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updateLinks="never" codeName="ThisWorkbook" defaultThemeVersion="124226"/>
  <mc:AlternateContent xmlns:mc="http://schemas.openxmlformats.org/markup-compatibility/2006">
    <mc:Choice Requires="x15">
      <x15ac:absPath xmlns:x15ac="http://schemas.microsoft.com/office/spreadsheetml/2010/11/ac" url="https://tolplan.sharepoint.com/sites/0153_N17/Shared Documents/General/01_DESIGN PHASE/10_Tender docs working/Vol 3/OPS_FinalsToSanral_31Jan24/MC - PG 3 Documents/"/>
    </mc:Choice>
  </mc:AlternateContent>
  <xr:revisionPtr revIDLastSave="5" documentId="8_{CB194B44-7A64-644D-88FE-438BF8F9E985}" xr6:coauthVersionLast="47" xr6:coauthVersionMax="47" xr10:uidLastSave="{9E23E7B7-E0C1-7046-A94B-F5641EE6FA82}"/>
  <bookViews>
    <workbookView xWindow="-38400" yWindow="-2000" windowWidth="38400" windowHeight="21100" xr2:uid="{00000000-000D-0000-FFFF-FFFF00000000}"/>
  </bookViews>
  <sheets>
    <sheet name="Title Page" sheetId="1" r:id="rId1"/>
    <sheet name="ETOC to Model" sheetId="2" r:id="rId2"/>
    <sheet name="N17 Totals" sheetId="3" r:id="rId3"/>
    <sheet name="Gosforth" sheetId="10" r:id="rId4"/>
    <sheet name="Dalpark" sheetId="15" r:id="rId5"/>
    <sheet name="Leandra" sheetId="16" r:id="rId6"/>
    <sheet name="Trichardt" sheetId="14" r:id="rId7"/>
    <sheet name="Ermelo" sheetId="12" r:id="rId8"/>
  </sheets>
  <externalReferences>
    <externalReference r:id="rId9"/>
    <externalReference r:id="rId10"/>
    <externalReference r:id="rId11"/>
    <externalReference r:id="rId12"/>
    <externalReference r:id="rId13"/>
    <externalReference r:id="rId14"/>
    <externalReference r:id="rId15"/>
  </externalReferences>
  <definedNames>
    <definedName name="_Fill" localSheetId="4" hidden="1">#REF!</definedName>
    <definedName name="_Fill" localSheetId="7" hidden="1">#REF!</definedName>
    <definedName name="_Fill" localSheetId="3" hidden="1">#REF!</definedName>
    <definedName name="_Fill" localSheetId="5" hidden="1">#REF!</definedName>
    <definedName name="_Fill" localSheetId="6" hidden="1">#REF!</definedName>
    <definedName name="_Fill" hidden="1">#REF!</definedName>
    <definedName name="_xlnm._FilterDatabase" localSheetId="4" hidden="1">Dalpark!$C$2:$F$503</definedName>
    <definedName name="_xlnm._FilterDatabase" localSheetId="7" hidden="1">Ermelo!$C$2:$G$503</definedName>
    <definedName name="_xlnm._FilterDatabase" localSheetId="3" hidden="1">Gosforth!$C$2:$F$503</definedName>
    <definedName name="_xlnm._FilterDatabase" localSheetId="5" hidden="1">Leandra!$C$2:$F$503</definedName>
    <definedName name="_xlnm._FilterDatabase" localSheetId="6" hidden="1">Trichardt!$C$2:$G$503</definedName>
    <definedName name="_Key1" localSheetId="4" hidden="1">#REF!</definedName>
    <definedName name="_Key1" localSheetId="7" hidden="1">#REF!</definedName>
    <definedName name="_Key1" localSheetId="3" hidden="1">#REF!</definedName>
    <definedName name="_Key1" localSheetId="5" hidden="1">#REF!</definedName>
    <definedName name="_Key1" localSheetId="6" hidden="1">#REF!</definedName>
    <definedName name="_Key1" hidden="1">#REF!</definedName>
    <definedName name="_Key2" localSheetId="4" hidden="1">#REF!</definedName>
    <definedName name="_Key2" localSheetId="7" hidden="1">#REF!</definedName>
    <definedName name="_Key2" localSheetId="3" hidden="1">#REF!</definedName>
    <definedName name="_Key2" localSheetId="5" hidden="1">#REF!</definedName>
    <definedName name="_Key2" localSheetId="6" hidden="1">#REF!</definedName>
    <definedName name="_Key2" hidden="1">#REF!</definedName>
    <definedName name="_Order1" hidden="1">255</definedName>
    <definedName name="_Order2" hidden="1">255</definedName>
    <definedName name="_Sort" localSheetId="4" hidden="1">#REF!</definedName>
    <definedName name="_Sort" localSheetId="7" hidden="1">#REF!</definedName>
    <definedName name="_Sort" localSheetId="3" hidden="1">#REF!</definedName>
    <definedName name="_Sort" localSheetId="5" hidden="1">#REF!</definedName>
    <definedName name="_Sort" localSheetId="6" hidden="1">#REF!</definedName>
    <definedName name="_Sort" hidden="1">#REF!</definedName>
    <definedName name="Base_date">[1]Title!$A$8</definedName>
    <definedName name="First_month">[1]Title!$A$10</definedName>
    <definedName name="i">'[2]Add NRA inputs'!$C$8</definedName>
    <definedName name="ii">'[3]Add NRA inputs'!$C$6</definedName>
    <definedName name="j">'[3]Add NRA inputs'!$C$8</definedName>
    <definedName name="NRA_pred_CPI_increase">'[4]CPI &amp; Toll increase inputs'!$C$5</definedName>
    <definedName name="Ops_start">[5]Title!$B$10</definedName>
    <definedName name="Pred_monthly__CPI">'[6]Add NRA inputs'!$C$6</definedName>
    <definedName name="_xlnm.Print_Area" localSheetId="4">Dalpark!$B$2:$CC$503</definedName>
    <definedName name="_xlnm.Print_Area" localSheetId="7">Ermelo!$B$2:$CC$503</definedName>
    <definedName name="_xlnm.Print_Area" localSheetId="1">'ETOC to Model'!$A$1:$BZ$74</definedName>
    <definedName name="_xlnm.Print_Area" localSheetId="3">Gosforth!$B$2:$CC$503</definedName>
    <definedName name="_xlnm.Print_Area" localSheetId="5">Leandra!$B$2:$CC$503</definedName>
    <definedName name="_xlnm.Print_Area" localSheetId="2">'N17 Totals'!$A$1:$CC$472</definedName>
    <definedName name="_xlnm.Print_Area" localSheetId="0">'Title Page'!$B$2:$D$14</definedName>
    <definedName name="_xlnm.Print_Area" localSheetId="6">Trichardt!$B$2:$CC$500</definedName>
    <definedName name="_xlnm.Print_Titles" localSheetId="4">Dalpark!$B:$G,Dalpark!$2:$4</definedName>
    <definedName name="_xlnm.Print_Titles" localSheetId="7">Ermelo!$B:$G,Ermelo!$2:$4</definedName>
    <definedName name="_xlnm.Print_Titles" localSheetId="1">'ETOC to Model'!$B:$D</definedName>
    <definedName name="_xlnm.Print_Titles" localSheetId="3">Gosforth!$B:$G,Gosforth!$2:$4</definedName>
    <definedName name="_xlnm.Print_Titles" localSheetId="5">Leandra!$B:$G,Leandra!$2:$4</definedName>
    <definedName name="_xlnm.Print_Titles" localSheetId="2">'N17 Totals'!$B:$G,'N17 Totals'!$2:$4</definedName>
    <definedName name="_xlnm.Print_Titles" localSheetId="6">Trichardt!$B:$G,Trichardt!$2:$4</definedName>
    <definedName name="PV_month">#REF!</definedName>
    <definedName name="PV_month_name">'[6]Other calcs'!$C$5</definedName>
    <definedName name="Rounddown_above_R10">#REF!</definedName>
    <definedName name="Rounddown_below_R10">#REF!</definedName>
    <definedName name="sa">'[3]CPI increase input'!$E$6</definedName>
    <definedName name="test">#REF!</definedName>
    <definedName name="VAT_Rate">#REF!</definedName>
    <definedName name="VAT_Rate2">[5]Title!$B$14</definedName>
    <definedName name="VATrate">#REF!</definedName>
    <definedName name="Vlookup_table_for_month_names">'[7]Other calcs'!$A$5:$B$16</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9" i="1"/>
  <c r="CD24" i="16"/>
  <c r="CD21" i="16"/>
  <c r="CD12" i="16"/>
  <c r="CD24" i="15"/>
  <c r="CD21" i="15"/>
  <c r="CD12" i="15"/>
  <c r="CD24" i="12"/>
  <c r="CD21" i="12"/>
  <c r="CD12" i="12"/>
  <c r="CD24" i="14"/>
  <c r="CD21" i="14"/>
  <c r="CD12" i="14"/>
  <c r="CD24" i="10"/>
  <c r="CD21" i="10"/>
  <c r="CD12" i="10"/>
  <c r="C13" i="1"/>
  <c r="F176" i="14"/>
  <c r="C501" i="14"/>
  <c r="G500" i="10" l="1"/>
  <c r="U500" i="10" s="1"/>
  <c r="G501" i="10"/>
  <c r="AS501" i="10" s="1"/>
  <c r="AS500" i="10" l="1"/>
  <c r="AG500" i="10"/>
  <c r="BE500" i="10"/>
  <c r="BQ500" i="10"/>
  <c r="BQ501" i="10"/>
  <c r="BE501" i="10"/>
  <c r="AG501" i="10"/>
  <c r="U501" i="10"/>
  <c r="E161" i="12"/>
  <c r="E161" i="14"/>
  <c r="E161" i="16"/>
  <c r="E161" i="15"/>
  <c r="E161" i="10"/>
  <c r="CC500" i="10" l="1"/>
  <c r="CC501" i="10"/>
  <c r="E486" i="14" l="1"/>
  <c r="G486" i="14" s="1"/>
  <c r="G488" i="15"/>
  <c r="C486" i="16"/>
  <c r="G488" i="16"/>
  <c r="G488" i="14"/>
  <c r="G487" i="14"/>
  <c r="C486" i="14"/>
  <c r="G485" i="14"/>
  <c r="BE485" i="14" s="1"/>
  <c r="C486" i="12"/>
  <c r="G488" i="12"/>
  <c r="G487" i="15"/>
  <c r="E486" i="15"/>
  <c r="G486" i="15" s="1"/>
  <c r="C486" i="15"/>
  <c r="G485" i="15" l="1"/>
  <c r="AS485" i="15" s="1"/>
  <c r="BQ487" i="15"/>
  <c r="U487" i="15"/>
  <c r="BE487" i="15"/>
  <c r="AS487" i="15"/>
  <c r="AG487" i="15"/>
  <c r="AS487" i="14"/>
  <c r="AG487" i="14"/>
  <c r="BQ487" i="14"/>
  <c r="U487" i="14"/>
  <c r="BE487" i="14"/>
  <c r="BQ488" i="15"/>
  <c r="U488" i="15"/>
  <c r="BE488" i="15"/>
  <c r="AS488" i="15"/>
  <c r="AG488" i="15"/>
  <c r="AS488" i="14"/>
  <c r="AG488" i="14"/>
  <c r="BQ488" i="14"/>
  <c r="U488" i="14"/>
  <c r="BE488" i="14"/>
  <c r="BE488" i="12"/>
  <c r="AS488" i="12"/>
  <c r="AG488" i="12"/>
  <c r="BQ488" i="12"/>
  <c r="U488" i="12"/>
  <c r="AG488" i="16"/>
  <c r="BQ488" i="16"/>
  <c r="U488" i="16"/>
  <c r="BE488" i="16"/>
  <c r="AS488" i="16"/>
  <c r="BQ486" i="15"/>
  <c r="U486" i="15"/>
  <c r="BE486" i="15"/>
  <c r="AS486" i="15"/>
  <c r="AG486" i="15"/>
  <c r="AS486" i="14"/>
  <c r="AG486" i="14"/>
  <c r="BQ486" i="14"/>
  <c r="U486" i="14"/>
  <c r="BE486" i="14"/>
  <c r="U485" i="14"/>
  <c r="BQ485" i="14"/>
  <c r="G485" i="16"/>
  <c r="E486" i="16"/>
  <c r="G486" i="16" s="1"/>
  <c r="G487" i="16"/>
  <c r="AG485" i="14"/>
  <c r="G485" i="12"/>
  <c r="E486" i="12"/>
  <c r="G486" i="12" s="1"/>
  <c r="G487" i="12"/>
  <c r="AS485" i="14"/>
  <c r="CC485" i="14" s="1"/>
  <c r="CC488" i="12" l="1"/>
  <c r="CC488" i="14"/>
  <c r="CC488" i="16"/>
  <c r="AG485" i="15"/>
  <c r="CC488" i="15"/>
  <c r="BE485" i="15"/>
  <c r="BQ485" i="15"/>
  <c r="U485" i="15"/>
  <c r="CC487" i="14"/>
  <c r="CC486" i="14"/>
  <c r="CC486" i="15"/>
  <c r="CC487" i="15"/>
  <c r="BE487" i="12"/>
  <c r="AS487" i="12"/>
  <c r="AG487" i="12"/>
  <c r="BQ487" i="12"/>
  <c r="U487" i="12"/>
  <c r="AG487" i="16"/>
  <c r="BQ487" i="16"/>
  <c r="U487" i="16"/>
  <c r="BE487" i="16"/>
  <c r="AS487" i="16"/>
  <c r="BE486" i="12"/>
  <c r="AS486" i="12"/>
  <c r="AG486" i="12"/>
  <c r="BQ486" i="12"/>
  <c r="U486" i="12"/>
  <c r="AG486" i="16"/>
  <c r="BQ486" i="16"/>
  <c r="U486" i="16"/>
  <c r="BE486" i="16"/>
  <c r="AS486" i="16"/>
  <c r="BQ485" i="12"/>
  <c r="U485" i="12"/>
  <c r="BE485" i="12"/>
  <c r="AS485" i="12"/>
  <c r="AG485" i="12"/>
  <c r="AS485" i="16"/>
  <c r="AG485" i="16"/>
  <c r="BQ485" i="16"/>
  <c r="U485" i="16"/>
  <c r="BE485" i="16"/>
  <c r="CC487" i="12" l="1"/>
  <c r="CC485" i="15"/>
  <c r="CC486" i="12"/>
  <c r="CC485" i="12"/>
  <c r="CC486" i="16"/>
  <c r="CC485" i="16"/>
  <c r="CC487" i="16"/>
  <c r="E157" i="12" l="1"/>
  <c r="E156" i="12"/>
  <c r="E157" i="14"/>
  <c r="E156" i="14"/>
  <c r="E157" i="16"/>
  <c r="E156" i="16"/>
  <c r="G498" i="16" l="1"/>
  <c r="G497" i="16"/>
  <c r="BQ497" i="16" s="1"/>
  <c r="G498" i="14"/>
  <c r="G497" i="14"/>
  <c r="G498" i="12"/>
  <c r="G497" i="12"/>
  <c r="BQ497" i="12" s="1"/>
  <c r="G498" i="15"/>
  <c r="G497" i="15"/>
  <c r="G497" i="10"/>
  <c r="G498" i="10"/>
  <c r="E495" i="16"/>
  <c r="G495" i="16" s="1"/>
  <c r="C495" i="16"/>
  <c r="G494" i="16"/>
  <c r="BE494" i="16" s="1"/>
  <c r="E495" i="14"/>
  <c r="G495" i="14" s="1"/>
  <c r="C495" i="14"/>
  <c r="G494" i="14"/>
  <c r="BQ494" i="14" s="1"/>
  <c r="E495" i="12"/>
  <c r="G495" i="12" s="1"/>
  <c r="BQ495" i="12" s="1"/>
  <c r="C495" i="12"/>
  <c r="G494" i="12"/>
  <c r="U494" i="12" s="1"/>
  <c r="E495" i="15"/>
  <c r="G495" i="15" s="1"/>
  <c r="C495" i="15"/>
  <c r="G494" i="15"/>
  <c r="AS494" i="15" s="1"/>
  <c r="G494" i="10"/>
  <c r="I494" i="3"/>
  <c r="J494" i="3"/>
  <c r="K494" i="3"/>
  <c r="L494" i="3"/>
  <c r="M494" i="3"/>
  <c r="N494" i="3"/>
  <c r="O494" i="3"/>
  <c r="P494" i="3"/>
  <c r="Q494" i="3"/>
  <c r="R494" i="3"/>
  <c r="S494" i="3"/>
  <c r="T494" i="3"/>
  <c r="V494" i="3"/>
  <c r="W494" i="3"/>
  <c r="X494" i="3"/>
  <c r="Y494" i="3"/>
  <c r="Z494" i="3"/>
  <c r="AA494" i="3"/>
  <c r="AB494" i="3"/>
  <c r="AC494" i="3"/>
  <c r="AD494" i="3"/>
  <c r="AE494" i="3"/>
  <c r="AF494" i="3"/>
  <c r="AH494" i="3"/>
  <c r="AI494" i="3"/>
  <c r="AJ494" i="3"/>
  <c r="AK494" i="3"/>
  <c r="AL494" i="3"/>
  <c r="AM494" i="3"/>
  <c r="AN494" i="3"/>
  <c r="AO494" i="3"/>
  <c r="AP494" i="3"/>
  <c r="AQ494" i="3"/>
  <c r="AR494" i="3"/>
  <c r="AT494" i="3"/>
  <c r="AU494" i="3"/>
  <c r="AV494" i="3"/>
  <c r="AW494" i="3"/>
  <c r="AX494" i="3"/>
  <c r="AY494" i="3"/>
  <c r="AZ494" i="3"/>
  <c r="BA494" i="3"/>
  <c r="BB494" i="3"/>
  <c r="BC494" i="3"/>
  <c r="BD494" i="3"/>
  <c r="BF494" i="3"/>
  <c r="BG494" i="3"/>
  <c r="BH494" i="3"/>
  <c r="BI494" i="3"/>
  <c r="BJ494" i="3"/>
  <c r="BK494" i="3"/>
  <c r="BL494" i="3"/>
  <c r="BM494" i="3"/>
  <c r="BN494" i="3"/>
  <c r="BO494" i="3"/>
  <c r="BP494" i="3"/>
  <c r="BR494" i="3"/>
  <c r="BS494" i="3"/>
  <c r="BT494" i="3"/>
  <c r="BU494" i="3"/>
  <c r="BV494" i="3"/>
  <c r="BW494" i="3"/>
  <c r="BX494" i="3"/>
  <c r="BY494" i="3"/>
  <c r="BZ494" i="3"/>
  <c r="CA494" i="3"/>
  <c r="CB494" i="3"/>
  <c r="H494" i="3"/>
  <c r="E494" i="3"/>
  <c r="AS494" i="12" l="1"/>
  <c r="BQ494" i="12"/>
  <c r="AG495" i="12"/>
  <c r="AG497" i="12"/>
  <c r="AS497" i="12"/>
  <c r="AG494" i="14"/>
  <c r="U494" i="16"/>
  <c r="AS494" i="16"/>
  <c r="AG497" i="16"/>
  <c r="BQ494" i="16"/>
  <c r="AS497" i="16"/>
  <c r="AS494" i="10"/>
  <c r="BE494" i="10"/>
  <c r="BQ494" i="10"/>
  <c r="U494" i="10"/>
  <c r="AG494" i="10"/>
  <c r="BQ497" i="14"/>
  <c r="BE497" i="15"/>
  <c r="BE497" i="14"/>
  <c r="U497" i="15"/>
  <c r="BQ497" i="15"/>
  <c r="U497" i="14"/>
  <c r="AG497" i="15"/>
  <c r="BE497" i="12"/>
  <c r="AG497" i="14"/>
  <c r="BE497" i="16"/>
  <c r="AS497" i="15"/>
  <c r="U497" i="12"/>
  <c r="AS497" i="14"/>
  <c r="U497" i="16"/>
  <c r="AG495" i="15"/>
  <c r="BQ495" i="15"/>
  <c r="U495" i="15"/>
  <c r="AS495" i="15"/>
  <c r="BE495" i="15"/>
  <c r="BE495" i="14"/>
  <c r="AS495" i="14"/>
  <c r="U495" i="14"/>
  <c r="AG495" i="14"/>
  <c r="BQ495" i="14"/>
  <c r="U494" i="15"/>
  <c r="BQ494" i="15"/>
  <c r="BE494" i="12"/>
  <c r="AS495" i="12"/>
  <c r="AS494" i="14"/>
  <c r="AG494" i="16"/>
  <c r="U495" i="16"/>
  <c r="BQ495" i="16"/>
  <c r="BE494" i="15"/>
  <c r="BE495" i="16"/>
  <c r="AG494" i="15"/>
  <c r="BE495" i="12"/>
  <c r="BE494" i="14"/>
  <c r="AG495" i="16"/>
  <c r="AG494" i="12"/>
  <c r="U495" i="12"/>
  <c r="U494" i="14"/>
  <c r="AS495" i="16"/>
  <c r="CC494" i="12" l="1"/>
  <c r="CC494" i="14"/>
  <c r="CC497" i="14"/>
  <c r="CC494" i="16"/>
  <c r="AG494" i="3"/>
  <c r="CC495" i="16"/>
  <c r="CC494" i="15"/>
  <c r="BE494" i="3"/>
  <c r="BQ494" i="3"/>
  <c r="AS494" i="3"/>
  <c r="CC494" i="10"/>
  <c r="CC497" i="12"/>
  <c r="CC497" i="15"/>
  <c r="CC497" i="16"/>
  <c r="CC495" i="12"/>
  <c r="CC495" i="14"/>
  <c r="CC495" i="15"/>
  <c r="U494" i="3"/>
  <c r="CC494" i="3" l="1"/>
  <c r="G494" i="3" l="1"/>
  <c r="F494" i="3" s="1"/>
  <c r="C466" i="12" l="1"/>
  <c r="C464" i="12"/>
  <c r="C463" i="12"/>
  <c r="C462" i="12"/>
  <c r="C461" i="12"/>
  <c r="C460" i="12"/>
  <c r="C458" i="12"/>
  <c r="C456" i="12"/>
  <c r="C454" i="12"/>
  <c r="C452" i="12"/>
  <c r="C450" i="12"/>
  <c r="C448" i="12"/>
  <c r="C446" i="12"/>
  <c r="C444" i="12"/>
  <c r="C442" i="12"/>
  <c r="C440" i="12"/>
  <c r="C438" i="12"/>
  <c r="C436" i="12"/>
  <c r="C435" i="12"/>
  <c r="C434" i="12"/>
  <c r="C211" i="16"/>
  <c r="C208" i="16"/>
  <c r="C205" i="16"/>
  <c r="C203" i="16"/>
  <c r="C200" i="16"/>
  <c r="C197" i="16"/>
  <c r="C195" i="16"/>
  <c r="C194" i="16"/>
  <c r="C193" i="16"/>
  <c r="C192" i="16"/>
  <c r="C191" i="16"/>
  <c r="C190" i="16"/>
  <c r="C189" i="16"/>
  <c r="C188" i="16"/>
  <c r="C187" i="16"/>
  <c r="C186" i="16"/>
  <c r="C185" i="16"/>
  <c r="C184" i="16"/>
  <c r="C183" i="16"/>
  <c r="C182" i="16"/>
  <c r="C181" i="16"/>
  <c r="C180" i="16"/>
  <c r="C179" i="16"/>
  <c r="C178" i="16"/>
  <c r="C177" i="16"/>
  <c r="C176" i="16"/>
  <c r="C175" i="16"/>
  <c r="C174" i="16"/>
  <c r="C211" i="14"/>
  <c r="C208" i="14"/>
  <c r="C205" i="14"/>
  <c r="C203" i="14"/>
  <c r="C200" i="14"/>
  <c r="C197" i="14"/>
  <c r="C195" i="14"/>
  <c r="C194" i="14"/>
  <c r="C193" i="14"/>
  <c r="C192" i="14"/>
  <c r="C191" i="14"/>
  <c r="C190" i="14"/>
  <c r="C189" i="14"/>
  <c r="C188" i="14"/>
  <c r="C187" i="14"/>
  <c r="C186" i="14"/>
  <c r="C185" i="14"/>
  <c r="C184" i="14"/>
  <c r="C183" i="14"/>
  <c r="C182" i="14"/>
  <c r="C181" i="14"/>
  <c r="C180" i="14"/>
  <c r="C179" i="14"/>
  <c r="C178" i="14"/>
  <c r="C177" i="14"/>
  <c r="C176" i="14"/>
  <c r="C175" i="14"/>
  <c r="C174" i="14"/>
  <c r="C211" i="12"/>
  <c r="C208" i="12"/>
  <c r="C205" i="12"/>
  <c r="C203" i="12"/>
  <c r="C200" i="12"/>
  <c r="C197" i="12"/>
  <c r="C195" i="12"/>
  <c r="C194" i="12"/>
  <c r="C193" i="12"/>
  <c r="C192" i="12"/>
  <c r="C191" i="12"/>
  <c r="C190" i="12"/>
  <c r="C189" i="12"/>
  <c r="C188" i="12"/>
  <c r="C187" i="12"/>
  <c r="C186" i="12"/>
  <c r="C185" i="12"/>
  <c r="C184" i="12"/>
  <c r="C183" i="12"/>
  <c r="C182" i="12"/>
  <c r="C181" i="12"/>
  <c r="C180" i="12"/>
  <c r="C179" i="12"/>
  <c r="C178" i="12"/>
  <c r="C177" i="12"/>
  <c r="C176" i="12"/>
  <c r="C175" i="12"/>
  <c r="C174" i="12"/>
  <c r="C211" i="15"/>
  <c r="C208" i="15"/>
  <c r="C205" i="15"/>
  <c r="C203" i="15"/>
  <c r="C200" i="15"/>
  <c r="C197" i="15"/>
  <c r="C195" i="15"/>
  <c r="C194" i="15"/>
  <c r="C193" i="15"/>
  <c r="C192" i="15"/>
  <c r="C191" i="15"/>
  <c r="C190" i="15"/>
  <c r="C189" i="15"/>
  <c r="C188" i="15"/>
  <c r="C187" i="15"/>
  <c r="C186" i="15"/>
  <c r="C185" i="15"/>
  <c r="C184" i="15"/>
  <c r="C183" i="15"/>
  <c r="C182" i="15"/>
  <c r="C181" i="15"/>
  <c r="C180" i="15"/>
  <c r="C179" i="15"/>
  <c r="C178" i="15"/>
  <c r="C177" i="15"/>
  <c r="C176" i="15"/>
  <c r="C175" i="15"/>
  <c r="C174" i="15"/>
  <c r="C502" i="15"/>
  <c r="C502" i="16"/>
  <c r="C502" i="14"/>
  <c r="C502" i="12"/>
  <c r="C502" i="10"/>
  <c r="C495" i="10"/>
  <c r="C486" i="10"/>
  <c r="C472" i="15"/>
  <c r="C472" i="16"/>
  <c r="C472" i="14"/>
  <c r="C472" i="12"/>
  <c r="C472" i="10"/>
  <c r="C466" i="15"/>
  <c r="C466" i="16"/>
  <c r="C466" i="14"/>
  <c r="C466" i="10"/>
  <c r="C465" i="15"/>
  <c r="C465" i="16"/>
  <c r="C465" i="14"/>
  <c r="C465" i="10"/>
  <c r="C464" i="15"/>
  <c r="C464" i="16"/>
  <c r="C464" i="14"/>
  <c r="C464" i="10"/>
  <c r="C463" i="15"/>
  <c r="C463" i="16"/>
  <c r="C463" i="14"/>
  <c r="C463" i="10"/>
  <c r="C462" i="15"/>
  <c r="C462" i="16"/>
  <c r="C462" i="14"/>
  <c r="C462" i="10"/>
  <c r="C461" i="15"/>
  <c r="C461" i="16"/>
  <c r="C461" i="14"/>
  <c r="C461" i="10"/>
  <c r="C460" i="15"/>
  <c r="C460" i="16"/>
  <c r="C460" i="14"/>
  <c r="C460" i="10"/>
  <c r="C458" i="15"/>
  <c r="C458" i="16"/>
  <c r="C458" i="14"/>
  <c r="C458" i="10"/>
  <c r="C456" i="15"/>
  <c r="C456" i="16"/>
  <c r="C456" i="14"/>
  <c r="C456" i="10"/>
  <c r="C454" i="15"/>
  <c r="C454" i="16"/>
  <c r="C454" i="14"/>
  <c r="C454" i="10"/>
  <c r="C452" i="15"/>
  <c r="C452" i="16"/>
  <c r="C452" i="14"/>
  <c r="C452" i="10"/>
  <c r="C450" i="15"/>
  <c r="C450" i="16"/>
  <c r="C450" i="14"/>
  <c r="C450" i="10"/>
  <c r="C448" i="15"/>
  <c r="C448" i="16"/>
  <c r="C448" i="14"/>
  <c r="C448" i="10"/>
  <c r="C446" i="15"/>
  <c r="C446" i="16"/>
  <c r="C446" i="14"/>
  <c r="C446" i="10"/>
  <c r="C444" i="15"/>
  <c r="C444" i="16"/>
  <c r="C444" i="14"/>
  <c r="C444" i="10"/>
  <c r="C442" i="15"/>
  <c r="C442" i="16"/>
  <c r="C442" i="14"/>
  <c r="C442" i="10"/>
  <c r="C440" i="15"/>
  <c r="C440" i="16"/>
  <c r="C440" i="14"/>
  <c r="C440" i="10"/>
  <c r="C435" i="15"/>
  <c r="C435" i="16"/>
  <c r="C435" i="14"/>
  <c r="C435" i="10"/>
  <c r="G257" i="10" l="1"/>
  <c r="G216" i="10"/>
  <c r="G89" i="10"/>
  <c r="G88" i="10"/>
  <c r="G87" i="10"/>
  <c r="G86" i="10"/>
  <c r="G84" i="10"/>
  <c r="G141" i="10"/>
  <c r="G140" i="10"/>
  <c r="G139" i="10"/>
  <c r="G138" i="10"/>
  <c r="G137" i="10"/>
  <c r="G85" i="10"/>
  <c r="G164" i="12"/>
  <c r="G164" i="14"/>
  <c r="G164" i="16"/>
  <c r="G164" i="15"/>
  <c r="C205" i="10" l="1"/>
  <c r="C203" i="10"/>
  <c r="C211" i="10"/>
  <c r="C197" i="10"/>
  <c r="C200" i="10"/>
  <c r="C180" i="3"/>
  <c r="C177" i="3"/>
  <c r="C175" i="3"/>
  <c r="C184" i="3"/>
  <c r="C179" i="3"/>
  <c r="C181" i="3"/>
  <c r="C183" i="3"/>
  <c r="C185" i="3"/>
  <c r="C187" i="3"/>
  <c r="C189" i="3"/>
  <c r="C191" i="3"/>
  <c r="C193" i="3"/>
  <c r="C195" i="3"/>
  <c r="C197" i="3"/>
  <c r="C200" i="3"/>
  <c r="C203" i="3"/>
  <c r="C205" i="3"/>
  <c r="C208" i="3"/>
  <c r="C211" i="3"/>
  <c r="C207" i="3"/>
  <c r="C204" i="3"/>
  <c r="C202" i="3"/>
  <c r="C199" i="3"/>
  <c r="C196" i="3"/>
  <c r="C194" i="3"/>
  <c r="C192" i="3"/>
  <c r="C190" i="3"/>
  <c r="C188" i="3"/>
  <c r="C186" i="3"/>
  <c r="C182" i="3"/>
  <c r="C178" i="3"/>
  <c r="C176" i="3"/>
  <c r="C174" i="3"/>
  <c r="C208" i="10"/>
  <c r="E501" i="3"/>
  <c r="H229" i="10" l="1"/>
  <c r="H150" i="15"/>
  <c r="G166" i="15"/>
  <c r="U166" i="15" l="1"/>
  <c r="BE166" i="15"/>
  <c r="BQ166" i="15"/>
  <c r="AG166" i="15"/>
  <c r="AS166" i="15"/>
  <c r="CC166" i="15" l="1"/>
  <c r="H114" i="12" l="1"/>
  <c r="H114" i="10"/>
  <c r="H150" i="12" l="1"/>
  <c r="I150" i="12"/>
  <c r="H150" i="14"/>
  <c r="I150" i="14"/>
  <c r="H150" i="16"/>
  <c r="I150" i="16"/>
  <c r="I150" i="15"/>
  <c r="H150" i="10"/>
  <c r="I150" i="10"/>
  <c r="G165" i="14" l="1"/>
  <c r="G166" i="14"/>
  <c r="G167" i="14"/>
  <c r="G165" i="16"/>
  <c r="G166" i="16"/>
  <c r="G167" i="16"/>
  <c r="E97" i="2"/>
  <c r="G166" i="12" l="1"/>
  <c r="G167" i="12"/>
  <c r="G125" i="15" l="1"/>
  <c r="G125" i="10"/>
  <c r="CB278" i="10"/>
  <c r="CA278" i="10"/>
  <c r="BZ278" i="10"/>
  <c r="BY278" i="10"/>
  <c r="BX278" i="10"/>
  <c r="BW278" i="10"/>
  <c r="BV278" i="10"/>
  <c r="BU278" i="10"/>
  <c r="BT278" i="10"/>
  <c r="BS278" i="10"/>
  <c r="BR278" i="10"/>
  <c r="BP278" i="10"/>
  <c r="BO278" i="10"/>
  <c r="BN278" i="10"/>
  <c r="BM278" i="10"/>
  <c r="BL278" i="10"/>
  <c r="BK278" i="10"/>
  <c r="BJ278" i="10"/>
  <c r="BI278" i="10"/>
  <c r="BH278" i="10"/>
  <c r="BG278" i="10"/>
  <c r="BF278" i="10"/>
  <c r="BD278" i="10"/>
  <c r="BC278" i="10"/>
  <c r="BB278" i="10"/>
  <c r="BA278" i="10"/>
  <c r="AZ278" i="10"/>
  <c r="AY278" i="10"/>
  <c r="AX278" i="10"/>
  <c r="AW278" i="10"/>
  <c r="AV278" i="10"/>
  <c r="AU278" i="10"/>
  <c r="AT278" i="10"/>
  <c r="AR278" i="10"/>
  <c r="AQ278" i="10"/>
  <c r="AP278" i="10"/>
  <c r="AO278" i="10"/>
  <c r="AN278" i="10"/>
  <c r="AL278" i="10"/>
  <c r="AK278" i="10"/>
  <c r="AJ278" i="10"/>
  <c r="AI278" i="10"/>
  <c r="AH278" i="10"/>
  <c r="AF278" i="10"/>
  <c r="AE278" i="10"/>
  <c r="AD278" i="10"/>
  <c r="AC278" i="10"/>
  <c r="AB278" i="10"/>
  <c r="AA278" i="10"/>
  <c r="Z278" i="10"/>
  <c r="Y278" i="10"/>
  <c r="X278" i="10"/>
  <c r="W278" i="10"/>
  <c r="V278" i="10"/>
  <c r="T278" i="10"/>
  <c r="S278" i="10"/>
  <c r="R278" i="10"/>
  <c r="Q278" i="10"/>
  <c r="P278" i="10"/>
  <c r="O278" i="10"/>
  <c r="N278" i="10"/>
  <c r="M278" i="10"/>
  <c r="L278" i="10"/>
  <c r="K278" i="10"/>
  <c r="J278" i="10"/>
  <c r="I278" i="10"/>
  <c r="CB278" i="15"/>
  <c r="CA278" i="15"/>
  <c r="BZ278" i="15"/>
  <c r="BY278" i="15"/>
  <c r="BX278" i="15"/>
  <c r="BW278" i="15"/>
  <c r="BV278" i="15"/>
  <c r="BU278" i="15"/>
  <c r="BT278" i="15"/>
  <c r="BS278" i="15"/>
  <c r="BR278" i="15"/>
  <c r="BP278" i="15"/>
  <c r="BO278" i="15"/>
  <c r="BN278" i="15"/>
  <c r="BM278" i="15"/>
  <c r="BL278" i="15"/>
  <c r="BK278" i="15"/>
  <c r="BJ278" i="15"/>
  <c r="BI278" i="15"/>
  <c r="BH278" i="15"/>
  <c r="BG278" i="15"/>
  <c r="BF278" i="15"/>
  <c r="BD278" i="15"/>
  <c r="BC278" i="15"/>
  <c r="BB278" i="15"/>
  <c r="BA278" i="15"/>
  <c r="AZ278" i="15"/>
  <c r="AY278" i="15"/>
  <c r="AX278" i="15"/>
  <c r="AW278" i="15"/>
  <c r="AV278" i="15"/>
  <c r="AU278" i="15"/>
  <c r="AT278" i="15"/>
  <c r="AR278" i="15"/>
  <c r="AQ278" i="15"/>
  <c r="AP278" i="15"/>
  <c r="AO278" i="15"/>
  <c r="AN278" i="15"/>
  <c r="AL278" i="15"/>
  <c r="AK278" i="15"/>
  <c r="AJ278" i="15"/>
  <c r="AI278" i="15"/>
  <c r="AH278" i="15"/>
  <c r="AF278" i="15"/>
  <c r="AE278" i="15"/>
  <c r="AD278" i="15"/>
  <c r="AC278" i="15"/>
  <c r="AB278" i="15"/>
  <c r="AA278" i="15"/>
  <c r="Z278" i="15"/>
  <c r="Y278" i="15"/>
  <c r="X278" i="15"/>
  <c r="W278" i="15"/>
  <c r="V278" i="15"/>
  <c r="T278" i="15"/>
  <c r="S278" i="15"/>
  <c r="R278" i="15"/>
  <c r="Q278" i="15"/>
  <c r="P278" i="15"/>
  <c r="O278" i="15"/>
  <c r="N278" i="15"/>
  <c r="M278" i="15"/>
  <c r="L278" i="15"/>
  <c r="K278" i="15"/>
  <c r="J278" i="15"/>
  <c r="I278" i="15"/>
  <c r="CB278" i="16"/>
  <c r="CA278" i="16"/>
  <c r="BZ278" i="16"/>
  <c r="BY278" i="16"/>
  <c r="BX278" i="16"/>
  <c r="BW278" i="16"/>
  <c r="BV278" i="16"/>
  <c r="BU278" i="16"/>
  <c r="BT278" i="16"/>
  <c r="BS278" i="16"/>
  <c r="BR278" i="16"/>
  <c r="BP278" i="16"/>
  <c r="BO278" i="16"/>
  <c r="BN278" i="16"/>
  <c r="BM278" i="16"/>
  <c r="BL278" i="16"/>
  <c r="BK278" i="16"/>
  <c r="BJ278" i="16"/>
  <c r="BI278" i="16"/>
  <c r="BH278" i="16"/>
  <c r="BG278" i="16"/>
  <c r="BF278" i="16"/>
  <c r="BD278" i="16"/>
  <c r="BC278" i="16"/>
  <c r="BB278" i="16"/>
  <c r="BA278" i="16"/>
  <c r="AZ278" i="16"/>
  <c r="AY278" i="16"/>
  <c r="AX278" i="16"/>
  <c r="AW278" i="16"/>
  <c r="AV278" i="16"/>
  <c r="AU278" i="16"/>
  <c r="AT278" i="16"/>
  <c r="AR278" i="16"/>
  <c r="AQ278" i="16"/>
  <c r="AP278" i="16"/>
  <c r="AO278" i="16"/>
  <c r="AN278" i="16"/>
  <c r="AL278" i="16"/>
  <c r="AK278" i="16"/>
  <c r="AJ278" i="16"/>
  <c r="AI278" i="16"/>
  <c r="AH278" i="16"/>
  <c r="AF278" i="16"/>
  <c r="AE278" i="16"/>
  <c r="AD278" i="16"/>
  <c r="AC278" i="16"/>
  <c r="AB278" i="16"/>
  <c r="AA278" i="16"/>
  <c r="Z278" i="16"/>
  <c r="Y278" i="16"/>
  <c r="X278" i="16"/>
  <c r="W278" i="16"/>
  <c r="V278" i="16"/>
  <c r="T278" i="16"/>
  <c r="S278" i="16"/>
  <c r="R278" i="16"/>
  <c r="Q278" i="16"/>
  <c r="P278" i="16"/>
  <c r="O278" i="16"/>
  <c r="N278" i="16"/>
  <c r="M278" i="16"/>
  <c r="L278" i="16"/>
  <c r="K278" i="16"/>
  <c r="J278" i="16"/>
  <c r="I278" i="16"/>
  <c r="CB278" i="14"/>
  <c r="CA278" i="14"/>
  <c r="BZ278" i="14"/>
  <c r="BY278" i="14"/>
  <c r="BX278" i="14"/>
  <c r="BW278" i="14"/>
  <c r="BV278" i="14"/>
  <c r="BU278" i="14"/>
  <c r="BT278" i="14"/>
  <c r="BS278" i="14"/>
  <c r="BR278" i="14"/>
  <c r="BP278" i="14"/>
  <c r="BO278" i="14"/>
  <c r="BN278" i="14"/>
  <c r="BM278" i="14"/>
  <c r="BL278" i="14"/>
  <c r="BK278" i="14"/>
  <c r="BJ278" i="14"/>
  <c r="BI278" i="14"/>
  <c r="BH278" i="14"/>
  <c r="BG278" i="14"/>
  <c r="BF278" i="14"/>
  <c r="BD278" i="14"/>
  <c r="BC278" i="14"/>
  <c r="BB278" i="14"/>
  <c r="BA278" i="14"/>
  <c r="AZ278" i="14"/>
  <c r="AY278" i="14"/>
  <c r="AX278" i="14"/>
  <c r="AW278" i="14"/>
  <c r="AV278" i="14"/>
  <c r="AU278" i="14"/>
  <c r="AT278" i="14"/>
  <c r="AR278" i="14"/>
  <c r="AQ278" i="14"/>
  <c r="AP278" i="14"/>
  <c r="AO278" i="14"/>
  <c r="AN278" i="14"/>
  <c r="AL278" i="14"/>
  <c r="AK278" i="14"/>
  <c r="AJ278" i="14"/>
  <c r="AI278" i="14"/>
  <c r="AH278" i="14"/>
  <c r="AF278" i="14"/>
  <c r="AE278" i="14"/>
  <c r="AD278" i="14"/>
  <c r="AC278" i="14"/>
  <c r="AB278" i="14"/>
  <c r="AA278" i="14"/>
  <c r="Z278" i="14"/>
  <c r="Y278" i="14"/>
  <c r="X278" i="14"/>
  <c r="W278" i="14"/>
  <c r="V278" i="14"/>
  <c r="T278" i="14"/>
  <c r="S278" i="14"/>
  <c r="R278" i="14"/>
  <c r="Q278" i="14"/>
  <c r="P278" i="14"/>
  <c r="O278" i="14"/>
  <c r="N278" i="14"/>
  <c r="M278" i="14"/>
  <c r="L278" i="14"/>
  <c r="K278" i="14"/>
  <c r="J278" i="14"/>
  <c r="I278" i="14"/>
  <c r="CB278" i="12"/>
  <c r="CA278" i="12"/>
  <c r="BZ278" i="12"/>
  <c r="BY278" i="12"/>
  <c r="BX278" i="12"/>
  <c r="BW278" i="12"/>
  <c r="BV278" i="12"/>
  <c r="BU278" i="12"/>
  <c r="BT278" i="12"/>
  <c r="BS278" i="12"/>
  <c r="BR278" i="12"/>
  <c r="BP278" i="12"/>
  <c r="BO278" i="12"/>
  <c r="BN278" i="12"/>
  <c r="BM278" i="12"/>
  <c r="BL278" i="12"/>
  <c r="BK278" i="12"/>
  <c r="BJ278" i="12"/>
  <c r="BI278" i="12"/>
  <c r="BH278" i="12"/>
  <c r="BG278" i="12"/>
  <c r="BF278" i="12"/>
  <c r="BD278" i="12"/>
  <c r="BC278" i="12"/>
  <c r="BB278" i="12"/>
  <c r="BA278" i="12"/>
  <c r="AZ278" i="12"/>
  <c r="AY278" i="12"/>
  <c r="AX278" i="12"/>
  <c r="AW278" i="12"/>
  <c r="AV278" i="12"/>
  <c r="AU278" i="12"/>
  <c r="AT278" i="12"/>
  <c r="AR278" i="12"/>
  <c r="AQ278" i="12"/>
  <c r="AP278" i="12"/>
  <c r="AO278" i="12"/>
  <c r="AN278" i="12"/>
  <c r="AL278" i="12"/>
  <c r="AK278" i="12"/>
  <c r="AJ278" i="12"/>
  <c r="AI278" i="12"/>
  <c r="AH278" i="12"/>
  <c r="AF278" i="12"/>
  <c r="AE278" i="12"/>
  <c r="AD278" i="12"/>
  <c r="AC278" i="12"/>
  <c r="AB278" i="12"/>
  <c r="AA278" i="12"/>
  <c r="Z278" i="12"/>
  <c r="Y278" i="12"/>
  <c r="X278" i="12"/>
  <c r="W278" i="12"/>
  <c r="V278" i="12"/>
  <c r="T278" i="12"/>
  <c r="S278" i="12"/>
  <c r="R278" i="12"/>
  <c r="Q278" i="12"/>
  <c r="P278" i="12"/>
  <c r="O278" i="12"/>
  <c r="N278" i="12"/>
  <c r="M278" i="12"/>
  <c r="L278" i="12"/>
  <c r="K278" i="12"/>
  <c r="J278" i="12"/>
  <c r="I278" i="12"/>
  <c r="H278" i="10"/>
  <c r="H278" i="15"/>
  <c r="H278" i="16"/>
  <c r="H278" i="14"/>
  <c r="H278" i="12"/>
  <c r="G163" i="15"/>
  <c r="G163" i="16"/>
  <c r="G163" i="14"/>
  <c r="G163" i="10"/>
  <c r="BQ167" i="16"/>
  <c r="BE167" i="16"/>
  <c r="AS167" i="16"/>
  <c r="AG167" i="16"/>
  <c r="U167" i="16"/>
  <c r="BQ166" i="16"/>
  <c r="BE166" i="16"/>
  <c r="AS166" i="16"/>
  <c r="AG166" i="16"/>
  <c r="U166" i="16"/>
  <c r="BQ167" i="14"/>
  <c r="BE167" i="14"/>
  <c r="AS167" i="14"/>
  <c r="AG167" i="14"/>
  <c r="U167" i="14"/>
  <c r="BQ166" i="14"/>
  <c r="BE166" i="14"/>
  <c r="AS166" i="14"/>
  <c r="AG166" i="14"/>
  <c r="U166" i="14"/>
  <c r="BQ165" i="14"/>
  <c r="BE165" i="14"/>
  <c r="AS165" i="14"/>
  <c r="AG165" i="14"/>
  <c r="U165" i="14"/>
  <c r="G163" i="12"/>
  <c r="BQ167" i="12"/>
  <c r="BE167" i="12"/>
  <c r="AS167" i="12"/>
  <c r="AG167" i="12"/>
  <c r="U167" i="12"/>
  <c r="BQ166" i="12"/>
  <c r="BE166" i="12"/>
  <c r="AS166" i="12"/>
  <c r="AG166" i="12"/>
  <c r="U166" i="12"/>
  <c r="CB167" i="3"/>
  <c r="CA167" i="3"/>
  <c r="BZ167" i="3"/>
  <c r="BY167" i="3"/>
  <c r="BX167" i="3"/>
  <c r="BW167" i="3"/>
  <c r="BV167" i="3"/>
  <c r="BU167" i="3"/>
  <c r="BT167" i="3"/>
  <c r="BS167" i="3"/>
  <c r="BR167" i="3"/>
  <c r="BP167" i="3"/>
  <c r="BO167" i="3"/>
  <c r="BN167" i="3"/>
  <c r="BM167" i="3"/>
  <c r="BL167" i="3"/>
  <c r="BK167" i="3"/>
  <c r="BJ167" i="3"/>
  <c r="BI167" i="3"/>
  <c r="BH167" i="3"/>
  <c r="BG167" i="3"/>
  <c r="BF167" i="3"/>
  <c r="BD167" i="3"/>
  <c r="BC167" i="3"/>
  <c r="BB167" i="3"/>
  <c r="BA167" i="3"/>
  <c r="AZ167" i="3"/>
  <c r="AY167" i="3"/>
  <c r="AX167" i="3"/>
  <c r="AW167" i="3"/>
  <c r="AV167" i="3"/>
  <c r="AU167" i="3"/>
  <c r="AT167" i="3"/>
  <c r="AR167" i="3"/>
  <c r="AQ167" i="3"/>
  <c r="AP167" i="3"/>
  <c r="AO167" i="3"/>
  <c r="AN167" i="3"/>
  <c r="AM167" i="3"/>
  <c r="AL167" i="3"/>
  <c r="AK167" i="3"/>
  <c r="AJ167" i="3"/>
  <c r="AI167" i="3"/>
  <c r="AH167" i="3"/>
  <c r="AF167" i="3"/>
  <c r="AE167" i="3"/>
  <c r="AD167" i="3"/>
  <c r="AC167" i="3"/>
  <c r="AB167" i="3"/>
  <c r="AA167" i="3"/>
  <c r="Z167" i="3"/>
  <c r="Y167" i="3"/>
  <c r="X167" i="3"/>
  <c r="W167" i="3"/>
  <c r="V167" i="3"/>
  <c r="T167" i="3"/>
  <c r="S167" i="3"/>
  <c r="R167" i="3"/>
  <c r="Q167" i="3"/>
  <c r="P167" i="3"/>
  <c r="O167" i="3"/>
  <c r="N167" i="3"/>
  <c r="M167" i="3"/>
  <c r="L167" i="3"/>
  <c r="K167" i="3"/>
  <c r="J167" i="3"/>
  <c r="I167" i="3"/>
  <c r="H167" i="3"/>
  <c r="CB166" i="3"/>
  <c r="CA166" i="3"/>
  <c r="BZ166" i="3"/>
  <c r="BY166" i="3"/>
  <c r="BX166" i="3"/>
  <c r="BW166" i="3"/>
  <c r="BV166" i="3"/>
  <c r="BU166" i="3"/>
  <c r="BT166" i="3"/>
  <c r="BS166" i="3"/>
  <c r="BR166" i="3"/>
  <c r="BP166" i="3"/>
  <c r="BO166" i="3"/>
  <c r="BN166" i="3"/>
  <c r="BM166" i="3"/>
  <c r="BL166" i="3"/>
  <c r="BK166" i="3"/>
  <c r="BJ166" i="3"/>
  <c r="BI166" i="3"/>
  <c r="BH166" i="3"/>
  <c r="BG166" i="3"/>
  <c r="BF166" i="3"/>
  <c r="BD166" i="3"/>
  <c r="BC166" i="3"/>
  <c r="BB166" i="3"/>
  <c r="BA166" i="3"/>
  <c r="AZ166" i="3"/>
  <c r="AY166" i="3"/>
  <c r="AX166" i="3"/>
  <c r="AW166" i="3"/>
  <c r="AV166" i="3"/>
  <c r="AU166" i="3"/>
  <c r="AT166" i="3"/>
  <c r="AR166" i="3"/>
  <c r="AQ166" i="3"/>
  <c r="AP166" i="3"/>
  <c r="AO166" i="3"/>
  <c r="AN166" i="3"/>
  <c r="AM166" i="3"/>
  <c r="AL166" i="3"/>
  <c r="AK166" i="3"/>
  <c r="AJ166" i="3"/>
  <c r="AI166" i="3"/>
  <c r="AH166" i="3"/>
  <c r="AF166" i="3"/>
  <c r="AE166" i="3"/>
  <c r="AD166" i="3"/>
  <c r="AC166" i="3"/>
  <c r="AB166" i="3"/>
  <c r="AA166" i="3"/>
  <c r="Z166" i="3"/>
  <c r="Y166" i="3"/>
  <c r="X166" i="3"/>
  <c r="W166" i="3"/>
  <c r="V166" i="3"/>
  <c r="T166" i="3"/>
  <c r="S166" i="3"/>
  <c r="R166" i="3"/>
  <c r="Q166" i="3"/>
  <c r="P166" i="3"/>
  <c r="O166" i="3"/>
  <c r="N166" i="3"/>
  <c r="M166" i="3"/>
  <c r="L166" i="3"/>
  <c r="K166" i="3"/>
  <c r="J166" i="3"/>
  <c r="I166" i="3"/>
  <c r="H166" i="3"/>
  <c r="CB165" i="3"/>
  <c r="CA165" i="3"/>
  <c r="BZ165" i="3"/>
  <c r="BY165" i="3"/>
  <c r="BX165" i="3"/>
  <c r="BW165" i="3"/>
  <c r="BV165" i="3"/>
  <c r="BU165" i="3"/>
  <c r="BT165" i="3"/>
  <c r="BS165" i="3"/>
  <c r="BR165" i="3"/>
  <c r="BP165" i="3"/>
  <c r="BO165" i="3"/>
  <c r="BN165" i="3"/>
  <c r="BM165" i="3"/>
  <c r="BL165" i="3"/>
  <c r="BK165" i="3"/>
  <c r="BJ165" i="3"/>
  <c r="BI165" i="3"/>
  <c r="BH165" i="3"/>
  <c r="BG165" i="3"/>
  <c r="BF165" i="3"/>
  <c r="BD165" i="3"/>
  <c r="BC165" i="3"/>
  <c r="BB165" i="3"/>
  <c r="BA165" i="3"/>
  <c r="AZ165" i="3"/>
  <c r="AY165" i="3"/>
  <c r="AX165" i="3"/>
  <c r="AW165" i="3"/>
  <c r="AV165" i="3"/>
  <c r="AU165" i="3"/>
  <c r="AT165" i="3"/>
  <c r="AR165" i="3"/>
  <c r="AQ165" i="3"/>
  <c r="AP165" i="3"/>
  <c r="AO165" i="3"/>
  <c r="AN165" i="3"/>
  <c r="AM165" i="3"/>
  <c r="AL165" i="3"/>
  <c r="AK165" i="3"/>
  <c r="AJ165" i="3"/>
  <c r="AI165" i="3"/>
  <c r="AH165" i="3"/>
  <c r="AF165" i="3"/>
  <c r="AE165" i="3"/>
  <c r="AD165" i="3"/>
  <c r="AC165" i="3"/>
  <c r="AB165" i="3"/>
  <c r="AA165" i="3"/>
  <c r="Z165" i="3"/>
  <c r="Y165" i="3"/>
  <c r="X165" i="3"/>
  <c r="W165" i="3"/>
  <c r="V165" i="3"/>
  <c r="T165" i="3"/>
  <c r="S165" i="3"/>
  <c r="R165" i="3"/>
  <c r="Q165" i="3"/>
  <c r="P165" i="3"/>
  <c r="O165" i="3"/>
  <c r="N165" i="3"/>
  <c r="M165" i="3"/>
  <c r="L165" i="3"/>
  <c r="K165" i="3"/>
  <c r="J165" i="3"/>
  <c r="I165" i="3"/>
  <c r="H165" i="3"/>
  <c r="I164" i="3"/>
  <c r="H164" i="3"/>
  <c r="CC163" i="3"/>
  <c r="CB163" i="3"/>
  <c r="CA163" i="3"/>
  <c r="BZ163" i="3"/>
  <c r="BY163" i="3"/>
  <c r="BX163" i="3"/>
  <c r="BW163" i="3"/>
  <c r="BV163" i="3"/>
  <c r="BU163" i="3"/>
  <c r="BT163" i="3"/>
  <c r="BS163" i="3"/>
  <c r="BR163" i="3"/>
  <c r="BQ163" i="3"/>
  <c r="BP163" i="3"/>
  <c r="BO163" i="3"/>
  <c r="BN163" i="3"/>
  <c r="BM163" i="3"/>
  <c r="BL163" i="3"/>
  <c r="BK163" i="3"/>
  <c r="BJ163" i="3"/>
  <c r="BI163" i="3"/>
  <c r="BH163" i="3"/>
  <c r="BG163" i="3"/>
  <c r="BF163" i="3"/>
  <c r="BE163" i="3"/>
  <c r="BD163" i="3"/>
  <c r="BC163" i="3"/>
  <c r="BB163" i="3"/>
  <c r="BA163" i="3"/>
  <c r="AZ163" i="3"/>
  <c r="AY163" i="3"/>
  <c r="AX163" i="3"/>
  <c r="AW163" i="3"/>
  <c r="AV163" i="3"/>
  <c r="AU163" i="3"/>
  <c r="AT163" i="3"/>
  <c r="AS163" i="3"/>
  <c r="AR163" i="3"/>
  <c r="AQ163" i="3"/>
  <c r="AP163" i="3"/>
  <c r="AO163" i="3"/>
  <c r="AN163" i="3"/>
  <c r="AM163" i="3"/>
  <c r="AL163" i="3"/>
  <c r="AK163" i="3"/>
  <c r="AJ163" i="3"/>
  <c r="AI163" i="3"/>
  <c r="AH163" i="3"/>
  <c r="AG163" i="3"/>
  <c r="AF163" i="3"/>
  <c r="AE163" i="3"/>
  <c r="AD163" i="3"/>
  <c r="AC163" i="3"/>
  <c r="AB163" i="3"/>
  <c r="AA163" i="3"/>
  <c r="Z163" i="3"/>
  <c r="Y163" i="3"/>
  <c r="X163" i="3"/>
  <c r="W163" i="3"/>
  <c r="V163" i="3"/>
  <c r="U163" i="3"/>
  <c r="T163" i="3"/>
  <c r="S163" i="3"/>
  <c r="R163" i="3"/>
  <c r="Q163" i="3"/>
  <c r="P163" i="3"/>
  <c r="O163" i="3"/>
  <c r="N163" i="3"/>
  <c r="M163" i="3"/>
  <c r="L163" i="3"/>
  <c r="K163" i="3"/>
  <c r="J163" i="3"/>
  <c r="I163" i="3"/>
  <c r="H163" i="3"/>
  <c r="CB161" i="3"/>
  <c r="CA161" i="3"/>
  <c r="BZ161" i="3"/>
  <c r="BY161" i="3"/>
  <c r="BX161" i="3"/>
  <c r="BW161" i="3"/>
  <c r="BV161" i="3"/>
  <c r="BU161" i="3"/>
  <c r="BT161" i="3"/>
  <c r="BS161" i="3"/>
  <c r="BR161" i="3"/>
  <c r="BP161" i="3"/>
  <c r="BO161" i="3"/>
  <c r="BN161" i="3"/>
  <c r="BM161" i="3"/>
  <c r="BL161" i="3"/>
  <c r="BK161" i="3"/>
  <c r="BJ161" i="3"/>
  <c r="BI161" i="3"/>
  <c r="BH161" i="3"/>
  <c r="BG161" i="3"/>
  <c r="BF161" i="3"/>
  <c r="BD161" i="3"/>
  <c r="BC161" i="3"/>
  <c r="BB161" i="3"/>
  <c r="BA161" i="3"/>
  <c r="AZ161" i="3"/>
  <c r="AY161" i="3"/>
  <c r="AX161" i="3"/>
  <c r="AW161" i="3"/>
  <c r="AV161" i="3"/>
  <c r="AU161" i="3"/>
  <c r="AT161" i="3"/>
  <c r="AR161" i="3"/>
  <c r="AQ161" i="3"/>
  <c r="AP161" i="3"/>
  <c r="AO161" i="3"/>
  <c r="AN161" i="3"/>
  <c r="AM161" i="3"/>
  <c r="AL161" i="3"/>
  <c r="AK161" i="3"/>
  <c r="AJ161" i="3"/>
  <c r="AI161" i="3"/>
  <c r="AH161" i="3"/>
  <c r="AF161" i="3"/>
  <c r="AE161" i="3"/>
  <c r="AD161" i="3"/>
  <c r="AC161" i="3"/>
  <c r="AB161" i="3"/>
  <c r="AA161" i="3"/>
  <c r="Z161" i="3"/>
  <c r="Y161" i="3"/>
  <c r="X161" i="3"/>
  <c r="W161" i="3"/>
  <c r="V161" i="3"/>
  <c r="T161" i="3"/>
  <c r="S161" i="3"/>
  <c r="R161" i="3"/>
  <c r="Q161" i="3"/>
  <c r="P161" i="3"/>
  <c r="O161" i="3"/>
  <c r="N161" i="3"/>
  <c r="M161" i="3"/>
  <c r="L161" i="3"/>
  <c r="K161" i="3"/>
  <c r="J161" i="3"/>
  <c r="I161" i="3"/>
  <c r="H161" i="3"/>
  <c r="G167" i="10"/>
  <c r="G166" i="10"/>
  <c r="G165" i="10"/>
  <c r="G167" i="15"/>
  <c r="G165" i="15"/>
  <c r="AG165" i="15" s="1"/>
  <c r="G165" i="12"/>
  <c r="BE165" i="16"/>
  <c r="CC167" i="16" l="1"/>
  <c r="AS167" i="15"/>
  <c r="BQ167" i="15"/>
  <c r="U167" i="15"/>
  <c r="AG167" i="15"/>
  <c r="BE167" i="15"/>
  <c r="AG166" i="10"/>
  <c r="AG166" i="3" s="1"/>
  <c r="BE166" i="10"/>
  <c r="U166" i="10"/>
  <c r="AS166" i="10"/>
  <c r="AS166" i="3" s="1"/>
  <c r="BQ166" i="10"/>
  <c r="BQ166" i="3" s="1"/>
  <c r="BQ167" i="10"/>
  <c r="U167" i="10"/>
  <c r="AS167" i="10"/>
  <c r="BE167" i="10"/>
  <c r="AG167" i="10"/>
  <c r="AS165" i="12"/>
  <c r="BQ165" i="12"/>
  <c r="BE165" i="12"/>
  <c r="AG165" i="12"/>
  <c r="U165" i="12"/>
  <c r="BQ165" i="15"/>
  <c r="U165" i="15"/>
  <c r="AS165" i="15"/>
  <c r="BE165" i="15"/>
  <c r="AS165" i="10"/>
  <c r="BQ165" i="10"/>
  <c r="U165" i="10"/>
  <c r="BE165" i="10"/>
  <c r="AG165" i="10"/>
  <c r="CC167" i="12"/>
  <c r="CC166" i="14"/>
  <c r="CC165" i="14"/>
  <c r="CC166" i="16"/>
  <c r="CC166" i="12"/>
  <c r="U165" i="16"/>
  <c r="BQ165" i="16"/>
  <c r="AG165" i="16"/>
  <c r="AS165" i="16"/>
  <c r="CC167" i="14"/>
  <c r="BE167" i="3" l="1"/>
  <c r="CC167" i="15"/>
  <c r="BE165" i="3"/>
  <c r="CC165" i="15"/>
  <c r="U166" i="3"/>
  <c r="BQ167" i="3"/>
  <c r="U165" i="3"/>
  <c r="CC167" i="10"/>
  <c r="U167" i="3"/>
  <c r="CC166" i="10"/>
  <c r="CC165" i="16"/>
  <c r="CC165" i="10"/>
  <c r="CC165" i="12"/>
  <c r="AG167" i="3"/>
  <c r="BE166" i="3"/>
  <c r="AG165" i="3"/>
  <c r="BQ165" i="3"/>
  <c r="AS167" i="3"/>
  <c r="AS165" i="3"/>
  <c r="CC167" i="3" l="1"/>
  <c r="CC166" i="3"/>
  <c r="CC165" i="3"/>
  <c r="J114" i="10"/>
  <c r="E47" i="3" l="1"/>
  <c r="E75" i="3"/>
  <c r="E76" i="3"/>
  <c r="E77" i="3"/>
  <c r="E78" i="3"/>
  <c r="E79" i="3"/>
  <c r="G35" i="16" l="1"/>
  <c r="G35" i="14"/>
  <c r="G35" i="12"/>
  <c r="G35" i="15"/>
  <c r="G35" i="10"/>
  <c r="E35" i="3"/>
  <c r="G314" i="16"/>
  <c r="G292" i="12"/>
  <c r="U292" i="12" s="1"/>
  <c r="U310" i="14"/>
  <c r="G292" i="14"/>
  <c r="BE292" i="14" s="1"/>
  <c r="G281" i="12"/>
  <c r="G282" i="12"/>
  <c r="G401" i="14"/>
  <c r="G402" i="14"/>
  <c r="G403" i="14"/>
  <c r="AG403" i="14" s="1"/>
  <c r="G405" i="14"/>
  <c r="G406" i="14"/>
  <c r="BE406" i="14" s="1"/>
  <c r="G407" i="14"/>
  <c r="BQ407" i="14" s="1"/>
  <c r="G409" i="14"/>
  <c r="G410" i="14"/>
  <c r="G411" i="14"/>
  <c r="G413" i="14"/>
  <c r="G414" i="14"/>
  <c r="G416" i="14"/>
  <c r="G417" i="14"/>
  <c r="BQ417" i="14" s="1"/>
  <c r="G418" i="14"/>
  <c r="BE418" i="14" s="1"/>
  <c r="F419" i="3"/>
  <c r="G420" i="14"/>
  <c r="G422" i="14"/>
  <c r="G423" i="14"/>
  <c r="G424" i="14"/>
  <c r="G425" i="14"/>
  <c r="F426" i="3"/>
  <c r="G427" i="14"/>
  <c r="AG427" i="14" s="1"/>
  <c r="G312" i="14"/>
  <c r="G313" i="14"/>
  <c r="G314" i="14"/>
  <c r="BQ314" i="14" s="1"/>
  <c r="G315" i="14"/>
  <c r="AG315" i="14" s="1"/>
  <c r="G281" i="14"/>
  <c r="G282" i="14"/>
  <c r="G283" i="14"/>
  <c r="G284" i="14"/>
  <c r="G285" i="14"/>
  <c r="AG302" i="16"/>
  <c r="G309" i="14"/>
  <c r="G308" i="14"/>
  <c r="G427" i="15"/>
  <c r="G425" i="15"/>
  <c r="AS425" i="15" s="1"/>
  <c r="G424" i="15"/>
  <c r="G423" i="15"/>
  <c r="G422" i="15"/>
  <c r="G420" i="15"/>
  <c r="G418" i="15"/>
  <c r="AG418" i="15" s="1"/>
  <c r="G417" i="15"/>
  <c r="G416" i="15"/>
  <c r="G414" i="15"/>
  <c r="BE414" i="15" s="1"/>
  <c r="G413" i="15"/>
  <c r="G411" i="15"/>
  <c r="G410" i="15"/>
  <c r="G409" i="15"/>
  <c r="G407" i="15"/>
  <c r="G406" i="15"/>
  <c r="G405" i="15"/>
  <c r="G403" i="15"/>
  <c r="G402" i="15"/>
  <c r="G401" i="15"/>
  <c r="G313" i="15"/>
  <c r="G314" i="15"/>
  <c r="G315" i="15"/>
  <c r="G312" i="15"/>
  <c r="G281" i="15"/>
  <c r="G282" i="15"/>
  <c r="G292" i="15"/>
  <c r="G306" i="15"/>
  <c r="G307" i="15"/>
  <c r="G308" i="15"/>
  <c r="AS308" i="15" s="1"/>
  <c r="G309" i="15"/>
  <c r="G315" i="10"/>
  <c r="G314" i="10"/>
  <c r="U314" i="10" s="1"/>
  <c r="G313" i="10"/>
  <c r="G312" i="10"/>
  <c r="BQ312" i="10" s="1"/>
  <c r="G292" i="10"/>
  <c r="G281" i="10"/>
  <c r="G282" i="10"/>
  <c r="G427" i="12"/>
  <c r="G425" i="12"/>
  <c r="G424" i="12"/>
  <c r="G423" i="12"/>
  <c r="G422" i="12"/>
  <c r="G420" i="12"/>
  <c r="G418" i="12"/>
  <c r="G417" i="12"/>
  <c r="G416" i="12"/>
  <c r="G414" i="12"/>
  <c r="G413" i="12"/>
  <c r="G411" i="12"/>
  <c r="G410" i="12"/>
  <c r="G409" i="12"/>
  <c r="G407" i="12"/>
  <c r="G406" i="12"/>
  <c r="G405" i="12"/>
  <c r="G403" i="12"/>
  <c r="G402" i="12"/>
  <c r="G401" i="12"/>
  <c r="G312" i="12"/>
  <c r="G313" i="12"/>
  <c r="G314" i="12"/>
  <c r="G315" i="12"/>
  <c r="G306" i="12"/>
  <c r="G307" i="12"/>
  <c r="G308" i="12"/>
  <c r="G309" i="12"/>
  <c r="H315" i="3"/>
  <c r="I315" i="3"/>
  <c r="J315" i="3"/>
  <c r="K315" i="3"/>
  <c r="L315" i="3"/>
  <c r="M315" i="3"/>
  <c r="N315" i="3"/>
  <c r="O315" i="3"/>
  <c r="P315" i="3"/>
  <c r="Q315" i="3"/>
  <c r="R315" i="3"/>
  <c r="S315" i="3"/>
  <c r="T315" i="3"/>
  <c r="V315" i="3"/>
  <c r="W315" i="3"/>
  <c r="X315" i="3"/>
  <c r="Y315" i="3"/>
  <c r="Z315" i="3"/>
  <c r="AA315" i="3"/>
  <c r="AB315" i="3"/>
  <c r="AC315" i="3"/>
  <c r="AD315" i="3"/>
  <c r="AE315" i="3"/>
  <c r="AF315" i="3"/>
  <c r="AH315" i="3"/>
  <c r="AI315" i="3"/>
  <c r="AJ315" i="3"/>
  <c r="AK315" i="3"/>
  <c r="AL315" i="3"/>
  <c r="AM315" i="3"/>
  <c r="AN315" i="3"/>
  <c r="AO315" i="3"/>
  <c r="AP315" i="3"/>
  <c r="AQ315" i="3"/>
  <c r="AR315" i="3"/>
  <c r="AT315" i="3"/>
  <c r="AU315" i="3"/>
  <c r="AV315" i="3"/>
  <c r="AW315" i="3"/>
  <c r="AX315" i="3"/>
  <c r="AY315" i="3"/>
  <c r="AZ315" i="3"/>
  <c r="BA315" i="3"/>
  <c r="BB315" i="3"/>
  <c r="BC315" i="3"/>
  <c r="BD315" i="3"/>
  <c r="BF315" i="3"/>
  <c r="BG315" i="3"/>
  <c r="BH315" i="3"/>
  <c r="BI315" i="3"/>
  <c r="BJ315" i="3"/>
  <c r="BK315" i="3"/>
  <c r="BL315" i="3"/>
  <c r="BM315" i="3"/>
  <c r="BN315" i="3"/>
  <c r="BO315" i="3"/>
  <c r="BP315" i="3"/>
  <c r="BR315" i="3"/>
  <c r="BS315" i="3"/>
  <c r="BT315" i="3"/>
  <c r="BU315" i="3"/>
  <c r="BV315" i="3"/>
  <c r="BW315" i="3"/>
  <c r="BX315" i="3"/>
  <c r="BY315" i="3"/>
  <c r="BZ315" i="3"/>
  <c r="CA315" i="3"/>
  <c r="CB315" i="3"/>
  <c r="E312" i="3"/>
  <c r="E313" i="3"/>
  <c r="E314" i="3"/>
  <c r="E315" i="3"/>
  <c r="G292" i="16"/>
  <c r="G281" i="16"/>
  <c r="G282" i="16"/>
  <c r="G283" i="16"/>
  <c r="G284" i="16"/>
  <c r="G285" i="16"/>
  <c r="G286" i="16"/>
  <c r="G401" i="16"/>
  <c r="G402" i="16"/>
  <c r="G403" i="16"/>
  <c r="G405" i="16"/>
  <c r="G406" i="16"/>
  <c r="G407" i="16"/>
  <c r="G409" i="16"/>
  <c r="G410" i="16"/>
  <c r="G411" i="16"/>
  <c r="G413" i="16"/>
  <c r="G414" i="16"/>
  <c r="G416" i="16"/>
  <c r="G417" i="16"/>
  <c r="AS417" i="16" s="1"/>
  <c r="G418" i="16"/>
  <c r="G420" i="16"/>
  <c r="G422" i="16"/>
  <c r="G423" i="16"/>
  <c r="G424" i="16"/>
  <c r="G425" i="16"/>
  <c r="G427" i="16"/>
  <c r="G313" i="16"/>
  <c r="G312" i="16"/>
  <c r="G306" i="16"/>
  <c r="G307" i="16"/>
  <c r="G308" i="16"/>
  <c r="G309" i="16"/>
  <c r="G315" i="16"/>
  <c r="F404" i="3"/>
  <c r="F412" i="3"/>
  <c r="F421" i="3"/>
  <c r="E427" i="3"/>
  <c r="E425" i="3"/>
  <c r="E424" i="3"/>
  <c r="E423" i="3"/>
  <c r="E422" i="3"/>
  <c r="E420" i="3"/>
  <c r="E418" i="3"/>
  <c r="E417" i="3"/>
  <c r="E416" i="3"/>
  <c r="E414" i="3"/>
  <c r="E413" i="3"/>
  <c r="E411" i="3"/>
  <c r="E410" i="3"/>
  <c r="E409" i="3"/>
  <c r="E408" i="3"/>
  <c r="E407" i="3"/>
  <c r="E406" i="3"/>
  <c r="E405" i="3"/>
  <c r="CB427" i="3"/>
  <c r="CA427" i="3"/>
  <c r="BZ427" i="3"/>
  <c r="BY427" i="3"/>
  <c r="BX427" i="3"/>
  <c r="BW427" i="3"/>
  <c r="BV427" i="3"/>
  <c r="BU427" i="3"/>
  <c r="BT427" i="3"/>
  <c r="BS427" i="3"/>
  <c r="BR427" i="3"/>
  <c r="BP427" i="3"/>
  <c r="BO427" i="3"/>
  <c r="BN427" i="3"/>
  <c r="BM427" i="3"/>
  <c r="BL427" i="3"/>
  <c r="BK427" i="3"/>
  <c r="BJ427" i="3"/>
  <c r="BI427" i="3"/>
  <c r="BH427" i="3"/>
  <c r="BG427" i="3"/>
  <c r="BF427" i="3"/>
  <c r="BD427" i="3"/>
  <c r="BC427" i="3"/>
  <c r="BB427" i="3"/>
  <c r="BA427" i="3"/>
  <c r="AZ427" i="3"/>
  <c r="AY427" i="3"/>
  <c r="AX427" i="3"/>
  <c r="AW427" i="3"/>
  <c r="AV427" i="3"/>
  <c r="AU427" i="3"/>
  <c r="AT427" i="3"/>
  <c r="AR427" i="3"/>
  <c r="AQ427" i="3"/>
  <c r="AP427" i="3"/>
  <c r="AO427" i="3"/>
  <c r="AN427" i="3"/>
  <c r="AM427" i="3"/>
  <c r="AL427" i="3"/>
  <c r="AK427" i="3"/>
  <c r="AJ427" i="3"/>
  <c r="AI427" i="3"/>
  <c r="AH427" i="3"/>
  <c r="AF427" i="3"/>
  <c r="AE427" i="3"/>
  <c r="AD427" i="3"/>
  <c r="AC427" i="3"/>
  <c r="AB427" i="3"/>
  <c r="AA427" i="3"/>
  <c r="Z427" i="3"/>
  <c r="Y427" i="3"/>
  <c r="X427" i="3"/>
  <c r="W427" i="3"/>
  <c r="V427" i="3"/>
  <c r="T427" i="3"/>
  <c r="S427" i="3"/>
  <c r="R427" i="3"/>
  <c r="Q427" i="3"/>
  <c r="P427" i="3"/>
  <c r="O427" i="3"/>
  <c r="N427" i="3"/>
  <c r="M427" i="3"/>
  <c r="L427" i="3"/>
  <c r="K427" i="3"/>
  <c r="J427" i="3"/>
  <c r="I427" i="3"/>
  <c r="H427" i="3"/>
  <c r="CB425" i="3"/>
  <c r="CA425" i="3"/>
  <c r="BZ425" i="3"/>
  <c r="BY425" i="3"/>
  <c r="BX425" i="3"/>
  <c r="BW425" i="3"/>
  <c r="BV425" i="3"/>
  <c r="BU425" i="3"/>
  <c r="BT425" i="3"/>
  <c r="BS425" i="3"/>
  <c r="BR425" i="3"/>
  <c r="BP425" i="3"/>
  <c r="BO425" i="3"/>
  <c r="BN425" i="3"/>
  <c r="BM425" i="3"/>
  <c r="BL425" i="3"/>
  <c r="BK425" i="3"/>
  <c r="BJ425" i="3"/>
  <c r="BI425" i="3"/>
  <c r="BH425" i="3"/>
  <c r="BG425" i="3"/>
  <c r="BF425" i="3"/>
  <c r="BD425" i="3"/>
  <c r="BC425" i="3"/>
  <c r="BB425" i="3"/>
  <c r="BA425" i="3"/>
  <c r="AZ425" i="3"/>
  <c r="AY425" i="3"/>
  <c r="AX425" i="3"/>
  <c r="AW425" i="3"/>
  <c r="AV425" i="3"/>
  <c r="AU425" i="3"/>
  <c r="AT425" i="3"/>
  <c r="AR425" i="3"/>
  <c r="AQ425" i="3"/>
  <c r="AP425" i="3"/>
  <c r="AO425" i="3"/>
  <c r="AN425" i="3"/>
  <c r="AM425" i="3"/>
  <c r="AL425" i="3"/>
  <c r="AK425" i="3"/>
  <c r="AJ425" i="3"/>
  <c r="AI425" i="3"/>
  <c r="AH425" i="3"/>
  <c r="AF425" i="3"/>
  <c r="AE425" i="3"/>
  <c r="AD425" i="3"/>
  <c r="AC425" i="3"/>
  <c r="AB425" i="3"/>
  <c r="AA425" i="3"/>
  <c r="Z425" i="3"/>
  <c r="Y425" i="3"/>
  <c r="X425" i="3"/>
  <c r="W425" i="3"/>
  <c r="V425" i="3"/>
  <c r="T425" i="3"/>
  <c r="S425" i="3"/>
  <c r="R425" i="3"/>
  <c r="Q425" i="3"/>
  <c r="P425" i="3"/>
  <c r="O425" i="3"/>
  <c r="N425" i="3"/>
  <c r="M425" i="3"/>
  <c r="L425" i="3"/>
  <c r="K425" i="3"/>
  <c r="J425" i="3"/>
  <c r="I425" i="3"/>
  <c r="H425" i="3"/>
  <c r="CB424" i="3"/>
  <c r="CA424" i="3"/>
  <c r="BZ424" i="3"/>
  <c r="BY424" i="3"/>
  <c r="BX424" i="3"/>
  <c r="BW424" i="3"/>
  <c r="BV424" i="3"/>
  <c r="BU424" i="3"/>
  <c r="BT424" i="3"/>
  <c r="BS424" i="3"/>
  <c r="BR424" i="3"/>
  <c r="BP424" i="3"/>
  <c r="BO424" i="3"/>
  <c r="BN424" i="3"/>
  <c r="BM424" i="3"/>
  <c r="BL424" i="3"/>
  <c r="BK424" i="3"/>
  <c r="BJ424" i="3"/>
  <c r="BI424" i="3"/>
  <c r="BH424" i="3"/>
  <c r="BG424" i="3"/>
  <c r="BF424" i="3"/>
  <c r="BD424" i="3"/>
  <c r="BC424" i="3"/>
  <c r="BB424" i="3"/>
  <c r="BA424" i="3"/>
  <c r="AZ424" i="3"/>
  <c r="AY424" i="3"/>
  <c r="AX424" i="3"/>
  <c r="AW424" i="3"/>
  <c r="AV424" i="3"/>
  <c r="AU424" i="3"/>
  <c r="AT424" i="3"/>
  <c r="AR424" i="3"/>
  <c r="AQ424" i="3"/>
  <c r="AP424" i="3"/>
  <c r="AO424" i="3"/>
  <c r="AN424" i="3"/>
  <c r="AM424" i="3"/>
  <c r="AL424" i="3"/>
  <c r="AK424" i="3"/>
  <c r="AJ424" i="3"/>
  <c r="AI424" i="3"/>
  <c r="AH424" i="3"/>
  <c r="AF424" i="3"/>
  <c r="AE424" i="3"/>
  <c r="AD424" i="3"/>
  <c r="AC424" i="3"/>
  <c r="AB424" i="3"/>
  <c r="AA424" i="3"/>
  <c r="Z424" i="3"/>
  <c r="Y424" i="3"/>
  <c r="X424" i="3"/>
  <c r="W424" i="3"/>
  <c r="V424" i="3"/>
  <c r="T424" i="3"/>
  <c r="S424" i="3"/>
  <c r="R424" i="3"/>
  <c r="Q424" i="3"/>
  <c r="P424" i="3"/>
  <c r="O424" i="3"/>
  <c r="N424" i="3"/>
  <c r="M424" i="3"/>
  <c r="L424" i="3"/>
  <c r="K424" i="3"/>
  <c r="J424" i="3"/>
  <c r="I424" i="3"/>
  <c r="H424" i="3"/>
  <c r="CB423" i="3"/>
  <c r="CA423" i="3"/>
  <c r="BZ423" i="3"/>
  <c r="BY423" i="3"/>
  <c r="BX423" i="3"/>
  <c r="BW423" i="3"/>
  <c r="BV423" i="3"/>
  <c r="BU423" i="3"/>
  <c r="BT423" i="3"/>
  <c r="BS423" i="3"/>
  <c r="BR423" i="3"/>
  <c r="BP423" i="3"/>
  <c r="BO423" i="3"/>
  <c r="BN423" i="3"/>
  <c r="BM423" i="3"/>
  <c r="BL423" i="3"/>
  <c r="BK423" i="3"/>
  <c r="BJ423" i="3"/>
  <c r="BI423" i="3"/>
  <c r="BH423" i="3"/>
  <c r="BG423" i="3"/>
  <c r="BF423" i="3"/>
  <c r="BD423" i="3"/>
  <c r="BC423" i="3"/>
  <c r="BB423" i="3"/>
  <c r="BA423" i="3"/>
  <c r="AZ423" i="3"/>
  <c r="AY423" i="3"/>
  <c r="AX423" i="3"/>
  <c r="AW423" i="3"/>
  <c r="AV423" i="3"/>
  <c r="AU423" i="3"/>
  <c r="AT423" i="3"/>
  <c r="AR423" i="3"/>
  <c r="AQ423" i="3"/>
  <c r="AP423" i="3"/>
  <c r="AO423" i="3"/>
  <c r="AN423" i="3"/>
  <c r="AM423" i="3"/>
  <c r="AL423" i="3"/>
  <c r="AK423" i="3"/>
  <c r="AJ423" i="3"/>
  <c r="AI423" i="3"/>
  <c r="AH423" i="3"/>
  <c r="AF423" i="3"/>
  <c r="AE423" i="3"/>
  <c r="AD423" i="3"/>
  <c r="AC423" i="3"/>
  <c r="AB423" i="3"/>
  <c r="AA423" i="3"/>
  <c r="Z423" i="3"/>
  <c r="Y423" i="3"/>
  <c r="X423" i="3"/>
  <c r="W423" i="3"/>
  <c r="V423" i="3"/>
  <c r="T423" i="3"/>
  <c r="S423" i="3"/>
  <c r="R423" i="3"/>
  <c r="Q423" i="3"/>
  <c r="P423" i="3"/>
  <c r="O423" i="3"/>
  <c r="N423" i="3"/>
  <c r="M423" i="3"/>
  <c r="L423" i="3"/>
  <c r="K423" i="3"/>
  <c r="J423" i="3"/>
  <c r="I423" i="3"/>
  <c r="H423" i="3"/>
  <c r="CB422" i="3"/>
  <c r="CA422" i="3"/>
  <c r="BZ422" i="3"/>
  <c r="BY422" i="3"/>
  <c r="BX422" i="3"/>
  <c r="BW422" i="3"/>
  <c r="BV422" i="3"/>
  <c r="BU422" i="3"/>
  <c r="BT422" i="3"/>
  <c r="BS422" i="3"/>
  <c r="BR422" i="3"/>
  <c r="BP422" i="3"/>
  <c r="BO422" i="3"/>
  <c r="BN422" i="3"/>
  <c r="BM422" i="3"/>
  <c r="BL422" i="3"/>
  <c r="BK422" i="3"/>
  <c r="BJ422" i="3"/>
  <c r="BI422" i="3"/>
  <c r="BH422" i="3"/>
  <c r="BG422" i="3"/>
  <c r="BF422" i="3"/>
  <c r="BD422" i="3"/>
  <c r="BC422" i="3"/>
  <c r="BB422" i="3"/>
  <c r="BA422" i="3"/>
  <c r="AZ422" i="3"/>
  <c r="AY422" i="3"/>
  <c r="AX422" i="3"/>
  <c r="AW422" i="3"/>
  <c r="AV422" i="3"/>
  <c r="AU422" i="3"/>
  <c r="AT422" i="3"/>
  <c r="AR422" i="3"/>
  <c r="AQ422" i="3"/>
  <c r="AP422" i="3"/>
  <c r="AO422" i="3"/>
  <c r="AN422" i="3"/>
  <c r="AM422" i="3"/>
  <c r="AL422" i="3"/>
  <c r="AK422" i="3"/>
  <c r="AJ422" i="3"/>
  <c r="AI422" i="3"/>
  <c r="AH422" i="3"/>
  <c r="AF422" i="3"/>
  <c r="AE422" i="3"/>
  <c r="AD422" i="3"/>
  <c r="AC422" i="3"/>
  <c r="AB422" i="3"/>
  <c r="AA422" i="3"/>
  <c r="Z422" i="3"/>
  <c r="Y422" i="3"/>
  <c r="X422" i="3"/>
  <c r="W422" i="3"/>
  <c r="V422" i="3"/>
  <c r="T422" i="3"/>
  <c r="S422" i="3"/>
  <c r="R422" i="3"/>
  <c r="Q422" i="3"/>
  <c r="P422" i="3"/>
  <c r="O422" i="3"/>
  <c r="N422" i="3"/>
  <c r="M422" i="3"/>
  <c r="L422" i="3"/>
  <c r="K422" i="3"/>
  <c r="J422" i="3"/>
  <c r="I422" i="3"/>
  <c r="H422" i="3"/>
  <c r="CB420" i="3"/>
  <c r="CA420" i="3"/>
  <c r="BZ420" i="3"/>
  <c r="BY420" i="3"/>
  <c r="BX420" i="3"/>
  <c r="BW420" i="3"/>
  <c r="BV420" i="3"/>
  <c r="BU420" i="3"/>
  <c r="BT420" i="3"/>
  <c r="BS420" i="3"/>
  <c r="BR420" i="3"/>
  <c r="BP420" i="3"/>
  <c r="BO420" i="3"/>
  <c r="BN420" i="3"/>
  <c r="BM420" i="3"/>
  <c r="BL420" i="3"/>
  <c r="BK420" i="3"/>
  <c r="BJ420" i="3"/>
  <c r="BI420" i="3"/>
  <c r="BH420" i="3"/>
  <c r="BG420" i="3"/>
  <c r="BF420" i="3"/>
  <c r="BD420" i="3"/>
  <c r="BC420" i="3"/>
  <c r="BB420" i="3"/>
  <c r="BA420" i="3"/>
  <c r="AZ420" i="3"/>
  <c r="AY420" i="3"/>
  <c r="AX420" i="3"/>
  <c r="AW420" i="3"/>
  <c r="AV420" i="3"/>
  <c r="AU420" i="3"/>
  <c r="AT420" i="3"/>
  <c r="AR420" i="3"/>
  <c r="AQ420" i="3"/>
  <c r="AP420" i="3"/>
  <c r="AO420" i="3"/>
  <c r="AN420" i="3"/>
  <c r="AM420" i="3"/>
  <c r="AL420" i="3"/>
  <c r="AK420" i="3"/>
  <c r="AJ420" i="3"/>
  <c r="AI420" i="3"/>
  <c r="AH420" i="3"/>
  <c r="AF420" i="3"/>
  <c r="AE420" i="3"/>
  <c r="AD420" i="3"/>
  <c r="AC420" i="3"/>
  <c r="AB420" i="3"/>
  <c r="AA420" i="3"/>
  <c r="Z420" i="3"/>
  <c r="Y420" i="3"/>
  <c r="X420" i="3"/>
  <c r="W420" i="3"/>
  <c r="V420" i="3"/>
  <c r="T420" i="3"/>
  <c r="S420" i="3"/>
  <c r="R420" i="3"/>
  <c r="Q420" i="3"/>
  <c r="P420" i="3"/>
  <c r="O420" i="3"/>
  <c r="N420" i="3"/>
  <c r="M420" i="3"/>
  <c r="L420" i="3"/>
  <c r="K420" i="3"/>
  <c r="J420" i="3"/>
  <c r="I420" i="3"/>
  <c r="H420" i="3"/>
  <c r="CB418" i="3"/>
  <c r="CA418" i="3"/>
  <c r="BZ418" i="3"/>
  <c r="BY418" i="3"/>
  <c r="BX418" i="3"/>
  <c r="BW418" i="3"/>
  <c r="BV418" i="3"/>
  <c r="BU418" i="3"/>
  <c r="BT418" i="3"/>
  <c r="BS418" i="3"/>
  <c r="BR418" i="3"/>
  <c r="BP418" i="3"/>
  <c r="BO418" i="3"/>
  <c r="BN418" i="3"/>
  <c r="BM418" i="3"/>
  <c r="BL418" i="3"/>
  <c r="BK418" i="3"/>
  <c r="BJ418" i="3"/>
  <c r="BI418" i="3"/>
  <c r="BH418" i="3"/>
  <c r="BG418" i="3"/>
  <c r="BF418" i="3"/>
  <c r="BD418" i="3"/>
  <c r="BC418" i="3"/>
  <c r="BB418" i="3"/>
  <c r="BA418" i="3"/>
  <c r="AZ418" i="3"/>
  <c r="AY418" i="3"/>
  <c r="AX418" i="3"/>
  <c r="AW418" i="3"/>
  <c r="AV418" i="3"/>
  <c r="AU418" i="3"/>
  <c r="AT418" i="3"/>
  <c r="AR418" i="3"/>
  <c r="AQ418" i="3"/>
  <c r="AP418" i="3"/>
  <c r="AO418" i="3"/>
  <c r="AN418" i="3"/>
  <c r="AM418" i="3"/>
  <c r="AL418" i="3"/>
  <c r="AK418" i="3"/>
  <c r="AJ418" i="3"/>
  <c r="AI418" i="3"/>
  <c r="AH418" i="3"/>
  <c r="AF418" i="3"/>
  <c r="AE418" i="3"/>
  <c r="AD418" i="3"/>
  <c r="AC418" i="3"/>
  <c r="AB418" i="3"/>
  <c r="AA418" i="3"/>
  <c r="Z418" i="3"/>
  <c r="Y418" i="3"/>
  <c r="X418" i="3"/>
  <c r="W418" i="3"/>
  <c r="V418" i="3"/>
  <c r="T418" i="3"/>
  <c r="S418" i="3"/>
  <c r="R418" i="3"/>
  <c r="Q418" i="3"/>
  <c r="P418" i="3"/>
  <c r="O418" i="3"/>
  <c r="N418" i="3"/>
  <c r="M418" i="3"/>
  <c r="L418" i="3"/>
  <c r="K418" i="3"/>
  <c r="J418" i="3"/>
  <c r="I418" i="3"/>
  <c r="H418" i="3"/>
  <c r="CB417" i="3"/>
  <c r="CA417" i="3"/>
  <c r="BZ417" i="3"/>
  <c r="BY417" i="3"/>
  <c r="BX417" i="3"/>
  <c r="BW417" i="3"/>
  <c r="BV417" i="3"/>
  <c r="BU417" i="3"/>
  <c r="BT417" i="3"/>
  <c r="BS417" i="3"/>
  <c r="BR417" i="3"/>
  <c r="BP417" i="3"/>
  <c r="BO417" i="3"/>
  <c r="BN417" i="3"/>
  <c r="BM417" i="3"/>
  <c r="BL417" i="3"/>
  <c r="BK417" i="3"/>
  <c r="BJ417" i="3"/>
  <c r="BI417" i="3"/>
  <c r="BH417" i="3"/>
  <c r="BG417" i="3"/>
  <c r="BF417" i="3"/>
  <c r="BD417" i="3"/>
  <c r="BC417" i="3"/>
  <c r="BB417" i="3"/>
  <c r="BA417" i="3"/>
  <c r="AZ417" i="3"/>
  <c r="AY417" i="3"/>
  <c r="AX417" i="3"/>
  <c r="AW417" i="3"/>
  <c r="AV417" i="3"/>
  <c r="AU417" i="3"/>
  <c r="AT417" i="3"/>
  <c r="AR417" i="3"/>
  <c r="AQ417" i="3"/>
  <c r="AP417" i="3"/>
  <c r="AO417" i="3"/>
  <c r="AN417" i="3"/>
  <c r="AM417" i="3"/>
  <c r="AL417" i="3"/>
  <c r="AK417" i="3"/>
  <c r="AJ417" i="3"/>
  <c r="AI417" i="3"/>
  <c r="AH417" i="3"/>
  <c r="AF417" i="3"/>
  <c r="AE417" i="3"/>
  <c r="AD417" i="3"/>
  <c r="AC417" i="3"/>
  <c r="AB417" i="3"/>
  <c r="AA417" i="3"/>
  <c r="Z417" i="3"/>
  <c r="Y417" i="3"/>
  <c r="X417" i="3"/>
  <c r="W417" i="3"/>
  <c r="V417" i="3"/>
  <c r="T417" i="3"/>
  <c r="S417" i="3"/>
  <c r="R417" i="3"/>
  <c r="Q417" i="3"/>
  <c r="P417" i="3"/>
  <c r="O417" i="3"/>
  <c r="N417" i="3"/>
  <c r="M417" i="3"/>
  <c r="L417" i="3"/>
  <c r="K417" i="3"/>
  <c r="J417" i="3"/>
  <c r="I417" i="3"/>
  <c r="H417" i="3"/>
  <c r="CB416" i="3"/>
  <c r="CA416" i="3"/>
  <c r="BZ416" i="3"/>
  <c r="BY416" i="3"/>
  <c r="BX416" i="3"/>
  <c r="BW416" i="3"/>
  <c r="BV416" i="3"/>
  <c r="BU416" i="3"/>
  <c r="BT416" i="3"/>
  <c r="BS416" i="3"/>
  <c r="BR416" i="3"/>
  <c r="BP416" i="3"/>
  <c r="BO416" i="3"/>
  <c r="BN416" i="3"/>
  <c r="BM416" i="3"/>
  <c r="BL416" i="3"/>
  <c r="BK416" i="3"/>
  <c r="BJ416" i="3"/>
  <c r="BI416" i="3"/>
  <c r="BH416" i="3"/>
  <c r="BG416" i="3"/>
  <c r="BF416" i="3"/>
  <c r="BD416" i="3"/>
  <c r="BC416" i="3"/>
  <c r="BB416" i="3"/>
  <c r="BA416" i="3"/>
  <c r="AZ416" i="3"/>
  <c r="AY416" i="3"/>
  <c r="AX416" i="3"/>
  <c r="AW416" i="3"/>
  <c r="AV416" i="3"/>
  <c r="AU416" i="3"/>
  <c r="AT416" i="3"/>
  <c r="AR416" i="3"/>
  <c r="AQ416" i="3"/>
  <c r="AP416" i="3"/>
  <c r="AO416" i="3"/>
  <c r="AN416" i="3"/>
  <c r="AM416" i="3"/>
  <c r="AL416" i="3"/>
  <c r="AK416" i="3"/>
  <c r="AJ416" i="3"/>
  <c r="AI416" i="3"/>
  <c r="AH416" i="3"/>
  <c r="AF416" i="3"/>
  <c r="AE416" i="3"/>
  <c r="AD416" i="3"/>
  <c r="AC416" i="3"/>
  <c r="AB416" i="3"/>
  <c r="AA416" i="3"/>
  <c r="Z416" i="3"/>
  <c r="Y416" i="3"/>
  <c r="X416" i="3"/>
  <c r="W416" i="3"/>
  <c r="V416" i="3"/>
  <c r="T416" i="3"/>
  <c r="S416" i="3"/>
  <c r="R416" i="3"/>
  <c r="Q416" i="3"/>
  <c r="P416" i="3"/>
  <c r="O416" i="3"/>
  <c r="N416" i="3"/>
  <c r="M416" i="3"/>
  <c r="L416" i="3"/>
  <c r="K416" i="3"/>
  <c r="J416" i="3"/>
  <c r="I416" i="3"/>
  <c r="H416" i="3"/>
  <c r="CB414" i="3"/>
  <c r="CA414" i="3"/>
  <c r="BZ414" i="3"/>
  <c r="BY414" i="3"/>
  <c r="BX414" i="3"/>
  <c r="BW414" i="3"/>
  <c r="BV414" i="3"/>
  <c r="BU414" i="3"/>
  <c r="BT414" i="3"/>
  <c r="BS414" i="3"/>
  <c r="BR414" i="3"/>
  <c r="BP414" i="3"/>
  <c r="BO414" i="3"/>
  <c r="BN414" i="3"/>
  <c r="BM414" i="3"/>
  <c r="BL414" i="3"/>
  <c r="BK414" i="3"/>
  <c r="BJ414" i="3"/>
  <c r="BI414" i="3"/>
  <c r="BH414" i="3"/>
  <c r="BG414" i="3"/>
  <c r="BF414" i="3"/>
  <c r="BD414" i="3"/>
  <c r="BC414" i="3"/>
  <c r="BB414" i="3"/>
  <c r="BA414" i="3"/>
  <c r="AZ414" i="3"/>
  <c r="AY414" i="3"/>
  <c r="AX414" i="3"/>
  <c r="AW414" i="3"/>
  <c r="AV414" i="3"/>
  <c r="AU414" i="3"/>
  <c r="AT414" i="3"/>
  <c r="AR414" i="3"/>
  <c r="AQ414" i="3"/>
  <c r="AP414" i="3"/>
  <c r="AO414" i="3"/>
  <c r="AN414" i="3"/>
  <c r="AM414" i="3"/>
  <c r="AL414" i="3"/>
  <c r="AK414" i="3"/>
  <c r="AJ414" i="3"/>
  <c r="AI414" i="3"/>
  <c r="AH414" i="3"/>
  <c r="AF414" i="3"/>
  <c r="AE414" i="3"/>
  <c r="AD414" i="3"/>
  <c r="AC414" i="3"/>
  <c r="AB414" i="3"/>
  <c r="AA414" i="3"/>
  <c r="Z414" i="3"/>
  <c r="Y414" i="3"/>
  <c r="X414" i="3"/>
  <c r="W414" i="3"/>
  <c r="V414" i="3"/>
  <c r="T414" i="3"/>
  <c r="S414" i="3"/>
  <c r="R414" i="3"/>
  <c r="Q414" i="3"/>
  <c r="P414" i="3"/>
  <c r="O414" i="3"/>
  <c r="N414" i="3"/>
  <c r="M414" i="3"/>
  <c r="L414" i="3"/>
  <c r="K414" i="3"/>
  <c r="J414" i="3"/>
  <c r="I414" i="3"/>
  <c r="H414" i="3"/>
  <c r="CB413" i="3"/>
  <c r="CA413" i="3"/>
  <c r="BZ413" i="3"/>
  <c r="BY413" i="3"/>
  <c r="BX413" i="3"/>
  <c r="BW413" i="3"/>
  <c r="BV413" i="3"/>
  <c r="BU413" i="3"/>
  <c r="BT413" i="3"/>
  <c r="BS413" i="3"/>
  <c r="BR413" i="3"/>
  <c r="BP413" i="3"/>
  <c r="BO413" i="3"/>
  <c r="BN413" i="3"/>
  <c r="BM413" i="3"/>
  <c r="BL413" i="3"/>
  <c r="BK413" i="3"/>
  <c r="BJ413" i="3"/>
  <c r="BI413" i="3"/>
  <c r="BH413" i="3"/>
  <c r="BG413" i="3"/>
  <c r="BF413" i="3"/>
  <c r="BD413" i="3"/>
  <c r="BC413" i="3"/>
  <c r="BB413" i="3"/>
  <c r="BA413" i="3"/>
  <c r="AZ413" i="3"/>
  <c r="AY413" i="3"/>
  <c r="AX413" i="3"/>
  <c r="AW413" i="3"/>
  <c r="AV413" i="3"/>
  <c r="AU413" i="3"/>
  <c r="AT413" i="3"/>
  <c r="AR413" i="3"/>
  <c r="AQ413" i="3"/>
  <c r="AP413" i="3"/>
  <c r="AO413" i="3"/>
  <c r="AN413" i="3"/>
  <c r="AM413" i="3"/>
  <c r="AL413" i="3"/>
  <c r="AK413" i="3"/>
  <c r="AJ413" i="3"/>
  <c r="AI413" i="3"/>
  <c r="AH413" i="3"/>
  <c r="AF413" i="3"/>
  <c r="AE413" i="3"/>
  <c r="AD413" i="3"/>
  <c r="AC413" i="3"/>
  <c r="AB413" i="3"/>
  <c r="AA413" i="3"/>
  <c r="Z413" i="3"/>
  <c r="Y413" i="3"/>
  <c r="X413" i="3"/>
  <c r="W413" i="3"/>
  <c r="V413" i="3"/>
  <c r="T413" i="3"/>
  <c r="S413" i="3"/>
  <c r="R413" i="3"/>
  <c r="Q413" i="3"/>
  <c r="P413" i="3"/>
  <c r="O413" i="3"/>
  <c r="N413" i="3"/>
  <c r="M413" i="3"/>
  <c r="L413" i="3"/>
  <c r="K413" i="3"/>
  <c r="J413" i="3"/>
  <c r="I413" i="3"/>
  <c r="H413" i="3"/>
  <c r="CB411" i="3"/>
  <c r="CA411" i="3"/>
  <c r="BZ411" i="3"/>
  <c r="BY411" i="3"/>
  <c r="BX411" i="3"/>
  <c r="BW411" i="3"/>
  <c r="BV411" i="3"/>
  <c r="BU411" i="3"/>
  <c r="BT411" i="3"/>
  <c r="BS411" i="3"/>
  <c r="BR411" i="3"/>
  <c r="BP411" i="3"/>
  <c r="BO411" i="3"/>
  <c r="BN411" i="3"/>
  <c r="BM411" i="3"/>
  <c r="BL411" i="3"/>
  <c r="BK411" i="3"/>
  <c r="BJ411" i="3"/>
  <c r="BI411" i="3"/>
  <c r="BH411" i="3"/>
  <c r="BG411" i="3"/>
  <c r="BF411" i="3"/>
  <c r="BD411" i="3"/>
  <c r="BC411" i="3"/>
  <c r="BB411" i="3"/>
  <c r="BA411" i="3"/>
  <c r="AZ411" i="3"/>
  <c r="AY411" i="3"/>
  <c r="AX411" i="3"/>
  <c r="AW411" i="3"/>
  <c r="AV411" i="3"/>
  <c r="AU411" i="3"/>
  <c r="AT411" i="3"/>
  <c r="AR411" i="3"/>
  <c r="AQ411" i="3"/>
  <c r="AP411" i="3"/>
  <c r="AO411" i="3"/>
  <c r="AN411" i="3"/>
  <c r="AM411" i="3"/>
  <c r="AL411" i="3"/>
  <c r="AK411" i="3"/>
  <c r="AJ411" i="3"/>
  <c r="AI411" i="3"/>
  <c r="AH411" i="3"/>
  <c r="AF411" i="3"/>
  <c r="AE411" i="3"/>
  <c r="AD411" i="3"/>
  <c r="AC411" i="3"/>
  <c r="AB411" i="3"/>
  <c r="AA411" i="3"/>
  <c r="Z411" i="3"/>
  <c r="Y411" i="3"/>
  <c r="X411" i="3"/>
  <c r="W411" i="3"/>
  <c r="V411" i="3"/>
  <c r="T411" i="3"/>
  <c r="S411" i="3"/>
  <c r="R411" i="3"/>
  <c r="Q411" i="3"/>
  <c r="P411" i="3"/>
  <c r="O411" i="3"/>
  <c r="N411" i="3"/>
  <c r="M411" i="3"/>
  <c r="L411" i="3"/>
  <c r="K411" i="3"/>
  <c r="J411" i="3"/>
  <c r="I411" i="3"/>
  <c r="H411" i="3"/>
  <c r="CB410" i="3"/>
  <c r="CA410" i="3"/>
  <c r="BZ410" i="3"/>
  <c r="BY410" i="3"/>
  <c r="BX410" i="3"/>
  <c r="BW410" i="3"/>
  <c r="BV410" i="3"/>
  <c r="BU410" i="3"/>
  <c r="BT410" i="3"/>
  <c r="BS410" i="3"/>
  <c r="BR410" i="3"/>
  <c r="BP410" i="3"/>
  <c r="BO410" i="3"/>
  <c r="BN410" i="3"/>
  <c r="BM410" i="3"/>
  <c r="BL410" i="3"/>
  <c r="BK410" i="3"/>
  <c r="BJ410" i="3"/>
  <c r="BI410" i="3"/>
  <c r="BH410" i="3"/>
  <c r="BG410" i="3"/>
  <c r="BF410" i="3"/>
  <c r="BD410" i="3"/>
  <c r="BC410" i="3"/>
  <c r="BB410" i="3"/>
  <c r="BA410" i="3"/>
  <c r="AZ410" i="3"/>
  <c r="AY410" i="3"/>
  <c r="AX410" i="3"/>
  <c r="AW410" i="3"/>
  <c r="AV410" i="3"/>
  <c r="AU410" i="3"/>
  <c r="AT410" i="3"/>
  <c r="AR410" i="3"/>
  <c r="AQ410" i="3"/>
  <c r="AP410" i="3"/>
  <c r="AO410" i="3"/>
  <c r="AN410" i="3"/>
  <c r="AM410" i="3"/>
  <c r="AL410" i="3"/>
  <c r="AK410" i="3"/>
  <c r="AJ410" i="3"/>
  <c r="AI410" i="3"/>
  <c r="AH410" i="3"/>
  <c r="AF410" i="3"/>
  <c r="AE410" i="3"/>
  <c r="AD410" i="3"/>
  <c r="AC410" i="3"/>
  <c r="AB410" i="3"/>
  <c r="AA410" i="3"/>
  <c r="Z410" i="3"/>
  <c r="Y410" i="3"/>
  <c r="X410" i="3"/>
  <c r="W410" i="3"/>
  <c r="V410" i="3"/>
  <c r="T410" i="3"/>
  <c r="S410" i="3"/>
  <c r="R410" i="3"/>
  <c r="Q410" i="3"/>
  <c r="P410" i="3"/>
  <c r="O410" i="3"/>
  <c r="N410" i="3"/>
  <c r="M410" i="3"/>
  <c r="L410" i="3"/>
  <c r="K410" i="3"/>
  <c r="J410" i="3"/>
  <c r="I410" i="3"/>
  <c r="H410" i="3"/>
  <c r="CB409" i="3"/>
  <c r="CA409" i="3"/>
  <c r="BZ409" i="3"/>
  <c r="BY409" i="3"/>
  <c r="BX409" i="3"/>
  <c r="BW409" i="3"/>
  <c r="BV409" i="3"/>
  <c r="BU409" i="3"/>
  <c r="BT409" i="3"/>
  <c r="BS409" i="3"/>
  <c r="BR409" i="3"/>
  <c r="BP409" i="3"/>
  <c r="BO409" i="3"/>
  <c r="BN409" i="3"/>
  <c r="BM409" i="3"/>
  <c r="BL409" i="3"/>
  <c r="BK409" i="3"/>
  <c r="BJ409" i="3"/>
  <c r="BI409" i="3"/>
  <c r="BH409" i="3"/>
  <c r="BG409" i="3"/>
  <c r="BF409" i="3"/>
  <c r="BD409" i="3"/>
  <c r="BC409" i="3"/>
  <c r="BB409" i="3"/>
  <c r="BA409" i="3"/>
  <c r="AZ409" i="3"/>
  <c r="AY409" i="3"/>
  <c r="AX409" i="3"/>
  <c r="AW409" i="3"/>
  <c r="AV409" i="3"/>
  <c r="AU409" i="3"/>
  <c r="AT409" i="3"/>
  <c r="AR409" i="3"/>
  <c r="AQ409" i="3"/>
  <c r="AP409" i="3"/>
  <c r="AO409" i="3"/>
  <c r="AN409" i="3"/>
  <c r="AM409" i="3"/>
  <c r="AL409" i="3"/>
  <c r="AK409" i="3"/>
  <c r="AJ409" i="3"/>
  <c r="AI409" i="3"/>
  <c r="AH409" i="3"/>
  <c r="AF409" i="3"/>
  <c r="AE409" i="3"/>
  <c r="AD409" i="3"/>
  <c r="AC409" i="3"/>
  <c r="AB409" i="3"/>
  <c r="AA409" i="3"/>
  <c r="Z409" i="3"/>
  <c r="Y409" i="3"/>
  <c r="X409" i="3"/>
  <c r="W409" i="3"/>
  <c r="V409" i="3"/>
  <c r="T409" i="3"/>
  <c r="S409" i="3"/>
  <c r="R409" i="3"/>
  <c r="Q409" i="3"/>
  <c r="P409" i="3"/>
  <c r="O409" i="3"/>
  <c r="N409" i="3"/>
  <c r="M409" i="3"/>
  <c r="L409" i="3"/>
  <c r="K409" i="3"/>
  <c r="J409" i="3"/>
  <c r="I409" i="3"/>
  <c r="H409" i="3"/>
  <c r="CB408" i="3"/>
  <c r="CA408" i="3"/>
  <c r="BZ408" i="3"/>
  <c r="BY408" i="3"/>
  <c r="BX408" i="3"/>
  <c r="BW408" i="3"/>
  <c r="BV408" i="3"/>
  <c r="BU408" i="3"/>
  <c r="BT408" i="3"/>
  <c r="BS408" i="3"/>
  <c r="BR408" i="3"/>
  <c r="BP408" i="3"/>
  <c r="BO408" i="3"/>
  <c r="BN408" i="3"/>
  <c r="BM408" i="3"/>
  <c r="BL408" i="3"/>
  <c r="BK408" i="3"/>
  <c r="BJ408" i="3"/>
  <c r="BI408" i="3"/>
  <c r="BH408" i="3"/>
  <c r="BG408" i="3"/>
  <c r="BF408" i="3"/>
  <c r="BD408" i="3"/>
  <c r="BC408" i="3"/>
  <c r="BB408" i="3"/>
  <c r="BA408" i="3"/>
  <c r="AZ408" i="3"/>
  <c r="AY408" i="3"/>
  <c r="AX408" i="3"/>
  <c r="AW408" i="3"/>
  <c r="AV408" i="3"/>
  <c r="AU408" i="3"/>
  <c r="AT408" i="3"/>
  <c r="AR408" i="3"/>
  <c r="AQ408" i="3"/>
  <c r="AP408" i="3"/>
  <c r="AO408" i="3"/>
  <c r="AN408" i="3"/>
  <c r="AM408" i="3"/>
  <c r="AL408" i="3"/>
  <c r="AK408" i="3"/>
  <c r="AJ408" i="3"/>
  <c r="AI408" i="3"/>
  <c r="AH408" i="3"/>
  <c r="AF408" i="3"/>
  <c r="AE408" i="3"/>
  <c r="AD408" i="3"/>
  <c r="AC408" i="3"/>
  <c r="AB408" i="3"/>
  <c r="AA408" i="3"/>
  <c r="Z408" i="3"/>
  <c r="Y408" i="3"/>
  <c r="X408" i="3"/>
  <c r="W408" i="3"/>
  <c r="V408" i="3"/>
  <c r="T408" i="3"/>
  <c r="S408" i="3"/>
  <c r="R408" i="3"/>
  <c r="Q408" i="3"/>
  <c r="P408" i="3"/>
  <c r="O408" i="3"/>
  <c r="N408" i="3"/>
  <c r="M408" i="3"/>
  <c r="L408" i="3"/>
  <c r="K408" i="3"/>
  <c r="J408" i="3"/>
  <c r="I408" i="3"/>
  <c r="H408" i="3"/>
  <c r="CB407" i="3"/>
  <c r="CA407" i="3"/>
  <c r="BZ407" i="3"/>
  <c r="BY407" i="3"/>
  <c r="BX407" i="3"/>
  <c r="BW407" i="3"/>
  <c r="BV407" i="3"/>
  <c r="BU407" i="3"/>
  <c r="BT407" i="3"/>
  <c r="BS407" i="3"/>
  <c r="BR407" i="3"/>
  <c r="BP407" i="3"/>
  <c r="BO407" i="3"/>
  <c r="BN407" i="3"/>
  <c r="BM407" i="3"/>
  <c r="BL407" i="3"/>
  <c r="BK407" i="3"/>
  <c r="BJ407" i="3"/>
  <c r="BI407" i="3"/>
  <c r="BH407" i="3"/>
  <c r="BG407" i="3"/>
  <c r="BF407" i="3"/>
  <c r="BD407" i="3"/>
  <c r="BC407" i="3"/>
  <c r="BB407" i="3"/>
  <c r="BA407" i="3"/>
  <c r="AZ407" i="3"/>
  <c r="AY407" i="3"/>
  <c r="AX407" i="3"/>
  <c r="AW407" i="3"/>
  <c r="AV407" i="3"/>
  <c r="AU407" i="3"/>
  <c r="AT407" i="3"/>
  <c r="AR407" i="3"/>
  <c r="AQ407" i="3"/>
  <c r="AP407" i="3"/>
  <c r="AO407" i="3"/>
  <c r="AN407" i="3"/>
  <c r="AM407" i="3"/>
  <c r="AL407" i="3"/>
  <c r="AK407" i="3"/>
  <c r="AJ407" i="3"/>
  <c r="AI407" i="3"/>
  <c r="AH407" i="3"/>
  <c r="AF407" i="3"/>
  <c r="AE407" i="3"/>
  <c r="AD407" i="3"/>
  <c r="AC407" i="3"/>
  <c r="AB407" i="3"/>
  <c r="AA407" i="3"/>
  <c r="Z407" i="3"/>
  <c r="Y407" i="3"/>
  <c r="X407" i="3"/>
  <c r="W407" i="3"/>
  <c r="V407" i="3"/>
  <c r="T407" i="3"/>
  <c r="S407" i="3"/>
  <c r="R407" i="3"/>
  <c r="Q407" i="3"/>
  <c r="P407" i="3"/>
  <c r="O407" i="3"/>
  <c r="N407" i="3"/>
  <c r="M407" i="3"/>
  <c r="L407" i="3"/>
  <c r="K407" i="3"/>
  <c r="J407" i="3"/>
  <c r="I407" i="3"/>
  <c r="H407" i="3"/>
  <c r="CB406" i="3"/>
  <c r="CA406" i="3"/>
  <c r="BZ406" i="3"/>
  <c r="BY406" i="3"/>
  <c r="BX406" i="3"/>
  <c r="BW406" i="3"/>
  <c r="BV406" i="3"/>
  <c r="BU406" i="3"/>
  <c r="BT406" i="3"/>
  <c r="BS406" i="3"/>
  <c r="BR406" i="3"/>
  <c r="BP406" i="3"/>
  <c r="BO406" i="3"/>
  <c r="BN406" i="3"/>
  <c r="BM406" i="3"/>
  <c r="BL406" i="3"/>
  <c r="BK406" i="3"/>
  <c r="BJ406" i="3"/>
  <c r="BI406" i="3"/>
  <c r="BH406" i="3"/>
  <c r="BG406" i="3"/>
  <c r="BF406" i="3"/>
  <c r="BD406" i="3"/>
  <c r="BC406" i="3"/>
  <c r="BB406" i="3"/>
  <c r="BA406" i="3"/>
  <c r="AZ406" i="3"/>
  <c r="AY406" i="3"/>
  <c r="AX406" i="3"/>
  <c r="AW406" i="3"/>
  <c r="AV406" i="3"/>
  <c r="AU406" i="3"/>
  <c r="AT406" i="3"/>
  <c r="AR406" i="3"/>
  <c r="AQ406" i="3"/>
  <c r="AP406" i="3"/>
  <c r="AO406" i="3"/>
  <c r="AN406" i="3"/>
  <c r="AM406" i="3"/>
  <c r="AL406" i="3"/>
  <c r="AK406" i="3"/>
  <c r="AJ406" i="3"/>
  <c r="AI406" i="3"/>
  <c r="AH406" i="3"/>
  <c r="AF406" i="3"/>
  <c r="AE406" i="3"/>
  <c r="AD406" i="3"/>
  <c r="AC406" i="3"/>
  <c r="AB406" i="3"/>
  <c r="AA406" i="3"/>
  <c r="Z406" i="3"/>
  <c r="Y406" i="3"/>
  <c r="X406" i="3"/>
  <c r="W406" i="3"/>
  <c r="V406" i="3"/>
  <c r="T406" i="3"/>
  <c r="S406" i="3"/>
  <c r="R406" i="3"/>
  <c r="Q406" i="3"/>
  <c r="P406" i="3"/>
  <c r="O406" i="3"/>
  <c r="N406" i="3"/>
  <c r="M406" i="3"/>
  <c r="L406" i="3"/>
  <c r="K406" i="3"/>
  <c r="J406" i="3"/>
  <c r="I406" i="3"/>
  <c r="H406" i="3"/>
  <c r="CB405" i="3"/>
  <c r="CA405" i="3"/>
  <c r="BZ405" i="3"/>
  <c r="BY405" i="3"/>
  <c r="BX405" i="3"/>
  <c r="BW405" i="3"/>
  <c r="BV405" i="3"/>
  <c r="BU405" i="3"/>
  <c r="BT405" i="3"/>
  <c r="BS405" i="3"/>
  <c r="BR405" i="3"/>
  <c r="BP405" i="3"/>
  <c r="BO405" i="3"/>
  <c r="BN405" i="3"/>
  <c r="BM405" i="3"/>
  <c r="BL405" i="3"/>
  <c r="BK405" i="3"/>
  <c r="BJ405" i="3"/>
  <c r="BI405" i="3"/>
  <c r="BH405" i="3"/>
  <c r="BG405" i="3"/>
  <c r="BF405" i="3"/>
  <c r="BD405" i="3"/>
  <c r="BC405" i="3"/>
  <c r="BB405" i="3"/>
  <c r="BA405" i="3"/>
  <c r="AZ405" i="3"/>
  <c r="AY405" i="3"/>
  <c r="AX405" i="3"/>
  <c r="AW405" i="3"/>
  <c r="AV405" i="3"/>
  <c r="AU405" i="3"/>
  <c r="AT405" i="3"/>
  <c r="AR405" i="3"/>
  <c r="AQ405" i="3"/>
  <c r="AP405" i="3"/>
  <c r="AO405" i="3"/>
  <c r="AN405" i="3"/>
  <c r="AM405" i="3"/>
  <c r="AL405" i="3"/>
  <c r="AK405" i="3"/>
  <c r="AJ405" i="3"/>
  <c r="AI405" i="3"/>
  <c r="AH405" i="3"/>
  <c r="AF405" i="3"/>
  <c r="AE405" i="3"/>
  <c r="AD405" i="3"/>
  <c r="AC405" i="3"/>
  <c r="AB405" i="3"/>
  <c r="AA405" i="3"/>
  <c r="Z405" i="3"/>
  <c r="Y405" i="3"/>
  <c r="X405" i="3"/>
  <c r="W405" i="3"/>
  <c r="V405" i="3"/>
  <c r="T405" i="3"/>
  <c r="S405" i="3"/>
  <c r="R405" i="3"/>
  <c r="Q405" i="3"/>
  <c r="P405" i="3"/>
  <c r="O405" i="3"/>
  <c r="N405" i="3"/>
  <c r="M405" i="3"/>
  <c r="L405" i="3"/>
  <c r="K405" i="3"/>
  <c r="J405" i="3"/>
  <c r="I405" i="3"/>
  <c r="H405" i="3"/>
  <c r="H312" i="3"/>
  <c r="I312" i="3"/>
  <c r="J312" i="3"/>
  <c r="K312" i="3"/>
  <c r="L312" i="3"/>
  <c r="M312" i="3"/>
  <c r="N312" i="3"/>
  <c r="O312" i="3"/>
  <c r="P312" i="3"/>
  <c r="Q312" i="3"/>
  <c r="R312" i="3"/>
  <c r="S312" i="3"/>
  <c r="T312" i="3"/>
  <c r="V312" i="3"/>
  <c r="W312" i="3"/>
  <c r="X312" i="3"/>
  <c r="Y312" i="3"/>
  <c r="Z312" i="3"/>
  <c r="AA312" i="3"/>
  <c r="AB312" i="3"/>
  <c r="AC312" i="3"/>
  <c r="AD312" i="3"/>
  <c r="AE312" i="3"/>
  <c r="AF312" i="3"/>
  <c r="AH312" i="3"/>
  <c r="AI312" i="3"/>
  <c r="AJ312" i="3"/>
  <c r="AK312" i="3"/>
  <c r="AL312" i="3"/>
  <c r="AM312" i="3"/>
  <c r="AN312" i="3"/>
  <c r="AO312" i="3"/>
  <c r="AP312" i="3"/>
  <c r="AQ312" i="3"/>
  <c r="AR312" i="3"/>
  <c r="AT312" i="3"/>
  <c r="AU312" i="3"/>
  <c r="AV312" i="3"/>
  <c r="AW312" i="3"/>
  <c r="AX312" i="3"/>
  <c r="AY312" i="3"/>
  <c r="AZ312" i="3"/>
  <c r="BA312" i="3"/>
  <c r="BB312" i="3"/>
  <c r="BC312" i="3"/>
  <c r="BD312" i="3"/>
  <c r="BF312" i="3"/>
  <c r="BG312" i="3"/>
  <c r="BH312" i="3"/>
  <c r="BI312" i="3"/>
  <c r="BJ312" i="3"/>
  <c r="BK312" i="3"/>
  <c r="BL312" i="3"/>
  <c r="BM312" i="3"/>
  <c r="BN312" i="3"/>
  <c r="BO312" i="3"/>
  <c r="BP312" i="3"/>
  <c r="BR312" i="3"/>
  <c r="BS312" i="3"/>
  <c r="BT312" i="3"/>
  <c r="BU312" i="3"/>
  <c r="BV312" i="3"/>
  <c r="BW312" i="3"/>
  <c r="BX312" i="3"/>
  <c r="BY312" i="3"/>
  <c r="BZ312" i="3"/>
  <c r="CA312" i="3"/>
  <c r="CB312" i="3"/>
  <c r="H313" i="3"/>
  <c r="I313" i="3"/>
  <c r="J313" i="3"/>
  <c r="K313" i="3"/>
  <c r="L313" i="3"/>
  <c r="M313" i="3"/>
  <c r="N313" i="3"/>
  <c r="O313" i="3"/>
  <c r="P313" i="3"/>
  <c r="Q313" i="3"/>
  <c r="R313" i="3"/>
  <c r="S313" i="3"/>
  <c r="T313" i="3"/>
  <c r="V313" i="3"/>
  <c r="W313" i="3"/>
  <c r="X313" i="3"/>
  <c r="Y313" i="3"/>
  <c r="Z313" i="3"/>
  <c r="AA313" i="3"/>
  <c r="AB313" i="3"/>
  <c r="AC313" i="3"/>
  <c r="AD313" i="3"/>
  <c r="AE313" i="3"/>
  <c r="AF313" i="3"/>
  <c r="AH313" i="3"/>
  <c r="AI313" i="3"/>
  <c r="AJ313" i="3"/>
  <c r="AK313" i="3"/>
  <c r="AL313" i="3"/>
  <c r="AM313" i="3"/>
  <c r="AN313" i="3"/>
  <c r="AO313" i="3"/>
  <c r="AP313" i="3"/>
  <c r="AQ313" i="3"/>
  <c r="AR313" i="3"/>
  <c r="AT313" i="3"/>
  <c r="AU313" i="3"/>
  <c r="AV313" i="3"/>
  <c r="AW313" i="3"/>
  <c r="AX313" i="3"/>
  <c r="AY313" i="3"/>
  <c r="AZ313" i="3"/>
  <c r="BA313" i="3"/>
  <c r="BB313" i="3"/>
  <c r="BC313" i="3"/>
  <c r="BD313" i="3"/>
  <c r="BF313" i="3"/>
  <c r="BG313" i="3"/>
  <c r="BH313" i="3"/>
  <c r="BI313" i="3"/>
  <c r="BJ313" i="3"/>
  <c r="BK313" i="3"/>
  <c r="BL313" i="3"/>
  <c r="BM313" i="3"/>
  <c r="BN313" i="3"/>
  <c r="BO313" i="3"/>
  <c r="BP313" i="3"/>
  <c r="BR313" i="3"/>
  <c r="BS313" i="3"/>
  <c r="BT313" i="3"/>
  <c r="BU313" i="3"/>
  <c r="BV313" i="3"/>
  <c r="BW313" i="3"/>
  <c r="BX313" i="3"/>
  <c r="BY313" i="3"/>
  <c r="BZ313" i="3"/>
  <c r="CA313" i="3"/>
  <c r="CB313" i="3"/>
  <c r="H314" i="3"/>
  <c r="I314" i="3"/>
  <c r="J314" i="3"/>
  <c r="K314" i="3"/>
  <c r="L314" i="3"/>
  <c r="M314" i="3"/>
  <c r="N314" i="3"/>
  <c r="O314" i="3"/>
  <c r="P314" i="3"/>
  <c r="Q314" i="3"/>
  <c r="R314" i="3"/>
  <c r="S314" i="3"/>
  <c r="T314" i="3"/>
  <c r="V314" i="3"/>
  <c r="W314" i="3"/>
  <c r="X314" i="3"/>
  <c r="Y314" i="3"/>
  <c r="Z314" i="3"/>
  <c r="AA314" i="3"/>
  <c r="AB314" i="3"/>
  <c r="AC314" i="3"/>
  <c r="AD314" i="3"/>
  <c r="AE314" i="3"/>
  <c r="AF314" i="3"/>
  <c r="AH314" i="3"/>
  <c r="AI314" i="3"/>
  <c r="AJ314" i="3"/>
  <c r="AK314" i="3"/>
  <c r="AL314" i="3"/>
  <c r="AM314" i="3"/>
  <c r="AN314" i="3"/>
  <c r="AO314" i="3"/>
  <c r="AP314" i="3"/>
  <c r="AQ314" i="3"/>
  <c r="AR314" i="3"/>
  <c r="AT314" i="3"/>
  <c r="AU314" i="3"/>
  <c r="AV314" i="3"/>
  <c r="AW314" i="3"/>
  <c r="AX314" i="3"/>
  <c r="AY314" i="3"/>
  <c r="AZ314" i="3"/>
  <c r="BA314" i="3"/>
  <c r="BB314" i="3"/>
  <c r="BC314" i="3"/>
  <c r="BD314" i="3"/>
  <c r="BF314" i="3"/>
  <c r="BG314" i="3"/>
  <c r="BH314" i="3"/>
  <c r="BI314" i="3"/>
  <c r="BJ314" i="3"/>
  <c r="BK314" i="3"/>
  <c r="BL314" i="3"/>
  <c r="BM314" i="3"/>
  <c r="BN314" i="3"/>
  <c r="BO314" i="3"/>
  <c r="BP314" i="3"/>
  <c r="BR314" i="3"/>
  <c r="BS314" i="3"/>
  <c r="BT314" i="3"/>
  <c r="BU314" i="3"/>
  <c r="BV314" i="3"/>
  <c r="BW314" i="3"/>
  <c r="BX314" i="3"/>
  <c r="BY314" i="3"/>
  <c r="BZ314" i="3"/>
  <c r="CA314" i="3"/>
  <c r="CB314" i="3"/>
  <c r="H308" i="3"/>
  <c r="I308" i="3"/>
  <c r="J308" i="3"/>
  <c r="K308" i="3"/>
  <c r="L308" i="3"/>
  <c r="M308" i="3"/>
  <c r="N308" i="3"/>
  <c r="O308" i="3"/>
  <c r="P308" i="3"/>
  <c r="Q308" i="3"/>
  <c r="R308" i="3"/>
  <c r="S308" i="3"/>
  <c r="T308" i="3"/>
  <c r="V308" i="3"/>
  <c r="W308" i="3"/>
  <c r="X308" i="3"/>
  <c r="Y308" i="3"/>
  <c r="Z308" i="3"/>
  <c r="AA308" i="3"/>
  <c r="AB308" i="3"/>
  <c r="AC308" i="3"/>
  <c r="AD308" i="3"/>
  <c r="AE308" i="3"/>
  <c r="AF308" i="3"/>
  <c r="AH308" i="3"/>
  <c r="AI308" i="3"/>
  <c r="AJ308" i="3"/>
  <c r="AK308" i="3"/>
  <c r="AL308" i="3"/>
  <c r="AM308" i="3"/>
  <c r="AN308" i="3"/>
  <c r="AO308" i="3"/>
  <c r="AP308" i="3"/>
  <c r="AQ308" i="3"/>
  <c r="AR308" i="3"/>
  <c r="AT308" i="3"/>
  <c r="AU308" i="3"/>
  <c r="AV308" i="3"/>
  <c r="AW308" i="3"/>
  <c r="AX308" i="3"/>
  <c r="AY308" i="3"/>
  <c r="AZ308" i="3"/>
  <c r="BA308" i="3"/>
  <c r="BB308" i="3"/>
  <c r="BC308" i="3"/>
  <c r="BD308" i="3"/>
  <c r="BF308" i="3"/>
  <c r="BG308" i="3"/>
  <c r="BH308" i="3"/>
  <c r="BI308" i="3"/>
  <c r="BJ308" i="3"/>
  <c r="BK308" i="3"/>
  <c r="BL308" i="3"/>
  <c r="BM308" i="3"/>
  <c r="BN308" i="3"/>
  <c r="BO308" i="3"/>
  <c r="BP308" i="3"/>
  <c r="BR308" i="3"/>
  <c r="BS308" i="3"/>
  <c r="BT308" i="3"/>
  <c r="BU308" i="3"/>
  <c r="BV308" i="3"/>
  <c r="BW308" i="3"/>
  <c r="BX308" i="3"/>
  <c r="BY308" i="3"/>
  <c r="BZ308" i="3"/>
  <c r="CA308" i="3"/>
  <c r="CB308" i="3"/>
  <c r="H309" i="3"/>
  <c r="I309" i="3"/>
  <c r="J309" i="3"/>
  <c r="K309" i="3"/>
  <c r="L309" i="3"/>
  <c r="M309" i="3"/>
  <c r="N309" i="3"/>
  <c r="O309" i="3"/>
  <c r="P309" i="3"/>
  <c r="Q309" i="3"/>
  <c r="R309" i="3"/>
  <c r="S309" i="3"/>
  <c r="T309" i="3"/>
  <c r="V309" i="3"/>
  <c r="W309" i="3"/>
  <c r="X309" i="3"/>
  <c r="Y309" i="3"/>
  <c r="Z309" i="3"/>
  <c r="AA309" i="3"/>
  <c r="AB309" i="3"/>
  <c r="AC309" i="3"/>
  <c r="AD309" i="3"/>
  <c r="AE309" i="3"/>
  <c r="AF309" i="3"/>
  <c r="AH309" i="3"/>
  <c r="AI309" i="3"/>
  <c r="AJ309" i="3"/>
  <c r="AK309" i="3"/>
  <c r="AL309" i="3"/>
  <c r="AM309" i="3"/>
  <c r="AN309" i="3"/>
  <c r="AO309" i="3"/>
  <c r="AP309" i="3"/>
  <c r="AQ309" i="3"/>
  <c r="AR309" i="3"/>
  <c r="AT309" i="3"/>
  <c r="AU309" i="3"/>
  <c r="AV309" i="3"/>
  <c r="AW309" i="3"/>
  <c r="AX309" i="3"/>
  <c r="AY309" i="3"/>
  <c r="AZ309" i="3"/>
  <c r="BA309" i="3"/>
  <c r="BB309" i="3"/>
  <c r="BC309" i="3"/>
  <c r="BD309" i="3"/>
  <c r="BF309" i="3"/>
  <c r="BG309" i="3"/>
  <c r="BH309" i="3"/>
  <c r="BI309" i="3"/>
  <c r="BJ309" i="3"/>
  <c r="BK309" i="3"/>
  <c r="BL309" i="3"/>
  <c r="BM309" i="3"/>
  <c r="BN309" i="3"/>
  <c r="BO309" i="3"/>
  <c r="BP309" i="3"/>
  <c r="BR309" i="3"/>
  <c r="BS309" i="3"/>
  <c r="BT309" i="3"/>
  <c r="BU309" i="3"/>
  <c r="BV309" i="3"/>
  <c r="BW309" i="3"/>
  <c r="BX309" i="3"/>
  <c r="BY309" i="3"/>
  <c r="BZ309" i="3"/>
  <c r="CA309" i="3"/>
  <c r="CB309" i="3"/>
  <c r="F310" i="3"/>
  <c r="F316" i="3"/>
  <c r="F320" i="3"/>
  <c r="F322" i="3"/>
  <c r="E308" i="3"/>
  <c r="E309" i="3"/>
  <c r="G309" i="10"/>
  <c r="G308" i="10"/>
  <c r="G307" i="10"/>
  <c r="G306" i="10"/>
  <c r="U314" i="14" l="1"/>
  <c r="U315" i="14"/>
  <c r="AS292" i="14"/>
  <c r="BQ414" i="15"/>
  <c r="AS314" i="10"/>
  <c r="AG414" i="15"/>
  <c r="AG309" i="16"/>
  <c r="BQ312" i="16"/>
  <c r="BQ424" i="16"/>
  <c r="BQ418" i="16"/>
  <c r="BQ413" i="16"/>
  <c r="AG407" i="16"/>
  <c r="BQ402" i="16"/>
  <c r="BQ292" i="16"/>
  <c r="BQ401" i="12"/>
  <c r="U406" i="12"/>
  <c r="BE417" i="12"/>
  <c r="BQ282" i="10"/>
  <c r="BQ313" i="10"/>
  <c r="BE281" i="15"/>
  <c r="AS313" i="15"/>
  <c r="AS405" i="15"/>
  <c r="AS422" i="15"/>
  <c r="AS427" i="15"/>
  <c r="AG313" i="14"/>
  <c r="AG425" i="14"/>
  <c r="BQ420" i="14"/>
  <c r="U416" i="14"/>
  <c r="U410" i="14"/>
  <c r="AS405" i="14"/>
  <c r="BE282" i="12"/>
  <c r="AS411" i="12"/>
  <c r="AG308" i="16"/>
  <c r="AG313" i="16"/>
  <c r="BQ423" i="16"/>
  <c r="BQ417" i="16"/>
  <c r="BE411" i="16"/>
  <c r="BE406" i="16"/>
  <c r="AS401" i="16"/>
  <c r="AG292" i="16"/>
  <c r="BE308" i="12"/>
  <c r="BE314" i="12"/>
  <c r="BQ407" i="12"/>
  <c r="U413" i="12"/>
  <c r="BE424" i="12"/>
  <c r="AG314" i="10"/>
  <c r="AS306" i="15"/>
  <c r="AS312" i="15"/>
  <c r="BQ401" i="15"/>
  <c r="AG417" i="15"/>
  <c r="U281" i="15"/>
  <c r="BQ313" i="15"/>
  <c r="AS312" i="14"/>
  <c r="U424" i="14"/>
  <c r="AG414" i="14"/>
  <c r="AS409" i="14"/>
  <c r="AG281" i="12"/>
  <c r="BE403" i="14"/>
  <c r="AS292" i="12"/>
  <c r="AS424" i="12"/>
  <c r="BQ308" i="10"/>
  <c r="AS307" i="16"/>
  <c r="AS427" i="16"/>
  <c r="AS422" i="16"/>
  <c r="AS416" i="16"/>
  <c r="AG410" i="16"/>
  <c r="U405" i="16"/>
  <c r="AG411" i="16"/>
  <c r="BE292" i="10"/>
  <c r="BQ309" i="15"/>
  <c r="AG292" i="15"/>
  <c r="BQ315" i="15"/>
  <c r="AG402" i="15"/>
  <c r="BQ407" i="15"/>
  <c r="BQ413" i="15"/>
  <c r="AS424" i="15"/>
  <c r="U315" i="15"/>
  <c r="BE422" i="15"/>
  <c r="BE308" i="14"/>
  <c r="U402" i="14"/>
  <c r="AG292" i="14"/>
  <c r="U413" i="14"/>
  <c r="AS424" i="14"/>
  <c r="AG315" i="12"/>
  <c r="BQ292" i="12"/>
  <c r="BQ306" i="10"/>
  <c r="AS309" i="10"/>
  <c r="BQ315" i="16"/>
  <c r="AS306" i="16"/>
  <c r="BQ425" i="16"/>
  <c r="BE420" i="16"/>
  <c r="BQ414" i="16"/>
  <c r="BQ409" i="16"/>
  <c r="AS281" i="16"/>
  <c r="BQ312" i="12"/>
  <c r="AG405" i="12"/>
  <c r="AG312" i="10"/>
  <c r="U308" i="15"/>
  <c r="BQ282" i="15"/>
  <c r="AS409" i="15"/>
  <c r="AS414" i="15"/>
  <c r="BQ420" i="15"/>
  <c r="U422" i="15"/>
  <c r="AS410" i="15"/>
  <c r="BQ405" i="15"/>
  <c r="BE283" i="14"/>
  <c r="AS314" i="14"/>
  <c r="BQ422" i="14"/>
  <c r="AS417" i="14"/>
  <c r="BE411" i="14"/>
  <c r="AS406" i="14"/>
  <c r="AS401" i="14"/>
  <c r="U424" i="12"/>
  <c r="AG411" i="12"/>
  <c r="BE313" i="10"/>
  <c r="BE309" i="15"/>
  <c r="AS309" i="15"/>
  <c r="AG309" i="15"/>
  <c r="BE308" i="16"/>
  <c r="BQ308" i="16"/>
  <c r="BQ308" i="14"/>
  <c r="AG282" i="10"/>
  <c r="U407" i="15"/>
  <c r="AG424" i="15"/>
  <c r="AS315" i="15"/>
  <c r="BE315" i="15"/>
  <c r="AG420" i="14"/>
  <c r="U308" i="16"/>
  <c r="AS292" i="16"/>
  <c r="BE309" i="16"/>
  <c r="AG313" i="10"/>
  <c r="BE314" i="10"/>
  <c r="U409" i="15"/>
  <c r="AG405" i="15"/>
  <c r="AG313" i="15"/>
  <c r="AS292" i="15"/>
  <c r="BE407" i="15"/>
  <c r="BE424" i="15"/>
  <c r="U425" i="14"/>
  <c r="AG410" i="14"/>
  <c r="AG422" i="14"/>
  <c r="AS410" i="14"/>
  <c r="BQ292" i="14"/>
  <c r="BQ401" i="14"/>
  <c r="AG424" i="12"/>
  <c r="BQ309" i="16"/>
  <c r="U292" i="15"/>
  <c r="U424" i="15"/>
  <c r="AS413" i="15"/>
  <c r="AG405" i="14"/>
  <c r="AS425" i="14"/>
  <c r="BE425" i="14"/>
  <c r="U416" i="16"/>
  <c r="AS308" i="16"/>
  <c r="BQ405" i="16"/>
  <c r="U309" i="15"/>
  <c r="U413" i="15"/>
  <c r="AG315" i="15"/>
  <c r="AS407" i="15"/>
  <c r="BE413" i="15"/>
  <c r="BE427" i="15"/>
  <c r="BQ424" i="15"/>
  <c r="AS416" i="14"/>
  <c r="BE313" i="14"/>
  <c r="AS314" i="12"/>
  <c r="U420" i="14"/>
  <c r="AG416" i="14"/>
  <c r="BE420" i="14"/>
  <c r="BQ313" i="14"/>
  <c r="BQ410" i="14"/>
  <c r="U306" i="16"/>
  <c r="U409" i="16"/>
  <c r="AG409" i="16"/>
  <c r="BE281" i="16"/>
  <c r="BE425" i="16"/>
  <c r="BQ420" i="16"/>
  <c r="BQ307" i="12"/>
  <c r="BE307" i="12"/>
  <c r="AG307" i="12"/>
  <c r="AS307" i="12"/>
  <c r="BQ313" i="12"/>
  <c r="BE313" i="12"/>
  <c r="AS313" i="12"/>
  <c r="AG403" i="12"/>
  <c r="U403" i="12"/>
  <c r="BQ403" i="12"/>
  <c r="AG409" i="12"/>
  <c r="U409" i="12"/>
  <c r="BQ409" i="12"/>
  <c r="AS409" i="12"/>
  <c r="BE409" i="12"/>
  <c r="AG414" i="12"/>
  <c r="U414" i="12"/>
  <c r="BE414" i="12"/>
  <c r="BQ414" i="12"/>
  <c r="AG420" i="12"/>
  <c r="U420" i="12"/>
  <c r="AS420" i="12"/>
  <c r="BE420" i="12"/>
  <c r="AG425" i="12"/>
  <c r="U425" i="12"/>
  <c r="BQ425" i="12"/>
  <c r="AS425" i="12"/>
  <c r="U308" i="10"/>
  <c r="AG307" i="10"/>
  <c r="AS308" i="10"/>
  <c r="BE307" i="10"/>
  <c r="BQ309" i="10"/>
  <c r="BE406" i="15"/>
  <c r="BQ406" i="15"/>
  <c r="BE411" i="15"/>
  <c r="BQ411" i="15"/>
  <c r="BQ423" i="15"/>
  <c r="AS423" i="15"/>
  <c r="AG411" i="15"/>
  <c r="AG423" i="15"/>
  <c r="AG312" i="15"/>
  <c r="BE306" i="15"/>
  <c r="BQ312" i="15"/>
  <c r="U313" i="12"/>
  <c r="U405" i="12"/>
  <c r="AS403" i="12"/>
  <c r="BQ420" i="12"/>
  <c r="AG306" i="16"/>
  <c r="BE292" i="16"/>
  <c r="BE409" i="16"/>
  <c r="BQ281" i="16"/>
  <c r="AS306" i="12"/>
  <c r="AG306" i="12"/>
  <c r="U306" i="12"/>
  <c r="BQ306" i="12"/>
  <c r="BE312" i="12"/>
  <c r="AS312" i="12"/>
  <c r="AG312" i="12"/>
  <c r="U312" i="12"/>
  <c r="BQ405" i="12"/>
  <c r="BE405" i="12"/>
  <c r="AS405" i="12"/>
  <c r="BQ410" i="12"/>
  <c r="BE410" i="12"/>
  <c r="AS410" i="12"/>
  <c r="AG410" i="12"/>
  <c r="U410" i="12"/>
  <c r="BQ416" i="12"/>
  <c r="BE416" i="12"/>
  <c r="AS416" i="12"/>
  <c r="U416" i="12"/>
  <c r="BQ422" i="12"/>
  <c r="BE422" i="12"/>
  <c r="AS422" i="12"/>
  <c r="AG422" i="12"/>
  <c r="U422" i="12"/>
  <c r="BQ427" i="12"/>
  <c r="BE427" i="12"/>
  <c r="AS427" i="12"/>
  <c r="AG427" i="12"/>
  <c r="U292" i="10"/>
  <c r="U309" i="10"/>
  <c r="U315" i="10"/>
  <c r="AG308" i="10"/>
  <c r="AS292" i="10"/>
  <c r="AS315" i="10"/>
  <c r="BE306" i="10"/>
  <c r="BQ307" i="10"/>
  <c r="U411" i="15"/>
  <c r="U423" i="15"/>
  <c r="AG406" i="15"/>
  <c r="AS411" i="15"/>
  <c r="BQ281" i="14"/>
  <c r="AS281" i="14"/>
  <c r="U281" i="14"/>
  <c r="BQ312" i="14"/>
  <c r="BE312" i="14"/>
  <c r="U312" i="14"/>
  <c r="BQ424" i="14"/>
  <c r="BE424" i="14"/>
  <c r="AG424" i="14"/>
  <c r="BQ414" i="14"/>
  <c r="AS414" i="14"/>
  <c r="BE414" i="14"/>
  <c r="BQ409" i="14"/>
  <c r="BE409" i="14"/>
  <c r="BQ403" i="14"/>
  <c r="U281" i="12"/>
  <c r="BE281" i="12"/>
  <c r="AS281" i="12"/>
  <c r="BQ281" i="12"/>
  <c r="U403" i="14"/>
  <c r="U414" i="14"/>
  <c r="U427" i="12"/>
  <c r="BE403" i="12"/>
  <c r="BE309" i="10"/>
  <c r="U281" i="16"/>
  <c r="U309" i="16"/>
  <c r="U422" i="16"/>
  <c r="AG417" i="16"/>
  <c r="AS309" i="16"/>
  <c r="BE306" i="16"/>
  <c r="BE414" i="16"/>
  <c r="BQ306" i="16"/>
  <c r="BQ309" i="12"/>
  <c r="AG309" i="12"/>
  <c r="BE309" i="12"/>
  <c r="U309" i="12"/>
  <c r="U315" i="12"/>
  <c r="BQ315" i="12"/>
  <c r="BE315" i="12"/>
  <c r="BE401" i="12"/>
  <c r="U401" i="12"/>
  <c r="AS401" i="12"/>
  <c r="AG401" i="12"/>
  <c r="AS406" i="12"/>
  <c r="AG406" i="12"/>
  <c r="BQ406" i="12"/>
  <c r="BE411" i="12"/>
  <c r="U411" i="12"/>
  <c r="BQ417" i="12"/>
  <c r="AS417" i="12"/>
  <c r="AG417" i="12"/>
  <c r="BE423" i="12"/>
  <c r="U423" i="12"/>
  <c r="BQ423" i="12"/>
  <c r="U312" i="10"/>
  <c r="AG315" i="10"/>
  <c r="AG309" i="10"/>
  <c r="AS306" i="10"/>
  <c r="AS312" i="10"/>
  <c r="BE312" i="10"/>
  <c r="BQ292" i="10"/>
  <c r="BQ315" i="10"/>
  <c r="BE308" i="15"/>
  <c r="AG308" i="15"/>
  <c r="BQ308" i="15"/>
  <c r="AS282" i="15"/>
  <c r="U282" i="15"/>
  <c r="BE282" i="15"/>
  <c r="AG282" i="15"/>
  <c r="BE314" i="15"/>
  <c r="AG314" i="15"/>
  <c r="BQ314" i="15"/>
  <c r="BE420" i="15"/>
  <c r="U420" i="15"/>
  <c r="BE425" i="15"/>
  <c r="U425" i="15"/>
  <c r="U312" i="15"/>
  <c r="U406" i="15"/>
  <c r="AG409" i="15"/>
  <c r="AG425" i="15"/>
  <c r="AS406" i="15"/>
  <c r="BE312" i="15"/>
  <c r="BE409" i="15"/>
  <c r="BE423" i="15"/>
  <c r="BQ409" i="15"/>
  <c r="BQ306" i="15"/>
  <c r="AS308" i="14"/>
  <c r="AG308" i="14"/>
  <c r="U308" i="14"/>
  <c r="BQ315" i="14"/>
  <c r="AS315" i="14"/>
  <c r="BQ427" i="14"/>
  <c r="BE427" i="14"/>
  <c r="AS427" i="14"/>
  <c r="U427" i="14"/>
  <c r="AS423" i="14"/>
  <c r="U423" i="14"/>
  <c r="BQ423" i="14"/>
  <c r="BE423" i="14"/>
  <c r="AG423" i="14"/>
  <c r="BQ418" i="14"/>
  <c r="AG418" i="14"/>
  <c r="AG413" i="14"/>
  <c r="BQ413" i="14"/>
  <c r="AS413" i="14"/>
  <c r="AS407" i="14"/>
  <c r="AG407" i="14"/>
  <c r="BE407" i="14"/>
  <c r="BE402" i="14"/>
  <c r="AG402" i="14"/>
  <c r="BQ402" i="14"/>
  <c r="BE281" i="14"/>
  <c r="U407" i="14"/>
  <c r="U418" i="14"/>
  <c r="AG409" i="14"/>
  <c r="AS402" i="14"/>
  <c r="AG416" i="12"/>
  <c r="AS414" i="12"/>
  <c r="BE406" i="12"/>
  <c r="BE425" i="12"/>
  <c r="BQ411" i="12"/>
  <c r="U292" i="16"/>
  <c r="AG281" i="16"/>
  <c r="U308" i="12"/>
  <c r="AS308" i="12"/>
  <c r="AG308" i="12"/>
  <c r="AG314" i="12"/>
  <c r="U314" i="12"/>
  <c r="BQ314" i="12"/>
  <c r="BQ402" i="12"/>
  <c r="BE402" i="12"/>
  <c r="U402" i="12"/>
  <c r="BE407" i="12"/>
  <c r="U407" i="12"/>
  <c r="AS407" i="12"/>
  <c r="AG407" i="12"/>
  <c r="AS413" i="12"/>
  <c r="AG413" i="12"/>
  <c r="BQ413" i="12"/>
  <c r="AS418" i="12"/>
  <c r="AG418" i="12"/>
  <c r="BE418" i="12"/>
  <c r="U418" i="12"/>
  <c r="BQ424" i="12"/>
  <c r="AG281" i="10"/>
  <c r="BE281" i="10"/>
  <c r="U307" i="10"/>
  <c r="U313" i="10"/>
  <c r="AG306" i="10"/>
  <c r="AS307" i="10"/>
  <c r="AS313" i="10"/>
  <c r="BE308" i="10"/>
  <c r="BQ314" i="10"/>
  <c r="AS307" i="15"/>
  <c r="U307" i="15"/>
  <c r="BE307" i="15"/>
  <c r="AG307" i="15"/>
  <c r="U313" i="15"/>
  <c r="BE313" i="15"/>
  <c r="U405" i="15"/>
  <c r="BE405" i="15"/>
  <c r="U410" i="15"/>
  <c r="BE410" i="15"/>
  <c r="AS416" i="15"/>
  <c r="BE416" i="15"/>
  <c r="AG422" i="15"/>
  <c r="BQ422" i="15"/>
  <c r="AG427" i="15"/>
  <c r="BQ427" i="15"/>
  <c r="U306" i="15"/>
  <c r="U314" i="15"/>
  <c r="U414" i="15"/>
  <c r="U427" i="15"/>
  <c r="AG410" i="15"/>
  <c r="AG420" i="15"/>
  <c r="AG306" i="15"/>
  <c r="AS314" i="15"/>
  <c r="AS420" i="15"/>
  <c r="BQ410" i="15"/>
  <c r="BQ425" i="15"/>
  <c r="BQ307" i="15"/>
  <c r="BE309" i="14"/>
  <c r="AG309" i="14"/>
  <c r="U309" i="14"/>
  <c r="BQ309" i="14"/>
  <c r="AS309" i="14"/>
  <c r="AG281" i="14"/>
  <c r="U409" i="14"/>
  <c r="AG312" i="14"/>
  <c r="AS403" i="14"/>
  <c r="AS418" i="14"/>
  <c r="BE315" i="14"/>
  <c r="BE413" i="14"/>
  <c r="U307" i="12"/>
  <c r="U417" i="12"/>
  <c r="AG313" i="12"/>
  <c r="AG402" i="12"/>
  <c r="AG423" i="12"/>
  <c r="AS309" i="12"/>
  <c r="AS402" i="12"/>
  <c r="AS423" i="12"/>
  <c r="BE413" i="12"/>
  <c r="BE306" i="12"/>
  <c r="BQ308" i="12"/>
  <c r="BQ418" i="12"/>
  <c r="BE314" i="14"/>
  <c r="BE422" i="14"/>
  <c r="BQ411" i="14"/>
  <c r="AS411" i="14"/>
  <c r="U405" i="14"/>
  <c r="U422" i="14"/>
  <c r="AG401" i="14"/>
  <c r="AG406" i="14"/>
  <c r="AG411" i="14"/>
  <c r="AG417" i="14"/>
  <c r="AS420" i="14"/>
  <c r="BE401" i="14"/>
  <c r="AG282" i="12"/>
  <c r="AG407" i="15"/>
  <c r="AG413" i="15"/>
  <c r="BE292" i="15"/>
  <c r="AS313" i="14"/>
  <c r="BQ425" i="14"/>
  <c r="BE416" i="14"/>
  <c r="BE410" i="14"/>
  <c r="BQ405" i="14"/>
  <c r="BE405" i="14"/>
  <c r="AS283" i="14"/>
  <c r="U292" i="14"/>
  <c r="U313" i="14"/>
  <c r="U401" i="14"/>
  <c r="U406" i="14"/>
  <c r="U411" i="14"/>
  <c r="U417" i="14"/>
  <c r="AG314" i="14"/>
  <c r="AS422" i="14"/>
  <c r="BE417" i="14"/>
  <c r="BQ406" i="14"/>
  <c r="BQ416" i="14"/>
  <c r="AG292" i="12"/>
  <c r="AS417" i="15"/>
  <c r="U416" i="15"/>
  <c r="AS418" i="15"/>
  <c r="BE417" i="15"/>
  <c r="BQ416" i="15"/>
  <c r="U417" i="15"/>
  <c r="AG416" i="15"/>
  <c r="BE418" i="15"/>
  <c r="BQ417" i="15"/>
  <c r="U418" i="15"/>
  <c r="BQ418" i="15"/>
  <c r="U315" i="16"/>
  <c r="BE315" i="16"/>
  <c r="AG315" i="16"/>
  <c r="AS315" i="16"/>
  <c r="AG314" i="16"/>
  <c r="BQ314" i="16"/>
  <c r="AS314" i="16"/>
  <c r="BE314" i="16"/>
  <c r="U314" i="16"/>
  <c r="BE403" i="16"/>
  <c r="U403" i="16"/>
  <c r="AG403" i="16"/>
  <c r="BQ403" i="16"/>
  <c r="AS403" i="16"/>
  <c r="AG402" i="16"/>
  <c r="BE402" i="16"/>
  <c r="U402" i="16"/>
  <c r="AS402" i="16"/>
  <c r="U401" i="16"/>
  <c r="BQ401" i="16"/>
  <c r="BE401" i="16"/>
  <c r="AG401" i="16"/>
  <c r="AG403" i="15"/>
  <c r="BE403" i="15"/>
  <c r="U403" i="15"/>
  <c r="AS403" i="15"/>
  <c r="BQ403" i="15"/>
  <c r="U402" i="15"/>
  <c r="BQ402" i="15"/>
  <c r="BE402" i="15"/>
  <c r="AS402" i="15"/>
  <c r="U401" i="15"/>
  <c r="AG401" i="15"/>
  <c r="AS401" i="15"/>
  <c r="BE401" i="15"/>
  <c r="U282" i="12"/>
  <c r="AS282" i="12"/>
  <c r="BQ282" i="12"/>
  <c r="AG283" i="14"/>
  <c r="U283" i="14"/>
  <c r="BQ283" i="14"/>
  <c r="U282" i="14"/>
  <c r="AS282" i="14"/>
  <c r="BQ282" i="14"/>
  <c r="AG282" i="14"/>
  <c r="BE282" i="14"/>
  <c r="AS281" i="10"/>
  <c r="BQ281" i="10"/>
  <c r="U281" i="10"/>
  <c r="BE282" i="10"/>
  <c r="AS282" i="10"/>
  <c r="U282" i="10"/>
  <c r="AS281" i="15"/>
  <c r="BQ281" i="15"/>
  <c r="AG281" i="15"/>
  <c r="U427" i="16"/>
  <c r="AG423" i="16"/>
  <c r="AS423" i="16"/>
  <c r="U417" i="16"/>
  <c r="U423" i="16"/>
  <c r="AG413" i="16"/>
  <c r="AG418" i="16"/>
  <c r="AG424" i="16"/>
  <c r="AS413" i="16"/>
  <c r="AS418" i="16"/>
  <c r="AS424" i="16"/>
  <c r="BE416" i="16"/>
  <c r="BE422" i="16"/>
  <c r="BE427" i="16"/>
  <c r="BQ416" i="16"/>
  <c r="BQ422" i="16"/>
  <c r="BQ427" i="16"/>
  <c r="U413" i="16"/>
  <c r="U418" i="16"/>
  <c r="U424" i="16"/>
  <c r="AG414" i="16"/>
  <c r="AG420" i="16"/>
  <c r="AG425" i="16"/>
  <c r="AS414" i="16"/>
  <c r="AS420" i="16"/>
  <c r="AS425" i="16"/>
  <c r="BE417" i="16"/>
  <c r="BE423" i="16"/>
  <c r="U414" i="16"/>
  <c r="U420" i="16"/>
  <c r="U425" i="16"/>
  <c r="AG416" i="16"/>
  <c r="AG422" i="16"/>
  <c r="AG427" i="16"/>
  <c r="BE413" i="16"/>
  <c r="BE418" i="16"/>
  <c r="BE424" i="16"/>
  <c r="U406" i="16"/>
  <c r="AG405" i="16"/>
  <c r="BQ406" i="16"/>
  <c r="U407" i="16"/>
  <c r="AG406" i="16"/>
  <c r="AS405" i="16"/>
  <c r="BE405" i="16"/>
  <c r="BQ407" i="16"/>
  <c r="AS407" i="16"/>
  <c r="BE407" i="16"/>
  <c r="AS406" i="16"/>
  <c r="BE313" i="16"/>
  <c r="BQ313" i="16"/>
  <c r="U313" i="16"/>
  <c r="AS312" i="16"/>
  <c r="U312" i="16"/>
  <c r="AG312" i="16"/>
  <c r="AS313" i="16"/>
  <c r="BE312" i="16"/>
  <c r="U307" i="16"/>
  <c r="AG307" i="16"/>
  <c r="BE307" i="16"/>
  <c r="BQ307" i="16"/>
  <c r="AS411" i="16"/>
  <c r="BQ411" i="16"/>
  <c r="U411" i="16"/>
  <c r="BE410" i="16"/>
  <c r="U410" i="16"/>
  <c r="BQ410" i="16"/>
  <c r="AS410" i="16"/>
  <c r="AS409" i="16"/>
  <c r="BQ282" i="16"/>
  <c r="AG282" i="16"/>
  <c r="AS282" i="16"/>
  <c r="BE282" i="16"/>
  <c r="U282" i="16"/>
  <c r="U306" i="10"/>
  <c r="CC420" i="14" l="1"/>
  <c r="CC425" i="14"/>
  <c r="CC414" i="14"/>
  <c r="CC423" i="14"/>
  <c r="CC407" i="14"/>
  <c r="CC405" i="12"/>
  <c r="CC405" i="16"/>
  <c r="AG314" i="3"/>
  <c r="CC411" i="15"/>
  <c r="BE313" i="3"/>
  <c r="CC312" i="15"/>
  <c r="CC315" i="15"/>
  <c r="CC292" i="12"/>
  <c r="CC413" i="15"/>
  <c r="AG313" i="3"/>
  <c r="CC409" i="14"/>
  <c r="CC414" i="15"/>
  <c r="CC405" i="15"/>
  <c r="CC424" i="12"/>
  <c r="CC308" i="16"/>
  <c r="CC425" i="12"/>
  <c r="CC313" i="15"/>
  <c r="CC315" i="14"/>
  <c r="CC282" i="15"/>
  <c r="CC411" i="16"/>
  <c r="CC307" i="16"/>
  <c r="BQ313" i="3"/>
  <c r="U314" i="3"/>
  <c r="BE315" i="3"/>
  <c r="CC292" i="14"/>
  <c r="CC410" i="14"/>
  <c r="CC292" i="15"/>
  <c r="CC312" i="14"/>
  <c r="CC427" i="15"/>
  <c r="CC314" i="10"/>
  <c r="CC309" i="16"/>
  <c r="CC410" i="12"/>
  <c r="BE312" i="3"/>
  <c r="CC416" i="16"/>
  <c r="CC401" i="14"/>
  <c r="CC292" i="16"/>
  <c r="CC308" i="15"/>
  <c r="BQ312" i="3"/>
  <c r="CC422" i="12"/>
  <c r="AS312" i="3"/>
  <c r="CC407" i="15"/>
  <c r="CC423" i="15"/>
  <c r="AG315" i="3"/>
  <c r="CC406" i="14"/>
  <c r="CC281" i="16"/>
  <c r="CC309" i="15"/>
  <c r="CC308" i="14"/>
  <c r="CC282" i="10"/>
  <c r="CC410" i="15"/>
  <c r="CC409" i="15"/>
  <c r="CC309" i="12"/>
  <c r="CC306" i="12"/>
  <c r="CC409" i="12"/>
  <c r="CC282" i="16"/>
  <c r="CC283" i="14"/>
  <c r="CC282" i="12"/>
  <c r="CC401" i="15"/>
  <c r="CC402" i="12"/>
  <c r="CC309" i="14"/>
  <c r="CC422" i="15"/>
  <c r="CC307" i="15"/>
  <c r="CC307" i="10"/>
  <c r="CC418" i="12"/>
  <c r="CC406" i="15"/>
  <c r="CC420" i="15"/>
  <c r="CC312" i="10"/>
  <c r="CC411" i="12"/>
  <c r="CC403" i="14"/>
  <c r="CC281" i="12"/>
  <c r="CC315" i="10"/>
  <c r="CC416" i="12"/>
  <c r="CC424" i="16"/>
  <c r="CC417" i="16"/>
  <c r="CC281" i="15"/>
  <c r="CC314" i="14"/>
  <c r="CC405" i="14"/>
  <c r="CC416" i="14"/>
  <c r="CC411" i="14"/>
  <c r="CC314" i="15"/>
  <c r="CC407" i="12"/>
  <c r="CC308" i="12"/>
  <c r="CC413" i="14"/>
  <c r="CC427" i="14"/>
  <c r="BQ315" i="3"/>
  <c r="CC417" i="12"/>
  <c r="U309" i="3"/>
  <c r="CC313" i="12"/>
  <c r="BQ309" i="3"/>
  <c r="CC308" i="10"/>
  <c r="CC420" i="12"/>
  <c r="CC414" i="12"/>
  <c r="CC424" i="15"/>
  <c r="CC425" i="16"/>
  <c r="CC418" i="15"/>
  <c r="CC417" i="15"/>
  <c r="CC417" i="14"/>
  <c r="CC313" i="14"/>
  <c r="CC422" i="14"/>
  <c r="CC306" i="15"/>
  <c r="CC413" i="12"/>
  <c r="CC418" i="14"/>
  <c r="CC402" i="14"/>
  <c r="CC425" i="15"/>
  <c r="BQ308" i="3"/>
  <c r="CC423" i="12"/>
  <c r="CC406" i="12"/>
  <c r="CC401" i="12"/>
  <c r="CC315" i="12"/>
  <c r="CC427" i="12"/>
  <c r="CC424" i="14"/>
  <c r="CC292" i="10"/>
  <c r="CC312" i="12"/>
  <c r="CC403" i="12"/>
  <c r="CC307" i="12"/>
  <c r="CC409" i="16"/>
  <c r="CC423" i="16"/>
  <c r="AS309" i="3"/>
  <c r="U313" i="3"/>
  <c r="CC418" i="16"/>
  <c r="BE314" i="3"/>
  <c r="U315" i="3"/>
  <c r="AG309" i="3"/>
  <c r="AG312" i="3"/>
  <c r="CC427" i="16"/>
  <c r="CC420" i="16"/>
  <c r="AS314" i="3"/>
  <c r="CC315" i="16"/>
  <c r="CC314" i="12"/>
  <c r="U308" i="3"/>
  <c r="CC309" i="10"/>
  <c r="AS308" i="3"/>
  <c r="CC306" i="16"/>
  <c r="CC410" i="16"/>
  <c r="AS313" i="3"/>
  <c r="CC402" i="15"/>
  <c r="CC403" i="16"/>
  <c r="CC416" i="15"/>
  <c r="BE309" i="3"/>
  <c r="CC281" i="14"/>
  <c r="CC306" i="10"/>
  <c r="U312" i="3"/>
  <c r="CC407" i="16"/>
  <c r="CC422" i="16"/>
  <c r="CC414" i="16"/>
  <c r="CC413" i="16"/>
  <c r="CC281" i="10"/>
  <c r="CC403" i="15"/>
  <c r="CC401" i="16"/>
  <c r="CC402" i="16"/>
  <c r="BQ314" i="3"/>
  <c r="AS315" i="3"/>
  <c r="BE308" i="3"/>
  <c r="CC313" i="10"/>
  <c r="AG308" i="3"/>
  <c r="CC314" i="16"/>
  <c r="CC282" i="14"/>
  <c r="CC406" i="16"/>
  <c r="CC312" i="16"/>
  <c r="CC313" i="16"/>
  <c r="G401" i="10"/>
  <c r="G402" i="10"/>
  <c r="G403" i="10"/>
  <c r="G405" i="10"/>
  <c r="G406" i="10"/>
  <c r="G407" i="10"/>
  <c r="U408" i="3"/>
  <c r="G409" i="10"/>
  <c r="G410" i="10"/>
  <c r="G411" i="10"/>
  <c r="G413" i="10"/>
  <c r="G414" i="10"/>
  <c r="F415" i="3"/>
  <c r="G416" i="10"/>
  <c r="G417" i="10"/>
  <c r="G418" i="10"/>
  <c r="G420" i="10"/>
  <c r="G422" i="10"/>
  <c r="G423" i="10"/>
  <c r="G424" i="10"/>
  <c r="G425" i="10"/>
  <c r="G427" i="10"/>
  <c r="H281" i="3"/>
  <c r="I281" i="3"/>
  <c r="J281" i="3"/>
  <c r="K281" i="3"/>
  <c r="L281" i="3"/>
  <c r="M281" i="3"/>
  <c r="N281" i="3"/>
  <c r="O281" i="3"/>
  <c r="P281" i="3"/>
  <c r="Q281" i="3"/>
  <c r="R281" i="3"/>
  <c r="S281" i="3"/>
  <c r="T281" i="3"/>
  <c r="U281" i="3"/>
  <c r="V281" i="3"/>
  <c r="W281" i="3"/>
  <c r="X281" i="3"/>
  <c r="Y281" i="3"/>
  <c r="Z281" i="3"/>
  <c r="AA281" i="3"/>
  <c r="AB281" i="3"/>
  <c r="AC281" i="3"/>
  <c r="AD281" i="3"/>
  <c r="AE281" i="3"/>
  <c r="AF281" i="3"/>
  <c r="AG281" i="3"/>
  <c r="AH281" i="3"/>
  <c r="AI281" i="3"/>
  <c r="AJ281" i="3"/>
  <c r="AK281" i="3"/>
  <c r="AL281" i="3"/>
  <c r="AM281" i="3"/>
  <c r="AN281" i="3"/>
  <c r="AO281" i="3"/>
  <c r="AP281" i="3"/>
  <c r="AQ281" i="3"/>
  <c r="AR281" i="3"/>
  <c r="AS281" i="3"/>
  <c r="AT281" i="3"/>
  <c r="AU281" i="3"/>
  <c r="AV281" i="3"/>
  <c r="AW281" i="3"/>
  <c r="AX281" i="3"/>
  <c r="AY281" i="3"/>
  <c r="AZ281" i="3"/>
  <c r="BA281" i="3"/>
  <c r="BB281" i="3"/>
  <c r="BC281" i="3"/>
  <c r="BD281" i="3"/>
  <c r="BE281" i="3"/>
  <c r="BF281" i="3"/>
  <c r="BG281" i="3"/>
  <c r="BH281" i="3"/>
  <c r="BI281" i="3"/>
  <c r="BJ281" i="3"/>
  <c r="BK281" i="3"/>
  <c r="BL281" i="3"/>
  <c r="BM281" i="3"/>
  <c r="BN281" i="3"/>
  <c r="BO281" i="3"/>
  <c r="BP281" i="3"/>
  <c r="BQ281" i="3"/>
  <c r="BR281" i="3"/>
  <c r="BS281" i="3"/>
  <c r="BT281" i="3"/>
  <c r="BU281" i="3"/>
  <c r="BV281" i="3"/>
  <c r="BW281" i="3"/>
  <c r="BX281" i="3"/>
  <c r="BY281" i="3"/>
  <c r="BZ281" i="3"/>
  <c r="CA281" i="3"/>
  <c r="CB281" i="3"/>
  <c r="H282" i="3"/>
  <c r="I282" i="3"/>
  <c r="J282" i="3"/>
  <c r="K282" i="3"/>
  <c r="L282" i="3"/>
  <c r="M282" i="3"/>
  <c r="N282" i="3"/>
  <c r="O282" i="3"/>
  <c r="P282" i="3"/>
  <c r="Q282" i="3"/>
  <c r="R282" i="3"/>
  <c r="S282" i="3"/>
  <c r="T282" i="3"/>
  <c r="U282" i="3"/>
  <c r="V282" i="3"/>
  <c r="W282" i="3"/>
  <c r="X282" i="3"/>
  <c r="Y282" i="3"/>
  <c r="Z282" i="3"/>
  <c r="AA282" i="3"/>
  <c r="AB282" i="3"/>
  <c r="AC282" i="3"/>
  <c r="AD282" i="3"/>
  <c r="AE282" i="3"/>
  <c r="AF282" i="3"/>
  <c r="AG282" i="3"/>
  <c r="AH282" i="3"/>
  <c r="AI282" i="3"/>
  <c r="AJ282" i="3"/>
  <c r="AK282" i="3"/>
  <c r="AL282" i="3"/>
  <c r="AM282" i="3"/>
  <c r="AN282" i="3"/>
  <c r="AO282" i="3"/>
  <c r="AP282" i="3"/>
  <c r="AQ282" i="3"/>
  <c r="AR282" i="3"/>
  <c r="AS282" i="3"/>
  <c r="AT282" i="3"/>
  <c r="AU282" i="3"/>
  <c r="AV282" i="3"/>
  <c r="AW282" i="3"/>
  <c r="AX282" i="3"/>
  <c r="AY282" i="3"/>
  <c r="AZ282" i="3"/>
  <c r="BA282" i="3"/>
  <c r="BB282" i="3"/>
  <c r="BC282" i="3"/>
  <c r="BD282" i="3"/>
  <c r="BE282" i="3"/>
  <c r="BF282" i="3"/>
  <c r="BG282" i="3"/>
  <c r="BH282" i="3"/>
  <c r="BI282" i="3"/>
  <c r="BJ282" i="3"/>
  <c r="BK282" i="3"/>
  <c r="BL282" i="3"/>
  <c r="BM282" i="3"/>
  <c r="BN282" i="3"/>
  <c r="BO282" i="3"/>
  <c r="BP282" i="3"/>
  <c r="BQ282" i="3"/>
  <c r="BR282" i="3"/>
  <c r="BS282" i="3"/>
  <c r="BT282" i="3"/>
  <c r="BU282" i="3"/>
  <c r="BV282" i="3"/>
  <c r="BW282" i="3"/>
  <c r="BX282" i="3"/>
  <c r="BY282" i="3"/>
  <c r="BZ282" i="3"/>
  <c r="CA282" i="3"/>
  <c r="CB282" i="3"/>
  <c r="E281" i="3"/>
  <c r="E282" i="3"/>
  <c r="H292" i="3"/>
  <c r="I292" i="3"/>
  <c r="J292" i="3"/>
  <c r="K292" i="3"/>
  <c r="L292" i="3"/>
  <c r="M292" i="3"/>
  <c r="N292" i="3"/>
  <c r="O292" i="3"/>
  <c r="P292" i="3"/>
  <c r="Q292" i="3"/>
  <c r="R292" i="3"/>
  <c r="S292" i="3"/>
  <c r="T292" i="3"/>
  <c r="U292" i="3"/>
  <c r="V292" i="3"/>
  <c r="W292" i="3"/>
  <c r="X292" i="3"/>
  <c r="Y292" i="3"/>
  <c r="Z292" i="3"/>
  <c r="AA292" i="3"/>
  <c r="AB292" i="3"/>
  <c r="AC292" i="3"/>
  <c r="AD292" i="3"/>
  <c r="AE292" i="3"/>
  <c r="AF292" i="3"/>
  <c r="AG292" i="3"/>
  <c r="AH292" i="3"/>
  <c r="AI292" i="3"/>
  <c r="AJ292" i="3"/>
  <c r="AK292" i="3"/>
  <c r="AL292" i="3"/>
  <c r="AM292" i="3"/>
  <c r="AN292" i="3"/>
  <c r="AO292" i="3"/>
  <c r="AP292" i="3"/>
  <c r="AQ292" i="3"/>
  <c r="AR292" i="3"/>
  <c r="AS292" i="3"/>
  <c r="AT292" i="3"/>
  <c r="AU292" i="3"/>
  <c r="AV292" i="3"/>
  <c r="AW292" i="3"/>
  <c r="AX292" i="3"/>
  <c r="AY292" i="3"/>
  <c r="AZ292" i="3"/>
  <c r="BA292" i="3"/>
  <c r="BB292" i="3"/>
  <c r="BC292" i="3"/>
  <c r="BD292" i="3"/>
  <c r="BE292" i="3"/>
  <c r="BF292" i="3"/>
  <c r="BG292" i="3"/>
  <c r="BH292" i="3"/>
  <c r="BI292" i="3"/>
  <c r="BJ292" i="3"/>
  <c r="BK292" i="3"/>
  <c r="BL292" i="3"/>
  <c r="BM292" i="3"/>
  <c r="BN292" i="3"/>
  <c r="BO292" i="3"/>
  <c r="BP292" i="3"/>
  <c r="BQ292" i="3"/>
  <c r="BR292" i="3"/>
  <c r="BS292" i="3"/>
  <c r="BT292" i="3"/>
  <c r="BU292" i="3"/>
  <c r="BV292" i="3"/>
  <c r="BW292" i="3"/>
  <c r="BX292" i="3"/>
  <c r="BY292" i="3"/>
  <c r="BZ292" i="3"/>
  <c r="CA292" i="3"/>
  <c r="CB292" i="3"/>
  <c r="E292" i="3"/>
  <c r="J102" i="10"/>
  <c r="I102" i="10"/>
  <c r="H102" i="10"/>
  <c r="J102" i="15"/>
  <c r="I102" i="15"/>
  <c r="H102" i="15"/>
  <c r="J102" i="16"/>
  <c r="I102" i="16"/>
  <c r="H102" i="16"/>
  <c r="I102" i="14"/>
  <c r="H102" i="14"/>
  <c r="I102" i="12"/>
  <c r="H102" i="12"/>
  <c r="CC309" i="3" l="1"/>
  <c r="CC292" i="3"/>
  <c r="G292" i="3" s="1"/>
  <c r="CC314" i="3"/>
  <c r="G314" i="3" s="1"/>
  <c r="CC308" i="3"/>
  <c r="G308" i="3" s="1"/>
  <c r="U417" i="10"/>
  <c r="U417" i="3" s="1"/>
  <c r="BE414" i="10"/>
  <c r="BE414" i="3" s="1"/>
  <c r="U409" i="10"/>
  <c r="U409" i="3" s="1"/>
  <c r="AS402" i="10"/>
  <c r="BQ401" i="10"/>
  <c r="CC281" i="3"/>
  <c r="G281" i="3" s="1"/>
  <c r="CC312" i="3"/>
  <c r="G312" i="3" s="1"/>
  <c r="CC282" i="3"/>
  <c r="G282" i="3" s="1"/>
  <c r="CC315" i="3"/>
  <c r="G315" i="3" s="1"/>
  <c r="CC313" i="3"/>
  <c r="G313" i="3" s="1"/>
  <c r="AS410" i="10"/>
  <c r="AS410" i="3" s="1"/>
  <c r="AS406" i="10"/>
  <c r="AS406" i="3" s="1"/>
  <c r="BQ424" i="10"/>
  <c r="BQ424" i="3" s="1"/>
  <c r="BQ418" i="10"/>
  <c r="BQ418" i="3" s="1"/>
  <c r="BQ414" i="10"/>
  <c r="BQ414" i="3" s="1"/>
  <c r="BQ409" i="10"/>
  <c r="BQ409" i="3" s="1"/>
  <c r="BQ405" i="10"/>
  <c r="BQ405" i="3" s="1"/>
  <c r="U414" i="10"/>
  <c r="U414" i="3" s="1"/>
  <c r="AS409" i="10"/>
  <c r="AS409" i="3" s="1"/>
  <c r="BE413" i="10"/>
  <c r="BE413" i="3" s="1"/>
  <c r="U413" i="10"/>
  <c r="U413" i="3" s="1"/>
  <c r="AS417" i="10"/>
  <c r="AS417" i="3" s="1"/>
  <c r="AS408" i="3"/>
  <c r="BE422" i="10"/>
  <c r="BE422" i="3" s="1"/>
  <c r="BE416" i="10"/>
  <c r="BE416" i="3" s="1"/>
  <c r="AG414" i="10"/>
  <c r="AG414" i="3" s="1"/>
  <c r="AS413" i="10"/>
  <c r="AS413" i="3" s="1"/>
  <c r="AS414" i="10"/>
  <c r="U405" i="10"/>
  <c r="U405" i="3" s="1"/>
  <c r="AG418" i="10"/>
  <c r="AG418" i="3" s="1"/>
  <c r="AG409" i="10"/>
  <c r="AG409" i="3" s="1"/>
  <c r="AS405" i="10"/>
  <c r="AS405" i="3" s="1"/>
  <c r="BE418" i="10"/>
  <c r="BE418" i="3" s="1"/>
  <c r="BE409" i="10"/>
  <c r="BE409" i="3" s="1"/>
  <c r="U424" i="10"/>
  <c r="U424" i="3" s="1"/>
  <c r="U418" i="10"/>
  <c r="AG424" i="10"/>
  <c r="AG424" i="3" s="1"/>
  <c r="AG416" i="10"/>
  <c r="AG416" i="3" s="1"/>
  <c r="AG405" i="10"/>
  <c r="AG405" i="3" s="1"/>
  <c r="AS424" i="10"/>
  <c r="AS424" i="3" s="1"/>
  <c r="AS418" i="10"/>
  <c r="AS418" i="3" s="1"/>
  <c r="BE424" i="10"/>
  <c r="BE424" i="3" s="1"/>
  <c r="BE405" i="10"/>
  <c r="BE405" i="3" s="1"/>
  <c r="U422" i="10"/>
  <c r="U422" i="3" s="1"/>
  <c r="U402" i="10"/>
  <c r="AS422" i="10"/>
  <c r="AS422" i="3" s="1"/>
  <c r="BQ422" i="10"/>
  <c r="BQ422" i="3" s="1"/>
  <c r="BQ427" i="10"/>
  <c r="BQ427" i="3" s="1"/>
  <c r="BE427" i="10"/>
  <c r="BE427" i="3" s="1"/>
  <c r="AS427" i="10"/>
  <c r="AS427" i="3" s="1"/>
  <c r="AG427" i="10"/>
  <c r="AG427" i="3" s="1"/>
  <c r="U427" i="10"/>
  <c r="U427" i="3" s="1"/>
  <c r="BQ416" i="10"/>
  <c r="BQ416" i="3" s="1"/>
  <c r="BQ411" i="10"/>
  <c r="BQ411" i="3" s="1"/>
  <c r="BE411" i="10"/>
  <c r="BE411" i="3" s="1"/>
  <c r="AS411" i="10"/>
  <c r="AS411" i="3" s="1"/>
  <c r="AG411" i="10"/>
  <c r="AG411" i="3" s="1"/>
  <c r="U411" i="10"/>
  <c r="U411" i="3" s="1"/>
  <c r="BQ407" i="10"/>
  <c r="BQ407" i="3" s="1"/>
  <c r="BE407" i="10"/>
  <c r="BE407" i="3" s="1"/>
  <c r="AS407" i="10"/>
  <c r="AS407" i="3" s="1"/>
  <c r="AG407" i="10"/>
  <c r="AG407" i="3" s="1"/>
  <c r="U407" i="10"/>
  <c r="U407" i="3" s="1"/>
  <c r="AG417" i="10"/>
  <c r="AG406" i="10"/>
  <c r="AG406" i="3" s="1"/>
  <c r="AG401" i="10"/>
  <c r="BE417" i="10"/>
  <c r="BE417" i="3" s="1"/>
  <c r="BE406" i="10"/>
  <c r="BE406" i="3" s="1"/>
  <c r="BE401" i="10"/>
  <c r="BQ413" i="10"/>
  <c r="BQ413" i="3" s="1"/>
  <c r="BQ406" i="10"/>
  <c r="BQ406" i="3" s="1"/>
  <c r="AG425" i="10"/>
  <c r="AG425" i="3" s="1"/>
  <c r="AG420" i="10"/>
  <c r="AG420" i="3" s="1"/>
  <c r="AG410" i="10"/>
  <c r="AG410" i="3" s="1"/>
  <c r="BE425" i="10"/>
  <c r="BE425" i="3" s="1"/>
  <c r="BE420" i="10"/>
  <c r="BE420" i="3" s="1"/>
  <c r="BE410" i="10"/>
  <c r="BE410" i="3" s="1"/>
  <c r="U406" i="10"/>
  <c r="U401" i="10"/>
  <c r="AS401" i="10"/>
  <c r="BQ417" i="10"/>
  <c r="BQ417" i="3" s="1"/>
  <c r="BQ410" i="10"/>
  <c r="BQ410" i="3" s="1"/>
  <c r="BQ423" i="10"/>
  <c r="BQ423" i="3" s="1"/>
  <c r="BE423" i="10"/>
  <c r="BE423" i="3" s="1"/>
  <c r="AS423" i="10"/>
  <c r="AS423" i="3" s="1"/>
  <c r="AG423" i="10"/>
  <c r="AG423" i="3" s="1"/>
  <c r="U423" i="10"/>
  <c r="U423" i="3" s="1"/>
  <c r="BQ408" i="3"/>
  <c r="BQ403" i="10"/>
  <c r="BE403" i="10"/>
  <c r="AS403" i="10"/>
  <c r="AG403" i="10"/>
  <c r="U403" i="10"/>
  <c r="U425" i="10"/>
  <c r="U420" i="10"/>
  <c r="U420" i="3" s="1"/>
  <c r="U416" i="10"/>
  <c r="U416" i="3" s="1"/>
  <c r="U410" i="10"/>
  <c r="U410" i="3" s="1"/>
  <c r="AG422" i="10"/>
  <c r="AG422" i="3" s="1"/>
  <c r="AG413" i="10"/>
  <c r="AG408" i="3"/>
  <c r="AG402" i="10"/>
  <c r="AS425" i="10"/>
  <c r="AS425" i="3" s="1"/>
  <c r="AS420" i="10"/>
  <c r="AS420" i="3" s="1"/>
  <c r="AS416" i="10"/>
  <c r="BE402" i="10"/>
  <c r="BQ425" i="10"/>
  <c r="BQ425" i="3" s="1"/>
  <c r="BQ420" i="10"/>
  <c r="BQ420" i="3" s="1"/>
  <c r="BQ402" i="10"/>
  <c r="G309" i="3" l="1"/>
  <c r="F315" i="3"/>
  <c r="F292" i="3"/>
  <c r="F314" i="3"/>
  <c r="F313" i="3"/>
  <c r="F309" i="3"/>
  <c r="F282" i="3"/>
  <c r="F281" i="3"/>
  <c r="F308" i="3"/>
  <c r="F312" i="3"/>
  <c r="CC422" i="10"/>
  <c r="CC422" i="3" s="1"/>
  <c r="G422" i="3" s="1"/>
  <c r="CC408" i="3"/>
  <c r="BE408" i="3"/>
  <c r="CC406" i="10"/>
  <c r="CC406" i="3" s="1"/>
  <c r="U406" i="3"/>
  <c r="CC417" i="10"/>
  <c r="CC417" i="3" s="1"/>
  <c r="AG417" i="3"/>
  <c r="CC416" i="10"/>
  <c r="CC416" i="3" s="1"/>
  <c r="AS416" i="3"/>
  <c r="CC425" i="10"/>
  <c r="CC425" i="3" s="1"/>
  <c r="U425" i="3"/>
  <c r="CC418" i="10"/>
  <c r="CC418" i="3" s="1"/>
  <c r="U418" i="3"/>
  <c r="CC414" i="10"/>
  <c r="CC414" i="3" s="1"/>
  <c r="AS414" i="3"/>
  <c r="CC413" i="10"/>
  <c r="CC413" i="3" s="1"/>
  <c r="AG413" i="3"/>
  <c r="CC424" i="10"/>
  <c r="CC424" i="3" s="1"/>
  <c r="G424" i="3" s="1"/>
  <c r="CC409" i="10"/>
  <c r="CC409" i="3" s="1"/>
  <c r="G409" i="3" s="1"/>
  <c r="CC402" i="10"/>
  <c r="CC405" i="10"/>
  <c r="CC405" i="3" s="1"/>
  <c r="G405" i="3" s="1"/>
  <c r="CC420" i="10"/>
  <c r="CC420" i="3" s="1"/>
  <c r="G420" i="3" s="1"/>
  <c r="CC423" i="10"/>
  <c r="CC423" i="3" s="1"/>
  <c r="G423" i="3" s="1"/>
  <c r="CC401" i="10"/>
  <c r="CC407" i="10"/>
  <c r="CC407" i="3" s="1"/>
  <c r="G407" i="3" s="1"/>
  <c r="CC427" i="10"/>
  <c r="CC427" i="3" s="1"/>
  <c r="G427" i="3" s="1"/>
  <c r="CC410" i="10"/>
  <c r="CC410" i="3" s="1"/>
  <c r="G410" i="3" s="1"/>
  <c r="CC403" i="10"/>
  <c r="CC411" i="10"/>
  <c r="CC411" i="3" s="1"/>
  <c r="G411" i="3" s="1"/>
  <c r="G238" i="10"/>
  <c r="G238" i="15"/>
  <c r="G238" i="16"/>
  <c r="G238" i="14"/>
  <c r="G238" i="12"/>
  <c r="CB238" i="3"/>
  <c r="CA238" i="3"/>
  <c r="BZ238" i="3"/>
  <c r="BY238" i="3"/>
  <c r="BX238" i="3"/>
  <c r="BW238" i="3"/>
  <c r="BV238" i="3"/>
  <c r="BU238" i="3"/>
  <c r="BT238" i="3"/>
  <c r="BS238" i="3"/>
  <c r="BR238" i="3"/>
  <c r="BQ238" i="3"/>
  <c r="BP238" i="3"/>
  <c r="BO238" i="3"/>
  <c r="BN238" i="3"/>
  <c r="BM238" i="3"/>
  <c r="BL238" i="3"/>
  <c r="BK238" i="3"/>
  <c r="BJ238" i="3"/>
  <c r="BI238" i="3"/>
  <c r="BH238" i="3"/>
  <c r="BG238" i="3"/>
  <c r="BF238" i="3"/>
  <c r="BE238" i="3"/>
  <c r="BD238" i="3"/>
  <c r="BC238" i="3"/>
  <c r="BB238" i="3"/>
  <c r="BA238" i="3"/>
  <c r="AZ238" i="3"/>
  <c r="AY238" i="3"/>
  <c r="AX238" i="3"/>
  <c r="AW238" i="3"/>
  <c r="AV238" i="3"/>
  <c r="AU238" i="3"/>
  <c r="AT238" i="3"/>
  <c r="AS238" i="3"/>
  <c r="AR238" i="3"/>
  <c r="AQ238" i="3"/>
  <c r="AP238" i="3"/>
  <c r="AO238" i="3"/>
  <c r="AN238" i="3"/>
  <c r="AL238" i="3"/>
  <c r="AK238" i="3"/>
  <c r="AJ238" i="3"/>
  <c r="AI238" i="3"/>
  <c r="AH238" i="3"/>
  <c r="AF238" i="3"/>
  <c r="AE238" i="3"/>
  <c r="AD238" i="3"/>
  <c r="AC238" i="3"/>
  <c r="AB238" i="3"/>
  <c r="AA238" i="3"/>
  <c r="Z238" i="3"/>
  <c r="Y238" i="3"/>
  <c r="X238" i="3"/>
  <c r="W238" i="3"/>
  <c r="V238" i="3"/>
  <c r="T238" i="3"/>
  <c r="S238" i="3"/>
  <c r="R238" i="3"/>
  <c r="Q238" i="3"/>
  <c r="P238" i="3"/>
  <c r="O238" i="3"/>
  <c r="N238" i="3"/>
  <c r="M238" i="3"/>
  <c r="L238" i="3"/>
  <c r="K238" i="3"/>
  <c r="J238" i="3"/>
  <c r="I238" i="3"/>
  <c r="H238" i="3"/>
  <c r="E238" i="3"/>
  <c r="BW173" i="10"/>
  <c r="BW173" i="15"/>
  <c r="BW173" i="16"/>
  <c r="BW173" i="14"/>
  <c r="BW173" i="12"/>
  <c r="CB173" i="10"/>
  <c r="CA173" i="10"/>
  <c r="BZ173" i="10"/>
  <c r="BY173" i="10"/>
  <c r="BX173" i="10"/>
  <c r="BV173" i="10"/>
  <c r="BU173" i="10"/>
  <c r="BT173" i="10"/>
  <c r="BS173" i="10"/>
  <c r="BR173" i="10"/>
  <c r="BP173" i="10"/>
  <c r="BO173" i="10"/>
  <c r="BN173" i="10"/>
  <c r="BM173" i="10"/>
  <c r="BL173" i="10"/>
  <c r="BK173" i="10"/>
  <c r="BJ173" i="10"/>
  <c r="BI173" i="10"/>
  <c r="BH173" i="10"/>
  <c r="BG173" i="10"/>
  <c r="BF173" i="10"/>
  <c r="BD173" i="10"/>
  <c r="BC173" i="10"/>
  <c r="BB173" i="10"/>
  <c r="BA173" i="10"/>
  <c r="AZ173" i="10"/>
  <c r="AY173" i="10"/>
  <c r="AX173" i="10"/>
  <c r="AW173" i="10"/>
  <c r="AV173" i="10"/>
  <c r="AU173" i="10"/>
  <c r="AT173" i="10"/>
  <c r="AR173" i="10"/>
  <c r="AQ173" i="10"/>
  <c r="AP173" i="10"/>
  <c r="AO173" i="10"/>
  <c r="AN173" i="10"/>
  <c r="AM173" i="10"/>
  <c r="AL173" i="10"/>
  <c r="AK173" i="10"/>
  <c r="AJ173" i="10"/>
  <c r="AI173" i="10"/>
  <c r="AH173" i="10"/>
  <c r="AF173" i="10"/>
  <c r="AE173" i="10"/>
  <c r="AD173" i="10"/>
  <c r="AC173" i="10"/>
  <c r="AB173" i="10"/>
  <c r="AA173" i="10"/>
  <c r="Z173" i="10"/>
  <c r="Y173" i="10"/>
  <c r="X173" i="10"/>
  <c r="W173" i="10"/>
  <c r="V173" i="10"/>
  <c r="T173" i="10"/>
  <c r="S173" i="10"/>
  <c r="R173" i="10"/>
  <c r="Q173" i="10"/>
  <c r="P173" i="10"/>
  <c r="O173" i="10"/>
  <c r="N173" i="10"/>
  <c r="M173" i="10"/>
  <c r="L173" i="10"/>
  <c r="K173" i="10"/>
  <c r="J173" i="10"/>
  <c r="I173" i="10"/>
  <c r="H173" i="10"/>
  <c r="H14" i="10" s="1"/>
  <c r="CB173" i="15"/>
  <c r="CA173" i="15"/>
  <c r="BZ173" i="15"/>
  <c r="BY173" i="15"/>
  <c r="BX173" i="15"/>
  <c r="BV173" i="15"/>
  <c r="BU173" i="15"/>
  <c r="BT173" i="15"/>
  <c r="BS173" i="15"/>
  <c r="BR173" i="15"/>
  <c r="BP173" i="15"/>
  <c r="BO173" i="15"/>
  <c r="BN173" i="15"/>
  <c r="BM173" i="15"/>
  <c r="BL173" i="15"/>
  <c r="BK173" i="15"/>
  <c r="BJ173" i="15"/>
  <c r="BI173" i="15"/>
  <c r="BH173" i="15"/>
  <c r="BG173" i="15"/>
  <c r="BF173" i="15"/>
  <c r="BD173" i="15"/>
  <c r="BC173" i="15"/>
  <c r="BB173" i="15"/>
  <c r="BA173" i="15"/>
  <c r="AZ173" i="15"/>
  <c r="AY173" i="15"/>
  <c r="AX173" i="15"/>
  <c r="AW173" i="15"/>
  <c r="AV173" i="15"/>
  <c r="AU173" i="15"/>
  <c r="AT173" i="15"/>
  <c r="AR173" i="15"/>
  <c r="AQ173" i="15"/>
  <c r="AP173" i="15"/>
  <c r="AO173" i="15"/>
  <c r="AN173" i="15"/>
  <c r="AM173" i="15"/>
  <c r="AL173" i="15"/>
  <c r="AK173" i="15"/>
  <c r="AJ173" i="15"/>
  <c r="AI173" i="15"/>
  <c r="AH173" i="15"/>
  <c r="AF173" i="15"/>
  <c r="AE173" i="15"/>
  <c r="AD173" i="15"/>
  <c r="AC173" i="15"/>
  <c r="AB173" i="15"/>
  <c r="AA173" i="15"/>
  <c r="Z173" i="15"/>
  <c r="Y173" i="15"/>
  <c r="X173" i="15"/>
  <c r="W173" i="15"/>
  <c r="V173" i="15"/>
  <c r="T173" i="15"/>
  <c r="S173" i="15"/>
  <c r="R173" i="15"/>
  <c r="Q173" i="15"/>
  <c r="P173" i="15"/>
  <c r="O173" i="15"/>
  <c r="N173" i="15"/>
  <c r="M173" i="15"/>
  <c r="L173" i="15"/>
  <c r="K173" i="15"/>
  <c r="J173" i="15"/>
  <c r="I173" i="15"/>
  <c r="H173" i="15"/>
  <c r="CB173" i="16"/>
  <c r="CA173" i="16"/>
  <c r="BZ173" i="16"/>
  <c r="BY173" i="16"/>
  <c r="BX173" i="16"/>
  <c r="BV173" i="16"/>
  <c r="BU173" i="16"/>
  <c r="BT173" i="16"/>
  <c r="BS173" i="16"/>
  <c r="BR173" i="16"/>
  <c r="BP173" i="16"/>
  <c r="BO173" i="16"/>
  <c r="BN173" i="16"/>
  <c r="BM173" i="16"/>
  <c r="BL173" i="16"/>
  <c r="BK173" i="16"/>
  <c r="BJ173" i="16"/>
  <c r="BI173" i="16"/>
  <c r="BH173" i="16"/>
  <c r="BG173" i="16"/>
  <c r="BF173" i="16"/>
  <c r="BD173" i="16"/>
  <c r="BC173" i="16"/>
  <c r="BB173" i="16"/>
  <c r="BA173" i="16"/>
  <c r="AZ173" i="16"/>
  <c r="AY173" i="16"/>
  <c r="AX173" i="16"/>
  <c r="AW173" i="16"/>
  <c r="AV173" i="16"/>
  <c r="AU173" i="16"/>
  <c r="AT173" i="16"/>
  <c r="AR173" i="16"/>
  <c r="AQ173" i="16"/>
  <c r="AP173" i="16"/>
  <c r="AO173" i="16"/>
  <c r="AN173" i="16"/>
  <c r="AM173" i="16"/>
  <c r="AL173" i="16"/>
  <c r="AK173" i="16"/>
  <c r="AJ173" i="16"/>
  <c r="AI173" i="16"/>
  <c r="AH173" i="16"/>
  <c r="AF173" i="16"/>
  <c r="AE173" i="16"/>
  <c r="AD173" i="16"/>
  <c r="AC173" i="16"/>
  <c r="AB173" i="16"/>
  <c r="AA173" i="16"/>
  <c r="Z173" i="16"/>
  <c r="Y173" i="16"/>
  <c r="X173" i="16"/>
  <c r="W173" i="16"/>
  <c r="V173" i="16"/>
  <c r="T173" i="16"/>
  <c r="S173" i="16"/>
  <c r="R173" i="16"/>
  <c r="Q173" i="16"/>
  <c r="P173" i="16"/>
  <c r="O173" i="16"/>
  <c r="N173" i="16"/>
  <c r="M173" i="16"/>
  <c r="L173" i="16"/>
  <c r="K173" i="16"/>
  <c r="J173" i="16"/>
  <c r="I173" i="16"/>
  <c r="H173" i="16"/>
  <c r="CB173" i="14"/>
  <c r="CA173" i="14"/>
  <c r="BZ173" i="14"/>
  <c r="BY173" i="14"/>
  <c r="BX173" i="14"/>
  <c r="BV173" i="14"/>
  <c r="BU173" i="14"/>
  <c r="BT173" i="14"/>
  <c r="BS173" i="14"/>
  <c r="BR173" i="14"/>
  <c r="BP173" i="14"/>
  <c r="BO173" i="14"/>
  <c r="BN173" i="14"/>
  <c r="BM173" i="14"/>
  <c r="BL173" i="14"/>
  <c r="BK173" i="14"/>
  <c r="BJ173" i="14"/>
  <c r="BI173" i="14"/>
  <c r="BH173" i="14"/>
  <c r="BG173" i="14"/>
  <c r="BF173" i="14"/>
  <c r="BD173" i="14"/>
  <c r="BC173" i="14"/>
  <c r="BB173" i="14"/>
  <c r="BA173" i="14"/>
  <c r="AZ173" i="14"/>
  <c r="AY173" i="14"/>
  <c r="AX173" i="14"/>
  <c r="AW173" i="14"/>
  <c r="AV173" i="14"/>
  <c r="AU173" i="14"/>
  <c r="AT173" i="14"/>
  <c r="AR173" i="14"/>
  <c r="AQ173" i="14"/>
  <c r="AP173" i="14"/>
  <c r="AO173" i="14"/>
  <c r="AN173" i="14"/>
  <c r="AM173" i="14"/>
  <c r="AL173" i="14"/>
  <c r="AK173" i="14"/>
  <c r="AJ173" i="14"/>
  <c r="AI173" i="14"/>
  <c r="AH173" i="14"/>
  <c r="AF173" i="14"/>
  <c r="AE173" i="14"/>
  <c r="AD173" i="14"/>
  <c r="AC173" i="14"/>
  <c r="AB173" i="14"/>
  <c r="AA173" i="14"/>
  <c r="Z173" i="14"/>
  <c r="Y173" i="14"/>
  <c r="X173" i="14"/>
  <c r="W173" i="14"/>
  <c r="V173" i="14"/>
  <c r="T173" i="14"/>
  <c r="S173" i="14"/>
  <c r="R173" i="14"/>
  <c r="Q173" i="14"/>
  <c r="P173" i="14"/>
  <c r="O173" i="14"/>
  <c r="N173" i="14"/>
  <c r="M173" i="14"/>
  <c r="L173" i="14"/>
  <c r="K173" i="14"/>
  <c r="J173" i="14"/>
  <c r="I173" i="14"/>
  <c r="H173" i="14"/>
  <c r="CB173" i="12"/>
  <c r="CA173" i="12"/>
  <c r="BZ173" i="12"/>
  <c r="BY173" i="12"/>
  <c r="BX173" i="12"/>
  <c r="BV173" i="12"/>
  <c r="BU173" i="12"/>
  <c r="BT173" i="12"/>
  <c r="BS173" i="12"/>
  <c r="BR173" i="12"/>
  <c r="BP173" i="12"/>
  <c r="BO173" i="12"/>
  <c r="BN173" i="12"/>
  <c r="BM173" i="12"/>
  <c r="BL173" i="12"/>
  <c r="BK173" i="12"/>
  <c r="BJ173" i="12"/>
  <c r="BI173" i="12"/>
  <c r="BH173" i="12"/>
  <c r="BG173" i="12"/>
  <c r="BF173" i="12"/>
  <c r="BD173" i="12"/>
  <c r="BC173" i="12"/>
  <c r="BB173" i="12"/>
  <c r="BA173" i="12"/>
  <c r="AZ173" i="12"/>
  <c r="AY173" i="12"/>
  <c r="AX173" i="12"/>
  <c r="AW173" i="12"/>
  <c r="AV173" i="12"/>
  <c r="AU173" i="12"/>
  <c r="AT173" i="12"/>
  <c r="AR173" i="12"/>
  <c r="AQ173" i="12"/>
  <c r="AP173" i="12"/>
  <c r="AO173" i="12"/>
  <c r="AN173" i="12"/>
  <c r="AM173" i="12"/>
  <c r="AL173" i="12"/>
  <c r="AK173" i="12"/>
  <c r="AJ173" i="12"/>
  <c r="AI173" i="12"/>
  <c r="AH173" i="12"/>
  <c r="AF173" i="12"/>
  <c r="AE173" i="12"/>
  <c r="AD173" i="12"/>
  <c r="AC173" i="12"/>
  <c r="AB173" i="12"/>
  <c r="AA173" i="12"/>
  <c r="Z173" i="12"/>
  <c r="Y173" i="12"/>
  <c r="X173" i="12"/>
  <c r="W173" i="12"/>
  <c r="V173" i="12"/>
  <c r="T173" i="12"/>
  <c r="S173" i="12"/>
  <c r="R173" i="12"/>
  <c r="Q173" i="12"/>
  <c r="P173" i="12"/>
  <c r="O173" i="12"/>
  <c r="N173" i="12"/>
  <c r="M173" i="12"/>
  <c r="L173" i="12"/>
  <c r="K173" i="12"/>
  <c r="J173" i="12"/>
  <c r="I173" i="12"/>
  <c r="H173" i="12"/>
  <c r="G210" i="10"/>
  <c r="G210" i="15"/>
  <c r="G210" i="16"/>
  <c r="G210" i="14"/>
  <c r="G210" i="12"/>
  <c r="CB211" i="3"/>
  <c r="CA211" i="3"/>
  <c r="BZ211" i="3"/>
  <c r="BY211" i="3"/>
  <c r="BX211" i="3"/>
  <c r="BW211" i="3"/>
  <c r="BV211" i="3"/>
  <c r="BU211" i="3"/>
  <c r="BT211" i="3"/>
  <c r="BS211" i="3"/>
  <c r="BR211" i="3"/>
  <c r="BP211" i="3"/>
  <c r="BO211" i="3"/>
  <c r="BN211" i="3"/>
  <c r="BM211" i="3"/>
  <c r="BL211" i="3"/>
  <c r="BK211" i="3"/>
  <c r="BJ211" i="3"/>
  <c r="BI211" i="3"/>
  <c r="BH211" i="3"/>
  <c r="BG211" i="3"/>
  <c r="BF211" i="3"/>
  <c r="BD211" i="3"/>
  <c r="BC211" i="3"/>
  <c r="BB211" i="3"/>
  <c r="BA211" i="3"/>
  <c r="AZ211" i="3"/>
  <c r="AY211" i="3"/>
  <c r="AX211" i="3"/>
  <c r="AW211" i="3"/>
  <c r="AV211" i="3"/>
  <c r="AU211" i="3"/>
  <c r="AT211" i="3"/>
  <c r="AR211" i="3"/>
  <c r="AQ211" i="3"/>
  <c r="AP211" i="3"/>
  <c r="AO211" i="3"/>
  <c r="AN211" i="3"/>
  <c r="AM211" i="3"/>
  <c r="AL211" i="3"/>
  <c r="AK211" i="3"/>
  <c r="AJ211" i="3"/>
  <c r="AI211" i="3"/>
  <c r="AH211" i="3"/>
  <c r="AF211" i="3"/>
  <c r="AE211" i="3"/>
  <c r="AD211" i="3"/>
  <c r="AC211" i="3"/>
  <c r="AB211" i="3"/>
  <c r="AA211" i="3"/>
  <c r="Z211" i="3"/>
  <c r="Y211" i="3"/>
  <c r="X211" i="3"/>
  <c r="W211" i="3"/>
  <c r="V211" i="3"/>
  <c r="T211" i="3"/>
  <c r="S211" i="3"/>
  <c r="R211" i="3"/>
  <c r="Q211" i="3"/>
  <c r="P211" i="3"/>
  <c r="O211" i="3"/>
  <c r="N211" i="3"/>
  <c r="M211" i="3"/>
  <c r="L211" i="3"/>
  <c r="K211" i="3"/>
  <c r="J211" i="3"/>
  <c r="I211" i="3"/>
  <c r="H211" i="3"/>
  <c r="CB210" i="3"/>
  <c r="CA210" i="3"/>
  <c r="BZ210" i="3"/>
  <c r="BY210" i="3"/>
  <c r="BX210" i="3"/>
  <c r="BW210" i="3"/>
  <c r="BV210" i="3"/>
  <c r="BU210" i="3"/>
  <c r="BT210" i="3"/>
  <c r="BS210" i="3"/>
  <c r="BR210" i="3"/>
  <c r="BP210" i="3"/>
  <c r="BO210" i="3"/>
  <c r="BN210" i="3"/>
  <c r="BM210" i="3"/>
  <c r="BL210" i="3"/>
  <c r="BK210" i="3"/>
  <c r="BJ210" i="3"/>
  <c r="BI210" i="3"/>
  <c r="BH210" i="3"/>
  <c r="BG210" i="3"/>
  <c r="BF210" i="3"/>
  <c r="BD210" i="3"/>
  <c r="BC210" i="3"/>
  <c r="BB210" i="3"/>
  <c r="BA210" i="3"/>
  <c r="AZ210" i="3"/>
  <c r="AY210" i="3"/>
  <c r="AX210" i="3"/>
  <c r="AW210" i="3"/>
  <c r="AV210" i="3"/>
  <c r="AU210" i="3"/>
  <c r="AT210" i="3"/>
  <c r="AR210" i="3"/>
  <c r="AQ210" i="3"/>
  <c r="AP210" i="3"/>
  <c r="AO210" i="3"/>
  <c r="AN210" i="3"/>
  <c r="AM210" i="3"/>
  <c r="AL210" i="3"/>
  <c r="AK210" i="3"/>
  <c r="AJ210" i="3"/>
  <c r="AI210" i="3"/>
  <c r="AH210" i="3"/>
  <c r="AF210" i="3"/>
  <c r="AE210" i="3"/>
  <c r="AD210" i="3"/>
  <c r="AC210" i="3"/>
  <c r="AB210" i="3"/>
  <c r="AA210" i="3"/>
  <c r="Z210" i="3"/>
  <c r="Y210" i="3"/>
  <c r="X210" i="3"/>
  <c r="W210" i="3"/>
  <c r="V210" i="3"/>
  <c r="T210" i="3"/>
  <c r="S210" i="3"/>
  <c r="R210" i="3"/>
  <c r="Q210" i="3"/>
  <c r="P210" i="3"/>
  <c r="O210" i="3"/>
  <c r="N210" i="3"/>
  <c r="M210" i="3"/>
  <c r="L210" i="3"/>
  <c r="K210" i="3"/>
  <c r="J210" i="3"/>
  <c r="I210" i="3"/>
  <c r="H210" i="3"/>
  <c r="E210" i="3"/>
  <c r="G207" i="10"/>
  <c r="G207" i="15"/>
  <c r="G207" i="16"/>
  <c r="G207" i="14"/>
  <c r="G207" i="12"/>
  <c r="CB208" i="3"/>
  <c r="CA208" i="3"/>
  <c r="BZ208" i="3"/>
  <c r="BY208" i="3"/>
  <c r="BX208" i="3"/>
  <c r="BW208" i="3"/>
  <c r="BV208" i="3"/>
  <c r="BU208" i="3"/>
  <c r="BT208" i="3"/>
  <c r="BS208" i="3"/>
  <c r="BR208" i="3"/>
  <c r="BP208" i="3"/>
  <c r="BO208" i="3"/>
  <c r="BN208" i="3"/>
  <c r="BM208" i="3"/>
  <c r="BL208" i="3"/>
  <c r="BK208" i="3"/>
  <c r="BJ208" i="3"/>
  <c r="BI208" i="3"/>
  <c r="BH208" i="3"/>
  <c r="BG208" i="3"/>
  <c r="BF208" i="3"/>
  <c r="BD208" i="3"/>
  <c r="BC208" i="3"/>
  <c r="BB208" i="3"/>
  <c r="BA208" i="3"/>
  <c r="AZ208" i="3"/>
  <c r="AY208" i="3"/>
  <c r="AX208" i="3"/>
  <c r="AW208" i="3"/>
  <c r="AV208" i="3"/>
  <c r="AU208" i="3"/>
  <c r="AT208" i="3"/>
  <c r="AR208" i="3"/>
  <c r="AQ208" i="3"/>
  <c r="AP208" i="3"/>
  <c r="AO208" i="3"/>
  <c r="AN208" i="3"/>
  <c r="AM208" i="3"/>
  <c r="AL208" i="3"/>
  <c r="AK208" i="3"/>
  <c r="AJ208" i="3"/>
  <c r="AI208" i="3"/>
  <c r="AH208" i="3"/>
  <c r="AF208" i="3"/>
  <c r="AE208" i="3"/>
  <c r="AD208" i="3"/>
  <c r="AC208" i="3"/>
  <c r="AB208" i="3"/>
  <c r="AA208" i="3"/>
  <c r="Z208" i="3"/>
  <c r="Y208" i="3"/>
  <c r="X208" i="3"/>
  <c r="W208" i="3"/>
  <c r="V208" i="3"/>
  <c r="T208" i="3"/>
  <c r="S208" i="3"/>
  <c r="R208" i="3"/>
  <c r="Q208" i="3"/>
  <c r="P208" i="3"/>
  <c r="O208" i="3"/>
  <c r="N208" i="3"/>
  <c r="M208" i="3"/>
  <c r="L208" i="3"/>
  <c r="K208" i="3"/>
  <c r="J208" i="3"/>
  <c r="I208" i="3"/>
  <c r="H208" i="3"/>
  <c r="CB207" i="3"/>
  <c r="CA207" i="3"/>
  <c r="BZ207" i="3"/>
  <c r="BY207" i="3"/>
  <c r="BX207" i="3"/>
  <c r="BW207" i="3"/>
  <c r="BV207" i="3"/>
  <c r="BU207" i="3"/>
  <c r="BT207" i="3"/>
  <c r="BS207" i="3"/>
  <c r="BR207" i="3"/>
  <c r="BP207" i="3"/>
  <c r="BO207" i="3"/>
  <c r="BN207" i="3"/>
  <c r="BM207" i="3"/>
  <c r="BL207" i="3"/>
  <c r="BK207" i="3"/>
  <c r="BJ207" i="3"/>
  <c r="BI207" i="3"/>
  <c r="BH207" i="3"/>
  <c r="BG207" i="3"/>
  <c r="BF207" i="3"/>
  <c r="BD207" i="3"/>
  <c r="BC207" i="3"/>
  <c r="BB207" i="3"/>
  <c r="BA207" i="3"/>
  <c r="AZ207" i="3"/>
  <c r="AY207" i="3"/>
  <c r="AX207" i="3"/>
  <c r="AW207" i="3"/>
  <c r="AV207" i="3"/>
  <c r="AU207" i="3"/>
  <c r="AT207" i="3"/>
  <c r="AR207" i="3"/>
  <c r="AQ207" i="3"/>
  <c r="AP207" i="3"/>
  <c r="AO207" i="3"/>
  <c r="AN207" i="3"/>
  <c r="AM207" i="3"/>
  <c r="AL207" i="3"/>
  <c r="AK207" i="3"/>
  <c r="AJ207" i="3"/>
  <c r="AI207" i="3"/>
  <c r="AH207" i="3"/>
  <c r="AF207" i="3"/>
  <c r="AE207" i="3"/>
  <c r="AD207" i="3"/>
  <c r="AC207" i="3"/>
  <c r="AB207" i="3"/>
  <c r="AA207" i="3"/>
  <c r="Z207" i="3"/>
  <c r="Y207" i="3"/>
  <c r="X207" i="3"/>
  <c r="W207" i="3"/>
  <c r="V207" i="3"/>
  <c r="T207" i="3"/>
  <c r="S207" i="3"/>
  <c r="R207" i="3"/>
  <c r="Q207" i="3"/>
  <c r="P207" i="3"/>
  <c r="O207" i="3"/>
  <c r="N207" i="3"/>
  <c r="M207" i="3"/>
  <c r="L207" i="3"/>
  <c r="K207" i="3"/>
  <c r="J207" i="3"/>
  <c r="I207" i="3"/>
  <c r="H207" i="3"/>
  <c r="E207" i="3"/>
  <c r="G204" i="10"/>
  <c r="G204" i="15"/>
  <c r="C204" i="15" s="1"/>
  <c r="G204" i="16"/>
  <c r="C204" i="16" s="1"/>
  <c r="G204" i="14"/>
  <c r="C204" i="14" s="1"/>
  <c r="G204" i="12"/>
  <c r="C204" i="12" s="1"/>
  <c r="CB205" i="3"/>
  <c r="CA205" i="3"/>
  <c r="BZ205" i="3"/>
  <c r="BY205" i="3"/>
  <c r="BX205" i="3"/>
  <c r="BW205" i="3"/>
  <c r="BV205" i="3"/>
  <c r="BU205" i="3"/>
  <c r="BT205" i="3"/>
  <c r="BS205" i="3"/>
  <c r="BR205" i="3"/>
  <c r="BP205" i="3"/>
  <c r="BO205" i="3"/>
  <c r="BN205" i="3"/>
  <c r="BM205" i="3"/>
  <c r="BL205" i="3"/>
  <c r="BK205" i="3"/>
  <c r="BJ205" i="3"/>
  <c r="BI205" i="3"/>
  <c r="BH205" i="3"/>
  <c r="BG205" i="3"/>
  <c r="BF205" i="3"/>
  <c r="BD205" i="3"/>
  <c r="BC205" i="3"/>
  <c r="BB205" i="3"/>
  <c r="BA205" i="3"/>
  <c r="AZ205" i="3"/>
  <c r="AY205" i="3"/>
  <c r="AX205" i="3"/>
  <c r="AW205" i="3"/>
  <c r="AV205" i="3"/>
  <c r="AU205" i="3"/>
  <c r="AT205" i="3"/>
  <c r="AR205" i="3"/>
  <c r="AQ205" i="3"/>
  <c r="AP205" i="3"/>
  <c r="AO205" i="3"/>
  <c r="AN205" i="3"/>
  <c r="AM205" i="3"/>
  <c r="AL205" i="3"/>
  <c r="AK205" i="3"/>
  <c r="AJ205" i="3"/>
  <c r="AI205" i="3"/>
  <c r="AH205" i="3"/>
  <c r="AF205" i="3"/>
  <c r="AE205" i="3"/>
  <c r="AD205" i="3"/>
  <c r="AC205" i="3"/>
  <c r="AB205" i="3"/>
  <c r="AA205" i="3"/>
  <c r="Z205" i="3"/>
  <c r="Y205" i="3"/>
  <c r="X205" i="3"/>
  <c r="W205" i="3"/>
  <c r="V205" i="3"/>
  <c r="T205" i="3"/>
  <c r="S205" i="3"/>
  <c r="R205" i="3"/>
  <c r="Q205" i="3"/>
  <c r="P205" i="3"/>
  <c r="O205" i="3"/>
  <c r="N205" i="3"/>
  <c r="M205" i="3"/>
  <c r="L205" i="3"/>
  <c r="K205" i="3"/>
  <c r="J205" i="3"/>
  <c r="I205" i="3"/>
  <c r="H205" i="3"/>
  <c r="CB204" i="3"/>
  <c r="CA204" i="3"/>
  <c r="BZ204" i="3"/>
  <c r="BY204" i="3"/>
  <c r="BX204" i="3"/>
  <c r="BW204" i="3"/>
  <c r="BV204" i="3"/>
  <c r="BU204" i="3"/>
  <c r="BT204" i="3"/>
  <c r="BS204" i="3"/>
  <c r="BR204" i="3"/>
  <c r="BP204" i="3"/>
  <c r="BO204" i="3"/>
  <c r="BN204" i="3"/>
  <c r="BM204" i="3"/>
  <c r="BL204" i="3"/>
  <c r="BK204" i="3"/>
  <c r="BJ204" i="3"/>
  <c r="BI204" i="3"/>
  <c r="BH204" i="3"/>
  <c r="BG204" i="3"/>
  <c r="BF204" i="3"/>
  <c r="BD204" i="3"/>
  <c r="BC204" i="3"/>
  <c r="BB204" i="3"/>
  <c r="BA204" i="3"/>
  <c r="AZ204" i="3"/>
  <c r="AY204" i="3"/>
  <c r="AX204" i="3"/>
  <c r="AW204" i="3"/>
  <c r="AV204" i="3"/>
  <c r="AU204" i="3"/>
  <c r="AT204" i="3"/>
  <c r="AR204" i="3"/>
  <c r="AQ204" i="3"/>
  <c r="AP204" i="3"/>
  <c r="AO204" i="3"/>
  <c r="AN204" i="3"/>
  <c r="AM204" i="3"/>
  <c r="AL204" i="3"/>
  <c r="AK204" i="3"/>
  <c r="AJ204" i="3"/>
  <c r="AI204" i="3"/>
  <c r="AH204" i="3"/>
  <c r="AF204" i="3"/>
  <c r="AE204" i="3"/>
  <c r="AD204" i="3"/>
  <c r="AC204" i="3"/>
  <c r="AB204" i="3"/>
  <c r="AA204" i="3"/>
  <c r="Z204" i="3"/>
  <c r="Y204" i="3"/>
  <c r="X204" i="3"/>
  <c r="W204" i="3"/>
  <c r="V204" i="3"/>
  <c r="T204" i="3"/>
  <c r="S204" i="3"/>
  <c r="R204" i="3"/>
  <c r="Q204" i="3"/>
  <c r="P204" i="3"/>
  <c r="O204" i="3"/>
  <c r="N204" i="3"/>
  <c r="M204" i="3"/>
  <c r="L204" i="3"/>
  <c r="K204" i="3"/>
  <c r="J204" i="3"/>
  <c r="I204" i="3"/>
  <c r="H204" i="3"/>
  <c r="E204" i="3"/>
  <c r="G202" i="10"/>
  <c r="G202" i="15"/>
  <c r="C202" i="15" s="1"/>
  <c r="G202" i="16"/>
  <c r="C202" i="16" s="1"/>
  <c r="G202" i="14"/>
  <c r="C202" i="14" s="1"/>
  <c r="G202" i="12"/>
  <c r="C202" i="12" s="1"/>
  <c r="CB203" i="3"/>
  <c r="CA203" i="3"/>
  <c r="BZ203" i="3"/>
  <c r="BY203" i="3"/>
  <c r="BX203" i="3"/>
  <c r="BW203" i="3"/>
  <c r="BV203" i="3"/>
  <c r="BU203" i="3"/>
  <c r="BT203" i="3"/>
  <c r="BS203" i="3"/>
  <c r="BR203" i="3"/>
  <c r="BP203" i="3"/>
  <c r="BO203" i="3"/>
  <c r="BN203" i="3"/>
  <c r="BM203" i="3"/>
  <c r="BL203" i="3"/>
  <c r="BK203" i="3"/>
  <c r="BJ203" i="3"/>
  <c r="BI203" i="3"/>
  <c r="BH203" i="3"/>
  <c r="BG203" i="3"/>
  <c r="BF203" i="3"/>
  <c r="BD203" i="3"/>
  <c r="BC203" i="3"/>
  <c r="BB203" i="3"/>
  <c r="BA203" i="3"/>
  <c r="AZ203" i="3"/>
  <c r="AY203" i="3"/>
  <c r="AX203" i="3"/>
  <c r="AW203" i="3"/>
  <c r="AV203" i="3"/>
  <c r="AU203" i="3"/>
  <c r="AT203" i="3"/>
  <c r="AR203" i="3"/>
  <c r="AQ203" i="3"/>
  <c r="AP203" i="3"/>
  <c r="AO203" i="3"/>
  <c r="AN203" i="3"/>
  <c r="AM203" i="3"/>
  <c r="AL203" i="3"/>
  <c r="AK203" i="3"/>
  <c r="AJ203" i="3"/>
  <c r="AI203" i="3"/>
  <c r="AH203" i="3"/>
  <c r="AF203" i="3"/>
  <c r="AE203" i="3"/>
  <c r="AD203" i="3"/>
  <c r="AC203" i="3"/>
  <c r="AB203" i="3"/>
  <c r="AA203" i="3"/>
  <c r="Z203" i="3"/>
  <c r="Y203" i="3"/>
  <c r="X203" i="3"/>
  <c r="W203" i="3"/>
  <c r="V203" i="3"/>
  <c r="T203" i="3"/>
  <c r="S203" i="3"/>
  <c r="R203" i="3"/>
  <c r="Q203" i="3"/>
  <c r="P203" i="3"/>
  <c r="O203" i="3"/>
  <c r="N203" i="3"/>
  <c r="M203" i="3"/>
  <c r="L203" i="3"/>
  <c r="K203" i="3"/>
  <c r="J203" i="3"/>
  <c r="I203" i="3"/>
  <c r="H203" i="3"/>
  <c r="CB202" i="3"/>
  <c r="CA202" i="3"/>
  <c r="BZ202" i="3"/>
  <c r="BY202" i="3"/>
  <c r="BX202" i="3"/>
  <c r="BW202" i="3"/>
  <c r="BV202" i="3"/>
  <c r="BU202" i="3"/>
  <c r="BT202" i="3"/>
  <c r="BS202" i="3"/>
  <c r="BR202" i="3"/>
  <c r="BP202" i="3"/>
  <c r="BO202" i="3"/>
  <c r="BN202" i="3"/>
  <c r="BM202" i="3"/>
  <c r="BL202" i="3"/>
  <c r="BK202" i="3"/>
  <c r="BJ202" i="3"/>
  <c r="BI202" i="3"/>
  <c r="BH202" i="3"/>
  <c r="BG202" i="3"/>
  <c r="BF202" i="3"/>
  <c r="BD202" i="3"/>
  <c r="BC202" i="3"/>
  <c r="BB202" i="3"/>
  <c r="BA202" i="3"/>
  <c r="AZ202" i="3"/>
  <c r="AY202" i="3"/>
  <c r="AX202" i="3"/>
  <c r="AW202" i="3"/>
  <c r="AV202" i="3"/>
  <c r="AU202" i="3"/>
  <c r="AT202" i="3"/>
  <c r="AR202" i="3"/>
  <c r="AQ202" i="3"/>
  <c r="AP202" i="3"/>
  <c r="AO202" i="3"/>
  <c r="AN202" i="3"/>
  <c r="AM202" i="3"/>
  <c r="AL202" i="3"/>
  <c r="AK202" i="3"/>
  <c r="AJ202" i="3"/>
  <c r="AI202" i="3"/>
  <c r="AH202" i="3"/>
  <c r="AF202" i="3"/>
  <c r="AE202" i="3"/>
  <c r="AD202" i="3"/>
  <c r="AC202" i="3"/>
  <c r="AB202" i="3"/>
  <c r="AA202" i="3"/>
  <c r="Z202" i="3"/>
  <c r="Y202" i="3"/>
  <c r="X202" i="3"/>
  <c r="W202" i="3"/>
  <c r="V202" i="3"/>
  <c r="T202" i="3"/>
  <c r="S202" i="3"/>
  <c r="R202" i="3"/>
  <c r="Q202" i="3"/>
  <c r="P202" i="3"/>
  <c r="O202" i="3"/>
  <c r="N202" i="3"/>
  <c r="M202" i="3"/>
  <c r="L202" i="3"/>
  <c r="K202" i="3"/>
  <c r="J202" i="3"/>
  <c r="I202" i="3"/>
  <c r="H202" i="3"/>
  <c r="E202" i="3"/>
  <c r="G199" i="10"/>
  <c r="G199" i="15"/>
  <c r="C199" i="15" s="1"/>
  <c r="G199" i="16"/>
  <c r="C199" i="16" s="1"/>
  <c r="G199" i="14"/>
  <c r="C199" i="14" s="1"/>
  <c r="G199" i="12"/>
  <c r="C199" i="12" s="1"/>
  <c r="CB200" i="3"/>
  <c r="CA200" i="3"/>
  <c r="BZ200" i="3"/>
  <c r="BY200" i="3"/>
  <c r="BX200" i="3"/>
  <c r="BW200" i="3"/>
  <c r="BV200" i="3"/>
  <c r="BU200" i="3"/>
  <c r="BT200" i="3"/>
  <c r="BS200" i="3"/>
  <c r="BR200" i="3"/>
  <c r="BP200" i="3"/>
  <c r="BO200" i="3"/>
  <c r="BN200" i="3"/>
  <c r="BM200" i="3"/>
  <c r="BL200" i="3"/>
  <c r="BK200" i="3"/>
  <c r="BJ200" i="3"/>
  <c r="BI200" i="3"/>
  <c r="BH200" i="3"/>
  <c r="BG200" i="3"/>
  <c r="BF200" i="3"/>
  <c r="BD200" i="3"/>
  <c r="BC200" i="3"/>
  <c r="BB200" i="3"/>
  <c r="BA200" i="3"/>
  <c r="AZ200" i="3"/>
  <c r="AY200" i="3"/>
  <c r="AX200" i="3"/>
  <c r="AW200" i="3"/>
  <c r="AV200" i="3"/>
  <c r="AU200" i="3"/>
  <c r="AT200" i="3"/>
  <c r="AR200" i="3"/>
  <c r="AQ200" i="3"/>
  <c r="AP200" i="3"/>
  <c r="AO200" i="3"/>
  <c r="AN200" i="3"/>
  <c r="AM200" i="3"/>
  <c r="AL200" i="3"/>
  <c r="AK200" i="3"/>
  <c r="AJ200" i="3"/>
  <c r="AI200" i="3"/>
  <c r="AH200" i="3"/>
  <c r="AF200" i="3"/>
  <c r="AE200" i="3"/>
  <c r="AD200" i="3"/>
  <c r="AC200" i="3"/>
  <c r="AB200" i="3"/>
  <c r="AA200" i="3"/>
  <c r="Z200" i="3"/>
  <c r="Y200" i="3"/>
  <c r="X200" i="3"/>
  <c r="W200" i="3"/>
  <c r="V200" i="3"/>
  <c r="T200" i="3"/>
  <c r="S200" i="3"/>
  <c r="R200" i="3"/>
  <c r="Q200" i="3"/>
  <c r="P200" i="3"/>
  <c r="O200" i="3"/>
  <c r="N200" i="3"/>
  <c r="M200" i="3"/>
  <c r="L200" i="3"/>
  <c r="K200" i="3"/>
  <c r="J200" i="3"/>
  <c r="I200" i="3"/>
  <c r="H200" i="3"/>
  <c r="CB199" i="3"/>
  <c r="CA199" i="3"/>
  <c r="BZ199" i="3"/>
  <c r="BY199" i="3"/>
  <c r="BX199" i="3"/>
  <c r="BW199" i="3"/>
  <c r="BV199" i="3"/>
  <c r="BU199" i="3"/>
  <c r="BT199" i="3"/>
  <c r="BS199" i="3"/>
  <c r="BR199" i="3"/>
  <c r="BP199" i="3"/>
  <c r="BO199" i="3"/>
  <c r="BN199" i="3"/>
  <c r="BM199" i="3"/>
  <c r="BL199" i="3"/>
  <c r="BK199" i="3"/>
  <c r="BJ199" i="3"/>
  <c r="BI199" i="3"/>
  <c r="BH199" i="3"/>
  <c r="BG199" i="3"/>
  <c r="BF199" i="3"/>
  <c r="BD199" i="3"/>
  <c r="BC199" i="3"/>
  <c r="BB199" i="3"/>
  <c r="BA199" i="3"/>
  <c r="AZ199" i="3"/>
  <c r="AY199" i="3"/>
  <c r="AX199" i="3"/>
  <c r="AW199" i="3"/>
  <c r="AV199" i="3"/>
  <c r="AU199" i="3"/>
  <c r="AT199" i="3"/>
  <c r="AR199" i="3"/>
  <c r="AQ199" i="3"/>
  <c r="AP199" i="3"/>
  <c r="AO199" i="3"/>
  <c r="AN199" i="3"/>
  <c r="AM199" i="3"/>
  <c r="AL199" i="3"/>
  <c r="AK199" i="3"/>
  <c r="AJ199" i="3"/>
  <c r="AI199" i="3"/>
  <c r="AH199" i="3"/>
  <c r="AF199" i="3"/>
  <c r="AE199" i="3"/>
  <c r="AD199" i="3"/>
  <c r="AC199" i="3"/>
  <c r="AB199" i="3"/>
  <c r="AA199" i="3"/>
  <c r="Z199" i="3"/>
  <c r="Y199" i="3"/>
  <c r="X199" i="3"/>
  <c r="W199" i="3"/>
  <c r="V199" i="3"/>
  <c r="T199" i="3"/>
  <c r="S199" i="3"/>
  <c r="R199" i="3"/>
  <c r="Q199" i="3"/>
  <c r="P199" i="3"/>
  <c r="O199" i="3"/>
  <c r="N199" i="3"/>
  <c r="M199" i="3"/>
  <c r="L199" i="3"/>
  <c r="K199" i="3"/>
  <c r="J199" i="3"/>
  <c r="I199" i="3"/>
  <c r="H199" i="3"/>
  <c r="E199" i="3"/>
  <c r="C207" i="16" l="1"/>
  <c r="C207" i="15"/>
  <c r="C207" i="12"/>
  <c r="C207" i="14"/>
  <c r="BQ202" i="16"/>
  <c r="E208" i="16"/>
  <c r="G208" i="16" s="1"/>
  <c r="AG208" i="16" s="1"/>
  <c r="BE210" i="12"/>
  <c r="F427" i="3"/>
  <c r="F420" i="3"/>
  <c r="F424" i="3"/>
  <c r="F411" i="3"/>
  <c r="F407" i="3"/>
  <c r="F405" i="3"/>
  <c r="F422" i="3"/>
  <c r="AS207" i="12"/>
  <c r="BQ210" i="16"/>
  <c r="F410" i="3"/>
  <c r="F423" i="3"/>
  <c r="F409" i="3"/>
  <c r="AS207" i="10"/>
  <c r="E208" i="15"/>
  <c r="G208" i="15" s="1"/>
  <c r="AG208" i="15" s="1"/>
  <c r="E211" i="15"/>
  <c r="G211" i="15" s="1"/>
  <c r="BQ211" i="15" s="1"/>
  <c r="AS210" i="10"/>
  <c r="G416" i="3"/>
  <c r="G408" i="3"/>
  <c r="G414" i="3"/>
  <c r="G413" i="3"/>
  <c r="G425" i="3"/>
  <c r="G418" i="3"/>
  <c r="G406" i="3"/>
  <c r="G417" i="3"/>
  <c r="E200" i="15"/>
  <c r="G200" i="15" s="1"/>
  <c r="AS200" i="15" s="1"/>
  <c r="AS199" i="12"/>
  <c r="AS199" i="10"/>
  <c r="C199" i="10"/>
  <c r="AS204" i="12"/>
  <c r="AS204" i="10"/>
  <c r="C204" i="10"/>
  <c r="BQ207" i="15"/>
  <c r="AS207" i="14"/>
  <c r="AG207" i="16"/>
  <c r="AS210" i="15"/>
  <c r="AG210" i="16"/>
  <c r="AG207" i="14"/>
  <c r="U207" i="16"/>
  <c r="U207" i="15"/>
  <c r="AS210" i="16"/>
  <c r="BQ207" i="14"/>
  <c r="BQ207" i="16"/>
  <c r="AG210" i="15"/>
  <c r="U238" i="12"/>
  <c r="U238" i="14"/>
  <c r="U238" i="16"/>
  <c r="U238" i="15"/>
  <c r="U238" i="10"/>
  <c r="AG238" i="12"/>
  <c r="AG238" i="14"/>
  <c r="AG238" i="16"/>
  <c r="AG238" i="15"/>
  <c r="AG238" i="10"/>
  <c r="AS199" i="14"/>
  <c r="AS202" i="12"/>
  <c r="E200" i="16"/>
  <c r="G200" i="16" s="1"/>
  <c r="BE200" i="16" s="1"/>
  <c r="AS199" i="16"/>
  <c r="BQ204" i="16"/>
  <c r="E205" i="15"/>
  <c r="G205" i="15" s="1"/>
  <c r="C207" i="10"/>
  <c r="AS210" i="14"/>
  <c r="E203" i="15"/>
  <c r="G203" i="15" s="1"/>
  <c r="AG202" i="15"/>
  <c r="AS202" i="14"/>
  <c r="AS202" i="10"/>
  <c r="C202" i="10"/>
  <c r="U199" i="16"/>
  <c r="AG199" i="16"/>
  <c r="AG202" i="16"/>
  <c r="E208" i="14"/>
  <c r="G208" i="14" s="1"/>
  <c r="U207" i="14"/>
  <c r="BQ210" i="15"/>
  <c r="U210" i="15"/>
  <c r="AS210" i="12"/>
  <c r="AG210" i="12"/>
  <c r="BQ210" i="12"/>
  <c r="U210" i="12"/>
  <c r="E211" i="12"/>
  <c r="G211" i="12" s="1"/>
  <c r="BE210" i="10"/>
  <c r="E211" i="10"/>
  <c r="BE210" i="14"/>
  <c r="E211" i="14"/>
  <c r="G211" i="14" s="1"/>
  <c r="U210" i="10"/>
  <c r="BQ210" i="10"/>
  <c r="U210" i="14"/>
  <c r="BQ210" i="14"/>
  <c r="BE210" i="16"/>
  <c r="E211" i="16"/>
  <c r="G211" i="16" s="1"/>
  <c r="AG210" i="10"/>
  <c r="AG210" i="14"/>
  <c r="U210" i="16"/>
  <c r="BE210" i="15"/>
  <c r="E208" i="10"/>
  <c r="U207" i="12"/>
  <c r="BQ207" i="12"/>
  <c r="BE207" i="14"/>
  <c r="AS207" i="16"/>
  <c r="AG207" i="15"/>
  <c r="U207" i="10"/>
  <c r="BQ207" i="10"/>
  <c r="BE207" i="12"/>
  <c r="E208" i="12"/>
  <c r="G208" i="12" s="1"/>
  <c r="BE207" i="10"/>
  <c r="AG207" i="12"/>
  <c r="BE207" i="16"/>
  <c r="AS207" i="15"/>
  <c r="AG207" i="10"/>
  <c r="BE207" i="15"/>
  <c r="BQ202" i="15"/>
  <c r="U199" i="15"/>
  <c r="U202" i="15"/>
  <c r="AS204" i="14"/>
  <c r="U204" i="15"/>
  <c r="AG199" i="15"/>
  <c r="BQ204" i="15"/>
  <c r="BQ199" i="16"/>
  <c r="BQ199" i="15"/>
  <c r="AS202" i="16"/>
  <c r="AS202" i="15"/>
  <c r="AG204" i="16"/>
  <c r="BE204" i="10"/>
  <c r="U204" i="12"/>
  <c r="BQ204" i="12"/>
  <c r="BE204" i="14"/>
  <c r="E205" i="14"/>
  <c r="G205" i="14" s="1"/>
  <c r="AS204" i="16"/>
  <c r="AG204" i="15"/>
  <c r="U204" i="10"/>
  <c r="BQ204" i="10"/>
  <c r="BE204" i="12"/>
  <c r="E205" i="12"/>
  <c r="G205" i="12" s="1"/>
  <c r="E205" i="10"/>
  <c r="AG204" i="12"/>
  <c r="U204" i="14"/>
  <c r="BQ204" i="14"/>
  <c r="BE204" i="16"/>
  <c r="E205" i="16"/>
  <c r="G205" i="16" s="1"/>
  <c r="AS204" i="15"/>
  <c r="AG204" i="10"/>
  <c r="AG204" i="14"/>
  <c r="U204" i="16"/>
  <c r="BE204" i="15"/>
  <c r="E203" i="10"/>
  <c r="U202" i="10"/>
  <c r="AG202" i="12"/>
  <c r="E203" i="16"/>
  <c r="G203" i="16" s="1"/>
  <c r="AG202" i="10"/>
  <c r="BE202" i="12"/>
  <c r="E203" i="12"/>
  <c r="G203" i="12" s="1"/>
  <c r="BE202" i="10"/>
  <c r="U202" i="12"/>
  <c r="BQ202" i="12"/>
  <c r="BE202" i="14"/>
  <c r="E203" i="14"/>
  <c r="G203" i="14" s="1"/>
  <c r="BQ202" i="10"/>
  <c r="U202" i="14"/>
  <c r="BQ202" i="14"/>
  <c r="BE202" i="16"/>
  <c r="AG202" i="14"/>
  <c r="U202" i="16"/>
  <c r="BE202" i="15"/>
  <c r="BE199" i="12"/>
  <c r="E200" i="12"/>
  <c r="G200" i="12" s="1"/>
  <c r="BE199" i="10"/>
  <c r="U199" i="12"/>
  <c r="BQ199" i="12"/>
  <c r="BE199" i="14"/>
  <c r="E200" i="14"/>
  <c r="G200" i="14" s="1"/>
  <c r="BQ199" i="10"/>
  <c r="AG199" i="12"/>
  <c r="U199" i="14"/>
  <c r="BQ199" i="14"/>
  <c r="BE199" i="16"/>
  <c r="AS199" i="15"/>
  <c r="AG199" i="10"/>
  <c r="E200" i="10"/>
  <c r="U199" i="10"/>
  <c r="AG199" i="14"/>
  <c r="BE199" i="15"/>
  <c r="C194" i="10"/>
  <c r="C192" i="10"/>
  <c r="C190" i="10"/>
  <c r="C188" i="10"/>
  <c r="C186" i="10"/>
  <c r="C184" i="10"/>
  <c r="C182" i="10"/>
  <c r="C180" i="10"/>
  <c r="C178" i="10"/>
  <c r="C176" i="10"/>
  <c r="C174" i="10"/>
  <c r="Q29" i="16"/>
  <c r="Q29" i="14"/>
  <c r="Q29" i="12"/>
  <c r="Q29" i="15"/>
  <c r="G53" i="16"/>
  <c r="G53" i="14"/>
  <c r="G53" i="12"/>
  <c r="G53" i="15"/>
  <c r="E167" i="3"/>
  <c r="E166" i="3"/>
  <c r="E165" i="3"/>
  <c r="H135" i="3"/>
  <c r="I135" i="3"/>
  <c r="J135" i="3"/>
  <c r="K135" i="3"/>
  <c r="L135" i="3"/>
  <c r="M135" i="3"/>
  <c r="N135" i="3"/>
  <c r="O135" i="3"/>
  <c r="P135" i="3"/>
  <c r="Q135" i="3"/>
  <c r="R135" i="3"/>
  <c r="S135" i="3"/>
  <c r="T135" i="3"/>
  <c r="U135" i="3"/>
  <c r="V135" i="3"/>
  <c r="W135" i="3"/>
  <c r="X135" i="3"/>
  <c r="Y135" i="3"/>
  <c r="Z135" i="3"/>
  <c r="AA135" i="3"/>
  <c r="AB135" i="3"/>
  <c r="AC135" i="3"/>
  <c r="AD135" i="3"/>
  <c r="AE135" i="3"/>
  <c r="AF135" i="3"/>
  <c r="AG135" i="3"/>
  <c r="AH135" i="3"/>
  <c r="AI135" i="3"/>
  <c r="AJ135" i="3"/>
  <c r="AK135" i="3"/>
  <c r="AL135" i="3"/>
  <c r="AM135" i="3"/>
  <c r="AN135" i="3"/>
  <c r="AO135" i="3"/>
  <c r="AP135" i="3"/>
  <c r="AQ135" i="3"/>
  <c r="AR135" i="3"/>
  <c r="AS135" i="3"/>
  <c r="AT135" i="3"/>
  <c r="AU135" i="3"/>
  <c r="AV135" i="3"/>
  <c r="AW135" i="3"/>
  <c r="AX135" i="3"/>
  <c r="AY135" i="3"/>
  <c r="AZ135" i="3"/>
  <c r="BA135" i="3"/>
  <c r="BB135" i="3"/>
  <c r="BC135" i="3"/>
  <c r="BD135" i="3"/>
  <c r="BE135" i="3"/>
  <c r="BF135" i="3"/>
  <c r="BG135" i="3"/>
  <c r="BH135" i="3"/>
  <c r="BI135" i="3"/>
  <c r="BJ135" i="3"/>
  <c r="BK135" i="3"/>
  <c r="BL135" i="3"/>
  <c r="BM135" i="3"/>
  <c r="BN135" i="3"/>
  <c r="BO135" i="3"/>
  <c r="BP135" i="3"/>
  <c r="BQ135" i="3"/>
  <c r="BR135" i="3"/>
  <c r="BS135" i="3"/>
  <c r="BT135" i="3"/>
  <c r="BU135" i="3"/>
  <c r="BV135" i="3"/>
  <c r="BW135" i="3"/>
  <c r="BX135" i="3"/>
  <c r="BY135" i="3"/>
  <c r="BZ135" i="3"/>
  <c r="CA135" i="3"/>
  <c r="CB135" i="3"/>
  <c r="CC135" i="3"/>
  <c r="H125" i="3"/>
  <c r="I125" i="3"/>
  <c r="J125" i="3"/>
  <c r="K125" i="3"/>
  <c r="L125" i="3"/>
  <c r="M125" i="3"/>
  <c r="N125" i="3"/>
  <c r="O125" i="3"/>
  <c r="P125" i="3"/>
  <c r="Q125" i="3"/>
  <c r="R125" i="3"/>
  <c r="S125" i="3"/>
  <c r="T125" i="3"/>
  <c r="V125" i="3"/>
  <c r="W125" i="3"/>
  <c r="X125" i="3"/>
  <c r="Y125" i="3"/>
  <c r="Z125" i="3"/>
  <c r="AA125" i="3"/>
  <c r="AB125" i="3"/>
  <c r="AC125" i="3"/>
  <c r="AD125" i="3"/>
  <c r="AE125" i="3"/>
  <c r="AF125" i="3"/>
  <c r="AH125" i="3"/>
  <c r="AI125" i="3"/>
  <c r="AJ125" i="3"/>
  <c r="AK125" i="3"/>
  <c r="AL125" i="3"/>
  <c r="AM125" i="3"/>
  <c r="AN125" i="3"/>
  <c r="AO125" i="3"/>
  <c r="AP125" i="3"/>
  <c r="AQ125" i="3"/>
  <c r="AR125" i="3"/>
  <c r="AT125" i="3"/>
  <c r="AU125" i="3"/>
  <c r="AV125" i="3"/>
  <c r="AW125" i="3"/>
  <c r="AX125" i="3"/>
  <c r="AY125" i="3"/>
  <c r="AZ125" i="3"/>
  <c r="BA125" i="3"/>
  <c r="BB125" i="3"/>
  <c r="BC125" i="3"/>
  <c r="BD125" i="3"/>
  <c r="BF125" i="3"/>
  <c r="BG125" i="3"/>
  <c r="BH125" i="3"/>
  <c r="BI125" i="3"/>
  <c r="BJ125" i="3"/>
  <c r="BK125" i="3"/>
  <c r="BL125" i="3"/>
  <c r="BM125" i="3"/>
  <c r="BN125" i="3"/>
  <c r="BO125" i="3"/>
  <c r="BP125" i="3"/>
  <c r="BR125" i="3"/>
  <c r="BS125" i="3"/>
  <c r="BT125" i="3"/>
  <c r="BU125" i="3"/>
  <c r="BV125" i="3"/>
  <c r="BW125" i="3"/>
  <c r="BX125" i="3"/>
  <c r="BY125" i="3"/>
  <c r="BZ125" i="3"/>
  <c r="CA125" i="3"/>
  <c r="CB125" i="3"/>
  <c r="E124" i="3"/>
  <c r="E125" i="3"/>
  <c r="R468" i="15"/>
  <c r="R24" i="15" s="1"/>
  <c r="R468" i="16"/>
  <c r="R24" i="16" s="1"/>
  <c r="R468" i="14"/>
  <c r="R468" i="12"/>
  <c r="R468" i="10"/>
  <c r="CB432" i="15"/>
  <c r="CB23" i="15" s="1"/>
  <c r="BY61" i="2" s="1"/>
  <c r="CA432" i="15"/>
  <c r="CA23" i="15" s="1"/>
  <c r="BX61" i="2" s="1"/>
  <c r="BZ432" i="15"/>
  <c r="BZ23" i="15" s="1"/>
  <c r="BW61" i="2" s="1"/>
  <c r="BY432" i="15"/>
  <c r="BY23" i="15" s="1"/>
  <c r="BV61" i="2" s="1"/>
  <c r="BX432" i="15"/>
  <c r="BW432" i="15"/>
  <c r="BW23" i="15" s="1"/>
  <c r="BT61" i="2" s="1"/>
  <c r="BV432" i="15"/>
  <c r="BV23" i="15" s="1"/>
  <c r="BS61" i="2" s="1"/>
  <c r="BU432" i="15"/>
  <c r="BU23" i="15" s="1"/>
  <c r="BR61" i="2" s="1"/>
  <c r="BT432" i="15"/>
  <c r="BT23" i="15" s="1"/>
  <c r="BQ61" i="2" s="1"/>
  <c r="BS432" i="15"/>
  <c r="BS23" i="15" s="1"/>
  <c r="BP61" i="2" s="1"/>
  <c r="BR432" i="15"/>
  <c r="BR23" i="15" s="1"/>
  <c r="BO61" i="2" s="1"/>
  <c r="BP432" i="15"/>
  <c r="BP23" i="15" s="1"/>
  <c r="BM61" i="2" s="1"/>
  <c r="BO432" i="15"/>
  <c r="BO23" i="15" s="1"/>
  <c r="BL61" i="2" s="1"/>
  <c r="BN432" i="15"/>
  <c r="BN23" i="15" s="1"/>
  <c r="BK61" i="2" s="1"/>
  <c r="BM432" i="15"/>
  <c r="BM23" i="15" s="1"/>
  <c r="BJ61" i="2" s="1"/>
  <c r="BL432" i="15"/>
  <c r="BL23" i="15" s="1"/>
  <c r="BI61" i="2" s="1"/>
  <c r="BK432" i="15"/>
  <c r="BK23" i="15" s="1"/>
  <c r="BH61" i="2" s="1"/>
  <c r="BJ432" i="15"/>
  <c r="BJ23" i="15" s="1"/>
  <c r="BG61" i="2" s="1"/>
  <c r="BI432" i="15"/>
  <c r="BI23" i="15" s="1"/>
  <c r="BF61" i="2" s="1"/>
  <c r="BH432" i="15"/>
  <c r="BH23" i="15" s="1"/>
  <c r="BE61" i="2" s="1"/>
  <c r="BG432" i="15"/>
  <c r="BG23" i="15" s="1"/>
  <c r="BD61" i="2" s="1"/>
  <c r="BF432" i="15"/>
  <c r="BF23" i="15" s="1"/>
  <c r="BC61" i="2" s="1"/>
  <c r="BD432" i="15"/>
  <c r="BD23" i="15" s="1"/>
  <c r="BA61" i="2" s="1"/>
  <c r="BC432" i="15"/>
  <c r="BB432" i="15"/>
  <c r="BB23" i="15" s="1"/>
  <c r="AY61" i="2" s="1"/>
  <c r="BA432" i="15"/>
  <c r="BA23" i="15" s="1"/>
  <c r="AX61" i="2" s="1"/>
  <c r="AZ432" i="15"/>
  <c r="AZ23" i="15" s="1"/>
  <c r="AW61" i="2" s="1"/>
  <c r="AY432" i="15"/>
  <c r="AY23" i="15" s="1"/>
  <c r="AV61" i="2" s="1"/>
  <c r="AX432" i="15"/>
  <c r="AW432" i="15"/>
  <c r="AW23" i="15" s="1"/>
  <c r="AT61" i="2" s="1"/>
  <c r="AV432" i="15"/>
  <c r="AV23" i="15" s="1"/>
  <c r="AS61" i="2" s="1"/>
  <c r="AU432" i="15"/>
  <c r="AU23" i="15" s="1"/>
  <c r="AR61" i="2" s="1"/>
  <c r="AT432" i="15"/>
  <c r="AT23" i="15" s="1"/>
  <c r="AQ61" i="2" s="1"/>
  <c r="AR432" i="15"/>
  <c r="AR23" i="15" s="1"/>
  <c r="AO61" i="2" s="1"/>
  <c r="AQ432" i="15"/>
  <c r="AQ23" i="15" s="1"/>
  <c r="AN61" i="2" s="1"/>
  <c r="AP432" i="15"/>
  <c r="AP23" i="15" s="1"/>
  <c r="AM61" i="2" s="1"/>
  <c r="AO432" i="15"/>
  <c r="AO23" i="15" s="1"/>
  <c r="AL61" i="2" s="1"/>
  <c r="AN432" i="15"/>
  <c r="AN23" i="15" s="1"/>
  <c r="AK61" i="2" s="1"/>
  <c r="AM432" i="15"/>
  <c r="AM23" i="15" s="1"/>
  <c r="AJ61" i="2" s="1"/>
  <c r="AL432" i="15"/>
  <c r="AL23" i="15" s="1"/>
  <c r="AI61" i="2" s="1"/>
  <c r="AK432" i="15"/>
  <c r="AK23" i="15" s="1"/>
  <c r="AH61" i="2" s="1"/>
  <c r="AJ432" i="15"/>
  <c r="AJ23" i="15" s="1"/>
  <c r="AG61" i="2" s="1"/>
  <c r="AI432" i="15"/>
  <c r="AI23" i="15" s="1"/>
  <c r="AF61" i="2" s="1"/>
  <c r="AH432" i="15"/>
  <c r="AH23" i="15" s="1"/>
  <c r="AE61" i="2" s="1"/>
  <c r="AF432" i="15"/>
  <c r="AF23" i="15" s="1"/>
  <c r="AC61" i="2" s="1"/>
  <c r="AE432" i="15"/>
  <c r="AE23" i="15" s="1"/>
  <c r="AB61" i="2" s="1"/>
  <c r="AD432" i="15"/>
  <c r="AD23" i="15" s="1"/>
  <c r="AA61" i="2" s="1"/>
  <c r="AC432" i="15"/>
  <c r="AC23" i="15" s="1"/>
  <c r="Z61" i="2" s="1"/>
  <c r="AB432" i="15"/>
  <c r="AB23" i="15" s="1"/>
  <c r="Y61" i="2" s="1"/>
  <c r="AA432" i="15"/>
  <c r="AA23" i="15" s="1"/>
  <c r="X61" i="2" s="1"/>
  <c r="Z432" i="15"/>
  <c r="Z23" i="15" s="1"/>
  <c r="W61" i="2" s="1"/>
  <c r="Y432" i="15"/>
  <c r="Y23" i="15" s="1"/>
  <c r="V61" i="2" s="1"/>
  <c r="X432" i="15"/>
  <c r="X23" i="15" s="1"/>
  <c r="U61" i="2" s="1"/>
  <c r="W432" i="15"/>
  <c r="W23" i="15" s="1"/>
  <c r="T61" i="2" s="1"/>
  <c r="V432" i="15"/>
  <c r="V23" i="15" s="1"/>
  <c r="S61" i="2" s="1"/>
  <c r="T432" i="15"/>
  <c r="T23" i="15" s="1"/>
  <c r="Q61" i="2" s="1"/>
  <c r="S432" i="15"/>
  <c r="R432" i="15"/>
  <c r="R23" i="15" s="1"/>
  <c r="O61" i="2" s="1"/>
  <c r="Q432" i="15"/>
  <c r="Q23" i="15" s="1"/>
  <c r="N61" i="2" s="1"/>
  <c r="P432" i="15"/>
  <c r="P23" i="15" s="1"/>
  <c r="M61" i="2" s="1"/>
  <c r="O432" i="15"/>
  <c r="O23" i="15" s="1"/>
  <c r="L61" i="2" s="1"/>
  <c r="N432" i="15"/>
  <c r="N23" i="15" s="1"/>
  <c r="K61" i="2" s="1"/>
  <c r="M432" i="15"/>
  <c r="M23" i="15" s="1"/>
  <c r="J61" i="2" s="1"/>
  <c r="L432" i="15"/>
  <c r="L23" i="15" s="1"/>
  <c r="I61" i="2" s="1"/>
  <c r="K432" i="15"/>
  <c r="K23" i="15" s="1"/>
  <c r="H61" i="2" s="1"/>
  <c r="J432" i="15"/>
  <c r="J23" i="15" s="1"/>
  <c r="G61" i="2" s="1"/>
  <c r="I432" i="15"/>
  <c r="I23" i="15" s="1"/>
  <c r="F61" i="2" s="1"/>
  <c r="H432" i="15"/>
  <c r="H23" i="15" s="1"/>
  <c r="E61" i="2" s="1"/>
  <c r="CB432" i="16"/>
  <c r="CB23" i="16" s="1"/>
  <c r="BY62" i="2" s="1"/>
  <c r="CA432" i="16"/>
  <c r="CA23" i="16" s="1"/>
  <c r="BX62" i="2" s="1"/>
  <c r="BZ432" i="16"/>
  <c r="BZ23" i="16" s="1"/>
  <c r="BW62" i="2" s="1"/>
  <c r="BY432" i="16"/>
  <c r="BY23" i="16" s="1"/>
  <c r="BV62" i="2" s="1"/>
  <c r="BX432" i="16"/>
  <c r="BX23" i="16" s="1"/>
  <c r="BU62" i="2" s="1"/>
  <c r="BW432" i="16"/>
  <c r="BW23" i="16" s="1"/>
  <c r="BT62" i="2" s="1"/>
  <c r="BV432" i="16"/>
  <c r="BV23" i="16" s="1"/>
  <c r="BS62" i="2" s="1"/>
  <c r="BU432" i="16"/>
  <c r="BU23" i="16" s="1"/>
  <c r="BR62" i="2" s="1"/>
  <c r="BT432" i="16"/>
  <c r="BT23" i="16" s="1"/>
  <c r="BQ62" i="2" s="1"/>
  <c r="BS432" i="16"/>
  <c r="BS23" i="16" s="1"/>
  <c r="BP62" i="2" s="1"/>
  <c r="BR432" i="16"/>
  <c r="BR23" i="16" s="1"/>
  <c r="BO62" i="2" s="1"/>
  <c r="BP432" i="16"/>
  <c r="BP23" i="16" s="1"/>
  <c r="BM62" i="2" s="1"/>
  <c r="BO432" i="16"/>
  <c r="BO23" i="16" s="1"/>
  <c r="BL62" i="2" s="1"/>
  <c r="BN432" i="16"/>
  <c r="BN23" i="16" s="1"/>
  <c r="BK62" i="2" s="1"/>
  <c r="BM432" i="16"/>
  <c r="BM23" i="16" s="1"/>
  <c r="BJ62" i="2" s="1"/>
  <c r="BL432" i="16"/>
  <c r="BL23" i="16" s="1"/>
  <c r="BI62" i="2" s="1"/>
  <c r="BK432" i="16"/>
  <c r="BK23" i="16" s="1"/>
  <c r="BH62" i="2" s="1"/>
  <c r="BJ432" i="16"/>
  <c r="BJ23" i="16" s="1"/>
  <c r="BG62" i="2" s="1"/>
  <c r="BI432" i="16"/>
  <c r="BI23" i="16" s="1"/>
  <c r="BF62" i="2" s="1"/>
  <c r="BH432" i="16"/>
  <c r="BH23" i="16" s="1"/>
  <c r="BE62" i="2" s="1"/>
  <c r="BG432" i="16"/>
  <c r="BF432" i="16"/>
  <c r="BF23" i="16" s="1"/>
  <c r="BC62" i="2" s="1"/>
  <c r="BD432" i="16"/>
  <c r="BD23" i="16" s="1"/>
  <c r="BA62" i="2" s="1"/>
  <c r="BC432" i="16"/>
  <c r="BC23" i="16" s="1"/>
  <c r="AZ62" i="2" s="1"/>
  <c r="BB432" i="16"/>
  <c r="BB23" i="16" s="1"/>
  <c r="AY62" i="2" s="1"/>
  <c r="BA432" i="16"/>
  <c r="BA23" i="16" s="1"/>
  <c r="AX62" i="2" s="1"/>
  <c r="AZ432" i="16"/>
  <c r="AZ23" i="16" s="1"/>
  <c r="AW62" i="2" s="1"/>
  <c r="AY432" i="16"/>
  <c r="AY23" i="16" s="1"/>
  <c r="AV62" i="2" s="1"/>
  <c r="AX432" i="16"/>
  <c r="AX23" i="16" s="1"/>
  <c r="AU62" i="2" s="1"/>
  <c r="AW432" i="16"/>
  <c r="AW23" i="16" s="1"/>
  <c r="AT62" i="2" s="1"/>
  <c r="AV432" i="16"/>
  <c r="AV23" i="16" s="1"/>
  <c r="AS62" i="2" s="1"/>
  <c r="AU432" i="16"/>
  <c r="AU23" i="16" s="1"/>
  <c r="AR62" i="2" s="1"/>
  <c r="AT432" i="16"/>
  <c r="AT23" i="16" s="1"/>
  <c r="AQ62" i="2" s="1"/>
  <c r="AR432" i="16"/>
  <c r="AR23" i="16" s="1"/>
  <c r="AO62" i="2" s="1"/>
  <c r="AQ432" i="16"/>
  <c r="AQ23" i="16" s="1"/>
  <c r="AN62" i="2" s="1"/>
  <c r="AP432" i="16"/>
  <c r="AP23" i="16" s="1"/>
  <c r="AM62" i="2" s="1"/>
  <c r="AO432" i="16"/>
  <c r="AO23" i="16" s="1"/>
  <c r="AL62" i="2" s="1"/>
  <c r="AN432" i="16"/>
  <c r="AN23" i="16" s="1"/>
  <c r="AK62" i="2" s="1"/>
  <c r="AM432" i="16"/>
  <c r="AM23" i="16" s="1"/>
  <c r="AJ62" i="2" s="1"/>
  <c r="AL432" i="16"/>
  <c r="AL23" i="16" s="1"/>
  <c r="AI62" i="2" s="1"/>
  <c r="AK432" i="16"/>
  <c r="AK23" i="16" s="1"/>
  <c r="AH62" i="2" s="1"/>
  <c r="AJ432" i="16"/>
  <c r="AJ23" i="16" s="1"/>
  <c r="AG62" i="2" s="1"/>
  <c r="AI432" i="16"/>
  <c r="AI23" i="16" s="1"/>
  <c r="AF62" i="2" s="1"/>
  <c r="AH432" i="16"/>
  <c r="AH23" i="16" s="1"/>
  <c r="AE62" i="2" s="1"/>
  <c r="AF432" i="16"/>
  <c r="AF23" i="16" s="1"/>
  <c r="AC62" i="2" s="1"/>
  <c r="AE432" i="16"/>
  <c r="AE23" i="16" s="1"/>
  <c r="AB62" i="2" s="1"/>
  <c r="AD432" i="16"/>
  <c r="AD23" i="16" s="1"/>
  <c r="AA62" i="2" s="1"/>
  <c r="AC432" i="16"/>
  <c r="AC23" i="16" s="1"/>
  <c r="Z62" i="2" s="1"/>
  <c r="AB432" i="16"/>
  <c r="AB23" i="16" s="1"/>
  <c r="Y62" i="2" s="1"/>
  <c r="AA432" i="16"/>
  <c r="AA23" i="16" s="1"/>
  <c r="X62" i="2" s="1"/>
  <c r="Z432" i="16"/>
  <c r="Z23" i="16" s="1"/>
  <c r="W62" i="2" s="1"/>
  <c r="Y432" i="16"/>
  <c r="Y23" i="16" s="1"/>
  <c r="V62" i="2" s="1"/>
  <c r="X432" i="16"/>
  <c r="X23" i="16" s="1"/>
  <c r="U62" i="2" s="1"/>
  <c r="W432" i="16"/>
  <c r="W23" i="16" s="1"/>
  <c r="T62" i="2" s="1"/>
  <c r="V432" i="16"/>
  <c r="V23" i="16" s="1"/>
  <c r="S62" i="2" s="1"/>
  <c r="T432" i="16"/>
  <c r="T23" i="16" s="1"/>
  <c r="Q62" i="2" s="1"/>
  <c r="S432" i="16"/>
  <c r="S23" i="16" s="1"/>
  <c r="P62" i="2" s="1"/>
  <c r="R432" i="16"/>
  <c r="R23" i="16" s="1"/>
  <c r="O62" i="2" s="1"/>
  <c r="Q432" i="16"/>
  <c r="Q23" i="16" s="1"/>
  <c r="N62" i="2" s="1"/>
  <c r="P432" i="16"/>
  <c r="P23" i="16" s="1"/>
  <c r="M62" i="2" s="1"/>
  <c r="O432" i="16"/>
  <c r="O23" i="16" s="1"/>
  <c r="L62" i="2" s="1"/>
  <c r="N432" i="16"/>
  <c r="N23" i="16" s="1"/>
  <c r="K62" i="2" s="1"/>
  <c r="M432" i="16"/>
  <c r="M23" i="16" s="1"/>
  <c r="J62" i="2" s="1"/>
  <c r="L432" i="16"/>
  <c r="L23" i="16" s="1"/>
  <c r="I62" i="2" s="1"/>
  <c r="K432" i="16"/>
  <c r="K23" i="16" s="1"/>
  <c r="H62" i="2" s="1"/>
  <c r="J432" i="16"/>
  <c r="J23" i="16" s="1"/>
  <c r="G62" i="2" s="1"/>
  <c r="I432" i="16"/>
  <c r="I23" i="16" s="1"/>
  <c r="F62" i="2" s="1"/>
  <c r="H432" i="16"/>
  <c r="H23" i="16" s="1"/>
  <c r="E62" i="2" s="1"/>
  <c r="CB432" i="14"/>
  <c r="CA432" i="14"/>
  <c r="BZ432" i="14"/>
  <c r="BY432" i="14"/>
  <c r="BX432" i="14"/>
  <c r="BW432" i="14"/>
  <c r="BV432" i="14"/>
  <c r="BU432" i="14"/>
  <c r="BT432" i="14"/>
  <c r="BS432" i="14"/>
  <c r="BR432" i="14"/>
  <c r="BP432" i="14"/>
  <c r="BO432" i="14"/>
  <c r="BN432" i="14"/>
  <c r="BM432" i="14"/>
  <c r="BL432" i="14"/>
  <c r="BK432" i="14"/>
  <c r="BJ432" i="14"/>
  <c r="BI432" i="14"/>
  <c r="BH432" i="14"/>
  <c r="BG432" i="14"/>
  <c r="BF432" i="14"/>
  <c r="BD432" i="14"/>
  <c r="BC432" i="14"/>
  <c r="BB432" i="14"/>
  <c r="BA432" i="14"/>
  <c r="AZ432" i="14"/>
  <c r="AY432" i="14"/>
  <c r="AX432" i="14"/>
  <c r="AW432" i="14"/>
  <c r="AV432" i="14"/>
  <c r="AU432" i="14"/>
  <c r="AT432" i="14"/>
  <c r="AR432" i="14"/>
  <c r="AQ432" i="14"/>
  <c r="AP432" i="14"/>
  <c r="AO432" i="14"/>
  <c r="AN432" i="14"/>
  <c r="AM432" i="14"/>
  <c r="AL432" i="14"/>
  <c r="AK432" i="14"/>
  <c r="AJ432" i="14"/>
  <c r="AI432" i="14"/>
  <c r="AH432" i="14"/>
  <c r="AF432" i="14"/>
  <c r="AE432" i="14"/>
  <c r="AD432" i="14"/>
  <c r="AC432" i="14"/>
  <c r="AB432" i="14"/>
  <c r="AA432" i="14"/>
  <c r="Z432" i="14"/>
  <c r="Y432" i="14"/>
  <c r="X432" i="14"/>
  <c r="W432" i="14"/>
  <c r="V432" i="14"/>
  <c r="T432" i="14"/>
  <c r="S432" i="14"/>
  <c r="R432" i="14"/>
  <c r="Q432" i="14"/>
  <c r="P432" i="14"/>
  <c r="O432" i="14"/>
  <c r="N432" i="14"/>
  <c r="M432" i="14"/>
  <c r="L432" i="14"/>
  <c r="K432" i="14"/>
  <c r="J432" i="14"/>
  <c r="I432" i="14"/>
  <c r="H432" i="14"/>
  <c r="CB432" i="12"/>
  <c r="CA432" i="12"/>
  <c r="BZ432" i="12"/>
  <c r="BY432" i="12"/>
  <c r="BX432" i="12"/>
  <c r="BW432" i="12"/>
  <c r="BV432" i="12"/>
  <c r="BU432" i="12"/>
  <c r="BT432" i="12"/>
  <c r="BS432" i="12"/>
  <c r="BR432" i="12"/>
  <c r="BP432" i="12"/>
  <c r="BO432" i="12"/>
  <c r="BN432" i="12"/>
  <c r="BM432" i="12"/>
  <c r="BL432" i="12"/>
  <c r="BK432" i="12"/>
  <c r="BJ432" i="12"/>
  <c r="BI432" i="12"/>
  <c r="BH432" i="12"/>
  <c r="BG432" i="12"/>
  <c r="BF432" i="12"/>
  <c r="BD432" i="12"/>
  <c r="BC432" i="12"/>
  <c r="BB432" i="12"/>
  <c r="BA432" i="12"/>
  <c r="AZ432" i="12"/>
  <c r="AY432" i="12"/>
  <c r="AX432" i="12"/>
  <c r="AW432" i="12"/>
  <c r="AV432" i="12"/>
  <c r="AU432" i="12"/>
  <c r="AT432" i="12"/>
  <c r="AR432" i="12"/>
  <c r="AQ432" i="12"/>
  <c r="AP432" i="12"/>
  <c r="AO432" i="12"/>
  <c r="AN432" i="12"/>
  <c r="AM432" i="12"/>
  <c r="AL432" i="12"/>
  <c r="AK432" i="12"/>
  <c r="AJ432" i="12"/>
  <c r="AI432" i="12"/>
  <c r="AH432" i="12"/>
  <c r="AF432" i="12"/>
  <c r="AE432" i="12"/>
  <c r="AD432" i="12"/>
  <c r="AC432" i="12"/>
  <c r="AB432" i="12"/>
  <c r="AA432" i="12"/>
  <c r="Z432" i="12"/>
  <c r="Y432" i="12"/>
  <c r="X432" i="12"/>
  <c r="W432" i="12"/>
  <c r="V432" i="12"/>
  <c r="T432" i="12"/>
  <c r="S432" i="12"/>
  <c r="R432" i="12"/>
  <c r="Q432" i="12"/>
  <c r="P432" i="12"/>
  <c r="O432" i="12"/>
  <c r="N432" i="12"/>
  <c r="M432" i="12"/>
  <c r="L432" i="12"/>
  <c r="K432" i="12"/>
  <c r="J432" i="12"/>
  <c r="I432" i="12"/>
  <c r="H432" i="12"/>
  <c r="CB432" i="10"/>
  <c r="CA432" i="10"/>
  <c r="BZ432" i="10"/>
  <c r="BY432" i="10"/>
  <c r="BX432" i="10"/>
  <c r="BW432" i="10"/>
  <c r="BV432" i="10"/>
  <c r="BU432" i="10"/>
  <c r="BT432" i="10"/>
  <c r="BS432" i="10"/>
  <c r="BR432" i="10"/>
  <c r="BP432" i="10"/>
  <c r="BO432" i="10"/>
  <c r="BN432" i="10"/>
  <c r="BM432" i="10"/>
  <c r="BL432" i="10"/>
  <c r="BK432" i="10"/>
  <c r="BJ432" i="10"/>
  <c r="BI432" i="10"/>
  <c r="BH432" i="10"/>
  <c r="BG432" i="10"/>
  <c r="BF432" i="10"/>
  <c r="BD432" i="10"/>
  <c r="BC432" i="10"/>
  <c r="BB432" i="10"/>
  <c r="BA432" i="10"/>
  <c r="AZ432" i="10"/>
  <c r="AY432" i="10"/>
  <c r="AX432" i="10"/>
  <c r="AW432" i="10"/>
  <c r="AV432" i="10"/>
  <c r="AU432" i="10"/>
  <c r="AT432" i="10"/>
  <c r="AR432" i="10"/>
  <c r="AQ432" i="10"/>
  <c r="AP432" i="10"/>
  <c r="AO432" i="10"/>
  <c r="AN432" i="10"/>
  <c r="AM432" i="10"/>
  <c r="AL432" i="10"/>
  <c r="AK432" i="10"/>
  <c r="AJ432" i="10"/>
  <c r="AI432" i="10"/>
  <c r="AH432" i="10"/>
  <c r="AF432" i="10"/>
  <c r="AE432" i="10"/>
  <c r="AD432" i="10"/>
  <c r="AC432" i="10"/>
  <c r="AB432" i="10"/>
  <c r="AA432" i="10"/>
  <c r="Z432" i="10"/>
  <c r="Y432" i="10"/>
  <c r="X432" i="10"/>
  <c r="W432" i="10"/>
  <c r="V432" i="10"/>
  <c r="T432" i="10"/>
  <c r="S432" i="10"/>
  <c r="R432" i="10"/>
  <c r="Q432" i="10"/>
  <c r="P432" i="10"/>
  <c r="O432" i="10"/>
  <c r="N432" i="10"/>
  <c r="M432" i="10"/>
  <c r="L432" i="10"/>
  <c r="K432" i="10"/>
  <c r="J432" i="10"/>
  <c r="I432" i="10"/>
  <c r="H432" i="10"/>
  <c r="R428" i="15"/>
  <c r="R428" i="16"/>
  <c r="R428" i="14"/>
  <c r="R428" i="12"/>
  <c r="R428" i="10"/>
  <c r="Q262" i="15"/>
  <c r="Q262" i="16"/>
  <c r="Q262" i="14"/>
  <c r="Q262" i="12"/>
  <c r="Q262" i="10"/>
  <c r="P229" i="15"/>
  <c r="P229" i="16"/>
  <c r="P229" i="14"/>
  <c r="P229" i="12"/>
  <c r="P229" i="10"/>
  <c r="Q214" i="15"/>
  <c r="Q214" i="16"/>
  <c r="Q214" i="14"/>
  <c r="Q214" i="12"/>
  <c r="Q214" i="10"/>
  <c r="Q14" i="16"/>
  <c r="N44" i="2" s="1"/>
  <c r="R146" i="15"/>
  <c r="R146" i="16"/>
  <c r="R146" i="14"/>
  <c r="R146" i="12"/>
  <c r="R146" i="10"/>
  <c r="H146" i="15"/>
  <c r="H146" i="16"/>
  <c r="H146" i="14"/>
  <c r="H146" i="12"/>
  <c r="H146" i="10"/>
  <c r="R136" i="15"/>
  <c r="R136" i="16"/>
  <c r="R136" i="14"/>
  <c r="R136" i="12"/>
  <c r="R136" i="10"/>
  <c r="H136" i="15"/>
  <c r="H136" i="16"/>
  <c r="H136" i="14"/>
  <c r="H136" i="12"/>
  <c r="H136" i="10"/>
  <c r="R126" i="15"/>
  <c r="R126" i="16"/>
  <c r="R126" i="14"/>
  <c r="R126" i="12"/>
  <c r="R126" i="10"/>
  <c r="H126" i="15"/>
  <c r="H126" i="16"/>
  <c r="H126" i="14"/>
  <c r="H126" i="12"/>
  <c r="H126" i="10"/>
  <c r="CB114" i="15"/>
  <c r="CA114" i="15"/>
  <c r="BZ114" i="15"/>
  <c r="BY114" i="15"/>
  <c r="BX114" i="15"/>
  <c r="BW114" i="15"/>
  <c r="BV114" i="15"/>
  <c r="BU114" i="15"/>
  <c r="BT114" i="15"/>
  <c r="BS114" i="15"/>
  <c r="BR114" i="15"/>
  <c r="BP114" i="15"/>
  <c r="BO114" i="15"/>
  <c r="BN114" i="15"/>
  <c r="BM114" i="15"/>
  <c r="BL114" i="15"/>
  <c r="BK114" i="15"/>
  <c r="BJ114" i="15"/>
  <c r="BI114" i="15"/>
  <c r="BH114" i="15"/>
  <c r="BG114" i="15"/>
  <c r="BF114" i="15"/>
  <c r="BD114" i="15"/>
  <c r="BC114" i="15"/>
  <c r="BB114" i="15"/>
  <c r="BA114" i="15"/>
  <c r="AZ114" i="15"/>
  <c r="AY114" i="15"/>
  <c r="AX114" i="15"/>
  <c r="AW114" i="15"/>
  <c r="AV114" i="15"/>
  <c r="AU114" i="15"/>
  <c r="AT114" i="15"/>
  <c r="AR114" i="15"/>
  <c r="AQ114" i="15"/>
  <c r="AP114" i="15"/>
  <c r="AO114" i="15"/>
  <c r="AN114" i="15"/>
  <c r="AM114" i="15"/>
  <c r="AL114" i="15"/>
  <c r="AK114" i="15"/>
  <c r="AJ114" i="15"/>
  <c r="AI114" i="15"/>
  <c r="AH114" i="15"/>
  <c r="AF114" i="15"/>
  <c r="AE114" i="15"/>
  <c r="AD114" i="15"/>
  <c r="AC114" i="15"/>
  <c r="AB114" i="15"/>
  <c r="AA114" i="15"/>
  <c r="Z114" i="15"/>
  <c r="Y114" i="15"/>
  <c r="X114" i="15"/>
  <c r="W114" i="15"/>
  <c r="V114" i="15"/>
  <c r="T114" i="15"/>
  <c r="S114" i="15"/>
  <c r="R114" i="15"/>
  <c r="Q114" i="15"/>
  <c r="P114" i="15"/>
  <c r="O114" i="15"/>
  <c r="N114" i="15"/>
  <c r="M114" i="15"/>
  <c r="L114" i="15"/>
  <c r="K114" i="15"/>
  <c r="J114" i="15"/>
  <c r="I114" i="15"/>
  <c r="CB114" i="16"/>
  <c r="CA114" i="16"/>
  <c r="BZ114" i="16"/>
  <c r="BY114" i="16"/>
  <c r="BX114" i="16"/>
  <c r="BW114" i="16"/>
  <c r="BV114" i="16"/>
  <c r="BU114" i="16"/>
  <c r="BT114" i="16"/>
  <c r="BS114" i="16"/>
  <c r="BR114" i="16"/>
  <c r="BP114" i="16"/>
  <c r="BO114" i="16"/>
  <c r="BN114" i="16"/>
  <c r="BM114" i="16"/>
  <c r="BL114" i="16"/>
  <c r="BK114" i="16"/>
  <c r="BJ114" i="16"/>
  <c r="BI114" i="16"/>
  <c r="BH114" i="16"/>
  <c r="BG114" i="16"/>
  <c r="BF114" i="16"/>
  <c r="BD114" i="16"/>
  <c r="BC114" i="16"/>
  <c r="BB114" i="16"/>
  <c r="BA114" i="16"/>
  <c r="AZ114" i="16"/>
  <c r="AY114" i="16"/>
  <c r="AX114" i="16"/>
  <c r="AW114" i="16"/>
  <c r="AV114" i="16"/>
  <c r="AU114" i="16"/>
  <c r="AT114" i="16"/>
  <c r="AR114" i="16"/>
  <c r="AQ114" i="16"/>
  <c r="AP114" i="16"/>
  <c r="AO114" i="16"/>
  <c r="AN114" i="16"/>
  <c r="AM114" i="16"/>
  <c r="AL114" i="16"/>
  <c r="AK114" i="16"/>
  <c r="AJ114" i="16"/>
  <c r="AI114" i="16"/>
  <c r="AH114" i="16"/>
  <c r="AF114" i="16"/>
  <c r="AE114" i="16"/>
  <c r="AD114" i="16"/>
  <c r="AC114" i="16"/>
  <c r="AB114" i="16"/>
  <c r="AA114" i="16"/>
  <c r="Z114" i="16"/>
  <c r="Y114" i="16"/>
  <c r="X114" i="16"/>
  <c r="W114" i="16"/>
  <c r="V114" i="16"/>
  <c r="T114" i="16"/>
  <c r="S114" i="16"/>
  <c r="R114" i="16"/>
  <c r="Q114" i="16"/>
  <c r="P114" i="16"/>
  <c r="O114" i="16"/>
  <c r="N114" i="16"/>
  <c r="M114" i="16"/>
  <c r="L114" i="16"/>
  <c r="K114" i="16"/>
  <c r="J114" i="16"/>
  <c r="I114" i="16"/>
  <c r="CB114" i="14"/>
  <c r="CA114" i="14"/>
  <c r="BZ114" i="14"/>
  <c r="BY114" i="14"/>
  <c r="BX114" i="14"/>
  <c r="BW114" i="14"/>
  <c r="BV114" i="14"/>
  <c r="BU114" i="14"/>
  <c r="BT114" i="14"/>
  <c r="BS114" i="14"/>
  <c r="BR114" i="14"/>
  <c r="BP114" i="14"/>
  <c r="BO114" i="14"/>
  <c r="BN114" i="14"/>
  <c r="BM114" i="14"/>
  <c r="BL114" i="14"/>
  <c r="BK114" i="14"/>
  <c r="BJ114" i="14"/>
  <c r="BI114" i="14"/>
  <c r="BH114" i="14"/>
  <c r="BG114" i="14"/>
  <c r="BF114" i="14"/>
  <c r="BD114" i="14"/>
  <c r="BC114" i="14"/>
  <c r="BB114" i="14"/>
  <c r="BA114" i="14"/>
  <c r="AZ114" i="14"/>
  <c r="AY114" i="14"/>
  <c r="AX114" i="14"/>
  <c r="AW114" i="14"/>
  <c r="AV114" i="14"/>
  <c r="AU114" i="14"/>
  <c r="AT114" i="14"/>
  <c r="AR114" i="14"/>
  <c r="AQ114" i="14"/>
  <c r="AP114" i="14"/>
  <c r="AO114" i="14"/>
  <c r="AN114" i="14"/>
  <c r="AM114" i="14"/>
  <c r="AL114" i="14"/>
  <c r="AK114" i="14"/>
  <c r="AJ114" i="14"/>
  <c r="AI114" i="14"/>
  <c r="AH114" i="14"/>
  <c r="AF114" i="14"/>
  <c r="AE114" i="14"/>
  <c r="AD114" i="14"/>
  <c r="AC114" i="14"/>
  <c r="AB114" i="14"/>
  <c r="AA114" i="14"/>
  <c r="Z114" i="14"/>
  <c r="Y114" i="14"/>
  <c r="X114" i="14"/>
  <c r="W114" i="14"/>
  <c r="V114" i="14"/>
  <c r="T114" i="14"/>
  <c r="S114" i="14"/>
  <c r="R114" i="14"/>
  <c r="Q114" i="14"/>
  <c r="P114" i="14"/>
  <c r="O114" i="14"/>
  <c r="N114" i="14"/>
  <c r="M114" i="14"/>
  <c r="L114" i="14"/>
  <c r="K114" i="14"/>
  <c r="J114" i="14"/>
  <c r="I114" i="14"/>
  <c r="CB114" i="12"/>
  <c r="CA114" i="12"/>
  <c r="BZ114" i="12"/>
  <c r="BY114" i="12"/>
  <c r="BX114" i="12"/>
  <c r="BW114" i="12"/>
  <c r="BV114" i="12"/>
  <c r="BU114" i="12"/>
  <c r="BT114" i="12"/>
  <c r="BS114" i="12"/>
  <c r="BR114" i="12"/>
  <c r="BP114" i="12"/>
  <c r="BO114" i="12"/>
  <c r="BN114" i="12"/>
  <c r="BM114" i="12"/>
  <c r="BL114" i="12"/>
  <c r="BK114" i="12"/>
  <c r="BJ114" i="12"/>
  <c r="BI114" i="12"/>
  <c r="BH114" i="12"/>
  <c r="BG114" i="12"/>
  <c r="BF114" i="12"/>
  <c r="BD114" i="12"/>
  <c r="BC114" i="12"/>
  <c r="BB114" i="12"/>
  <c r="BA114" i="12"/>
  <c r="AZ114" i="12"/>
  <c r="AY114" i="12"/>
  <c r="AX114" i="12"/>
  <c r="AW114" i="12"/>
  <c r="AV114" i="12"/>
  <c r="AU114" i="12"/>
  <c r="AT114" i="12"/>
  <c r="AR114" i="12"/>
  <c r="AQ114" i="12"/>
  <c r="AP114" i="12"/>
  <c r="AO114" i="12"/>
  <c r="AN114" i="12"/>
  <c r="AM114" i="12"/>
  <c r="AL114" i="12"/>
  <c r="AK114" i="12"/>
  <c r="AJ114" i="12"/>
  <c r="AI114" i="12"/>
  <c r="AH114" i="12"/>
  <c r="AF114" i="12"/>
  <c r="AE114" i="12"/>
  <c r="AD114" i="12"/>
  <c r="AC114" i="12"/>
  <c r="AB114" i="12"/>
  <c r="AA114" i="12"/>
  <c r="Z114" i="12"/>
  <c r="Y114" i="12"/>
  <c r="X114" i="12"/>
  <c r="W114" i="12"/>
  <c r="V114" i="12"/>
  <c r="T114" i="12"/>
  <c r="S114" i="12"/>
  <c r="R114" i="12"/>
  <c r="Q114" i="12"/>
  <c r="P114" i="12"/>
  <c r="O114" i="12"/>
  <c r="N114" i="12"/>
  <c r="M114" i="12"/>
  <c r="L114" i="12"/>
  <c r="K114" i="12"/>
  <c r="J114" i="12"/>
  <c r="I114" i="12"/>
  <c r="CB114" i="10"/>
  <c r="CA114" i="10"/>
  <c r="BZ114" i="10"/>
  <c r="BY114" i="10"/>
  <c r="BX114" i="10"/>
  <c r="BW114" i="10"/>
  <c r="BV114" i="10"/>
  <c r="BU114" i="10"/>
  <c r="BT114" i="10"/>
  <c r="BS114" i="10"/>
  <c r="BR114" i="10"/>
  <c r="BP114" i="10"/>
  <c r="BO114" i="10"/>
  <c r="BN114" i="10"/>
  <c r="BM114" i="10"/>
  <c r="BL114" i="10"/>
  <c r="BK114" i="10"/>
  <c r="BJ114" i="10"/>
  <c r="BI114" i="10"/>
  <c r="BH114" i="10"/>
  <c r="BG114" i="10"/>
  <c r="BF114" i="10"/>
  <c r="BD114" i="10"/>
  <c r="BC114" i="10"/>
  <c r="BB114" i="10"/>
  <c r="BA114" i="10"/>
  <c r="AZ114" i="10"/>
  <c r="AY114" i="10"/>
  <c r="AX114" i="10"/>
  <c r="AW114" i="10"/>
  <c r="AV114" i="10"/>
  <c r="AU114" i="10"/>
  <c r="AT114" i="10"/>
  <c r="AR114" i="10"/>
  <c r="AQ114" i="10"/>
  <c r="AP114" i="10"/>
  <c r="AO114" i="10"/>
  <c r="AN114" i="10"/>
  <c r="AM114" i="10"/>
  <c r="AL114" i="10"/>
  <c r="AK114" i="10"/>
  <c r="AJ114" i="10"/>
  <c r="AI114" i="10"/>
  <c r="AH114" i="10"/>
  <c r="AF114" i="10"/>
  <c r="AE114" i="10"/>
  <c r="AD114" i="10"/>
  <c r="AC114" i="10"/>
  <c r="AB114" i="10"/>
  <c r="AA114" i="10"/>
  <c r="Z114" i="10"/>
  <c r="Y114" i="10"/>
  <c r="X114" i="10"/>
  <c r="W114" i="10"/>
  <c r="V114" i="10"/>
  <c r="T114" i="10"/>
  <c r="S114" i="10"/>
  <c r="R114" i="10"/>
  <c r="Q114" i="10"/>
  <c r="P114" i="10"/>
  <c r="O114" i="10"/>
  <c r="N114" i="10"/>
  <c r="M114" i="10"/>
  <c r="L114" i="10"/>
  <c r="K114" i="10"/>
  <c r="I114" i="10"/>
  <c r="H114" i="15"/>
  <c r="H114" i="16"/>
  <c r="H114" i="14"/>
  <c r="R92" i="15"/>
  <c r="R92" i="16"/>
  <c r="R92" i="14"/>
  <c r="R92" i="12"/>
  <c r="R92" i="10"/>
  <c r="R54" i="15"/>
  <c r="R54" i="16"/>
  <c r="R54" i="14"/>
  <c r="R54" i="12"/>
  <c r="R54" i="10"/>
  <c r="H54" i="15"/>
  <c r="H54" i="16"/>
  <c r="H54" i="14"/>
  <c r="H54" i="12"/>
  <c r="H54" i="10"/>
  <c r="P29" i="15"/>
  <c r="P29" i="16"/>
  <c r="P29" i="14"/>
  <c r="P29" i="12"/>
  <c r="P29" i="10"/>
  <c r="H29" i="15"/>
  <c r="H29" i="16"/>
  <c r="H29" i="14"/>
  <c r="H29" i="12"/>
  <c r="H29" i="10"/>
  <c r="G141" i="15"/>
  <c r="G141" i="16"/>
  <c r="G141" i="14"/>
  <c r="G141" i="12"/>
  <c r="J126" i="15"/>
  <c r="J126" i="16"/>
  <c r="J126" i="14"/>
  <c r="J126" i="12"/>
  <c r="J126" i="10"/>
  <c r="CC126" i="15"/>
  <c r="CB126" i="15"/>
  <c r="CA126" i="15"/>
  <c r="BZ126" i="15"/>
  <c r="BY126" i="15"/>
  <c r="BX126" i="15"/>
  <c r="BW126" i="15"/>
  <c r="BV126" i="15"/>
  <c r="BU126" i="15"/>
  <c r="BT126" i="15"/>
  <c r="BS126" i="15"/>
  <c r="BR126" i="15"/>
  <c r="BQ126" i="15"/>
  <c r="BP126" i="15"/>
  <c r="BO126" i="15"/>
  <c r="BN126" i="15"/>
  <c r="BM126" i="15"/>
  <c r="BL126" i="15"/>
  <c r="BK126" i="15"/>
  <c r="BJ126" i="15"/>
  <c r="BI126" i="15"/>
  <c r="BH126" i="15"/>
  <c r="BG126" i="15"/>
  <c r="BF126" i="15"/>
  <c r="BE126" i="15"/>
  <c r="BD126" i="15"/>
  <c r="BC126" i="15"/>
  <c r="BB126" i="15"/>
  <c r="BA126" i="15"/>
  <c r="AZ126" i="15"/>
  <c r="AY126" i="15"/>
  <c r="AX126" i="15"/>
  <c r="AW126" i="15"/>
  <c r="AV126" i="15"/>
  <c r="AU126" i="15"/>
  <c r="AT126" i="15"/>
  <c r="AS126" i="15"/>
  <c r="AR126" i="15"/>
  <c r="AQ126" i="15"/>
  <c r="AP126" i="15"/>
  <c r="AO126" i="15"/>
  <c r="AN126" i="15"/>
  <c r="AM126" i="15"/>
  <c r="AL126" i="15"/>
  <c r="AK126" i="15"/>
  <c r="AJ126" i="15"/>
  <c r="AI126" i="15"/>
  <c r="AH126" i="15"/>
  <c r="AG126" i="15"/>
  <c r="AF126" i="15"/>
  <c r="AE126" i="15"/>
  <c r="AD126" i="15"/>
  <c r="AC126" i="15"/>
  <c r="AB126" i="15"/>
  <c r="AA126" i="15"/>
  <c r="Z126" i="15"/>
  <c r="Y126" i="15"/>
  <c r="X126" i="15"/>
  <c r="W126" i="15"/>
  <c r="V126" i="15"/>
  <c r="U126" i="15"/>
  <c r="T126" i="15"/>
  <c r="S126" i="15"/>
  <c r="Q126" i="15"/>
  <c r="P126" i="15"/>
  <c r="O126" i="15"/>
  <c r="N126" i="15"/>
  <c r="M126" i="15"/>
  <c r="L126" i="15"/>
  <c r="K126" i="15"/>
  <c r="I126" i="15"/>
  <c r="CC126" i="16"/>
  <c r="CB126" i="16"/>
  <c r="CA126" i="16"/>
  <c r="BZ126" i="16"/>
  <c r="BY126" i="16"/>
  <c r="BX126" i="16"/>
  <c r="BW126" i="16"/>
  <c r="BV126" i="16"/>
  <c r="BU126" i="16"/>
  <c r="BT126" i="16"/>
  <c r="BS126" i="16"/>
  <c r="BR126" i="16"/>
  <c r="BQ126" i="16"/>
  <c r="BP126" i="16"/>
  <c r="BO126" i="16"/>
  <c r="BN126" i="16"/>
  <c r="BM126" i="16"/>
  <c r="BL126" i="16"/>
  <c r="BK126" i="16"/>
  <c r="BJ126" i="16"/>
  <c r="BI126" i="16"/>
  <c r="BH126" i="16"/>
  <c r="BG126" i="16"/>
  <c r="BF126" i="16"/>
  <c r="BE126" i="16"/>
  <c r="BD126" i="16"/>
  <c r="BC126" i="16"/>
  <c r="BB126" i="16"/>
  <c r="BA126" i="16"/>
  <c r="AZ126" i="16"/>
  <c r="AY126" i="16"/>
  <c r="AX126" i="16"/>
  <c r="AW126" i="16"/>
  <c r="AV126" i="16"/>
  <c r="AU126" i="16"/>
  <c r="AT126" i="16"/>
  <c r="AS126" i="16"/>
  <c r="AR126" i="16"/>
  <c r="AQ126" i="16"/>
  <c r="AP126" i="16"/>
  <c r="AO126" i="16"/>
  <c r="AN126" i="16"/>
  <c r="AM126" i="16"/>
  <c r="AL126" i="16"/>
  <c r="AK126" i="16"/>
  <c r="AJ126" i="16"/>
  <c r="AI126" i="16"/>
  <c r="AH126" i="16"/>
  <c r="AG126" i="16"/>
  <c r="AF126" i="16"/>
  <c r="AE126" i="16"/>
  <c r="AD126" i="16"/>
  <c r="AC126" i="16"/>
  <c r="AB126" i="16"/>
  <c r="AA126" i="16"/>
  <c r="Z126" i="16"/>
  <c r="Y126" i="16"/>
  <c r="X126" i="16"/>
  <c r="W126" i="16"/>
  <c r="V126" i="16"/>
  <c r="U126" i="16"/>
  <c r="T126" i="16"/>
  <c r="S126" i="16"/>
  <c r="Q126" i="16"/>
  <c r="P126" i="16"/>
  <c r="O126" i="16"/>
  <c r="N126" i="16"/>
  <c r="M126" i="16"/>
  <c r="L126" i="16"/>
  <c r="K126" i="16"/>
  <c r="I126" i="16"/>
  <c r="CC126" i="14"/>
  <c r="CB126" i="14"/>
  <c r="CA126" i="14"/>
  <c r="BZ126" i="14"/>
  <c r="BY126" i="14"/>
  <c r="BX126" i="14"/>
  <c r="BW126" i="14"/>
  <c r="BV126" i="14"/>
  <c r="BU126" i="14"/>
  <c r="BT126" i="14"/>
  <c r="BS126" i="14"/>
  <c r="BR126" i="14"/>
  <c r="BQ126" i="14"/>
  <c r="BP126" i="14"/>
  <c r="BO126" i="14"/>
  <c r="BN126" i="14"/>
  <c r="BM126" i="14"/>
  <c r="BL126" i="14"/>
  <c r="BK126" i="14"/>
  <c r="BJ126" i="14"/>
  <c r="BI126" i="14"/>
  <c r="BH126" i="14"/>
  <c r="BG126" i="14"/>
  <c r="BF126" i="14"/>
  <c r="BE126" i="14"/>
  <c r="BD126" i="14"/>
  <c r="BC126" i="14"/>
  <c r="BB126" i="14"/>
  <c r="BA126" i="14"/>
  <c r="AZ126" i="14"/>
  <c r="AY126" i="14"/>
  <c r="AX126" i="14"/>
  <c r="AW126" i="14"/>
  <c r="AV126" i="14"/>
  <c r="AU126" i="14"/>
  <c r="AT126" i="14"/>
  <c r="AS126" i="14"/>
  <c r="AR126" i="14"/>
  <c r="AQ126" i="14"/>
  <c r="AP126" i="14"/>
  <c r="AO126" i="14"/>
  <c r="AN126" i="14"/>
  <c r="AM126" i="14"/>
  <c r="AL126" i="14"/>
  <c r="AK126" i="14"/>
  <c r="AJ126" i="14"/>
  <c r="AI126" i="14"/>
  <c r="AH126" i="14"/>
  <c r="AG126" i="14"/>
  <c r="AF126" i="14"/>
  <c r="AE126" i="14"/>
  <c r="AD126" i="14"/>
  <c r="AC126" i="14"/>
  <c r="AB126" i="14"/>
  <c r="AA126" i="14"/>
  <c r="Z126" i="14"/>
  <c r="Y126" i="14"/>
  <c r="X126" i="14"/>
  <c r="W126" i="14"/>
  <c r="V126" i="14"/>
  <c r="U126" i="14"/>
  <c r="T126" i="14"/>
  <c r="S126" i="14"/>
  <c r="Q126" i="14"/>
  <c r="P126" i="14"/>
  <c r="O126" i="14"/>
  <c r="N126" i="14"/>
  <c r="M126" i="14"/>
  <c r="L126" i="14"/>
  <c r="K126" i="14"/>
  <c r="I126" i="14"/>
  <c r="CC126" i="12"/>
  <c r="CB126" i="12"/>
  <c r="CA126" i="12"/>
  <c r="BZ126" i="12"/>
  <c r="BY126" i="12"/>
  <c r="BX126" i="12"/>
  <c r="BW126" i="12"/>
  <c r="BV126" i="12"/>
  <c r="BU126" i="12"/>
  <c r="BT126" i="12"/>
  <c r="BS126" i="12"/>
  <c r="BR126" i="12"/>
  <c r="BQ126" i="12"/>
  <c r="BP126" i="12"/>
  <c r="BO126" i="12"/>
  <c r="BN126" i="12"/>
  <c r="BM126" i="12"/>
  <c r="BL126" i="12"/>
  <c r="BK126" i="12"/>
  <c r="BJ126" i="12"/>
  <c r="BI126" i="12"/>
  <c r="BH126" i="12"/>
  <c r="BG126" i="12"/>
  <c r="BF126" i="12"/>
  <c r="BE126" i="12"/>
  <c r="BD126" i="12"/>
  <c r="BC126" i="12"/>
  <c r="BB126" i="12"/>
  <c r="BA126" i="12"/>
  <c r="AZ126" i="12"/>
  <c r="AY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Q126" i="12"/>
  <c r="P126" i="12"/>
  <c r="O126" i="12"/>
  <c r="N126" i="12"/>
  <c r="M126" i="12"/>
  <c r="L126" i="12"/>
  <c r="K126" i="12"/>
  <c r="I126" i="12"/>
  <c r="CC126" i="10"/>
  <c r="CB126" i="10"/>
  <c r="CA126" i="10"/>
  <c r="BZ126" i="10"/>
  <c r="BY126" i="10"/>
  <c r="BX126" i="10"/>
  <c r="BW126" i="10"/>
  <c r="BV126" i="10"/>
  <c r="BU126" i="10"/>
  <c r="BT126" i="10"/>
  <c r="BS126" i="10"/>
  <c r="BR126" i="10"/>
  <c r="BQ126" i="10"/>
  <c r="BP126" i="10"/>
  <c r="BO126" i="10"/>
  <c r="BN126" i="10"/>
  <c r="BM126" i="10"/>
  <c r="BL126" i="10"/>
  <c r="BK126" i="10"/>
  <c r="BJ126" i="10"/>
  <c r="BI126" i="10"/>
  <c r="BH126" i="10"/>
  <c r="BG126" i="10"/>
  <c r="BF126" i="10"/>
  <c r="BE126" i="10"/>
  <c r="BD126" i="10"/>
  <c r="BC126" i="10"/>
  <c r="BB126" i="10"/>
  <c r="BA126" i="10"/>
  <c r="AZ126" i="10"/>
  <c r="AY126" i="10"/>
  <c r="AX126" i="10"/>
  <c r="AW126" i="10"/>
  <c r="AV126" i="10"/>
  <c r="AU126" i="10"/>
  <c r="AT126" i="10"/>
  <c r="AS126" i="10"/>
  <c r="AR126" i="10"/>
  <c r="AQ126" i="10"/>
  <c r="AP126" i="10"/>
  <c r="AO126" i="10"/>
  <c r="AN126" i="10"/>
  <c r="AM126" i="10"/>
  <c r="AL126" i="10"/>
  <c r="AK126" i="10"/>
  <c r="AJ126" i="10"/>
  <c r="AI126" i="10"/>
  <c r="AH126" i="10"/>
  <c r="AG126" i="10"/>
  <c r="AF126" i="10"/>
  <c r="AE126" i="10"/>
  <c r="AD126" i="10"/>
  <c r="AC126" i="10"/>
  <c r="AB126" i="10"/>
  <c r="AA126" i="10"/>
  <c r="Z126" i="10"/>
  <c r="Y126" i="10"/>
  <c r="X126" i="10"/>
  <c r="W126" i="10"/>
  <c r="V126" i="10"/>
  <c r="U126" i="10"/>
  <c r="T126" i="10"/>
  <c r="S126" i="10"/>
  <c r="Q126" i="10"/>
  <c r="P126" i="10"/>
  <c r="O126" i="10"/>
  <c r="N126" i="10"/>
  <c r="M126" i="10"/>
  <c r="L126" i="10"/>
  <c r="K126" i="10"/>
  <c r="I126" i="10"/>
  <c r="G135" i="15"/>
  <c r="G135" i="16"/>
  <c r="G135" i="14"/>
  <c r="G135" i="12"/>
  <c r="G135" i="10"/>
  <c r="H69" i="3"/>
  <c r="I69" i="3"/>
  <c r="J69" i="3"/>
  <c r="K69" i="3"/>
  <c r="L69" i="3"/>
  <c r="M69" i="3"/>
  <c r="N69" i="3"/>
  <c r="O69" i="3"/>
  <c r="P69" i="3"/>
  <c r="Q69" i="3"/>
  <c r="R69" i="3"/>
  <c r="S69" i="3"/>
  <c r="T69" i="3"/>
  <c r="U69" i="3"/>
  <c r="V69" i="3"/>
  <c r="W69" i="3"/>
  <c r="X69" i="3"/>
  <c r="Y69" i="3"/>
  <c r="Z69" i="3"/>
  <c r="AA69" i="3"/>
  <c r="AB69" i="3"/>
  <c r="AC69" i="3"/>
  <c r="AD69" i="3"/>
  <c r="AE69" i="3"/>
  <c r="AF69" i="3"/>
  <c r="AG69" i="3"/>
  <c r="AH69" i="3"/>
  <c r="AI69" i="3"/>
  <c r="AJ69" i="3"/>
  <c r="AK69" i="3"/>
  <c r="AL69" i="3"/>
  <c r="AM69" i="3"/>
  <c r="AN69" i="3"/>
  <c r="AO69" i="3"/>
  <c r="AP69" i="3"/>
  <c r="AQ69" i="3"/>
  <c r="AR69" i="3"/>
  <c r="AS69" i="3"/>
  <c r="AT69" i="3"/>
  <c r="AU69" i="3"/>
  <c r="AV69" i="3"/>
  <c r="AW69" i="3"/>
  <c r="AX69" i="3"/>
  <c r="AY69" i="3"/>
  <c r="AZ69" i="3"/>
  <c r="BA69" i="3"/>
  <c r="BB69" i="3"/>
  <c r="BC69" i="3"/>
  <c r="BD69" i="3"/>
  <c r="BE69" i="3"/>
  <c r="BF69" i="3"/>
  <c r="BG69" i="3"/>
  <c r="BH69" i="3"/>
  <c r="BI69" i="3"/>
  <c r="BJ69" i="3"/>
  <c r="BK69" i="3"/>
  <c r="BL69" i="3"/>
  <c r="BM69" i="3"/>
  <c r="BN69" i="3"/>
  <c r="BO69" i="3"/>
  <c r="BP69" i="3"/>
  <c r="BQ69" i="3"/>
  <c r="BR69" i="3"/>
  <c r="BS69" i="3"/>
  <c r="BT69" i="3"/>
  <c r="BU69" i="3"/>
  <c r="BV69" i="3"/>
  <c r="BW69" i="3"/>
  <c r="BX69" i="3"/>
  <c r="BY69" i="3"/>
  <c r="BZ69" i="3"/>
  <c r="CA69" i="3"/>
  <c r="CB69" i="3"/>
  <c r="CC69" i="3"/>
  <c r="E69" i="3"/>
  <c r="G69" i="14"/>
  <c r="G69" i="12"/>
  <c r="G69" i="16"/>
  <c r="G69" i="15"/>
  <c r="G69" i="10"/>
  <c r="F400" i="3"/>
  <c r="H401" i="3"/>
  <c r="I401" i="3"/>
  <c r="J401" i="3"/>
  <c r="K401" i="3"/>
  <c r="L401" i="3"/>
  <c r="M401" i="3"/>
  <c r="N401" i="3"/>
  <c r="O401" i="3"/>
  <c r="P401" i="3"/>
  <c r="Q401" i="3"/>
  <c r="R401" i="3"/>
  <c r="S401" i="3"/>
  <c r="T401" i="3"/>
  <c r="U401" i="3"/>
  <c r="V401" i="3"/>
  <c r="W401" i="3"/>
  <c r="X401" i="3"/>
  <c r="Y401" i="3"/>
  <c r="Z401" i="3"/>
  <c r="AA401" i="3"/>
  <c r="AB401" i="3"/>
  <c r="AC401" i="3"/>
  <c r="AD401" i="3"/>
  <c r="AE401" i="3"/>
  <c r="AF401" i="3"/>
  <c r="AG401" i="3"/>
  <c r="AH401" i="3"/>
  <c r="AI401" i="3"/>
  <c r="AJ401" i="3"/>
  <c r="AK401" i="3"/>
  <c r="AL401" i="3"/>
  <c r="AM401" i="3"/>
  <c r="AN401" i="3"/>
  <c r="AO401" i="3"/>
  <c r="AP401" i="3"/>
  <c r="AQ401" i="3"/>
  <c r="AR401" i="3"/>
  <c r="AS401" i="3"/>
  <c r="AT401" i="3"/>
  <c r="AU401" i="3"/>
  <c r="AV401" i="3"/>
  <c r="AW401" i="3"/>
  <c r="AX401" i="3"/>
  <c r="AY401" i="3"/>
  <c r="AZ401" i="3"/>
  <c r="BA401" i="3"/>
  <c r="BB401" i="3"/>
  <c r="BC401" i="3"/>
  <c r="BD401" i="3"/>
  <c r="BE401" i="3"/>
  <c r="BF401" i="3"/>
  <c r="BG401" i="3"/>
  <c r="BH401" i="3"/>
  <c r="BI401" i="3"/>
  <c r="BJ401" i="3"/>
  <c r="BK401" i="3"/>
  <c r="BL401" i="3"/>
  <c r="BM401" i="3"/>
  <c r="BN401" i="3"/>
  <c r="BO401" i="3"/>
  <c r="BP401" i="3"/>
  <c r="BQ401" i="3"/>
  <c r="BR401" i="3"/>
  <c r="BS401" i="3"/>
  <c r="BT401" i="3"/>
  <c r="BU401" i="3"/>
  <c r="BV401" i="3"/>
  <c r="BW401" i="3"/>
  <c r="BX401" i="3"/>
  <c r="BY401" i="3"/>
  <c r="BZ401" i="3"/>
  <c r="CA401" i="3"/>
  <c r="CB401" i="3"/>
  <c r="CC401" i="3"/>
  <c r="H402" i="3"/>
  <c r="I402" i="3"/>
  <c r="J402" i="3"/>
  <c r="K402" i="3"/>
  <c r="L402" i="3"/>
  <c r="M402" i="3"/>
  <c r="N402" i="3"/>
  <c r="O402" i="3"/>
  <c r="P402" i="3"/>
  <c r="Q402" i="3"/>
  <c r="R402" i="3"/>
  <c r="S402" i="3"/>
  <c r="T402" i="3"/>
  <c r="U402" i="3"/>
  <c r="V402" i="3"/>
  <c r="W402" i="3"/>
  <c r="X402" i="3"/>
  <c r="Y402" i="3"/>
  <c r="Z402" i="3"/>
  <c r="AA402" i="3"/>
  <c r="AB402" i="3"/>
  <c r="AC402" i="3"/>
  <c r="AD402" i="3"/>
  <c r="AE402" i="3"/>
  <c r="AF402" i="3"/>
  <c r="AG402" i="3"/>
  <c r="AH402" i="3"/>
  <c r="AI402" i="3"/>
  <c r="AJ402" i="3"/>
  <c r="AK402" i="3"/>
  <c r="AL402" i="3"/>
  <c r="AM402" i="3"/>
  <c r="AN402" i="3"/>
  <c r="AO402" i="3"/>
  <c r="AP402" i="3"/>
  <c r="AQ402" i="3"/>
  <c r="AR402" i="3"/>
  <c r="AS402" i="3"/>
  <c r="AT402" i="3"/>
  <c r="AU402" i="3"/>
  <c r="AV402" i="3"/>
  <c r="AW402" i="3"/>
  <c r="AX402" i="3"/>
  <c r="AY402" i="3"/>
  <c r="AZ402" i="3"/>
  <c r="BA402" i="3"/>
  <c r="BB402" i="3"/>
  <c r="BC402" i="3"/>
  <c r="BD402" i="3"/>
  <c r="BE402" i="3"/>
  <c r="BF402" i="3"/>
  <c r="BG402" i="3"/>
  <c r="BH402" i="3"/>
  <c r="BI402" i="3"/>
  <c r="BJ402" i="3"/>
  <c r="BK402" i="3"/>
  <c r="BL402" i="3"/>
  <c r="BM402" i="3"/>
  <c r="BN402" i="3"/>
  <c r="BO402" i="3"/>
  <c r="BP402" i="3"/>
  <c r="BQ402" i="3"/>
  <c r="BR402" i="3"/>
  <c r="BS402" i="3"/>
  <c r="BT402" i="3"/>
  <c r="BU402" i="3"/>
  <c r="BV402" i="3"/>
  <c r="BW402" i="3"/>
  <c r="BX402" i="3"/>
  <c r="BY402" i="3"/>
  <c r="BZ402" i="3"/>
  <c r="CA402" i="3"/>
  <c r="CB402" i="3"/>
  <c r="CC402" i="3"/>
  <c r="H403" i="3"/>
  <c r="I403" i="3"/>
  <c r="J403" i="3"/>
  <c r="K403" i="3"/>
  <c r="L403" i="3"/>
  <c r="M403" i="3"/>
  <c r="N403" i="3"/>
  <c r="O403" i="3"/>
  <c r="P403" i="3"/>
  <c r="Q403" i="3"/>
  <c r="R403" i="3"/>
  <c r="S403" i="3"/>
  <c r="T403" i="3"/>
  <c r="U403" i="3"/>
  <c r="V403" i="3"/>
  <c r="W403" i="3"/>
  <c r="X403" i="3"/>
  <c r="Y403" i="3"/>
  <c r="Z403" i="3"/>
  <c r="AA403" i="3"/>
  <c r="AB403" i="3"/>
  <c r="AC403" i="3"/>
  <c r="AD403" i="3"/>
  <c r="AE403" i="3"/>
  <c r="AF403" i="3"/>
  <c r="AG403" i="3"/>
  <c r="AH403" i="3"/>
  <c r="AI403" i="3"/>
  <c r="AJ403" i="3"/>
  <c r="AK403" i="3"/>
  <c r="AL403" i="3"/>
  <c r="AM403" i="3"/>
  <c r="AN403" i="3"/>
  <c r="AO403" i="3"/>
  <c r="AP403" i="3"/>
  <c r="AQ403" i="3"/>
  <c r="AR403" i="3"/>
  <c r="AS403" i="3"/>
  <c r="AT403" i="3"/>
  <c r="AU403" i="3"/>
  <c r="AV403" i="3"/>
  <c r="AW403" i="3"/>
  <c r="AX403" i="3"/>
  <c r="AY403" i="3"/>
  <c r="AZ403" i="3"/>
  <c r="BA403" i="3"/>
  <c r="BB403" i="3"/>
  <c r="BC403" i="3"/>
  <c r="BD403" i="3"/>
  <c r="BE403" i="3"/>
  <c r="BF403" i="3"/>
  <c r="BG403" i="3"/>
  <c r="BH403" i="3"/>
  <c r="BI403" i="3"/>
  <c r="BJ403" i="3"/>
  <c r="BK403" i="3"/>
  <c r="BL403" i="3"/>
  <c r="BM403" i="3"/>
  <c r="BN403" i="3"/>
  <c r="BO403" i="3"/>
  <c r="BP403" i="3"/>
  <c r="BQ403" i="3"/>
  <c r="BR403" i="3"/>
  <c r="BS403" i="3"/>
  <c r="BT403" i="3"/>
  <c r="BU403" i="3"/>
  <c r="BV403" i="3"/>
  <c r="BW403" i="3"/>
  <c r="BX403" i="3"/>
  <c r="BY403" i="3"/>
  <c r="BZ403" i="3"/>
  <c r="CA403" i="3"/>
  <c r="CB403" i="3"/>
  <c r="CC403" i="3"/>
  <c r="E403" i="3"/>
  <c r="E402" i="3"/>
  <c r="E401" i="3"/>
  <c r="H141" i="3"/>
  <c r="I141" i="3"/>
  <c r="J141" i="3"/>
  <c r="K141" i="3"/>
  <c r="L141" i="3"/>
  <c r="M141" i="3"/>
  <c r="N141" i="3"/>
  <c r="O141" i="3"/>
  <c r="P141" i="3"/>
  <c r="Q141" i="3"/>
  <c r="R141" i="3"/>
  <c r="S141" i="3"/>
  <c r="T141" i="3"/>
  <c r="U141" i="3"/>
  <c r="V141" i="3"/>
  <c r="W141" i="3"/>
  <c r="X141" i="3"/>
  <c r="Y141" i="3"/>
  <c r="Z141" i="3"/>
  <c r="AA141" i="3"/>
  <c r="AB141" i="3"/>
  <c r="AC141" i="3"/>
  <c r="AD141" i="3"/>
  <c r="AE141" i="3"/>
  <c r="AF141" i="3"/>
  <c r="AG141" i="3"/>
  <c r="AH141" i="3"/>
  <c r="AI141" i="3"/>
  <c r="AJ141" i="3"/>
  <c r="AK141" i="3"/>
  <c r="AL141" i="3"/>
  <c r="AM141" i="3"/>
  <c r="AN141" i="3"/>
  <c r="AO141" i="3"/>
  <c r="AP141" i="3"/>
  <c r="AQ141" i="3"/>
  <c r="AR141" i="3"/>
  <c r="AS141" i="3"/>
  <c r="AT141" i="3"/>
  <c r="AU141" i="3"/>
  <c r="AV141" i="3"/>
  <c r="AW141" i="3"/>
  <c r="AX141" i="3"/>
  <c r="AY141" i="3"/>
  <c r="AZ141" i="3"/>
  <c r="BA141" i="3"/>
  <c r="BB141" i="3"/>
  <c r="BC141" i="3"/>
  <c r="BD141" i="3"/>
  <c r="BE141" i="3"/>
  <c r="BF141" i="3"/>
  <c r="BG141" i="3"/>
  <c r="BH141" i="3"/>
  <c r="BI141" i="3"/>
  <c r="BJ141" i="3"/>
  <c r="BK141" i="3"/>
  <c r="BL141" i="3"/>
  <c r="BM141" i="3"/>
  <c r="BN141" i="3"/>
  <c r="BO141" i="3"/>
  <c r="BP141" i="3"/>
  <c r="BQ141" i="3"/>
  <c r="BR141" i="3"/>
  <c r="BS141" i="3"/>
  <c r="BT141" i="3"/>
  <c r="BU141" i="3"/>
  <c r="BV141" i="3"/>
  <c r="BW141" i="3"/>
  <c r="BX141" i="3"/>
  <c r="BY141" i="3"/>
  <c r="BZ141" i="3"/>
  <c r="CA141" i="3"/>
  <c r="CB141" i="3"/>
  <c r="CC141" i="3"/>
  <c r="F212" i="3"/>
  <c r="F279" i="3"/>
  <c r="F287" i="3"/>
  <c r="F296" i="3"/>
  <c r="F302" i="3"/>
  <c r="F325" i="3"/>
  <c r="F327" i="3"/>
  <c r="F343" i="3"/>
  <c r="F349" i="3"/>
  <c r="F353" i="3"/>
  <c r="F368" i="3"/>
  <c r="F371" i="3"/>
  <c r="F376" i="3"/>
  <c r="F385" i="3"/>
  <c r="F394" i="3"/>
  <c r="F467" i="3"/>
  <c r="E172" i="3"/>
  <c r="E170" i="3"/>
  <c r="E149" i="3"/>
  <c r="E148" i="3"/>
  <c r="E147" i="3"/>
  <c r="E143" i="3"/>
  <c r="E142" i="3"/>
  <c r="E141" i="3"/>
  <c r="E140" i="3"/>
  <c r="E139" i="3"/>
  <c r="E138" i="3"/>
  <c r="E137" i="3"/>
  <c r="E134" i="3"/>
  <c r="E133" i="3"/>
  <c r="E132" i="3"/>
  <c r="E131" i="3"/>
  <c r="E130" i="3"/>
  <c r="E129" i="3"/>
  <c r="E128" i="3"/>
  <c r="E127" i="3"/>
  <c r="E123" i="3"/>
  <c r="E121" i="3"/>
  <c r="E119" i="3"/>
  <c r="E118" i="3"/>
  <c r="E117" i="3"/>
  <c r="E116" i="3"/>
  <c r="E115" i="3"/>
  <c r="E112" i="3"/>
  <c r="E111" i="3"/>
  <c r="E110" i="3"/>
  <c r="E109" i="3"/>
  <c r="E108" i="3"/>
  <c r="E107" i="3"/>
  <c r="E106" i="3"/>
  <c r="E105" i="3"/>
  <c r="E104" i="3"/>
  <c r="E103" i="3"/>
  <c r="E101" i="3"/>
  <c r="E100" i="3"/>
  <c r="E99" i="3"/>
  <c r="E98" i="3"/>
  <c r="E97" i="3"/>
  <c r="E96" i="3"/>
  <c r="E95" i="3"/>
  <c r="E94" i="3"/>
  <c r="E93" i="3"/>
  <c r="E152" i="3"/>
  <c r="E153" i="3"/>
  <c r="E155" i="3"/>
  <c r="E156" i="3"/>
  <c r="E157" i="3"/>
  <c r="E158" i="3"/>
  <c r="E159" i="3"/>
  <c r="E160" i="3"/>
  <c r="E161" i="3"/>
  <c r="E163" i="3"/>
  <c r="E164" i="3"/>
  <c r="E151" i="3"/>
  <c r="E56" i="3"/>
  <c r="E57" i="3"/>
  <c r="E58" i="3"/>
  <c r="E59" i="3"/>
  <c r="E60" i="3"/>
  <c r="E61" i="3"/>
  <c r="E62" i="3"/>
  <c r="E63" i="3"/>
  <c r="E64" i="3"/>
  <c r="E66" i="3"/>
  <c r="E67" i="3"/>
  <c r="E68" i="3"/>
  <c r="E70" i="3"/>
  <c r="E72" i="3"/>
  <c r="E73" i="3"/>
  <c r="E81" i="3"/>
  <c r="E82" i="3"/>
  <c r="E83" i="3"/>
  <c r="E84" i="3"/>
  <c r="E85" i="3"/>
  <c r="E86" i="3"/>
  <c r="E87" i="3"/>
  <c r="E88" i="3"/>
  <c r="E89" i="3"/>
  <c r="E90" i="3"/>
  <c r="E91" i="3"/>
  <c r="E55" i="3"/>
  <c r="E32" i="3"/>
  <c r="E33" i="3"/>
  <c r="E34" i="3"/>
  <c r="E36" i="3"/>
  <c r="E37" i="3"/>
  <c r="E38" i="3"/>
  <c r="E39" i="3"/>
  <c r="E40" i="3"/>
  <c r="E41" i="3"/>
  <c r="E42" i="3"/>
  <c r="E43" i="3"/>
  <c r="E44" i="3"/>
  <c r="E45" i="3"/>
  <c r="E46" i="3"/>
  <c r="E48" i="3"/>
  <c r="E49" i="3"/>
  <c r="E51" i="3"/>
  <c r="E52" i="3"/>
  <c r="E53" i="3"/>
  <c r="E31" i="3"/>
  <c r="C71" i="2"/>
  <c r="C70" i="2"/>
  <c r="C62" i="2"/>
  <c r="C61" i="2"/>
  <c r="C53" i="2"/>
  <c r="C52" i="2"/>
  <c r="C44" i="2"/>
  <c r="C43" i="2"/>
  <c r="C35" i="2"/>
  <c r="C34" i="2"/>
  <c r="C26" i="2"/>
  <c r="C25"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BD12" i="2"/>
  <c r="BE12" i="2"/>
  <c r="BF12" i="2"/>
  <c r="BG12" i="2"/>
  <c r="BH12" i="2"/>
  <c r="BI12" i="2"/>
  <c r="BJ12" i="2"/>
  <c r="BK12" i="2"/>
  <c r="BL12" i="2"/>
  <c r="BM12" i="2"/>
  <c r="BN12" i="2"/>
  <c r="BO12" i="2"/>
  <c r="BP12" i="2"/>
  <c r="BQ12" i="2"/>
  <c r="BR12" i="2"/>
  <c r="BS12" i="2"/>
  <c r="BT12" i="2"/>
  <c r="BU12" i="2"/>
  <c r="BV12" i="2"/>
  <c r="BW12" i="2"/>
  <c r="BX12" i="2"/>
  <c r="BY12" i="2"/>
  <c r="BZ12" i="2"/>
  <c r="F13" i="2"/>
  <c r="G13" i="2"/>
  <c r="H13" i="2"/>
  <c r="I13" i="2"/>
  <c r="J13" i="2"/>
  <c r="K13" i="2"/>
  <c r="L13" i="2"/>
  <c r="M13" i="2"/>
  <c r="N13" i="2"/>
  <c r="O13" i="2"/>
  <c r="P13" i="2"/>
  <c r="Q13" i="2"/>
  <c r="R13" i="2"/>
  <c r="S13" i="2"/>
  <c r="T13" i="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AX13" i="2"/>
  <c r="AY13" i="2"/>
  <c r="AZ13" i="2"/>
  <c r="BA13" i="2"/>
  <c r="BB13" i="2"/>
  <c r="BC13" i="2"/>
  <c r="BD13" i="2"/>
  <c r="BE13" i="2"/>
  <c r="BF13" i="2"/>
  <c r="BG13" i="2"/>
  <c r="BH13" i="2"/>
  <c r="BI13" i="2"/>
  <c r="BJ13" i="2"/>
  <c r="BK13" i="2"/>
  <c r="BL13" i="2"/>
  <c r="BM13" i="2"/>
  <c r="BN13" i="2"/>
  <c r="BO13" i="2"/>
  <c r="BP13" i="2"/>
  <c r="BQ13" i="2"/>
  <c r="BR13" i="2"/>
  <c r="BS13" i="2"/>
  <c r="BT13" i="2"/>
  <c r="BU13" i="2"/>
  <c r="BV13" i="2"/>
  <c r="BW13" i="2"/>
  <c r="BX13" i="2"/>
  <c r="BY13" i="2"/>
  <c r="BZ13" i="2"/>
  <c r="F14" i="2"/>
  <c r="G14" i="2"/>
  <c r="H14" i="2"/>
  <c r="I14" i="2"/>
  <c r="J14" i="2"/>
  <c r="K14" i="2"/>
  <c r="L14" i="2"/>
  <c r="M14" i="2"/>
  <c r="N14" i="2"/>
  <c r="O14" i="2"/>
  <c r="P14" i="2"/>
  <c r="Q14" i="2"/>
  <c r="R14" i="2"/>
  <c r="S14" i="2"/>
  <c r="T14" i="2"/>
  <c r="U14" i="2"/>
  <c r="V14" i="2"/>
  <c r="W14" i="2"/>
  <c r="X14" i="2"/>
  <c r="Y14" i="2"/>
  <c r="Z14" i="2"/>
  <c r="AA14" i="2"/>
  <c r="AB14" i="2"/>
  <c r="AC14" i="2"/>
  <c r="AD14" i="2"/>
  <c r="AE14" i="2"/>
  <c r="AF14" i="2"/>
  <c r="AG14" i="2"/>
  <c r="AH14" i="2"/>
  <c r="AI14" i="2"/>
  <c r="AJ14" i="2"/>
  <c r="AK14" i="2"/>
  <c r="AL14" i="2"/>
  <c r="AM14" i="2"/>
  <c r="AN14" i="2"/>
  <c r="AO14" i="2"/>
  <c r="AP14" i="2"/>
  <c r="AQ14" i="2"/>
  <c r="AR14" i="2"/>
  <c r="AS14" i="2"/>
  <c r="AT14" i="2"/>
  <c r="AU14" i="2"/>
  <c r="AV14" i="2"/>
  <c r="AW14" i="2"/>
  <c r="AX14" i="2"/>
  <c r="AY14" i="2"/>
  <c r="AZ14" i="2"/>
  <c r="BA14" i="2"/>
  <c r="BB14" i="2"/>
  <c r="BC14" i="2"/>
  <c r="BD14" i="2"/>
  <c r="BE14" i="2"/>
  <c r="BF14" i="2"/>
  <c r="BG14" i="2"/>
  <c r="BH14" i="2"/>
  <c r="BI14" i="2"/>
  <c r="BJ14" i="2"/>
  <c r="BK14" i="2"/>
  <c r="BL14" i="2"/>
  <c r="BM14" i="2"/>
  <c r="BN14" i="2"/>
  <c r="BO14" i="2"/>
  <c r="BP14" i="2"/>
  <c r="BQ14" i="2"/>
  <c r="BR14" i="2"/>
  <c r="BS14" i="2"/>
  <c r="BT14" i="2"/>
  <c r="BU14" i="2"/>
  <c r="BV14" i="2"/>
  <c r="BW14" i="2"/>
  <c r="BX14" i="2"/>
  <c r="BY14" i="2"/>
  <c r="BZ14" i="2"/>
  <c r="F15" i="2"/>
  <c r="G15" i="2"/>
  <c r="H15" i="2"/>
  <c r="I15" i="2"/>
  <c r="J15" i="2"/>
  <c r="K15" i="2"/>
  <c r="L15" i="2"/>
  <c r="M15" i="2"/>
  <c r="N15" i="2"/>
  <c r="O15" i="2"/>
  <c r="P15" i="2"/>
  <c r="Q15" i="2"/>
  <c r="R15" i="2"/>
  <c r="S15" i="2"/>
  <c r="T15" i="2"/>
  <c r="U15" i="2"/>
  <c r="V15" i="2"/>
  <c r="W15" i="2"/>
  <c r="X15" i="2"/>
  <c r="Y15" i="2"/>
  <c r="Z15" i="2"/>
  <c r="AA15" i="2"/>
  <c r="AB15" i="2"/>
  <c r="AC15" i="2"/>
  <c r="AD15" i="2"/>
  <c r="AE15" i="2"/>
  <c r="AF15" i="2"/>
  <c r="AG15" i="2"/>
  <c r="AH15" i="2"/>
  <c r="AI15" i="2"/>
  <c r="AJ15" i="2"/>
  <c r="AK15" i="2"/>
  <c r="AL15" i="2"/>
  <c r="AM15" i="2"/>
  <c r="AN15" i="2"/>
  <c r="AO15" i="2"/>
  <c r="AP15" i="2"/>
  <c r="AQ15" i="2"/>
  <c r="AR15" i="2"/>
  <c r="AS15" i="2"/>
  <c r="AT15" i="2"/>
  <c r="AU15" i="2"/>
  <c r="AV15" i="2"/>
  <c r="AW15" i="2"/>
  <c r="AX15" i="2"/>
  <c r="AY15" i="2"/>
  <c r="AZ15" i="2"/>
  <c r="BA15" i="2"/>
  <c r="BB15" i="2"/>
  <c r="BC15" i="2"/>
  <c r="BD15" i="2"/>
  <c r="BE15" i="2"/>
  <c r="BF15" i="2"/>
  <c r="BG15" i="2"/>
  <c r="BH15" i="2"/>
  <c r="BI15" i="2"/>
  <c r="BJ15" i="2"/>
  <c r="BK15" i="2"/>
  <c r="BL15" i="2"/>
  <c r="BM15" i="2"/>
  <c r="BN15" i="2"/>
  <c r="BO15" i="2"/>
  <c r="BP15" i="2"/>
  <c r="BQ15" i="2"/>
  <c r="BR15" i="2"/>
  <c r="BS15" i="2"/>
  <c r="BT15" i="2"/>
  <c r="BU15" i="2"/>
  <c r="BV15" i="2"/>
  <c r="BW15" i="2"/>
  <c r="BX15" i="2"/>
  <c r="BY15" i="2"/>
  <c r="BZ15" i="2"/>
  <c r="E15" i="2"/>
  <c r="E14" i="2"/>
  <c r="E13" i="2"/>
  <c r="E12" i="2"/>
  <c r="AA8" i="2"/>
  <c r="AB8" i="2"/>
  <c r="AC8" i="2"/>
  <c r="AD8" i="2"/>
  <c r="AE8" i="2"/>
  <c r="AF8" i="2"/>
  <c r="AG8" i="2"/>
  <c r="AH8" i="2"/>
  <c r="AI8" i="2"/>
  <c r="AJ8" i="2"/>
  <c r="AK8" i="2"/>
  <c r="AL8" i="2"/>
  <c r="AM8" i="2"/>
  <c r="AN8" i="2"/>
  <c r="AO8" i="2"/>
  <c r="AP8" i="2"/>
  <c r="AQ8" i="2"/>
  <c r="AR8" i="2"/>
  <c r="AS8" i="2"/>
  <c r="AT8" i="2"/>
  <c r="AU8" i="2"/>
  <c r="AV8" i="2"/>
  <c r="AW8" i="2"/>
  <c r="AX8" i="2"/>
  <c r="AY8" i="2"/>
  <c r="AZ8" i="2"/>
  <c r="BA8" i="2"/>
  <c r="BB8" i="2"/>
  <c r="BC8" i="2"/>
  <c r="BD8" i="2"/>
  <c r="BE8" i="2"/>
  <c r="BF8" i="2"/>
  <c r="BG8" i="2"/>
  <c r="BH8" i="2"/>
  <c r="BI8" i="2"/>
  <c r="BJ8" i="2"/>
  <c r="BK8" i="2"/>
  <c r="BL8" i="2"/>
  <c r="BM8" i="2"/>
  <c r="BN8" i="2"/>
  <c r="BO8" i="2"/>
  <c r="BP8" i="2"/>
  <c r="BQ8" i="2"/>
  <c r="BR8" i="2"/>
  <c r="BS8" i="2"/>
  <c r="BT8" i="2"/>
  <c r="BU8" i="2"/>
  <c r="BV8" i="2"/>
  <c r="BW8" i="2"/>
  <c r="BX8" i="2"/>
  <c r="BY8" i="2"/>
  <c r="BZ8" i="2"/>
  <c r="AA9" i="2"/>
  <c r="AB9" i="2"/>
  <c r="AC9" i="2"/>
  <c r="AD9" i="2"/>
  <c r="AE9" i="2"/>
  <c r="AF9" i="2"/>
  <c r="AG9" i="2"/>
  <c r="AH9" i="2"/>
  <c r="AI9" i="2"/>
  <c r="AJ9" i="2"/>
  <c r="AK9" i="2"/>
  <c r="AL9" i="2"/>
  <c r="AM9" i="2"/>
  <c r="AN9" i="2"/>
  <c r="AO9" i="2"/>
  <c r="AP9" i="2"/>
  <c r="AQ9" i="2"/>
  <c r="AR9" i="2"/>
  <c r="AS9" i="2"/>
  <c r="AT9" i="2"/>
  <c r="AU9" i="2"/>
  <c r="AV9" i="2"/>
  <c r="AW9" i="2"/>
  <c r="AX9" i="2"/>
  <c r="AY9" i="2"/>
  <c r="AZ9" i="2"/>
  <c r="BA9" i="2"/>
  <c r="BB9" i="2"/>
  <c r="BC9" i="2"/>
  <c r="BD9" i="2"/>
  <c r="BE9" i="2"/>
  <c r="BF9" i="2"/>
  <c r="BG9" i="2"/>
  <c r="BH9" i="2"/>
  <c r="BI9" i="2"/>
  <c r="BJ9" i="2"/>
  <c r="BK9" i="2"/>
  <c r="BL9" i="2"/>
  <c r="BM9" i="2"/>
  <c r="BN9" i="2"/>
  <c r="BO9" i="2"/>
  <c r="BP9" i="2"/>
  <c r="BQ9" i="2"/>
  <c r="BR9" i="2"/>
  <c r="BS9" i="2"/>
  <c r="BT9" i="2"/>
  <c r="BU9" i="2"/>
  <c r="BV9" i="2"/>
  <c r="BW9" i="2"/>
  <c r="BX9" i="2"/>
  <c r="BY9" i="2"/>
  <c r="BZ9" i="2"/>
  <c r="AA10" i="2"/>
  <c r="AB10" i="2"/>
  <c r="AC10" i="2"/>
  <c r="AD10" i="2"/>
  <c r="AE10" i="2"/>
  <c r="AF10" i="2"/>
  <c r="AG10" i="2"/>
  <c r="AH10" i="2"/>
  <c r="AI10" i="2"/>
  <c r="AJ10" i="2"/>
  <c r="AK10" i="2"/>
  <c r="AL10" i="2"/>
  <c r="AM10" i="2"/>
  <c r="AN10" i="2"/>
  <c r="AO10" i="2"/>
  <c r="AP10" i="2"/>
  <c r="AQ10" i="2"/>
  <c r="AR10" i="2"/>
  <c r="AS10" i="2"/>
  <c r="AT10" i="2"/>
  <c r="AU10" i="2"/>
  <c r="AV10" i="2"/>
  <c r="AW10" i="2"/>
  <c r="AX10" i="2"/>
  <c r="AY10" i="2"/>
  <c r="AZ10" i="2"/>
  <c r="BA10" i="2"/>
  <c r="BB10" i="2"/>
  <c r="BC10" i="2"/>
  <c r="BD10" i="2"/>
  <c r="BE10" i="2"/>
  <c r="BF10" i="2"/>
  <c r="BG10" i="2"/>
  <c r="BH10" i="2"/>
  <c r="BI10" i="2"/>
  <c r="BJ10" i="2"/>
  <c r="BK10" i="2"/>
  <c r="BL10" i="2"/>
  <c r="BM10" i="2"/>
  <c r="BN10" i="2"/>
  <c r="BO10" i="2"/>
  <c r="BP10" i="2"/>
  <c r="BQ10" i="2"/>
  <c r="BR10" i="2"/>
  <c r="BS10" i="2"/>
  <c r="BT10" i="2"/>
  <c r="BU10" i="2"/>
  <c r="BV10" i="2"/>
  <c r="BW10" i="2"/>
  <c r="BX10" i="2"/>
  <c r="BY10" i="2"/>
  <c r="BZ10" i="2"/>
  <c r="AA11" i="2"/>
  <c r="AB11" i="2"/>
  <c r="AC11" i="2"/>
  <c r="AD11" i="2"/>
  <c r="AE11" i="2"/>
  <c r="AF11" i="2"/>
  <c r="AG11" i="2"/>
  <c r="AH11" i="2"/>
  <c r="AI11" i="2"/>
  <c r="AJ11" i="2"/>
  <c r="AK11" i="2"/>
  <c r="AL11" i="2"/>
  <c r="AM11" i="2"/>
  <c r="AN11" i="2"/>
  <c r="AO11" i="2"/>
  <c r="AP11" i="2"/>
  <c r="AQ11" i="2"/>
  <c r="AR11" i="2"/>
  <c r="AS11" i="2"/>
  <c r="AT11" i="2"/>
  <c r="AU11" i="2"/>
  <c r="AV11" i="2"/>
  <c r="AW11" i="2"/>
  <c r="AX11" i="2"/>
  <c r="AY11" i="2"/>
  <c r="AZ11" i="2"/>
  <c r="BA11" i="2"/>
  <c r="BB11" i="2"/>
  <c r="BC11" i="2"/>
  <c r="BD11" i="2"/>
  <c r="BE11" i="2"/>
  <c r="BF11" i="2"/>
  <c r="BG11" i="2"/>
  <c r="BH11" i="2"/>
  <c r="BI11" i="2"/>
  <c r="BJ11" i="2"/>
  <c r="BK11" i="2"/>
  <c r="BL11" i="2"/>
  <c r="BM11" i="2"/>
  <c r="BN11" i="2"/>
  <c r="BO11" i="2"/>
  <c r="BP11" i="2"/>
  <c r="BQ11" i="2"/>
  <c r="BR11" i="2"/>
  <c r="BS11" i="2"/>
  <c r="BT11" i="2"/>
  <c r="BU11" i="2"/>
  <c r="BV11" i="2"/>
  <c r="BW11" i="2"/>
  <c r="BX11" i="2"/>
  <c r="BY11" i="2"/>
  <c r="BZ11" i="2"/>
  <c r="F8" i="2"/>
  <c r="G8" i="2"/>
  <c r="H8" i="2"/>
  <c r="I8" i="2"/>
  <c r="J8" i="2"/>
  <c r="K8" i="2"/>
  <c r="L8" i="2"/>
  <c r="M8" i="2"/>
  <c r="N8" i="2"/>
  <c r="O8" i="2"/>
  <c r="P8" i="2"/>
  <c r="Q8" i="2"/>
  <c r="R8" i="2"/>
  <c r="S8" i="2"/>
  <c r="T8" i="2"/>
  <c r="U8" i="2"/>
  <c r="V8" i="2"/>
  <c r="W8" i="2"/>
  <c r="X8" i="2"/>
  <c r="Y8" i="2"/>
  <c r="Z8" i="2"/>
  <c r="F9" i="2"/>
  <c r="G9" i="2"/>
  <c r="H9" i="2"/>
  <c r="I9" i="2"/>
  <c r="J9" i="2"/>
  <c r="K9" i="2"/>
  <c r="L9" i="2"/>
  <c r="M9" i="2"/>
  <c r="N9" i="2"/>
  <c r="O9" i="2"/>
  <c r="P9" i="2"/>
  <c r="Q9" i="2"/>
  <c r="R9" i="2"/>
  <c r="S9" i="2"/>
  <c r="T9" i="2"/>
  <c r="U9" i="2"/>
  <c r="V9" i="2"/>
  <c r="W9" i="2"/>
  <c r="X9" i="2"/>
  <c r="Y9" i="2"/>
  <c r="Z9" i="2"/>
  <c r="F10" i="2"/>
  <c r="G10" i="2"/>
  <c r="H10" i="2"/>
  <c r="I10" i="2"/>
  <c r="J10" i="2"/>
  <c r="K10" i="2"/>
  <c r="L10" i="2"/>
  <c r="M10" i="2"/>
  <c r="N10" i="2"/>
  <c r="O10" i="2"/>
  <c r="P10" i="2"/>
  <c r="Q10" i="2"/>
  <c r="R10" i="2"/>
  <c r="S10" i="2"/>
  <c r="T10" i="2"/>
  <c r="U10" i="2"/>
  <c r="V10" i="2"/>
  <c r="W10" i="2"/>
  <c r="X10" i="2"/>
  <c r="Y10" i="2"/>
  <c r="Z10" i="2"/>
  <c r="F11" i="2"/>
  <c r="G11" i="2"/>
  <c r="H11" i="2"/>
  <c r="I11" i="2"/>
  <c r="J11" i="2"/>
  <c r="K11" i="2"/>
  <c r="L11" i="2"/>
  <c r="M11" i="2"/>
  <c r="N11" i="2"/>
  <c r="O11" i="2"/>
  <c r="P11" i="2"/>
  <c r="Q11" i="2"/>
  <c r="R11" i="2"/>
  <c r="S11" i="2"/>
  <c r="T11" i="2"/>
  <c r="U11" i="2"/>
  <c r="V11" i="2"/>
  <c r="W11" i="2"/>
  <c r="X11" i="2"/>
  <c r="Y11" i="2"/>
  <c r="Z11" i="2"/>
  <c r="E11" i="2"/>
  <c r="E10" i="2"/>
  <c r="E9" i="2"/>
  <c r="E8" i="2"/>
  <c r="C501" i="16"/>
  <c r="G500" i="16"/>
  <c r="G499" i="16"/>
  <c r="G492" i="16"/>
  <c r="G491" i="16"/>
  <c r="G483" i="16"/>
  <c r="G482" i="16"/>
  <c r="G481" i="16"/>
  <c r="G479" i="16"/>
  <c r="G478" i="16"/>
  <c r="G477" i="16"/>
  <c r="G476" i="16"/>
  <c r="G475" i="16"/>
  <c r="H471" i="16"/>
  <c r="E472" i="16"/>
  <c r="G472" i="16" s="1"/>
  <c r="CB468" i="16"/>
  <c r="CB24" i="16" s="1"/>
  <c r="BY71" i="2" s="1"/>
  <c r="CA468" i="16"/>
  <c r="CA24" i="16" s="1"/>
  <c r="BZ468" i="16"/>
  <c r="BZ24" i="16" s="1"/>
  <c r="BY468" i="16"/>
  <c r="BY24" i="16" s="1"/>
  <c r="BX468" i="16"/>
  <c r="BX24" i="16" s="1"/>
  <c r="BU71" i="2" s="1"/>
  <c r="BW468" i="16"/>
  <c r="BW24" i="16" s="1"/>
  <c r="BV468" i="16"/>
  <c r="BV24" i="16" s="1"/>
  <c r="BU468" i="16"/>
  <c r="BU24" i="16" s="1"/>
  <c r="BT468" i="16"/>
  <c r="BT24" i="16" s="1"/>
  <c r="BQ71" i="2" s="1"/>
  <c r="BS468" i="16"/>
  <c r="BS24" i="16" s="1"/>
  <c r="BR468" i="16"/>
  <c r="BR24" i="16" s="1"/>
  <c r="BP468" i="16"/>
  <c r="BP24" i="16" s="1"/>
  <c r="BM71" i="2" s="1"/>
  <c r="BO468" i="16"/>
  <c r="BO24" i="16" s="1"/>
  <c r="BN468" i="16"/>
  <c r="BN24" i="16" s="1"/>
  <c r="BM468" i="16"/>
  <c r="BM24" i="16" s="1"/>
  <c r="BL468" i="16"/>
  <c r="BL24" i="16" s="1"/>
  <c r="BK468" i="16"/>
  <c r="BK24" i="16" s="1"/>
  <c r="BJ468" i="16"/>
  <c r="BJ24" i="16" s="1"/>
  <c r="BI468" i="16"/>
  <c r="BI24" i="16" s="1"/>
  <c r="BH468" i="16"/>
  <c r="BH24" i="16" s="1"/>
  <c r="BE71" i="2" s="1"/>
  <c r="BG468" i="16"/>
  <c r="BG24" i="16" s="1"/>
  <c r="BF468" i="16"/>
  <c r="BF24" i="16" s="1"/>
  <c r="BD468" i="16"/>
  <c r="BD24" i="16" s="1"/>
  <c r="BA71" i="2" s="1"/>
  <c r="BC468" i="16"/>
  <c r="BC24" i="16" s="1"/>
  <c r="BB468" i="16"/>
  <c r="BB24" i="16" s="1"/>
  <c r="BA468" i="16"/>
  <c r="BA24" i="16" s="1"/>
  <c r="AZ468" i="16"/>
  <c r="AZ24" i="16" s="1"/>
  <c r="AW71" i="2" s="1"/>
  <c r="AY468" i="16"/>
  <c r="AY24" i="16" s="1"/>
  <c r="AX468" i="16"/>
  <c r="AX24" i="16" s="1"/>
  <c r="AW468" i="16"/>
  <c r="AW24" i="16" s="1"/>
  <c r="AV468" i="16"/>
  <c r="AV24" i="16" s="1"/>
  <c r="AS71" i="2" s="1"/>
  <c r="AU468" i="16"/>
  <c r="AU24" i="16" s="1"/>
  <c r="AT468" i="16"/>
  <c r="AT24" i="16" s="1"/>
  <c r="AR468" i="16"/>
  <c r="AR24" i="16" s="1"/>
  <c r="AO71" i="2" s="1"/>
  <c r="AQ468" i="16"/>
  <c r="AQ24" i="16" s="1"/>
  <c r="AP468" i="16"/>
  <c r="AP24" i="16" s="1"/>
  <c r="AO468" i="16"/>
  <c r="AO24" i="16" s="1"/>
  <c r="AN468" i="16"/>
  <c r="AN24" i="16" s="1"/>
  <c r="AK71" i="2" s="1"/>
  <c r="AM468" i="16"/>
  <c r="AM24" i="16" s="1"/>
  <c r="AL468" i="16"/>
  <c r="AL24" i="16" s="1"/>
  <c r="AK468" i="16"/>
  <c r="AK24" i="16" s="1"/>
  <c r="AJ468" i="16"/>
  <c r="AJ24" i="16" s="1"/>
  <c r="AG71" i="2" s="1"/>
  <c r="AI468" i="16"/>
  <c r="AI24" i="16" s="1"/>
  <c r="AH468" i="16"/>
  <c r="AH24" i="16" s="1"/>
  <c r="AF468" i="16"/>
  <c r="AF24" i="16" s="1"/>
  <c r="AC71" i="2" s="1"/>
  <c r="AE468" i="16"/>
  <c r="AE24" i="16" s="1"/>
  <c r="AD468" i="16"/>
  <c r="AD24" i="16" s="1"/>
  <c r="AC468" i="16"/>
  <c r="AC24" i="16" s="1"/>
  <c r="AB468" i="16"/>
  <c r="AB24" i="16" s="1"/>
  <c r="Y71" i="2" s="1"/>
  <c r="AA468" i="16"/>
  <c r="AA24" i="16" s="1"/>
  <c r="Z468" i="16"/>
  <c r="Z24" i="16" s="1"/>
  <c r="Y468" i="16"/>
  <c r="Y24" i="16" s="1"/>
  <c r="X468" i="16"/>
  <c r="X24" i="16" s="1"/>
  <c r="U71" i="2" s="1"/>
  <c r="W468" i="16"/>
  <c r="W24" i="16" s="1"/>
  <c r="V468" i="16"/>
  <c r="V24" i="16" s="1"/>
  <c r="T468" i="16"/>
  <c r="T24" i="16" s="1"/>
  <c r="Q71" i="2" s="1"/>
  <c r="S468" i="16"/>
  <c r="S24" i="16" s="1"/>
  <c r="Q468" i="16"/>
  <c r="Q24" i="16" s="1"/>
  <c r="P468" i="16"/>
  <c r="P24" i="16" s="1"/>
  <c r="O468" i="16"/>
  <c r="O24" i="16" s="1"/>
  <c r="N468" i="16"/>
  <c r="N24" i="16" s="1"/>
  <c r="M468" i="16"/>
  <c r="M24" i="16" s="1"/>
  <c r="L468" i="16"/>
  <c r="L24" i="16" s="1"/>
  <c r="I71" i="2" s="1"/>
  <c r="K468" i="16"/>
  <c r="K24" i="16" s="1"/>
  <c r="J468" i="16"/>
  <c r="J24" i="16" s="1"/>
  <c r="I468" i="16"/>
  <c r="I24" i="16" s="1"/>
  <c r="G463" i="16"/>
  <c r="G461" i="16"/>
  <c r="C459" i="16"/>
  <c r="C457" i="16"/>
  <c r="C453" i="16"/>
  <c r="C451" i="16"/>
  <c r="C449" i="16"/>
  <c r="C443" i="16"/>
  <c r="C438" i="16"/>
  <c r="C437" i="16"/>
  <c r="C436" i="16"/>
  <c r="G435" i="16"/>
  <c r="C434" i="16"/>
  <c r="C433" i="16"/>
  <c r="BG23" i="16"/>
  <c r="BD62" i="2" s="1"/>
  <c r="G431" i="16"/>
  <c r="G430" i="16"/>
  <c r="G429" i="16"/>
  <c r="CB428" i="16"/>
  <c r="CA428" i="16"/>
  <c r="BZ428" i="16"/>
  <c r="BY428" i="16"/>
  <c r="BX428" i="16"/>
  <c r="BW428" i="16"/>
  <c r="BV428" i="16"/>
  <c r="BU428" i="16"/>
  <c r="BT428" i="16"/>
  <c r="BS428" i="16"/>
  <c r="BR428" i="16"/>
  <c r="BP428" i="16"/>
  <c r="BO428" i="16"/>
  <c r="BN428" i="16"/>
  <c r="BM428" i="16"/>
  <c r="BL428" i="16"/>
  <c r="BK428" i="16"/>
  <c r="BJ428" i="16"/>
  <c r="BI428" i="16"/>
  <c r="BH428" i="16"/>
  <c r="BG428" i="16"/>
  <c r="BF428" i="16"/>
  <c r="BD428" i="16"/>
  <c r="BC428" i="16"/>
  <c r="BB428" i="16"/>
  <c r="BA428" i="16"/>
  <c r="AZ428" i="16"/>
  <c r="AY428" i="16"/>
  <c r="AX428" i="16"/>
  <c r="AW428" i="16"/>
  <c r="AV428" i="16"/>
  <c r="AU428" i="16"/>
  <c r="AT428" i="16"/>
  <c r="AR428" i="16"/>
  <c r="AQ428" i="16"/>
  <c r="AP428" i="16"/>
  <c r="AO428" i="16"/>
  <c r="AN428" i="16"/>
  <c r="AM428" i="16"/>
  <c r="AL428" i="16"/>
  <c r="AK428" i="16"/>
  <c r="AJ428" i="16"/>
  <c r="AI428" i="16"/>
  <c r="AH428" i="16"/>
  <c r="AF428" i="16"/>
  <c r="AE428" i="16"/>
  <c r="AD428" i="16"/>
  <c r="AC428" i="16"/>
  <c r="AB428" i="16"/>
  <c r="AA428" i="16"/>
  <c r="Z428" i="16"/>
  <c r="Y428" i="16"/>
  <c r="X428" i="16"/>
  <c r="W428" i="16"/>
  <c r="V428" i="16"/>
  <c r="T428" i="16"/>
  <c r="S428" i="16"/>
  <c r="Q428" i="16"/>
  <c r="P428" i="16"/>
  <c r="O428" i="16"/>
  <c r="N428" i="16"/>
  <c r="M428" i="16"/>
  <c r="L428" i="16"/>
  <c r="K428" i="16"/>
  <c r="J428" i="16"/>
  <c r="I428" i="16"/>
  <c r="H428" i="16"/>
  <c r="G399" i="16"/>
  <c r="G398" i="16"/>
  <c r="G397" i="16"/>
  <c r="G396" i="16"/>
  <c r="G395" i="16"/>
  <c r="G393" i="16"/>
  <c r="G392" i="16"/>
  <c r="G391" i="16"/>
  <c r="G390" i="16"/>
  <c r="G389" i="16"/>
  <c r="G388" i="16"/>
  <c r="G387" i="16"/>
  <c r="G386" i="16"/>
  <c r="G384" i="16"/>
  <c r="G383" i="16"/>
  <c r="G382" i="16"/>
  <c r="G381" i="16"/>
  <c r="G380" i="16"/>
  <c r="G379" i="16"/>
  <c r="G378" i="16"/>
  <c r="G377" i="16"/>
  <c r="G375" i="16"/>
  <c r="G374" i="16"/>
  <c r="G373" i="16"/>
  <c r="G372" i="16"/>
  <c r="G370" i="16"/>
  <c r="G369" i="16"/>
  <c r="G367" i="16"/>
  <c r="G366" i="16"/>
  <c r="G365" i="16"/>
  <c r="G364" i="16"/>
  <c r="G363" i="16"/>
  <c r="G362" i="16"/>
  <c r="G361" i="16"/>
  <c r="G360" i="16"/>
  <c r="G359" i="16"/>
  <c r="G358" i="16"/>
  <c r="G357" i="16"/>
  <c r="G356" i="16"/>
  <c r="G355" i="16"/>
  <c r="G354" i="16"/>
  <c r="G352" i="16"/>
  <c r="G351" i="16"/>
  <c r="G350" i="16"/>
  <c r="G348" i="16"/>
  <c r="G346" i="16"/>
  <c r="G345" i="16"/>
  <c r="G344" i="16"/>
  <c r="G342" i="16"/>
  <c r="G341" i="16"/>
  <c r="G340" i="16"/>
  <c r="G339" i="16"/>
  <c r="G338" i="16"/>
  <c r="G337" i="16"/>
  <c r="G336" i="16"/>
  <c r="G335" i="16"/>
  <c r="G334" i="16"/>
  <c r="G333" i="16"/>
  <c r="G332" i="16"/>
  <c r="G331" i="16"/>
  <c r="G330" i="16"/>
  <c r="G329" i="16"/>
  <c r="G328" i="16"/>
  <c r="G326" i="16"/>
  <c r="G324" i="16"/>
  <c r="G323" i="16"/>
  <c r="G321" i="16"/>
  <c r="G319" i="16"/>
  <c r="G318" i="16"/>
  <c r="G317" i="16"/>
  <c r="G311" i="16"/>
  <c r="G305" i="16"/>
  <c r="G304" i="16"/>
  <c r="G303" i="16"/>
  <c r="G301" i="16"/>
  <c r="G300" i="16"/>
  <c r="G299" i="16"/>
  <c r="G298" i="16"/>
  <c r="G297" i="16"/>
  <c r="G295" i="16"/>
  <c r="G294" i="16"/>
  <c r="G293" i="16"/>
  <c r="G291" i="16"/>
  <c r="G290" i="16"/>
  <c r="G289" i="16"/>
  <c r="G288" i="16"/>
  <c r="U286" i="16"/>
  <c r="BE285" i="16"/>
  <c r="BE284" i="16"/>
  <c r="BE283" i="16"/>
  <c r="G280" i="16"/>
  <c r="G277" i="16"/>
  <c r="G276" i="16"/>
  <c r="G275" i="16"/>
  <c r="G274" i="16"/>
  <c r="G273" i="16"/>
  <c r="G272" i="16"/>
  <c r="G271" i="16"/>
  <c r="G270" i="16"/>
  <c r="G269" i="16"/>
  <c r="G268" i="16"/>
  <c r="G267" i="16"/>
  <c r="G266" i="16"/>
  <c r="G265" i="16"/>
  <c r="G264" i="16"/>
  <c r="G263" i="16"/>
  <c r="CB262" i="16"/>
  <c r="CA262" i="16"/>
  <c r="BZ262" i="16"/>
  <c r="BY262" i="16"/>
  <c r="BX262" i="16"/>
  <c r="BW262" i="16"/>
  <c r="BV262" i="16"/>
  <c r="BU262" i="16"/>
  <c r="BT262" i="16"/>
  <c r="BS262" i="16"/>
  <c r="BR262" i="16"/>
  <c r="BQ262" i="16"/>
  <c r="BP262" i="16"/>
  <c r="BO262" i="16"/>
  <c r="BN262" i="16"/>
  <c r="BM262" i="16"/>
  <c r="BL262" i="16"/>
  <c r="BK262" i="16"/>
  <c r="BJ262" i="16"/>
  <c r="BI262" i="16"/>
  <c r="BH262" i="16"/>
  <c r="BG262" i="16"/>
  <c r="BF262" i="16"/>
  <c r="BE262" i="16"/>
  <c r="BD262" i="16"/>
  <c r="BC262" i="16"/>
  <c r="BB262" i="16"/>
  <c r="BA262" i="16"/>
  <c r="AZ262" i="16"/>
  <c r="AY262" i="16"/>
  <c r="AX262" i="16"/>
  <c r="AW262" i="16"/>
  <c r="AV262" i="16"/>
  <c r="AU262" i="16"/>
  <c r="AT262" i="16"/>
  <c r="AS262" i="16"/>
  <c r="AR262" i="16"/>
  <c r="AQ262" i="16"/>
  <c r="AP262" i="16"/>
  <c r="AO262" i="16"/>
  <c r="AN262" i="16"/>
  <c r="AL262" i="16"/>
  <c r="AK262" i="16"/>
  <c r="AJ262" i="16"/>
  <c r="AI262" i="16"/>
  <c r="AH262" i="16"/>
  <c r="AF262" i="16"/>
  <c r="AE262" i="16"/>
  <c r="AD262" i="16"/>
  <c r="AC262" i="16"/>
  <c r="AB262" i="16"/>
  <c r="AA262" i="16"/>
  <c r="Z262" i="16"/>
  <c r="Y262" i="16"/>
  <c r="X262" i="16"/>
  <c r="W262" i="16"/>
  <c r="V262" i="16"/>
  <c r="T262" i="16"/>
  <c r="S262" i="16"/>
  <c r="R262" i="16"/>
  <c r="P262" i="16"/>
  <c r="O262" i="16"/>
  <c r="N262" i="16"/>
  <c r="M262" i="16"/>
  <c r="L262" i="16"/>
  <c r="K262" i="16"/>
  <c r="J262" i="16"/>
  <c r="I262" i="16"/>
  <c r="H262" i="16"/>
  <c r="G261" i="16"/>
  <c r="G260" i="16"/>
  <c r="G259" i="16"/>
  <c r="G258" i="16"/>
  <c r="G257" i="16"/>
  <c r="G256" i="16"/>
  <c r="G255" i="16"/>
  <c r="G254" i="16"/>
  <c r="G253" i="16"/>
  <c r="G252" i="16"/>
  <c r="G251" i="16"/>
  <c r="G250" i="16"/>
  <c r="G249" i="16"/>
  <c r="G248" i="16"/>
  <c r="G247" i="16"/>
  <c r="G246" i="16"/>
  <c r="G245" i="16"/>
  <c r="G244" i="16"/>
  <c r="G243" i="16"/>
  <c r="G242" i="16"/>
  <c r="G241" i="16"/>
  <c r="G240" i="16"/>
  <c r="G239" i="16"/>
  <c r="G237" i="16"/>
  <c r="G236" i="16"/>
  <c r="G235" i="16"/>
  <c r="G234" i="16"/>
  <c r="G233" i="16"/>
  <c r="G232" i="16"/>
  <c r="G231" i="16"/>
  <c r="G230" i="16"/>
  <c r="CB229" i="16"/>
  <c r="CA229" i="16"/>
  <c r="BZ229" i="16"/>
  <c r="BY229" i="16"/>
  <c r="BX229" i="16"/>
  <c r="BW229" i="16"/>
  <c r="BV229" i="16"/>
  <c r="BU229" i="16"/>
  <c r="BT229" i="16"/>
  <c r="BS229" i="16"/>
  <c r="BR229" i="16"/>
  <c r="BP229" i="16"/>
  <c r="BO229" i="16"/>
  <c r="BN229" i="16"/>
  <c r="BM229" i="16"/>
  <c r="BL229" i="16"/>
  <c r="BK229" i="16"/>
  <c r="BJ229" i="16"/>
  <c r="BI229" i="16"/>
  <c r="BH229" i="16"/>
  <c r="BG229" i="16"/>
  <c r="BF229" i="16"/>
  <c r="BD229" i="16"/>
  <c r="BC229" i="16"/>
  <c r="BB229" i="16"/>
  <c r="BA229" i="16"/>
  <c r="AZ229" i="16"/>
  <c r="AY229" i="16"/>
  <c r="AX229" i="16"/>
  <c r="AW229" i="16"/>
  <c r="AV229" i="16"/>
  <c r="AU229" i="16"/>
  <c r="AT229" i="16"/>
  <c r="AR229" i="16"/>
  <c r="AQ229" i="16"/>
  <c r="AP229" i="16"/>
  <c r="AO229" i="16"/>
  <c r="AN229" i="16"/>
  <c r="AL229" i="16"/>
  <c r="AK229" i="16"/>
  <c r="AJ229" i="16"/>
  <c r="AI229" i="16"/>
  <c r="AH229" i="16"/>
  <c r="AF229" i="16"/>
  <c r="AE229" i="16"/>
  <c r="AD229" i="16"/>
  <c r="AC229" i="16"/>
  <c r="AB229" i="16"/>
  <c r="AA229" i="16"/>
  <c r="Z229" i="16"/>
  <c r="Y229" i="16"/>
  <c r="X229" i="16"/>
  <c r="W229" i="16"/>
  <c r="V229" i="16"/>
  <c r="T229" i="16"/>
  <c r="S229" i="16"/>
  <c r="R229" i="16"/>
  <c r="Q229" i="16"/>
  <c r="O229" i="16"/>
  <c r="N229" i="16"/>
  <c r="M229" i="16"/>
  <c r="L229" i="16"/>
  <c r="K229" i="16"/>
  <c r="J229" i="16"/>
  <c r="I229" i="16"/>
  <c r="H229" i="16"/>
  <c r="G228" i="16"/>
  <c r="G227" i="16"/>
  <c r="G226" i="16"/>
  <c r="C226" i="16"/>
  <c r="G225" i="16"/>
  <c r="C225" i="16"/>
  <c r="G224" i="16"/>
  <c r="C224" i="16"/>
  <c r="G223" i="16"/>
  <c r="C223" i="16"/>
  <c r="G222" i="16"/>
  <c r="C222" i="16"/>
  <c r="G221" i="16"/>
  <c r="G220" i="16"/>
  <c r="G219" i="16"/>
  <c r="G218" i="16"/>
  <c r="G217" i="16"/>
  <c r="C217" i="16"/>
  <c r="G216" i="16"/>
  <c r="G215" i="16"/>
  <c r="CB214" i="16"/>
  <c r="CA214" i="16"/>
  <c r="BZ214" i="16"/>
  <c r="BY214" i="16"/>
  <c r="BX214" i="16"/>
  <c r="BW214" i="16"/>
  <c r="BV214" i="16"/>
  <c r="BU214" i="16"/>
  <c r="BT214" i="16"/>
  <c r="BS214" i="16"/>
  <c r="BR214" i="16"/>
  <c r="BP214" i="16"/>
  <c r="BO214" i="16"/>
  <c r="BN214" i="16"/>
  <c r="BM214" i="16"/>
  <c r="BL214" i="16"/>
  <c r="BK214" i="16"/>
  <c r="BJ214" i="16"/>
  <c r="BI214" i="16"/>
  <c r="BH214" i="16"/>
  <c r="BG214" i="16"/>
  <c r="BF214" i="16"/>
  <c r="BD214" i="16"/>
  <c r="BC214" i="16"/>
  <c r="BB214" i="16"/>
  <c r="BA214" i="16"/>
  <c r="AZ214" i="16"/>
  <c r="AY214" i="16"/>
  <c r="AX214" i="16"/>
  <c r="AW214" i="16"/>
  <c r="AV214" i="16"/>
  <c r="AU214" i="16"/>
  <c r="AT214" i="16"/>
  <c r="AR214" i="16"/>
  <c r="AQ214" i="16"/>
  <c r="AP214" i="16"/>
  <c r="AO214" i="16"/>
  <c r="AN214" i="16"/>
  <c r="AL214" i="16"/>
  <c r="AK214" i="16"/>
  <c r="AJ214" i="16"/>
  <c r="AI214" i="16"/>
  <c r="AH214" i="16"/>
  <c r="AF214" i="16"/>
  <c r="AE214" i="16"/>
  <c r="AD214" i="16"/>
  <c r="AC214" i="16"/>
  <c r="AB214" i="16"/>
  <c r="AA214" i="16"/>
  <c r="Z214" i="16"/>
  <c r="Y214" i="16"/>
  <c r="X214" i="16"/>
  <c r="W214" i="16"/>
  <c r="V214" i="16"/>
  <c r="T214" i="16"/>
  <c r="S214" i="16"/>
  <c r="R214" i="16"/>
  <c r="P214" i="16"/>
  <c r="O214" i="16"/>
  <c r="N214" i="16"/>
  <c r="M214" i="16"/>
  <c r="L214" i="16"/>
  <c r="K214" i="16"/>
  <c r="J214" i="16"/>
  <c r="I214" i="16"/>
  <c r="H214" i="16"/>
  <c r="G196" i="16"/>
  <c r="G194" i="16"/>
  <c r="G192" i="16"/>
  <c r="G190" i="16"/>
  <c r="G188" i="16"/>
  <c r="G186" i="16"/>
  <c r="G184" i="16"/>
  <c r="G182" i="16"/>
  <c r="G180" i="16"/>
  <c r="G178" i="16"/>
  <c r="G176" i="16"/>
  <c r="G174" i="16"/>
  <c r="CB14" i="16"/>
  <c r="BY44" i="2" s="1"/>
  <c r="CA14" i="16"/>
  <c r="BX44" i="2" s="1"/>
  <c r="BY14" i="16"/>
  <c r="BV44" i="2" s="1"/>
  <c r="BX14" i="16"/>
  <c r="BU44" i="2" s="1"/>
  <c r="BW14" i="16"/>
  <c r="BT44" i="2" s="1"/>
  <c r="BV14" i="16"/>
  <c r="BS44" i="2" s="1"/>
  <c r="BU14" i="16"/>
  <c r="BR44" i="2" s="1"/>
  <c r="BT14" i="16"/>
  <c r="BQ44" i="2" s="1"/>
  <c r="BS14" i="16"/>
  <c r="BP44" i="2" s="1"/>
  <c r="BR14" i="16"/>
  <c r="BO44" i="2" s="1"/>
  <c r="BP14" i="16"/>
  <c r="BM44" i="2" s="1"/>
  <c r="BO14" i="16"/>
  <c r="BL44" i="2" s="1"/>
  <c r="BN14" i="16"/>
  <c r="BK44" i="2" s="1"/>
  <c r="BM14" i="16"/>
  <c r="BJ44" i="2" s="1"/>
  <c r="BL14" i="16"/>
  <c r="BI44" i="2" s="1"/>
  <c r="BK14" i="16"/>
  <c r="BH44" i="2" s="1"/>
  <c r="BJ14" i="16"/>
  <c r="BG44" i="2" s="1"/>
  <c r="BH14" i="16"/>
  <c r="BE44" i="2" s="1"/>
  <c r="BG14" i="16"/>
  <c r="BD44" i="2" s="1"/>
  <c r="BF14" i="16"/>
  <c r="BC44" i="2" s="1"/>
  <c r="BD14" i="16"/>
  <c r="BA44" i="2" s="1"/>
  <c r="BC14" i="16"/>
  <c r="AZ44" i="2" s="1"/>
  <c r="BB14" i="16"/>
  <c r="AY44" i="2" s="1"/>
  <c r="BA14" i="16"/>
  <c r="AX44" i="2" s="1"/>
  <c r="AZ14" i="16"/>
  <c r="AW44" i="2" s="1"/>
  <c r="AY14" i="16"/>
  <c r="AV44" i="2" s="1"/>
  <c r="AX14" i="16"/>
  <c r="AU44" i="2" s="1"/>
  <c r="AW14" i="16"/>
  <c r="AT44" i="2" s="1"/>
  <c r="AV14" i="16"/>
  <c r="AS44" i="2" s="1"/>
  <c r="AU14" i="16"/>
  <c r="AR44" i="2" s="1"/>
  <c r="AT14" i="16"/>
  <c r="AQ44" i="2" s="1"/>
  <c r="AR14" i="16"/>
  <c r="AO44" i="2" s="1"/>
  <c r="AQ14" i="16"/>
  <c r="AN44" i="2" s="1"/>
  <c r="AP14" i="16"/>
  <c r="AM44" i="2" s="1"/>
  <c r="AO14" i="16"/>
  <c r="AL44" i="2" s="1"/>
  <c r="AN14" i="16"/>
  <c r="AK44" i="2" s="1"/>
  <c r="AM14" i="16"/>
  <c r="AJ44" i="2" s="1"/>
  <c r="AL14" i="16"/>
  <c r="AI44" i="2" s="1"/>
  <c r="AK14" i="16"/>
  <c r="AH44" i="2" s="1"/>
  <c r="AJ14" i="16"/>
  <c r="AG44" i="2" s="1"/>
  <c r="AI14" i="16"/>
  <c r="AF44" i="2" s="1"/>
  <c r="AH14" i="16"/>
  <c r="AE44" i="2" s="1"/>
  <c r="AF14" i="16"/>
  <c r="AC44" i="2" s="1"/>
  <c r="AE14" i="16"/>
  <c r="AB44" i="2" s="1"/>
  <c r="AD14" i="16"/>
  <c r="AA44" i="2" s="1"/>
  <c r="AC14" i="16"/>
  <c r="Z44" i="2" s="1"/>
  <c r="AB14" i="16"/>
  <c r="Y44" i="2" s="1"/>
  <c r="AA14" i="16"/>
  <c r="X44" i="2" s="1"/>
  <c r="Z14" i="16"/>
  <c r="W44" i="2" s="1"/>
  <c r="Y14" i="16"/>
  <c r="V44" i="2" s="1"/>
  <c r="X14" i="16"/>
  <c r="U44" i="2" s="1"/>
  <c r="W14" i="16"/>
  <c r="T44" i="2" s="1"/>
  <c r="V14" i="16"/>
  <c r="S44" i="2" s="1"/>
  <c r="T14" i="16"/>
  <c r="Q44" i="2" s="1"/>
  <c r="S14" i="16"/>
  <c r="P44" i="2" s="1"/>
  <c r="R14" i="16"/>
  <c r="O44" i="2" s="1"/>
  <c r="P14" i="16"/>
  <c r="M44" i="2" s="1"/>
  <c r="O14" i="16"/>
  <c r="L44" i="2" s="1"/>
  <c r="N14" i="16"/>
  <c r="K44" i="2" s="1"/>
  <c r="M14" i="16"/>
  <c r="J44" i="2" s="1"/>
  <c r="L14" i="16"/>
  <c r="I44" i="2" s="1"/>
  <c r="K14" i="16"/>
  <c r="H44" i="2" s="1"/>
  <c r="J14" i="16"/>
  <c r="G44" i="2" s="1"/>
  <c r="I14" i="16"/>
  <c r="F44" i="2" s="1"/>
  <c r="H14" i="16"/>
  <c r="E44" i="2" s="1"/>
  <c r="G172" i="16"/>
  <c r="CC171" i="16"/>
  <c r="CB171" i="16"/>
  <c r="CA171" i="16"/>
  <c r="BZ171" i="16"/>
  <c r="BY171" i="16"/>
  <c r="BX171" i="16"/>
  <c r="BW171" i="16"/>
  <c r="BV171" i="16"/>
  <c r="BU171" i="16"/>
  <c r="BT171" i="16"/>
  <c r="BS171" i="16"/>
  <c r="BR171" i="16"/>
  <c r="BQ171" i="16"/>
  <c r="BP171" i="16"/>
  <c r="BO171" i="16"/>
  <c r="BN171" i="16"/>
  <c r="BM171" i="16"/>
  <c r="BL171" i="16"/>
  <c r="BK171" i="16"/>
  <c r="BJ171" i="16"/>
  <c r="BI171" i="16"/>
  <c r="BH171" i="16"/>
  <c r="BG171" i="16"/>
  <c r="BF171" i="16"/>
  <c r="BE171" i="16"/>
  <c r="BD171" i="16"/>
  <c r="BC171" i="16"/>
  <c r="BB171" i="16"/>
  <c r="BA171" i="16"/>
  <c r="AZ171" i="16"/>
  <c r="AY171" i="16"/>
  <c r="AX171" i="16"/>
  <c r="AW171" i="16"/>
  <c r="AV171" i="16"/>
  <c r="AU171" i="16"/>
  <c r="AT171" i="16"/>
  <c r="AS171" i="16"/>
  <c r="AR171" i="16"/>
  <c r="AQ171" i="16"/>
  <c r="AP171" i="16"/>
  <c r="AO171" i="16"/>
  <c r="AN171" i="16"/>
  <c r="AM171" i="16"/>
  <c r="AL171" i="16"/>
  <c r="AK171" i="16"/>
  <c r="AJ171" i="16"/>
  <c r="AI171" i="16"/>
  <c r="AH171" i="16"/>
  <c r="AG171" i="16"/>
  <c r="AF171" i="16"/>
  <c r="AE171" i="16"/>
  <c r="AD171" i="16"/>
  <c r="AC171" i="16"/>
  <c r="AB171" i="16"/>
  <c r="AA171" i="16"/>
  <c r="Z171" i="16"/>
  <c r="Y171" i="16"/>
  <c r="X171" i="16"/>
  <c r="W171" i="16"/>
  <c r="V171" i="16"/>
  <c r="U171" i="16"/>
  <c r="T171" i="16"/>
  <c r="S171" i="16"/>
  <c r="R171" i="16"/>
  <c r="Q171" i="16"/>
  <c r="P171" i="16"/>
  <c r="O171" i="16"/>
  <c r="N171" i="16"/>
  <c r="M171" i="16"/>
  <c r="L171" i="16"/>
  <c r="K171" i="16"/>
  <c r="J171" i="16"/>
  <c r="I171" i="16"/>
  <c r="H171" i="16"/>
  <c r="G170" i="16"/>
  <c r="G169" i="16"/>
  <c r="CB168" i="16"/>
  <c r="CA168" i="16"/>
  <c r="BZ168" i="16"/>
  <c r="BY168" i="16"/>
  <c r="BX168" i="16"/>
  <c r="BW168" i="16"/>
  <c r="BV168" i="16"/>
  <c r="BU168" i="16"/>
  <c r="BT168" i="16"/>
  <c r="BS168" i="16"/>
  <c r="BR168" i="16"/>
  <c r="BQ168" i="16"/>
  <c r="BP168" i="16"/>
  <c r="BO168" i="16"/>
  <c r="BN168" i="16"/>
  <c r="BM168" i="16"/>
  <c r="BL168" i="16"/>
  <c r="BK168" i="16"/>
  <c r="BJ168" i="16"/>
  <c r="BI168" i="16"/>
  <c r="BH168" i="16"/>
  <c r="BG168" i="16"/>
  <c r="BF168" i="16"/>
  <c r="BE168" i="16"/>
  <c r="BD168" i="16"/>
  <c r="BC168" i="16"/>
  <c r="BB168" i="16"/>
  <c r="BA168" i="16"/>
  <c r="AZ168" i="16"/>
  <c r="AY168" i="16"/>
  <c r="AX168" i="16"/>
  <c r="AW168" i="16"/>
  <c r="AV168" i="16"/>
  <c r="AU168" i="16"/>
  <c r="AT168" i="16"/>
  <c r="AS168" i="16"/>
  <c r="AR168" i="16"/>
  <c r="AQ168" i="16"/>
  <c r="AP168" i="16"/>
  <c r="AO168" i="16"/>
  <c r="AN168" i="16"/>
  <c r="AL168" i="16"/>
  <c r="AK168" i="16"/>
  <c r="AJ168" i="16"/>
  <c r="AI168" i="16"/>
  <c r="AH168" i="16"/>
  <c r="AF168" i="16"/>
  <c r="AE168" i="16"/>
  <c r="AD168" i="16"/>
  <c r="AC168" i="16"/>
  <c r="AB168" i="16"/>
  <c r="AA168" i="16"/>
  <c r="Z168" i="16"/>
  <c r="Y168" i="16"/>
  <c r="X168" i="16"/>
  <c r="W168" i="16"/>
  <c r="V168" i="16"/>
  <c r="T168" i="16"/>
  <c r="S168" i="16"/>
  <c r="R168" i="16"/>
  <c r="Q168" i="16"/>
  <c r="P168" i="16"/>
  <c r="O168" i="16"/>
  <c r="N168" i="16"/>
  <c r="M168" i="16"/>
  <c r="L168" i="16"/>
  <c r="K168" i="16"/>
  <c r="J168" i="16"/>
  <c r="I168" i="16"/>
  <c r="H168" i="16"/>
  <c r="G161" i="16"/>
  <c r="G160" i="16"/>
  <c r="G159" i="16"/>
  <c r="G158" i="16"/>
  <c r="G157" i="16"/>
  <c r="G156" i="16"/>
  <c r="G155" i="16"/>
  <c r="G153" i="16"/>
  <c r="G152" i="16"/>
  <c r="G151" i="16"/>
  <c r="G149" i="16"/>
  <c r="G148" i="16"/>
  <c r="G147" i="16"/>
  <c r="CC146" i="16"/>
  <c r="CB146" i="16"/>
  <c r="CA146" i="16"/>
  <c r="BZ146" i="16"/>
  <c r="BY146" i="16"/>
  <c r="BX146" i="16"/>
  <c r="BW146" i="16"/>
  <c r="BV146" i="16"/>
  <c r="BU146" i="16"/>
  <c r="BT146" i="16"/>
  <c r="BS146" i="16"/>
  <c r="BR146" i="16"/>
  <c r="BQ146" i="16"/>
  <c r="BP146" i="16"/>
  <c r="BO146" i="16"/>
  <c r="BN146" i="16"/>
  <c r="BM146" i="16"/>
  <c r="BL146" i="16"/>
  <c r="BK146" i="16"/>
  <c r="BJ146" i="16"/>
  <c r="BI146" i="16"/>
  <c r="BH146" i="16"/>
  <c r="BG146" i="16"/>
  <c r="BF146" i="16"/>
  <c r="BE146" i="16"/>
  <c r="BD146" i="16"/>
  <c r="BC146" i="16"/>
  <c r="BB146" i="16"/>
  <c r="BA146" i="16"/>
  <c r="AZ146" i="16"/>
  <c r="AY146" i="16"/>
  <c r="AX146" i="16"/>
  <c r="AW146" i="16"/>
  <c r="AV146" i="16"/>
  <c r="AU146" i="16"/>
  <c r="AT146" i="16"/>
  <c r="AS146" i="16"/>
  <c r="AR146" i="16"/>
  <c r="AQ146" i="16"/>
  <c r="AP146" i="16"/>
  <c r="AO146" i="16"/>
  <c r="AN146" i="16"/>
  <c r="AM146" i="16"/>
  <c r="AL146" i="16"/>
  <c r="AK146" i="16"/>
  <c r="AJ146" i="16"/>
  <c r="AI146" i="16"/>
  <c r="AH146" i="16"/>
  <c r="AG146" i="16"/>
  <c r="AF146" i="16"/>
  <c r="AE146" i="16"/>
  <c r="AD146" i="16"/>
  <c r="AC146" i="16"/>
  <c r="AB146" i="16"/>
  <c r="AA146" i="16"/>
  <c r="Z146" i="16"/>
  <c r="Y146" i="16"/>
  <c r="X146" i="16"/>
  <c r="W146" i="16"/>
  <c r="V146" i="16"/>
  <c r="U146" i="16"/>
  <c r="T146" i="16"/>
  <c r="S146" i="16"/>
  <c r="Q146" i="16"/>
  <c r="P146" i="16"/>
  <c r="O146" i="16"/>
  <c r="N146" i="16"/>
  <c r="M146" i="16"/>
  <c r="L146" i="16"/>
  <c r="K146" i="16"/>
  <c r="J146" i="16"/>
  <c r="I146" i="16"/>
  <c r="G145" i="16"/>
  <c r="CC145" i="16" s="1"/>
  <c r="G144" i="16"/>
  <c r="G143" i="16"/>
  <c r="G142" i="16"/>
  <c r="G140" i="16"/>
  <c r="G139" i="16"/>
  <c r="G138" i="16"/>
  <c r="G137" i="16"/>
  <c r="CB136" i="16"/>
  <c r="CA136" i="16"/>
  <c r="BZ136" i="16"/>
  <c r="BY136" i="16"/>
  <c r="BX136" i="16"/>
  <c r="BW136" i="16"/>
  <c r="BV136" i="16"/>
  <c r="BU136" i="16"/>
  <c r="BT136" i="16"/>
  <c r="BS136" i="16"/>
  <c r="BR136" i="16"/>
  <c r="BQ136" i="16"/>
  <c r="BP136" i="16"/>
  <c r="BO136" i="16"/>
  <c r="BN136" i="16"/>
  <c r="BM136" i="16"/>
  <c r="BL136" i="16"/>
  <c r="BK136" i="16"/>
  <c r="BJ136" i="16"/>
  <c r="BI136" i="16"/>
  <c r="BH136" i="16"/>
  <c r="BG136" i="16"/>
  <c r="BF136" i="16"/>
  <c r="BE136" i="16"/>
  <c r="BD136" i="16"/>
  <c r="BC136" i="16"/>
  <c r="BB136" i="16"/>
  <c r="BA136" i="16"/>
  <c r="AZ136" i="16"/>
  <c r="AY136" i="16"/>
  <c r="AX136" i="16"/>
  <c r="AW136" i="16"/>
  <c r="AV136" i="16"/>
  <c r="AU136" i="16"/>
  <c r="AT136" i="16"/>
  <c r="AS136" i="16"/>
  <c r="AR136" i="16"/>
  <c r="AQ136" i="16"/>
  <c r="AP136" i="16"/>
  <c r="AO136" i="16"/>
  <c r="AN136" i="16"/>
  <c r="AL136" i="16"/>
  <c r="AK136" i="16"/>
  <c r="AJ136" i="16"/>
  <c r="AI136" i="16"/>
  <c r="AH136" i="16"/>
  <c r="AF136" i="16"/>
  <c r="AE136" i="16"/>
  <c r="AD136" i="16"/>
  <c r="AC136" i="16"/>
  <c r="AB136" i="16"/>
  <c r="AA136" i="16"/>
  <c r="Z136" i="16"/>
  <c r="Y136" i="16"/>
  <c r="X136" i="16"/>
  <c r="W136" i="16"/>
  <c r="V136" i="16"/>
  <c r="T136" i="16"/>
  <c r="S136" i="16"/>
  <c r="Q136" i="16"/>
  <c r="P136" i="16"/>
  <c r="O136" i="16"/>
  <c r="N136" i="16"/>
  <c r="M136" i="16"/>
  <c r="L136" i="16"/>
  <c r="K136" i="16"/>
  <c r="J136" i="16"/>
  <c r="I136" i="16"/>
  <c r="G134" i="16"/>
  <c r="G133" i="16"/>
  <c r="G132" i="16"/>
  <c r="G131" i="16"/>
  <c r="G130" i="16"/>
  <c r="G129" i="16"/>
  <c r="G128" i="16"/>
  <c r="G127" i="16"/>
  <c r="G124" i="16"/>
  <c r="G123" i="16"/>
  <c r="G122" i="16"/>
  <c r="G121" i="16"/>
  <c r="G120" i="16"/>
  <c r="G119" i="16"/>
  <c r="G118" i="16"/>
  <c r="G117" i="16"/>
  <c r="G116" i="16"/>
  <c r="G115" i="16"/>
  <c r="G112" i="16"/>
  <c r="G111" i="16"/>
  <c r="G110" i="16"/>
  <c r="G109" i="16"/>
  <c r="G108" i="16"/>
  <c r="G107" i="16"/>
  <c r="G106" i="16"/>
  <c r="G105" i="16"/>
  <c r="G101" i="16"/>
  <c r="G100" i="16"/>
  <c r="G99" i="16"/>
  <c r="G98" i="16"/>
  <c r="G97" i="16"/>
  <c r="G96" i="16"/>
  <c r="G95" i="16"/>
  <c r="G94" i="16"/>
  <c r="G93" i="16"/>
  <c r="CC92" i="16"/>
  <c r="CB92" i="16"/>
  <c r="CA92" i="16"/>
  <c r="BZ92" i="16"/>
  <c r="BY92" i="16"/>
  <c r="BX92" i="16"/>
  <c r="BW92" i="16"/>
  <c r="BV92" i="16"/>
  <c r="BU92" i="16"/>
  <c r="BT92" i="16"/>
  <c r="BS92" i="16"/>
  <c r="BR92" i="16"/>
  <c r="BQ92" i="16"/>
  <c r="BP92" i="16"/>
  <c r="BO92" i="16"/>
  <c r="BN92" i="16"/>
  <c r="BM92" i="16"/>
  <c r="BL92" i="16"/>
  <c r="BK92" i="16"/>
  <c r="BJ92" i="16"/>
  <c r="BI92" i="16"/>
  <c r="BH92" i="16"/>
  <c r="BG92" i="16"/>
  <c r="BF92" i="16"/>
  <c r="BE92" i="16"/>
  <c r="BD92" i="16"/>
  <c r="BC92" i="16"/>
  <c r="BB92" i="16"/>
  <c r="BA92" i="16"/>
  <c r="AZ92" i="16"/>
  <c r="AY92" i="16"/>
  <c r="AX92" i="16"/>
  <c r="AW92" i="16"/>
  <c r="AV92" i="16"/>
  <c r="AU92" i="16"/>
  <c r="AT92" i="16"/>
  <c r="AS92" i="16"/>
  <c r="AR92" i="16"/>
  <c r="AQ92" i="16"/>
  <c r="AP92" i="16"/>
  <c r="AO92" i="16"/>
  <c r="AN92" i="16"/>
  <c r="AM92" i="16"/>
  <c r="AL92" i="16"/>
  <c r="AK92" i="16"/>
  <c r="AJ92" i="16"/>
  <c r="AI92" i="16"/>
  <c r="AH92" i="16"/>
  <c r="AG92" i="16"/>
  <c r="AF92" i="16"/>
  <c r="AE92" i="16"/>
  <c r="AD92" i="16"/>
  <c r="AC92" i="16"/>
  <c r="AB92" i="16"/>
  <c r="AA92" i="16"/>
  <c r="Z92" i="16"/>
  <c r="Y92" i="16"/>
  <c r="X92" i="16"/>
  <c r="W92" i="16"/>
  <c r="V92" i="16"/>
  <c r="U92" i="16"/>
  <c r="T92" i="16"/>
  <c r="S92" i="16"/>
  <c r="Q92" i="16"/>
  <c r="P92" i="16"/>
  <c r="O92" i="16"/>
  <c r="N92" i="16"/>
  <c r="M92" i="16"/>
  <c r="L92" i="16"/>
  <c r="K92" i="16"/>
  <c r="J92" i="16"/>
  <c r="I92" i="16"/>
  <c r="H92" i="16"/>
  <c r="G91" i="16"/>
  <c r="G90" i="16"/>
  <c r="G89" i="16"/>
  <c r="G88" i="16"/>
  <c r="G87" i="16"/>
  <c r="G86" i="16"/>
  <c r="G85" i="16"/>
  <c r="G84" i="16"/>
  <c r="G83" i="16"/>
  <c r="G82" i="16"/>
  <c r="G81" i="16"/>
  <c r="G79" i="16"/>
  <c r="G78" i="16"/>
  <c r="G77" i="16"/>
  <c r="G76" i="16"/>
  <c r="G75" i="16"/>
  <c r="G73" i="16"/>
  <c r="G72" i="16"/>
  <c r="G70" i="16"/>
  <c r="G68" i="16"/>
  <c r="G67" i="16"/>
  <c r="G66" i="16"/>
  <c r="G64" i="16"/>
  <c r="G63" i="16"/>
  <c r="G62" i="16"/>
  <c r="G61" i="16"/>
  <c r="G60" i="16"/>
  <c r="G59" i="16"/>
  <c r="G58" i="16"/>
  <c r="G57" i="16"/>
  <c r="G56" i="16"/>
  <c r="G55" i="16"/>
  <c r="CC54" i="16"/>
  <c r="CB54" i="16"/>
  <c r="CA54" i="16"/>
  <c r="BZ54" i="16"/>
  <c r="BY54" i="16"/>
  <c r="BX54" i="16"/>
  <c r="BW54" i="16"/>
  <c r="BV54" i="16"/>
  <c r="BU54" i="16"/>
  <c r="BT54" i="16"/>
  <c r="BS54" i="16"/>
  <c r="BR54" i="16"/>
  <c r="BQ54" i="16"/>
  <c r="BP54" i="16"/>
  <c r="BO54" i="16"/>
  <c r="BN54" i="16"/>
  <c r="BM54" i="16"/>
  <c r="BL54" i="16"/>
  <c r="BK54" i="16"/>
  <c r="BJ54" i="16"/>
  <c r="BI54" i="16"/>
  <c r="BH54" i="16"/>
  <c r="BG54" i="16"/>
  <c r="BF54" i="16"/>
  <c r="BE54" i="16"/>
  <c r="BD54" i="16"/>
  <c r="BC54" i="16"/>
  <c r="BB54" i="16"/>
  <c r="BA54" i="16"/>
  <c r="AZ54" i="16"/>
  <c r="AY54" i="16"/>
  <c r="AX54" i="16"/>
  <c r="AW54" i="16"/>
  <c r="AV54" i="16"/>
  <c r="AU54" i="16"/>
  <c r="AT54" i="16"/>
  <c r="AS54" i="16"/>
  <c r="AR54" i="16"/>
  <c r="AQ54" i="16"/>
  <c r="AP54" i="16"/>
  <c r="AO54" i="16"/>
  <c r="AN54" i="16"/>
  <c r="AM54" i="16"/>
  <c r="AL54" i="16"/>
  <c r="AK54" i="16"/>
  <c r="AJ54" i="16"/>
  <c r="AI54" i="16"/>
  <c r="AH54" i="16"/>
  <c r="AG54" i="16"/>
  <c r="AF54" i="16"/>
  <c r="AE54" i="16"/>
  <c r="AD54" i="16"/>
  <c r="AC54" i="16"/>
  <c r="AB54" i="16"/>
  <c r="AA54" i="16"/>
  <c r="Z54" i="16"/>
  <c r="Y54" i="16"/>
  <c r="X54" i="16"/>
  <c r="W54" i="16"/>
  <c r="V54" i="16"/>
  <c r="U54" i="16"/>
  <c r="T54" i="16"/>
  <c r="S54" i="16"/>
  <c r="Q54" i="16"/>
  <c r="P54" i="16"/>
  <c r="O54" i="16"/>
  <c r="N54" i="16"/>
  <c r="M54" i="16"/>
  <c r="L54" i="16"/>
  <c r="K54" i="16"/>
  <c r="J54" i="16"/>
  <c r="I54" i="16"/>
  <c r="G52" i="16"/>
  <c r="G51" i="16"/>
  <c r="G49" i="16"/>
  <c r="G48" i="16"/>
  <c r="G47" i="16"/>
  <c r="G46" i="16"/>
  <c r="G45" i="16"/>
  <c r="CC45" i="16" s="1"/>
  <c r="G44" i="16"/>
  <c r="G43" i="16"/>
  <c r="G42" i="16"/>
  <c r="G41" i="16"/>
  <c r="G40" i="16"/>
  <c r="G39" i="16"/>
  <c r="G38" i="16"/>
  <c r="G37" i="16"/>
  <c r="G36" i="16"/>
  <c r="G34" i="16"/>
  <c r="G33" i="16"/>
  <c r="G32" i="16"/>
  <c r="G31" i="16"/>
  <c r="CB29" i="16"/>
  <c r="CA29" i="16"/>
  <c r="BZ29" i="16"/>
  <c r="BY29" i="16"/>
  <c r="BX29" i="16"/>
  <c r="BW29" i="16"/>
  <c r="BV29" i="16"/>
  <c r="BU29" i="16"/>
  <c r="BT29" i="16"/>
  <c r="BS29" i="16"/>
  <c r="BR29" i="16"/>
  <c r="BP29" i="16"/>
  <c r="BO29" i="16"/>
  <c r="BN29" i="16"/>
  <c r="BM29" i="16"/>
  <c r="BL29" i="16"/>
  <c r="BK29" i="16"/>
  <c r="BJ29" i="16"/>
  <c r="BI29" i="16"/>
  <c r="BH29" i="16"/>
  <c r="BG29" i="16"/>
  <c r="BF29" i="16"/>
  <c r="BD29" i="16"/>
  <c r="BC29" i="16"/>
  <c r="BB29" i="16"/>
  <c r="BA29" i="16"/>
  <c r="AZ29" i="16"/>
  <c r="AY29" i="16"/>
  <c r="AX29" i="16"/>
  <c r="AW29" i="16"/>
  <c r="AV29" i="16"/>
  <c r="AU29" i="16"/>
  <c r="AT29" i="16"/>
  <c r="AR29" i="16"/>
  <c r="AQ29" i="16"/>
  <c r="AP29" i="16"/>
  <c r="AO29" i="16"/>
  <c r="AN29" i="16"/>
  <c r="AM29" i="16"/>
  <c r="AL29" i="16"/>
  <c r="AK29" i="16"/>
  <c r="AJ29" i="16"/>
  <c r="AI29" i="16"/>
  <c r="AH29" i="16"/>
  <c r="AF29" i="16"/>
  <c r="AE29" i="16"/>
  <c r="AD29" i="16"/>
  <c r="AC29" i="16"/>
  <c r="AB29" i="16"/>
  <c r="AA29" i="16"/>
  <c r="Z29" i="16"/>
  <c r="Y29" i="16"/>
  <c r="X29" i="16"/>
  <c r="W29" i="16"/>
  <c r="V29" i="16"/>
  <c r="T29" i="16"/>
  <c r="S29" i="16"/>
  <c r="R29" i="16"/>
  <c r="O29" i="16"/>
  <c r="N29" i="16"/>
  <c r="M29" i="16"/>
  <c r="L29" i="16"/>
  <c r="K29" i="16"/>
  <c r="J29" i="16"/>
  <c r="I29" i="16"/>
  <c r="CB26" i="16"/>
  <c r="CA26" i="16"/>
  <c r="BZ26" i="16"/>
  <c r="BY26" i="16"/>
  <c r="BX26" i="16"/>
  <c r="BW26" i="16"/>
  <c r="BV26" i="16"/>
  <c r="BU26" i="16"/>
  <c r="BT26" i="16"/>
  <c r="BS26" i="16"/>
  <c r="BR26" i="16"/>
  <c r="BP26" i="16"/>
  <c r="BO26" i="16"/>
  <c r="BN26" i="16"/>
  <c r="BM26" i="16"/>
  <c r="BL26" i="16"/>
  <c r="BK26" i="16"/>
  <c r="BJ26" i="16"/>
  <c r="BI26" i="16"/>
  <c r="BH26" i="16"/>
  <c r="BG26" i="16"/>
  <c r="BF26" i="16"/>
  <c r="BD26" i="16"/>
  <c r="BC26" i="16"/>
  <c r="BB26" i="16"/>
  <c r="BA26" i="16"/>
  <c r="AZ26" i="16"/>
  <c r="AY26" i="16"/>
  <c r="AX26" i="16"/>
  <c r="AW26" i="16"/>
  <c r="AV26" i="16"/>
  <c r="AU26" i="16"/>
  <c r="AT26" i="16"/>
  <c r="AR26" i="16"/>
  <c r="AQ26" i="16"/>
  <c r="AP26" i="16"/>
  <c r="AO26" i="16"/>
  <c r="AN26" i="16"/>
  <c r="AM26" i="16"/>
  <c r="AL26" i="16"/>
  <c r="AK26" i="16"/>
  <c r="AJ26" i="16"/>
  <c r="AI26" i="16"/>
  <c r="AH26" i="16"/>
  <c r="AF26" i="16"/>
  <c r="AE26" i="16"/>
  <c r="AD26" i="16"/>
  <c r="AC26" i="16"/>
  <c r="AB26" i="16"/>
  <c r="AA26" i="16"/>
  <c r="Z26" i="16"/>
  <c r="Y26" i="16"/>
  <c r="X26" i="16"/>
  <c r="W26" i="16"/>
  <c r="V26" i="16"/>
  <c r="T26" i="16"/>
  <c r="S26" i="16"/>
  <c r="R26" i="16"/>
  <c r="Q26" i="16"/>
  <c r="P26" i="16"/>
  <c r="O26" i="16"/>
  <c r="N26" i="16"/>
  <c r="M26" i="16"/>
  <c r="L26" i="16"/>
  <c r="K26" i="16"/>
  <c r="J26" i="16"/>
  <c r="I26" i="16"/>
  <c r="CC20" i="16"/>
  <c r="CB20" i="16"/>
  <c r="CA20" i="16"/>
  <c r="BZ20" i="16"/>
  <c r="BY20" i="16"/>
  <c r="BX20" i="16"/>
  <c r="BW20" i="16"/>
  <c r="BV20" i="16"/>
  <c r="BU20" i="16"/>
  <c r="BT20" i="16"/>
  <c r="BS20" i="16"/>
  <c r="BR20" i="16"/>
  <c r="BQ20" i="16"/>
  <c r="BP20" i="16"/>
  <c r="BO20" i="16"/>
  <c r="BN20" i="16"/>
  <c r="BM20" i="16"/>
  <c r="BL20" i="16"/>
  <c r="BK20" i="16"/>
  <c r="BJ20" i="16"/>
  <c r="BI20" i="16"/>
  <c r="BH20" i="16"/>
  <c r="BG20" i="16"/>
  <c r="BF20" i="16"/>
  <c r="BE20" i="16"/>
  <c r="BD20" i="16"/>
  <c r="BC20" i="16"/>
  <c r="BB20" i="16"/>
  <c r="BA20" i="16"/>
  <c r="AZ20" i="16"/>
  <c r="AY20" i="16"/>
  <c r="AX20" i="16"/>
  <c r="AW20" i="16"/>
  <c r="AV20" i="16"/>
  <c r="AU20" i="16"/>
  <c r="AT20" i="16"/>
  <c r="AS20" i="16"/>
  <c r="AR20" i="16"/>
  <c r="AQ20" i="16"/>
  <c r="AP20" i="16"/>
  <c r="AO20" i="16"/>
  <c r="AN20" i="16"/>
  <c r="AM20" i="16"/>
  <c r="AL20" i="16"/>
  <c r="AK20" i="16"/>
  <c r="AJ20" i="16"/>
  <c r="AI20" i="16"/>
  <c r="AH20" i="16"/>
  <c r="AG20" i="16"/>
  <c r="AF20" i="16"/>
  <c r="AE20" i="16"/>
  <c r="AD20" i="16"/>
  <c r="AC20" i="16"/>
  <c r="AB20" i="16"/>
  <c r="AA20" i="16"/>
  <c r="Z20" i="16"/>
  <c r="Y20" i="16"/>
  <c r="X20" i="16"/>
  <c r="W20" i="16"/>
  <c r="V20" i="16"/>
  <c r="U20" i="16"/>
  <c r="T20" i="16"/>
  <c r="S20" i="16"/>
  <c r="R20" i="16"/>
  <c r="Q20" i="16"/>
  <c r="P20" i="16"/>
  <c r="O20" i="16"/>
  <c r="N20" i="16"/>
  <c r="M20" i="16"/>
  <c r="L20" i="16"/>
  <c r="K20" i="16"/>
  <c r="J20" i="16"/>
  <c r="I20" i="16"/>
  <c r="H20" i="16"/>
  <c r="G19" i="16"/>
  <c r="G18" i="16"/>
  <c r="G17" i="16"/>
  <c r="G16" i="16"/>
  <c r="CC15" i="16"/>
  <c r="CB15" i="16"/>
  <c r="CA15" i="16"/>
  <c r="BZ15" i="16"/>
  <c r="BY15" i="16"/>
  <c r="BX15" i="16"/>
  <c r="BW15" i="16"/>
  <c r="BV15" i="16"/>
  <c r="BU15" i="16"/>
  <c r="BT15" i="16"/>
  <c r="BS15" i="16"/>
  <c r="BR15" i="16"/>
  <c r="BQ15" i="16"/>
  <c r="BP15" i="16"/>
  <c r="BO15" i="16"/>
  <c r="BN15" i="16"/>
  <c r="BM15" i="16"/>
  <c r="BL15" i="16"/>
  <c r="BK15" i="16"/>
  <c r="BJ15" i="16"/>
  <c r="BI15" i="16"/>
  <c r="BH15" i="16"/>
  <c r="BG15" i="16"/>
  <c r="BF15" i="16"/>
  <c r="BE15" i="16"/>
  <c r="BD15" i="16"/>
  <c r="BC15" i="16"/>
  <c r="BB15" i="16"/>
  <c r="BA15" i="16"/>
  <c r="AZ15" i="16"/>
  <c r="AY15" i="16"/>
  <c r="AX15" i="16"/>
  <c r="AW15" i="16"/>
  <c r="AV15" i="16"/>
  <c r="AU15" i="16"/>
  <c r="AT15" i="16"/>
  <c r="AS15" i="16"/>
  <c r="AR15" i="16"/>
  <c r="AQ15" i="16"/>
  <c r="AP15" i="16"/>
  <c r="AO15" i="16"/>
  <c r="AN15" i="16"/>
  <c r="AM15" i="16"/>
  <c r="AL15" i="16"/>
  <c r="AK15" i="16"/>
  <c r="AJ15" i="16"/>
  <c r="AI15" i="16"/>
  <c r="AH15" i="16"/>
  <c r="AG15" i="16"/>
  <c r="AF15" i="16"/>
  <c r="AE15" i="16"/>
  <c r="AD15" i="16"/>
  <c r="AC15" i="16"/>
  <c r="AB15" i="16"/>
  <c r="AA15" i="16"/>
  <c r="Z15" i="16"/>
  <c r="Y15" i="16"/>
  <c r="X15" i="16"/>
  <c r="W15" i="16"/>
  <c r="V15" i="16"/>
  <c r="U15" i="16"/>
  <c r="T15" i="16"/>
  <c r="S15" i="16"/>
  <c r="R15" i="16"/>
  <c r="Q15" i="16"/>
  <c r="P15" i="16"/>
  <c r="O15" i="16"/>
  <c r="N15" i="16"/>
  <c r="M15" i="16"/>
  <c r="L15" i="16"/>
  <c r="K15" i="16"/>
  <c r="J15" i="16"/>
  <c r="I15" i="16"/>
  <c r="H15" i="16"/>
  <c r="BZ14" i="16"/>
  <c r="BW44" i="2" s="1"/>
  <c r="BI14" i="16"/>
  <c r="BF44" i="2" s="1"/>
  <c r="H3" i="16"/>
  <c r="I3" i="16" s="1"/>
  <c r="J3" i="16" s="1"/>
  <c r="K3" i="16" s="1"/>
  <c r="L3" i="16" s="1"/>
  <c r="M3" i="16" s="1"/>
  <c r="N3" i="16" s="1"/>
  <c r="O3" i="16" s="1"/>
  <c r="P3" i="16" s="1"/>
  <c r="Q3" i="16" s="1"/>
  <c r="R3" i="16" s="1"/>
  <c r="S3" i="16" s="1"/>
  <c r="T3" i="16" s="1"/>
  <c r="U3" i="16" s="1"/>
  <c r="V3" i="16" s="1"/>
  <c r="W3" i="16" s="1"/>
  <c r="X3" i="16" s="1"/>
  <c r="Y3" i="16" s="1"/>
  <c r="Z3" i="16" s="1"/>
  <c r="AA3" i="16" s="1"/>
  <c r="AB3" i="16" s="1"/>
  <c r="AC3" i="16" s="1"/>
  <c r="AD3" i="16" s="1"/>
  <c r="AE3" i="16" s="1"/>
  <c r="AF3" i="16" s="1"/>
  <c r="AG3" i="16" s="1"/>
  <c r="AH3" i="16" s="1"/>
  <c r="AI3" i="16" s="1"/>
  <c r="AJ3" i="16" s="1"/>
  <c r="AK3" i="16" s="1"/>
  <c r="AL3" i="16" s="1"/>
  <c r="AM3" i="16" s="1"/>
  <c r="AN3" i="16" s="1"/>
  <c r="AO3" i="16" s="1"/>
  <c r="AP3" i="16" s="1"/>
  <c r="AQ3" i="16" s="1"/>
  <c r="AR3" i="16" s="1"/>
  <c r="AS3" i="16" s="1"/>
  <c r="AT3" i="16" s="1"/>
  <c r="AU3" i="16" s="1"/>
  <c r="AV3" i="16" s="1"/>
  <c r="AW3" i="16" s="1"/>
  <c r="AX3" i="16" s="1"/>
  <c r="AY3" i="16" s="1"/>
  <c r="AZ3" i="16" s="1"/>
  <c r="BA3" i="16" s="1"/>
  <c r="BB3" i="16" s="1"/>
  <c r="BC3" i="16" s="1"/>
  <c r="BD3" i="16" s="1"/>
  <c r="BE3" i="16" s="1"/>
  <c r="BF3" i="16" s="1"/>
  <c r="BG3" i="16" s="1"/>
  <c r="BH3" i="16" s="1"/>
  <c r="BI3" i="16" s="1"/>
  <c r="BJ3" i="16" s="1"/>
  <c r="BK3" i="16" s="1"/>
  <c r="BL3" i="16" s="1"/>
  <c r="BM3" i="16" s="1"/>
  <c r="BN3" i="16" s="1"/>
  <c r="BO3" i="16" s="1"/>
  <c r="BP3" i="16" s="1"/>
  <c r="BQ3" i="16" s="1"/>
  <c r="BR3" i="16" s="1"/>
  <c r="BS3" i="16" s="1"/>
  <c r="BT3" i="16" s="1"/>
  <c r="BU3" i="16" s="1"/>
  <c r="BV3" i="16" s="1"/>
  <c r="BW3" i="16" s="1"/>
  <c r="BX3" i="16" s="1"/>
  <c r="BY3" i="16" s="1"/>
  <c r="BZ3" i="16" s="1"/>
  <c r="CA3" i="16" s="1"/>
  <c r="CB3" i="16" s="1"/>
  <c r="CC3" i="16" s="1"/>
  <c r="C501" i="15"/>
  <c r="G500" i="15"/>
  <c r="G499" i="15"/>
  <c r="G492" i="15"/>
  <c r="G491" i="15"/>
  <c r="G483" i="15"/>
  <c r="G482" i="15"/>
  <c r="G481" i="15"/>
  <c r="G479" i="15"/>
  <c r="G478" i="15"/>
  <c r="G477" i="15"/>
  <c r="G476" i="15"/>
  <c r="G475" i="15"/>
  <c r="H471" i="15"/>
  <c r="H468" i="15" s="1"/>
  <c r="H24" i="15" s="1"/>
  <c r="E70" i="2" s="1"/>
  <c r="E472" i="15"/>
  <c r="G472" i="15" s="1"/>
  <c r="CB468" i="15"/>
  <c r="CB24" i="15" s="1"/>
  <c r="BY70" i="2" s="1"/>
  <c r="CA468" i="15"/>
  <c r="CA24" i="15" s="1"/>
  <c r="BZ468" i="15"/>
  <c r="BZ24" i="15" s="1"/>
  <c r="BY468" i="15"/>
  <c r="BY24" i="15" s="1"/>
  <c r="BX468" i="15"/>
  <c r="BX24" i="15" s="1"/>
  <c r="BU70" i="2" s="1"/>
  <c r="BW468" i="15"/>
  <c r="BW24" i="15" s="1"/>
  <c r="BV468" i="15"/>
  <c r="BV24" i="15" s="1"/>
  <c r="BU468" i="15"/>
  <c r="BU24" i="15" s="1"/>
  <c r="BT468" i="15"/>
  <c r="BT24" i="15" s="1"/>
  <c r="BQ70" i="2" s="1"/>
  <c r="BS468" i="15"/>
  <c r="BS24" i="15" s="1"/>
  <c r="BR468" i="15"/>
  <c r="BR24" i="15" s="1"/>
  <c r="BP468" i="15"/>
  <c r="BP24" i="15" s="1"/>
  <c r="BM70" i="2" s="1"/>
  <c r="BO468" i="15"/>
  <c r="BO24" i="15" s="1"/>
  <c r="BN468" i="15"/>
  <c r="BN24" i="15" s="1"/>
  <c r="BM468" i="15"/>
  <c r="BM24" i="15" s="1"/>
  <c r="BL468" i="15"/>
  <c r="BL24" i="15" s="1"/>
  <c r="BI70" i="2" s="1"/>
  <c r="BK468" i="15"/>
  <c r="BK24" i="15" s="1"/>
  <c r="BJ468" i="15"/>
  <c r="BJ24" i="15" s="1"/>
  <c r="BI468" i="15"/>
  <c r="BI24" i="15" s="1"/>
  <c r="BH468" i="15"/>
  <c r="BH24" i="15" s="1"/>
  <c r="BE70" i="2" s="1"/>
  <c r="BG468" i="15"/>
  <c r="BG24" i="15" s="1"/>
  <c r="BF468" i="15"/>
  <c r="BF24" i="15" s="1"/>
  <c r="BD468" i="15"/>
  <c r="BD24" i="15" s="1"/>
  <c r="BA70" i="2" s="1"/>
  <c r="BC468" i="15"/>
  <c r="BC24" i="15" s="1"/>
  <c r="BB468" i="15"/>
  <c r="BB24" i="15" s="1"/>
  <c r="BA468" i="15"/>
  <c r="BA24" i="15" s="1"/>
  <c r="AZ468" i="15"/>
  <c r="AZ24" i="15" s="1"/>
  <c r="AW70" i="2" s="1"/>
  <c r="AY468" i="15"/>
  <c r="AY24" i="15" s="1"/>
  <c r="AX468" i="15"/>
  <c r="AX24" i="15" s="1"/>
  <c r="AW468" i="15"/>
  <c r="AW24" i="15" s="1"/>
  <c r="AV468" i="15"/>
  <c r="AV24" i="15" s="1"/>
  <c r="AS70" i="2" s="1"/>
  <c r="AU468" i="15"/>
  <c r="AU24" i="15" s="1"/>
  <c r="AT468" i="15"/>
  <c r="AT24" i="15" s="1"/>
  <c r="AR468" i="15"/>
  <c r="AR24" i="15" s="1"/>
  <c r="AO70" i="2" s="1"/>
  <c r="AQ468" i="15"/>
  <c r="AQ24" i="15" s="1"/>
  <c r="AP468" i="15"/>
  <c r="AP24" i="15" s="1"/>
  <c r="AO468" i="15"/>
  <c r="AO24" i="15" s="1"/>
  <c r="AN468" i="15"/>
  <c r="AN24" i="15" s="1"/>
  <c r="AK70" i="2" s="1"/>
  <c r="AM468" i="15"/>
  <c r="AM24" i="15" s="1"/>
  <c r="AL468" i="15"/>
  <c r="AL24" i="15" s="1"/>
  <c r="AK468" i="15"/>
  <c r="AK24" i="15" s="1"/>
  <c r="AJ468" i="15"/>
  <c r="AJ24" i="15" s="1"/>
  <c r="AG70" i="2" s="1"/>
  <c r="AI468" i="15"/>
  <c r="AI24" i="15" s="1"/>
  <c r="AH468" i="15"/>
  <c r="AH24" i="15" s="1"/>
  <c r="AF468" i="15"/>
  <c r="AF24" i="15" s="1"/>
  <c r="AC70" i="2" s="1"/>
  <c r="AE468" i="15"/>
  <c r="AE24" i="15" s="1"/>
  <c r="AD468" i="15"/>
  <c r="AD24" i="15" s="1"/>
  <c r="AC468" i="15"/>
  <c r="AC24" i="15" s="1"/>
  <c r="AB468" i="15"/>
  <c r="AB24" i="15" s="1"/>
  <c r="Y70" i="2" s="1"/>
  <c r="AA468" i="15"/>
  <c r="AA24" i="15" s="1"/>
  <c r="Z468" i="15"/>
  <c r="Z24" i="15" s="1"/>
  <c r="Y468" i="15"/>
  <c r="Y24" i="15" s="1"/>
  <c r="X468" i="15"/>
  <c r="X24" i="15" s="1"/>
  <c r="U70" i="2" s="1"/>
  <c r="W468" i="15"/>
  <c r="W24" i="15" s="1"/>
  <c r="V468" i="15"/>
  <c r="V24" i="15" s="1"/>
  <c r="T468" i="15"/>
  <c r="T24" i="15" s="1"/>
  <c r="Q70" i="2" s="1"/>
  <c r="S468" i="15"/>
  <c r="S24" i="15" s="1"/>
  <c r="Q468" i="15"/>
  <c r="Q24" i="15" s="1"/>
  <c r="P468" i="15"/>
  <c r="P24" i="15" s="1"/>
  <c r="M70" i="2" s="1"/>
  <c r="O468" i="15"/>
  <c r="O24" i="15" s="1"/>
  <c r="N468" i="15"/>
  <c r="N24" i="15" s="1"/>
  <c r="M468" i="15"/>
  <c r="M24" i="15" s="1"/>
  <c r="L468" i="15"/>
  <c r="L24" i="15" s="1"/>
  <c r="I70" i="2" s="1"/>
  <c r="K468" i="15"/>
  <c r="K24" i="15" s="1"/>
  <c r="J468" i="15"/>
  <c r="J24" i="15" s="1"/>
  <c r="I468" i="15"/>
  <c r="I24" i="15" s="1"/>
  <c r="G463" i="15"/>
  <c r="G461" i="15"/>
  <c r="C459" i="15"/>
  <c r="C457" i="15"/>
  <c r="C455" i="15"/>
  <c r="C451" i="15"/>
  <c r="C449" i="15"/>
  <c r="C443" i="15"/>
  <c r="C441" i="15"/>
  <c r="C438" i="15"/>
  <c r="C437" i="15"/>
  <c r="C436" i="15"/>
  <c r="G435" i="15"/>
  <c r="C434" i="15"/>
  <c r="C433" i="15"/>
  <c r="BX23" i="15"/>
  <c r="BU61" i="2" s="1"/>
  <c r="BC23" i="15"/>
  <c r="AZ61" i="2" s="1"/>
  <c r="AX23" i="15"/>
  <c r="AU61" i="2" s="1"/>
  <c r="S23" i="15"/>
  <c r="P61" i="2" s="1"/>
  <c r="G431" i="15"/>
  <c r="G430" i="15"/>
  <c r="G429" i="15"/>
  <c r="CB428" i="15"/>
  <c r="CA428" i="15"/>
  <c r="BZ428" i="15"/>
  <c r="BY428" i="15"/>
  <c r="BX428" i="15"/>
  <c r="BW428" i="15"/>
  <c r="BV428" i="15"/>
  <c r="BU428" i="15"/>
  <c r="BT428" i="15"/>
  <c r="BS428" i="15"/>
  <c r="BR428" i="15"/>
  <c r="BP428" i="15"/>
  <c r="BO428" i="15"/>
  <c r="BN428" i="15"/>
  <c r="BM428" i="15"/>
  <c r="BL428" i="15"/>
  <c r="BK428" i="15"/>
  <c r="BJ428" i="15"/>
  <c r="BI428" i="15"/>
  <c r="BH428" i="15"/>
  <c r="BG428" i="15"/>
  <c r="BF428" i="15"/>
  <c r="BD428" i="15"/>
  <c r="BC428" i="15"/>
  <c r="BB428" i="15"/>
  <c r="BA428" i="15"/>
  <c r="AZ428" i="15"/>
  <c r="AY428" i="15"/>
  <c r="AX428" i="15"/>
  <c r="AW428" i="15"/>
  <c r="AV428" i="15"/>
  <c r="AU428" i="15"/>
  <c r="AT428" i="15"/>
  <c r="AR428" i="15"/>
  <c r="AQ428" i="15"/>
  <c r="AP428" i="15"/>
  <c r="AO428" i="15"/>
  <c r="AN428" i="15"/>
  <c r="AM428" i="15"/>
  <c r="AL428" i="15"/>
  <c r="AK428" i="15"/>
  <c r="AJ428" i="15"/>
  <c r="AI428" i="15"/>
  <c r="AH428" i="15"/>
  <c r="AF428" i="15"/>
  <c r="AE428" i="15"/>
  <c r="AD428" i="15"/>
  <c r="AC428" i="15"/>
  <c r="AB428" i="15"/>
  <c r="AA428" i="15"/>
  <c r="Z428" i="15"/>
  <c r="Y428" i="15"/>
  <c r="X428" i="15"/>
  <c r="W428" i="15"/>
  <c r="V428" i="15"/>
  <c r="T428" i="15"/>
  <c r="S428" i="15"/>
  <c r="Q428" i="15"/>
  <c r="P428" i="15"/>
  <c r="O428" i="15"/>
  <c r="N428" i="15"/>
  <c r="M428" i="15"/>
  <c r="L428" i="15"/>
  <c r="K428" i="15"/>
  <c r="J428" i="15"/>
  <c r="I428" i="15"/>
  <c r="H428" i="15"/>
  <c r="G399" i="15"/>
  <c r="G398" i="15"/>
  <c r="G397" i="15"/>
  <c r="G396" i="15"/>
  <c r="G395" i="15"/>
  <c r="G393" i="15"/>
  <c r="G392" i="15"/>
  <c r="G391" i="15"/>
  <c r="G390" i="15"/>
  <c r="G389" i="15"/>
  <c r="G388" i="15"/>
  <c r="G387" i="15"/>
  <c r="G386" i="15"/>
  <c r="G384" i="15"/>
  <c r="G383" i="15"/>
  <c r="G382" i="15"/>
  <c r="G381" i="15"/>
  <c r="G380" i="15"/>
  <c r="G379" i="15"/>
  <c r="G378" i="15"/>
  <c r="G377" i="15"/>
  <c r="G375" i="15"/>
  <c r="G374" i="15"/>
  <c r="G373" i="15"/>
  <c r="G372" i="15"/>
  <c r="G370" i="15"/>
  <c r="G369" i="15"/>
  <c r="G367" i="15"/>
  <c r="G366" i="15"/>
  <c r="G365" i="15"/>
  <c r="G364" i="15"/>
  <c r="G363" i="15"/>
  <c r="G362" i="15"/>
  <c r="G361" i="15"/>
  <c r="G360" i="15"/>
  <c r="G359" i="15"/>
  <c r="G358" i="15"/>
  <c r="G357" i="15"/>
  <c r="G356" i="15"/>
  <c r="G355" i="15"/>
  <c r="G354" i="15"/>
  <c r="G352" i="15"/>
  <c r="G351" i="15"/>
  <c r="G350" i="15"/>
  <c r="G348" i="15"/>
  <c r="G346" i="15"/>
  <c r="G345" i="15"/>
  <c r="G344" i="15"/>
  <c r="G342" i="15"/>
  <c r="G341" i="15"/>
  <c r="G340" i="15"/>
  <c r="G339" i="15"/>
  <c r="G338" i="15"/>
  <c r="G337" i="15"/>
  <c r="G336" i="15"/>
  <c r="G335" i="15"/>
  <c r="G334" i="15"/>
  <c r="G333" i="15"/>
  <c r="G332" i="15"/>
  <c r="G331" i="15"/>
  <c r="G330" i="15"/>
  <c r="G329" i="15"/>
  <c r="G328" i="15"/>
  <c r="G326" i="15"/>
  <c r="G324" i="15"/>
  <c r="G323" i="15"/>
  <c r="G321" i="15"/>
  <c r="G319" i="15"/>
  <c r="G318" i="15"/>
  <c r="G317" i="15"/>
  <c r="G311" i="15"/>
  <c r="G305" i="15"/>
  <c r="G304" i="15"/>
  <c r="G303" i="15"/>
  <c r="G301" i="15"/>
  <c r="G300" i="15"/>
  <c r="G299" i="15"/>
  <c r="G298" i="15"/>
  <c r="G297" i="15"/>
  <c r="G295" i="15"/>
  <c r="G294" i="15"/>
  <c r="G293" i="15"/>
  <c r="G291" i="15"/>
  <c r="G290" i="15"/>
  <c r="G289" i="15"/>
  <c r="G288" i="15"/>
  <c r="G286" i="15"/>
  <c r="G285" i="15"/>
  <c r="G284" i="15"/>
  <c r="G283" i="15"/>
  <c r="G280" i="15"/>
  <c r="G277" i="15"/>
  <c r="G276" i="15"/>
  <c r="G275" i="15"/>
  <c r="G274" i="15"/>
  <c r="G273" i="15"/>
  <c r="G272" i="15"/>
  <c r="G271" i="15"/>
  <c r="G270" i="15"/>
  <c r="G269" i="15"/>
  <c r="G268" i="15"/>
  <c r="G267" i="15"/>
  <c r="G266" i="15"/>
  <c r="G265" i="15"/>
  <c r="G264" i="15"/>
  <c r="G263" i="15"/>
  <c r="CB262" i="15"/>
  <c r="CA262" i="15"/>
  <c r="BZ262" i="15"/>
  <c r="BY262" i="15"/>
  <c r="BX262" i="15"/>
  <c r="BW262" i="15"/>
  <c r="BV262" i="15"/>
  <c r="BU262" i="15"/>
  <c r="BT262" i="15"/>
  <c r="BS262" i="15"/>
  <c r="BR262" i="15"/>
  <c r="BQ262" i="15"/>
  <c r="BP262" i="15"/>
  <c r="BO262" i="15"/>
  <c r="BN262" i="15"/>
  <c r="BM262" i="15"/>
  <c r="BL262" i="15"/>
  <c r="BK262" i="15"/>
  <c r="BJ262" i="15"/>
  <c r="BI262" i="15"/>
  <c r="BH262" i="15"/>
  <c r="BG262" i="15"/>
  <c r="BF262" i="15"/>
  <c r="BE262" i="15"/>
  <c r="BD262" i="15"/>
  <c r="BC262" i="15"/>
  <c r="BB262" i="15"/>
  <c r="BA262" i="15"/>
  <c r="AZ262" i="15"/>
  <c r="AY262" i="15"/>
  <c r="AX262" i="15"/>
  <c r="AW262" i="15"/>
  <c r="AV262" i="15"/>
  <c r="AU262" i="15"/>
  <c r="AT262" i="15"/>
  <c r="AS262" i="15"/>
  <c r="AR262" i="15"/>
  <c r="AQ262" i="15"/>
  <c r="AP262" i="15"/>
  <c r="AO262" i="15"/>
  <c r="AN262" i="15"/>
  <c r="AL262" i="15"/>
  <c r="AK262" i="15"/>
  <c r="AJ262" i="15"/>
  <c r="AI262" i="15"/>
  <c r="AH262" i="15"/>
  <c r="AF262" i="15"/>
  <c r="AE262" i="15"/>
  <c r="AD262" i="15"/>
  <c r="AC262" i="15"/>
  <c r="AB262" i="15"/>
  <c r="AA262" i="15"/>
  <c r="Z262" i="15"/>
  <c r="Y262" i="15"/>
  <c r="X262" i="15"/>
  <c r="W262" i="15"/>
  <c r="V262" i="15"/>
  <c r="T262" i="15"/>
  <c r="S262" i="15"/>
  <c r="R262" i="15"/>
  <c r="P262" i="15"/>
  <c r="O262" i="15"/>
  <c r="N262" i="15"/>
  <c r="M262" i="15"/>
  <c r="L262" i="15"/>
  <c r="K262" i="15"/>
  <c r="J262" i="15"/>
  <c r="I262" i="15"/>
  <c r="H262" i="15"/>
  <c r="G261" i="15"/>
  <c r="G260" i="15"/>
  <c r="G259" i="15"/>
  <c r="G258" i="15"/>
  <c r="G257" i="15"/>
  <c r="G256" i="15"/>
  <c r="G255" i="15"/>
  <c r="G254" i="15"/>
  <c r="G253" i="15"/>
  <c r="G252" i="15"/>
  <c r="G251" i="15"/>
  <c r="G250" i="15"/>
  <c r="G249" i="15"/>
  <c r="G248" i="15"/>
  <c r="G247" i="15"/>
  <c r="G246" i="15"/>
  <c r="G245" i="15"/>
  <c r="G244" i="15"/>
  <c r="G243" i="15"/>
  <c r="G242" i="15"/>
  <c r="G241" i="15"/>
  <c r="G240" i="15"/>
  <c r="G239" i="15"/>
  <c r="G237" i="15"/>
  <c r="G236" i="15"/>
  <c r="G235" i="15"/>
  <c r="G234" i="15"/>
  <c r="G233" i="15"/>
  <c r="G232" i="15"/>
  <c r="G231" i="15"/>
  <c r="G230" i="15"/>
  <c r="CB229" i="15"/>
  <c r="CA229" i="15"/>
  <c r="BZ229" i="15"/>
  <c r="BY229" i="15"/>
  <c r="BX229" i="15"/>
  <c r="BW229" i="15"/>
  <c r="BV229" i="15"/>
  <c r="BU229" i="15"/>
  <c r="BT229" i="15"/>
  <c r="BS229" i="15"/>
  <c r="BR229" i="15"/>
  <c r="BP229" i="15"/>
  <c r="BO229" i="15"/>
  <c r="BN229" i="15"/>
  <c r="BM229" i="15"/>
  <c r="BL229" i="15"/>
  <c r="BK229" i="15"/>
  <c r="BJ229" i="15"/>
  <c r="BI229" i="15"/>
  <c r="BH229" i="15"/>
  <c r="BG229" i="15"/>
  <c r="BF229" i="15"/>
  <c r="BD229" i="15"/>
  <c r="BC229" i="15"/>
  <c r="BB229" i="15"/>
  <c r="BA229" i="15"/>
  <c r="AZ229" i="15"/>
  <c r="AY229" i="15"/>
  <c r="AX229" i="15"/>
  <c r="AW229" i="15"/>
  <c r="AV229" i="15"/>
  <c r="AU229" i="15"/>
  <c r="AT229" i="15"/>
  <c r="AR229" i="15"/>
  <c r="AQ229" i="15"/>
  <c r="AP229" i="15"/>
  <c r="AO229" i="15"/>
  <c r="AN229" i="15"/>
  <c r="AL229" i="15"/>
  <c r="AK229" i="15"/>
  <c r="AJ229" i="15"/>
  <c r="AI229" i="15"/>
  <c r="AH229" i="15"/>
  <c r="AF229" i="15"/>
  <c r="AE229" i="15"/>
  <c r="AD229" i="15"/>
  <c r="AC229" i="15"/>
  <c r="AB229" i="15"/>
  <c r="AA229" i="15"/>
  <c r="Z229" i="15"/>
  <c r="Y229" i="15"/>
  <c r="X229" i="15"/>
  <c r="W229" i="15"/>
  <c r="V229" i="15"/>
  <c r="T229" i="15"/>
  <c r="S229" i="15"/>
  <c r="R229" i="15"/>
  <c r="Q229" i="15"/>
  <c r="O229" i="15"/>
  <c r="N229" i="15"/>
  <c r="M229" i="15"/>
  <c r="L229" i="15"/>
  <c r="K229" i="15"/>
  <c r="J229" i="15"/>
  <c r="I229" i="15"/>
  <c r="H229" i="15"/>
  <c r="G228" i="15"/>
  <c r="G227" i="15"/>
  <c r="G226" i="15"/>
  <c r="C226" i="15"/>
  <c r="G225" i="15"/>
  <c r="C225" i="15"/>
  <c r="G224" i="15"/>
  <c r="C224" i="15"/>
  <c r="G223" i="15"/>
  <c r="C223" i="15"/>
  <c r="G222" i="15"/>
  <c r="C222" i="15"/>
  <c r="G221" i="15"/>
  <c r="G220" i="15"/>
  <c r="G219" i="15"/>
  <c r="G218" i="15"/>
  <c r="G217" i="15"/>
  <c r="C217" i="15"/>
  <c r="G216" i="15"/>
  <c r="G215" i="15"/>
  <c r="CB214" i="15"/>
  <c r="CA214" i="15"/>
  <c r="BZ214" i="15"/>
  <c r="BY214" i="15"/>
  <c r="BX214" i="15"/>
  <c r="BW214" i="15"/>
  <c r="BV214" i="15"/>
  <c r="BU214" i="15"/>
  <c r="BT214" i="15"/>
  <c r="BS214" i="15"/>
  <c r="BR214" i="15"/>
  <c r="BP214" i="15"/>
  <c r="BO214" i="15"/>
  <c r="BN214" i="15"/>
  <c r="BM214" i="15"/>
  <c r="BL214" i="15"/>
  <c r="BK214" i="15"/>
  <c r="BJ214" i="15"/>
  <c r="BI214" i="15"/>
  <c r="BH214" i="15"/>
  <c r="BG214" i="15"/>
  <c r="BF214" i="15"/>
  <c r="BD214" i="15"/>
  <c r="BC214" i="15"/>
  <c r="BB214" i="15"/>
  <c r="BA214" i="15"/>
  <c r="AZ214" i="15"/>
  <c r="AY214" i="15"/>
  <c r="AX214" i="15"/>
  <c r="AW214" i="15"/>
  <c r="AV214" i="15"/>
  <c r="AU214" i="15"/>
  <c r="AT214" i="15"/>
  <c r="AR214" i="15"/>
  <c r="AQ214" i="15"/>
  <c r="AP214" i="15"/>
  <c r="AO214" i="15"/>
  <c r="AN214" i="15"/>
  <c r="AL214" i="15"/>
  <c r="AK214" i="15"/>
  <c r="AJ214" i="15"/>
  <c r="AI214" i="15"/>
  <c r="AH214" i="15"/>
  <c r="AF214" i="15"/>
  <c r="AE214" i="15"/>
  <c r="AD214" i="15"/>
  <c r="AC214" i="15"/>
  <c r="AB214" i="15"/>
  <c r="AA214" i="15"/>
  <c r="Z214" i="15"/>
  <c r="Y214" i="15"/>
  <c r="X214" i="15"/>
  <c r="W214" i="15"/>
  <c r="V214" i="15"/>
  <c r="T214" i="15"/>
  <c r="S214" i="15"/>
  <c r="R214" i="15"/>
  <c r="P214" i="15"/>
  <c r="O214" i="15"/>
  <c r="N214" i="15"/>
  <c r="M214" i="15"/>
  <c r="L214" i="15"/>
  <c r="K214" i="15"/>
  <c r="J214" i="15"/>
  <c r="I214" i="15"/>
  <c r="H214" i="15"/>
  <c r="G196" i="15"/>
  <c r="G194" i="15"/>
  <c r="G192" i="15"/>
  <c r="G190" i="15"/>
  <c r="G188" i="15"/>
  <c r="G186" i="15"/>
  <c r="G184" i="15"/>
  <c r="G182" i="15"/>
  <c r="G180" i="15"/>
  <c r="G178" i="15"/>
  <c r="G176" i="15"/>
  <c r="G174" i="15"/>
  <c r="CB14" i="15"/>
  <c r="BY43" i="2" s="1"/>
  <c r="CA14" i="15"/>
  <c r="BX43" i="2" s="1"/>
  <c r="BZ14" i="15"/>
  <c r="BW43" i="2" s="1"/>
  <c r="BY14" i="15"/>
  <c r="BV43" i="2" s="1"/>
  <c r="BX14" i="15"/>
  <c r="BU43" i="2" s="1"/>
  <c r="BW14" i="15"/>
  <c r="BT43" i="2" s="1"/>
  <c r="BV14" i="15"/>
  <c r="BS43" i="2" s="1"/>
  <c r="BU14" i="15"/>
  <c r="BR43" i="2" s="1"/>
  <c r="BS14" i="15"/>
  <c r="BP43" i="2" s="1"/>
  <c r="BR14" i="15"/>
  <c r="BO43" i="2" s="1"/>
  <c r="BP14" i="15"/>
  <c r="BM43" i="2" s="1"/>
  <c r="BO14" i="15"/>
  <c r="BL43" i="2" s="1"/>
  <c r="BN14" i="15"/>
  <c r="BK43" i="2" s="1"/>
  <c r="BM14" i="15"/>
  <c r="BJ43" i="2" s="1"/>
  <c r="BL14" i="15"/>
  <c r="BI43" i="2" s="1"/>
  <c r="BK14" i="15"/>
  <c r="BH43" i="2" s="1"/>
  <c r="BJ14" i="15"/>
  <c r="BG43" i="2" s="1"/>
  <c r="BI14" i="15"/>
  <c r="BF43" i="2" s="1"/>
  <c r="BH14" i="15"/>
  <c r="BE43" i="2" s="1"/>
  <c r="BG14" i="15"/>
  <c r="BD43" i="2" s="1"/>
  <c r="BF14" i="15"/>
  <c r="BC43" i="2" s="1"/>
  <c r="BD14" i="15"/>
  <c r="BA43" i="2" s="1"/>
  <c r="BC14" i="15"/>
  <c r="AZ43" i="2" s="1"/>
  <c r="BB14" i="15"/>
  <c r="AY43" i="2" s="1"/>
  <c r="BA14" i="15"/>
  <c r="AX43" i="2" s="1"/>
  <c r="AZ14" i="15"/>
  <c r="AW43" i="2" s="1"/>
  <c r="AY14" i="15"/>
  <c r="AV43" i="2" s="1"/>
  <c r="AX14" i="15"/>
  <c r="AU43" i="2" s="1"/>
  <c r="AW14" i="15"/>
  <c r="AT43" i="2" s="1"/>
  <c r="AV14" i="15"/>
  <c r="AS43" i="2" s="1"/>
  <c r="AU14" i="15"/>
  <c r="AR43" i="2" s="1"/>
  <c r="AT14" i="15"/>
  <c r="AQ43" i="2" s="1"/>
  <c r="AR14" i="15"/>
  <c r="AO43" i="2" s="1"/>
  <c r="AQ14" i="15"/>
  <c r="AN43" i="2" s="1"/>
  <c r="AP14" i="15"/>
  <c r="AM43" i="2" s="1"/>
  <c r="AO14" i="15"/>
  <c r="AL43" i="2" s="1"/>
  <c r="AN14" i="15"/>
  <c r="AK43" i="2" s="1"/>
  <c r="AM14" i="15"/>
  <c r="AJ43" i="2" s="1"/>
  <c r="AL14" i="15"/>
  <c r="AI43" i="2" s="1"/>
  <c r="AK14" i="15"/>
  <c r="AH43" i="2" s="1"/>
  <c r="AJ14" i="15"/>
  <c r="AG43" i="2" s="1"/>
  <c r="AI14" i="15"/>
  <c r="AF43" i="2" s="1"/>
  <c r="AH14" i="15"/>
  <c r="AE43" i="2" s="1"/>
  <c r="AF14" i="15"/>
  <c r="AC43" i="2" s="1"/>
  <c r="AE14" i="15"/>
  <c r="AB43" i="2" s="1"/>
  <c r="AD14" i="15"/>
  <c r="AA43" i="2" s="1"/>
  <c r="AC14" i="15"/>
  <c r="Z43" i="2" s="1"/>
  <c r="AB14" i="15"/>
  <c r="Y43" i="2" s="1"/>
  <c r="AA14" i="15"/>
  <c r="X43" i="2" s="1"/>
  <c r="Z14" i="15"/>
  <c r="W43" i="2" s="1"/>
  <c r="Y14" i="15"/>
  <c r="V43" i="2" s="1"/>
  <c r="X14" i="15"/>
  <c r="U43" i="2" s="1"/>
  <c r="W14" i="15"/>
  <c r="T43" i="2" s="1"/>
  <c r="V14" i="15"/>
  <c r="S43" i="2" s="1"/>
  <c r="T14" i="15"/>
  <c r="Q43" i="2" s="1"/>
  <c r="S14" i="15"/>
  <c r="P43" i="2" s="1"/>
  <c r="R14" i="15"/>
  <c r="O43" i="2" s="1"/>
  <c r="Q14" i="15"/>
  <c r="N43" i="2" s="1"/>
  <c r="P14" i="15"/>
  <c r="M43" i="2" s="1"/>
  <c r="O14" i="15"/>
  <c r="L43" i="2" s="1"/>
  <c r="N14" i="15"/>
  <c r="K43" i="2" s="1"/>
  <c r="M14" i="15"/>
  <c r="J43" i="2" s="1"/>
  <c r="L14" i="15"/>
  <c r="I43" i="2" s="1"/>
  <c r="K14" i="15"/>
  <c r="H43" i="2" s="1"/>
  <c r="J14" i="15"/>
  <c r="I14" i="15"/>
  <c r="F43" i="2" s="1"/>
  <c r="H14" i="15"/>
  <c r="E43" i="2" s="1"/>
  <c r="G172" i="15"/>
  <c r="CC171" i="15"/>
  <c r="CB171" i="15"/>
  <c r="CA171" i="15"/>
  <c r="BZ171" i="15"/>
  <c r="BY171" i="15"/>
  <c r="BX171" i="15"/>
  <c r="BW171" i="15"/>
  <c r="BV171" i="15"/>
  <c r="BU171" i="15"/>
  <c r="BT171" i="15"/>
  <c r="BS171" i="15"/>
  <c r="BR171" i="15"/>
  <c r="BQ171" i="15"/>
  <c r="BP171" i="15"/>
  <c r="BO171" i="15"/>
  <c r="BN171" i="15"/>
  <c r="BM171" i="15"/>
  <c r="BL171" i="15"/>
  <c r="BK171" i="15"/>
  <c r="BJ171" i="15"/>
  <c r="BI171" i="15"/>
  <c r="BH171" i="15"/>
  <c r="BG171" i="15"/>
  <c r="BF171" i="15"/>
  <c r="BE171" i="15"/>
  <c r="BD171" i="15"/>
  <c r="BC171" i="15"/>
  <c r="BB171" i="15"/>
  <c r="BA171" i="15"/>
  <c r="AZ171" i="15"/>
  <c r="AY171" i="15"/>
  <c r="AX171" i="15"/>
  <c r="AW171" i="15"/>
  <c r="AV171" i="15"/>
  <c r="AU171" i="15"/>
  <c r="AT171" i="15"/>
  <c r="AS171" i="15"/>
  <c r="AR171" i="15"/>
  <c r="AQ171" i="15"/>
  <c r="AP171" i="15"/>
  <c r="AO171" i="15"/>
  <c r="AN171" i="15"/>
  <c r="AM171" i="15"/>
  <c r="AL171" i="15"/>
  <c r="AK171" i="15"/>
  <c r="AJ171" i="15"/>
  <c r="AI171" i="15"/>
  <c r="AH171" i="15"/>
  <c r="AG171" i="15"/>
  <c r="AF171" i="15"/>
  <c r="AE171" i="15"/>
  <c r="AD171" i="15"/>
  <c r="AC171" i="15"/>
  <c r="AB171" i="15"/>
  <c r="AA171" i="15"/>
  <c r="Z171" i="15"/>
  <c r="Y171" i="15"/>
  <c r="X171" i="15"/>
  <c r="W171" i="15"/>
  <c r="V171" i="15"/>
  <c r="U171" i="15"/>
  <c r="T171" i="15"/>
  <c r="S171" i="15"/>
  <c r="R171" i="15"/>
  <c r="Q171" i="15"/>
  <c r="P171" i="15"/>
  <c r="O171" i="15"/>
  <c r="N171" i="15"/>
  <c r="M171" i="15"/>
  <c r="L171" i="15"/>
  <c r="K171" i="15"/>
  <c r="J171" i="15"/>
  <c r="I171" i="15"/>
  <c r="H171" i="15"/>
  <c r="G170" i="15"/>
  <c r="G169" i="15"/>
  <c r="CB168" i="15"/>
  <c r="CA168" i="15"/>
  <c r="BZ168" i="15"/>
  <c r="BY168" i="15"/>
  <c r="BX168" i="15"/>
  <c r="BW168" i="15"/>
  <c r="BV168" i="15"/>
  <c r="BU168" i="15"/>
  <c r="BT168" i="15"/>
  <c r="BS168" i="15"/>
  <c r="BR168" i="15"/>
  <c r="BQ168" i="15"/>
  <c r="BP168" i="15"/>
  <c r="BO168" i="15"/>
  <c r="BN168" i="15"/>
  <c r="BM168" i="15"/>
  <c r="BL168" i="15"/>
  <c r="BK168" i="15"/>
  <c r="BJ168" i="15"/>
  <c r="BI168" i="15"/>
  <c r="BH168" i="15"/>
  <c r="BG168" i="15"/>
  <c r="BF168" i="15"/>
  <c r="BE168" i="15"/>
  <c r="BD168" i="15"/>
  <c r="BC168" i="15"/>
  <c r="BB168" i="15"/>
  <c r="BA168" i="15"/>
  <c r="AZ168" i="15"/>
  <c r="AY168" i="15"/>
  <c r="AX168" i="15"/>
  <c r="AW168" i="15"/>
  <c r="AV168" i="15"/>
  <c r="AU168" i="15"/>
  <c r="AT168" i="15"/>
  <c r="AS168" i="15"/>
  <c r="AR168" i="15"/>
  <c r="AQ168" i="15"/>
  <c r="AP168" i="15"/>
  <c r="AO168" i="15"/>
  <c r="AN168" i="15"/>
  <c r="AL168" i="15"/>
  <c r="AK168" i="15"/>
  <c r="AJ168" i="15"/>
  <c r="AI168" i="15"/>
  <c r="AH168" i="15"/>
  <c r="AF168" i="15"/>
  <c r="AE168" i="15"/>
  <c r="AD168" i="15"/>
  <c r="AC168" i="15"/>
  <c r="AB168" i="15"/>
  <c r="AA168" i="15"/>
  <c r="Z168" i="15"/>
  <c r="Y168" i="15"/>
  <c r="X168" i="15"/>
  <c r="W168" i="15"/>
  <c r="V168" i="15"/>
  <c r="T168" i="15"/>
  <c r="S168" i="15"/>
  <c r="R168" i="15"/>
  <c r="Q168" i="15"/>
  <c r="P168" i="15"/>
  <c r="O168" i="15"/>
  <c r="N168" i="15"/>
  <c r="M168" i="15"/>
  <c r="L168" i="15"/>
  <c r="K168" i="15"/>
  <c r="J168" i="15"/>
  <c r="I168" i="15"/>
  <c r="H168" i="15"/>
  <c r="G161" i="15"/>
  <c r="G160" i="15"/>
  <c r="G159" i="15"/>
  <c r="G158" i="15"/>
  <c r="G157" i="15"/>
  <c r="G156" i="15"/>
  <c r="G155" i="15"/>
  <c r="G153" i="15"/>
  <c r="G152" i="15"/>
  <c r="G151" i="15"/>
  <c r="G149" i="15"/>
  <c r="G148" i="15"/>
  <c r="G147" i="15"/>
  <c r="CC146" i="15"/>
  <c r="CB146" i="15"/>
  <c r="CA146" i="15"/>
  <c r="BZ146" i="15"/>
  <c r="BY146" i="15"/>
  <c r="BX146" i="15"/>
  <c r="BW146" i="15"/>
  <c r="BV146" i="15"/>
  <c r="BU146" i="15"/>
  <c r="BT146" i="15"/>
  <c r="BS146" i="15"/>
  <c r="BR146" i="15"/>
  <c r="BQ146" i="15"/>
  <c r="BP146" i="15"/>
  <c r="BO146" i="15"/>
  <c r="BN146" i="15"/>
  <c r="BM146" i="15"/>
  <c r="BL146" i="15"/>
  <c r="BK146" i="15"/>
  <c r="BJ146" i="15"/>
  <c r="BI146" i="15"/>
  <c r="BH146" i="15"/>
  <c r="BG146" i="15"/>
  <c r="BF146" i="15"/>
  <c r="BE146" i="15"/>
  <c r="BD146" i="15"/>
  <c r="BC146" i="15"/>
  <c r="BB146" i="15"/>
  <c r="BA146" i="15"/>
  <c r="AZ146" i="15"/>
  <c r="AY146" i="15"/>
  <c r="AX146" i="15"/>
  <c r="AW146" i="15"/>
  <c r="AV146" i="15"/>
  <c r="AU146" i="15"/>
  <c r="AT146" i="15"/>
  <c r="AS146" i="15"/>
  <c r="AR146" i="15"/>
  <c r="AQ146" i="15"/>
  <c r="AP146" i="15"/>
  <c r="AO146" i="15"/>
  <c r="AN146" i="15"/>
  <c r="AM146" i="15"/>
  <c r="AL146" i="15"/>
  <c r="AK146" i="15"/>
  <c r="AJ146" i="15"/>
  <c r="AI146" i="15"/>
  <c r="AH146" i="15"/>
  <c r="AG146" i="15"/>
  <c r="AF146" i="15"/>
  <c r="AE146" i="15"/>
  <c r="AD146" i="15"/>
  <c r="AC146" i="15"/>
  <c r="AB146" i="15"/>
  <c r="AA146" i="15"/>
  <c r="Z146" i="15"/>
  <c r="Y146" i="15"/>
  <c r="X146" i="15"/>
  <c r="W146" i="15"/>
  <c r="V146" i="15"/>
  <c r="U146" i="15"/>
  <c r="T146" i="15"/>
  <c r="S146" i="15"/>
  <c r="Q146" i="15"/>
  <c r="P146" i="15"/>
  <c r="O146" i="15"/>
  <c r="N146" i="15"/>
  <c r="M146" i="15"/>
  <c r="L146" i="15"/>
  <c r="K146" i="15"/>
  <c r="J146" i="15"/>
  <c r="I146" i="15"/>
  <c r="G145" i="15"/>
  <c r="CC145" i="15" s="1"/>
  <c r="G144" i="15"/>
  <c r="G143" i="15"/>
  <c r="G142" i="15"/>
  <c r="G140" i="15"/>
  <c r="G139" i="15"/>
  <c r="G138" i="15"/>
  <c r="G137" i="15"/>
  <c r="CB136" i="15"/>
  <c r="CA136" i="15"/>
  <c r="BZ136" i="15"/>
  <c r="BY136" i="15"/>
  <c r="BX136" i="15"/>
  <c r="BW136" i="15"/>
  <c r="BV136" i="15"/>
  <c r="BU136" i="15"/>
  <c r="BT136" i="15"/>
  <c r="BS136" i="15"/>
  <c r="BR136" i="15"/>
  <c r="BQ136" i="15"/>
  <c r="BP136" i="15"/>
  <c r="BO136" i="15"/>
  <c r="BN136" i="15"/>
  <c r="BM136" i="15"/>
  <c r="BL136" i="15"/>
  <c r="BK136" i="15"/>
  <c r="BJ136" i="15"/>
  <c r="BI136" i="15"/>
  <c r="BH136" i="15"/>
  <c r="BG136" i="15"/>
  <c r="BF136" i="15"/>
  <c r="BE136" i="15"/>
  <c r="BD136" i="15"/>
  <c r="BC136" i="15"/>
  <c r="BB136" i="15"/>
  <c r="BA136" i="15"/>
  <c r="AZ136" i="15"/>
  <c r="AY136" i="15"/>
  <c r="AX136" i="15"/>
  <c r="AW136" i="15"/>
  <c r="AV136" i="15"/>
  <c r="AU136" i="15"/>
  <c r="AT136" i="15"/>
  <c r="AS136" i="15"/>
  <c r="AR136" i="15"/>
  <c r="AQ136" i="15"/>
  <c r="AP136" i="15"/>
  <c r="AO136" i="15"/>
  <c r="AN136" i="15"/>
  <c r="AL136" i="15"/>
  <c r="AK136" i="15"/>
  <c r="AJ136" i="15"/>
  <c r="AI136" i="15"/>
  <c r="AH136" i="15"/>
  <c r="AF136" i="15"/>
  <c r="AE136" i="15"/>
  <c r="AD136" i="15"/>
  <c r="AC136" i="15"/>
  <c r="AB136" i="15"/>
  <c r="AA136" i="15"/>
  <c r="Z136" i="15"/>
  <c r="Y136" i="15"/>
  <c r="X136" i="15"/>
  <c r="W136" i="15"/>
  <c r="V136" i="15"/>
  <c r="T136" i="15"/>
  <c r="S136" i="15"/>
  <c r="Q136" i="15"/>
  <c r="P136" i="15"/>
  <c r="O136" i="15"/>
  <c r="N136" i="15"/>
  <c r="M136" i="15"/>
  <c r="L136" i="15"/>
  <c r="K136" i="15"/>
  <c r="J136" i="15"/>
  <c r="I136" i="15"/>
  <c r="G134" i="15"/>
  <c r="G133" i="15"/>
  <c r="G132" i="15"/>
  <c r="G131" i="15"/>
  <c r="G130" i="15"/>
  <c r="G129" i="15"/>
  <c r="G128" i="15"/>
  <c r="G127" i="15"/>
  <c r="G124" i="15"/>
  <c r="G123" i="15"/>
  <c r="G122" i="15"/>
  <c r="G121" i="15"/>
  <c r="G120" i="15"/>
  <c r="G119" i="15"/>
  <c r="G118" i="15"/>
  <c r="G117" i="15"/>
  <c r="G116" i="15"/>
  <c r="G115" i="15"/>
  <c r="G112" i="15"/>
  <c r="G111" i="15"/>
  <c r="G110" i="15"/>
  <c r="G109" i="15"/>
  <c r="G108" i="15"/>
  <c r="G107" i="15"/>
  <c r="G106" i="15"/>
  <c r="G105" i="15"/>
  <c r="G101" i="15"/>
  <c r="G100" i="15"/>
  <c r="G99" i="15"/>
  <c r="G98" i="15"/>
  <c r="G97" i="15"/>
  <c r="G96" i="15"/>
  <c r="G95" i="15"/>
  <c r="G94" i="15"/>
  <c r="G93" i="15"/>
  <c r="CC92" i="15"/>
  <c r="CB92" i="15"/>
  <c r="CA92" i="15"/>
  <c r="BZ92" i="15"/>
  <c r="BY92" i="15"/>
  <c r="BX92" i="15"/>
  <c r="BW92" i="15"/>
  <c r="BV92" i="15"/>
  <c r="BU92" i="15"/>
  <c r="BT92" i="15"/>
  <c r="BS92" i="15"/>
  <c r="BR92" i="15"/>
  <c r="BQ92" i="15"/>
  <c r="BP92" i="15"/>
  <c r="BO92" i="15"/>
  <c r="BN92" i="15"/>
  <c r="BM92" i="15"/>
  <c r="BL92" i="15"/>
  <c r="BK92" i="15"/>
  <c r="BJ92" i="15"/>
  <c r="BI92" i="15"/>
  <c r="BH92" i="15"/>
  <c r="BG92" i="15"/>
  <c r="BF92" i="15"/>
  <c r="BE92" i="15"/>
  <c r="BD92" i="15"/>
  <c r="BC92" i="15"/>
  <c r="BB92" i="15"/>
  <c r="BA92" i="15"/>
  <c r="AZ92" i="15"/>
  <c r="AY92" i="15"/>
  <c r="AX92" i="15"/>
  <c r="AW92" i="15"/>
  <c r="AV92" i="15"/>
  <c r="AU92" i="15"/>
  <c r="AT92" i="15"/>
  <c r="AS92" i="15"/>
  <c r="AR92" i="15"/>
  <c r="AQ92" i="15"/>
  <c r="AP92" i="15"/>
  <c r="AO92" i="15"/>
  <c r="AN92" i="15"/>
  <c r="AM92" i="15"/>
  <c r="AL92" i="15"/>
  <c r="AK92" i="15"/>
  <c r="AJ92" i="15"/>
  <c r="AI92" i="15"/>
  <c r="AH92" i="15"/>
  <c r="AG92" i="15"/>
  <c r="AF92" i="15"/>
  <c r="AE92" i="15"/>
  <c r="AD92" i="15"/>
  <c r="AC92" i="15"/>
  <c r="AB92" i="15"/>
  <c r="AA92" i="15"/>
  <c r="Z92" i="15"/>
  <c r="Y92" i="15"/>
  <c r="X92" i="15"/>
  <c r="W92" i="15"/>
  <c r="V92" i="15"/>
  <c r="U92" i="15"/>
  <c r="T92" i="15"/>
  <c r="S92" i="15"/>
  <c r="Q92" i="15"/>
  <c r="P92" i="15"/>
  <c r="O92" i="15"/>
  <c r="N92" i="15"/>
  <c r="M92" i="15"/>
  <c r="L92" i="15"/>
  <c r="K92" i="15"/>
  <c r="J92" i="15"/>
  <c r="I92" i="15"/>
  <c r="H92" i="15"/>
  <c r="G91" i="15"/>
  <c r="G90" i="15"/>
  <c r="G89" i="15"/>
  <c r="G88" i="15"/>
  <c r="G87" i="15"/>
  <c r="G86" i="15"/>
  <c r="G85" i="15"/>
  <c r="G84" i="15"/>
  <c r="G83" i="15"/>
  <c r="G82" i="15"/>
  <c r="G81" i="15"/>
  <c r="G79" i="15"/>
  <c r="G78" i="15"/>
  <c r="G77" i="15"/>
  <c r="G76" i="15"/>
  <c r="G75" i="15"/>
  <c r="G73" i="15"/>
  <c r="G72" i="15"/>
  <c r="G70" i="15"/>
  <c r="G68" i="15"/>
  <c r="G67" i="15"/>
  <c r="G66" i="15"/>
  <c r="G64" i="15"/>
  <c r="G63" i="15"/>
  <c r="G62" i="15"/>
  <c r="G61" i="15"/>
  <c r="G60" i="15"/>
  <c r="G59" i="15"/>
  <c r="G58" i="15"/>
  <c r="G57" i="15"/>
  <c r="G56" i="15"/>
  <c r="G55" i="15"/>
  <c r="CC54" i="15"/>
  <c r="CB54" i="15"/>
  <c r="CA54" i="15"/>
  <c r="BZ54" i="15"/>
  <c r="BY54" i="15"/>
  <c r="BX54" i="15"/>
  <c r="BW54" i="15"/>
  <c r="BV54" i="15"/>
  <c r="BU54" i="15"/>
  <c r="BT54" i="15"/>
  <c r="BS54" i="15"/>
  <c r="BR54" i="15"/>
  <c r="BQ54" i="15"/>
  <c r="BP54" i="15"/>
  <c r="BO54" i="15"/>
  <c r="BN54" i="15"/>
  <c r="BM54" i="15"/>
  <c r="BL54" i="15"/>
  <c r="BK54" i="15"/>
  <c r="BJ54" i="15"/>
  <c r="BI54" i="15"/>
  <c r="BH54" i="15"/>
  <c r="BG54" i="15"/>
  <c r="BF54" i="15"/>
  <c r="BE54" i="15"/>
  <c r="BD54" i="15"/>
  <c r="BC54" i="15"/>
  <c r="BB54" i="15"/>
  <c r="BA54" i="15"/>
  <c r="AZ54" i="15"/>
  <c r="AY54" i="15"/>
  <c r="AX54" i="15"/>
  <c r="AW54" i="15"/>
  <c r="AV54" i="15"/>
  <c r="AU54" i="15"/>
  <c r="AT54" i="15"/>
  <c r="AS54" i="15"/>
  <c r="AR54" i="15"/>
  <c r="AQ54" i="15"/>
  <c r="AP54" i="15"/>
  <c r="AO54" i="15"/>
  <c r="AN54" i="15"/>
  <c r="AM54" i="15"/>
  <c r="AL54" i="15"/>
  <c r="AK54" i="15"/>
  <c r="AJ54" i="15"/>
  <c r="AI54" i="15"/>
  <c r="AH54" i="15"/>
  <c r="AG54" i="15"/>
  <c r="AF54" i="15"/>
  <c r="AE54" i="15"/>
  <c r="AD54" i="15"/>
  <c r="AC54" i="15"/>
  <c r="AB54" i="15"/>
  <c r="AA54" i="15"/>
  <c r="Z54" i="15"/>
  <c r="Y54" i="15"/>
  <c r="X54" i="15"/>
  <c r="W54" i="15"/>
  <c r="V54" i="15"/>
  <c r="U54" i="15"/>
  <c r="T54" i="15"/>
  <c r="S54" i="15"/>
  <c r="Q54" i="15"/>
  <c r="P54" i="15"/>
  <c r="O54" i="15"/>
  <c r="N54" i="15"/>
  <c r="M54" i="15"/>
  <c r="L54" i="15"/>
  <c r="K54" i="15"/>
  <c r="J54" i="15"/>
  <c r="I54" i="15"/>
  <c r="G52" i="15"/>
  <c r="G51" i="15"/>
  <c r="G49" i="15"/>
  <c r="G48" i="15"/>
  <c r="G47" i="15"/>
  <c r="G46" i="15"/>
  <c r="G45" i="15"/>
  <c r="CC45" i="15" s="1"/>
  <c r="G44" i="15"/>
  <c r="G43" i="15"/>
  <c r="G42" i="15"/>
  <c r="G41" i="15"/>
  <c r="G40" i="15"/>
  <c r="G39" i="15"/>
  <c r="G38" i="15"/>
  <c r="G37" i="15"/>
  <c r="G36" i="15"/>
  <c r="G34" i="15"/>
  <c r="G33" i="15"/>
  <c r="G32" i="15"/>
  <c r="G31" i="15"/>
  <c r="CB29" i="15"/>
  <c r="CA29" i="15"/>
  <c r="BZ29" i="15"/>
  <c r="BY29" i="15"/>
  <c r="BX29" i="15"/>
  <c r="BW29" i="15"/>
  <c r="BV29" i="15"/>
  <c r="BU29" i="15"/>
  <c r="BT29" i="15"/>
  <c r="BS29" i="15"/>
  <c r="BR29" i="15"/>
  <c r="BP29" i="15"/>
  <c r="BO29" i="15"/>
  <c r="BN29" i="15"/>
  <c r="BM29" i="15"/>
  <c r="BL29" i="15"/>
  <c r="BK29" i="15"/>
  <c r="BJ29" i="15"/>
  <c r="BI29" i="15"/>
  <c r="BH29" i="15"/>
  <c r="BG29" i="15"/>
  <c r="BF29" i="15"/>
  <c r="BD29" i="15"/>
  <c r="BC29" i="15"/>
  <c r="BB29" i="15"/>
  <c r="BA29" i="15"/>
  <c r="AZ29" i="15"/>
  <c r="AY29" i="15"/>
  <c r="AX29" i="15"/>
  <c r="AW29" i="15"/>
  <c r="AV29" i="15"/>
  <c r="AU29" i="15"/>
  <c r="AT29" i="15"/>
  <c r="AR29" i="15"/>
  <c r="AQ29" i="15"/>
  <c r="AP29" i="15"/>
  <c r="AO29" i="15"/>
  <c r="AN29" i="15"/>
  <c r="AM29" i="15"/>
  <c r="AL29" i="15"/>
  <c r="AK29" i="15"/>
  <c r="AJ29" i="15"/>
  <c r="AI29" i="15"/>
  <c r="AH29" i="15"/>
  <c r="AF29" i="15"/>
  <c r="AE29" i="15"/>
  <c r="AD29" i="15"/>
  <c r="AC29" i="15"/>
  <c r="AB29" i="15"/>
  <c r="AA29" i="15"/>
  <c r="Z29" i="15"/>
  <c r="Y29" i="15"/>
  <c r="X29" i="15"/>
  <c r="W29" i="15"/>
  <c r="V29" i="15"/>
  <c r="T29" i="15"/>
  <c r="S29" i="15"/>
  <c r="R29" i="15"/>
  <c r="O29" i="15"/>
  <c r="N29" i="15"/>
  <c r="M29" i="15"/>
  <c r="L29" i="15"/>
  <c r="K29" i="15"/>
  <c r="J29" i="15"/>
  <c r="I29" i="15"/>
  <c r="CB26" i="15"/>
  <c r="CA26" i="15"/>
  <c r="BZ26" i="15"/>
  <c r="BY26" i="15"/>
  <c r="BX26" i="15"/>
  <c r="BW26" i="15"/>
  <c r="BV26" i="15"/>
  <c r="BU26" i="15"/>
  <c r="BT26" i="15"/>
  <c r="BS26" i="15"/>
  <c r="BR26" i="15"/>
  <c r="BP26" i="15"/>
  <c r="BO26" i="15"/>
  <c r="BN26" i="15"/>
  <c r="BM26" i="15"/>
  <c r="BL26" i="15"/>
  <c r="BK26" i="15"/>
  <c r="BJ26" i="15"/>
  <c r="BI26" i="15"/>
  <c r="BH26" i="15"/>
  <c r="BG26" i="15"/>
  <c r="BF26" i="15"/>
  <c r="BD26" i="15"/>
  <c r="BC26" i="15"/>
  <c r="BB26" i="15"/>
  <c r="BA26" i="15"/>
  <c r="AZ26" i="15"/>
  <c r="AY26" i="15"/>
  <c r="AX26" i="15"/>
  <c r="AW26" i="15"/>
  <c r="AV26" i="15"/>
  <c r="AU26" i="15"/>
  <c r="AT26" i="15"/>
  <c r="AR26" i="15"/>
  <c r="AQ26" i="15"/>
  <c r="AP26" i="15"/>
  <c r="AO26" i="15"/>
  <c r="AN26" i="15"/>
  <c r="AM26" i="15"/>
  <c r="AL26" i="15"/>
  <c r="AK26" i="15"/>
  <c r="AJ26" i="15"/>
  <c r="AI26" i="15"/>
  <c r="AH26" i="15"/>
  <c r="AF26" i="15"/>
  <c r="AE26" i="15"/>
  <c r="AD26" i="15"/>
  <c r="AC26" i="15"/>
  <c r="AB26" i="15"/>
  <c r="AA26" i="15"/>
  <c r="Z26" i="15"/>
  <c r="Y26" i="15"/>
  <c r="X26" i="15"/>
  <c r="W26" i="15"/>
  <c r="V26" i="15"/>
  <c r="T26" i="15"/>
  <c r="S26" i="15"/>
  <c r="R26" i="15"/>
  <c r="Q26" i="15"/>
  <c r="P26" i="15"/>
  <c r="O26" i="15"/>
  <c r="N26" i="15"/>
  <c r="M26" i="15"/>
  <c r="L26" i="15"/>
  <c r="K26" i="15"/>
  <c r="J26" i="15"/>
  <c r="I26" i="15"/>
  <c r="CC20" i="15"/>
  <c r="CB20" i="15"/>
  <c r="CA20" i="15"/>
  <c r="BZ20" i="15"/>
  <c r="BY20" i="15"/>
  <c r="BX20" i="15"/>
  <c r="BW20" i="15"/>
  <c r="BV20" i="15"/>
  <c r="BU20" i="15"/>
  <c r="BT20" i="15"/>
  <c r="BS20" i="15"/>
  <c r="BR20" i="15"/>
  <c r="BQ20" i="15"/>
  <c r="BP20" i="15"/>
  <c r="BO20" i="15"/>
  <c r="BN20" i="15"/>
  <c r="BM20" i="15"/>
  <c r="BL20" i="15"/>
  <c r="BK20" i="15"/>
  <c r="BJ20" i="15"/>
  <c r="BI20" i="15"/>
  <c r="BH20" i="15"/>
  <c r="BG20" i="15"/>
  <c r="BF20" i="15"/>
  <c r="BE20" i="15"/>
  <c r="BD20" i="15"/>
  <c r="BC20" i="15"/>
  <c r="BB20" i="15"/>
  <c r="BA20" i="15"/>
  <c r="AZ20" i="15"/>
  <c r="AY20" i="15"/>
  <c r="AX20" i="15"/>
  <c r="AW20" i="15"/>
  <c r="AV20" i="15"/>
  <c r="AU20" i="15"/>
  <c r="AT20" i="15"/>
  <c r="AS20" i="15"/>
  <c r="AR20" i="15"/>
  <c r="AQ20" i="15"/>
  <c r="AP20" i="15"/>
  <c r="AO20" i="15"/>
  <c r="AN20" i="15"/>
  <c r="AM20" i="15"/>
  <c r="AL20" i="15"/>
  <c r="AK20" i="15"/>
  <c r="AJ20" i="15"/>
  <c r="AI20" i="15"/>
  <c r="AH20" i="15"/>
  <c r="AG20" i="15"/>
  <c r="AF20" i="15"/>
  <c r="AE20" i="15"/>
  <c r="AD20" i="15"/>
  <c r="AC20" i="15"/>
  <c r="AB20" i="15"/>
  <c r="AA20" i="15"/>
  <c r="Z20" i="15"/>
  <c r="Y20" i="15"/>
  <c r="X20" i="15"/>
  <c r="W20" i="15"/>
  <c r="V20" i="15"/>
  <c r="U20" i="15"/>
  <c r="T20" i="15"/>
  <c r="S20" i="15"/>
  <c r="R20" i="15"/>
  <c r="Q20" i="15"/>
  <c r="P20" i="15"/>
  <c r="O20" i="15"/>
  <c r="N20" i="15"/>
  <c r="M20" i="15"/>
  <c r="L20" i="15"/>
  <c r="K20" i="15"/>
  <c r="J20" i="15"/>
  <c r="I20" i="15"/>
  <c r="H20" i="15"/>
  <c r="G19" i="15"/>
  <c r="G18" i="15"/>
  <c r="G17" i="15"/>
  <c r="G16" i="15"/>
  <c r="CC15" i="15"/>
  <c r="CB15" i="15"/>
  <c r="CA15" i="15"/>
  <c r="BZ15" i="15"/>
  <c r="BY15" i="15"/>
  <c r="BX15" i="15"/>
  <c r="BW15" i="15"/>
  <c r="BV15" i="15"/>
  <c r="BU15" i="15"/>
  <c r="BT15" i="15"/>
  <c r="BS15" i="15"/>
  <c r="BR15" i="15"/>
  <c r="BQ15" i="15"/>
  <c r="BP15" i="15"/>
  <c r="BO15" i="15"/>
  <c r="BN15" i="15"/>
  <c r="BM15" i="15"/>
  <c r="BL15" i="15"/>
  <c r="BK15" i="15"/>
  <c r="BJ15" i="15"/>
  <c r="BI15" i="15"/>
  <c r="BH15" i="15"/>
  <c r="BG15" i="15"/>
  <c r="BF15" i="15"/>
  <c r="BE15" i="15"/>
  <c r="BD15" i="15"/>
  <c r="BC15" i="15"/>
  <c r="BB15" i="15"/>
  <c r="BA15" i="15"/>
  <c r="AZ15" i="15"/>
  <c r="AY15" i="15"/>
  <c r="AX15" i="15"/>
  <c r="AW15" i="15"/>
  <c r="AV15" i="15"/>
  <c r="AU15" i="15"/>
  <c r="AT15" i="15"/>
  <c r="AS15" i="15"/>
  <c r="AR15" i="15"/>
  <c r="AQ15" i="15"/>
  <c r="AP15" i="15"/>
  <c r="AO15" i="15"/>
  <c r="AN15" i="15"/>
  <c r="AM15" i="15"/>
  <c r="AL15" i="15"/>
  <c r="AK15" i="15"/>
  <c r="AJ15" i="15"/>
  <c r="AI15" i="15"/>
  <c r="AH15" i="15"/>
  <c r="AG15" i="15"/>
  <c r="AF15" i="15"/>
  <c r="AE15" i="15"/>
  <c r="AD15" i="15"/>
  <c r="AC15" i="15"/>
  <c r="AB15" i="15"/>
  <c r="AA15" i="15"/>
  <c r="Z15" i="15"/>
  <c r="Y15" i="15"/>
  <c r="X15" i="15"/>
  <c r="W15" i="15"/>
  <c r="V15" i="15"/>
  <c r="U15" i="15"/>
  <c r="T15" i="15"/>
  <c r="S15" i="15"/>
  <c r="R15" i="15"/>
  <c r="Q15" i="15"/>
  <c r="P15" i="15"/>
  <c r="O15" i="15"/>
  <c r="N15" i="15"/>
  <c r="M15" i="15"/>
  <c r="L15" i="15"/>
  <c r="K15" i="15"/>
  <c r="J15" i="15"/>
  <c r="I15" i="15"/>
  <c r="H15" i="15"/>
  <c r="BT14" i="15"/>
  <c r="BQ43" i="2" s="1"/>
  <c r="H3" i="15"/>
  <c r="I3" i="15" s="1"/>
  <c r="J3" i="15" s="1"/>
  <c r="K3" i="15" s="1"/>
  <c r="L3" i="15" s="1"/>
  <c r="M3" i="15" s="1"/>
  <c r="N3" i="15" s="1"/>
  <c r="O3" i="15" s="1"/>
  <c r="P3" i="15" s="1"/>
  <c r="Q3" i="15" s="1"/>
  <c r="R3" i="15" s="1"/>
  <c r="S3" i="15" s="1"/>
  <c r="T3" i="15" s="1"/>
  <c r="U3" i="15" s="1"/>
  <c r="V3" i="15" s="1"/>
  <c r="W3" i="15" s="1"/>
  <c r="X3" i="15" s="1"/>
  <c r="Y3" i="15" s="1"/>
  <c r="Z3" i="15" s="1"/>
  <c r="AA3" i="15" s="1"/>
  <c r="AB3" i="15" s="1"/>
  <c r="AC3" i="15" s="1"/>
  <c r="AD3" i="15" s="1"/>
  <c r="AE3" i="15" s="1"/>
  <c r="AF3" i="15" s="1"/>
  <c r="AG3" i="15" s="1"/>
  <c r="AH3" i="15" s="1"/>
  <c r="AI3" i="15" s="1"/>
  <c r="AJ3" i="15" s="1"/>
  <c r="AK3" i="15" s="1"/>
  <c r="AL3" i="15" s="1"/>
  <c r="AM3" i="15" s="1"/>
  <c r="AN3" i="15" s="1"/>
  <c r="AO3" i="15" s="1"/>
  <c r="AP3" i="15" s="1"/>
  <c r="AQ3" i="15" s="1"/>
  <c r="AR3" i="15" s="1"/>
  <c r="AS3" i="15" s="1"/>
  <c r="AT3" i="15" s="1"/>
  <c r="AU3" i="15" s="1"/>
  <c r="AV3" i="15" s="1"/>
  <c r="AW3" i="15" s="1"/>
  <c r="AX3" i="15" s="1"/>
  <c r="AY3" i="15" s="1"/>
  <c r="AZ3" i="15" s="1"/>
  <c r="BA3" i="15" s="1"/>
  <c r="BB3" i="15" s="1"/>
  <c r="BC3" i="15" s="1"/>
  <c r="BD3" i="15" s="1"/>
  <c r="BE3" i="15" s="1"/>
  <c r="BF3" i="15" s="1"/>
  <c r="BG3" i="15" s="1"/>
  <c r="BH3" i="15" s="1"/>
  <c r="BI3" i="15" s="1"/>
  <c r="BJ3" i="15" s="1"/>
  <c r="BK3" i="15" s="1"/>
  <c r="BL3" i="15" s="1"/>
  <c r="BM3" i="15" s="1"/>
  <c r="BN3" i="15" s="1"/>
  <c r="BO3" i="15" s="1"/>
  <c r="BP3" i="15" s="1"/>
  <c r="BQ3" i="15" s="1"/>
  <c r="BR3" i="15" s="1"/>
  <c r="BS3" i="15" s="1"/>
  <c r="BT3" i="15" s="1"/>
  <c r="BU3" i="15" s="1"/>
  <c r="BV3" i="15" s="1"/>
  <c r="BW3" i="15" s="1"/>
  <c r="BX3" i="15" s="1"/>
  <c r="BY3" i="15" s="1"/>
  <c r="BZ3" i="15" s="1"/>
  <c r="CA3" i="15" s="1"/>
  <c r="CB3" i="15" s="1"/>
  <c r="CC3" i="15" s="1"/>
  <c r="U211" i="15" l="1"/>
  <c r="C196" i="16"/>
  <c r="C196" i="15"/>
  <c r="G439" i="15"/>
  <c r="BE439" i="15" s="1"/>
  <c r="C439" i="15"/>
  <c r="G439" i="16"/>
  <c r="BE439" i="16" s="1"/>
  <c r="C439" i="16"/>
  <c r="G447" i="16"/>
  <c r="E448" i="16" s="1"/>
  <c r="G448" i="16" s="1"/>
  <c r="C447" i="16"/>
  <c r="G455" i="16"/>
  <c r="AG455" i="16" s="1"/>
  <c r="C455" i="16"/>
  <c r="AG211" i="15"/>
  <c r="G447" i="15"/>
  <c r="C447" i="15"/>
  <c r="G445" i="16"/>
  <c r="BQ445" i="16" s="1"/>
  <c r="C445" i="16"/>
  <c r="G441" i="16"/>
  <c r="E442" i="16" s="1"/>
  <c r="G442" i="16" s="1"/>
  <c r="BE442" i="16" s="1"/>
  <c r="C441" i="16"/>
  <c r="G445" i="15"/>
  <c r="U445" i="15" s="1"/>
  <c r="C445" i="15"/>
  <c r="G453" i="15"/>
  <c r="BQ453" i="15" s="1"/>
  <c r="C453" i="15"/>
  <c r="BQ200" i="15"/>
  <c r="CC219" i="15"/>
  <c r="CC265" i="15"/>
  <c r="CC273" i="15"/>
  <c r="CC220" i="15"/>
  <c r="CC266" i="15"/>
  <c r="CC274" i="15"/>
  <c r="CC221" i="15"/>
  <c r="CC252" i="15"/>
  <c r="CC263" i="15"/>
  <c r="CC267" i="15"/>
  <c r="CC271" i="15"/>
  <c r="CC275" i="15"/>
  <c r="CC218" i="15"/>
  <c r="CC264" i="15"/>
  <c r="CC272" i="15"/>
  <c r="CC491" i="15"/>
  <c r="CC220" i="16"/>
  <c r="CC266" i="16"/>
  <c r="CC274" i="16"/>
  <c r="CC491" i="16"/>
  <c r="CC221" i="16"/>
  <c r="CC252" i="16"/>
  <c r="CC263" i="16"/>
  <c r="CC267" i="16"/>
  <c r="CC271" i="16"/>
  <c r="CC275" i="16"/>
  <c r="CC218" i="16"/>
  <c r="CC264" i="16"/>
  <c r="CC272" i="16"/>
  <c r="CC219" i="16"/>
  <c r="CC265" i="16"/>
  <c r="CC273" i="16"/>
  <c r="BE261" i="16"/>
  <c r="AS261" i="16"/>
  <c r="BQ261" i="16"/>
  <c r="U261" i="16"/>
  <c r="AG261" i="16"/>
  <c r="AS261" i="15"/>
  <c r="AG261" i="15"/>
  <c r="BQ261" i="15"/>
  <c r="U261" i="15"/>
  <c r="BE261" i="15"/>
  <c r="G150" i="15"/>
  <c r="U208" i="15"/>
  <c r="BE208" i="15"/>
  <c r="AS208" i="15"/>
  <c r="BE211" i="15"/>
  <c r="AS211" i="15"/>
  <c r="G150" i="16"/>
  <c r="G114" i="15"/>
  <c r="BE208" i="16"/>
  <c r="U208" i="16"/>
  <c r="BQ208" i="16"/>
  <c r="AS208" i="16"/>
  <c r="U240" i="15"/>
  <c r="BE323" i="15"/>
  <c r="AS341" i="15"/>
  <c r="BQ375" i="15"/>
  <c r="BQ389" i="15"/>
  <c r="BQ122" i="16"/>
  <c r="BE224" i="16"/>
  <c r="BE290" i="16"/>
  <c r="AS331" i="16"/>
  <c r="BE339" i="16"/>
  <c r="BE350" i="16"/>
  <c r="BE359" i="16"/>
  <c r="BE363" i="16"/>
  <c r="AS373" i="16"/>
  <c r="AS378" i="16"/>
  <c r="AS382" i="16"/>
  <c r="AS387" i="16"/>
  <c r="U391" i="16"/>
  <c r="BQ396" i="16"/>
  <c r="BQ430" i="16"/>
  <c r="AS499" i="16"/>
  <c r="F406" i="3"/>
  <c r="F414" i="3"/>
  <c r="E177" i="15"/>
  <c r="G177" i="15" s="1"/>
  <c r="AS177" i="15" s="1"/>
  <c r="AG184" i="15"/>
  <c r="E193" i="15"/>
  <c r="G193" i="15" s="1"/>
  <c r="AG193" i="15" s="1"/>
  <c r="U215" i="15"/>
  <c r="U236" i="15"/>
  <c r="U241" i="15"/>
  <c r="BQ253" i="15"/>
  <c r="BE284" i="15"/>
  <c r="AS289" i="15"/>
  <c r="AS294" i="15"/>
  <c r="AS299" i="15"/>
  <c r="AS318" i="15"/>
  <c r="AS324" i="15"/>
  <c r="BE330" i="15"/>
  <c r="AS334" i="15"/>
  <c r="AS338" i="15"/>
  <c r="AS342" i="15"/>
  <c r="AS348" i="15"/>
  <c r="AS354" i="15"/>
  <c r="AS358" i="15"/>
  <c r="BE362" i="15"/>
  <c r="E436" i="15"/>
  <c r="G436" i="15" s="1"/>
  <c r="AG436" i="15" s="1"/>
  <c r="AG144" i="16"/>
  <c r="AG136" i="16" s="1"/>
  <c r="AS178" i="16"/>
  <c r="E183" i="16"/>
  <c r="G183" i="16" s="1"/>
  <c r="AS183" i="16" s="1"/>
  <c r="AS186" i="16"/>
  <c r="E191" i="16"/>
  <c r="G191" i="16" s="1"/>
  <c r="BQ191" i="16" s="1"/>
  <c r="AS194" i="16"/>
  <c r="U230" i="16"/>
  <c r="U234" i="16"/>
  <c r="U247" i="16"/>
  <c r="U251" i="16"/>
  <c r="AG255" i="16"/>
  <c r="U270" i="16"/>
  <c r="BE301" i="16"/>
  <c r="BE311" i="16"/>
  <c r="BE321" i="16"/>
  <c r="BE328" i="16"/>
  <c r="BE332" i="16"/>
  <c r="BE374" i="16"/>
  <c r="BE379" i="16"/>
  <c r="BE383" i="16"/>
  <c r="BE388" i="16"/>
  <c r="BE392" i="16"/>
  <c r="BE397" i="16"/>
  <c r="AS461" i="16"/>
  <c r="BE500" i="16"/>
  <c r="F418" i="3"/>
  <c r="F408" i="3"/>
  <c r="BQ158" i="15"/>
  <c r="AS217" i="15"/>
  <c r="AS225" i="15"/>
  <c r="U235" i="15"/>
  <c r="BE260" i="15"/>
  <c r="AS283" i="15"/>
  <c r="AS288" i="15"/>
  <c r="AS298" i="15"/>
  <c r="AS337" i="15"/>
  <c r="AS352" i="15"/>
  <c r="AS357" i="15"/>
  <c r="BQ370" i="15"/>
  <c r="BQ384" i="15"/>
  <c r="BQ398" i="15"/>
  <c r="BQ475" i="15"/>
  <c r="BQ158" i="16"/>
  <c r="BQ226" i="16"/>
  <c r="U233" i="16"/>
  <c r="BQ237" i="16"/>
  <c r="U258" i="16"/>
  <c r="BE300" i="16"/>
  <c r="BE319" i="16"/>
  <c r="BE326" i="16"/>
  <c r="BE335" i="16"/>
  <c r="BE344" i="16"/>
  <c r="BE355" i="16"/>
  <c r="BE367" i="16"/>
  <c r="BE478" i="16"/>
  <c r="AS156" i="15"/>
  <c r="AS160" i="15"/>
  <c r="AS222" i="15"/>
  <c r="AS224" i="15"/>
  <c r="AS226" i="15"/>
  <c r="AG233" i="15"/>
  <c r="BE237" i="15"/>
  <c r="U242" i="15"/>
  <c r="U277" i="15"/>
  <c r="BE290" i="15"/>
  <c r="BE295" i="15"/>
  <c r="AS300" i="15"/>
  <c r="BE305" i="15"/>
  <c r="AS319" i="15"/>
  <c r="AS326" i="15"/>
  <c r="AS331" i="15"/>
  <c r="BE339" i="15"/>
  <c r="BE344" i="15"/>
  <c r="BE350" i="15"/>
  <c r="AG359" i="15"/>
  <c r="BQ363" i="15"/>
  <c r="BQ367" i="15"/>
  <c r="BE430" i="15"/>
  <c r="BE477" i="15"/>
  <c r="BQ120" i="16"/>
  <c r="BQ124" i="16"/>
  <c r="AS160" i="16"/>
  <c r="BQ217" i="16"/>
  <c r="U223" i="16"/>
  <c r="U228" i="16"/>
  <c r="U231" i="16"/>
  <c r="U235" i="16"/>
  <c r="AS244" i="16"/>
  <c r="U256" i="16"/>
  <c r="BQ260" i="16"/>
  <c r="AS288" i="16"/>
  <c r="AS298" i="16"/>
  <c r="BE329" i="16"/>
  <c r="AS337" i="16"/>
  <c r="AS341" i="16"/>
  <c r="AS346" i="16"/>
  <c r="AS352" i="16"/>
  <c r="AS357" i="16"/>
  <c r="AS361" i="16"/>
  <c r="AS365" i="16"/>
  <c r="AS370" i="16"/>
  <c r="BE375" i="16"/>
  <c r="BE380" i="16"/>
  <c r="BE384" i="16"/>
  <c r="BQ389" i="16"/>
  <c r="BQ393" i="16"/>
  <c r="BQ398" i="16"/>
  <c r="BQ435" i="16"/>
  <c r="AS476" i="16"/>
  <c r="K150" i="12"/>
  <c r="O150" i="12"/>
  <c r="S150" i="12"/>
  <c r="W150" i="12"/>
  <c r="AA150" i="12"/>
  <c r="AE150" i="12"/>
  <c r="AI150" i="12"/>
  <c r="AM150" i="12"/>
  <c r="AQ150" i="12"/>
  <c r="AU150" i="12"/>
  <c r="AY150" i="12"/>
  <c r="BC150" i="12"/>
  <c r="BG150" i="12"/>
  <c r="BK150" i="12"/>
  <c r="BO150" i="12"/>
  <c r="BS150" i="12"/>
  <c r="BW150" i="12"/>
  <c r="CA150" i="12"/>
  <c r="M150" i="12"/>
  <c r="Q150" i="12"/>
  <c r="Y150" i="12"/>
  <c r="AC150" i="12"/>
  <c r="AK150" i="12"/>
  <c r="AO150" i="12"/>
  <c r="AW150" i="12"/>
  <c r="BA150" i="12"/>
  <c r="BI150" i="12"/>
  <c r="BM150" i="12"/>
  <c r="BU150" i="12"/>
  <c r="BY150" i="12"/>
  <c r="P150" i="12"/>
  <c r="X150" i="12"/>
  <c r="AF150" i="12"/>
  <c r="AN150" i="12"/>
  <c r="AV150" i="12"/>
  <c r="BD150" i="12"/>
  <c r="BL150" i="12"/>
  <c r="BT150" i="12"/>
  <c r="CB150" i="12"/>
  <c r="T150" i="12"/>
  <c r="AD150" i="12"/>
  <c r="AP150" i="12"/>
  <c r="AZ150" i="12"/>
  <c r="BJ150" i="12"/>
  <c r="BV150" i="12"/>
  <c r="L150" i="12"/>
  <c r="V150" i="12"/>
  <c r="AH150" i="12"/>
  <c r="AR150" i="12"/>
  <c r="BB150" i="12"/>
  <c r="BN150" i="12"/>
  <c r="BX150" i="12"/>
  <c r="R150" i="12"/>
  <c r="AL150" i="12"/>
  <c r="BH150" i="12"/>
  <c r="J150" i="12"/>
  <c r="Z150" i="12"/>
  <c r="AT150" i="12"/>
  <c r="BP150" i="12"/>
  <c r="AX150" i="12"/>
  <c r="N150" i="12"/>
  <c r="BF150" i="12"/>
  <c r="AJ150" i="12"/>
  <c r="BR150" i="12"/>
  <c r="AB150" i="12"/>
  <c r="BZ150" i="12"/>
  <c r="F425" i="3"/>
  <c r="F416" i="3"/>
  <c r="BQ122" i="15"/>
  <c r="U228" i="15"/>
  <c r="U231" i="15"/>
  <c r="BQ244" i="15"/>
  <c r="U256" i="15"/>
  <c r="AS293" i="15"/>
  <c r="BE317" i="15"/>
  <c r="BE329" i="15"/>
  <c r="AS346" i="15"/>
  <c r="BQ380" i="15"/>
  <c r="BQ393" i="15"/>
  <c r="AS461" i="15"/>
  <c r="BE500" i="15"/>
  <c r="AS46" i="15"/>
  <c r="AS29" i="15" s="1"/>
  <c r="BE157" i="15"/>
  <c r="AG161" i="15"/>
  <c r="BE161" i="15"/>
  <c r="U161" i="15"/>
  <c r="BQ161" i="15"/>
  <c r="AS161" i="15"/>
  <c r="AG169" i="15"/>
  <c r="AG168" i="15" s="1"/>
  <c r="U178" i="15"/>
  <c r="AG182" i="15"/>
  <c r="AS186" i="15"/>
  <c r="BQ190" i="15"/>
  <c r="AS194" i="15"/>
  <c r="U239" i="15"/>
  <c r="U243" i="15"/>
  <c r="AG286" i="15"/>
  <c r="BE291" i="15"/>
  <c r="BE297" i="15"/>
  <c r="BE311" i="15"/>
  <c r="BE321" i="15"/>
  <c r="AS328" i="15"/>
  <c r="AS332" i="15"/>
  <c r="BE336" i="15"/>
  <c r="BE345" i="15"/>
  <c r="BE351" i="15"/>
  <c r="BE364" i="15"/>
  <c r="BE379" i="15"/>
  <c r="BE388" i="15"/>
  <c r="BE392" i="15"/>
  <c r="BE397" i="15"/>
  <c r="BE478" i="15"/>
  <c r="AS499" i="15"/>
  <c r="BE157" i="16"/>
  <c r="AG161" i="16"/>
  <c r="BE161" i="16"/>
  <c r="BQ161" i="16"/>
  <c r="AS161" i="16"/>
  <c r="U161" i="16"/>
  <c r="AG169" i="16"/>
  <c r="AG168" i="16" s="1"/>
  <c r="E177" i="16"/>
  <c r="G177" i="16" s="1"/>
  <c r="AG177" i="16" s="1"/>
  <c r="E193" i="16"/>
  <c r="G193" i="16" s="1"/>
  <c r="AS193" i="16" s="1"/>
  <c r="U232" i="16"/>
  <c r="U236" i="16"/>
  <c r="U245" i="16"/>
  <c r="U249" i="16"/>
  <c r="U268" i="16"/>
  <c r="BE289" i="16"/>
  <c r="BE294" i="16"/>
  <c r="BE299" i="16"/>
  <c r="BE304" i="16"/>
  <c r="AS318" i="16"/>
  <c r="AS324" i="16"/>
  <c r="BE334" i="16"/>
  <c r="BE338" i="16"/>
  <c r="BE342" i="16"/>
  <c r="BE348" i="16"/>
  <c r="BE354" i="16"/>
  <c r="BE358" i="16"/>
  <c r="BE362" i="16"/>
  <c r="BE366" i="16"/>
  <c r="U372" i="16"/>
  <c r="U377" i="16"/>
  <c r="U381" i="16"/>
  <c r="U386" i="16"/>
  <c r="BE395" i="16"/>
  <c r="BE399" i="16"/>
  <c r="BE429" i="16"/>
  <c r="BE477" i="16"/>
  <c r="CA150" i="14"/>
  <c r="BW150" i="14"/>
  <c r="BS150" i="14"/>
  <c r="BO150" i="14"/>
  <c r="BK150" i="14"/>
  <c r="BG150" i="14"/>
  <c r="BC150" i="14"/>
  <c r="AY150" i="14"/>
  <c r="AU150" i="14"/>
  <c r="AQ150" i="14"/>
  <c r="AM150" i="14"/>
  <c r="AI150" i="14"/>
  <c r="AE150" i="14"/>
  <c r="AA150" i="14"/>
  <c r="W150" i="14"/>
  <c r="S150" i="14"/>
  <c r="O150" i="14"/>
  <c r="K150" i="14"/>
  <c r="BY150" i="14"/>
  <c r="BU150" i="14"/>
  <c r="BM150" i="14"/>
  <c r="BI150" i="14"/>
  <c r="BA150" i="14"/>
  <c r="AW150" i="14"/>
  <c r="AO150" i="14"/>
  <c r="AK150" i="14"/>
  <c r="AC150" i="14"/>
  <c r="Y150" i="14"/>
  <c r="Q150" i="14"/>
  <c r="M150" i="14"/>
  <c r="BZ150" i="14"/>
  <c r="BR150" i="14"/>
  <c r="BJ150" i="14"/>
  <c r="BB150" i="14"/>
  <c r="AT150" i="14"/>
  <c r="AL150" i="14"/>
  <c r="AD150" i="14"/>
  <c r="V150" i="14"/>
  <c r="N150" i="14"/>
  <c r="BX150" i="14"/>
  <c r="BN150" i="14"/>
  <c r="BD150" i="14"/>
  <c r="AR150" i="14"/>
  <c r="AH150" i="14"/>
  <c r="X150" i="14"/>
  <c r="L150" i="14"/>
  <c r="BV150" i="14"/>
  <c r="BL150" i="14"/>
  <c r="AZ150" i="14"/>
  <c r="AP150" i="14"/>
  <c r="AF150" i="14"/>
  <c r="T150" i="14"/>
  <c r="J150" i="14"/>
  <c r="CB150" i="14"/>
  <c r="BF150" i="14"/>
  <c r="AJ150" i="14"/>
  <c r="P150" i="14"/>
  <c r="BT150" i="14"/>
  <c r="AX150" i="14"/>
  <c r="AB150" i="14"/>
  <c r="BP150" i="14"/>
  <c r="Z150" i="14"/>
  <c r="BH150" i="14"/>
  <c r="R150" i="14"/>
  <c r="AN150" i="14"/>
  <c r="AV150" i="14"/>
  <c r="F417" i="3"/>
  <c r="F413" i="3"/>
  <c r="BQ208" i="15"/>
  <c r="G171" i="15"/>
  <c r="G171" i="16"/>
  <c r="CA150" i="15"/>
  <c r="BW150" i="15"/>
  <c r="BS150" i="15"/>
  <c r="BO150" i="15"/>
  <c r="BK150" i="15"/>
  <c r="BG150" i="15"/>
  <c r="BC150" i="15"/>
  <c r="AY150" i="15"/>
  <c r="AU150" i="15"/>
  <c r="AQ150" i="15"/>
  <c r="AM150" i="15"/>
  <c r="AI150" i="15"/>
  <c r="AE150" i="15"/>
  <c r="AA150" i="15"/>
  <c r="W150" i="15"/>
  <c r="S150" i="15"/>
  <c r="O150" i="15"/>
  <c r="K150" i="15"/>
  <c r="BZ150" i="15"/>
  <c r="BV150" i="15"/>
  <c r="BR150" i="15"/>
  <c r="BN150" i="15"/>
  <c r="BJ150" i="15"/>
  <c r="BF150" i="15"/>
  <c r="BB150" i="15"/>
  <c r="AX150" i="15"/>
  <c r="AT150" i="15"/>
  <c r="AP150" i="15"/>
  <c r="AL150" i="15"/>
  <c r="AH150" i="15"/>
  <c r="AD150" i="15"/>
  <c r="Z150" i="15"/>
  <c r="V150" i="15"/>
  <c r="R150" i="15"/>
  <c r="N150" i="15"/>
  <c r="J150" i="15"/>
  <c r="BY150" i="15"/>
  <c r="BU150" i="15"/>
  <c r="BM150" i="15"/>
  <c r="BI150" i="15"/>
  <c r="BA150" i="15"/>
  <c r="AW150" i="15"/>
  <c r="AO150" i="15"/>
  <c r="AK150" i="15"/>
  <c r="AC150" i="15"/>
  <c r="Y150" i="15"/>
  <c r="Q150" i="15"/>
  <c r="M150" i="15"/>
  <c r="CB150" i="15"/>
  <c r="BX150" i="15"/>
  <c r="BT150" i="15"/>
  <c r="BP150" i="15"/>
  <c r="BL150" i="15"/>
  <c r="BH150" i="15"/>
  <c r="BD150" i="15"/>
  <c r="AZ150" i="15"/>
  <c r="AV150" i="15"/>
  <c r="AR150" i="15"/>
  <c r="AN150" i="15"/>
  <c r="AJ150" i="15"/>
  <c r="AF150" i="15"/>
  <c r="AB150" i="15"/>
  <c r="X150" i="15"/>
  <c r="T150" i="15"/>
  <c r="P150" i="15"/>
  <c r="L150" i="15"/>
  <c r="J150" i="10"/>
  <c r="BQ124" i="15"/>
  <c r="BY150" i="16"/>
  <c r="BU150" i="16"/>
  <c r="BM150" i="16"/>
  <c r="BI150" i="16"/>
  <c r="BA150" i="16"/>
  <c r="AW150" i="16"/>
  <c r="AO150" i="16"/>
  <c r="AK150" i="16"/>
  <c r="AC150" i="16"/>
  <c r="Y150" i="16"/>
  <c r="Q150" i="16"/>
  <c r="M150" i="16"/>
  <c r="BZ150" i="16"/>
  <c r="BV150" i="16"/>
  <c r="BR150" i="16"/>
  <c r="BN150" i="16"/>
  <c r="BJ150" i="16"/>
  <c r="BF150" i="16"/>
  <c r="BB150" i="16"/>
  <c r="AX150" i="16"/>
  <c r="AT150" i="16"/>
  <c r="AP150" i="16"/>
  <c r="AH150" i="16"/>
  <c r="AD150" i="16"/>
  <c r="Z150" i="16"/>
  <c r="R150" i="16"/>
  <c r="CB150" i="16"/>
  <c r="BX150" i="16"/>
  <c r="BT150" i="16"/>
  <c r="BP150" i="16"/>
  <c r="BL150" i="16"/>
  <c r="BH150" i="16"/>
  <c r="BD150" i="16"/>
  <c r="AZ150" i="16"/>
  <c r="AV150" i="16"/>
  <c r="AR150" i="16"/>
  <c r="AN150" i="16"/>
  <c r="AJ150" i="16"/>
  <c r="AF150" i="16"/>
  <c r="AB150" i="16"/>
  <c r="X150" i="16"/>
  <c r="T150" i="16"/>
  <c r="P150" i="16"/>
  <c r="L150" i="16"/>
  <c r="N150" i="16"/>
  <c r="CA150" i="16"/>
  <c r="BW150" i="16"/>
  <c r="BS150" i="16"/>
  <c r="BO150" i="16"/>
  <c r="BK150" i="16"/>
  <c r="BG150" i="16"/>
  <c r="BC150" i="16"/>
  <c r="AY150" i="16"/>
  <c r="AU150" i="16"/>
  <c r="AQ150" i="16"/>
  <c r="AM150" i="16"/>
  <c r="AI150" i="16"/>
  <c r="AE150" i="16"/>
  <c r="AA150" i="16"/>
  <c r="W150" i="16"/>
  <c r="S150" i="16"/>
  <c r="O150" i="16"/>
  <c r="K150" i="16"/>
  <c r="AL150" i="16"/>
  <c r="V150" i="16"/>
  <c r="J150" i="16"/>
  <c r="AG303" i="15"/>
  <c r="BE303" i="15"/>
  <c r="AS303" i="15"/>
  <c r="U303" i="15"/>
  <c r="BQ303" i="15"/>
  <c r="BQ333" i="15"/>
  <c r="AS333" i="15"/>
  <c r="AG333" i="15"/>
  <c r="U333" i="15"/>
  <c r="BE333" i="15"/>
  <c r="G126" i="16"/>
  <c r="AS293" i="16"/>
  <c r="U293" i="16"/>
  <c r="BQ333" i="16"/>
  <c r="U333" i="16"/>
  <c r="BE333" i="16"/>
  <c r="AS333" i="16"/>
  <c r="AG333" i="16"/>
  <c r="BQ303" i="16"/>
  <c r="U303" i="16"/>
  <c r="AG303" i="16"/>
  <c r="BE303" i="16"/>
  <c r="AS303" i="16"/>
  <c r="G126" i="15"/>
  <c r="G278" i="15"/>
  <c r="AS280" i="16"/>
  <c r="G278" i="16"/>
  <c r="AG200" i="15"/>
  <c r="BE200" i="15"/>
  <c r="U200" i="15"/>
  <c r="BQ200" i="16"/>
  <c r="AG200" i="16"/>
  <c r="AS200" i="16"/>
  <c r="U200" i="16"/>
  <c r="AH113" i="16"/>
  <c r="BE203" i="15"/>
  <c r="K102" i="15"/>
  <c r="K102" i="16"/>
  <c r="AS199" i="3"/>
  <c r="AG205" i="15"/>
  <c r="CC210" i="16"/>
  <c r="U208" i="14"/>
  <c r="BE208" i="14"/>
  <c r="CC210" i="15"/>
  <c r="BQ210" i="3"/>
  <c r="G262" i="15"/>
  <c r="BQ203" i="15"/>
  <c r="U205" i="15"/>
  <c r="AS205" i="15"/>
  <c r="AM238" i="16"/>
  <c r="U203" i="15"/>
  <c r="AS203" i="15"/>
  <c r="BQ205" i="15"/>
  <c r="CC207" i="15"/>
  <c r="CC207" i="12"/>
  <c r="AS210" i="3"/>
  <c r="AM238" i="14"/>
  <c r="AG199" i="3"/>
  <c r="CC199" i="14"/>
  <c r="CC202" i="15"/>
  <c r="CC202" i="12"/>
  <c r="AG203" i="15"/>
  <c r="AS204" i="3"/>
  <c r="BE205" i="15"/>
  <c r="CC210" i="14"/>
  <c r="AS202" i="3"/>
  <c r="AM238" i="15"/>
  <c r="AM238" i="10"/>
  <c r="AM238" i="12"/>
  <c r="U238" i="3"/>
  <c r="AG238" i="3"/>
  <c r="CC204" i="15"/>
  <c r="CC207" i="16"/>
  <c r="G29" i="16"/>
  <c r="CC199" i="16"/>
  <c r="BQ207" i="3"/>
  <c r="CC207" i="14"/>
  <c r="AS208" i="14"/>
  <c r="BQ208" i="14"/>
  <c r="CC204" i="10"/>
  <c r="AG208" i="14"/>
  <c r="CC210" i="12"/>
  <c r="U210" i="3"/>
  <c r="AG211" i="12"/>
  <c r="BQ211" i="12"/>
  <c r="U211" i="12"/>
  <c r="BE211" i="12"/>
  <c r="AS211" i="12"/>
  <c r="CC210" i="10"/>
  <c r="BQ211" i="14"/>
  <c r="U211" i="14"/>
  <c r="BE211" i="14"/>
  <c r="AS211" i="14"/>
  <c r="AG211" i="14"/>
  <c r="BE210" i="3"/>
  <c r="BE211" i="16"/>
  <c r="AS211" i="16"/>
  <c r="AG211" i="16"/>
  <c r="BQ211" i="16"/>
  <c r="U211" i="16"/>
  <c r="E211" i="3"/>
  <c r="G211" i="10"/>
  <c r="AG210" i="3"/>
  <c r="AG207" i="3"/>
  <c r="AS207" i="3"/>
  <c r="BE207" i="3"/>
  <c r="U207" i="3"/>
  <c r="CC207" i="10"/>
  <c r="AG208" i="12"/>
  <c r="BQ208" i="12"/>
  <c r="U208" i="12"/>
  <c r="AS208" i="12"/>
  <c r="BE208" i="12"/>
  <c r="E208" i="3"/>
  <c r="G208" i="10"/>
  <c r="BE202" i="3"/>
  <c r="G29" i="15"/>
  <c r="CC202" i="14"/>
  <c r="CC199" i="12"/>
  <c r="CC204" i="14"/>
  <c r="G262" i="16"/>
  <c r="CC204" i="16"/>
  <c r="CC204" i="12"/>
  <c r="BE205" i="16"/>
  <c r="AS205" i="16"/>
  <c r="AG205" i="16"/>
  <c r="BQ205" i="16"/>
  <c r="U205" i="16"/>
  <c r="BE204" i="3"/>
  <c r="AG205" i="12"/>
  <c r="BQ205" i="12"/>
  <c r="U205" i="12"/>
  <c r="AS205" i="12"/>
  <c r="BE205" i="12"/>
  <c r="BQ205" i="14"/>
  <c r="U205" i="14"/>
  <c r="BE205" i="14"/>
  <c r="AS205" i="14"/>
  <c r="AG205" i="14"/>
  <c r="AG204" i="3"/>
  <c r="BQ204" i="3"/>
  <c r="E205" i="3"/>
  <c r="G205" i="10"/>
  <c r="U204" i="3"/>
  <c r="AG202" i="3"/>
  <c r="E203" i="3"/>
  <c r="G203" i="10"/>
  <c r="BQ202" i="3"/>
  <c r="AG203" i="12"/>
  <c r="U203" i="12"/>
  <c r="BE203" i="12"/>
  <c r="AS203" i="12"/>
  <c r="BQ203" i="12"/>
  <c r="BE203" i="16"/>
  <c r="AS203" i="16"/>
  <c r="AG203" i="16"/>
  <c r="BQ203" i="16"/>
  <c r="U203" i="16"/>
  <c r="CC202" i="16"/>
  <c r="BQ203" i="14"/>
  <c r="U203" i="14"/>
  <c r="BE203" i="14"/>
  <c r="AS203" i="14"/>
  <c r="AG203" i="14"/>
  <c r="CC202" i="10"/>
  <c r="U202" i="3"/>
  <c r="U199" i="3"/>
  <c r="BQ200" i="14"/>
  <c r="U200" i="14"/>
  <c r="BE200" i="14"/>
  <c r="AS200" i="14"/>
  <c r="AG200" i="14"/>
  <c r="G200" i="10"/>
  <c r="E200" i="3"/>
  <c r="BE199" i="3"/>
  <c r="CC199" i="15"/>
  <c r="BQ199" i="3"/>
  <c r="CC199" i="10"/>
  <c r="AG200" i="12"/>
  <c r="BQ200" i="12"/>
  <c r="U200" i="12"/>
  <c r="BE200" i="12"/>
  <c r="AS200" i="12"/>
  <c r="G92" i="16"/>
  <c r="G214" i="16"/>
  <c r="AL113" i="16"/>
  <c r="BQ174" i="15"/>
  <c r="G428" i="16"/>
  <c r="G135" i="3"/>
  <c r="G229" i="15"/>
  <c r="AS280" i="15"/>
  <c r="BE429" i="15"/>
  <c r="G428" i="15"/>
  <c r="E175" i="16"/>
  <c r="G69" i="3"/>
  <c r="G214" i="15"/>
  <c r="G92" i="15"/>
  <c r="AK113" i="16"/>
  <c r="G229" i="16"/>
  <c r="H26" i="15"/>
  <c r="H25" i="15" s="1"/>
  <c r="G403" i="3"/>
  <c r="G141" i="3"/>
  <c r="G402" i="3"/>
  <c r="G401" i="3"/>
  <c r="H213" i="16"/>
  <c r="L213" i="16"/>
  <c r="L21" i="16" s="1"/>
  <c r="L22" i="16" s="1"/>
  <c r="I53" i="2" s="1"/>
  <c r="P213" i="16"/>
  <c r="P21" i="16" s="1"/>
  <c r="P22" i="16" s="1"/>
  <c r="M53" i="2" s="1"/>
  <c r="T213" i="16"/>
  <c r="T21" i="16" s="1"/>
  <c r="T22" i="16" s="1"/>
  <c r="Q53" i="2" s="1"/>
  <c r="Y213" i="16"/>
  <c r="Y21" i="16" s="1"/>
  <c r="Y22" i="16" s="1"/>
  <c r="V53" i="2" s="1"/>
  <c r="AH213" i="16"/>
  <c r="AH21" i="16" s="1"/>
  <c r="AH22" i="16" s="1"/>
  <c r="AE53" i="2" s="1"/>
  <c r="BI213" i="16"/>
  <c r="BI21" i="16" s="1"/>
  <c r="BI22" i="16" s="1"/>
  <c r="BF53" i="2" s="1"/>
  <c r="AG355" i="16"/>
  <c r="BA213" i="16"/>
  <c r="BA21" i="16" s="1"/>
  <c r="BA22" i="16" s="1"/>
  <c r="AX53" i="2" s="1"/>
  <c r="AZ113" i="15"/>
  <c r="BD113" i="15"/>
  <c r="AG370" i="15"/>
  <c r="BY213" i="15"/>
  <c r="BY21" i="15" s="1"/>
  <c r="BY22" i="15" s="1"/>
  <c r="BV52" i="2" s="1"/>
  <c r="U317" i="15"/>
  <c r="BL213" i="16"/>
  <c r="BL21" i="16" s="1"/>
  <c r="BL22" i="16" s="1"/>
  <c r="BI53" i="2" s="1"/>
  <c r="AS223" i="15"/>
  <c r="BE223" i="15"/>
  <c r="BE383" i="15"/>
  <c r="AG383" i="15"/>
  <c r="BE295" i="16"/>
  <c r="U295" i="16"/>
  <c r="BP213" i="16"/>
  <c r="BP21" i="16" s="1"/>
  <c r="BP22" i="16" s="1"/>
  <c r="BM53" i="2" s="1"/>
  <c r="G451" i="15"/>
  <c r="BQ365" i="15"/>
  <c r="AG365" i="15"/>
  <c r="AS389" i="15"/>
  <c r="U392" i="15"/>
  <c r="AN113" i="16"/>
  <c r="AZ113" i="16"/>
  <c r="AB213" i="16"/>
  <c r="AB21" i="16" s="1"/>
  <c r="AB22" i="16" s="1"/>
  <c r="Y53" i="2" s="1"/>
  <c r="AF213" i="16"/>
  <c r="AF21" i="16" s="1"/>
  <c r="AF22" i="16" s="1"/>
  <c r="AC53" i="2" s="1"/>
  <c r="AU213" i="16"/>
  <c r="AU21" i="16" s="1"/>
  <c r="AU22" i="16" s="1"/>
  <c r="AR53" i="2" s="1"/>
  <c r="AY213" i="16"/>
  <c r="AY21" i="16" s="1"/>
  <c r="AY22" i="16" s="1"/>
  <c r="AV53" i="2" s="1"/>
  <c r="BC213" i="16"/>
  <c r="BC21" i="16" s="1"/>
  <c r="BC22" i="16" s="1"/>
  <c r="AZ53" i="2" s="1"/>
  <c r="BH213" i="16"/>
  <c r="BH21" i="16" s="1"/>
  <c r="BH22" i="16" s="1"/>
  <c r="BE53" i="2" s="1"/>
  <c r="BU213" i="16"/>
  <c r="BU21" i="16" s="1"/>
  <c r="BU22" i="16" s="1"/>
  <c r="BR53" i="2" s="1"/>
  <c r="BY213" i="16"/>
  <c r="BY21" i="16" s="1"/>
  <c r="BY22" i="16" s="1"/>
  <c r="BV53" i="2" s="1"/>
  <c r="AC213" i="16"/>
  <c r="AC21" i="16" s="1"/>
  <c r="AC22" i="16" s="1"/>
  <c r="Z53" i="2" s="1"/>
  <c r="AL213" i="16"/>
  <c r="AL21" i="16" s="1"/>
  <c r="AL22" i="16" s="1"/>
  <c r="AI53" i="2" s="1"/>
  <c r="AQ213" i="16"/>
  <c r="AQ21" i="16" s="1"/>
  <c r="AQ22" i="16" s="1"/>
  <c r="AN53" i="2" s="1"/>
  <c r="AV213" i="16"/>
  <c r="AV21" i="16" s="1"/>
  <c r="AV22" i="16" s="1"/>
  <c r="AS53" i="2" s="1"/>
  <c r="AZ213" i="16"/>
  <c r="AZ21" i="16" s="1"/>
  <c r="AZ22" i="16" s="1"/>
  <c r="AW53" i="2" s="1"/>
  <c r="BD213" i="16"/>
  <c r="BD21" i="16" s="1"/>
  <c r="BD22" i="16" s="1"/>
  <c r="BA53" i="2" s="1"/>
  <c r="BM213" i="16"/>
  <c r="BM21" i="16" s="1"/>
  <c r="BM22" i="16" s="1"/>
  <c r="BJ53" i="2" s="1"/>
  <c r="BV213" i="16"/>
  <c r="BV21" i="16" s="1"/>
  <c r="BV22" i="16" s="1"/>
  <c r="BS53" i="2" s="1"/>
  <c r="BZ213" i="16"/>
  <c r="BZ21" i="16" s="1"/>
  <c r="BZ22" i="16" s="1"/>
  <c r="BW53" i="2" s="1"/>
  <c r="AC113" i="15"/>
  <c r="I213" i="16"/>
  <c r="I21" i="16" s="1"/>
  <c r="I22" i="16" s="1"/>
  <c r="F53" i="2" s="1"/>
  <c r="M213" i="16"/>
  <c r="M21" i="16" s="1"/>
  <c r="M22" i="16" s="1"/>
  <c r="J53" i="2" s="1"/>
  <c r="Q213" i="16"/>
  <c r="Q21" i="16" s="1"/>
  <c r="Q22" i="16" s="1"/>
  <c r="N53" i="2" s="1"/>
  <c r="V213" i="16"/>
  <c r="V21" i="16" s="1"/>
  <c r="V22" i="16" s="1"/>
  <c r="S53" i="2" s="1"/>
  <c r="Z213" i="16"/>
  <c r="Z21" i="16" s="1"/>
  <c r="Z22" i="16" s="1"/>
  <c r="W53" i="2" s="1"/>
  <c r="AD213" i="16"/>
  <c r="AD21" i="16" s="1"/>
  <c r="AD22" i="16" s="1"/>
  <c r="AA53" i="2" s="1"/>
  <c r="AN213" i="16"/>
  <c r="AN21" i="16" s="1"/>
  <c r="AN22" i="16" s="1"/>
  <c r="AK53" i="2" s="1"/>
  <c r="AR213" i="16"/>
  <c r="AR21" i="16" s="1"/>
  <c r="AR22" i="16" s="1"/>
  <c r="AO53" i="2" s="1"/>
  <c r="AW213" i="16"/>
  <c r="AW21" i="16" s="1"/>
  <c r="AW22" i="16" s="1"/>
  <c r="AT53" i="2" s="1"/>
  <c r="BF213" i="16"/>
  <c r="BF21" i="16" s="1"/>
  <c r="BF22" i="16" s="1"/>
  <c r="BC53" i="2" s="1"/>
  <c r="BJ213" i="16"/>
  <c r="BJ21" i="16" s="1"/>
  <c r="BJ22" i="16" s="1"/>
  <c r="BG53" i="2" s="1"/>
  <c r="BN213" i="16"/>
  <c r="BN21" i="16" s="1"/>
  <c r="BN22" i="16" s="1"/>
  <c r="BK53" i="2" s="1"/>
  <c r="AV113" i="15"/>
  <c r="BI113" i="15"/>
  <c r="AY213" i="15"/>
  <c r="AY21" i="15" s="1"/>
  <c r="AY22" i="15" s="1"/>
  <c r="AV52" i="2" s="1"/>
  <c r="AG235" i="15"/>
  <c r="AG348" i="16"/>
  <c r="AN113" i="15"/>
  <c r="AR113" i="15"/>
  <c r="BT113" i="15"/>
  <c r="X113" i="16"/>
  <c r="AF113" i="16"/>
  <c r="BX113" i="16"/>
  <c r="Q113" i="16"/>
  <c r="BI113" i="16"/>
  <c r="AS174" i="16"/>
  <c r="N213" i="16"/>
  <c r="N21" i="16" s="1"/>
  <c r="N22" i="16" s="1"/>
  <c r="K53" i="2" s="1"/>
  <c r="CB213" i="16"/>
  <c r="CB21" i="16" s="1"/>
  <c r="CB22" i="16" s="1"/>
  <c r="BY53" i="2" s="1"/>
  <c r="BR213" i="16"/>
  <c r="BR21" i="16" s="1"/>
  <c r="BR22" i="16" s="1"/>
  <c r="BO53" i="2" s="1"/>
  <c r="BH113" i="15"/>
  <c r="BL113" i="15"/>
  <c r="BP113" i="15"/>
  <c r="BU113" i="15"/>
  <c r="BY113" i="15"/>
  <c r="AS122" i="15"/>
  <c r="I113" i="15"/>
  <c r="I28" i="15" s="1"/>
  <c r="I12" i="15" s="1"/>
  <c r="I13" i="15" s="1"/>
  <c r="F34" i="2" s="1"/>
  <c r="M113" i="15"/>
  <c r="Q113" i="15"/>
  <c r="AO113" i="15"/>
  <c r="BM113" i="15"/>
  <c r="BE224" i="15"/>
  <c r="AG231" i="15"/>
  <c r="AG311" i="15"/>
  <c r="H113" i="16"/>
  <c r="H28" i="16" s="1"/>
  <c r="H12" i="16" s="1"/>
  <c r="H13" i="16" s="1"/>
  <c r="E35" i="2" s="1"/>
  <c r="BH113" i="16"/>
  <c r="BL113" i="16"/>
  <c r="BP113" i="16"/>
  <c r="BY113" i="16"/>
  <c r="BE356" i="15"/>
  <c r="U356" i="15"/>
  <c r="U476" i="15"/>
  <c r="AS476" i="15"/>
  <c r="H26" i="16"/>
  <c r="H468" i="16"/>
  <c r="H24" i="16" s="1"/>
  <c r="E71" i="2" s="1"/>
  <c r="AG190" i="15"/>
  <c r="AG230" i="15"/>
  <c r="U230" i="15"/>
  <c r="BE361" i="15"/>
  <c r="AS361" i="15"/>
  <c r="G443" i="16"/>
  <c r="U186" i="15"/>
  <c r="AG323" i="15"/>
  <c r="AG344" i="15"/>
  <c r="BE359" i="15"/>
  <c r="U359" i="15"/>
  <c r="G455" i="15"/>
  <c r="I213" i="15"/>
  <c r="I21" i="15" s="1"/>
  <c r="I22" i="15" s="1"/>
  <c r="F52" i="2" s="1"/>
  <c r="M213" i="15"/>
  <c r="M21" i="15" s="1"/>
  <c r="M22" i="15" s="1"/>
  <c r="J52" i="2" s="1"/>
  <c r="Q213" i="15"/>
  <c r="Q21" i="15" s="1"/>
  <c r="Q22" i="15" s="1"/>
  <c r="N52" i="2" s="1"/>
  <c r="V213" i="15"/>
  <c r="V21" i="15" s="1"/>
  <c r="V22" i="15" s="1"/>
  <c r="S52" i="2" s="1"/>
  <c r="Z213" i="15"/>
  <c r="Z21" i="15" s="1"/>
  <c r="Z22" i="15" s="1"/>
  <c r="W52" i="2" s="1"/>
  <c r="AD213" i="15"/>
  <c r="AD21" i="15" s="1"/>
  <c r="AD22" i="15" s="1"/>
  <c r="AA52" i="2" s="1"/>
  <c r="AN213" i="15"/>
  <c r="AN21" i="15" s="1"/>
  <c r="AN22" i="15" s="1"/>
  <c r="AK52" i="2" s="1"/>
  <c r="AR213" i="15"/>
  <c r="AR21" i="15" s="1"/>
  <c r="AR22" i="15" s="1"/>
  <c r="AO52" i="2" s="1"/>
  <c r="AW213" i="15"/>
  <c r="AW21" i="15" s="1"/>
  <c r="AW22" i="15" s="1"/>
  <c r="AT52" i="2" s="1"/>
  <c r="BA213" i="15"/>
  <c r="BA21" i="15" s="1"/>
  <c r="BA22" i="15" s="1"/>
  <c r="AX52" i="2" s="1"/>
  <c r="BF213" i="15"/>
  <c r="BF21" i="15" s="1"/>
  <c r="BF22" i="15" s="1"/>
  <c r="BC52" i="2" s="1"/>
  <c r="BJ213" i="15"/>
  <c r="BJ21" i="15" s="1"/>
  <c r="BJ22" i="15" s="1"/>
  <c r="BG52" i="2" s="1"/>
  <c r="BS213" i="15"/>
  <c r="BS21" i="15" s="1"/>
  <c r="BS22" i="15" s="1"/>
  <c r="BP52" i="2" s="1"/>
  <c r="BW213" i="15"/>
  <c r="BW21" i="15" s="1"/>
  <c r="BW22" i="15" s="1"/>
  <c r="BT52" i="2" s="1"/>
  <c r="CA213" i="15"/>
  <c r="CA21" i="15" s="1"/>
  <c r="CA22" i="15" s="1"/>
  <c r="BX52" i="2" s="1"/>
  <c r="Y213" i="15"/>
  <c r="Y21" i="15" s="1"/>
  <c r="Y22" i="15" s="1"/>
  <c r="V52" i="2" s="1"/>
  <c r="AH213" i="15"/>
  <c r="AH21" i="15" s="1"/>
  <c r="AH22" i="15" s="1"/>
  <c r="AE52" i="2" s="1"/>
  <c r="AL213" i="15"/>
  <c r="AL21" i="15" s="1"/>
  <c r="AL22" i="15" s="1"/>
  <c r="AI52" i="2" s="1"/>
  <c r="AQ213" i="15"/>
  <c r="AQ21" i="15" s="1"/>
  <c r="AQ22" i="15" s="1"/>
  <c r="AN52" i="2" s="1"/>
  <c r="BI213" i="15"/>
  <c r="BI21" i="15" s="1"/>
  <c r="BI22" i="15" s="1"/>
  <c r="BF52" i="2" s="1"/>
  <c r="BM213" i="15"/>
  <c r="BM21" i="15" s="1"/>
  <c r="BM22" i="15" s="1"/>
  <c r="BJ52" i="2" s="1"/>
  <c r="BV213" i="15"/>
  <c r="BV21" i="15" s="1"/>
  <c r="BV22" i="15" s="1"/>
  <c r="BS52" i="2" s="1"/>
  <c r="V113" i="16"/>
  <c r="Z113" i="16"/>
  <c r="AD113" i="16"/>
  <c r="AV113" i="16"/>
  <c r="BD113" i="16"/>
  <c r="J213" i="16"/>
  <c r="J21" i="16" s="1"/>
  <c r="J22" i="16" s="1"/>
  <c r="G53" i="2" s="1"/>
  <c r="R213" i="16"/>
  <c r="R21" i="16" s="1"/>
  <c r="R22" i="16" s="1"/>
  <c r="O53" i="2" s="1"/>
  <c r="W213" i="16"/>
  <c r="W21" i="16" s="1"/>
  <c r="W22" i="16" s="1"/>
  <c r="T53" i="2" s="1"/>
  <c r="AA213" i="16"/>
  <c r="AA21" i="16" s="1"/>
  <c r="AA22" i="16" s="1"/>
  <c r="X53" i="2" s="1"/>
  <c r="AE213" i="16"/>
  <c r="AE21" i="16" s="1"/>
  <c r="AE22" i="16" s="1"/>
  <c r="AB53" i="2" s="1"/>
  <c r="AJ213" i="16"/>
  <c r="AJ21" i="16" s="1"/>
  <c r="AJ22" i="16" s="1"/>
  <c r="AG53" i="2" s="1"/>
  <c r="AO213" i="16"/>
  <c r="AO21" i="16" s="1"/>
  <c r="AO22" i="16" s="1"/>
  <c r="AL53" i="2" s="1"/>
  <c r="AT213" i="16"/>
  <c r="AT21" i="16" s="1"/>
  <c r="AT22" i="16" s="1"/>
  <c r="AQ53" i="2" s="1"/>
  <c r="AX213" i="16"/>
  <c r="AX21" i="16" s="1"/>
  <c r="AX22" i="16" s="1"/>
  <c r="AU53" i="2" s="1"/>
  <c r="BB213" i="16"/>
  <c r="BB21" i="16" s="1"/>
  <c r="BB22" i="16" s="1"/>
  <c r="AY53" i="2" s="1"/>
  <c r="BG213" i="16"/>
  <c r="BG21" i="16" s="1"/>
  <c r="BG22" i="16" s="1"/>
  <c r="BD53" i="2" s="1"/>
  <c r="BK213" i="16"/>
  <c r="BK21" i="16" s="1"/>
  <c r="BK22" i="16" s="1"/>
  <c r="BH53" i="2" s="1"/>
  <c r="BO213" i="16"/>
  <c r="BO21" i="16" s="1"/>
  <c r="BO22" i="16" s="1"/>
  <c r="BL53" i="2" s="1"/>
  <c r="BT213" i="16"/>
  <c r="BT21" i="16" s="1"/>
  <c r="BT22" i="16" s="1"/>
  <c r="BQ53" i="2" s="1"/>
  <c r="BX213" i="16"/>
  <c r="BX21" i="16" s="1"/>
  <c r="BX22" i="16" s="1"/>
  <c r="BU53" i="2" s="1"/>
  <c r="J113" i="16"/>
  <c r="N113" i="16"/>
  <c r="R113" i="16"/>
  <c r="K213" i="16"/>
  <c r="K21" i="16" s="1"/>
  <c r="K22" i="16" s="1"/>
  <c r="H53" i="2" s="1"/>
  <c r="O213" i="16"/>
  <c r="O21" i="16" s="1"/>
  <c r="O22" i="16" s="1"/>
  <c r="L53" i="2" s="1"/>
  <c r="S213" i="16"/>
  <c r="S21" i="16" s="1"/>
  <c r="S22" i="16" s="1"/>
  <c r="P53" i="2" s="1"/>
  <c r="X213" i="16"/>
  <c r="X21" i="16" s="1"/>
  <c r="X22" i="16" s="1"/>
  <c r="U53" i="2" s="1"/>
  <c r="AK213" i="16"/>
  <c r="AK21" i="16" s="1"/>
  <c r="AK22" i="16" s="1"/>
  <c r="AH53" i="2" s="1"/>
  <c r="AP213" i="16"/>
  <c r="AP21" i="16" s="1"/>
  <c r="AP22" i="16" s="1"/>
  <c r="AM53" i="2" s="1"/>
  <c r="G54" i="16"/>
  <c r="AT113" i="16"/>
  <c r="AX113" i="16"/>
  <c r="BB113" i="16"/>
  <c r="Y113" i="16"/>
  <c r="AC113" i="16"/>
  <c r="AN25" i="15"/>
  <c r="AK113" i="15"/>
  <c r="CB113" i="15"/>
  <c r="AG236" i="15"/>
  <c r="AM236" i="15" s="1"/>
  <c r="AG243" i="15"/>
  <c r="AG345" i="15"/>
  <c r="U350" i="15"/>
  <c r="AT213" i="15"/>
  <c r="AT21" i="15" s="1"/>
  <c r="AT22" i="15" s="1"/>
  <c r="AQ52" i="2" s="1"/>
  <c r="BQ429" i="15"/>
  <c r="AS430" i="15"/>
  <c r="U478" i="15"/>
  <c r="AG157" i="16"/>
  <c r="BQ178" i="16"/>
  <c r="AS182" i="16"/>
  <c r="AG192" i="16"/>
  <c r="AG223" i="16"/>
  <c r="AG478" i="16"/>
  <c r="BQ157" i="16"/>
  <c r="AS223" i="16"/>
  <c r="AG234" i="16"/>
  <c r="U355" i="16"/>
  <c r="AG373" i="16"/>
  <c r="G451" i="16"/>
  <c r="BQ476" i="16"/>
  <c r="L113" i="15"/>
  <c r="T113" i="15"/>
  <c r="G146" i="15"/>
  <c r="BQ186" i="15"/>
  <c r="AS190" i="15"/>
  <c r="AG192" i="15"/>
  <c r="U194" i="15"/>
  <c r="BE222" i="15"/>
  <c r="BE226" i="15"/>
  <c r="AG242" i="15"/>
  <c r="AM242" i="15" s="1"/>
  <c r="AS260" i="15"/>
  <c r="AG277" i="15"/>
  <c r="AK213" i="15"/>
  <c r="AK21" i="15" s="1"/>
  <c r="AK22" i="15" s="1"/>
  <c r="AH52" i="2" s="1"/>
  <c r="BU213" i="15"/>
  <c r="BU21" i="15" s="1"/>
  <c r="BU22" i="15" s="1"/>
  <c r="BR52" i="2" s="1"/>
  <c r="AG317" i="15"/>
  <c r="U321" i="15"/>
  <c r="U336" i="15"/>
  <c r="U339" i="15"/>
  <c r="AG351" i="15"/>
  <c r="AG362" i="15"/>
  <c r="U364" i="15"/>
  <c r="AS384" i="15"/>
  <c r="U388" i="15"/>
  <c r="AG393" i="15"/>
  <c r="U429" i="15"/>
  <c r="U430" i="15"/>
  <c r="U435" i="15"/>
  <c r="G441" i="15"/>
  <c r="AG232" i="16"/>
  <c r="AM232" i="16" s="1"/>
  <c r="AW113" i="15"/>
  <c r="BA113" i="15"/>
  <c r="AP213" i="15"/>
  <c r="AP21" i="15" s="1"/>
  <c r="AP22" i="15" s="1"/>
  <c r="AM52" i="2" s="1"/>
  <c r="BE217" i="15"/>
  <c r="BE225" i="15"/>
  <c r="AG339" i="15"/>
  <c r="U345" i="15"/>
  <c r="AS362" i="15"/>
  <c r="AG429" i="15"/>
  <c r="AG430" i="15"/>
  <c r="AG435" i="15"/>
  <c r="AG182" i="16"/>
  <c r="AG230" i="16"/>
  <c r="BQ348" i="16"/>
  <c r="O25" i="2"/>
  <c r="M26" i="2"/>
  <c r="I26" i="2"/>
  <c r="BD25" i="15"/>
  <c r="X113" i="15"/>
  <c r="AF113" i="15"/>
  <c r="AT113" i="15"/>
  <c r="AX113" i="15"/>
  <c r="BB113" i="15"/>
  <c r="BX113" i="15"/>
  <c r="AS124" i="15"/>
  <c r="U157" i="15"/>
  <c r="AS174" i="15"/>
  <c r="U176" i="15"/>
  <c r="AS178" i="15"/>
  <c r="BQ178" i="15"/>
  <c r="BE304" i="15"/>
  <c r="U304" i="15"/>
  <c r="BE355" i="15"/>
  <c r="AG355" i="15"/>
  <c r="U355" i="15"/>
  <c r="BE360" i="15"/>
  <c r="AG360" i="15"/>
  <c r="U360" i="15"/>
  <c r="G449" i="15"/>
  <c r="AW113" i="16"/>
  <c r="BT25" i="15"/>
  <c r="H113" i="15"/>
  <c r="H28" i="15" s="1"/>
  <c r="H12" i="15" s="1"/>
  <c r="H13" i="15" s="1"/>
  <c r="E34" i="2" s="1"/>
  <c r="P113" i="15"/>
  <c r="Y113" i="15"/>
  <c r="AG176" i="15"/>
  <c r="AG234" i="15"/>
  <c r="U234" i="15"/>
  <c r="BE254" i="15"/>
  <c r="AS254" i="15"/>
  <c r="BE369" i="15"/>
  <c r="AG369" i="15"/>
  <c r="U369" i="15"/>
  <c r="BE374" i="15"/>
  <c r="U374" i="15"/>
  <c r="G459" i="15"/>
  <c r="M71" i="2"/>
  <c r="P25" i="16"/>
  <c r="BI71" i="2"/>
  <c r="BL25" i="16"/>
  <c r="L25" i="16"/>
  <c r="AS156" i="16"/>
  <c r="BQ156" i="16"/>
  <c r="U156" i="16"/>
  <c r="BE222" i="16"/>
  <c r="U222" i="16"/>
  <c r="X25" i="15"/>
  <c r="G54" i="15"/>
  <c r="BQ120" i="15"/>
  <c r="AS120" i="15"/>
  <c r="AC213" i="15"/>
  <c r="AC21" i="15" s="1"/>
  <c r="AC22" i="15" s="1"/>
  <c r="Z52" i="2" s="1"/>
  <c r="BR213" i="15"/>
  <c r="BR21" i="15" s="1"/>
  <c r="BR22" i="15" s="1"/>
  <c r="BO52" i="2" s="1"/>
  <c r="AU213" i="15"/>
  <c r="AU21" i="15" s="1"/>
  <c r="AU22" i="15" s="1"/>
  <c r="AR52" i="2" s="1"/>
  <c r="AG276" i="15"/>
  <c r="U276" i="15"/>
  <c r="BE301" i="15"/>
  <c r="AG301" i="15"/>
  <c r="U301" i="15"/>
  <c r="BE335" i="15"/>
  <c r="AG335" i="15"/>
  <c r="U335" i="15"/>
  <c r="BE340" i="15"/>
  <c r="AG340" i="15"/>
  <c r="U340" i="15"/>
  <c r="G443" i="15"/>
  <c r="BH25" i="16"/>
  <c r="E185" i="16"/>
  <c r="G185" i="16" s="1"/>
  <c r="BQ184" i="16"/>
  <c r="AG184" i="16"/>
  <c r="BQ182" i="15"/>
  <c r="AS182" i="15"/>
  <c r="E185" i="15"/>
  <c r="G185" i="15" s="1"/>
  <c r="U184" i="15"/>
  <c r="AG232" i="15"/>
  <c r="U232" i="15"/>
  <c r="BE285" i="15"/>
  <c r="U285" i="15"/>
  <c r="AS46" i="16"/>
  <c r="AS29" i="16" s="1"/>
  <c r="U46" i="16"/>
  <c r="U29" i="16" s="1"/>
  <c r="I113" i="16"/>
  <c r="I28" i="16" s="1"/>
  <c r="I12" i="16" s="1"/>
  <c r="BQ194" i="15"/>
  <c r="J213" i="15"/>
  <c r="J21" i="15" s="1"/>
  <c r="J22" i="15" s="1"/>
  <c r="G52" i="2" s="1"/>
  <c r="N213" i="15"/>
  <c r="N21" i="15" s="1"/>
  <c r="N22" i="15" s="1"/>
  <c r="K52" i="2" s="1"/>
  <c r="R213" i="15"/>
  <c r="R21" i="15" s="1"/>
  <c r="R22" i="15" s="1"/>
  <c r="O52" i="2" s="1"/>
  <c r="W213" i="15"/>
  <c r="W21" i="15" s="1"/>
  <c r="W22" i="15" s="1"/>
  <c r="T52" i="2" s="1"/>
  <c r="AA213" i="15"/>
  <c r="AA21" i="15" s="1"/>
  <c r="AA22" i="15" s="1"/>
  <c r="X52" i="2" s="1"/>
  <c r="AE213" i="15"/>
  <c r="AE21" i="15" s="1"/>
  <c r="AE22" i="15" s="1"/>
  <c r="AB52" i="2" s="1"/>
  <c r="AJ213" i="15"/>
  <c r="AJ21" i="15" s="1"/>
  <c r="AJ22" i="15" s="1"/>
  <c r="AG52" i="2" s="1"/>
  <c r="AO213" i="15"/>
  <c r="AO21" i="15" s="1"/>
  <c r="AO22" i="15" s="1"/>
  <c r="AL52" i="2" s="1"/>
  <c r="BB213" i="15"/>
  <c r="BB21" i="15" s="1"/>
  <c r="BB22" i="15" s="1"/>
  <c r="AY52" i="2" s="1"/>
  <c r="BG213" i="15"/>
  <c r="BG21" i="15" s="1"/>
  <c r="BG22" i="15" s="1"/>
  <c r="BD52" i="2" s="1"/>
  <c r="BK213" i="15"/>
  <c r="BK21" i="15" s="1"/>
  <c r="BK22" i="15" s="1"/>
  <c r="BH52" i="2" s="1"/>
  <c r="BO213" i="15"/>
  <c r="BO21" i="15" s="1"/>
  <c r="BO22" i="15" s="1"/>
  <c r="BL52" i="2" s="1"/>
  <c r="BT213" i="15"/>
  <c r="BT21" i="15" s="1"/>
  <c r="BT22" i="15" s="1"/>
  <c r="BQ52" i="2" s="1"/>
  <c r="BX213" i="15"/>
  <c r="BX21" i="15" s="1"/>
  <c r="BX22" i="15" s="1"/>
  <c r="BU52" i="2" s="1"/>
  <c r="CB213" i="15"/>
  <c r="CB21" i="15" s="1"/>
  <c r="CB22" i="15" s="1"/>
  <c r="BY52" i="2" s="1"/>
  <c r="AG321" i="15"/>
  <c r="AG336" i="15"/>
  <c r="AG350" i="15"/>
  <c r="AG356" i="15"/>
  <c r="AS370" i="15"/>
  <c r="BQ383" i="15"/>
  <c r="AG388" i="15"/>
  <c r="BQ476" i="15"/>
  <c r="AP113" i="16"/>
  <c r="BU113" i="16"/>
  <c r="K213" i="15"/>
  <c r="K21" i="15" s="1"/>
  <c r="K22" i="15" s="1"/>
  <c r="H52" i="2" s="1"/>
  <c r="O213" i="15"/>
  <c r="O21" i="15" s="1"/>
  <c r="O22" i="15" s="1"/>
  <c r="L52" i="2" s="1"/>
  <c r="S213" i="15"/>
  <c r="S21" i="15" s="1"/>
  <c r="S22" i="15" s="1"/>
  <c r="P52" i="2" s="1"/>
  <c r="X213" i="15"/>
  <c r="X21" i="15" s="1"/>
  <c r="X22" i="15" s="1"/>
  <c r="U52" i="2" s="1"/>
  <c r="AB213" i="15"/>
  <c r="AB21" i="15" s="1"/>
  <c r="AB22" i="15" s="1"/>
  <c r="Y52" i="2" s="1"/>
  <c r="AF213" i="15"/>
  <c r="AF21" i="15" s="1"/>
  <c r="AF22" i="15" s="1"/>
  <c r="AC52" i="2" s="1"/>
  <c r="BC213" i="15"/>
  <c r="BC21" i="15" s="1"/>
  <c r="BC22" i="15" s="1"/>
  <c r="AZ52" i="2" s="1"/>
  <c r="BH213" i="15"/>
  <c r="BH21" i="15" s="1"/>
  <c r="BH22" i="15" s="1"/>
  <c r="BE52" i="2" s="1"/>
  <c r="BL213" i="15"/>
  <c r="BL21" i="15" s="1"/>
  <c r="BL22" i="15" s="1"/>
  <c r="BI52" i="2" s="1"/>
  <c r="BP213" i="15"/>
  <c r="BP21" i="15" s="1"/>
  <c r="BP22" i="15" s="1"/>
  <c r="BM52" i="2" s="1"/>
  <c r="AB25" i="16"/>
  <c r="BX25" i="16"/>
  <c r="M113" i="16"/>
  <c r="BM113" i="16"/>
  <c r="BR113" i="16"/>
  <c r="BV113" i="16"/>
  <c r="BZ113" i="16"/>
  <c r="K113" i="16"/>
  <c r="O113" i="16"/>
  <c r="S113" i="16"/>
  <c r="BG113" i="16"/>
  <c r="BK113" i="16"/>
  <c r="BO113" i="16"/>
  <c r="BS113" i="16"/>
  <c r="BW113" i="16"/>
  <c r="CA113" i="16"/>
  <c r="BQ160" i="16"/>
  <c r="AG217" i="16"/>
  <c r="BE225" i="16"/>
  <c r="AS225" i="16"/>
  <c r="U225" i="16"/>
  <c r="U192" i="15"/>
  <c r="AG215" i="15"/>
  <c r="AG240" i="15"/>
  <c r="AM240" i="15" s="1"/>
  <c r="AG253" i="15"/>
  <c r="U284" i="15"/>
  <c r="U305" i="15"/>
  <c r="U311" i="15"/>
  <c r="U323" i="15"/>
  <c r="U344" i="15"/>
  <c r="U351" i="15"/>
  <c r="U367" i="15"/>
  <c r="AG375" i="15"/>
  <c r="U383" i="15"/>
  <c r="AG384" i="15"/>
  <c r="AG389" i="15"/>
  <c r="AF25" i="16"/>
  <c r="CB25" i="16"/>
  <c r="BF113" i="16"/>
  <c r="BJ113" i="16"/>
  <c r="BN113" i="16"/>
  <c r="P113" i="16"/>
  <c r="AB113" i="16"/>
  <c r="AJ113" i="16"/>
  <c r="BT113" i="16"/>
  <c r="CB113" i="16"/>
  <c r="AO113" i="16"/>
  <c r="BA113" i="16"/>
  <c r="G146" i="16"/>
  <c r="AS158" i="16"/>
  <c r="AG174" i="16"/>
  <c r="U178" i="16"/>
  <c r="U182" i="16"/>
  <c r="U192" i="16"/>
  <c r="AG299" i="16"/>
  <c r="AG311" i="16"/>
  <c r="U318" i="16"/>
  <c r="BQ319" i="16"/>
  <c r="AS321" i="16"/>
  <c r="U326" i="16"/>
  <c r="BQ341" i="16"/>
  <c r="AS350" i="16"/>
  <c r="BQ361" i="16"/>
  <c r="AG366" i="16"/>
  <c r="AS367" i="16"/>
  <c r="AS372" i="16"/>
  <c r="AG382" i="16"/>
  <c r="U392" i="16"/>
  <c r="AG393" i="16"/>
  <c r="AS397" i="16"/>
  <c r="AS399" i="16"/>
  <c r="AS429" i="16"/>
  <c r="AG477" i="16"/>
  <c r="AS478" i="16"/>
  <c r="Z25" i="2"/>
  <c r="V25" i="2"/>
  <c r="R25" i="2"/>
  <c r="BW25" i="2"/>
  <c r="BS25" i="2"/>
  <c r="BO25" i="2"/>
  <c r="BK25" i="2"/>
  <c r="BG25" i="2"/>
  <c r="BC25" i="2"/>
  <c r="AY25" i="2"/>
  <c r="AU25" i="2"/>
  <c r="AQ25" i="2"/>
  <c r="AM25" i="2"/>
  <c r="AI25" i="2"/>
  <c r="AE25" i="2"/>
  <c r="BE244" i="16"/>
  <c r="AG256" i="16"/>
  <c r="BQ283" i="16"/>
  <c r="BQ289" i="16"/>
  <c r="U294" i="16"/>
  <c r="AS311" i="16"/>
  <c r="AG332" i="16"/>
  <c r="U334" i="16"/>
  <c r="U335" i="16"/>
  <c r="U339" i="16"/>
  <c r="U346" i="16"/>
  <c r="U354" i="16"/>
  <c r="U359" i="16"/>
  <c r="U365" i="16"/>
  <c r="BQ366" i="16"/>
  <c r="BE372" i="16"/>
  <c r="AS381" i="16"/>
  <c r="AG392" i="16"/>
  <c r="AS435" i="16"/>
  <c r="G437" i="16"/>
  <c r="G465" i="16"/>
  <c r="U476" i="16"/>
  <c r="BQ477" i="16"/>
  <c r="E25" i="2"/>
  <c r="Y25" i="2"/>
  <c r="U25" i="2"/>
  <c r="Q25" i="2"/>
  <c r="M25" i="2"/>
  <c r="I25" i="2"/>
  <c r="BZ25" i="2"/>
  <c r="BV25" i="2"/>
  <c r="BR25" i="2"/>
  <c r="BN25" i="2"/>
  <c r="BJ25" i="2"/>
  <c r="BF25" i="2"/>
  <c r="BB25" i="2"/>
  <c r="AX25" i="2"/>
  <c r="AT25" i="2"/>
  <c r="AP25" i="2"/>
  <c r="AL25" i="2"/>
  <c r="AH25" i="2"/>
  <c r="AD25" i="2"/>
  <c r="BY26" i="2"/>
  <c r="BU26" i="2"/>
  <c r="BQ26" i="2"/>
  <c r="BM26" i="2"/>
  <c r="BI26" i="2"/>
  <c r="BE26" i="2"/>
  <c r="BA26" i="2"/>
  <c r="AW26" i="2"/>
  <c r="AS26" i="2"/>
  <c r="AO26" i="2"/>
  <c r="AK26" i="2"/>
  <c r="AG26" i="2"/>
  <c r="AC26" i="2"/>
  <c r="Y26" i="2"/>
  <c r="U26" i="2"/>
  <c r="Q26" i="2"/>
  <c r="AG231" i="16"/>
  <c r="AM231" i="16" s="1"/>
  <c r="AS237" i="16"/>
  <c r="U255" i="16"/>
  <c r="AG294" i="16"/>
  <c r="AG295" i="16"/>
  <c r="AG304" i="16"/>
  <c r="U319" i="16"/>
  <c r="U321" i="16"/>
  <c r="U331" i="16"/>
  <c r="BQ332" i="16"/>
  <c r="AG334" i="16"/>
  <c r="AG335" i="16"/>
  <c r="BQ346" i="16"/>
  <c r="AG354" i="16"/>
  <c r="BQ365" i="16"/>
  <c r="AS375" i="16"/>
  <c r="U379" i="16"/>
  <c r="BE381" i="16"/>
  <c r="AS392" i="16"/>
  <c r="AS395" i="16"/>
  <c r="U397" i="16"/>
  <c r="AG398" i="16"/>
  <c r="AG430" i="16"/>
  <c r="X25" i="2"/>
  <c r="T25" i="2"/>
  <c r="L25" i="2"/>
  <c r="H25" i="2"/>
  <c r="BY25" i="2"/>
  <c r="BU25" i="2"/>
  <c r="BQ25" i="2"/>
  <c r="BM25" i="2"/>
  <c r="BI25" i="2"/>
  <c r="BE25" i="2"/>
  <c r="BA25" i="2"/>
  <c r="AW25" i="2"/>
  <c r="AS25" i="2"/>
  <c r="AO25" i="2"/>
  <c r="AK25" i="2"/>
  <c r="AG25" i="2"/>
  <c r="AC25" i="2"/>
  <c r="E26" i="2"/>
  <c r="BX26" i="2"/>
  <c r="BT26" i="2"/>
  <c r="BP26" i="2"/>
  <c r="BL26" i="2"/>
  <c r="BH26" i="2"/>
  <c r="BD26" i="2"/>
  <c r="AZ26" i="2"/>
  <c r="AV26" i="2"/>
  <c r="AR26" i="2"/>
  <c r="AN26" i="2"/>
  <c r="AJ26" i="2"/>
  <c r="AF26" i="2"/>
  <c r="AB26" i="2"/>
  <c r="X26" i="2"/>
  <c r="T26" i="2"/>
  <c r="P26" i="2"/>
  <c r="L26" i="2"/>
  <c r="H26" i="2"/>
  <c r="AG236" i="16"/>
  <c r="BQ280" i="16"/>
  <c r="AS284" i="16"/>
  <c r="BQ288" i="16"/>
  <c r="AS290" i="16"/>
  <c r="BQ293" i="16"/>
  <c r="BQ294" i="16"/>
  <c r="AS295" i="16"/>
  <c r="U299" i="16"/>
  <c r="AS304" i="16"/>
  <c r="AG319" i="16"/>
  <c r="AG321" i="16"/>
  <c r="BQ331" i="16"/>
  <c r="BQ334" i="16"/>
  <c r="AS335" i="16"/>
  <c r="U338" i="16"/>
  <c r="AG350" i="16"/>
  <c r="U352" i="16"/>
  <c r="BQ354" i="16"/>
  <c r="AS355" i="16"/>
  <c r="U358" i="16"/>
  <c r="AG367" i="16"/>
  <c r="U370" i="16"/>
  <c r="AS384" i="16"/>
  <c r="U388" i="16"/>
  <c r="AG397" i="16"/>
  <c r="AG429" i="16"/>
  <c r="AS430" i="16"/>
  <c r="BX25" i="2"/>
  <c r="BT25" i="2"/>
  <c r="BP25" i="2"/>
  <c r="BL25" i="2"/>
  <c r="BH25" i="2"/>
  <c r="BD25" i="2"/>
  <c r="AZ25" i="2"/>
  <c r="AV25" i="2"/>
  <c r="AR25" i="2"/>
  <c r="AN25" i="2"/>
  <c r="AJ25" i="2"/>
  <c r="AF25" i="2"/>
  <c r="AB25" i="2"/>
  <c r="BZ26" i="2"/>
  <c r="BV26" i="2"/>
  <c r="BR26" i="2"/>
  <c r="BN26" i="2"/>
  <c r="BJ26" i="2"/>
  <c r="BF26" i="2"/>
  <c r="BB26" i="2"/>
  <c r="AX26" i="2"/>
  <c r="AT26" i="2"/>
  <c r="AP26" i="2"/>
  <c r="AL26" i="2"/>
  <c r="AH26" i="2"/>
  <c r="AD26" i="2"/>
  <c r="Z26" i="2"/>
  <c r="V26" i="2"/>
  <c r="R26" i="2"/>
  <c r="N26" i="2"/>
  <c r="J26" i="2"/>
  <c r="F26" i="2"/>
  <c r="BW26" i="2"/>
  <c r="BS26" i="2"/>
  <c r="BO26" i="2"/>
  <c r="BK26" i="2"/>
  <c r="BG26" i="2"/>
  <c r="BC26" i="2"/>
  <c r="AY26" i="2"/>
  <c r="AU26" i="2"/>
  <c r="AQ26" i="2"/>
  <c r="AM26" i="2"/>
  <c r="AI26" i="2"/>
  <c r="AE26" i="2"/>
  <c r="AA26" i="2"/>
  <c r="W26" i="2"/>
  <c r="S26" i="2"/>
  <c r="K26" i="2"/>
  <c r="G26" i="2"/>
  <c r="AS447" i="15"/>
  <c r="AG447" i="15"/>
  <c r="E448" i="15"/>
  <c r="G448" i="15" s="1"/>
  <c r="BE447" i="15"/>
  <c r="AG453" i="15"/>
  <c r="J25" i="15"/>
  <c r="G70" i="2"/>
  <c r="N25" i="15"/>
  <c r="K70" i="2"/>
  <c r="R25" i="15"/>
  <c r="O70" i="2"/>
  <c r="W25" i="15"/>
  <c r="T70" i="2"/>
  <c r="AA25" i="15"/>
  <c r="X70" i="2"/>
  <c r="AE25" i="15"/>
  <c r="AB70" i="2"/>
  <c r="AW25" i="15"/>
  <c r="AT70" i="2"/>
  <c r="BA25" i="15"/>
  <c r="AX70" i="2"/>
  <c r="BF25" i="15"/>
  <c r="BC70" i="2"/>
  <c r="BJ25" i="15"/>
  <c r="BG70" i="2"/>
  <c r="BN25" i="15"/>
  <c r="BK70" i="2"/>
  <c r="BS25" i="15"/>
  <c r="BP70" i="2"/>
  <c r="BW25" i="15"/>
  <c r="BT70" i="2"/>
  <c r="CA25" i="15"/>
  <c r="BX70" i="2"/>
  <c r="P25" i="15"/>
  <c r="AF25" i="15"/>
  <c r="AV25" i="15"/>
  <c r="BL25" i="15"/>
  <c r="CB25" i="15"/>
  <c r="V113" i="15"/>
  <c r="Z113" i="15"/>
  <c r="AD113" i="15"/>
  <c r="BR113" i="15"/>
  <c r="BV113" i="15"/>
  <c r="BZ113" i="15"/>
  <c r="AJ113" i="15"/>
  <c r="BQ156" i="15"/>
  <c r="AS157" i="15"/>
  <c r="AS158" i="15"/>
  <c r="BQ160" i="15"/>
  <c r="AG174" i="15"/>
  <c r="BQ176" i="15"/>
  <c r="BQ184" i="15"/>
  <c r="BQ192" i="15"/>
  <c r="BQ237" i="15"/>
  <c r="BQ285" i="15"/>
  <c r="BQ290" i="15"/>
  <c r="AS291" i="15"/>
  <c r="BQ295" i="15"/>
  <c r="AS297" i="15"/>
  <c r="BQ305" i="15"/>
  <c r="BQ329" i="15"/>
  <c r="AS330" i="15"/>
  <c r="BQ379" i="15"/>
  <c r="BQ397" i="15"/>
  <c r="BQ478" i="15"/>
  <c r="I25" i="16"/>
  <c r="F71" i="2"/>
  <c r="M25" i="16"/>
  <c r="J71" i="2"/>
  <c r="Q25" i="16"/>
  <c r="N71" i="2"/>
  <c r="V25" i="16"/>
  <c r="S71" i="2"/>
  <c r="Z25" i="16"/>
  <c r="W71" i="2"/>
  <c r="AD25" i="16"/>
  <c r="AA71" i="2"/>
  <c r="AI25" i="16"/>
  <c r="AF71" i="2"/>
  <c r="AM25" i="16"/>
  <c r="AJ71" i="2"/>
  <c r="AQ25" i="16"/>
  <c r="AN71" i="2"/>
  <c r="BI25" i="16"/>
  <c r="BF71" i="2"/>
  <c r="BM25" i="16"/>
  <c r="BJ71" i="2"/>
  <c r="BR25" i="16"/>
  <c r="BO71" i="2"/>
  <c r="BV25" i="16"/>
  <c r="BS71" i="2"/>
  <c r="BZ25" i="16"/>
  <c r="BW71" i="2"/>
  <c r="AR25" i="16"/>
  <c r="W113" i="16"/>
  <c r="AA113" i="16"/>
  <c r="AE113" i="16"/>
  <c r="AI113" i="16"/>
  <c r="AQ113" i="16"/>
  <c r="AU113" i="16"/>
  <c r="AY113" i="16"/>
  <c r="BC113" i="16"/>
  <c r="AR113" i="16"/>
  <c r="G43" i="2"/>
  <c r="G15" i="15"/>
  <c r="K25" i="15"/>
  <c r="H70" i="2"/>
  <c r="O25" i="15"/>
  <c r="L70" i="2"/>
  <c r="S25" i="15"/>
  <c r="P70" i="2"/>
  <c r="AK25" i="15"/>
  <c r="AH70" i="2"/>
  <c r="AO25" i="15"/>
  <c r="AL70" i="2"/>
  <c r="AT25" i="15"/>
  <c r="AQ70" i="2"/>
  <c r="AX25" i="15"/>
  <c r="AU70" i="2"/>
  <c r="BB25" i="15"/>
  <c r="AY70" i="2"/>
  <c r="BG25" i="15"/>
  <c r="BD70" i="2"/>
  <c r="BK25" i="15"/>
  <c r="BH70" i="2"/>
  <c r="BO25" i="15"/>
  <c r="BL70" i="2"/>
  <c r="T25" i="15"/>
  <c r="AJ25" i="15"/>
  <c r="AZ25" i="15"/>
  <c r="BP25" i="15"/>
  <c r="J113" i="15"/>
  <c r="N113" i="15"/>
  <c r="R113" i="15"/>
  <c r="BF113" i="15"/>
  <c r="BJ113" i="15"/>
  <c r="BN113" i="15"/>
  <c r="AG120" i="15"/>
  <c r="AG122" i="15"/>
  <c r="AG124" i="15"/>
  <c r="AB113" i="15"/>
  <c r="BQ157" i="15"/>
  <c r="BQ291" i="15"/>
  <c r="BQ297" i="15"/>
  <c r="BQ330" i="15"/>
  <c r="G457" i="15"/>
  <c r="J25" i="16"/>
  <c r="G71" i="2"/>
  <c r="N25" i="16"/>
  <c r="K71" i="2"/>
  <c r="R25" i="16"/>
  <c r="O71" i="2"/>
  <c r="W25" i="16"/>
  <c r="T71" i="2"/>
  <c r="AA25" i="16"/>
  <c r="X71" i="2"/>
  <c r="AE25" i="16"/>
  <c r="AB71" i="2"/>
  <c r="AW25" i="16"/>
  <c r="AT71" i="2"/>
  <c r="BA25" i="16"/>
  <c r="AX71" i="2"/>
  <c r="BF25" i="16"/>
  <c r="BC71" i="2"/>
  <c r="BJ25" i="16"/>
  <c r="BG71" i="2"/>
  <c r="BN25" i="16"/>
  <c r="BK71" i="2"/>
  <c r="BS25" i="16"/>
  <c r="BP71" i="2"/>
  <c r="BW25" i="16"/>
  <c r="BT71" i="2"/>
  <c r="CA25" i="16"/>
  <c r="BX71" i="2"/>
  <c r="AV25" i="16"/>
  <c r="Y25" i="15"/>
  <c r="V70" i="2"/>
  <c r="AC25" i="15"/>
  <c r="Z70" i="2"/>
  <c r="AH25" i="15"/>
  <c r="AE70" i="2"/>
  <c r="AL25" i="15"/>
  <c r="AI70" i="2"/>
  <c r="AP25" i="15"/>
  <c r="AM70" i="2"/>
  <c r="AU25" i="15"/>
  <c r="AR70" i="2"/>
  <c r="AY25" i="15"/>
  <c r="AV70" i="2"/>
  <c r="BC25" i="15"/>
  <c r="AZ70" i="2"/>
  <c r="BU25" i="15"/>
  <c r="BR70" i="2"/>
  <c r="BY25" i="15"/>
  <c r="BV70" i="2"/>
  <c r="AI213" i="15"/>
  <c r="AI21" i="15" s="1"/>
  <c r="AI22" i="15" s="1"/>
  <c r="AF52" i="2" s="1"/>
  <c r="U233" i="15"/>
  <c r="U237" i="15"/>
  <c r="AG239" i="15"/>
  <c r="AG241" i="15"/>
  <c r="AG244" i="15"/>
  <c r="AS253" i="15"/>
  <c r="AG284" i="15"/>
  <c r="AG285" i="15"/>
  <c r="U290" i="15"/>
  <c r="U291" i="15"/>
  <c r="U295" i="15"/>
  <c r="U297" i="15"/>
  <c r="BQ301" i="15"/>
  <c r="AG304" i="15"/>
  <c r="AG305" i="15"/>
  <c r="BQ311" i="15"/>
  <c r="AS317" i="15"/>
  <c r="BQ321" i="15"/>
  <c r="AS323" i="15"/>
  <c r="U329" i="15"/>
  <c r="U330" i="15"/>
  <c r="BQ335" i="15"/>
  <c r="AS336" i="15"/>
  <c r="BQ339" i="15"/>
  <c r="AS340" i="15"/>
  <c r="BQ344" i="15"/>
  <c r="AS345" i="15"/>
  <c r="BQ350" i="15"/>
  <c r="AS351" i="15"/>
  <c r="BQ355" i="15"/>
  <c r="AS356" i="15"/>
  <c r="BQ359" i="15"/>
  <c r="AS360" i="15"/>
  <c r="U363" i="15"/>
  <c r="AG364" i="15"/>
  <c r="AS365" i="15"/>
  <c r="BE367" i="15"/>
  <c r="BQ369" i="15"/>
  <c r="AG374" i="15"/>
  <c r="AS375" i="15"/>
  <c r="U379" i="15"/>
  <c r="AG380" i="15"/>
  <c r="BQ388" i="15"/>
  <c r="AG392" i="15"/>
  <c r="AS393" i="15"/>
  <c r="U397" i="15"/>
  <c r="AG398" i="15"/>
  <c r="BQ430" i="15"/>
  <c r="AS435" i="15"/>
  <c r="G437" i="15"/>
  <c r="U461" i="15"/>
  <c r="AG475" i="15"/>
  <c r="AG478" i="15"/>
  <c r="K25" i="16"/>
  <c r="H71" i="2"/>
  <c r="O25" i="16"/>
  <c r="L71" i="2"/>
  <c r="S25" i="16"/>
  <c r="P71" i="2"/>
  <c r="AK25" i="16"/>
  <c r="AH71" i="2"/>
  <c r="AO25" i="16"/>
  <c r="AL71" i="2"/>
  <c r="AT25" i="16"/>
  <c r="AQ71" i="2"/>
  <c r="AX25" i="16"/>
  <c r="AU71" i="2"/>
  <c r="BB25" i="16"/>
  <c r="AY71" i="2"/>
  <c r="BG25" i="16"/>
  <c r="BD71" i="2"/>
  <c r="BK25" i="16"/>
  <c r="BH71" i="2"/>
  <c r="BO25" i="16"/>
  <c r="BL71" i="2"/>
  <c r="T25" i="16"/>
  <c r="AJ25" i="16"/>
  <c r="AZ25" i="16"/>
  <c r="BP25" i="16"/>
  <c r="BQ46" i="16"/>
  <c r="BQ29" i="16" s="1"/>
  <c r="AG120" i="16"/>
  <c r="AG122" i="16"/>
  <c r="AG124" i="16"/>
  <c r="G20" i="15"/>
  <c r="I25" i="15"/>
  <c r="F70" i="2"/>
  <c r="M25" i="15"/>
  <c r="J70" i="2"/>
  <c r="Q25" i="15"/>
  <c r="N70" i="2"/>
  <c r="V25" i="15"/>
  <c r="S70" i="2"/>
  <c r="Z25" i="15"/>
  <c r="W70" i="2"/>
  <c r="AD25" i="15"/>
  <c r="AA70" i="2"/>
  <c r="AI25" i="15"/>
  <c r="AF70" i="2"/>
  <c r="AM25" i="15"/>
  <c r="AJ70" i="2"/>
  <c r="AQ25" i="15"/>
  <c r="AN70" i="2"/>
  <c r="BI25" i="15"/>
  <c r="BF70" i="2"/>
  <c r="BM25" i="15"/>
  <c r="BJ70" i="2"/>
  <c r="BR25" i="15"/>
  <c r="BO70" i="2"/>
  <c r="BV25" i="15"/>
  <c r="BS70" i="2"/>
  <c r="BZ25" i="15"/>
  <c r="BW70" i="2"/>
  <c r="L25" i="15"/>
  <c r="AB25" i="15"/>
  <c r="AR25" i="15"/>
  <c r="BH25" i="15"/>
  <c r="BX25" i="15"/>
  <c r="AH113" i="15"/>
  <c r="AL113" i="15"/>
  <c r="AP113" i="15"/>
  <c r="K113" i="15"/>
  <c r="O113" i="15"/>
  <c r="S113" i="15"/>
  <c r="W113" i="15"/>
  <c r="AA113" i="15"/>
  <c r="AE113" i="15"/>
  <c r="AI113" i="15"/>
  <c r="AQ113" i="15"/>
  <c r="AU113" i="15"/>
  <c r="AY113" i="15"/>
  <c r="BC113" i="15"/>
  <c r="BG113" i="15"/>
  <c r="BK113" i="15"/>
  <c r="BO113" i="15"/>
  <c r="BS113" i="15"/>
  <c r="BW113" i="15"/>
  <c r="CA113" i="15"/>
  <c r="U156" i="15"/>
  <c r="AG157" i="15"/>
  <c r="AG158" i="15"/>
  <c r="U160" i="15"/>
  <c r="AS176" i="15"/>
  <c r="AS184" i="15"/>
  <c r="AS192" i="15"/>
  <c r="H213" i="15"/>
  <c r="L213" i="15"/>
  <c r="L21" i="15" s="1"/>
  <c r="L22" i="15" s="1"/>
  <c r="I52" i="2" s="1"/>
  <c r="P213" i="15"/>
  <c r="P21" i="15" s="1"/>
  <c r="P22" i="15" s="1"/>
  <c r="M52" i="2" s="1"/>
  <c r="T213" i="15"/>
  <c r="T21" i="15" s="1"/>
  <c r="T22" i="15" s="1"/>
  <c r="Q52" i="2" s="1"/>
  <c r="AG237" i="15"/>
  <c r="AS244" i="15"/>
  <c r="AX213" i="15"/>
  <c r="AX21" i="15" s="1"/>
  <c r="AX22" i="15" s="1"/>
  <c r="AU52" i="2" s="1"/>
  <c r="BN213" i="15"/>
  <c r="BN21" i="15" s="1"/>
  <c r="BN22" i="15" s="1"/>
  <c r="BK52" i="2" s="1"/>
  <c r="BZ213" i="15"/>
  <c r="BZ21" i="15" s="1"/>
  <c r="BZ22" i="15" s="1"/>
  <c r="BW52" i="2" s="1"/>
  <c r="BQ284" i="15"/>
  <c r="AS285" i="15"/>
  <c r="AG290" i="15"/>
  <c r="AG291" i="15"/>
  <c r="AG295" i="15"/>
  <c r="AG297" i="15"/>
  <c r="BQ304" i="15"/>
  <c r="AS305" i="15"/>
  <c r="BQ317" i="15"/>
  <c r="BQ323" i="15"/>
  <c r="AG329" i="15"/>
  <c r="AG330" i="15"/>
  <c r="BQ336" i="15"/>
  <c r="BQ340" i="15"/>
  <c r="BQ345" i="15"/>
  <c r="BQ351" i="15"/>
  <c r="BQ356" i="15"/>
  <c r="BQ360" i="15"/>
  <c r="BE363" i="15"/>
  <c r="BQ364" i="15"/>
  <c r="BQ374" i="15"/>
  <c r="AG379" i="15"/>
  <c r="AS380" i="15"/>
  <c r="BQ392" i="15"/>
  <c r="AG397" i="15"/>
  <c r="AS398" i="15"/>
  <c r="BQ435" i="15"/>
  <c r="AS478" i="15"/>
  <c r="G20" i="16"/>
  <c r="Y25" i="16"/>
  <c r="V71" i="2"/>
  <c r="AC25" i="16"/>
  <c r="Z71" i="2"/>
  <c r="AH25" i="16"/>
  <c r="AE71" i="2"/>
  <c r="AL25" i="16"/>
  <c r="AI71" i="2"/>
  <c r="AP25" i="16"/>
  <c r="AM71" i="2"/>
  <c r="AU25" i="16"/>
  <c r="AR71" i="2"/>
  <c r="AY25" i="16"/>
  <c r="AV71" i="2"/>
  <c r="BC25" i="16"/>
  <c r="AZ71" i="2"/>
  <c r="BU25" i="16"/>
  <c r="BR71" i="2"/>
  <c r="BY25" i="16"/>
  <c r="BV71" i="2"/>
  <c r="X25" i="16"/>
  <c r="AN25" i="16"/>
  <c r="BD25" i="16"/>
  <c r="BT25" i="16"/>
  <c r="AS120" i="16"/>
  <c r="AS122" i="16"/>
  <c r="AS124" i="16"/>
  <c r="L113" i="16"/>
  <c r="T113" i="16"/>
  <c r="G136" i="16"/>
  <c r="U157" i="16"/>
  <c r="AG158" i="16"/>
  <c r="BE447" i="16"/>
  <c r="BQ176" i="16"/>
  <c r="BQ190" i="16"/>
  <c r="BQ222" i="16"/>
  <c r="BQ301" i="16"/>
  <c r="BQ328" i="16"/>
  <c r="AS329" i="16"/>
  <c r="BQ339" i="16"/>
  <c r="BQ342" i="16"/>
  <c r="AS344" i="16"/>
  <c r="BQ359" i="16"/>
  <c r="BQ362" i="16"/>
  <c r="AS363" i="16"/>
  <c r="AS374" i="16"/>
  <c r="BQ379" i="16"/>
  <c r="AS383" i="16"/>
  <c r="BQ388" i="16"/>
  <c r="P25" i="2"/>
  <c r="U186" i="16"/>
  <c r="U190" i="16"/>
  <c r="BQ284" i="16"/>
  <c r="BQ290" i="16"/>
  <c r="U298" i="16"/>
  <c r="U300" i="16"/>
  <c r="U301" i="16"/>
  <c r="BQ329" i="16"/>
  <c r="BQ344" i="16"/>
  <c r="BQ363" i="16"/>
  <c r="BQ374" i="16"/>
  <c r="BQ383" i="16"/>
  <c r="G459" i="16"/>
  <c r="G471" i="16"/>
  <c r="W25" i="2"/>
  <c r="S25" i="2"/>
  <c r="K25" i="2"/>
  <c r="G25" i="2"/>
  <c r="O26" i="2"/>
  <c r="BQ174" i="16"/>
  <c r="U176" i="16"/>
  <c r="BQ186" i="16"/>
  <c r="AG190" i="16"/>
  <c r="BQ192" i="16"/>
  <c r="U194" i="16"/>
  <c r="AS217" i="16"/>
  <c r="AG222" i="16"/>
  <c r="BQ223" i="16"/>
  <c r="U227" i="16"/>
  <c r="AG228" i="16"/>
  <c r="AG233" i="16"/>
  <c r="AG235" i="16"/>
  <c r="U260" i="16"/>
  <c r="U283" i="16"/>
  <c r="U284" i="16"/>
  <c r="U289" i="16"/>
  <c r="U290" i="16"/>
  <c r="BQ295" i="16"/>
  <c r="BQ298" i="16"/>
  <c r="BQ299" i="16"/>
  <c r="AG300" i="16"/>
  <c r="AG301" i="16"/>
  <c r="BQ304" i="16"/>
  <c r="BQ311" i="16"/>
  <c r="BQ318" i="16"/>
  <c r="U324" i="16"/>
  <c r="AG326" i="16"/>
  <c r="U328" i="16"/>
  <c r="U329" i="16"/>
  <c r="U337" i="16"/>
  <c r="AG338" i="16"/>
  <c r="AG339" i="16"/>
  <c r="U342" i="16"/>
  <c r="U344" i="16"/>
  <c r="BQ350" i="16"/>
  <c r="BQ352" i="16"/>
  <c r="U357" i="16"/>
  <c r="AG358" i="16"/>
  <c r="AG359" i="16"/>
  <c r="U362" i="16"/>
  <c r="U363" i="16"/>
  <c r="BQ367" i="16"/>
  <c r="BQ370" i="16"/>
  <c r="U374" i="16"/>
  <c r="AG379" i="16"/>
  <c r="U383" i="16"/>
  <c r="AG388" i="16"/>
  <c r="AG389" i="16"/>
  <c r="AS393" i="16"/>
  <c r="AS398" i="16"/>
  <c r="BQ429" i="16"/>
  <c r="U461" i="16"/>
  <c r="BQ478" i="16"/>
  <c r="N25" i="2"/>
  <c r="J25" i="2"/>
  <c r="F25" i="2"/>
  <c r="AA25" i="2"/>
  <c r="U160" i="16"/>
  <c r="U174" i="16"/>
  <c r="AG176" i="16"/>
  <c r="BQ182" i="16"/>
  <c r="U184" i="16"/>
  <c r="AS190" i="16"/>
  <c r="BQ194" i="16"/>
  <c r="AI213" i="16"/>
  <c r="AI21" i="16" s="1"/>
  <c r="AI22" i="16" s="1"/>
  <c r="AF53" i="2" s="1"/>
  <c r="BS213" i="16"/>
  <c r="BS21" i="16" s="1"/>
  <c r="BS22" i="16" s="1"/>
  <c r="BP53" i="2" s="1"/>
  <c r="BW213" i="16"/>
  <c r="BW21" i="16" s="1"/>
  <c r="BW22" i="16" s="1"/>
  <c r="BT53" i="2" s="1"/>
  <c r="CA213" i="16"/>
  <c r="CA21" i="16" s="1"/>
  <c r="CA22" i="16" s="1"/>
  <c r="BX53" i="2" s="1"/>
  <c r="AS222" i="16"/>
  <c r="AG227" i="16"/>
  <c r="AG237" i="16"/>
  <c r="BE260" i="16"/>
  <c r="U280" i="16"/>
  <c r="AG283" i="16"/>
  <c r="AG284" i="16"/>
  <c r="U288" i="16"/>
  <c r="AG289" i="16"/>
  <c r="AG290" i="16"/>
  <c r="BQ300" i="16"/>
  <c r="AS301" i="16"/>
  <c r="U304" i="16"/>
  <c r="U311" i="16"/>
  <c r="BQ321" i="16"/>
  <c r="BQ324" i="16"/>
  <c r="BQ326" i="16"/>
  <c r="AG328" i="16"/>
  <c r="AG329" i="16"/>
  <c r="U332" i="16"/>
  <c r="BQ335" i="16"/>
  <c r="BQ337" i="16"/>
  <c r="BQ338" i="16"/>
  <c r="AS339" i="16"/>
  <c r="U341" i="16"/>
  <c r="AG342" i="16"/>
  <c r="AG344" i="16"/>
  <c r="U348" i="16"/>
  <c r="U350" i="16"/>
  <c r="BQ355" i="16"/>
  <c r="BQ357" i="16"/>
  <c r="BQ358" i="16"/>
  <c r="AS359" i="16"/>
  <c r="U361" i="16"/>
  <c r="AG362" i="16"/>
  <c r="AG363" i="16"/>
  <c r="U366" i="16"/>
  <c r="U367" i="16"/>
  <c r="U373" i="16"/>
  <c r="AG374" i="16"/>
  <c r="AG375" i="16"/>
  <c r="AS379" i="16"/>
  <c r="U382" i="16"/>
  <c r="AG383" i="16"/>
  <c r="AG384" i="16"/>
  <c r="AS388" i="16"/>
  <c r="AS389" i="16"/>
  <c r="BQ392" i="16"/>
  <c r="BQ397" i="16"/>
  <c r="U429" i="16"/>
  <c r="AG435" i="16"/>
  <c r="BQ461" i="16"/>
  <c r="U477" i="16"/>
  <c r="U478" i="16"/>
  <c r="G15" i="16"/>
  <c r="BE46" i="16"/>
  <c r="BE29" i="16" s="1"/>
  <c r="G104" i="16"/>
  <c r="AG183" i="16"/>
  <c r="AG46" i="16"/>
  <c r="AG29" i="16" s="1"/>
  <c r="BQ196" i="16"/>
  <c r="U196" i="16"/>
  <c r="E197" i="16"/>
  <c r="G197" i="16" s="1"/>
  <c r="BE196" i="16"/>
  <c r="AS196" i="16"/>
  <c r="AG196" i="16"/>
  <c r="BE156" i="16"/>
  <c r="AS159" i="16"/>
  <c r="BE160" i="16"/>
  <c r="BE178" i="16"/>
  <c r="E179" i="16"/>
  <c r="G179" i="16" s="1"/>
  <c r="AS180" i="16"/>
  <c r="BE186" i="16"/>
  <c r="E187" i="16"/>
  <c r="G187" i="16" s="1"/>
  <c r="AS188" i="16"/>
  <c r="BE194" i="16"/>
  <c r="E195" i="16"/>
  <c r="G195" i="16" s="1"/>
  <c r="AG246" i="16"/>
  <c r="AG248" i="16"/>
  <c r="AG250" i="16"/>
  <c r="AS254" i="16"/>
  <c r="AG254" i="16"/>
  <c r="AG269" i="16"/>
  <c r="BE159" i="16"/>
  <c r="BE180" i="16"/>
  <c r="E181" i="16"/>
  <c r="G181" i="16" s="1"/>
  <c r="BE188" i="16"/>
  <c r="E189" i="16"/>
  <c r="G189" i="16" s="1"/>
  <c r="U215" i="16"/>
  <c r="AG224" i="16"/>
  <c r="BQ224" i="16"/>
  <c r="AS226" i="16"/>
  <c r="AG226" i="16"/>
  <c r="AG239" i="16"/>
  <c r="U239" i="16"/>
  <c r="AG241" i="16"/>
  <c r="U241" i="16"/>
  <c r="AG243" i="16"/>
  <c r="U243" i="16"/>
  <c r="U246" i="16"/>
  <c r="U248" i="16"/>
  <c r="U250" i="16"/>
  <c r="AG253" i="16"/>
  <c r="BQ253" i="16"/>
  <c r="U253" i="16"/>
  <c r="U254" i="16"/>
  <c r="AG259" i="16"/>
  <c r="U269" i="16"/>
  <c r="AG276" i="16"/>
  <c r="U276" i="16"/>
  <c r="BE120" i="16"/>
  <c r="BE122" i="16"/>
  <c r="BE124" i="16"/>
  <c r="U144" i="16"/>
  <c r="U136" i="16" s="1"/>
  <c r="AG156" i="16"/>
  <c r="AS157" i="16"/>
  <c r="BE158" i="16"/>
  <c r="U159" i="16"/>
  <c r="BQ159" i="16"/>
  <c r="AG160" i="16"/>
  <c r="G168" i="16"/>
  <c r="U169" i="16"/>
  <c r="U168" i="16" s="1"/>
  <c r="BE174" i="16"/>
  <c r="AS176" i="16"/>
  <c r="AG178" i="16"/>
  <c r="U180" i="16"/>
  <c r="BQ180" i="16"/>
  <c r="BE182" i="16"/>
  <c r="AS184" i="16"/>
  <c r="AG186" i="16"/>
  <c r="U188" i="16"/>
  <c r="BQ188" i="16"/>
  <c r="BE190" i="16"/>
  <c r="AS192" i="16"/>
  <c r="AG194" i="16"/>
  <c r="AG215" i="16"/>
  <c r="BE217" i="16"/>
  <c r="BE223" i="16"/>
  <c r="U224" i="16"/>
  <c r="U226" i="16"/>
  <c r="AG245" i="16"/>
  <c r="AG247" i="16"/>
  <c r="AG249" i="16"/>
  <c r="AG251" i="16"/>
  <c r="AS253" i="16"/>
  <c r="BE254" i="16"/>
  <c r="U259" i="16"/>
  <c r="AG268" i="16"/>
  <c r="AG270" i="16"/>
  <c r="U120" i="16"/>
  <c r="U122" i="16"/>
  <c r="U124" i="16"/>
  <c r="U158" i="16"/>
  <c r="AG159" i="16"/>
  <c r="BE176" i="16"/>
  <c r="AG180" i="16"/>
  <c r="BE184" i="16"/>
  <c r="AG188" i="16"/>
  <c r="BE192" i="16"/>
  <c r="U217" i="16"/>
  <c r="AS224" i="16"/>
  <c r="AG225" i="16"/>
  <c r="BQ225" i="16"/>
  <c r="BE226" i="16"/>
  <c r="AG240" i="16"/>
  <c r="U240" i="16"/>
  <c r="AG242" i="16"/>
  <c r="U242" i="16"/>
  <c r="AG244" i="16"/>
  <c r="BQ244" i="16"/>
  <c r="U244" i="16"/>
  <c r="BE253" i="16"/>
  <c r="BQ254" i="16"/>
  <c r="AG258" i="16"/>
  <c r="AS260" i="16"/>
  <c r="AG260" i="16"/>
  <c r="AG277" i="16"/>
  <c r="U277" i="16"/>
  <c r="AG285" i="16"/>
  <c r="BQ285" i="16"/>
  <c r="U285" i="16"/>
  <c r="AS285" i="16"/>
  <c r="BE280" i="16"/>
  <c r="BE288" i="16"/>
  <c r="AS291" i="16"/>
  <c r="BE293" i="16"/>
  <c r="AS297" i="16"/>
  <c r="BE298" i="16"/>
  <c r="AS305" i="16"/>
  <c r="AS317" i="16"/>
  <c r="BE318" i="16"/>
  <c r="AS323" i="16"/>
  <c r="BE324" i="16"/>
  <c r="AS330" i="16"/>
  <c r="BE331" i="16"/>
  <c r="AS336" i="16"/>
  <c r="BE337" i="16"/>
  <c r="AS340" i="16"/>
  <c r="BE341" i="16"/>
  <c r="AS345" i="16"/>
  <c r="BE346" i="16"/>
  <c r="AS351" i="16"/>
  <c r="BE352" i="16"/>
  <c r="AS356" i="16"/>
  <c r="BE357" i="16"/>
  <c r="AS360" i="16"/>
  <c r="BE361" i="16"/>
  <c r="AS364" i="16"/>
  <c r="BE365" i="16"/>
  <c r="AS369" i="16"/>
  <c r="BE370" i="16"/>
  <c r="AG377" i="16"/>
  <c r="BQ377" i="16"/>
  <c r="BE378" i="16"/>
  <c r="AG386" i="16"/>
  <c r="BQ386" i="16"/>
  <c r="BE387" i="16"/>
  <c r="AS391" i="16"/>
  <c r="AG391" i="16"/>
  <c r="E440" i="16"/>
  <c r="G440" i="16" s="1"/>
  <c r="BE291" i="16"/>
  <c r="BE297" i="16"/>
  <c r="BE305" i="16"/>
  <c r="BE317" i="16"/>
  <c r="BE323" i="16"/>
  <c r="BE330" i="16"/>
  <c r="BE336" i="16"/>
  <c r="BE340" i="16"/>
  <c r="BE345" i="16"/>
  <c r="BE351" i="16"/>
  <c r="BE356" i="16"/>
  <c r="BE360" i="16"/>
  <c r="BE364" i="16"/>
  <c r="BE369" i="16"/>
  <c r="BQ378" i="16"/>
  <c r="BQ380" i="16"/>
  <c r="U380" i="16"/>
  <c r="BQ387" i="16"/>
  <c r="AG390" i="16"/>
  <c r="BQ390" i="16"/>
  <c r="U390" i="16"/>
  <c r="AS396" i="16"/>
  <c r="AG396" i="16"/>
  <c r="AG431" i="16"/>
  <c r="BQ431" i="16"/>
  <c r="U431" i="16"/>
  <c r="AS441" i="16"/>
  <c r="AG441" i="16"/>
  <c r="BQ441" i="16"/>
  <c r="U441" i="16"/>
  <c r="BE237" i="16"/>
  <c r="AG280" i="16"/>
  <c r="AS283" i="16"/>
  <c r="AG286" i="16"/>
  <c r="AM286" i="16" s="1"/>
  <c r="AM278" i="16" s="1"/>
  <c r="AG288" i="16"/>
  <c r="AS289" i="16"/>
  <c r="U291" i="16"/>
  <c r="BQ291" i="16"/>
  <c r="AG293" i="16"/>
  <c r="AS294" i="16"/>
  <c r="U297" i="16"/>
  <c r="BQ297" i="16"/>
  <c r="AG298" i="16"/>
  <c r="AS299" i="16"/>
  <c r="AS300" i="16"/>
  <c r="U305" i="16"/>
  <c r="BQ305" i="16"/>
  <c r="U317" i="16"/>
  <c r="BQ317" i="16"/>
  <c r="AG318" i="16"/>
  <c r="AS319" i="16"/>
  <c r="U323" i="16"/>
  <c r="BQ323" i="16"/>
  <c r="AG324" i="16"/>
  <c r="AS326" i="16"/>
  <c r="AS328" i="16"/>
  <c r="U330" i="16"/>
  <c r="BQ330" i="16"/>
  <c r="AG331" i="16"/>
  <c r="AS332" i="16"/>
  <c r="AS334" i="16"/>
  <c r="U336" i="16"/>
  <c r="BQ336" i="16"/>
  <c r="AG337" i="16"/>
  <c r="AS338" i="16"/>
  <c r="U340" i="16"/>
  <c r="BQ340" i="16"/>
  <c r="AG341" i="16"/>
  <c r="AS342" i="16"/>
  <c r="U345" i="16"/>
  <c r="BQ345" i="16"/>
  <c r="AG346" i="16"/>
  <c r="AS348" i="16"/>
  <c r="U351" i="16"/>
  <c r="BQ351" i="16"/>
  <c r="AG352" i="16"/>
  <c r="AS354" i="16"/>
  <c r="U356" i="16"/>
  <c r="BQ356" i="16"/>
  <c r="AG357" i="16"/>
  <c r="AS358" i="16"/>
  <c r="U360" i="16"/>
  <c r="BQ360" i="16"/>
  <c r="AG361" i="16"/>
  <c r="AS362" i="16"/>
  <c r="U364" i="16"/>
  <c r="BQ364" i="16"/>
  <c r="AG365" i="16"/>
  <c r="AS366" i="16"/>
  <c r="U369" i="16"/>
  <c r="BQ369" i="16"/>
  <c r="AG370" i="16"/>
  <c r="AG372" i="16"/>
  <c r="BQ372" i="16"/>
  <c r="BE373" i="16"/>
  <c r="AS377" i="16"/>
  <c r="U378" i="16"/>
  <c r="AG380" i="16"/>
  <c r="AG381" i="16"/>
  <c r="BQ381" i="16"/>
  <c r="BE382" i="16"/>
  <c r="AS386" i="16"/>
  <c r="U387" i="16"/>
  <c r="AS390" i="16"/>
  <c r="BE391" i="16"/>
  <c r="AG395" i="16"/>
  <c r="BQ395" i="16"/>
  <c r="U395" i="16"/>
  <c r="U396" i="16"/>
  <c r="AS431" i="16"/>
  <c r="G433" i="16"/>
  <c r="BE441" i="16"/>
  <c r="U237" i="16"/>
  <c r="AG291" i="16"/>
  <c r="AG297" i="16"/>
  <c r="AG305" i="16"/>
  <c r="AG317" i="16"/>
  <c r="AG323" i="16"/>
  <c r="AG330" i="16"/>
  <c r="AG336" i="16"/>
  <c r="AG340" i="16"/>
  <c r="AG345" i="16"/>
  <c r="AG351" i="16"/>
  <c r="AG356" i="16"/>
  <c r="AG360" i="16"/>
  <c r="AG364" i="16"/>
  <c r="AG369" i="16"/>
  <c r="BQ373" i="16"/>
  <c r="BQ375" i="16"/>
  <c r="U375" i="16"/>
  <c r="BE377" i="16"/>
  <c r="AG378" i="16"/>
  <c r="AS380" i="16"/>
  <c r="BQ382" i="16"/>
  <c r="BQ384" i="16"/>
  <c r="U384" i="16"/>
  <c r="BE386" i="16"/>
  <c r="AG387" i="16"/>
  <c r="BE390" i="16"/>
  <c r="BQ391" i="16"/>
  <c r="BE396" i="16"/>
  <c r="AG399" i="16"/>
  <c r="BQ399" i="16"/>
  <c r="U399" i="16"/>
  <c r="BE431" i="16"/>
  <c r="G449" i="16"/>
  <c r="G453" i="16"/>
  <c r="BQ492" i="16"/>
  <c r="U492" i="16"/>
  <c r="BE492" i="16"/>
  <c r="AS492" i="16"/>
  <c r="AG492" i="16"/>
  <c r="BE389" i="16"/>
  <c r="BE393" i="16"/>
  <c r="BE398" i="16"/>
  <c r="BE430" i="16"/>
  <c r="BE435" i="16"/>
  <c r="E436" i="16"/>
  <c r="G436" i="16" s="1"/>
  <c r="BQ447" i="16"/>
  <c r="G457" i="16"/>
  <c r="BQ463" i="16"/>
  <c r="U463" i="16"/>
  <c r="E464" i="16"/>
  <c r="G464" i="16" s="1"/>
  <c r="BE463" i="16"/>
  <c r="AS463" i="16"/>
  <c r="AG463" i="16"/>
  <c r="BQ472" i="16"/>
  <c r="U472" i="16"/>
  <c r="BE472" i="16"/>
  <c r="AS472" i="16"/>
  <c r="AG472" i="16"/>
  <c r="U389" i="16"/>
  <c r="U393" i="16"/>
  <c r="U398" i="16"/>
  <c r="U430" i="16"/>
  <c r="U435" i="16"/>
  <c r="U447" i="16"/>
  <c r="BE461" i="16"/>
  <c r="E462" i="16"/>
  <c r="G462" i="16" s="1"/>
  <c r="AS475" i="16"/>
  <c r="BE476" i="16"/>
  <c r="BE499" i="16"/>
  <c r="U500" i="16"/>
  <c r="BQ500" i="16"/>
  <c r="G501" i="16"/>
  <c r="E502" i="16"/>
  <c r="G502" i="16" s="1"/>
  <c r="BE475" i="16"/>
  <c r="U499" i="16"/>
  <c r="BQ499" i="16"/>
  <c r="AG500" i="16"/>
  <c r="AG461" i="16"/>
  <c r="U475" i="16"/>
  <c r="BQ475" i="16"/>
  <c r="AG476" i="16"/>
  <c r="AS477" i="16"/>
  <c r="G493" i="16"/>
  <c r="AG499" i="16"/>
  <c r="AS500" i="16"/>
  <c r="AG475" i="16"/>
  <c r="BE46" i="15"/>
  <c r="BE29" i="15" s="1"/>
  <c r="U46" i="15"/>
  <c r="BQ46" i="15"/>
  <c r="BQ29" i="15" s="1"/>
  <c r="AG46" i="15"/>
  <c r="AG29" i="15" s="1"/>
  <c r="G136" i="15"/>
  <c r="AG144" i="15"/>
  <c r="AG136" i="15" s="1"/>
  <c r="U144" i="15"/>
  <c r="U136" i="15" s="1"/>
  <c r="BQ196" i="15"/>
  <c r="U196" i="15"/>
  <c r="E197" i="15"/>
  <c r="G197" i="15" s="1"/>
  <c r="BE196" i="15"/>
  <c r="AS196" i="15"/>
  <c r="AG196" i="15"/>
  <c r="BE156" i="15"/>
  <c r="AS159" i="15"/>
  <c r="BE160" i="15"/>
  <c r="BE178" i="15"/>
  <c r="E179" i="15"/>
  <c r="G179" i="15" s="1"/>
  <c r="AS180" i="15"/>
  <c r="BE186" i="15"/>
  <c r="E187" i="15"/>
  <c r="G187" i="15" s="1"/>
  <c r="AS188" i="15"/>
  <c r="BE194" i="15"/>
  <c r="E195" i="15"/>
  <c r="G195" i="15" s="1"/>
  <c r="AG228" i="15"/>
  <c r="AG245" i="15"/>
  <c r="U245" i="15"/>
  <c r="AG247" i="15"/>
  <c r="U247" i="15"/>
  <c r="AG249" i="15"/>
  <c r="U249" i="15"/>
  <c r="AG251" i="15"/>
  <c r="U251" i="15"/>
  <c r="AG256" i="15"/>
  <c r="BE159" i="15"/>
  <c r="BE180" i="15"/>
  <c r="E181" i="15"/>
  <c r="G181" i="15" s="1"/>
  <c r="BE188" i="15"/>
  <c r="E189" i="15"/>
  <c r="G189" i="15" s="1"/>
  <c r="AG259" i="15"/>
  <c r="U259" i="15"/>
  <c r="AG268" i="15"/>
  <c r="U268" i="15"/>
  <c r="AG270" i="15"/>
  <c r="U270" i="15"/>
  <c r="BE120" i="15"/>
  <c r="BE122" i="15"/>
  <c r="BE124" i="15"/>
  <c r="AG156" i="15"/>
  <c r="BE158" i="15"/>
  <c r="U159" i="15"/>
  <c r="BQ159" i="15"/>
  <c r="AG160" i="15"/>
  <c r="G168" i="15"/>
  <c r="U169" i="15"/>
  <c r="U168" i="15" s="1"/>
  <c r="BE174" i="15"/>
  <c r="E175" i="15"/>
  <c r="AG178" i="15"/>
  <c r="U180" i="15"/>
  <c r="BQ180" i="15"/>
  <c r="BE182" i="15"/>
  <c r="E183" i="15"/>
  <c r="G183" i="15" s="1"/>
  <c r="AG186" i="15"/>
  <c r="U188" i="15"/>
  <c r="BQ188" i="15"/>
  <c r="BE190" i="15"/>
  <c r="E191" i="15"/>
  <c r="G191" i="15" s="1"/>
  <c r="AG194" i="15"/>
  <c r="AG227" i="15"/>
  <c r="AG246" i="15"/>
  <c r="U246" i="15"/>
  <c r="AG248" i="15"/>
  <c r="U248" i="15"/>
  <c r="AG250" i="15"/>
  <c r="U250" i="15"/>
  <c r="AG255" i="15"/>
  <c r="U120" i="15"/>
  <c r="U122" i="15"/>
  <c r="U124" i="15"/>
  <c r="U158" i="15"/>
  <c r="AG159" i="15"/>
  <c r="U174" i="15"/>
  <c r="BE176" i="15"/>
  <c r="AG180" i="15"/>
  <c r="U182" i="15"/>
  <c r="BE184" i="15"/>
  <c r="AG188" i="15"/>
  <c r="U190" i="15"/>
  <c r="BE192" i="15"/>
  <c r="AV213" i="15"/>
  <c r="AV21" i="15" s="1"/>
  <c r="AZ213" i="15"/>
  <c r="AZ21" i="15" s="1"/>
  <c r="BD213" i="15"/>
  <c r="BD21" i="15" s="1"/>
  <c r="AG217" i="15"/>
  <c r="BQ217" i="15"/>
  <c r="U217" i="15"/>
  <c r="AG222" i="15"/>
  <c r="BQ222" i="15"/>
  <c r="U222" i="15"/>
  <c r="AG223" i="15"/>
  <c r="BQ223" i="15"/>
  <c r="U223" i="15"/>
  <c r="AG224" i="15"/>
  <c r="BQ224" i="15"/>
  <c r="U224" i="15"/>
  <c r="AG225" i="15"/>
  <c r="BQ225" i="15"/>
  <c r="U225" i="15"/>
  <c r="AG226" i="15"/>
  <c r="BQ226" i="15"/>
  <c r="U226" i="15"/>
  <c r="U227" i="15"/>
  <c r="AG254" i="15"/>
  <c r="BQ254" i="15"/>
  <c r="U254" i="15"/>
  <c r="U255" i="15"/>
  <c r="AG258" i="15"/>
  <c r="U258" i="15"/>
  <c r="AG260" i="15"/>
  <c r="BQ260" i="15"/>
  <c r="U260" i="15"/>
  <c r="AG269" i="15"/>
  <c r="U269" i="15"/>
  <c r="BE283" i="15"/>
  <c r="BE289" i="15"/>
  <c r="BE294" i="15"/>
  <c r="BE299" i="15"/>
  <c r="BE300" i="15"/>
  <c r="BE319" i="15"/>
  <c r="BE326" i="15"/>
  <c r="BE328" i="15"/>
  <c r="BE332" i="15"/>
  <c r="BE334" i="15"/>
  <c r="BE338" i="15"/>
  <c r="BE342" i="15"/>
  <c r="BE348" i="15"/>
  <c r="BE354" i="15"/>
  <c r="BE358" i="15"/>
  <c r="AG366" i="15"/>
  <c r="BQ366" i="15"/>
  <c r="U366" i="15"/>
  <c r="AS373" i="15"/>
  <c r="AG373" i="15"/>
  <c r="AS378" i="15"/>
  <c r="AG378" i="15"/>
  <c r="AS382" i="15"/>
  <c r="AG382" i="15"/>
  <c r="AS387" i="15"/>
  <c r="AG387" i="15"/>
  <c r="AS391" i="15"/>
  <c r="AG391" i="15"/>
  <c r="AS396" i="15"/>
  <c r="AG396" i="15"/>
  <c r="AG431" i="15"/>
  <c r="BQ431" i="15"/>
  <c r="U431" i="15"/>
  <c r="BE280" i="15"/>
  <c r="U283" i="15"/>
  <c r="BQ283" i="15"/>
  <c r="BE288" i="15"/>
  <c r="U289" i="15"/>
  <c r="BQ289" i="15"/>
  <c r="BE293" i="15"/>
  <c r="U294" i="15"/>
  <c r="BQ294" i="15"/>
  <c r="BE298" i="15"/>
  <c r="U299" i="15"/>
  <c r="BQ299" i="15"/>
  <c r="U300" i="15"/>
  <c r="BQ300" i="15"/>
  <c r="BE318" i="15"/>
  <c r="U319" i="15"/>
  <c r="BQ319" i="15"/>
  <c r="BE324" i="15"/>
  <c r="U326" i="15"/>
  <c r="BQ326" i="15"/>
  <c r="U328" i="15"/>
  <c r="BQ328" i="15"/>
  <c r="BE331" i="15"/>
  <c r="U332" i="15"/>
  <c r="BQ332" i="15"/>
  <c r="U334" i="15"/>
  <c r="BQ334" i="15"/>
  <c r="BE337" i="15"/>
  <c r="U338" i="15"/>
  <c r="BQ338" i="15"/>
  <c r="BE341" i="15"/>
  <c r="U342" i="15"/>
  <c r="BQ342" i="15"/>
  <c r="BE346" i="15"/>
  <c r="U348" i="15"/>
  <c r="BQ348" i="15"/>
  <c r="BE352" i="15"/>
  <c r="U354" i="15"/>
  <c r="BQ354" i="15"/>
  <c r="BE357" i="15"/>
  <c r="U358" i="15"/>
  <c r="BQ358" i="15"/>
  <c r="BQ361" i="15"/>
  <c r="AS366" i="15"/>
  <c r="AG372" i="15"/>
  <c r="BQ372" i="15"/>
  <c r="U372" i="15"/>
  <c r="U373" i="15"/>
  <c r="AG377" i="15"/>
  <c r="BQ377" i="15"/>
  <c r="U377" i="15"/>
  <c r="U378" i="15"/>
  <c r="AG381" i="15"/>
  <c r="BQ381" i="15"/>
  <c r="U381" i="15"/>
  <c r="U382" i="15"/>
  <c r="AG386" i="15"/>
  <c r="BQ386" i="15"/>
  <c r="U386" i="15"/>
  <c r="U387" i="15"/>
  <c r="AG390" i="15"/>
  <c r="BQ390" i="15"/>
  <c r="U390" i="15"/>
  <c r="U391" i="15"/>
  <c r="AG395" i="15"/>
  <c r="BQ395" i="15"/>
  <c r="U395" i="15"/>
  <c r="U396" i="15"/>
  <c r="AG399" i="15"/>
  <c r="BQ399" i="15"/>
  <c r="U399" i="15"/>
  <c r="AS431" i="15"/>
  <c r="AS237" i="15"/>
  <c r="BE244" i="15"/>
  <c r="BE253" i="15"/>
  <c r="U280" i="15"/>
  <c r="BQ280" i="15"/>
  <c r="AG283" i="15"/>
  <c r="AS284" i="15"/>
  <c r="U286" i="15"/>
  <c r="U288" i="15"/>
  <c r="BQ288" i="15"/>
  <c r="AG289" i="15"/>
  <c r="AS290" i="15"/>
  <c r="U293" i="15"/>
  <c r="BQ293" i="15"/>
  <c r="AG294" i="15"/>
  <c r="AS295" i="15"/>
  <c r="U298" i="15"/>
  <c r="BQ298" i="15"/>
  <c r="AG299" i="15"/>
  <c r="AG300" i="15"/>
  <c r="AS301" i="15"/>
  <c r="AS304" i="15"/>
  <c r="AS311" i="15"/>
  <c r="U318" i="15"/>
  <c r="BQ318" i="15"/>
  <c r="AG319" i="15"/>
  <c r="AS321" i="15"/>
  <c r="U324" i="15"/>
  <c r="BQ324" i="15"/>
  <c r="AG326" i="15"/>
  <c r="AG328" i="15"/>
  <c r="AS329" i="15"/>
  <c r="U331" i="15"/>
  <c r="BQ331" i="15"/>
  <c r="AG332" i="15"/>
  <c r="AG334" i="15"/>
  <c r="AS335" i="15"/>
  <c r="U337" i="15"/>
  <c r="BQ337" i="15"/>
  <c r="AG338" i="15"/>
  <c r="AS339" i="15"/>
  <c r="U341" i="15"/>
  <c r="BQ341" i="15"/>
  <c r="AG342" i="15"/>
  <c r="AS344" i="15"/>
  <c r="U346" i="15"/>
  <c r="BQ346" i="15"/>
  <c r="AG348" i="15"/>
  <c r="AS350" i="15"/>
  <c r="U352" i="15"/>
  <c r="BQ352" i="15"/>
  <c r="AG354" i="15"/>
  <c r="AS355" i="15"/>
  <c r="U357" i="15"/>
  <c r="BQ357" i="15"/>
  <c r="AG358" i="15"/>
  <c r="AS359" i="15"/>
  <c r="U361" i="15"/>
  <c r="BE366" i="15"/>
  <c r="AS372" i="15"/>
  <c r="BE373" i="15"/>
  <c r="AS377" i="15"/>
  <c r="BE378" i="15"/>
  <c r="AS381" i="15"/>
  <c r="BE382" i="15"/>
  <c r="AS386" i="15"/>
  <c r="BE387" i="15"/>
  <c r="AS390" i="15"/>
  <c r="BE391" i="15"/>
  <c r="AS395" i="15"/>
  <c r="BE396" i="15"/>
  <c r="AS399" i="15"/>
  <c r="BE431" i="15"/>
  <c r="U244" i="15"/>
  <c r="U253" i="15"/>
  <c r="AG280" i="15"/>
  <c r="AG288" i="15"/>
  <c r="AG293" i="15"/>
  <c r="AG298" i="15"/>
  <c r="AG318" i="15"/>
  <c r="AG324" i="15"/>
  <c r="AG331" i="15"/>
  <c r="AG337" i="15"/>
  <c r="AG341" i="15"/>
  <c r="AG346" i="15"/>
  <c r="AG352" i="15"/>
  <c r="AG357" i="15"/>
  <c r="AG361" i="15"/>
  <c r="BQ362" i="15"/>
  <c r="U362" i="15"/>
  <c r="AS363" i="15"/>
  <c r="AG363" i="15"/>
  <c r="AS367" i="15"/>
  <c r="AG367" i="15"/>
  <c r="BE372" i="15"/>
  <c r="BQ373" i="15"/>
  <c r="BE377" i="15"/>
  <c r="BQ378" i="15"/>
  <c r="BE381" i="15"/>
  <c r="BQ382" i="15"/>
  <c r="BE386" i="15"/>
  <c r="BQ387" i="15"/>
  <c r="BE390" i="15"/>
  <c r="BQ391" i="15"/>
  <c r="BE395" i="15"/>
  <c r="BQ396" i="15"/>
  <c r="BE399" i="15"/>
  <c r="BQ492" i="15"/>
  <c r="U492" i="15"/>
  <c r="BE492" i="15"/>
  <c r="AS492" i="15"/>
  <c r="AG492" i="15"/>
  <c r="G433" i="15"/>
  <c r="BQ463" i="15"/>
  <c r="U463" i="15"/>
  <c r="E464" i="15"/>
  <c r="G464" i="15" s="1"/>
  <c r="BE463" i="15"/>
  <c r="AS463" i="15"/>
  <c r="AG463" i="15"/>
  <c r="AS364" i="15"/>
  <c r="BE365" i="15"/>
  <c r="AS369" i="15"/>
  <c r="BE370" i="15"/>
  <c r="AS374" i="15"/>
  <c r="BE375" i="15"/>
  <c r="AS379" i="15"/>
  <c r="BE380" i="15"/>
  <c r="AS383" i="15"/>
  <c r="BE384" i="15"/>
  <c r="AS388" i="15"/>
  <c r="BE389" i="15"/>
  <c r="AS392" i="15"/>
  <c r="BE393" i="15"/>
  <c r="AS397" i="15"/>
  <c r="BE398" i="15"/>
  <c r="AS429" i="15"/>
  <c r="BE435" i="15"/>
  <c r="BQ447" i="15"/>
  <c r="BQ472" i="15"/>
  <c r="U472" i="15"/>
  <c r="BE472" i="15"/>
  <c r="AS472" i="15"/>
  <c r="AG472" i="15"/>
  <c r="U365" i="15"/>
  <c r="U370" i="15"/>
  <c r="U375" i="15"/>
  <c r="U380" i="15"/>
  <c r="U384" i="15"/>
  <c r="U389" i="15"/>
  <c r="U393" i="15"/>
  <c r="U398" i="15"/>
  <c r="U447" i="15"/>
  <c r="AS453" i="15"/>
  <c r="BE461" i="15"/>
  <c r="E462" i="15"/>
  <c r="G462" i="15" s="1"/>
  <c r="G465" i="15"/>
  <c r="G471" i="15"/>
  <c r="AS475" i="15"/>
  <c r="BE476" i="15"/>
  <c r="U477" i="15"/>
  <c r="BQ477" i="15"/>
  <c r="BE499" i="15"/>
  <c r="U500" i="15"/>
  <c r="BQ500" i="15"/>
  <c r="G501" i="15"/>
  <c r="E502" i="15"/>
  <c r="G502" i="15" s="1"/>
  <c r="BE453" i="15"/>
  <c r="E454" i="15"/>
  <c r="G454" i="15" s="1"/>
  <c r="BQ461" i="15"/>
  <c r="BE475" i="15"/>
  <c r="AG477" i="15"/>
  <c r="U499" i="15"/>
  <c r="BQ499" i="15"/>
  <c r="AG500" i="15"/>
  <c r="U453" i="15"/>
  <c r="AG461" i="15"/>
  <c r="U475" i="15"/>
  <c r="AG476" i="15"/>
  <c r="AS477" i="15"/>
  <c r="G493" i="15"/>
  <c r="AG499" i="15"/>
  <c r="AS500" i="15"/>
  <c r="AM256" i="15" l="1"/>
  <c r="AM215" i="15"/>
  <c r="BE193" i="15"/>
  <c r="AS193" i="15"/>
  <c r="AG439" i="16"/>
  <c r="AM247" i="16"/>
  <c r="E446" i="16"/>
  <c r="G446" i="16" s="1"/>
  <c r="BE446" i="16" s="1"/>
  <c r="AS447" i="16"/>
  <c r="AM255" i="16"/>
  <c r="AM230" i="16"/>
  <c r="AG447" i="16"/>
  <c r="AM236" i="16"/>
  <c r="CC236" i="16" s="1"/>
  <c r="BQ455" i="16"/>
  <c r="AS455" i="16"/>
  <c r="U439" i="16"/>
  <c r="AM270" i="16"/>
  <c r="CC270" i="16" s="1"/>
  <c r="U455" i="16"/>
  <c r="AM234" i="16"/>
  <c r="CC234" i="16" s="1"/>
  <c r="U445" i="16"/>
  <c r="BE177" i="16"/>
  <c r="E456" i="16"/>
  <c r="G456" i="16" s="1"/>
  <c r="BE445" i="16"/>
  <c r="AG445" i="16"/>
  <c r="AS439" i="16"/>
  <c r="BQ439" i="16"/>
  <c r="BE455" i="16"/>
  <c r="AS445" i="16"/>
  <c r="AS177" i="16"/>
  <c r="BQ177" i="15"/>
  <c r="U177" i="15"/>
  <c r="BQ445" i="15"/>
  <c r="E440" i="15"/>
  <c r="G440" i="15" s="1"/>
  <c r="AG177" i="15"/>
  <c r="AG445" i="15"/>
  <c r="BE177" i="15"/>
  <c r="AG439" i="15"/>
  <c r="U439" i="15"/>
  <c r="E446" i="15"/>
  <c r="G446" i="15" s="1"/>
  <c r="AS446" i="15" s="1"/>
  <c r="BQ439" i="15"/>
  <c r="AS439" i="15"/>
  <c r="BE445" i="15"/>
  <c r="AS445" i="15"/>
  <c r="CC256" i="15"/>
  <c r="CC215" i="15"/>
  <c r="CC260" i="15"/>
  <c r="CC500" i="15"/>
  <c r="CC431" i="15"/>
  <c r="CC242" i="15"/>
  <c r="CC236" i="15"/>
  <c r="CC240" i="15"/>
  <c r="CC238" i="15"/>
  <c r="CC238" i="10"/>
  <c r="AM245" i="16"/>
  <c r="AG193" i="16"/>
  <c r="AM251" i="16"/>
  <c r="CC251" i="16" s="1"/>
  <c r="AM235" i="16"/>
  <c r="CC235" i="16" s="1"/>
  <c r="CC245" i="16"/>
  <c r="CC231" i="16"/>
  <c r="CC247" i="16"/>
  <c r="CC232" i="16"/>
  <c r="CC230" i="16"/>
  <c r="CC255" i="16"/>
  <c r="CC286" i="16"/>
  <c r="CC238" i="16"/>
  <c r="AG442" i="16"/>
  <c r="AM233" i="16"/>
  <c r="CC233" i="16" s="1"/>
  <c r="CC261" i="16"/>
  <c r="AG150" i="16"/>
  <c r="BE150" i="16"/>
  <c r="AM228" i="16"/>
  <c r="AS150" i="16"/>
  <c r="CC208" i="15"/>
  <c r="AM235" i="15"/>
  <c r="CC235" i="15" s="1"/>
  <c r="BQ193" i="15"/>
  <c r="AM241" i="15"/>
  <c r="AM277" i="15"/>
  <c r="CC277" i="15" s="1"/>
  <c r="AM231" i="15"/>
  <c r="U193" i="15"/>
  <c r="CC193" i="15" s="1"/>
  <c r="AM233" i="15"/>
  <c r="CC233" i="15" s="1"/>
  <c r="AM239" i="15"/>
  <c r="CC239" i="15" s="1"/>
  <c r="CC211" i="15"/>
  <c r="CC261" i="15"/>
  <c r="U177" i="16"/>
  <c r="G175" i="16"/>
  <c r="BQ177" i="16"/>
  <c r="U191" i="16"/>
  <c r="G175" i="15"/>
  <c r="AS175" i="15" s="1"/>
  <c r="BE191" i="16"/>
  <c r="BQ150" i="15"/>
  <c r="AG150" i="15"/>
  <c r="U150" i="15"/>
  <c r="U150" i="16"/>
  <c r="CC161" i="16"/>
  <c r="CC208" i="16"/>
  <c r="BE150" i="15"/>
  <c r="BQ150" i="16"/>
  <c r="CC161" i="15"/>
  <c r="AS150" i="15"/>
  <c r="BQ456" i="16"/>
  <c r="AS459" i="15"/>
  <c r="BE193" i="16"/>
  <c r="BE471" i="16"/>
  <c r="AM256" i="16"/>
  <c r="CC256" i="16" s="1"/>
  <c r="BQ443" i="15"/>
  <c r="AS441" i="15"/>
  <c r="E452" i="15"/>
  <c r="G452" i="15" s="1"/>
  <c r="AG452" i="15" s="1"/>
  <c r="AS214" i="15"/>
  <c r="F135" i="3"/>
  <c r="AS278" i="16"/>
  <c r="CC303" i="15"/>
  <c r="U278" i="16"/>
  <c r="E456" i="15"/>
  <c r="G456" i="15" s="1"/>
  <c r="AG456" i="15" s="1"/>
  <c r="BQ278" i="15"/>
  <c r="U436" i="15"/>
  <c r="AM286" i="15"/>
  <c r="AM278" i="15" s="1"/>
  <c r="AS442" i="16"/>
  <c r="BQ442" i="16"/>
  <c r="BQ448" i="16"/>
  <c r="AS437" i="15"/>
  <c r="AS457" i="15"/>
  <c r="AS465" i="16"/>
  <c r="AS185" i="15"/>
  <c r="AS443" i="16"/>
  <c r="F402" i="3"/>
  <c r="AG278" i="16"/>
  <c r="AS449" i="15"/>
  <c r="E452" i="16"/>
  <c r="G452" i="16" s="1"/>
  <c r="BE452" i="16" s="1"/>
  <c r="F403" i="3"/>
  <c r="AS436" i="15"/>
  <c r="BE436" i="15"/>
  <c r="AG278" i="15"/>
  <c r="U278" i="15"/>
  <c r="AM228" i="15"/>
  <c r="BE278" i="16"/>
  <c r="AM249" i="16"/>
  <c r="CC249" i="16" s="1"/>
  <c r="AG191" i="16"/>
  <c r="U193" i="16"/>
  <c r="U183" i="16"/>
  <c r="BE183" i="16"/>
  <c r="U459" i="16"/>
  <c r="BQ436" i="15"/>
  <c r="BE278" i="15"/>
  <c r="U442" i="16"/>
  <c r="AM258" i="16"/>
  <c r="AS191" i="16"/>
  <c r="BQ193" i="16"/>
  <c r="BQ183" i="16"/>
  <c r="BE448" i="15"/>
  <c r="BQ278" i="16"/>
  <c r="BE437" i="16"/>
  <c r="BQ185" i="16"/>
  <c r="AM243" i="15"/>
  <c r="CC243" i="15" s="1"/>
  <c r="F141" i="3"/>
  <c r="F69" i="3"/>
  <c r="AS278" i="15"/>
  <c r="J28" i="15"/>
  <c r="J12" i="15" s="1"/>
  <c r="J164" i="3"/>
  <c r="J28" i="16"/>
  <c r="J12" i="16" s="1"/>
  <c r="J13" i="16" s="1"/>
  <c r="H21" i="16"/>
  <c r="H11" i="16" s="1"/>
  <c r="H21" i="15"/>
  <c r="H11" i="15" s="1"/>
  <c r="CC333" i="15"/>
  <c r="CC333" i="16"/>
  <c r="CC303" i="16"/>
  <c r="CC200" i="15"/>
  <c r="F401" i="3"/>
  <c r="AG465" i="16"/>
  <c r="CC200" i="16"/>
  <c r="CC203" i="15"/>
  <c r="BQ465" i="16"/>
  <c r="L102" i="15"/>
  <c r="L28" i="15" s="1"/>
  <c r="L12" i="15" s="1"/>
  <c r="CC205" i="15"/>
  <c r="L102" i="16"/>
  <c r="U443" i="16"/>
  <c r="BE428" i="15"/>
  <c r="CC210" i="3"/>
  <c r="G210" i="3" s="1"/>
  <c r="AM238" i="3"/>
  <c r="CC207" i="3"/>
  <c r="G207" i="3" s="1"/>
  <c r="CC200" i="14"/>
  <c r="CC211" i="16"/>
  <c r="CC204" i="3"/>
  <c r="G204" i="3" s="1"/>
  <c r="CC211" i="12"/>
  <c r="E444" i="16"/>
  <c r="G444" i="16" s="1"/>
  <c r="CC200" i="12"/>
  <c r="CC203" i="16"/>
  <c r="CC208" i="12"/>
  <c r="CC211" i="14"/>
  <c r="BE443" i="16"/>
  <c r="CC208" i="14"/>
  <c r="AG211" i="10"/>
  <c r="AG211" i="3" s="1"/>
  <c r="BQ211" i="10"/>
  <c r="BQ211" i="3" s="1"/>
  <c r="U211" i="10"/>
  <c r="U211" i="3" s="1"/>
  <c r="BE211" i="10"/>
  <c r="BE211" i="3" s="1"/>
  <c r="AS211" i="10"/>
  <c r="AS211" i="3" s="1"/>
  <c r="AG208" i="10"/>
  <c r="AG208" i="3" s="1"/>
  <c r="BQ208" i="10"/>
  <c r="BQ208" i="3" s="1"/>
  <c r="U208" i="10"/>
  <c r="U208" i="3" s="1"/>
  <c r="AS208" i="10"/>
  <c r="AS208" i="3" s="1"/>
  <c r="BE208" i="10"/>
  <c r="BE208" i="3" s="1"/>
  <c r="CC203" i="14"/>
  <c r="CC205" i="14"/>
  <c r="CC205" i="12"/>
  <c r="CC205" i="16"/>
  <c r="CC202" i="3"/>
  <c r="G202" i="3" s="1"/>
  <c r="CC203" i="12"/>
  <c r="AG205" i="10"/>
  <c r="AG205" i="3" s="1"/>
  <c r="AS205" i="10"/>
  <c r="AS205" i="3" s="1"/>
  <c r="BQ205" i="10"/>
  <c r="BQ205" i="3" s="1"/>
  <c r="U205" i="10"/>
  <c r="U205" i="3" s="1"/>
  <c r="BE205" i="10"/>
  <c r="BE205" i="3" s="1"/>
  <c r="AG203" i="10"/>
  <c r="AG203" i="3" s="1"/>
  <c r="BE203" i="10"/>
  <c r="BE203" i="3" s="1"/>
  <c r="AS203" i="10"/>
  <c r="AS203" i="3" s="1"/>
  <c r="BQ203" i="10"/>
  <c r="BQ203" i="3" s="1"/>
  <c r="U203" i="10"/>
  <c r="U203" i="3" s="1"/>
  <c r="CC199" i="3"/>
  <c r="G199" i="3" s="1"/>
  <c r="AG200" i="10"/>
  <c r="AG200" i="3" s="1"/>
  <c r="BQ200" i="10"/>
  <c r="BQ200" i="3" s="1"/>
  <c r="U200" i="10"/>
  <c r="U200" i="3" s="1"/>
  <c r="BE200" i="10"/>
  <c r="BE200" i="3" s="1"/>
  <c r="AS200" i="10"/>
  <c r="AS200" i="3" s="1"/>
  <c r="U114" i="15"/>
  <c r="U113" i="15" s="1"/>
  <c r="BQ185" i="15"/>
  <c r="AG443" i="16"/>
  <c r="BQ443" i="16"/>
  <c r="E444" i="15"/>
  <c r="G444" i="15" s="1"/>
  <c r="AM230" i="15"/>
  <c r="H25" i="16"/>
  <c r="BE114" i="15"/>
  <c r="BE113" i="15" s="1"/>
  <c r="AG114" i="15"/>
  <c r="AG113" i="15" s="1"/>
  <c r="AS114" i="15"/>
  <c r="AS113" i="15" s="1"/>
  <c r="AG448" i="15"/>
  <c r="BQ471" i="16"/>
  <c r="AG185" i="16"/>
  <c r="BQ114" i="15"/>
  <c r="BQ113" i="15" s="1"/>
  <c r="AS471" i="16"/>
  <c r="E450" i="15"/>
  <c r="G450" i="15" s="1"/>
  <c r="U449" i="15"/>
  <c r="BE449" i="15"/>
  <c r="BQ449" i="15"/>
  <c r="U185" i="15"/>
  <c r="AG471" i="16"/>
  <c r="AG437" i="16"/>
  <c r="U443" i="15"/>
  <c r="E466" i="16"/>
  <c r="G466" i="16" s="1"/>
  <c r="BE185" i="16"/>
  <c r="AS185" i="16"/>
  <c r="AG443" i="15"/>
  <c r="BE465" i="16"/>
  <c r="U185" i="16"/>
  <c r="K28" i="16"/>
  <c r="K12" i="16" s="1"/>
  <c r="K13" i="16" s="1"/>
  <c r="H35" i="2" s="1"/>
  <c r="BE459" i="16"/>
  <c r="BE448" i="16"/>
  <c r="AS448" i="15"/>
  <c r="AG448" i="16"/>
  <c r="BQ448" i="15"/>
  <c r="U471" i="16"/>
  <c r="CC299" i="16"/>
  <c r="U465" i="16"/>
  <c r="CC332" i="16"/>
  <c r="AM232" i="15"/>
  <c r="AS456" i="16"/>
  <c r="BE456" i="16"/>
  <c r="U448" i="16"/>
  <c r="CC392" i="16"/>
  <c r="AS459" i="16"/>
  <c r="AS448" i="16"/>
  <c r="U451" i="15"/>
  <c r="E460" i="15"/>
  <c r="G460" i="15" s="1"/>
  <c r="BE441" i="15"/>
  <c r="CC321" i="15"/>
  <c r="U456" i="16"/>
  <c r="U437" i="15"/>
  <c r="CC335" i="16"/>
  <c r="U455" i="15"/>
  <c r="AG456" i="16"/>
  <c r="CC297" i="15"/>
  <c r="AS451" i="15"/>
  <c r="U459" i="15"/>
  <c r="BQ428" i="15"/>
  <c r="CC392" i="15"/>
  <c r="BQ459" i="15"/>
  <c r="CC329" i="15"/>
  <c r="CC176" i="15"/>
  <c r="AS451" i="16"/>
  <c r="CC311" i="15"/>
  <c r="CC223" i="16"/>
  <c r="CC330" i="15"/>
  <c r="CC289" i="16"/>
  <c r="CC478" i="15"/>
  <c r="AS428" i="16"/>
  <c r="CC285" i="15"/>
  <c r="BE457" i="15"/>
  <c r="BQ455" i="15"/>
  <c r="CC383" i="15"/>
  <c r="CC374" i="15"/>
  <c r="AM250" i="15"/>
  <c r="AM246" i="15"/>
  <c r="BE451" i="16"/>
  <c r="BQ451" i="16"/>
  <c r="CC397" i="16"/>
  <c r="CC350" i="16"/>
  <c r="CC304" i="16"/>
  <c r="CC364" i="15"/>
  <c r="BQ441" i="15"/>
  <c r="CC328" i="16"/>
  <c r="U451" i="16"/>
  <c r="U457" i="15"/>
  <c r="AG441" i="15"/>
  <c r="U441" i="15"/>
  <c r="E442" i="15"/>
  <c r="G442" i="15" s="1"/>
  <c r="AG428" i="15"/>
  <c r="AG451" i="16"/>
  <c r="CC291" i="15"/>
  <c r="CC339" i="16"/>
  <c r="U428" i="15"/>
  <c r="BE214" i="15"/>
  <c r="CC362" i="16"/>
  <c r="CC186" i="16"/>
  <c r="CC311" i="16"/>
  <c r="CC301" i="16"/>
  <c r="CC157" i="15"/>
  <c r="AM234" i="15"/>
  <c r="CC124" i="16"/>
  <c r="CC178" i="16"/>
  <c r="CC359" i="16"/>
  <c r="CC351" i="15"/>
  <c r="CC305" i="15"/>
  <c r="CC319" i="16"/>
  <c r="BQ428" i="16"/>
  <c r="BE455" i="15"/>
  <c r="CC184" i="15"/>
  <c r="CC331" i="16"/>
  <c r="CC298" i="16"/>
  <c r="CC476" i="15"/>
  <c r="BQ451" i="15"/>
  <c r="BE459" i="15"/>
  <c r="AG455" i="15"/>
  <c r="CC397" i="15"/>
  <c r="CC379" i="15"/>
  <c r="E438" i="15"/>
  <c r="G438" i="15" s="1"/>
  <c r="CC253" i="15"/>
  <c r="U448" i="15"/>
  <c r="CC359" i="15"/>
  <c r="CC355" i="15"/>
  <c r="CC350" i="15"/>
  <c r="CC344" i="15"/>
  <c r="CC339" i="15"/>
  <c r="CC335" i="15"/>
  <c r="CC301" i="15"/>
  <c r="CC192" i="15"/>
  <c r="AG185" i="15"/>
  <c r="BQ459" i="16"/>
  <c r="AS437" i="16"/>
  <c r="CC324" i="16"/>
  <c r="CC318" i="16"/>
  <c r="AG428" i="16"/>
  <c r="CC321" i="16"/>
  <c r="K28" i="15"/>
  <c r="K12" i="15" s="1"/>
  <c r="K11" i="15" s="1"/>
  <c r="CC430" i="15"/>
  <c r="CC447" i="15"/>
  <c r="CC304" i="15"/>
  <c r="CC326" i="16"/>
  <c r="CC190" i="16"/>
  <c r="CC295" i="16"/>
  <c r="AG437" i="15"/>
  <c r="CC388" i="15"/>
  <c r="AG459" i="15"/>
  <c r="AG449" i="15"/>
  <c r="E458" i="15"/>
  <c r="G458" i="15" s="1"/>
  <c r="AG451" i="15"/>
  <c r="CC384" i="15"/>
  <c r="AS455" i="15"/>
  <c r="CC435" i="15"/>
  <c r="CC369" i="15"/>
  <c r="BQ437" i="15"/>
  <c r="BE437" i="15"/>
  <c r="CC295" i="15"/>
  <c r="CC290" i="15"/>
  <c r="AS229" i="15"/>
  <c r="CC190" i="15"/>
  <c r="CC158" i="15"/>
  <c r="BE185" i="15"/>
  <c r="CC477" i="16"/>
  <c r="CC366" i="16"/>
  <c r="CC358" i="16"/>
  <c r="CC354" i="16"/>
  <c r="CC348" i="16"/>
  <c r="CC342" i="16"/>
  <c r="CC338" i="16"/>
  <c r="CC334" i="16"/>
  <c r="CC300" i="16"/>
  <c r="CC283" i="16"/>
  <c r="CC429" i="16"/>
  <c r="CC355" i="16"/>
  <c r="BE451" i="15"/>
  <c r="I11" i="15"/>
  <c r="CC389" i="15"/>
  <c r="AM227" i="15"/>
  <c r="CC393" i="16"/>
  <c r="AM276" i="16"/>
  <c r="AM250" i="16"/>
  <c r="CC250" i="16" s="1"/>
  <c r="CC363" i="15"/>
  <c r="CC391" i="15"/>
  <c r="CC472" i="16"/>
  <c r="CC158" i="16"/>
  <c r="AM246" i="16"/>
  <c r="CC246" i="16" s="1"/>
  <c r="CC338" i="15"/>
  <c r="CC293" i="16"/>
  <c r="CC180" i="16"/>
  <c r="CC332" i="15"/>
  <c r="CC294" i="15"/>
  <c r="CC160" i="15"/>
  <c r="CC345" i="15"/>
  <c r="CC367" i="15"/>
  <c r="CC362" i="15"/>
  <c r="CC388" i="16"/>
  <c r="CC319" i="15"/>
  <c r="AM248" i="15"/>
  <c r="CC194" i="15"/>
  <c r="CC188" i="15"/>
  <c r="CC387" i="16"/>
  <c r="CC478" i="16"/>
  <c r="CC222" i="16"/>
  <c r="CC223" i="15"/>
  <c r="CC182" i="15"/>
  <c r="CC463" i="16"/>
  <c r="CC370" i="16"/>
  <c r="CC361" i="16"/>
  <c r="CC352" i="16"/>
  <c r="CC379" i="16"/>
  <c r="I11" i="16"/>
  <c r="I13" i="16"/>
  <c r="F35" i="2" s="1"/>
  <c r="CC328" i="15"/>
  <c r="CC326" i="15"/>
  <c r="CC299" i="15"/>
  <c r="AM269" i="15"/>
  <c r="CC226" i="15"/>
  <c r="CC222" i="15"/>
  <c r="CC122" i="15"/>
  <c r="CC46" i="15"/>
  <c r="CC396" i="16"/>
  <c r="CC382" i="16"/>
  <c r="CC297" i="16"/>
  <c r="CC377" i="16"/>
  <c r="CC356" i="15"/>
  <c r="CC336" i="15"/>
  <c r="CC323" i="15"/>
  <c r="BQ437" i="16"/>
  <c r="U437" i="16"/>
  <c r="E438" i="16"/>
  <c r="G438" i="16" s="1"/>
  <c r="CC337" i="15"/>
  <c r="CC499" i="16"/>
  <c r="CC492" i="16"/>
  <c r="CC351" i="16"/>
  <c r="CC441" i="16"/>
  <c r="AS229" i="16"/>
  <c r="CC224" i="16"/>
  <c r="CC370" i="15"/>
  <c r="CC398" i="15"/>
  <c r="CC380" i="15"/>
  <c r="CC472" i="15"/>
  <c r="CC358" i="15"/>
  <c r="CC342" i="15"/>
  <c r="CC293" i="15"/>
  <c r="BE229" i="15"/>
  <c r="CC224" i="15"/>
  <c r="CC178" i="15"/>
  <c r="AM268" i="15"/>
  <c r="BE428" i="16"/>
  <c r="CC384" i="16"/>
  <c r="CC378" i="16"/>
  <c r="CC360" i="16"/>
  <c r="CC357" i="16"/>
  <c r="CC244" i="16"/>
  <c r="CC122" i="16"/>
  <c r="CC182" i="16"/>
  <c r="AM248" i="16"/>
  <c r="CC367" i="16"/>
  <c r="CC290" i="16"/>
  <c r="CC374" i="16"/>
  <c r="AM227" i="16"/>
  <c r="CC227" i="16" s="1"/>
  <c r="CC360" i="15"/>
  <c r="CC340" i="15"/>
  <c r="CC317" i="15"/>
  <c r="AS443" i="15"/>
  <c r="BE443" i="15"/>
  <c r="AM276" i="15"/>
  <c r="CC499" i="15"/>
  <c r="CC300" i="15"/>
  <c r="CC373" i="15"/>
  <c r="BQ229" i="15"/>
  <c r="AM255" i="15"/>
  <c r="CC225" i="15"/>
  <c r="CC217" i="15"/>
  <c r="AM270" i="15"/>
  <c r="CC270" i="15" s="1"/>
  <c r="AM259" i="15"/>
  <c r="CC476" i="16"/>
  <c r="CC337" i="16"/>
  <c r="AM240" i="16"/>
  <c r="CC160" i="16"/>
  <c r="AM269" i="16"/>
  <c r="CC269" i="16" s="1"/>
  <c r="CC174" i="16"/>
  <c r="CC461" i="15"/>
  <c r="CC477" i="15"/>
  <c r="CC244" i="15"/>
  <c r="CC399" i="15"/>
  <c r="CC381" i="15"/>
  <c r="CC341" i="15"/>
  <c r="CC396" i="15"/>
  <c r="CC387" i="15"/>
  <c r="CC382" i="15"/>
  <c r="CC378" i="15"/>
  <c r="CC254" i="15"/>
  <c r="AM249" i="15"/>
  <c r="CC249" i="15" s="1"/>
  <c r="AM245" i="15"/>
  <c r="CC245" i="15" s="1"/>
  <c r="CC196" i="15"/>
  <c r="AM144" i="15"/>
  <c r="AM136" i="15" s="1"/>
  <c r="AM113" i="15" s="1"/>
  <c r="CC461" i="16"/>
  <c r="CC500" i="16"/>
  <c r="CC430" i="16"/>
  <c r="CC386" i="16"/>
  <c r="CC375" i="16"/>
  <c r="CC395" i="16"/>
  <c r="CC381" i="16"/>
  <c r="CC369" i="16"/>
  <c r="CC364" i="16"/>
  <c r="CC356" i="16"/>
  <c r="CC323" i="16"/>
  <c r="CC288" i="16"/>
  <c r="BE229" i="16"/>
  <c r="CC431" i="16"/>
  <c r="CC365" i="16"/>
  <c r="CC346" i="16"/>
  <c r="CC260" i="16"/>
  <c r="CC254" i="16"/>
  <c r="AS214" i="16"/>
  <c r="CC194" i="16"/>
  <c r="CC188" i="16"/>
  <c r="CC176" i="16"/>
  <c r="CC253" i="16"/>
  <c r="AM241" i="16"/>
  <c r="CC241" i="16" s="1"/>
  <c r="AM239" i="16"/>
  <c r="CC239" i="16" s="1"/>
  <c r="CC196" i="16"/>
  <c r="CC344" i="16"/>
  <c r="CC329" i="16"/>
  <c r="CC284" i="16"/>
  <c r="CC463" i="15"/>
  <c r="CC492" i="15"/>
  <c r="CC354" i="15"/>
  <c r="CC324" i="15"/>
  <c r="CC298" i="15"/>
  <c r="CC288" i="15"/>
  <c r="CC390" i="15"/>
  <c r="CC386" i="15"/>
  <c r="CC372" i="15"/>
  <c r="CC348" i="15"/>
  <c r="CC399" i="16"/>
  <c r="CC373" i="16"/>
  <c r="CC345" i="16"/>
  <c r="CC340" i="16"/>
  <c r="CC317" i="16"/>
  <c r="CC391" i="16"/>
  <c r="CC192" i="16"/>
  <c r="CC361" i="15"/>
  <c r="CC280" i="15"/>
  <c r="U214" i="15"/>
  <c r="CC291" i="16"/>
  <c r="CC390" i="16"/>
  <c r="CC380" i="16"/>
  <c r="CC226" i="16"/>
  <c r="BE214" i="16"/>
  <c r="BQ457" i="15"/>
  <c r="AG457" i="15"/>
  <c r="CC318" i="15"/>
  <c r="CC283" i="15"/>
  <c r="CC475" i="15"/>
  <c r="CC393" i="15"/>
  <c r="CC375" i="15"/>
  <c r="CC357" i="15"/>
  <c r="CC352" i="15"/>
  <c r="CC346" i="15"/>
  <c r="CC334" i="15"/>
  <c r="CC331" i="15"/>
  <c r="CC289" i="15"/>
  <c r="CC395" i="15"/>
  <c r="CC377" i="15"/>
  <c r="CC366" i="15"/>
  <c r="AG229" i="15"/>
  <c r="AG214" i="15"/>
  <c r="CC186" i="15"/>
  <c r="CC180" i="15"/>
  <c r="CC475" i="16"/>
  <c r="CC435" i="16"/>
  <c r="CC389" i="16"/>
  <c r="CC336" i="16"/>
  <c r="CC372" i="16"/>
  <c r="CC341" i="16"/>
  <c r="CC330" i="16"/>
  <c r="CC305" i="16"/>
  <c r="BQ229" i="16"/>
  <c r="CC225" i="16"/>
  <c r="AM259" i="16"/>
  <c r="CC184" i="16"/>
  <c r="CC159" i="16"/>
  <c r="AM243" i="16"/>
  <c r="CC243" i="16" s="1"/>
  <c r="BQ214" i="16"/>
  <c r="CC363" i="16"/>
  <c r="CC383" i="16"/>
  <c r="E460" i="16"/>
  <c r="G460" i="16" s="1"/>
  <c r="AG459" i="16"/>
  <c r="BQ493" i="16"/>
  <c r="U493" i="16"/>
  <c r="BE493" i="16"/>
  <c r="AS493" i="16"/>
  <c r="AG493" i="16"/>
  <c r="AG502" i="16"/>
  <c r="BQ502" i="16"/>
  <c r="U502" i="16"/>
  <c r="BE502" i="16"/>
  <c r="AS502" i="16"/>
  <c r="BE464" i="16"/>
  <c r="AS464" i="16"/>
  <c r="AG464" i="16"/>
  <c r="BQ464" i="16"/>
  <c r="U464" i="16"/>
  <c r="AG457" i="16"/>
  <c r="BQ457" i="16"/>
  <c r="U457" i="16"/>
  <c r="AS457" i="16"/>
  <c r="BE457" i="16"/>
  <c r="E458" i="16"/>
  <c r="G458" i="16" s="1"/>
  <c r="AM277" i="16"/>
  <c r="CC217" i="16"/>
  <c r="CC156" i="16"/>
  <c r="CC294" i="16"/>
  <c r="U214" i="16"/>
  <c r="AG179" i="16"/>
  <c r="BQ179" i="16"/>
  <c r="U179" i="16"/>
  <c r="BE179" i="16"/>
  <c r="AS179" i="16"/>
  <c r="AS501" i="16"/>
  <c r="AG501" i="16"/>
  <c r="BQ501" i="16"/>
  <c r="U501" i="16"/>
  <c r="BE501" i="16"/>
  <c r="BQ449" i="16"/>
  <c r="U449" i="16"/>
  <c r="E450" i="16"/>
  <c r="G450" i="16" s="1"/>
  <c r="AS449" i="16"/>
  <c r="AG449" i="16"/>
  <c r="BE449" i="16"/>
  <c r="AS446" i="16"/>
  <c r="BE440" i="16"/>
  <c r="AS440" i="16"/>
  <c r="AG440" i="16"/>
  <c r="BQ440" i="16"/>
  <c r="U440" i="16"/>
  <c r="U428" i="16"/>
  <c r="AG262" i="16"/>
  <c r="AG229" i="16"/>
  <c r="BQ189" i="16"/>
  <c r="U189" i="16"/>
  <c r="BE189" i="16"/>
  <c r="AS189" i="16"/>
  <c r="AG189" i="16"/>
  <c r="AG187" i="16"/>
  <c r="BQ187" i="16"/>
  <c r="U187" i="16"/>
  <c r="BE187" i="16"/>
  <c r="AS187" i="16"/>
  <c r="AM215" i="16"/>
  <c r="CC215" i="16" s="1"/>
  <c r="CC398" i="16"/>
  <c r="BE436" i="16"/>
  <c r="AS436" i="16"/>
  <c r="BQ436" i="16"/>
  <c r="AG436" i="16"/>
  <c r="U436" i="16"/>
  <c r="CC285" i="16"/>
  <c r="U262" i="16"/>
  <c r="CC120" i="16"/>
  <c r="AM268" i="16"/>
  <c r="AG214" i="16"/>
  <c r="AG195" i="16"/>
  <c r="BQ195" i="16"/>
  <c r="U195" i="16"/>
  <c r="BE195" i="16"/>
  <c r="AS195" i="16"/>
  <c r="AM169" i="16"/>
  <c r="AM168" i="16" s="1"/>
  <c r="AM144" i="16"/>
  <c r="CC144" i="16" s="1"/>
  <c r="CC136" i="16" s="1"/>
  <c r="CC46" i="16"/>
  <c r="CC157" i="16"/>
  <c r="AG462" i="16"/>
  <c r="BQ462" i="16"/>
  <c r="U462" i="16"/>
  <c r="AS462" i="16"/>
  <c r="BE462" i="16"/>
  <c r="AG453" i="16"/>
  <c r="BQ453" i="16"/>
  <c r="U453" i="16"/>
  <c r="BE453" i="16"/>
  <c r="AS453" i="16"/>
  <c r="E454" i="16"/>
  <c r="G454" i="16" s="1"/>
  <c r="CC237" i="16"/>
  <c r="U229" i="16"/>
  <c r="AG433" i="16"/>
  <c r="BQ433" i="16"/>
  <c r="U433" i="16"/>
  <c r="AS433" i="16"/>
  <c r="E434" i="16"/>
  <c r="G434" i="16" s="1"/>
  <c r="BE433" i="16"/>
  <c r="CC280" i="16"/>
  <c r="AM242" i="16"/>
  <c r="BQ181" i="16"/>
  <c r="U181" i="16"/>
  <c r="BE181" i="16"/>
  <c r="AS181" i="16"/>
  <c r="AG181" i="16"/>
  <c r="BE197" i="16"/>
  <c r="AS197" i="16"/>
  <c r="AG197" i="16"/>
  <c r="BQ197" i="16"/>
  <c r="U197" i="16"/>
  <c r="BQ493" i="15"/>
  <c r="U493" i="15"/>
  <c r="BE493" i="15"/>
  <c r="AS493" i="15"/>
  <c r="AG493" i="15"/>
  <c r="CC453" i="15"/>
  <c r="AG502" i="15"/>
  <c r="BQ502" i="15"/>
  <c r="U502" i="15"/>
  <c r="BE502" i="15"/>
  <c r="AS502" i="15"/>
  <c r="AS465" i="15"/>
  <c r="AG465" i="15"/>
  <c r="BQ465" i="15"/>
  <c r="U465" i="15"/>
  <c r="E466" i="15"/>
  <c r="G466" i="15" s="1"/>
  <c r="BE465" i="15"/>
  <c r="AG433" i="15"/>
  <c r="BQ433" i="15"/>
  <c r="U433" i="15"/>
  <c r="E434" i="15"/>
  <c r="G434" i="15" s="1"/>
  <c r="BE433" i="15"/>
  <c r="AS433" i="15"/>
  <c r="CC120" i="15"/>
  <c r="BQ181" i="15"/>
  <c r="U181" i="15"/>
  <c r="BE181" i="15"/>
  <c r="AS181" i="15"/>
  <c r="AG181" i="15"/>
  <c r="U229" i="15"/>
  <c r="AG187" i="15"/>
  <c r="BQ187" i="15"/>
  <c r="U187" i="15"/>
  <c r="BE187" i="15"/>
  <c r="AS187" i="15"/>
  <c r="M102" i="15"/>
  <c r="AS501" i="15"/>
  <c r="AG501" i="15"/>
  <c r="BQ501" i="15"/>
  <c r="U501" i="15"/>
  <c r="BE501" i="15"/>
  <c r="BE464" i="15"/>
  <c r="AS464" i="15"/>
  <c r="AG464" i="15"/>
  <c r="BQ464" i="15"/>
  <c r="U464" i="15"/>
  <c r="BQ214" i="15"/>
  <c r="BD22" i="15"/>
  <c r="BA52" i="2" s="1"/>
  <c r="BE191" i="15"/>
  <c r="AS191" i="15"/>
  <c r="AG191" i="15"/>
  <c r="BQ191" i="15"/>
  <c r="U191" i="15"/>
  <c r="CC284" i="15"/>
  <c r="U262" i="15"/>
  <c r="AG195" i="15"/>
  <c r="BQ195" i="15"/>
  <c r="U195" i="15"/>
  <c r="BE195" i="15"/>
  <c r="AS195" i="15"/>
  <c r="AM169" i="15"/>
  <c r="AM168" i="15" s="1"/>
  <c r="BE197" i="15"/>
  <c r="AS197" i="15"/>
  <c r="AG197" i="15"/>
  <c r="BQ197" i="15"/>
  <c r="U197" i="15"/>
  <c r="CC237" i="15"/>
  <c r="G113" i="15"/>
  <c r="BE454" i="15"/>
  <c r="AS454" i="15"/>
  <c r="AG454" i="15"/>
  <c r="BQ454" i="15"/>
  <c r="U454" i="15"/>
  <c r="AG462" i="15"/>
  <c r="BQ462" i="15"/>
  <c r="U462" i="15"/>
  <c r="BE462" i="15"/>
  <c r="AS462" i="15"/>
  <c r="CC365" i="15"/>
  <c r="BE440" i="15"/>
  <c r="AS440" i="15"/>
  <c r="AG440" i="15"/>
  <c r="BQ440" i="15"/>
  <c r="U440" i="15"/>
  <c r="AM258" i="15"/>
  <c r="AZ22" i="15"/>
  <c r="AW52" i="2" s="1"/>
  <c r="CC124" i="15"/>
  <c r="CC156" i="15"/>
  <c r="AG262" i="15"/>
  <c r="BQ189" i="15"/>
  <c r="U189" i="15"/>
  <c r="BE189" i="15"/>
  <c r="AS189" i="15"/>
  <c r="AG189" i="15"/>
  <c r="AM251" i="15"/>
  <c r="CC251" i="15" s="1"/>
  <c r="AM247" i="15"/>
  <c r="CC247" i="15" s="1"/>
  <c r="CC159" i="15"/>
  <c r="U29" i="15"/>
  <c r="G104" i="15"/>
  <c r="AG471" i="15"/>
  <c r="BQ471" i="15"/>
  <c r="U471" i="15"/>
  <c r="BE471" i="15"/>
  <c r="AS471" i="15"/>
  <c r="AS428" i="15"/>
  <c r="CC429" i="15"/>
  <c r="AV22" i="15"/>
  <c r="AS52" i="2" s="1"/>
  <c r="CC174" i="15"/>
  <c r="BE183" i="15"/>
  <c r="AS183" i="15"/>
  <c r="AG183" i="15"/>
  <c r="BQ183" i="15"/>
  <c r="U183" i="15"/>
  <c r="AG179" i="15"/>
  <c r="BQ179" i="15"/>
  <c r="U179" i="15"/>
  <c r="BE179" i="15"/>
  <c r="AS179" i="15"/>
  <c r="AS452" i="15" l="1"/>
  <c r="BE452" i="15"/>
  <c r="BQ446" i="16"/>
  <c r="U446" i="16"/>
  <c r="AG446" i="16"/>
  <c r="CC447" i="16"/>
  <c r="CC445" i="16"/>
  <c r="CC455" i="16"/>
  <c r="CC439" i="16"/>
  <c r="CC177" i="15"/>
  <c r="BQ446" i="15"/>
  <c r="U446" i="15"/>
  <c r="BE446" i="15"/>
  <c r="AG446" i="15"/>
  <c r="U452" i="15"/>
  <c r="AS456" i="15"/>
  <c r="CC445" i="15"/>
  <c r="CC439" i="15"/>
  <c r="AM214" i="15"/>
  <c r="AG452" i="16"/>
  <c r="AG175" i="16"/>
  <c r="AG173" i="16" s="1"/>
  <c r="AG14" i="16" s="1"/>
  <c r="AD44" i="2" s="1"/>
  <c r="AG175" i="15"/>
  <c r="AG173" i="15" s="1"/>
  <c r="AG14" i="15" s="1"/>
  <c r="CC144" i="15"/>
  <c r="CC136" i="15" s="1"/>
  <c r="CC241" i="15"/>
  <c r="CC169" i="15"/>
  <c r="CC168" i="15" s="1"/>
  <c r="CC248" i="15"/>
  <c r="CC246" i="15"/>
  <c r="CC268" i="15"/>
  <c r="CC234" i="15"/>
  <c r="CC258" i="15"/>
  <c r="CC227" i="15"/>
  <c r="CC232" i="15"/>
  <c r="CC250" i="15"/>
  <c r="CC228" i="15"/>
  <c r="CC276" i="15"/>
  <c r="CC259" i="15"/>
  <c r="CC286" i="15"/>
  <c r="CC231" i="15"/>
  <c r="CC269" i="15"/>
  <c r="CC255" i="15"/>
  <c r="CC230" i="15"/>
  <c r="CC238" i="3"/>
  <c r="CC258" i="16"/>
  <c r="CC228" i="16"/>
  <c r="CC276" i="16"/>
  <c r="CC240" i="16"/>
  <c r="CC169" i="16"/>
  <c r="CC168" i="16" s="1"/>
  <c r="CC242" i="16"/>
  <c r="CC268" i="16"/>
  <c r="CC248" i="16"/>
  <c r="CC277" i="16"/>
  <c r="CC259" i="16"/>
  <c r="U452" i="16"/>
  <c r="CC177" i="16"/>
  <c r="AS175" i="16"/>
  <c r="AS173" i="16" s="1"/>
  <c r="AS14" i="16" s="1"/>
  <c r="AP44" i="2" s="1"/>
  <c r="BE175" i="16"/>
  <c r="BE173" i="16" s="1"/>
  <c r="BE14" i="16" s="1"/>
  <c r="BB44" i="2" s="1"/>
  <c r="CC442" i="16"/>
  <c r="U175" i="16"/>
  <c r="U173" i="16" s="1"/>
  <c r="U14" i="16" s="1"/>
  <c r="G173" i="16"/>
  <c r="CC183" i="16"/>
  <c r="U175" i="15"/>
  <c r="U173" i="15" s="1"/>
  <c r="U14" i="15" s="1"/>
  <c r="R43" i="2" s="1"/>
  <c r="BE175" i="15"/>
  <c r="BE173" i="15" s="1"/>
  <c r="BE14" i="15" s="1"/>
  <c r="BB43" i="2" s="1"/>
  <c r="BQ175" i="15"/>
  <c r="G173" i="15"/>
  <c r="CC436" i="15"/>
  <c r="BQ452" i="16"/>
  <c r="BE456" i="15"/>
  <c r="CC191" i="16"/>
  <c r="BQ175" i="16"/>
  <c r="BQ173" i="16" s="1"/>
  <c r="BQ14" i="16" s="1"/>
  <c r="BN44" i="2" s="1"/>
  <c r="CC150" i="15"/>
  <c r="CC278" i="16"/>
  <c r="CC150" i="16"/>
  <c r="CC193" i="16"/>
  <c r="U456" i="15"/>
  <c r="U460" i="15"/>
  <c r="U450" i="15"/>
  <c r="AS444" i="15"/>
  <c r="AS452" i="16"/>
  <c r="BQ452" i="15"/>
  <c r="BE438" i="15"/>
  <c r="U442" i="15"/>
  <c r="BQ466" i="16"/>
  <c r="BQ456" i="15"/>
  <c r="AM136" i="16"/>
  <c r="BE458" i="15"/>
  <c r="BE444" i="16"/>
  <c r="J11" i="15"/>
  <c r="J13" i="15"/>
  <c r="G34" i="2" s="1"/>
  <c r="L28" i="16"/>
  <c r="L12" i="16" s="1"/>
  <c r="L13" i="16" s="1"/>
  <c r="I35" i="2" s="1"/>
  <c r="H22" i="15"/>
  <c r="H22" i="16"/>
  <c r="G35" i="2"/>
  <c r="J11" i="16"/>
  <c r="AG466" i="16"/>
  <c r="BE466" i="16"/>
  <c r="BQ444" i="16"/>
  <c r="AS450" i="15"/>
  <c r="U444" i="16"/>
  <c r="AM214" i="16"/>
  <c r="M102" i="16"/>
  <c r="M28" i="16" s="1"/>
  <c r="M12" i="16" s="1"/>
  <c r="M13" i="16" s="1"/>
  <c r="J35" i="2" s="1"/>
  <c r="CC471" i="16"/>
  <c r="AG444" i="16"/>
  <c r="AS444" i="16"/>
  <c r="AS173" i="15"/>
  <c r="AS14" i="15" s="1"/>
  <c r="AP43" i="2" s="1"/>
  <c r="CC443" i="16"/>
  <c r="F207" i="3"/>
  <c r="BQ444" i="15"/>
  <c r="G432" i="15"/>
  <c r="BQ450" i="15"/>
  <c r="G432" i="16"/>
  <c r="F210" i="3"/>
  <c r="CC211" i="10"/>
  <c r="CC211" i="3" s="1"/>
  <c r="G211" i="3" s="1"/>
  <c r="CC208" i="10"/>
  <c r="CC208" i="3" s="1"/>
  <c r="G208" i="3" s="1"/>
  <c r="F202" i="3"/>
  <c r="F204" i="3"/>
  <c r="CC205" i="10"/>
  <c r="CC205" i="3" s="1"/>
  <c r="G205" i="3" s="1"/>
  <c r="CC203" i="10"/>
  <c r="CC203" i="3" s="1"/>
  <c r="G203" i="3" s="1"/>
  <c r="F199" i="3"/>
  <c r="CC200" i="10"/>
  <c r="CC200" i="3" s="1"/>
  <c r="G200" i="3" s="1"/>
  <c r="CC114" i="15"/>
  <c r="AG450" i="15"/>
  <c r="U444" i="15"/>
  <c r="BE450" i="15"/>
  <c r="AS466" i="16"/>
  <c r="BE444" i="15"/>
  <c r="CC456" i="16"/>
  <c r="CC448" i="16"/>
  <c r="CC465" i="16"/>
  <c r="AG444" i="15"/>
  <c r="K11" i="16"/>
  <c r="U466" i="16"/>
  <c r="AS438" i="15"/>
  <c r="CC449" i="15"/>
  <c r="CC459" i="15"/>
  <c r="CC185" i="16"/>
  <c r="AG442" i="15"/>
  <c r="BQ460" i="15"/>
  <c r="U438" i="15"/>
  <c r="BE460" i="15"/>
  <c r="AS460" i="15"/>
  <c r="BQ442" i="15"/>
  <c r="CC448" i="15"/>
  <c r="AG460" i="15"/>
  <c r="AS442" i="15"/>
  <c r="BE442" i="15"/>
  <c r="AG438" i="15"/>
  <c r="CC459" i="16"/>
  <c r="CC451" i="16"/>
  <c r="BQ438" i="15"/>
  <c r="AM262" i="15"/>
  <c r="CC441" i="15"/>
  <c r="BQ458" i="15"/>
  <c r="CC451" i="15"/>
  <c r="CC185" i="15"/>
  <c r="CC443" i="15"/>
  <c r="CC437" i="15"/>
  <c r="CC455" i="15"/>
  <c r="AG458" i="15"/>
  <c r="AS458" i="15"/>
  <c r="K13" i="15"/>
  <c r="H34" i="2" s="1"/>
  <c r="CC428" i="15"/>
  <c r="U458" i="15"/>
  <c r="CC191" i="15"/>
  <c r="CC428" i="16"/>
  <c r="CC437" i="16"/>
  <c r="CC462" i="16"/>
  <c r="CC436" i="16"/>
  <c r="CC440" i="15"/>
  <c r="AG438" i="16"/>
  <c r="BQ438" i="16"/>
  <c r="AS438" i="16"/>
  <c r="BE438" i="16"/>
  <c r="U438" i="16"/>
  <c r="CC197" i="16"/>
  <c r="CC493" i="15"/>
  <c r="CC493" i="16"/>
  <c r="CC464" i="15"/>
  <c r="CC501" i="15"/>
  <c r="CC187" i="15"/>
  <c r="CC433" i="15"/>
  <c r="CC189" i="16"/>
  <c r="CC501" i="16"/>
  <c r="CC502" i="16"/>
  <c r="CC457" i="15"/>
  <c r="AS460" i="16"/>
  <c r="AG460" i="16"/>
  <c r="BQ460" i="16"/>
  <c r="BE460" i="16"/>
  <c r="U460" i="16"/>
  <c r="CC195" i="16"/>
  <c r="CC179" i="16"/>
  <c r="CC183" i="15"/>
  <c r="AM229" i="15"/>
  <c r="CC454" i="15"/>
  <c r="CC197" i="15"/>
  <c r="CC195" i="15"/>
  <c r="CC465" i="15"/>
  <c r="CC453" i="16"/>
  <c r="AM262" i="16"/>
  <c r="CC187" i="16"/>
  <c r="CC464" i="16"/>
  <c r="CC181" i="16"/>
  <c r="CC189" i="15"/>
  <c r="CC462" i="15"/>
  <c r="CC181" i="15"/>
  <c r="CC502" i="15"/>
  <c r="AM229" i="16"/>
  <c r="CC440" i="16"/>
  <c r="CC446" i="16"/>
  <c r="CC449" i="16"/>
  <c r="CC457" i="16"/>
  <c r="BQ450" i="16"/>
  <c r="BE450" i="16"/>
  <c r="AS450" i="16"/>
  <c r="AG450" i="16"/>
  <c r="U450" i="16"/>
  <c r="BQ458" i="16"/>
  <c r="U458" i="16"/>
  <c r="BE458" i="16"/>
  <c r="AG458" i="16"/>
  <c r="AS458" i="16"/>
  <c r="BQ434" i="16"/>
  <c r="U434" i="16"/>
  <c r="BE434" i="16"/>
  <c r="AG434" i="16"/>
  <c r="AS434" i="16"/>
  <c r="CC433" i="16"/>
  <c r="BQ454" i="16"/>
  <c r="U454" i="16"/>
  <c r="BE454" i="16"/>
  <c r="AS454" i="16"/>
  <c r="AG454" i="16"/>
  <c r="CC471" i="15"/>
  <c r="BQ434" i="15"/>
  <c r="U434" i="15"/>
  <c r="BE434" i="15"/>
  <c r="AS434" i="15"/>
  <c r="AG434" i="15"/>
  <c r="AG466" i="15"/>
  <c r="BQ466" i="15"/>
  <c r="U466" i="15"/>
  <c r="BE466" i="15"/>
  <c r="AS466" i="15"/>
  <c r="L13" i="15"/>
  <c r="I34" i="2" s="1"/>
  <c r="L11" i="15"/>
  <c r="CC179" i="15"/>
  <c r="N102" i="15"/>
  <c r="M28" i="15"/>
  <c r="M12" i="15" s="1"/>
  <c r="CC278" i="15" l="1"/>
  <c r="CC214" i="16"/>
  <c r="CC229" i="16"/>
  <c r="CC446" i="15"/>
  <c r="CC113" i="15"/>
  <c r="CC214" i="15"/>
  <c r="G238" i="3"/>
  <c r="CC262" i="15"/>
  <c r="CC229" i="15"/>
  <c r="CC262" i="16"/>
  <c r="CC175" i="16"/>
  <c r="CC452" i="16"/>
  <c r="CC175" i="15"/>
  <c r="BQ173" i="15"/>
  <c r="BQ14" i="15" s="1"/>
  <c r="BN43" i="2" s="1"/>
  <c r="CC456" i="15"/>
  <c r="AM113" i="16"/>
  <c r="CC452" i="15"/>
  <c r="G213" i="15"/>
  <c r="G213" i="16"/>
  <c r="L11" i="16"/>
  <c r="E53" i="2"/>
  <c r="E52" i="2"/>
  <c r="CC444" i="16"/>
  <c r="M11" i="16"/>
  <c r="N102" i="16"/>
  <c r="N28" i="16" s="1"/>
  <c r="N12" i="16" s="1"/>
  <c r="U432" i="15"/>
  <c r="U213" i="15" s="1"/>
  <c r="CC466" i="16"/>
  <c r="CC450" i="15"/>
  <c r="F211" i="3"/>
  <c r="F208" i="3"/>
  <c r="AS432" i="15"/>
  <c r="AS213" i="15" s="1"/>
  <c r="AS21" i="15" s="1"/>
  <c r="BE432" i="15"/>
  <c r="BE23" i="15" s="1"/>
  <c r="BB61" i="2" s="1"/>
  <c r="BQ432" i="16"/>
  <c r="BQ23" i="16" s="1"/>
  <c r="BN62" i="2" s="1"/>
  <c r="F205" i="3"/>
  <c r="F203" i="3"/>
  <c r="F200" i="3"/>
  <c r="AS432" i="16"/>
  <c r="AS213" i="16" s="1"/>
  <c r="AS21" i="16" s="1"/>
  <c r="AG432" i="16"/>
  <c r="AG213" i="16" s="1"/>
  <c r="AG21" i="16" s="1"/>
  <c r="BQ432" i="15"/>
  <c r="BQ213" i="15" s="1"/>
  <c r="BQ21" i="15" s="1"/>
  <c r="CC460" i="15"/>
  <c r="BE432" i="16"/>
  <c r="BE23" i="16" s="1"/>
  <c r="BB62" i="2" s="1"/>
  <c r="AG432" i="15"/>
  <c r="AG213" i="15" s="1"/>
  <c r="AG21" i="15" s="1"/>
  <c r="U432" i="16"/>
  <c r="U23" i="16" s="1"/>
  <c r="R62" i="2" s="1"/>
  <c r="CC444" i="15"/>
  <c r="CC438" i="15"/>
  <c r="AM213" i="15"/>
  <c r="AM21" i="15" s="1"/>
  <c r="AM22" i="15" s="1"/>
  <c r="AJ52" i="2" s="1"/>
  <c r="CC442" i="15"/>
  <c r="CC458" i="15"/>
  <c r="AM213" i="16"/>
  <c r="AM21" i="16" s="1"/>
  <c r="AM22" i="16" s="1"/>
  <c r="AJ53" i="2" s="1"/>
  <c r="CC450" i="16"/>
  <c r="CC438" i="16"/>
  <c r="R44" i="2"/>
  <c r="CC466" i="15"/>
  <c r="AD43" i="2"/>
  <c r="CC454" i="16"/>
  <c r="CC460" i="16"/>
  <c r="CC458" i="16"/>
  <c r="CC434" i="16"/>
  <c r="M11" i="15"/>
  <c r="M13" i="15"/>
  <c r="J34" i="2" s="1"/>
  <c r="CC434" i="15"/>
  <c r="N28" i="15"/>
  <c r="N12" i="15" s="1"/>
  <c r="O102" i="15"/>
  <c r="F238" i="3" l="1"/>
  <c r="CC173" i="15"/>
  <c r="CC14" i="15" s="1"/>
  <c r="BZ43" i="2" s="1"/>
  <c r="CC173" i="16"/>
  <c r="CC14" i="16" s="1"/>
  <c r="BZ44" i="2" s="1"/>
  <c r="U21" i="15"/>
  <c r="N11" i="16"/>
  <c r="N13" i="16"/>
  <c r="O102" i="16"/>
  <c r="O28" i="16" s="1"/>
  <c r="O12" i="16" s="1"/>
  <c r="CC432" i="15"/>
  <c r="CC213" i="15" s="1"/>
  <c r="CC21" i="15" s="1"/>
  <c r="CC432" i="16"/>
  <c r="CC23" i="16" s="1"/>
  <c r="AS23" i="15"/>
  <c r="AP61" i="2" s="1"/>
  <c r="AG23" i="15"/>
  <c r="AD61" i="2" s="1"/>
  <c r="BQ23" i="15"/>
  <c r="BN61" i="2" s="1"/>
  <c r="BE213" i="15"/>
  <c r="BE21" i="15" s="1"/>
  <c r="BE22" i="15" s="1"/>
  <c r="BB52" i="2" s="1"/>
  <c r="U23" i="15"/>
  <c r="R61" i="2" s="1"/>
  <c r="BQ213" i="16"/>
  <c r="BQ21" i="16" s="1"/>
  <c r="BQ22" i="16" s="1"/>
  <c r="BN53" i="2" s="1"/>
  <c r="AS23" i="16"/>
  <c r="AP62" i="2" s="1"/>
  <c r="U213" i="16"/>
  <c r="BE213" i="16"/>
  <c r="BE21" i="16" s="1"/>
  <c r="BE22" i="16" s="1"/>
  <c r="BB53" i="2" s="1"/>
  <c r="AG23" i="16"/>
  <c r="AD62" i="2" s="1"/>
  <c r="P102" i="15"/>
  <c r="O28" i="15"/>
  <c r="O12" i="15" s="1"/>
  <c r="N11" i="15"/>
  <c r="N13" i="15"/>
  <c r="K34" i="2" s="1"/>
  <c r="G14" i="15" l="1"/>
  <c r="G14" i="16"/>
  <c r="U21" i="16"/>
  <c r="U22" i="16" s="1"/>
  <c r="R53" i="2" s="1"/>
  <c r="K35" i="2"/>
  <c r="P102" i="16"/>
  <c r="P28" i="16" s="1"/>
  <c r="P12" i="16" s="1"/>
  <c r="O13" i="16"/>
  <c r="L35" i="2" s="1"/>
  <c r="O11" i="16"/>
  <c r="AS22" i="15"/>
  <c r="AP52" i="2" s="1"/>
  <c r="AG22" i="15"/>
  <c r="AD52" i="2" s="1"/>
  <c r="BQ22" i="15"/>
  <c r="BN52" i="2" s="1"/>
  <c r="CC23" i="15"/>
  <c r="BZ61" i="2" s="1"/>
  <c r="U22" i="15"/>
  <c r="R52" i="2" s="1"/>
  <c r="CC213" i="16"/>
  <c r="CC21" i="16" s="1"/>
  <c r="AS22" i="16"/>
  <c r="AP53" i="2" s="1"/>
  <c r="BZ62" i="2"/>
  <c r="G23" i="16"/>
  <c r="AG22" i="16"/>
  <c r="AD53" i="2" s="1"/>
  <c r="Q102" i="15"/>
  <c r="P28" i="15"/>
  <c r="P12" i="15" s="1"/>
  <c r="G21" i="15"/>
  <c r="O13" i="15"/>
  <c r="L34" i="2" s="1"/>
  <c r="O11" i="15"/>
  <c r="G21" i="16" l="1"/>
  <c r="Q102" i="16"/>
  <c r="Q28" i="16" s="1"/>
  <c r="Q12" i="16" s="1"/>
  <c r="P11" i="16"/>
  <c r="P13" i="16"/>
  <c r="M35" i="2" s="1"/>
  <c r="G23" i="15"/>
  <c r="CC22" i="16"/>
  <c r="BZ53" i="2" s="1"/>
  <c r="CC22" i="15"/>
  <c r="BZ52" i="2" s="1"/>
  <c r="R102" i="15"/>
  <c r="Q28" i="15"/>
  <c r="Q12" i="15" s="1"/>
  <c r="P13" i="15"/>
  <c r="P11" i="15"/>
  <c r="M34" i="2" l="1"/>
  <c r="R102" i="16"/>
  <c r="R28" i="16" s="1"/>
  <c r="R12" i="16" s="1"/>
  <c r="Q13" i="16"/>
  <c r="N35" i="2" s="1"/>
  <c r="Q11" i="16"/>
  <c r="G22" i="16"/>
  <c r="G22" i="15"/>
  <c r="Q11" i="15"/>
  <c r="Q13" i="15"/>
  <c r="N34" i="2" s="1"/>
  <c r="R28" i="15"/>
  <c r="R12" i="15" s="1"/>
  <c r="S102" i="15"/>
  <c r="S102" i="16" l="1"/>
  <c r="S28" i="16" s="1"/>
  <c r="S12" i="16" s="1"/>
  <c r="R11" i="16"/>
  <c r="R13" i="16"/>
  <c r="O35" i="2" s="1"/>
  <c r="R11" i="15"/>
  <c r="R13" i="15"/>
  <c r="O34" i="2" s="1"/>
  <c r="T102" i="15"/>
  <c r="S28" i="15"/>
  <c r="S12" i="15" s="1"/>
  <c r="T102" i="16" l="1"/>
  <c r="T28" i="16" s="1"/>
  <c r="T12" i="16" s="1"/>
  <c r="S13" i="16"/>
  <c r="P35" i="2" s="1"/>
  <c r="S11" i="16"/>
  <c r="U102" i="15"/>
  <c r="T28" i="15"/>
  <c r="T12" i="15" s="1"/>
  <c r="S13" i="15"/>
  <c r="P34" i="2" s="1"/>
  <c r="S11" i="15"/>
  <c r="U102" i="16" l="1"/>
  <c r="T13" i="16"/>
  <c r="Q35" i="2" s="1"/>
  <c r="T11" i="16"/>
  <c r="T13" i="15"/>
  <c r="Q34" i="2" s="1"/>
  <c r="T11" i="15"/>
  <c r="V102" i="15"/>
  <c r="U28" i="15"/>
  <c r="U12" i="15" s="1"/>
  <c r="V102" i="16" l="1"/>
  <c r="V28" i="16" s="1"/>
  <c r="V12" i="16" s="1"/>
  <c r="U13" i="15"/>
  <c r="R34" i="2" s="1"/>
  <c r="V28" i="15"/>
  <c r="V12" i="15" s="1"/>
  <c r="W102" i="15"/>
  <c r="W102" i="16" l="1"/>
  <c r="W28" i="16" s="1"/>
  <c r="W12" i="16" s="1"/>
  <c r="V13" i="16"/>
  <c r="S35" i="2" s="1"/>
  <c r="V11" i="16"/>
  <c r="X102" i="15"/>
  <c r="W28" i="15"/>
  <c r="W12" i="15" s="1"/>
  <c r="V11" i="15"/>
  <c r="V13" i="15"/>
  <c r="S34" i="2" s="1"/>
  <c r="X102" i="16" l="1"/>
  <c r="X28" i="16" s="1"/>
  <c r="X12" i="16" s="1"/>
  <c r="W13" i="16"/>
  <c r="T35" i="2" s="1"/>
  <c r="W11" i="16"/>
  <c r="W13" i="15"/>
  <c r="T34" i="2" s="1"/>
  <c r="W11" i="15"/>
  <c r="Y102" i="15"/>
  <c r="X28" i="15"/>
  <c r="X12" i="15" s="1"/>
  <c r="Y102" i="16" l="1"/>
  <c r="Y28" i="16" s="1"/>
  <c r="Y12" i="16" s="1"/>
  <c r="X13" i="16"/>
  <c r="U35" i="2" s="1"/>
  <c r="X11" i="16"/>
  <c r="Z102" i="15"/>
  <c r="Y28" i="15"/>
  <c r="Y12" i="15" s="1"/>
  <c r="X13" i="15"/>
  <c r="U34" i="2" s="1"/>
  <c r="X11" i="15"/>
  <c r="Z102" i="16" l="1"/>
  <c r="Z28" i="16" s="1"/>
  <c r="Z12" i="16" s="1"/>
  <c r="Y13" i="16"/>
  <c r="V35" i="2" s="1"/>
  <c r="Y11" i="16"/>
  <c r="Y13" i="15"/>
  <c r="V34" i="2" s="1"/>
  <c r="Y11" i="15"/>
  <c r="Z28" i="15"/>
  <c r="Z12" i="15" s="1"/>
  <c r="AA102" i="15"/>
  <c r="AA102" i="16" l="1"/>
  <c r="AA28" i="16" s="1"/>
  <c r="AA12" i="16" s="1"/>
  <c r="Z13" i="16"/>
  <c r="W35" i="2" s="1"/>
  <c r="Z11" i="16"/>
  <c r="AB102" i="15"/>
  <c r="AA28" i="15"/>
  <c r="AA12" i="15" s="1"/>
  <c r="Z11" i="15"/>
  <c r="Z13" i="15"/>
  <c r="W34" i="2" s="1"/>
  <c r="AB102" i="16" l="1"/>
  <c r="AB28" i="16" s="1"/>
  <c r="AB12" i="16" s="1"/>
  <c r="AA13" i="16"/>
  <c r="X35" i="2" s="1"/>
  <c r="AA11" i="16"/>
  <c r="AA11" i="15"/>
  <c r="AA13" i="15"/>
  <c r="X34" i="2" s="1"/>
  <c r="AC102" i="15"/>
  <c r="AB28" i="15"/>
  <c r="AB12" i="15" s="1"/>
  <c r="AC102" i="16" l="1"/>
  <c r="AC28" i="16" s="1"/>
  <c r="AC12" i="16" s="1"/>
  <c r="AB13" i="16"/>
  <c r="Y35" i="2" s="1"/>
  <c r="AB11" i="16"/>
  <c r="AB13" i="15"/>
  <c r="Y34" i="2" s="1"/>
  <c r="AB11" i="15"/>
  <c r="AD102" i="15"/>
  <c r="AC28" i="15"/>
  <c r="AC12" i="15" s="1"/>
  <c r="AD102" i="16" l="1"/>
  <c r="AD28" i="16" s="1"/>
  <c r="AD12" i="16" s="1"/>
  <c r="AC13" i="16"/>
  <c r="Z35" i="2" s="1"/>
  <c r="AC11" i="16"/>
  <c r="AC11" i="15"/>
  <c r="AC13" i="15"/>
  <c r="Z34" i="2" s="1"/>
  <c r="AD28" i="15"/>
  <c r="AD12" i="15" s="1"/>
  <c r="AE102" i="15"/>
  <c r="AE102" i="16" l="1"/>
  <c r="AE28" i="16" s="1"/>
  <c r="AE12" i="16" s="1"/>
  <c r="AD11" i="16"/>
  <c r="AD13" i="16"/>
  <c r="AA35" i="2" s="1"/>
  <c r="AF102" i="15"/>
  <c r="AE28" i="15"/>
  <c r="AE12" i="15" s="1"/>
  <c r="AD11" i="15"/>
  <c r="AD13" i="15"/>
  <c r="AA34" i="2" s="1"/>
  <c r="AF102" i="16" l="1"/>
  <c r="AF28" i="16" s="1"/>
  <c r="AF12" i="16" s="1"/>
  <c r="AE13" i="16"/>
  <c r="AB35" i="2" s="1"/>
  <c r="AE11" i="16"/>
  <c r="AE13" i="15"/>
  <c r="AB34" i="2" s="1"/>
  <c r="AE11" i="15"/>
  <c r="AG102" i="15"/>
  <c r="AF28" i="15"/>
  <c r="AF12" i="15" s="1"/>
  <c r="AG102" i="16" l="1"/>
  <c r="AF13" i="16"/>
  <c r="AC35" i="2" s="1"/>
  <c r="AF11" i="16"/>
  <c r="AF13" i="15"/>
  <c r="AC34" i="2" s="1"/>
  <c r="AF11" i="15"/>
  <c r="AH102" i="15"/>
  <c r="AG28" i="15"/>
  <c r="AG12" i="15" s="1"/>
  <c r="AH102" i="16" l="1"/>
  <c r="AH28" i="16" s="1"/>
  <c r="AH12" i="16" s="1"/>
  <c r="AG13" i="15"/>
  <c r="AD34" i="2" s="1"/>
  <c r="AH28" i="15"/>
  <c r="AH12" i="15" s="1"/>
  <c r="AI102" i="15"/>
  <c r="AI102" i="16" l="1"/>
  <c r="AI28" i="16" s="1"/>
  <c r="AI12" i="16" s="1"/>
  <c r="AH13" i="16"/>
  <c r="AE35" i="2" s="1"/>
  <c r="AH11" i="16"/>
  <c r="AH11" i="15"/>
  <c r="AH13" i="15"/>
  <c r="AE34" i="2" s="1"/>
  <c r="AI28" i="15"/>
  <c r="AI12" i="15" s="1"/>
  <c r="AJ102" i="15"/>
  <c r="AJ102" i="16" l="1"/>
  <c r="AJ28" i="16" s="1"/>
  <c r="AJ12" i="16" s="1"/>
  <c r="AI13" i="16"/>
  <c r="AF35" i="2" s="1"/>
  <c r="AI11" i="16"/>
  <c r="AK102" i="15"/>
  <c r="AJ28" i="15"/>
  <c r="AJ12" i="15" s="1"/>
  <c r="AI13" i="15"/>
  <c r="AF34" i="2" s="1"/>
  <c r="AI11" i="15"/>
  <c r="AK102" i="16" l="1"/>
  <c r="AK28" i="16" s="1"/>
  <c r="AK12" i="16" s="1"/>
  <c r="AJ13" i="16"/>
  <c r="AG35" i="2" s="1"/>
  <c r="AJ11" i="16"/>
  <c r="AJ13" i="15"/>
  <c r="AG34" i="2" s="1"/>
  <c r="AJ11" i="15"/>
  <c r="AL102" i="15"/>
  <c r="AK28" i="15"/>
  <c r="AK12" i="15" s="1"/>
  <c r="AL102" i="16" l="1"/>
  <c r="AL28" i="16" s="1"/>
  <c r="AL12" i="16" s="1"/>
  <c r="AK13" i="16"/>
  <c r="AH35" i="2" s="1"/>
  <c r="AK11" i="16"/>
  <c r="AK11" i="15"/>
  <c r="AK13" i="15"/>
  <c r="AH34" i="2" s="1"/>
  <c r="AM102" i="15"/>
  <c r="AL28" i="15"/>
  <c r="AL12" i="15" s="1"/>
  <c r="AM102" i="16" l="1"/>
  <c r="AM28" i="16" s="1"/>
  <c r="AM12" i="16" s="1"/>
  <c r="AL13" i="16"/>
  <c r="AI35" i="2" s="1"/>
  <c r="AL11" i="16"/>
  <c r="AL11" i="15"/>
  <c r="AL13" i="15"/>
  <c r="AI34" i="2" s="1"/>
  <c r="AN102" i="15"/>
  <c r="AM28" i="15"/>
  <c r="AM12" i="15" s="1"/>
  <c r="AN102" i="16" l="1"/>
  <c r="AN28" i="16" s="1"/>
  <c r="AN12" i="16" s="1"/>
  <c r="AM13" i="16"/>
  <c r="AJ35" i="2" s="1"/>
  <c r="AM11" i="16"/>
  <c r="AO102" i="15"/>
  <c r="AN28" i="15"/>
  <c r="AN12" i="15" s="1"/>
  <c r="AM13" i="15"/>
  <c r="AJ34" i="2" s="1"/>
  <c r="AM11" i="15"/>
  <c r="AO102" i="16" l="1"/>
  <c r="AO28" i="16" s="1"/>
  <c r="AO12" i="16" s="1"/>
  <c r="AN13" i="16"/>
  <c r="AK35" i="2" s="1"/>
  <c r="AN11" i="16"/>
  <c r="AN13" i="15"/>
  <c r="AK34" i="2" s="1"/>
  <c r="AN11" i="15"/>
  <c r="AP102" i="15"/>
  <c r="AO28" i="15"/>
  <c r="AO12" i="15" s="1"/>
  <c r="AP102" i="16" l="1"/>
  <c r="AP28" i="16" s="1"/>
  <c r="AP12" i="16" s="1"/>
  <c r="AO13" i="16"/>
  <c r="AL35" i="2" s="1"/>
  <c r="AO11" i="16"/>
  <c r="AO11" i="15"/>
  <c r="AO13" i="15"/>
  <c r="AL34" i="2" s="1"/>
  <c r="AP28" i="15"/>
  <c r="AP12" i="15" s="1"/>
  <c r="AQ102" i="15"/>
  <c r="AQ102" i="16" l="1"/>
  <c r="AQ28" i="16" s="1"/>
  <c r="AQ12" i="16" s="1"/>
  <c r="AP13" i="16"/>
  <c r="AM35" i="2" s="1"/>
  <c r="AP11" i="16"/>
  <c r="AR102" i="15"/>
  <c r="AQ28" i="15"/>
  <c r="AQ12" i="15" s="1"/>
  <c r="AP11" i="15"/>
  <c r="AP13" i="15"/>
  <c r="AM34" i="2" s="1"/>
  <c r="AR102" i="16" l="1"/>
  <c r="AR28" i="16" s="1"/>
  <c r="AR12" i="16" s="1"/>
  <c r="AQ13" i="16"/>
  <c r="AN35" i="2" s="1"/>
  <c r="AQ11" i="16"/>
  <c r="AQ13" i="15"/>
  <c r="AN34" i="2" s="1"/>
  <c r="AQ11" i="15"/>
  <c r="AS102" i="15"/>
  <c r="AR28" i="15"/>
  <c r="AR12" i="15" s="1"/>
  <c r="AS102" i="16" l="1"/>
  <c r="AR11" i="16"/>
  <c r="AR13" i="16"/>
  <c r="AO35" i="2" s="1"/>
  <c r="AR13" i="15"/>
  <c r="AO34" i="2" s="1"/>
  <c r="AR11" i="15"/>
  <c r="AT102" i="15"/>
  <c r="AS28" i="15"/>
  <c r="AS12" i="15" s="1"/>
  <c r="AT102" i="16" l="1"/>
  <c r="AT28" i="16" s="1"/>
  <c r="AT12" i="16" s="1"/>
  <c r="AS13" i="15"/>
  <c r="AP34" i="2" s="1"/>
  <c r="AT28" i="15"/>
  <c r="AT12" i="15" s="1"/>
  <c r="AU102" i="15"/>
  <c r="AU102" i="16" l="1"/>
  <c r="AU28" i="16" s="1"/>
  <c r="AU12" i="16" s="1"/>
  <c r="AT11" i="16"/>
  <c r="AT13" i="16"/>
  <c r="AQ35" i="2" s="1"/>
  <c r="AV102" i="15"/>
  <c r="AU28" i="15"/>
  <c r="AU12" i="15" s="1"/>
  <c r="AT11" i="15"/>
  <c r="AT13" i="15"/>
  <c r="AQ34" i="2" s="1"/>
  <c r="AV102" i="16" l="1"/>
  <c r="AV28" i="16" s="1"/>
  <c r="AV12" i="16" s="1"/>
  <c r="AU13" i="16"/>
  <c r="AR35" i="2" s="1"/>
  <c r="AU11" i="16"/>
  <c r="AU13" i="15"/>
  <c r="AR34" i="2" s="1"/>
  <c r="AU11" i="15"/>
  <c r="AW102" i="15"/>
  <c r="AV28" i="15"/>
  <c r="AV12" i="15" s="1"/>
  <c r="AW102" i="16" l="1"/>
  <c r="AW28" i="16" s="1"/>
  <c r="AW12" i="16" s="1"/>
  <c r="AV13" i="16"/>
  <c r="AS35" i="2" s="1"/>
  <c r="AV11" i="16"/>
  <c r="AV13" i="15"/>
  <c r="AS34" i="2" s="1"/>
  <c r="AV11" i="15"/>
  <c r="AX102" i="15"/>
  <c r="AW28" i="15"/>
  <c r="AW12" i="15" s="1"/>
  <c r="AX102" i="16" l="1"/>
  <c r="AX28" i="16" s="1"/>
  <c r="AX12" i="16" s="1"/>
  <c r="AW13" i="16"/>
  <c r="AT35" i="2" s="1"/>
  <c r="AW11" i="16"/>
  <c r="AW11" i="15"/>
  <c r="AW13" i="15"/>
  <c r="AT34" i="2" s="1"/>
  <c r="AX28" i="15"/>
  <c r="AX12" i="15" s="1"/>
  <c r="AY102" i="15"/>
  <c r="AY102" i="16" l="1"/>
  <c r="AY28" i="16" s="1"/>
  <c r="AY12" i="16" s="1"/>
  <c r="AX13" i="16"/>
  <c r="AU35" i="2" s="1"/>
  <c r="AX11" i="16"/>
  <c r="AZ102" i="15"/>
  <c r="AY28" i="15"/>
  <c r="AY12" i="15" s="1"/>
  <c r="AX11" i="15"/>
  <c r="AX13" i="15"/>
  <c r="AU34" i="2" s="1"/>
  <c r="AZ102" i="16" l="1"/>
  <c r="AZ28" i="16" s="1"/>
  <c r="AZ12" i="16" s="1"/>
  <c r="AY13" i="16"/>
  <c r="AV35" i="2" s="1"/>
  <c r="AY11" i="16"/>
  <c r="AY11" i="15"/>
  <c r="AY13" i="15"/>
  <c r="AV34" i="2" s="1"/>
  <c r="BA102" i="15"/>
  <c r="AZ28" i="15"/>
  <c r="AZ12" i="15" s="1"/>
  <c r="BA102" i="16" l="1"/>
  <c r="BA28" i="16" s="1"/>
  <c r="BA12" i="16" s="1"/>
  <c r="AZ13" i="16"/>
  <c r="AW35" i="2" s="1"/>
  <c r="AZ11" i="16"/>
  <c r="AZ13" i="15"/>
  <c r="AW34" i="2" s="1"/>
  <c r="AZ11" i="15"/>
  <c r="BB102" i="15"/>
  <c r="BA28" i="15"/>
  <c r="BA12" i="15" s="1"/>
  <c r="BB102" i="16" l="1"/>
  <c r="BB28" i="16" s="1"/>
  <c r="BB12" i="16" s="1"/>
  <c r="BA13" i="16"/>
  <c r="AX35" i="2" s="1"/>
  <c r="BA11" i="16"/>
  <c r="BA11" i="15"/>
  <c r="BA13" i="15"/>
  <c r="AX34" i="2" s="1"/>
  <c r="BB28" i="15"/>
  <c r="BB12" i="15" s="1"/>
  <c r="BC102" i="15"/>
  <c r="BC102" i="16" l="1"/>
  <c r="BC28" i="16" s="1"/>
  <c r="BC12" i="16" s="1"/>
  <c r="BB11" i="16"/>
  <c r="BB13" i="16"/>
  <c r="AY35" i="2" s="1"/>
  <c r="BD102" i="15"/>
  <c r="BC28" i="15"/>
  <c r="BC12" i="15" s="1"/>
  <c r="BB11" i="15"/>
  <c r="BB13" i="15"/>
  <c r="AY34" i="2" s="1"/>
  <c r="BD102" i="16" l="1"/>
  <c r="BD28" i="16" s="1"/>
  <c r="BD12" i="16" s="1"/>
  <c r="BC13" i="16"/>
  <c r="AZ35" i="2" s="1"/>
  <c r="BC11" i="16"/>
  <c r="BC13" i="15"/>
  <c r="AZ34" i="2" s="1"/>
  <c r="BC11" i="15"/>
  <c r="BE102" i="15"/>
  <c r="BD28" i="15"/>
  <c r="BD12" i="15" s="1"/>
  <c r="BE102" i="16" l="1"/>
  <c r="BD13" i="16"/>
  <c r="BA35" i="2" s="1"/>
  <c r="BD11" i="16"/>
  <c r="BD13" i="15"/>
  <c r="BA34" i="2" s="1"/>
  <c r="BD11" i="15"/>
  <c r="BF102" i="15"/>
  <c r="BE28" i="15"/>
  <c r="BE12" i="15" s="1"/>
  <c r="BF102" i="16" l="1"/>
  <c r="BF28" i="16" s="1"/>
  <c r="BF12" i="16" s="1"/>
  <c r="BF28" i="15"/>
  <c r="BF12" i="15" s="1"/>
  <c r="BG102" i="15"/>
  <c r="BE13" i="15"/>
  <c r="BB34" i="2" s="1"/>
  <c r="BG102" i="16" l="1"/>
  <c r="BG28" i="16" s="1"/>
  <c r="BG12" i="16" s="1"/>
  <c r="BF13" i="16"/>
  <c r="BC35" i="2" s="1"/>
  <c r="BF11" i="16"/>
  <c r="BH102" i="15"/>
  <c r="BG28" i="15"/>
  <c r="BG12" i="15" s="1"/>
  <c r="BF11" i="15"/>
  <c r="BF13" i="15"/>
  <c r="BC34" i="2" s="1"/>
  <c r="BH102" i="16" l="1"/>
  <c r="BH28" i="16" s="1"/>
  <c r="BH12" i="16" s="1"/>
  <c r="BG13" i="16"/>
  <c r="BD35" i="2" s="1"/>
  <c r="BG11" i="16"/>
  <c r="BI102" i="15"/>
  <c r="BH28" i="15"/>
  <c r="BH12" i="15" s="1"/>
  <c r="BG13" i="15"/>
  <c r="BD34" i="2" s="1"/>
  <c r="BG11" i="15"/>
  <c r="BI102" i="16" l="1"/>
  <c r="BI28" i="16" s="1"/>
  <c r="BI12" i="16" s="1"/>
  <c r="BH13" i="16"/>
  <c r="BE35" i="2" s="1"/>
  <c r="BH11" i="16"/>
  <c r="BH13" i="15"/>
  <c r="BE34" i="2" s="1"/>
  <c r="BH11" i="15"/>
  <c r="BJ102" i="15"/>
  <c r="BI28" i="15"/>
  <c r="BI12" i="15" s="1"/>
  <c r="BJ102" i="16" l="1"/>
  <c r="BJ28" i="16" s="1"/>
  <c r="BJ12" i="16" s="1"/>
  <c r="BI13" i="16"/>
  <c r="BF35" i="2" s="1"/>
  <c r="BI11" i="16"/>
  <c r="BI11" i="15"/>
  <c r="BI13" i="15"/>
  <c r="BF34" i="2" s="1"/>
  <c r="BJ28" i="15"/>
  <c r="BJ12" i="15" s="1"/>
  <c r="BK102" i="15"/>
  <c r="BK102" i="16" l="1"/>
  <c r="BK28" i="16" s="1"/>
  <c r="BK12" i="16" s="1"/>
  <c r="BJ11" i="16"/>
  <c r="BJ13" i="16"/>
  <c r="BG35" i="2" s="1"/>
  <c r="BJ11" i="15"/>
  <c r="BJ13" i="15"/>
  <c r="BG34" i="2" s="1"/>
  <c r="BL102" i="15"/>
  <c r="BK28" i="15"/>
  <c r="BK12" i="15" s="1"/>
  <c r="BL102" i="16" l="1"/>
  <c r="BL28" i="16" s="1"/>
  <c r="BL12" i="16" s="1"/>
  <c r="BK13" i="16"/>
  <c r="BH35" i="2" s="1"/>
  <c r="BK11" i="16"/>
  <c r="BK13" i="15"/>
  <c r="BH34" i="2" s="1"/>
  <c r="BK11" i="15"/>
  <c r="BM102" i="15"/>
  <c r="BL28" i="15"/>
  <c r="BL12" i="15" s="1"/>
  <c r="BM102" i="16" l="1"/>
  <c r="BM28" i="16" s="1"/>
  <c r="BM12" i="16" s="1"/>
  <c r="BL11" i="16"/>
  <c r="BL13" i="16"/>
  <c r="BI35" i="2" s="1"/>
  <c r="BL13" i="15"/>
  <c r="BI34" i="2" s="1"/>
  <c r="BL11" i="15"/>
  <c r="BN102" i="15"/>
  <c r="BM28" i="15"/>
  <c r="BM12" i="15" s="1"/>
  <c r="BN102" i="16" l="1"/>
  <c r="BN28" i="16" s="1"/>
  <c r="BN12" i="16" s="1"/>
  <c r="BM11" i="16"/>
  <c r="BM13" i="16"/>
  <c r="BJ35" i="2" s="1"/>
  <c r="BN28" i="15"/>
  <c r="BN12" i="15" s="1"/>
  <c r="BO102" i="15"/>
  <c r="BM11" i="15"/>
  <c r="BM13" i="15"/>
  <c r="BJ34" i="2" s="1"/>
  <c r="BO102" i="16" l="1"/>
  <c r="BO28" i="16" s="1"/>
  <c r="BO12" i="16" s="1"/>
  <c r="BN13" i="16"/>
  <c r="BK35" i="2" s="1"/>
  <c r="BN11" i="16"/>
  <c r="BP102" i="15"/>
  <c r="BO28" i="15"/>
  <c r="BO12" i="15" s="1"/>
  <c r="BN11" i="15"/>
  <c r="BN13" i="15"/>
  <c r="BK34" i="2" s="1"/>
  <c r="BP102" i="16" l="1"/>
  <c r="BP28" i="16" s="1"/>
  <c r="BP12" i="16" s="1"/>
  <c r="BO13" i="16"/>
  <c r="BL35" i="2" s="1"/>
  <c r="BO11" i="16"/>
  <c r="BO11" i="15"/>
  <c r="BO13" i="15"/>
  <c r="BL34" i="2" s="1"/>
  <c r="BQ102" i="15"/>
  <c r="BP28" i="15"/>
  <c r="BP12" i="15" s="1"/>
  <c r="BQ102" i="16" l="1"/>
  <c r="BP13" i="16"/>
  <c r="BM35" i="2" s="1"/>
  <c r="BP11" i="16"/>
  <c r="BP13" i="15"/>
  <c r="BM34" i="2" s="1"/>
  <c r="BP11" i="15"/>
  <c r="BR102" i="15"/>
  <c r="BQ28" i="15"/>
  <c r="BQ12" i="15" s="1"/>
  <c r="BR102" i="16" l="1"/>
  <c r="BR28" i="16" s="1"/>
  <c r="BR12" i="16" s="1"/>
  <c r="BQ13" i="15"/>
  <c r="BN34" i="2" s="1"/>
  <c r="BR28" i="15"/>
  <c r="BR12" i="15" s="1"/>
  <c r="BS102" i="15"/>
  <c r="BR13" i="16" l="1"/>
  <c r="BO35" i="2" s="1"/>
  <c r="BR11" i="16"/>
  <c r="BS102" i="16"/>
  <c r="BS28" i="16" s="1"/>
  <c r="BS12" i="16" s="1"/>
  <c r="BT102" i="15"/>
  <c r="BS28" i="15"/>
  <c r="BS12" i="15" s="1"/>
  <c r="BR11" i="15"/>
  <c r="BR13" i="15"/>
  <c r="BO34" i="2" s="1"/>
  <c r="BT102" i="16" l="1"/>
  <c r="BT28" i="16" s="1"/>
  <c r="BT12" i="16" s="1"/>
  <c r="BS11" i="16"/>
  <c r="BS13" i="16"/>
  <c r="BP35" i="2" s="1"/>
  <c r="BS13" i="15"/>
  <c r="BP34" i="2" s="1"/>
  <c r="BS11" i="15"/>
  <c r="BU102" i="15"/>
  <c r="BT28" i="15"/>
  <c r="BT12" i="15" s="1"/>
  <c r="BU102" i="16" l="1"/>
  <c r="BU28" i="16" s="1"/>
  <c r="BU12" i="16" s="1"/>
  <c r="BT13" i="16"/>
  <c r="BQ35" i="2" s="1"/>
  <c r="BT11" i="16"/>
  <c r="BT13" i="15"/>
  <c r="BQ34" i="2" s="1"/>
  <c r="BT11" i="15"/>
  <c r="BV102" i="15"/>
  <c r="BU28" i="15"/>
  <c r="BU12" i="15" s="1"/>
  <c r="BV102" i="16" l="1"/>
  <c r="BV28" i="16" s="1"/>
  <c r="BV12" i="16" s="1"/>
  <c r="BU13" i="16"/>
  <c r="BR35" i="2" s="1"/>
  <c r="BU11" i="16"/>
  <c r="BU13" i="15"/>
  <c r="BR34" i="2" s="1"/>
  <c r="BU11" i="15"/>
  <c r="BV28" i="15"/>
  <c r="BV12" i="15" s="1"/>
  <c r="BW102" i="15"/>
  <c r="BW102" i="16" l="1"/>
  <c r="BW28" i="16" s="1"/>
  <c r="BW12" i="16" s="1"/>
  <c r="BV13" i="16"/>
  <c r="BS35" i="2" s="1"/>
  <c r="BV11" i="16"/>
  <c r="BX102" i="15"/>
  <c r="BW28" i="15"/>
  <c r="BW12" i="15" s="1"/>
  <c r="BV11" i="15"/>
  <c r="BV13" i="15"/>
  <c r="BS34" i="2" s="1"/>
  <c r="BX102" i="16" l="1"/>
  <c r="BX28" i="16" s="1"/>
  <c r="BX12" i="16" s="1"/>
  <c r="BW13" i="16"/>
  <c r="BT35" i="2" s="1"/>
  <c r="BW11" i="16"/>
  <c r="BW13" i="15"/>
  <c r="BT34" i="2" s="1"/>
  <c r="BW11" i="15"/>
  <c r="BY102" i="15"/>
  <c r="BX28" i="15"/>
  <c r="BX12" i="15" s="1"/>
  <c r="BY102" i="16" l="1"/>
  <c r="BY28" i="16" s="1"/>
  <c r="BY12" i="16" s="1"/>
  <c r="BX11" i="16"/>
  <c r="BX13" i="16"/>
  <c r="BU35" i="2" s="1"/>
  <c r="BX13" i="15"/>
  <c r="BU34" i="2" s="1"/>
  <c r="BX11" i="15"/>
  <c r="BZ102" i="15"/>
  <c r="BY28" i="15"/>
  <c r="BY12" i="15" s="1"/>
  <c r="BZ102" i="16" l="1"/>
  <c r="BZ28" i="16" s="1"/>
  <c r="BZ12" i="16" s="1"/>
  <c r="BY11" i="16"/>
  <c r="BY13" i="16"/>
  <c r="BV35" i="2" s="1"/>
  <c r="BY11" i="15"/>
  <c r="BY13" i="15"/>
  <c r="BV34" i="2" s="1"/>
  <c r="BZ28" i="15"/>
  <c r="BZ12" i="15" s="1"/>
  <c r="CA102" i="15"/>
  <c r="CA102" i="16" l="1"/>
  <c r="CA28" i="16" s="1"/>
  <c r="CA12" i="16" s="1"/>
  <c r="BZ13" i="16"/>
  <c r="BW35" i="2" s="1"/>
  <c r="BZ11" i="16"/>
  <c r="CB102" i="15"/>
  <c r="CA28" i="15"/>
  <c r="CA12" i="15" s="1"/>
  <c r="BZ11" i="15"/>
  <c r="BZ13" i="15"/>
  <c r="BW34" i="2" s="1"/>
  <c r="CB102" i="16" l="1"/>
  <c r="CB28" i="16" s="1"/>
  <c r="CB12" i="16" s="1"/>
  <c r="CA13" i="16"/>
  <c r="BX35" i="2" s="1"/>
  <c r="CA11" i="16"/>
  <c r="CA11" i="15"/>
  <c r="CA13" i="15"/>
  <c r="BX34" i="2" s="1"/>
  <c r="CB28" i="15"/>
  <c r="CB12" i="15" s="1"/>
  <c r="G103" i="16" l="1"/>
  <c r="CC102" i="15"/>
  <c r="CC102" i="16"/>
  <c r="CB13" i="16"/>
  <c r="BY35" i="2" s="1"/>
  <c r="CB11" i="16"/>
  <c r="CB13" i="15"/>
  <c r="BY34" i="2" s="1"/>
  <c r="CB11" i="15"/>
  <c r="G103" i="15"/>
  <c r="G102" i="15" l="1"/>
  <c r="G102" i="16"/>
  <c r="G34" i="12"/>
  <c r="G33" i="12"/>
  <c r="G32" i="12"/>
  <c r="G31" i="12"/>
  <c r="G34" i="14"/>
  <c r="G33" i="14"/>
  <c r="G32" i="14"/>
  <c r="G31" i="14"/>
  <c r="C433" i="10"/>
  <c r="K102" i="10" l="1"/>
  <c r="J102" i="12"/>
  <c r="CB26" i="12"/>
  <c r="CA26" i="12"/>
  <c r="BZ26" i="12"/>
  <c r="BY26" i="12"/>
  <c r="BX26" i="12"/>
  <c r="BW26" i="12"/>
  <c r="BV26" i="12"/>
  <c r="BU26" i="12"/>
  <c r="BT26" i="12"/>
  <c r="BS26" i="12"/>
  <c r="BR26" i="12"/>
  <c r="BP26" i="12"/>
  <c r="BO26" i="12"/>
  <c r="BN26" i="12"/>
  <c r="BM26" i="12"/>
  <c r="BL26" i="12"/>
  <c r="BK26" i="12"/>
  <c r="BJ26" i="12"/>
  <c r="BI26" i="12"/>
  <c r="BH26" i="12"/>
  <c r="BG26" i="12"/>
  <c r="BF26" i="12"/>
  <c r="BD26" i="12"/>
  <c r="BC26" i="12"/>
  <c r="BB26" i="12"/>
  <c r="BA26" i="12"/>
  <c r="AZ26" i="12"/>
  <c r="AY26" i="12"/>
  <c r="AX26" i="12"/>
  <c r="AW26" i="12"/>
  <c r="AV26" i="12"/>
  <c r="AU26" i="12"/>
  <c r="AT26" i="12"/>
  <c r="AR26" i="12"/>
  <c r="AQ26" i="12"/>
  <c r="AP26" i="12"/>
  <c r="AO26" i="12"/>
  <c r="AN26" i="12"/>
  <c r="AM26" i="12"/>
  <c r="AL26" i="12"/>
  <c r="AK26" i="12"/>
  <c r="AJ26" i="12"/>
  <c r="AI26" i="12"/>
  <c r="AH26" i="12"/>
  <c r="AF26" i="12"/>
  <c r="AE26" i="12"/>
  <c r="AD26" i="12"/>
  <c r="AC26" i="12"/>
  <c r="AB26" i="12"/>
  <c r="AA26" i="12"/>
  <c r="Z26" i="12"/>
  <c r="Y26" i="12"/>
  <c r="X26" i="12"/>
  <c r="W26" i="12"/>
  <c r="V26" i="12"/>
  <c r="T26" i="12"/>
  <c r="S26" i="12"/>
  <c r="R26" i="12"/>
  <c r="Q26" i="12"/>
  <c r="P26" i="12"/>
  <c r="O26" i="12"/>
  <c r="N26" i="12"/>
  <c r="M26" i="12"/>
  <c r="L26" i="12"/>
  <c r="K26" i="12"/>
  <c r="J26" i="12"/>
  <c r="I26" i="12"/>
  <c r="H26" i="12"/>
  <c r="CB26" i="14"/>
  <c r="CA26" i="14"/>
  <c r="BZ26" i="14"/>
  <c r="BY26" i="14"/>
  <c r="BX26" i="14"/>
  <c r="BW26" i="14"/>
  <c r="BV26" i="14"/>
  <c r="BU26" i="14"/>
  <c r="BT26" i="14"/>
  <c r="BS26" i="14"/>
  <c r="BR26" i="14"/>
  <c r="BP26" i="14"/>
  <c r="BO26" i="14"/>
  <c r="BN26" i="14"/>
  <c r="BM26" i="14"/>
  <c r="BL26" i="14"/>
  <c r="BK26" i="14"/>
  <c r="BJ26" i="14"/>
  <c r="BI26" i="14"/>
  <c r="BH26" i="14"/>
  <c r="BG26" i="14"/>
  <c r="BF26" i="14"/>
  <c r="BD26" i="14"/>
  <c r="BC26" i="14"/>
  <c r="BB26" i="14"/>
  <c r="BA26" i="14"/>
  <c r="AZ26" i="14"/>
  <c r="AY26" i="14"/>
  <c r="AX26" i="14"/>
  <c r="AW26" i="14"/>
  <c r="AV26" i="14"/>
  <c r="AU26" i="14"/>
  <c r="AT26" i="14"/>
  <c r="AR26" i="14"/>
  <c r="AQ26" i="14"/>
  <c r="AP26" i="14"/>
  <c r="AO26" i="14"/>
  <c r="AN26" i="14"/>
  <c r="AM26" i="14"/>
  <c r="AL26" i="14"/>
  <c r="AK26" i="14"/>
  <c r="AJ26" i="14"/>
  <c r="AI26" i="14"/>
  <c r="AH26" i="14"/>
  <c r="AF26" i="14"/>
  <c r="AE26" i="14"/>
  <c r="AD26" i="14"/>
  <c r="AC26" i="14"/>
  <c r="AB26" i="14"/>
  <c r="AA26" i="14"/>
  <c r="Z26" i="14"/>
  <c r="Y26" i="14"/>
  <c r="X26" i="14"/>
  <c r="W26" i="14"/>
  <c r="V26" i="14"/>
  <c r="T26" i="14"/>
  <c r="S26" i="14"/>
  <c r="R26" i="14"/>
  <c r="Q26" i="14"/>
  <c r="P26" i="14"/>
  <c r="O26" i="14"/>
  <c r="N26" i="14"/>
  <c r="M26" i="14"/>
  <c r="L26" i="14"/>
  <c r="K26" i="14"/>
  <c r="J26" i="14"/>
  <c r="I26" i="14"/>
  <c r="H26" i="14"/>
  <c r="CB26" i="10"/>
  <c r="CA26" i="10"/>
  <c r="BZ26" i="10"/>
  <c r="BY26" i="10"/>
  <c r="BX26" i="10"/>
  <c r="BW26" i="10"/>
  <c r="BV26" i="10"/>
  <c r="BU26" i="10"/>
  <c r="BT26" i="10"/>
  <c r="BS26" i="10"/>
  <c r="BR26" i="10"/>
  <c r="BP26" i="10"/>
  <c r="BO26" i="10"/>
  <c r="BN26" i="10"/>
  <c r="BM26" i="10"/>
  <c r="BL26" i="10"/>
  <c r="BK26" i="10"/>
  <c r="BJ26" i="10"/>
  <c r="BI26" i="10"/>
  <c r="BH26" i="10"/>
  <c r="BG26" i="10"/>
  <c r="BF26" i="10"/>
  <c r="BD26" i="10"/>
  <c r="BC26" i="10"/>
  <c r="BB26" i="10"/>
  <c r="BA26" i="10"/>
  <c r="AZ26" i="10"/>
  <c r="AY26" i="10"/>
  <c r="AX26" i="10"/>
  <c r="AW26" i="10"/>
  <c r="AV26" i="10"/>
  <c r="AU26" i="10"/>
  <c r="AT26" i="10"/>
  <c r="AR26" i="10"/>
  <c r="AQ26" i="10"/>
  <c r="AP26" i="10"/>
  <c r="AO26" i="10"/>
  <c r="AN26" i="10"/>
  <c r="AM26" i="10"/>
  <c r="AL26" i="10"/>
  <c r="AK26" i="10"/>
  <c r="AJ26" i="10"/>
  <c r="AI26" i="10"/>
  <c r="AH26" i="10"/>
  <c r="AF26" i="10"/>
  <c r="AE26" i="10"/>
  <c r="AD26" i="10"/>
  <c r="AC26" i="10"/>
  <c r="AB26" i="10"/>
  <c r="AA26" i="10"/>
  <c r="Z26" i="10"/>
  <c r="Y26" i="10"/>
  <c r="X26" i="10"/>
  <c r="W26" i="10"/>
  <c r="V26" i="10"/>
  <c r="T26" i="10"/>
  <c r="S26" i="10"/>
  <c r="R26" i="10"/>
  <c r="Q26" i="10"/>
  <c r="P26" i="10"/>
  <c r="O26" i="10"/>
  <c r="N26" i="10"/>
  <c r="M26" i="10"/>
  <c r="L26" i="10"/>
  <c r="K26" i="10"/>
  <c r="I26" i="10"/>
  <c r="J26" i="10"/>
  <c r="CB502" i="3"/>
  <c r="CA502" i="3"/>
  <c r="BZ502" i="3"/>
  <c r="BY502" i="3"/>
  <c r="BX502" i="3"/>
  <c r="BW502" i="3"/>
  <c r="BV502" i="3"/>
  <c r="BU502" i="3"/>
  <c r="BT502" i="3"/>
  <c r="BS502" i="3"/>
  <c r="BR502" i="3"/>
  <c r="BP502" i="3"/>
  <c r="BO502" i="3"/>
  <c r="BN502" i="3"/>
  <c r="BM502" i="3"/>
  <c r="BL502" i="3"/>
  <c r="BK502" i="3"/>
  <c r="BJ502" i="3"/>
  <c r="BI502" i="3"/>
  <c r="BH502" i="3"/>
  <c r="BG502" i="3"/>
  <c r="BF502" i="3"/>
  <c r="BD502" i="3"/>
  <c r="BC502" i="3"/>
  <c r="BB502" i="3"/>
  <c r="BA502" i="3"/>
  <c r="AZ502" i="3"/>
  <c r="AY502" i="3"/>
  <c r="AX502" i="3"/>
  <c r="AW502" i="3"/>
  <c r="AV502" i="3"/>
  <c r="AU502" i="3"/>
  <c r="AT502" i="3"/>
  <c r="AR502" i="3"/>
  <c r="AQ502" i="3"/>
  <c r="AP502" i="3"/>
  <c r="AO502" i="3"/>
  <c r="AN502" i="3"/>
  <c r="AM502" i="3"/>
  <c r="AL502" i="3"/>
  <c r="AK502" i="3"/>
  <c r="AJ502" i="3"/>
  <c r="AI502" i="3"/>
  <c r="AH502" i="3"/>
  <c r="AF502" i="3"/>
  <c r="AE502" i="3"/>
  <c r="AD502" i="3"/>
  <c r="AC502" i="3"/>
  <c r="AB502" i="3"/>
  <c r="AA502" i="3"/>
  <c r="Z502" i="3"/>
  <c r="Y502" i="3"/>
  <c r="X502" i="3"/>
  <c r="W502" i="3"/>
  <c r="V502" i="3"/>
  <c r="T502" i="3"/>
  <c r="S502" i="3"/>
  <c r="R502" i="3"/>
  <c r="Q502" i="3"/>
  <c r="P502" i="3"/>
  <c r="O502" i="3"/>
  <c r="N502" i="3"/>
  <c r="M502" i="3"/>
  <c r="L502" i="3"/>
  <c r="K502" i="3"/>
  <c r="J502" i="3"/>
  <c r="I502" i="3"/>
  <c r="H502" i="3"/>
  <c r="CB501" i="3"/>
  <c r="CA501" i="3"/>
  <c r="BZ501" i="3"/>
  <c r="BY501" i="3"/>
  <c r="BX501" i="3"/>
  <c r="BW501" i="3"/>
  <c r="BV501" i="3"/>
  <c r="BU501" i="3"/>
  <c r="BT501" i="3"/>
  <c r="BS501" i="3"/>
  <c r="BR501" i="3"/>
  <c r="BP501" i="3"/>
  <c r="BO501" i="3"/>
  <c r="BN501" i="3"/>
  <c r="BM501" i="3"/>
  <c r="BL501" i="3"/>
  <c r="BK501" i="3"/>
  <c r="BJ501" i="3"/>
  <c r="BI501" i="3"/>
  <c r="BH501" i="3"/>
  <c r="BG501" i="3"/>
  <c r="BF501" i="3"/>
  <c r="BD501" i="3"/>
  <c r="BC501" i="3"/>
  <c r="BB501" i="3"/>
  <c r="BA501" i="3"/>
  <c r="AZ501" i="3"/>
  <c r="AY501" i="3"/>
  <c r="AX501" i="3"/>
  <c r="AW501" i="3"/>
  <c r="AV501" i="3"/>
  <c r="AU501" i="3"/>
  <c r="AT501" i="3"/>
  <c r="AR501" i="3"/>
  <c r="AQ501" i="3"/>
  <c r="AP501" i="3"/>
  <c r="AO501" i="3"/>
  <c r="AN501" i="3"/>
  <c r="AM501" i="3"/>
  <c r="AL501" i="3"/>
  <c r="AK501" i="3"/>
  <c r="AJ501" i="3"/>
  <c r="AI501" i="3"/>
  <c r="AH501" i="3"/>
  <c r="AF501" i="3"/>
  <c r="AE501" i="3"/>
  <c r="AD501" i="3"/>
  <c r="AC501" i="3"/>
  <c r="AB501" i="3"/>
  <c r="AA501" i="3"/>
  <c r="Z501" i="3"/>
  <c r="Y501" i="3"/>
  <c r="X501" i="3"/>
  <c r="W501" i="3"/>
  <c r="V501" i="3"/>
  <c r="T501" i="3"/>
  <c r="S501" i="3"/>
  <c r="R501" i="3"/>
  <c r="Q501" i="3"/>
  <c r="P501" i="3"/>
  <c r="O501" i="3"/>
  <c r="N501" i="3"/>
  <c r="M501" i="3"/>
  <c r="L501" i="3"/>
  <c r="K501" i="3"/>
  <c r="J501" i="3"/>
  <c r="I501" i="3"/>
  <c r="H501" i="3"/>
  <c r="G465" i="14"/>
  <c r="C501" i="12"/>
  <c r="G431" i="12"/>
  <c r="G430" i="12"/>
  <c r="G429" i="12"/>
  <c r="G399" i="12"/>
  <c r="G398" i="12"/>
  <c r="G397" i="12"/>
  <c r="G396" i="12"/>
  <c r="G395" i="12"/>
  <c r="G393" i="12"/>
  <c r="G392" i="12"/>
  <c r="G391" i="12"/>
  <c r="G390" i="12"/>
  <c r="G389" i="12"/>
  <c r="G388" i="12"/>
  <c r="G387" i="12"/>
  <c r="G386" i="12"/>
  <c r="G384" i="12"/>
  <c r="G383" i="12"/>
  <c r="G382" i="12"/>
  <c r="G381" i="12"/>
  <c r="G380" i="12"/>
  <c r="G379" i="12"/>
  <c r="G378" i="12"/>
  <c r="G377" i="12"/>
  <c r="G375" i="12"/>
  <c r="G374" i="12"/>
  <c r="G373" i="12"/>
  <c r="G372" i="12"/>
  <c r="G370" i="12"/>
  <c r="G369" i="12"/>
  <c r="G367" i="12"/>
  <c r="G366" i="12"/>
  <c r="G365" i="12"/>
  <c r="G364" i="12"/>
  <c r="G363" i="12"/>
  <c r="G362" i="12"/>
  <c r="G361" i="12"/>
  <c r="G360" i="12"/>
  <c r="G359" i="12"/>
  <c r="G358" i="12"/>
  <c r="G357" i="12"/>
  <c r="G356" i="12"/>
  <c r="G355" i="12"/>
  <c r="G354" i="12"/>
  <c r="G352" i="12"/>
  <c r="G351" i="12"/>
  <c r="G350" i="12"/>
  <c r="G348" i="12"/>
  <c r="G346" i="12"/>
  <c r="G345" i="12"/>
  <c r="G344" i="12"/>
  <c r="G342" i="12"/>
  <c r="G341" i="12"/>
  <c r="G340" i="12"/>
  <c r="G339" i="12"/>
  <c r="G338" i="12"/>
  <c r="G337" i="12"/>
  <c r="G336" i="12"/>
  <c r="G335" i="12"/>
  <c r="G334" i="12"/>
  <c r="G333" i="12"/>
  <c r="G332" i="12"/>
  <c r="G331" i="12"/>
  <c r="G330" i="12"/>
  <c r="G329" i="12"/>
  <c r="G328" i="12"/>
  <c r="G326" i="12"/>
  <c r="G324" i="12"/>
  <c r="G323" i="12"/>
  <c r="G321" i="12"/>
  <c r="G319" i="12"/>
  <c r="G318" i="12"/>
  <c r="G317" i="12"/>
  <c r="G311" i="12"/>
  <c r="G305" i="12"/>
  <c r="G304" i="12"/>
  <c r="G303" i="12"/>
  <c r="G301" i="12"/>
  <c r="G300" i="12"/>
  <c r="G299" i="12"/>
  <c r="G298" i="12"/>
  <c r="G297" i="12"/>
  <c r="G295" i="12"/>
  <c r="G294" i="12"/>
  <c r="G293" i="12"/>
  <c r="G291" i="12"/>
  <c r="G290" i="12"/>
  <c r="G289" i="12"/>
  <c r="G288" i="12"/>
  <c r="G286" i="12"/>
  <c r="G285" i="12"/>
  <c r="G284" i="12"/>
  <c r="G283" i="12"/>
  <c r="G280" i="12"/>
  <c r="G277" i="12"/>
  <c r="G276" i="12"/>
  <c r="G275" i="12"/>
  <c r="G274" i="12"/>
  <c r="G273" i="12"/>
  <c r="G272" i="12"/>
  <c r="G271" i="12"/>
  <c r="G270" i="12"/>
  <c r="G269" i="12"/>
  <c r="G268" i="12"/>
  <c r="G267" i="12"/>
  <c r="G266" i="12"/>
  <c r="G265" i="12"/>
  <c r="G264" i="12"/>
  <c r="G263"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7" i="12"/>
  <c r="G236" i="12"/>
  <c r="G235" i="12"/>
  <c r="G234" i="12"/>
  <c r="G233" i="12"/>
  <c r="G232" i="12"/>
  <c r="G231" i="12"/>
  <c r="G230" i="12"/>
  <c r="G228" i="12"/>
  <c r="G227" i="12"/>
  <c r="G226" i="12"/>
  <c r="G225" i="12"/>
  <c r="G224" i="12"/>
  <c r="G223" i="12"/>
  <c r="G222" i="12"/>
  <c r="G221" i="12"/>
  <c r="G220" i="12"/>
  <c r="G219" i="12"/>
  <c r="G218" i="12"/>
  <c r="G217" i="12"/>
  <c r="G216" i="12"/>
  <c r="G215" i="12"/>
  <c r="G194" i="12"/>
  <c r="G192" i="12"/>
  <c r="G190" i="12"/>
  <c r="G188" i="12"/>
  <c r="G186" i="12"/>
  <c r="G184" i="12"/>
  <c r="G182" i="12"/>
  <c r="G180" i="12"/>
  <c r="G178" i="12"/>
  <c r="G176" i="12"/>
  <c r="G174" i="12"/>
  <c r="G172" i="12"/>
  <c r="G170" i="12"/>
  <c r="G169" i="12"/>
  <c r="G161" i="12"/>
  <c r="G160" i="12"/>
  <c r="G159" i="12"/>
  <c r="G158" i="12"/>
  <c r="G157" i="12"/>
  <c r="G156" i="12"/>
  <c r="G155" i="12"/>
  <c r="G153" i="12"/>
  <c r="G152" i="12"/>
  <c r="G151" i="12"/>
  <c r="G149" i="12"/>
  <c r="G148" i="12"/>
  <c r="G147" i="12"/>
  <c r="G145" i="12"/>
  <c r="G144" i="12"/>
  <c r="G143" i="12"/>
  <c r="G142" i="12"/>
  <c r="G140" i="12"/>
  <c r="G139" i="12"/>
  <c r="G138" i="12"/>
  <c r="G137" i="12"/>
  <c r="G134" i="12"/>
  <c r="G133" i="12"/>
  <c r="G132" i="12"/>
  <c r="G131" i="12"/>
  <c r="G130" i="12"/>
  <c r="G129" i="12"/>
  <c r="G128" i="12"/>
  <c r="G127" i="12"/>
  <c r="G124" i="12"/>
  <c r="G123" i="12"/>
  <c r="G122" i="12"/>
  <c r="G121" i="12"/>
  <c r="G120" i="12"/>
  <c r="G119" i="12"/>
  <c r="G118" i="12"/>
  <c r="G117" i="12"/>
  <c r="G116" i="12"/>
  <c r="G115" i="12"/>
  <c r="G112" i="12"/>
  <c r="G111" i="12"/>
  <c r="G110" i="12"/>
  <c r="G109" i="12"/>
  <c r="G108" i="12"/>
  <c r="G107" i="12"/>
  <c r="G106" i="12"/>
  <c r="G105" i="12"/>
  <c r="G101" i="12"/>
  <c r="G100" i="12"/>
  <c r="G99" i="12"/>
  <c r="G98" i="12"/>
  <c r="G97" i="12"/>
  <c r="G96" i="12"/>
  <c r="G95" i="12"/>
  <c r="G94" i="12"/>
  <c r="G93" i="12"/>
  <c r="G91" i="12"/>
  <c r="G90" i="12"/>
  <c r="G89" i="12"/>
  <c r="G88" i="12"/>
  <c r="G87" i="12"/>
  <c r="G86" i="12"/>
  <c r="G85" i="12"/>
  <c r="G84" i="12"/>
  <c r="G83" i="12"/>
  <c r="G82" i="12"/>
  <c r="G81" i="12"/>
  <c r="G79" i="12"/>
  <c r="G78" i="12"/>
  <c r="G77" i="12"/>
  <c r="G76" i="12"/>
  <c r="G75" i="12"/>
  <c r="G73" i="12"/>
  <c r="G72" i="12"/>
  <c r="G70" i="12"/>
  <c r="G68" i="12"/>
  <c r="G67" i="12"/>
  <c r="G66" i="12"/>
  <c r="G64" i="12"/>
  <c r="G63" i="12"/>
  <c r="G62" i="12"/>
  <c r="G61" i="12"/>
  <c r="G60" i="12"/>
  <c r="G59" i="12"/>
  <c r="G58" i="12"/>
  <c r="G57" i="12"/>
  <c r="G56" i="12"/>
  <c r="G55" i="12"/>
  <c r="G52" i="12"/>
  <c r="G51" i="12"/>
  <c r="G49" i="12"/>
  <c r="G48" i="12"/>
  <c r="G47" i="12"/>
  <c r="G46" i="12"/>
  <c r="G45" i="12"/>
  <c r="G44" i="12"/>
  <c r="G43" i="12"/>
  <c r="G42" i="12"/>
  <c r="G41" i="12"/>
  <c r="G40" i="12"/>
  <c r="G39" i="12"/>
  <c r="G38" i="12"/>
  <c r="G37" i="12"/>
  <c r="G36" i="12"/>
  <c r="G461" i="14"/>
  <c r="G435" i="14"/>
  <c r="G431" i="14"/>
  <c r="G430" i="14"/>
  <c r="G429" i="14"/>
  <c r="G399" i="14"/>
  <c r="G398" i="14"/>
  <c r="G397" i="14"/>
  <c r="G396" i="14"/>
  <c r="G395" i="14"/>
  <c r="G393" i="14"/>
  <c r="G392" i="14"/>
  <c r="G391" i="14"/>
  <c r="G390" i="14"/>
  <c r="G389" i="14"/>
  <c r="G388" i="14"/>
  <c r="G387" i="14"/>
  <c r="G386" i="14"/>
  <c r="G384" i="14"/>
  <c r="G383" i="14"/>
  <c r="G382" i="14"/>
  <c r="G381" i="14"/>
  <c r="G380" i="14"/>
  <c r="G379" i="14"/>
  <c r="G378" i="14"/>
  <c r="G377" i="14"/>
  <c r="G375" i="14"/>
  <c r="G374" i="14"/>
  <c r="G373" i="14"/>
  <c r="G372" i="14"/>
  <c r="G370" i="14"/>
  <c r="G369" i="14"/>
  <c r="G367" i="14"/>
  <c r="G366" i="14"/>
  <c r="G365" i="14"/>
  <c r="G364" i="14"/>
  <c r="G363" i="14"/>
  <c r="G362" i="14"/>
  <c r="G361" i="14"/>
  <c r="G360" i="14"/>
  <c r="G359" i="14"/>
  <c r="G358" i="14"/>
  <c r="G357" i="14"/>
  <c r="G356" i="14"/>
  <c r="G355" i="14"/>
  <c r="G354" i="14"/>
  <c r="G352" i="14"/>
  <c r="G351" i="14"/>
  <c r="G350" i="14"/>
  <c r="G348" i="14"/>
  <c r="G346" i="14"/>
  <c r="G345" i="14"/>
  <c r="G344" i="14"/>
  <c r="G342" i="14"/>
  <c r="G341" i="14"/>
  <c r="G340" i="14"/>
  <c r="G339" i="14"/>
  <c r="G338" i="14"/>
  <c r="G337" i="14"/>
  <c r="G336" i="14"/>
  <c r="G335" i="14"/>
  <c r="G334" i="14"/>
  <c r="G333" i="14"/>
  <c r="G332" i="14"/>
  <c r="G331" i="14"/>
  <c r="G330" i="14"/>
  <c r="G329" i="14"/>
  <c r="G328" i="14"/>
  <c r="G326" i="14"/>
  <c r="G324" i="14"/>
  <c r="G323" i="14"/>
  <c r="G321" i="14"/>
  <c r="G319" i="14"/>
  <c r="G318" i="14"/>
  <c r="G317" i="14"/>
  <c r="G311" i="14"/>
  <c r="G307" i="14"/>
  <c r="G306" i="14"/>
  <c r="G305" i="14"/>
  <c r="G304" i="14"/>
  <c r="G303" i="14"/>
  <c r="G301" i="14"/>
  <c r="G300" i="14"/>
  <c r="G299" i="14"/>
  <c r="G298" i="14"/>
  <c r="G297" i="14"/>
  <c r="G295" i="14"/>
  <c r="G294" i="14"/>
  <c r="G293" i="14"/>
  <c r="G291" i="14"/>
  <c r="G290" i="14"/>
  <c r="G289" i="14"/>
  <c r="G288" i="14"/>
  <c r="G286" i="14"/>
  <c r="G280" i="14"/>
  <c r="G277" i="14"/>
  <c r="G276" i="14"/>
  <c r="G275" i="14"/>
  <c r="G274" i="14"/>
  <c r="G273" i="14"/>
  <c r="G272" i="14"/>
  <c r="G271" i="14"/>
  <c r="G270" i="14"/>
  <c r="G269" i="14"/>
  <c r="G268" i="14"/>
  <c r="G267" i="14"/>
  <c r="G266" i="14"/>
  <c r="G265" i="14"/>
  <c r="G264" i="14"/>
  <c r="G263" i="14"/>
  <c r="G261" i="14"/>
  <c r="G260" i="14"/>
  <c r="G259" i="14"/>
  <c r="G258" i="14"/>
  <c r="G257" i="14"/>
  <c r="G256" i="14"/>
  <c r="G255" i="14"/>
  <c r="G254" i="14"/>
  <c r="G253" i="14"/>
  <c r="G252" i="14"/>
  <c r="G251" i="14"/>
  <c r="G250" i="14"/>
  <c r="G249" i="14"/>
  <c r="G248" i="14"/>
  <c r="G247" i="14"/>
  <c r="G246" i="14"/>
  <c r="G245" i="14"/>
  <c r="G244" i="14"/>
  <c r="G243" i="14"/>
  <c r="G242" i="14"/>
  <c r="G241" i="14"/>
  <c r="G240" i="14"/>
  <c r="G239" i="14"/>
  <c r="G237" i="14"/>
  <c r="G236" i="14"/>
  <c r="G235" i="14"/>
  <c r="G234" i="14"/>
  <c r="G233" i="14"/>
  <c r="G232" i="14"/>
  <c r="G231" i="14"/>
  <c r="G230" i="14"/>
  <c r="G228" i="14"/>
  <c r="G227" i="14"/>
  <c r="G226" i="14"/>
  <c r="G225" i="14"/>
  <c r="G224" i="14"/>
  <c r="G223" i="14"/>
  <c r="G222" i="14"/>
  <c r="G221" i="14"/>
  <c r="G220" i="14"/>
  <c r="G219" i="14"/>
  <c r="G218" i="14"/>
  <c r="G217" i="14"/>
  <c r="G216" i="14"/>
  <c r="G215" i="14"/>
  <c r="G194" i="14"/>
  <c r="G192" i="14"/>
  <c r="G190" i="14"/>
  <c r="G188" i="14"/>
  <c r="G186" i="14"/>
  <c r="G184" i="14"/>
  <c r="G182" i="14"/>
  <c r="G180" i="14"/>
  <c r="G178" i="14"/>
  <c r="G176" i="14"/>
  <c r="G174" i="14"/>
  <c r="G172" i="14"/>
  <c r="G170" i="14"/>
  <c r="G169" i="14"/>
  <c r="G161" i="14"/>
  <c r="G160" i="14"/>
  <c r="G159" i="14"/>
  <c r="G158" i="14"/>
  <c r="G157" i="14"/>
  <c r="G156" i="14"/>
  <c r="G155" i="14"/>
  <c r="G153" i="14"/>
  <c r="G152" i="14"/>
  <c r="G151" i="14"/>
  <c r="G149" i="14"/>
  <c r="G148" i="14"/>
  <c r="G147" i="14"/>
  <c r="G145" i="14"/>
  <c r="G144" i="14"/>
  <c r="G143" i="14"/>
  <c r="G142" i="14"/>
  <c r="G140" i="14"/>
  <c r="G139" i="14"/>
  <c r="G138" i="14"/>
  <c r="G137" i="14"/>
  <c r="G134" i="14"/>
  <c r="G133" i="14"/>
  <c r="G132" i="14"/>
  <c r="G131" i="14"/>
  <c r="G130" i="14"/>
  <c r="G129" i="14"/>
  <c r="G128" i="14"/>
  <c r="G127" i="14"/>
  <c r="G124" i="14"/>
  <c r="G123" i="14"/>
  <c r="G122" i="14"/>
  <c r="G121" i="14"/>
  <c r="G120" i="14"/>
  <c r="G119" i="14"/>
  <c r="G118" i="14"/>
  <c r="G117" i="14"/>
  <c r="G116" i="14"/>
  <c r="G115" i="14"/>
  <c r="G112" i="14"/>
  <c r="G111" i="14"/>
  <c r="G110" i="14"/>
  <c r="G109" i="14"/>
  <c r="G108" i="14"/>
  <c r="G107" i="14"/>
  <c r="G106" i="14"/>
  <c r="G105" i="14"/>
  <c r="G101" i="14"/>
  <c r="G100" i="14"/>
  <c r="G99" i="14"/>
  <c r="G98" i="14"/>
  <c r="G97" i="14"/>
  <c r="G96" i="14"/>
  <c r="G95" i="14"/>
  <c r="G94" i="14"/>
  <c r="G93" i="14"/>
  <c r="G91" i="14"/>
  <c r="G90" i="14"/>
  <c r="G89" i="14"/>
  <c r="G88" i="14"/>
  <c r="G87" i="14"/>
  <c r="G86" i="14"/>
  <c r="G85" i="14"/>
  <c r="G84" i="14"/>
  <c r="G83" i="14"/>
  <c r="G82" i="14"/>
  <c r="G81" i="14"/>
  <c r="G79" i="14"/>
  <c r="G78" i="14"/>
  <c r="G77" i="14"/>
  <c r="G76" i="14"/>
  <c r="G75" i="14"/>
  <c r="G73" i="14"/>
  <c r="G72" i="14"/>
  <c r="G70" i="14"/>
  <c r="G68" i="14"/>
  <c r="G67" i="14"/>
  <c r="G66" i="14"/>
  <c r="G64" i="14"/>
  <c r="G63" i="14"/>
  <c r="G62" i="14"/>
  <c r="G61" i="14"/>
  <c r="G60" i="14"/>
  <c r="G59" i="14"/>
  <c r="G58" i="14"/>
  <c r="G57" i="14"/>
  <c r="G56" i="14"/>
  <c r="G55" i="14"/>
  <c r="G52" i="14"/>
  <c r="G51" i="14"/>
  <c r="G49" i="14"/>
  <c r="G48" i="14"/>
  <c r="G47" i="14"/>
  <c r="G46" i="14"/>
  <c r="G45" i="14"/>
  <c r="G44" i="14"/>
  <c r="G43" i="14"/>
  <c r="G42" i="14"/>
  <c r="G41" i="14"/>
  <c r="G40" i="14"/>
  <c r="G39" i="14"/>
  <c r="G38" i="14"/>
  <c r="G37" i="14"/>
  <c r="G36" i="14"/>
  <c r="K468" i="10"/>
  <c r="I468" i="10"/>
  <c r="CB214" i="10"/>
  <c r="CA214" i="10"/>
  <c r="BZ214" i="10"/>
  <c r="BY214" i="10"/>
  <c r="BX214" i="10"/>
  <c r="BW214" i="10"/>
  <c r="BV214" i="10"/>
  <c r="BU214" i="10"/>
  <c r="BT214" i="10"/>
  <c r="BS214" i="10"/>
  <c r="BR214" i="10"/>
  <c r="BP214" i="10"/>
  <c r="BO214" i="10"/>
  <c r="BN214" i="10"/>
  <c r="BM214" i="10"/>
  <c r="BL214" i="10"/>
  <c r="BK214" i="10"/>
  <c r="BJ214" i="10"/>
  <c r="BI214" i="10"/>
  <c r="BH214" i="10"/>
  <c r="BG214" i="10"/>
  <c r="BF214" i="10"/>
  <c r="BD214" i="10"/>
  <c r="BC214" i="10"/>
  <c r="BB214" i="10"/>
  <c r="BA214" i="10"/>
  <c r="AZ214" i="10"/>
  <c r="AY214" i="10"/>
  <c r="AX214" i="10"/>
  <c r="AW214" i="10"/>
  <c r="AV214" i="10"/>
  <c r="AU214" i="10"/>
  <c r="AT214" i="10"/>
  <c r="AR214" i="10"/>
  <c r="AQ214" i="10"/>
  <c r="AP214" i="10"/>
  <c r="AO214" i="10"/>
  <c r="AN214" i="10"/>
  <c r="AL214" i="10"/>
  <c r="AK214" i="10"/>
  <c r="AJ214" i="10"/>
  <c r="AI214" i="10"/>
  <c r="AH214" i="10"/>
  <c r="AF214" i="10"/>
  <c r="AE214" i="10"/>
  <c r="AD214" i="10"/>
  <c r="AC214" i="10"/>
  <c r="AB214" i="10"/>
  <c r="AA214" i="10"/>
  <c r="Z214" i="10"/>
  <c r="Y214" i="10"/>
  <c r="X214" i="10"/>
  <c r="W214" i="10"/>
  <c r="V214" i="10"/>
  <c r="T214" i="10"/>
  <c r="S214" i="10"/>
  <c r="R214" i="10"/>
  <c r="P214" i="10"/>
  <c r="O214" i="10"/>
  <c r="N214" i="10"/>
  <c r="M214" i="10"/>
  <c r="L214" i="10"/>
  <c r="K214" i="10"/>
  <c r="J214" i="10"/>
  <c r="I214" i="10"/>
  <c r="H214" i="10"/>
  <c r="BQ261" i="14" l="1"/>
  <c r="U261" i="14"/>
  <c r="BE261" i="14"/>
  <c r="AS261" i="14"/>
  <c r="AG261" i="14"/>
  <c r="AG261" i="12"/>
  <c r="BQ261" i="12"/>
  <c r="U261" i="12"/>
  <c r="BE261" i="12"/>
  <c r="AS261" i="12"/>
  <c r="G150" i="14"/>
  <c r="G150" i="12"/>
  <c r="U284" i="12"/>
  <c r="U285" i="12"/>
  <c r="AS161" i="14"/>
  <c r="BQ161" i="14"/>
  <c r="U161" i="14"/>
  <c r="AG161" i="14"/>
  <c r="BE161" i="14"/>
  <c r="G171" i="14"/>
  <c r="G171" i="12"/>
  <c r="AG289" i="14"/>
  <c r="U289" i="14"/>
  <c r="BE304" i="14"/>
  <c r="AS304" i="14"/>
  <c r="BQ304" i="14"/>
  <c r="AG304" i="14"/>
  <c r="U304" i="14"/>
  <c r="U321" i="14"/>
  <c r="AG321" i="14"/>
  <c r="U332" i="14"/>
  <c r="AG332" i="14"/>
  <c r="U340" i="14"/>
  <c r="AG340" i="14"/>
  <c r="BQ360" i="14"/>
  <c r="U360" i="14"/>
  <c r="AG360" i="14"/>
  <c r="BE360" i="14"/>
  <c r="AS360" i="14"/>
  <c r="AG369" i="14"/>
  <c r="U369" i="14"/>
  <c r="AG379" i="14"/>
  <c r="U379" i="14"/>
  <c r="AG388" i="14"/>
  <c r="U388" i="14"/>
  <c r="BQ304" i="12"/>
  <c r="BE304" i="12"/>
  <c r="U304" i="12"/>
  <c r="AS304" i="12"/>
  <c r="AG304" i="12"/>
  <c r="AG280" i="14"/>
  <c r="BQ280" i="14"/>
  <c r="U280" i="14"/>
  <c r="BE280" i="14"/>
  <c r="AS280" i="14"/>
  <c r="AG300" i="14"/>
  <c r="U300" i="14"/>
  <c r="U317" i="14"/>
  <c r="AG317" i="14"/>
  <c r="U329" i="14"/>
  <c r="AG329" i="14"/>
  <c r="U337" i="14"/>
  <c r="AG337" i="14"/>
  <c r="BQ361" i="14"/>
  <c r="AG361" i="14"/>
  <c r="BE361" i="14"/>
  <c r="AS361" i="14"/>
  <c r="U361" i="14"/>
  <c r="U370" i="14"/>
  <c r="AG370" i="14"/>
  <c r="U380" i="14"/>
  <c r="AG380" i="14"/>
  <c r="U389" i="14"/>
  <c r="AG389" i="14"/>
  <c r="U398" i="14"/>
  <c r="AG398" i="14"/>
  <c r="BE305" i="12"/>
  <c r="AS305" i="12"/>
  <c r="BQ305" i="12"/>
  <c r="AG305" i="12"/>
  <c r="U305" i="12"/>
  <c r="BE355" i="12"/>
  <c r="AS355" i="12"/>
  <c r="AG355" i="12"/>
  <c r="U355" i="12"/>
  <c r="BQ355" i="12"/>
  <c r="AG299" i="14"/>
  <c r="U299" i="14"/>
  <c r="BQ311" i="14"/>
  <c r="AS311" i="14"/>
  <c r="BE311" i="14"/>
  <c r="U311" i="14"/>
  <c r="AG311" i="14"/>
  <c r="U328" i="14"/>
  <c r="AG328" i="14"/>
  <c r="U336" i="14"/>
  <c r="AG336" i="14"/>
  <c r="U356" i="14"/>
  <c r="AG356" i="14"/>
  <c r="AS356" i="14"/>
  <c r="BQ356" i="14"/>
  <c r="BE356" i="14"/>
  <c r="U364" i="14"/>
  <c r="AG364" i="14"/>
  <c r="AG374" i="14"/>
  <c r="U374" i="14"/>
  <c r="AG383" i="14"/>
  <c r="U383" i="14"/>
  <c r="AG392" i="14"/>
  <c r="U392" i="14"/>
  <c r="AG397" i="14"/>
  <c r="U397" i="14"/>
  <c r="BQ354" i="12"/>
  <c r="AS354" i="12"/>
  <c r="BE354" i="12"/>
  <c r="AG354" i="12"/>
  <c r="U354" i="12"/>
  <c r="BQ358" i="12"/>
  <c r="AS358" i="12"/>
  <c r="U358" i="12"/>
  <c r="BE358" i="12"/>
  <c r="AG358" i="12"/>
  <c r="BQ362" i="12"/>
  <c r="AS362" i="12"/>
  <c r="AG362" i="12"/>
  <c r="BE362" i="12"/>
  <c r="U362" i="12"/>
  <c r="AG290" i="14"/>
  <c r="U290" i="14"/>
  <c r="AG305" i="14"/>
  <c r="U305" i="14"/>
  <c r="U323" i="14"/>
  <c r="AG323" i="14"/>
  <c r="AS333" i="14"/>
  <c r="BQ333" i="14"/>
  <c r="BE333" i="14"/>
  <c r="U333" i="14"/>
  <c r="AG333" i="14"/>
  <c r="U341" i="14"/>
  <c r="AG341" i="14"/>
  <c r="BQ357" i="14"/>
  <c r="AG357" i="14"/>
  <c r="BE357" i="14"/>
  <c r="AS357" i="14"/>
  <c r="U357" i="14"/>
  <c r="U375" i="14"/>
  <c r="AG375" i="14"/>
  <c r="U384" i="14"/>
  <c r="AG384" i="14"/>
  <c r="U393" i="14"/>
  <c r="AG393" i="14"/>
  <c r="BQ359" i="12"/>
  <c r="AS359" i="12"/>
  <c r="AG359" i="12"/>
  <c r="U359" i="12"/>
  <c r="BE359" i="12"/>
  <c r="AG291" i="14"/>
  <c r="U291" i="14"/>
  <c r="AG297" i="14"/>
  <c r="U297" i="14"/>
  <c r="AG301" i="14"/>
  <c r="U301" i="14"/>
  <c r="BQ306" i="14"/>
  <c r="BE306" i="14"/>
  <c r="AS306" i="14"/>
  <c r="AG306" i="14"/>
  <c r="U306" i="14"/>
  <c r="U318" i="14"/>
  <c r="AG318" i="14"/>
  <c r="U324" i="14"/>
  <c r="AG324" i="14"/>
  <c r="U330" i="14"/>
  <c r="AG330" i="14"/>
  <c r="BQ334" i="14"/>
  <c r="BE334" i="14"/>
  <c r="AS334" i="14"/>
  <c r="U334" i="14"/>
  <c r="AG334" i="14"/>
  <c r="U338" i="14"/>
  <c r="AG338" i="14"/>
  <c r="U342" i="14"/>
  <c r="AG342" i="14"/>
  <c r="AG348" i="14"/>
  <c r="U348" i="14"/>
  <c r="BE354" i="14"/>
  <c r="AS354" i="14"/>
  <c r="U354" i="14"/>
  <c r="BQ354" i="14"/>
  <c r="AG354" i="14"/>
  <c r="BE358" i="14"/>
  <c r="BQ358" i="14"/>
  <c r="AS358" i="14"/>
  <c r="U358" i="14"/>
  <c r="AG358" i="14"/>
  <c r="BE362" i="14"/>
  <c r="AS362" i="14"/>
  <c r="BQ362" i="14"/>
  <c r="U362" i="14"/>
  <c r="AG362" i="14"/>
  <c r="U372" i="14"/>
  <c r="AG372" i="14"/>
  <c r="U377" i="14"/>
  <c r="AG377" i="14"/>
  <c r="U381" i="14"/>
  <c r="AG381" i="14"/>
  <c r="U386" i="14"/>
  <c r="AG386" i="14"/>
  <c r="U390" i="14"/>
  <c r="AG390" i="14"/>
  <c r="U395" i="14"/>
  <c r="AG395" i="14"/>
  <c r="U399" i="14"/>
  <c r="AG399" i="14"/>
  <c r="U311" i="12"/>
  <c r="BE311" i="12"/>
  <c r="AS356" i="12"/>
  <c r="AG356" i="12"/>
  <c r="BE356" i="12"/>
  <c r="U356" i="12"/>
  <c r="BQ356" i="12"/>
  <c r="BE360" i="12"/>
  <c r="BQ360" i="12"/>
  <c r="AS360" i="12"/>
  <c r="AG360" i="12"/>
  <c r="U360" i="12"/>
  <c r="AG288" i="14"/>
  <c r="U288" i="14"/>
  <c r="AG298" i="14"/>
  <c r="U298" i="14"/>
  <c r="AS303" i="14"/>
  <c r="BQ303" i="14"/>
  <c r="BE303" i="14"/>
  <c r="AG303" i="14"/>
  <c r="U303" i="14"/>
  <c r="AS307" i="14"/>
  <c r="AG307" i="14"/>
  <c r="U307" i="14"/>
  <c r="BQ307" i="14"/>
  <c r="BE307" i="14"/>
  <c r="AG319" i="14"/>
  <c r="U319" i="14"/>
  <c r="AG326" i="14"/>
  <c r="U326" i="14"/>
  <c r="AG331" i="14"/>
  <c r="U331" i="14"/>
  <c r="AG335" i="14"/>
  <c r="U335" i="14"/>
  <c r="AG339" i="14"/>
  <c r="U339" i="14"/>
  <c r="BQ355" i="14"/>
  <c r="AS355" i="14"/>
  <c r="U355" i="14"/>
  <c r="AG355" i="14"/>
  <c r="BE355" i="14"/>
  <c r="BQ359" i="14"/>
  <c r="BE359" i="14"/>
  <c r="AS359" i="14"/>
  <c r="U359" i="14"/>
  <c r="AG359" i="14"/>
  <c r="U363" i="14"/>
  <c r="AG363" i="14"/>
  <c r="U373" i="14"/>
  <c r="AG373" i="14"/>
  <c r="U378" i="14"/>
  <c r="AG378" i="14"/>
  <c r="U382" i="14"/>
  <c r="AG382" i="14"/>
  <c r="U387" i="14"/>
  <c r="AG387" i="14"/>
  <c r="U391" i="14"/>
  <c r="AG391" i="14"/>
  <c r="U396" i="14"/>
  <c r="AG396" i="14"/>
  <c r="BE283" i="12"/>
  <c r="AG283" i="12"/>
  <c r="AS283" i="12"/>
  <c r="U283" i="12"/>
  <c r="BQ283" i="12"/>
  <c r="BQ303" i="12"/>
  <c r="BE303" i="12"/>
  <c r="U303" i="12"/>
  <c r="AG303" i="12"/>
  <c r="AS303" i="12"/>
  <c r="AG333" i="12"/>
  <c r="BQ333" i="12"/>
  <c r="BE333" i="12"/>
  <c r="AS333" i="12"/>
  <c r="U333" i="12"/>
  <c r="BE357" i="12"/>
  <c r="AG357" i="12"/>
  <c r="U357" i="12"/>
  <c r="BQ357" i="12"/>
  <c r="AS357" i="12"/>
  <c r="BE361" i="12"/>
  <c r="AG361" i="12"/>
  <c r="U361" i="12"/>
  <c r="AS361" i="12"/>
  <c r="BQ361" i="12"/>
  <c r="U350" i="14"/>
  <c r="AG350" i="14"/>
  <c r="AG352" i="14"/>
  <c r="U352" i="14"/>
  <c r="U351" i="14"/>
  <c r="AG351" i="14"/>
  <c r="AG346" i="14"/>
  <c r="U346" i="14"/>
  <c r="AG345" i="14"/>
  <c r="U345" i="14"/>
  <c r="AG344" i="14"/>
  <c r="U344" i="14"/>
  <c r="AG367" i="14"/>
  <c r="U367" i="14"/>
  <c r="U366" i="14"/>
  <c r="AG366" i="14"/>
  <c r="AG365" i="14"/>
  <c r="U365" i="14"/>
  <c r="AG295" i="14"/>
  <c r="U295" i="14"/>
  <c r="U294" i="14"/>
  <c r="AG294" i="14"/>
  <c r="AG293" i="14"/>
  <c r="U293" i="14"/>
  <c r="G126" i="12"/>
  <c r="G126" i="14"/>
  <c r="G278" i="14"/>
  <c r="G278" i="12"/>
  <c r="J102" i="14"/>
  <c r="L102" i="10"/>
  <c r="G29" i="14"/>
  <c r="G29" i="12"/>
  <c r="G196" i="12"/>
  <c r="G214" i="14"/>
  <c r="G214" i="12"/>
  <c r="G428" i="14"/>
  <c r="G428" i="12"/>
  <c r="G196" i="14"/>
  <c r="G262" i="14"/>
  <c r="G262" i="12"/>
  <c r="G92" i="14"/>
  <c r="G229" i="14"/>
  <c r="G92" i="12"/>
  <c r="G229" i="12"/>
  <c r="G146" i="14"/>
  <c r="G168" i="14"/>
  <c r="G168" i="12"/>
  <c r="G54" i="14"/>
  <c r="G136" i="14"/>
  <c r="G501" i="12"/>
  <c r="E502" i="12"/>
  <c r="G502" i="12" s="1"/>
  <c r="G146" i="12"/>
  <c r="G136" i="12"/>
  <c r="G54" i="12"/>
  <c r="G501" i="14"/>
  <c r="E502" i="14"/>
  <c r="G502" i="14" s="1"/>
  <c r="CC261" i="12" l="1"/>
  <c r="CC354" i="14"/>
  <c r="C196" i="12"/>
  <c r="C196" i="14"/>
  <c r="CC261" i="14"/>
  <c r="CC303" i="12"/>
  <c r="CC303" i="14"/>
  <c r="AG502" i="12"/>
  <c r="CC307" i="14"/>
  <c r="CC161" i="14"/>
  <c r="U501" i="12"/>
  <c r="CC357" i="14"/>
  <c r="CC311" i="14"/>
  <c r="CC361" i="14"/>
  <c r="CC334" i="14"/>
  <c r="CC283" i="12"/>
  <c r="CC333" i="14"/>
  <c r="CC280" i="14"/>
  <c r="CC359" i="14"/>
  <c r="CC304" i="12"/>
  <c r="CC360" i="14"/>
  <c r="CC304" i="14"/>
  <c r="CC362" i="14"/>
  <c r="CC306" i="14"/>
  <c r="CC356" i="14"/>
  <c r="CC355" i="14"/>
  <c r="CC358" i="14"/>
  <c r="L102" i="14"/>
  <c r="M102" i="12"/>
  <c r="M102" i="10"/>
  <c r="M102" i="14"/>
  <c r="K102" i="12"/>
  <c r="K102" i="14"/>
  <c r="L102" i="12"/>
  <c r="AG501" i="12"/>
  <c r="BQ502" i="12"/>
  <c r="U502" i="12"/>
  <c r="BE502" i="12"/>
  <c r="AS501" i="12"/>
  <c r="BQ501" i="12"/>
  <c r="BE501" i="12"/>
  <c r="AS502" i="12"/>
  <c r="G104" i="12"/>
  <c r="BE502" i="14"/>
  <c r="BQ502" i="14"/>
  <c r="AS502" i="14"/>
  <c r="AG502" i="14"/>
  <c r="U502" i="14"/>
  <c r="BQ501" i="14"/>
  <c r="AS501" i="14"/>
  <c r="AG501" i="14"/>
  <c r="U501" i="14"/>
  <c r="BE501" i="14"/>
  <c r="N102" i="14" l="1"/>
  <c r="N102" i="12"/>
  <c r="N102" i="10"/>
  <c r="CC501" i="12"/>
  <c r="CC501" i="14"/>
  <c r="CC502" i="12"/>
  <c r="CC502" i="14"/>
  <c r="O102" i="12" l="1"/>
  <c r="O102" i="10"/>
  <c r="O102" i="14"/>
  <c r="E502" i="10"/>
  <c r="E502" i="3" s="1"/>
  <c r="C501" i="10"/>
  <c r="H471" i="10"/>
  <c r="H26" i="10" s="1"/>
  <c r="P102" i="10" l="1"/>
  <c r="P102" i="14"/>
  <c r="P102" i="12"/>
  <c r="G104" i="14"/>
  <c r="G502" i="10"/>
  <c r="C438" i="14"/>
  <c r="C436" i="14"/>
  <c r="C434" i="14"/>
  <c r="Q102" i="12" l="1"/>
  <c r="Q102" i="14"/>
  <c r="Q102" i="10"/>
  <c r="BQ502" i="10"/>
  <c r="BQ502" i="3" s="1"/>
  <c r="BE502" i="10"/>
  <c r="BE502" i="3" s="1"/>
  <c r="U502" i="10"/>
  <c r="U502" i="3" s="1"/>
  <c r="AS502" i="10"/>
  <c r="AS502" i="3" s="1"/>
  <c r="AG502" i="10"/>
  <c r="AG502" i="3" s="1"/>
  <c r="BE501" i="3"/>
  <c r="AS501" i="3"/>
  <c r="AG501" i="3"/>
  <c r="U501" i="3"/>
  <c r="BQ501" i="3"/>
  <c r="U259" i="12"/>
  <c r="AG249" i="12"/>
  <c r="U249" i="12"/>
  <c r="U228" i="12"/>
  <c r="AG227" i="14"/>
  <c r="G228" i="10"/>
  <c r="G227" i="10"/>
  <c r="AG276" i="12"/>
  <c r="U269" i="12"/>
  <c r="AG268" i="12"/>
  <c r="U258" i="12"/>
  <c r="AG251" i="12"/>
  <c r="AG246" i="12"/>
  <c r="U259" i="14"/>
  <c r="AG256" i="14"/>
  <c r="U255" i="14"/>
  <c r="U249" i="14"/>
  <c r="U245" i="14"/>
  <c r="U241" i="14"/>
  <c r="U240" i="14"/>
  <c r="AG239" i="14"/>
  <c r="AG234" i="14"/>
  <c r="AG230" i="14"/>
  <c r="AG286" i="12"/>
  <c r="G333" i="10"/>
  <c r="G303" i="10"/>
  <c r="G286" i="10"/>
  <c r="G277" i="10"/>
  <c r="G276" i="10"/>
  <c r="G275" i="10"/>
  <c r="G274" i="10"/>
  <c r="G273" i="10"/>
  <c r="G272" i="10"/>
  <c r="G271" i="10"/>
  <c r="G270" i="10"/>
  <c r="G269" i="10"/>
  <c r="G268" i="10"/>
  <c r="G267" i="10"/>
  <c r="G266" i="10"/>
  <c r="G265" i="10"/>
  <c r="G264" i="10"/>
  <c r="G263" i="10"/>
  <c r="G261" i="10"/>
  <c r="G259" i="10"/>
  <c r="G258" i="10"/>
  <c r="G256" i="10"/>
  <c r="G255" i="10"/>
  <c r="G252" i="10"/>
  <c r="G251" i="10"/>
  <c r="G250" i="10"/>
  <c r="G249" i="10"/>
  <c r="G248" i="10"/>
  <c r="G247" i="10"/>
  <c r="G246" i="10"/>
  <c r="G245" i="10"/>
  <c r="G243" i="10"/>
  <c r="G242" i="10"/>
  <c r="G241" i="10"/>
  <c r="G240" i="10"/>
  <c r="G239" i="10"/>
  <c r="G236" i="10"/>
  <c r="G235" i="10"/>
  <c r="G234" i="10"/>
  <c r="G233" i="10"/>
  <c r="G232" i="10"/>
  <c r="G231" i="10"/>
  <c r="G230" i="10"/>
  <c r="G221" i="10"/>
  <c r="G220" i="10"/>
  <c r="G219" i="10"/>
  <c r="G218" i="10"/>
  <c r="G215" i="10"/>
  <c r="G144" i="10"/>
  <c r="CB468" i="12"/>
  <c r="CB24" i="12" s="1"/>
  <c r="CA468" i="12"/>
  <c r="BZ468" i="12"/>
  <c r="BZ24" i="12" s="1"/>
  <c r="BY468" i="12"/>
  <c r="BY24" i="12" s="1"/>
  <c r="BX468" i="12"/>
  <c r="BX24" i="12" s="1"/>
  <c r="BW468" i="12"/>
  <c r="BW24" i="12" s="1"/>
  <c r="BV468" i="12"/>
  <c r="BV24" i="12" s="1"/>
  <c r="BU468" i="12"/>
  <c r="BU24" i="12" s="1"/>
  <c r="BT468" i="12"/>
  <c r="BT24" i="12" s="1"/>
  <c r="BS468" i="12"/>
  <c r="BS24" i="12" s="1"/>
  <c r="BR468" i="12"/>
  <c r="BR24" i="12" s="1"/>
  <c r="BP468" i="12"/>
  <c r="BP24" i="12" s="1"/>
  <c r="BO468" i="12"/>
  <c r="BO24" i="12" s="1"/>
  <c r="BN468" i="12"/>
  <c r="BN24" i="12" s="1"/>
  <c r="BM468" i="12"/>
  <c r="BM24" i="12" s="1"/>
  <c r="BL468" i="12"/>
  <c r="BL24" i="12" s="1"/>
  <c r="BK468" i="12"/>
  <c r="BK24" i="12" s="1"/>
  <c r="BJ468" i="12"/>
  <c r="BJ24" i="12" s="1"/>
  <c r="BI468" i="12"/>
  <c r="BI24" i="12" s="1"/>
  <c r="BH468" i="12"/>
  <c r="BH24" i="12" s="1"/>
  <c r="BG468" i="12"/>
  <c r="BG24" i="12" s="1"/>
  <c r="BF468" i="12"/>
  <c r="BF24" i="12" s="1"/>
  <c r="BD468" i="12"/>
  <c r="BD24" i="12" s="1"/>
  <c r="BC468" i="12"/>
  <c r="BC24" i="12" s="1"/>
  <c r="BB468" i="12"/>
  <c r="BB24" i="12" s="1"/>
  <c r="BA468" i="12"/>
  <c r="BA24" i="12" s="1"/>
  <c r="AZ468" i="12"/>
  <c r="AZ24" i="12" s="1"/>
  <c r="AY468" i="12"/>
  <c r="AY24" i="12" s="1"/>
  <c r="AX468" i="12"/>
  <c r="AX24" i="12" s="1"/>
  <c r="AW468" i="12"/>
  <c r="AW24" i="12" s="1"/>
  <c r="AV468" i="12"/>
  <c r="AV24" i="12" s="1"/>
  <c r="AU468" i="12"/>
  <c r="AU24" i="12" s="1"/>
  <c r="AT468" i="12"/>
  <c r="AT24" i="12" s="1"/>
  <c r="AR468" i="12"/>
  <c r="AR24" i="12" s="1"/>
  <c r="AQ468" i="12"/>
  <c r="AQ24" i="12" s="1"/>
  <c r="AP468" i="12"/>
  <c r="AP24" i="12" s="1"/>
  <c r="AO468" i="12"/>
  <c r="AO24" i="12" s="1"/>
  <c r="AN468" i="12"/>
  <c r="AN24" i="12" s="1"/>
  <c r="AM468" i="12"/>
  <c r="AM24" i="12" s="1"/>
  <c r="AL468" i="12"/>
  <c r="AL24" i="12" s="1"/>
  <c r="AK468" i="12"/>
  <c r="AK24" i="12" s="1"/>
  <c r="AJ468" i="12"/>
  <c r="AJ24" i="12" s="1"/>
  <c r="AI468" i="12"/>
  <c r="AI24" i="12" s="1"/>
  <c r="AH468" i="12"/>
  <c r="AH24" i="12" s="1"/>
  <c r="AF468" i="12"/>
  <c r="AF24" i="12" s="1"/>
  <c r="AE468" i="12"/>
  <c r="AE24" i="12" s="1"/>
  <c r="AD468" i="12"/>
  <c r="AD24" i="12" s="1"/>
  <c r="AC468" i="12"/>
  <c r="AC24" i="12" s="1"/>
  <c r="AB468" i="12"/>
  <c r="AB24" i="12" s="1"/>
  <c r="AA468" i="12"/>
  <c r="AA24" i="12" s="1"/>
  <c r="Z468" i="12"/>
  <c r="Z24" i="12" s="1"/>
  <c r="Y468" i="12"/>
  <c r="Y24" i="12" s="1"/>
  <c r="X468" i="12"/>
  <c r="X24" i="12" s="1"/>
  <c r="W468" i="12"/>
  <c r="W24" i="12" s="1"/>
  <c r="V468" i="12"/>
  <c r="V24" i="12" s="1"/>
  <c r="T468" i="12"/>
  <c r="T24" i="12" s="1"/>
  <c r="S468" i="12"/>
  <c r="S24" i="12" s="1"/>
  <c r="R24" i="12"/>
  <c r="Q468" i="12"/>
  <c r="Q24" i="12" s="1"/>
  <c r="P468" i="12"/>
  <c r="P24" i="12" s="1"/>
  <c r="O468" i="12"/>
  <c r="O24" i="12" s="1"/>
  <c r="N468" i="12"/>
  <c r="N24" i="12" s="1"/>
  <c r="M468" i="12"/>
  <c r="M24" i="12" s="1"/>
  <c r="L468" i="12"/>
  <c r="L24" i="12" s="1"/>
  <c r="K468" i="12"/>
  <c r="K24" i="12" s="1"/>
  <c r="J468" i="12"/>
  <c r="J24" i="12" s="1"/>
  <c r="I468" i="12"/>
  <c r="I24" i="12" s="1"/>
  <c r="H468" i="12"/>
  <c r="H24" i="12" s="1"/>
  <c r="CB23" i="12"/>
  <c r="CA23" i="12"/>
  <c r="BZ23" i="12"/>
  <c r="BY23" i="12"/>
  <c r="BX23" i="12"/>
  <c r="BW23" i="12"/>
  <c r="BV23" i="12"/>
  <c r="BU23" i="12"/>
  <c r="BT23" i="12"/>
  <c r="BS23" i="12"/>
  <c r="BR23" i="12"/>
  <c r="BP23" i="12"/>
  <c r="BO23" i="12"/>
  <c r="BN23" i="12"/>
  <c r="BM23" i="12"/>
  <c r="BL23" i="12"/>
  <c r="BK23" i="12"/>
  <c r="BJ23" i="12"/>
  <c r="BI23" i="12"/>
  <c r="BH23" i="12"/>
  <c r="BG23" i="12"/>
  <c r="BF23" i="12"/>
  <c r="BD23" i="12"/>
  <c r="BC23" i="12"/>
  <c r="BB23" i="12"/>
  <c r="BA23" i="12"/>
  <c r="AZ23" i="12"/>
  <c r="AY23" i="12"/>
  <c r="AX23" i="12"/>
  <c r="AW23" i="12"/>
  <c r="AV23" i="12"/>
  <c r="AU23" i="12"/>
  <c r="AT23" i="12"/>
  <c r="AR23" i="12"/>
  <c r="AQ23" i="12"/>
  <c r="AP23" i="12"/>
  <c r="AO23" i="12"/>
  <c r="AN23" i="12"/>
  <c r="AM23" i="12"/>
  <c r="AL23" i="12"/>
  <c r="AK23" i="12"/>
  <c r="AJ23" i="12"/>
  <c r="AI23" i="12"/>
  <c r="AH23" i="12"/>
  <c r="AF23" i="12"/>
  <c r="AE23" i="12"/>
  <c r="AD23" i="12"/>
  <c r="AC23" i="12"/>
  <c r="AB23" i="12"/>
  <c r="AA23" i="12"/>
  <c r="Z23" i="12"/>
  <c r="Y23" i="12"/>
  <c r="X23" i="12"/>
  <c r="W23" i="12"/>
  <c r="V23" i="12"/>
  <c r="T23" i="12"/>
  <c r="S23" i="12"/>
  <c r="R23" i="12"/>
  <c r="Q23" i="12"/>
  <c r="P23" i="12"/>
  <c r="O23" i="12"/>
  <c r="N23" i="12"/>
  <c r="M23" i="12"/>
  <c r="L23" i="12"/>
  <c r="K23" i="12"/>
  <c r="J23" i="12"/>
  <c r="I23" i="12"/>
  <c r="H23" i="12"/>
  <c r="CB428" i="12"/>
  <c r="CA428" i="12"/>
  <c r="BZ428" i="12"/>
  <c r="BY428" i="12"/>
  <c r="BX428" i="12"/>
  <c r="BW428" i="12"/>
  <c r="BV428" i="12"/>
  <c r="BU428" i="12"/>
  <c r="BT428" i="12"/>
  <c r="BS428" i="12"/>
  <c r="BR428" i="12"/>
  <c r="BP428" i="12"/>
  <c r="BO428" i="12"/>
  <c r="BN428" i="12"/>
  <c r="BM428" i="12"/>
  <c r="BL428" i="12"/>
  <c r="BK428" i="12"/>
  <c r="BJ428" i="12"/>
  <c r="BI428" i="12"/>
  <c r="BH428" i="12"/>
  <c r="BG428" i="12"/>
  <c r="BF428" i="12"/>
  <c r="BD428" i="12"/>
  <c r="BC428" i="12"/>
  <c r="BB428" i="12"/>
  <c r="BA428" i="12"/>
  <c r="AZ428" i="12"/>
  <c r="AY428" i="12"/>
  <c r="AX428" i="12"/>
  <c r="AW428" i="12"/>
  <c r="AV428" i="12"/>
  <c r="AU428" i="12"/>
  <c r="AT428" i="12"/>
  <c r="AR428" i="12"/>
  <c r="AQ428" i="12"/>
  <c r="AP428" i="12"/>
  <c r="AO428" i="12"/>
  <c r="AN428" i="12"/>
  <c r="AM428" i="12"/>
  <c r="AL428" i="12"/>
  <c r="AK428" i="12"/>
  <c r="AJ428" i="12"/>
  <c r="AI428" i="12"/>
  <c r="AH428" i="12"/>
  <c r="AF428" i="12"/>
  <c r="AE428" i="12"/>
  <c r="AD428" i="12"/>
  <c r="AC428" i="12"/>
  <c r="AB428" i="12"/>
  <c r="AA428" i="12"/>
  <c r="Z428" i="12"/>
  <c r="Y428" i="12"/>
  <c r="X428" i="12"/>
  <c r="W428" i="12"/>
  <c r="V428" i="12"/>
  <c r="T428" i="12"/>
  <c r="S428" i="12"/>
  <c r="Q428" i="12"/>
  <c r="P428" i="12"/>
  <c r="O428" i="12"/>
  <c r="N428" i="12"/>
  <c r="M428" i="12"/>
  <c r="L428" i="12"/>
  <c r="K428" i="12"/>
  <c r="J428" i="12"/>
  <c r="I428" i="12"/>
  <c r="H428" i="12"/>
  <c r="CC262" i="12"/>
  <c r="CB262" i="12"/>
  <c r="CA262" i="12"/>
  <c r="BZ262" i="12"/>
  <c r="BY262" i="12"/>
  <c r="BX262" i="12"/>
  <c r="BW262" i="12"/>
  <c r="BV262" i="12"/>
  <c r="BU262" i="12"/>
  <c r="BT262" i="12"/>
  <c r="BS262" i="12"/>
  <c r="BR262" i="12"/>
  <c r="BQ262" i="12"/>
  <c r="BP262" i="12"/>
  <c r="BO262" i="12"/>
  <c r="BN262" i="12"/>
  <c r="BM262" i="12"/>
  <c r="BL262" i="12"/>
  <c r="BK262" i="12"/>
  <c r="BJ262" i="12"/>
  <c r="BI262" i="12"/>
  <c r="BH262" i="12"/>
  <c r="BG262" i="12"/>
  <c r="BF262" i="12"/>
  <c r="BE262" i="12"/>
  <c r="BD262" i="12"/>
  <c r="BC262" i="12"/>
  <c r="BB262" i="12"/>
  <c r="BA262" i="12"/>
  <c r="AZ262" i="12"/>
  <c r="AY262" i="12"/>
  <c r="AX262" i="12"/>
  <c r="AW262" i="12"/>
  <c r="AV262" i="12"/>
  <c r="AU262" i="12"/>
  <c r="AT262" i="12"/>
  <c r="AS262" i="12"/>
  <c r="AR262" i="12"/>
  <c r="AQ262" i="12"/>
  <c r="AP262" i="12"/>
  <c r="AO262" i="12"/>
  <c r="AN262" i="12"/>
  <c r="AL262" i="12"/>
  <c r="AK262" i="12"/>
  <c r="AJ262" i="12"/>
  <c r="AI262" i="12"/>
  <c r="AH262" i="12"/>
  <c r="AF262" i="12"/>
  <c r="AE262" i="12"/>
  <c r="AD262" i="12"/>
  <c r="AC262" i="12"/>
  <c r="AB262" i="12"/>
  <c r="AA262" i="12"/>
  <c r="Z262" i="12"/>
  <c r="Y262" i="12"/>
  <c r="X262" i="12"/>
  <c r="W262" i="12"/>
  <c r="V262" i="12"/>
  <c r="T262" i="12"/>
  <c r="S262" i="12"/>
  <c r="R262" i="12"/>
  <c r="P262" i="12"/>
  <c r="O262" i="12"/>
  <c r="N262" i="12"/>
  <c r="M262" i="12"/>
  <c r="L262" i="12"/>
  <c r="K262" i="12"/>
  <c r="J262" i="12"/>
  <c r="I262" i="12"/>
  <c r="H262" i="12"/>
  <c r="CB229" i="12"/>
  <c r="CA229" i="12"/>
  <c r="BZ229" i="12"/>
  <c r="BY229" i="12"/>
  <c r="BX229" i="12"/>
  <c r="BW229" i="12"/>
  <c r="BV229" i="12"/>
  <c r="BU229" i="12"/>
  <c r="BT229" i="12"/>
  <c r="BS229" i="12"/>
  <c r="BR229" i="12"/>
  <c r="BP229" i="12"/>
  <c r="BO229" i="12"/>
  <c r="BN229" i="12"/>
  <c r="BM229" i="12"/>
  <c r="BL229" i="12"/>
  <c r="BK229" i="12"/>
  <c r="BJ229" i="12"/>
  <c r="BI229" i="12"/>
  <c r="BH229" i="12"/>
  <c r="BG229" i="12"/>
  <c r="BF229" i="12"/>
  <c r="BD229" i="12"/>
  <c r="BC229" i="12"/>
  <c r="BB229" i="12"/>
  <c r="BA229" i="12"/>
  <c r="AZ229" i="12"/>
  <c r="AY229" i="12"/>
  <c r="AX229" i="12"/>
  <c r="AW229" i="12"/>
  <c r="AV229" i="12"/>
  <c r="AU229" i="12"/>
  <c r="AT229" i="12"/>
  <c r="AR229" i="12"/>
  <c r="AQ229" i="12"/>
  <c r="AP229" i="12"/>
  <c r="AO229" i="12"/>
  <c r="AN229" i="12"/>
  <c r="AL229" i="12"/>
  <c r="AK229" i="12"/>
  <c r="AJ229" i="12"/>
  <c r="AI229" i="12"/>
  <c r="AH229" i="12"/>
  <c r="AF229" i="12"/>
  <c r="AE229" i="12"/>
  <c r="AD229" i="12"/>
  <c r="AC229" i="12"/>
  <c r="AB229" i="12"/>
  <c r="AA229" i="12"/>
  <c r="Z229" i="12"/>
  <c r="Y229" i="12"/>
  <c r="X229" i="12"/>
  <c r="W229" i="12"/>
  <c r="V229" i="12"/>
  <c r="T229" i="12"/>
  <c r="S229" i="12"/>
  <c r="R229" i="12"/>
  <c r="Q229" i="12"/>
  <c r="O229" i="12"/>
  <c r="N229" i="12"/>
  <c r="M229" i="12"/>
  <c r="L229" i="12"/>
  <c r="K229" i="12"/>
  <c r="J229" i="12"/>
  <c r="I229" i="12"/>
  <c r="H229" i="12"/>
  <c r="CB214" i="12"/>
  <c r="CA214" i="12"/>
  <c r="BZ214" i="12"/>
  <c r="BY214" i="12"/>
  <c r="BX214" i="12"/>
  <c r="BW214" i="12"/>
  <c r="BV214" i="12"/>
  <c r="BU214" i="12"/>
  <c r="BT214" i="12"/>
  <c r="BS214" i="12"/>
  <c r="BR214" i="12"/>
  <c r="BP214" i="12"/>
  <c r="BO214" i="12"/>
  <c r="BN214" i="12"/>
  <c r="BM214" i="12"/>
  <c r="BL214" i="12"/>
  <c r="BK214" i="12"/>
  <c r="BJ214" i="12"/>
  <c r="BI214" i="12"/>
  <c r="BH214" i="12"/>
  <c r="BG214" i="12"/>
  <c r="BF214" i="12"/>
  <c r="BD214" i="12"/>
  <c r="BC214" i="12"/>
  <c r="BB214" i="12"/>
  <c r="BA214" i="12"/>
  <c r="AZ214" i="12"/>
  <c r="AY214" i="12"/>
  <c r="AX214" i="12"/>
  <c r="AW214" i="12"/>
  <c r="AV214" i="12"/>
  <c r="AU214" i="12"/>
  <c r="AT214" i="12"/>
  <c r="AR214" i="12"/>
  <c r="AQ214" i="12"/>
  <c r="AP214" i="12"/>
  <c r="AO214" i="12"/>
  <c r="AN214" i="12"/>
  <c r="AL214" i="12"/>
  <c r="AK214" i="12"/>
  <c r="AJ214" i="12"/>
  <c r="AI214" i="12"/>
  <c r="AH214" i="12"/>
  <c r="AF214" i="12"/>
  <c r="AE214" i="12"/>
  <c r="AD214" i="12"/>
  <c r="AC214" i="12"/>
  <c r="AB214" i="12"/>
  <c r="AA214" i="12"/>
  <c r="Z214" i="12"/>
  <c r="Y214" i="12"/>
  <c r="X214" i="12"/>
  <c r="W214" i="12"/>
  <c r="V214" i="12"/>
  <c r="T214" i="12"/>
  <c r="S214" i="12"/>
  <c r="R214" i="12"/>
  <c r="P214" i="12"/>
  <c r="O214" i="12"/>
  <c r="N214" i="12"/>
  <c r="M214" i="12"/>
  <c r="L214" i="12"/>
  <c r="K214" i="12"/>
  <c r="J214" i="12"/>
  <c r="I214" i="12"/>
  <c r="H214" i="12"/>
  <c r="BQ196" i="12"/>
  <c r="BE196" i="12"/>
  <c r="AS196" i="12"/>
  <c r="AG196" i="12"/>
  <c r="U196" i="12"/>
  <c r="BQ194" i="12"/>
  <c r="BE194" i="12"/>
  <c r="AS194" i="12"/>
  <c r="AG194" i="12"/>
  <c r="U194" i="12"/>
  <c r="BQ192" i="12"/>
  <c r="BE192" i="12"/>
  <c r="AS192" i="12"/>
  <c r="AG192" i="12"/>
  <c r="U192" i="12"/>
  <c r="BQ190" i="12"/>
  <c r="BE190" i="12"/>
  <c r="AS190" i="12"/>
  <c r="AG190" i="12"/>
  <c r="U190" i="12"/>
  <c r="BQ188" i="12"/>
  <c r="BE188" i="12"/>
  <c r="AS188" i="12"/>
  <c r="AG188" i="12"/>
  <c r="U188" i="12"/>
  <c r="BQ186" i="12"/>
  <c r="BE186" i="12"/>
  <c r="AS186" i="12"/>
  <c r="AG186" i="12"/>
  <c r="U186" i="12"/>
  <c r="BQ184" i="12"/>
  <c r="BE184" i="12"/>
  <c r="AS184" i="12"/>
  <c r="AG184" i="12"/>
  <c r="U184" i="12"/>
  <c r="BQ182" i="12"/>
  <c r="BE182" i="12"/>
  <c r="AS182" i="12"/>
  <c r="AG182" i="12"/>
  <c r="U182" i="12"/>
  <c r="BQ180" i="12"/>
  <c r="BE180" i="12"/>
  <c r="AS180" i="12"/>
  <c r="AG180" i="12"/>
  <c r="U180" i="12"/>
  <c r="BQ178" i="12"/>
  <c r="BE178" i="12"/>
  <c r="AS178" i="12"/>
  <c r="AG178" i="12"/>
  <c r="U178" i="12"/>
  <c r="BQ176" i="12"/>
  <c r="BE176" i="12"/>
  <c r="AS176" i="12"/>
  <c r="AG176" i="12"/>
  <c r="U176" i="12"/>
  <c r="BQ174" i="12"/>
  <c r="BE174" i="12"/>
  <c r="AS174" i="12"/>
  <c r="AG174" i="12"/>
  <c r="U174" i="12"/>
  <c r="CB14" i="12"/>
  <c r="CA14" i="12"/>
  <c r="BZ14" i="12"/>
  <c r="BY14" i="12"/>
  <c r="BX14" i="12"/>
  <c r="BW14" i="12"/>
  <c r="BV14" i="12"/>
  <c r="BU14" i="12"/>
  <c r="BT14" i="12"/>
  <c r="BS14" i="12"/>
  <c r="BR14" i="12"/>
  <c r="BP14" i="12"/>
  <c r="BO14" i="12"/>
  <c r="BN14" i="12"/>
  <c r="BM14" i="12"/>
  <c r="BL14" i="12"/>
  <c r="BK14" i="12"/>
  <c r="BJ14" i="12"/>
  <c r="BI14" i="12"/>
  <c r="BH14" i="12"/>
  <c r="BG14" i="12"/>
  <c r="BF14" i="12"/>
  <c r="BD14" i="12"/>
  <c r="BC14" i="12"/>
  <c r="BB14" i="12"/>
  <c r="BA14" i="12"/>
  <c r="AZ14" i="12"/>
  <c r="AY14" i="12"/>
  <c r="AX14" i="12"/>
  <c r="AW14" i="12"/>
  <c r="AV14" i="12"/>
  <c r="AU14" i="12"/>
  <c r="AT14" i="12"/>
  <c r="AR14" i="12"/>
  <c r="AQ14" i="12"/>
  <c r="AP14" i="12"/>
  <c r="AO14" i="12"/>
  <c r="AN14" i="12"/>
  <c r="AM14" i="12"/>
  <c r="AL14" i="12"/>
  <c r="AK14" i="12"/>
  <c r="AJ14" i="12"/>
  <c r="AI14" i="12"/>
  <c r="AH14" i="12"/>
  <c r="AF14" i="12"/>
  <c r="AE14" i="12"/>
  <c r="AD14" i="12"/>
  <c r="AC14" i="12"/>
  <c r="AB14" i="12"/>
  <c r="AA14" i="12"/>
  <c r="Z14" i="12"/>
  <c r="Y14" i="12"/>
  <c r="X14" i="12"/>
  <c r="W14" i="12"/>
  <c r="V14" i="12"/>
  <c r="T14" i="12"/>
  <c r="S14" i="12"/>
  <c r="R14" i="12"/>
  <c r="Q14" i="12"/>
  <c r="P14" i="12"/>
  <c r="O14" i="12"/>
  <c r="N14" i="12"/>
  <c r="M14" i="12"/>
  <c r="L14" i="12"/>
  <c r="K14" i="12"/>
  <c r="J14" i="12"/>
  <c r="I14" i="12"/>
  <c r="H14" i="12"/>
  <c r="CC171" i="12"/>
  <c r="CB171" i="12"/>
  <c r="CA171" i="12"/>
  <c r="BZ171" i="12"/>
  <c r="BY171" i="12"/>
  <c r="BX171" i="12"/>
  <c r="BW171" i="12"/>
  <c r="BV171" i="12"/>
  <c r="BU171" i="12"/>
  <c r="BT171" i="12"/>
  <c r="BS171" i="12"/>
  <c r="BR171" i="12"/>
  <c r="BQ171" i="12"/>
  <c r="BP171" i="12"/>
  <c r="BO171" i="12"/>
  <c r="BN171" i="12"/>
  <c r="BM171" i="12"/>
  <c r="BL171" i="12"/>
  <c r="BK171" i="12"/>
  <c r="BJ171" i="12"/>
  <c r="BI171" i="12"/>
  <c r="BH171" i="12"/>
  <c r="BG171" i="12"/>
  <c r="BF171" i="12"/>
  <c r="BE171" i="12"/>
  <c r="BD171" i="12"/>
  <c r="BC171" i="12"/>
  <c r="BB171" i="12"/>
  <c r="BA171" i="12"/>
  <c r="AZ171" i="12"/>
  <c r="AY171" i="12"/>
  <c r="AX171"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R171" i="12"/>
  <c r="Q171" i="12"/>
  <c r="P171" i="12"/>
  <c r="O171" i="12"/>
  <c r="N171" i="12"/>
  <c r="M171" i="12"/>
  <c r="L171" i="12"/>
  <c r="K171" i="12"/>
  <c r="J171" i="12"/>
  <c r="I171" i="12"/>
  <c r="H171" i="12"/>
  <c r="CC168" i="12"/>
  <c r="CB168" i="12"/>
  <c r="CA168" i="12"/>
  <c r="BZ168" i="12"/>
  <c r="BY168" i="12"/>
  <c r="BX168" i="12"/>
  <c r="BW168" i="12"/>
  <c r="BV168" i="12"/>
  <c r="BU168" i="12"/>
  <c r="BT168" i="12"/>
  <c r="BS168" i="12"/>
  <c r="BR168" i="12"/>
  <c r="BQ168" i="12"/>
  <c r="BP168" i="12"/>
  <c r="BO168" i="12"/>
  <c r="BN168" i="12"/>
  <c r="BM168" i="12"/>
  <c r="BL168" i="12"/>
  <c r="BK168" i="12"/>
  <c r="BJ168" i="12"/>
  <c r="BI168" i="12"/>
  <c r="BH168" i="12"/>
  <c r="BG168" i="12"/>
  <c r="BF168" i="12"/>
  <c r="BE168" i="12"/>
  <c r="BD168" i="12"/>
  <c r="BC168" i="12"/>
  <c r="BB168" i="12"/>
  <c r="BA168" i="12"/>
  <c r="AZ168" i="12"/>
  <c r="AY168" i="12"/>
  <c r="AX168" i="12"/>
  <c r="AW168" i="12"/>
  <c r="AV168" i="12"/>
  <c r="AU168" i="12"/>
  <c r="AT168" i="12"/>
  <c r="AS168" i="12"/>
  <c r="AR168" i="12"/>
  <c r="AQ168" i="12"/>
  <c r="AP168" i="12"/>
  <c r="AO168" i="12"/>
  <c r="AN168" i="12"/>
  <c r="AL168" i="12"/>
  <c r="AK168" i="12"/>
  <c r="AJ168" i="12"/>
  <c r="AI168" i="12"/>
  <c r="AH168" i="12"/>
  <c r="AF168" i="12"/>
  <c r="AE168" i="12"/>
  <c r="AD168" i="12"/>
  <c r="AC168" i="12"/>
  <c r="AB168" i="12"/>
  <c r="AA168" i="12"/>
  <c r="Z168" i="12"/>
  <c r="Y168" i="12"/>
  <c r="X168" i="12"/>
  <c r="W168" i="12"/>
  <c r="V168" i="12"/>
  <c r="T168" i="12"/>
  <c r="S168" i="12"/>
  <c r="R168" i="12"/>
  <c r="Q168" i="12"/>
  <c r="P168" i="12"/>
  <c r="O168" i="12"/>
  <c r="N168" i="12"/>
  <c r="M168" i="12"/>
  <c r="L168" i="12"/>
  <c r="K168" i="12"/>
  <c r="J168" i="12"/>
  <c r="I168" i="12"/>
  <c r="H168" i="12"/>
  <c r="CC146" i="12"/>
  <c r="CB146" i="12"/>
  <c r="CA146" i="12"/>
  <c r="BZ146" i="12"/>
  <c r="BY146" i="12"/>
  <c r="BX146" i="12"/>
  <c r="BW146" i="12"/>
  <c r="BV146" i="12"/>
  <c r="BU146" i="12"/>
  <c r="BT146" i="12"/>
  <c r="BS146" i="12"/>
  <c r="BR146" i="12"/>
  <c r="BQ146" i="12"/>
  <c r="BP146" i="12"/>
  <c r="BO146" i="12"/>
  <c r="BN146" i="12"/>
  <c r="BM146" i="12"/>
  <c r="BL146" i="12"/>
  <c r="BK146" i="12"/>
  <c r="BJ146" i="12"/>
  <c r="BI146" i="12"/>
  <c r="BH146" i="12"/>
  <c r="BG146" i="12"/>
  <c r="BF146" i="12"/>
  <c r="BE146" i="12"/>
  <c r="BD146" i="12"/>
  <c r="BC146" i="12"/>
  <c r="BB146" i="12"/>
  <c r="BA146" i="12"/>
  <c r="AZ146"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Q146" i="12"/>
  <c r="P146" i="12"/>
  <c r="O146" i="12"/>
  <c r="N146" i="12"/>
  <c r="M146" i="12"/>
  <c r="L146" i="12"/>
  <c r="K146" i="12"/>
  <c r="J146" i="12"/>
  <c r="I146" i="12"/>
  <c r="CB136" i="12"/>
  <c r="CA136" i="12"/>
  <c r="BZ136" i="12"/>
  <c r="BY136" i="12"/>
  <c r="BX136" i="12"/>
  <c r="BW136" i="12"/>
  <c r="BV136" i="12"/>
  <c r="BU136" i="12"/>
  <c r="BT136" i="12"/>
  <c r="BS136" i="12"/>
  <c r="BR136" i="12"/>
  <c r="BQ136" i="12"/>
  <c r="BP136" i="12"/>
  <c r="BO136" i="12"/>
  <c r="BN136" i="12"/>
  <c r="BM136" i="12"/>
  <c r="BL136" i="12"/>
  <c r="BK136" i="12"/>
  <c r="BJ136" i="12"/>
  <c r="BI136" i="12"/>
  <c r="BH136" i="12"/>
  <c r="BG136" i="12"/>
  <c r="BF136" i="12"/>
  <c r="BE136" i="12"/>
  <c r="BD136" i="12"/>
  <c r="BC136" i="12"/>
  <c r="BB136" i="12"/>
  <c r="BA136" i="12"/>
  <c r="AZ136" i="12"/>
  <c r="AY136" i="12"/>
  <c r="AX136" i="12"/>
  <c r="AW136" i="12"/>
  <c r="AV136" i="12"/>
  <c r="AU136" i="12"/>
  <c r="AT136" i="12"/>
  <c r="AS136" i="12"/>
  <c r="AR136" i="12"/>
  <c r="AQ136" i="12"/>
  <c r="AP136" i="12"/>
  <c r="AO136" i="12"/>
  <c r="AN136" i="12"/>
  <c r="AL136" i="12"/>
  <c r="AK136" i="12"/>
  <c r="AJ136" i="12"/>
  <c r="AI136" i="12"/>
  <c r="AH136" i="12"/>
  <c r="AF136" i="12"/>
  <c r="AE136" i="12"/>
  <c r="AD136" i="12"/>
  <c r="AC136" i="12"/>
  <c r="AB136" i="12"/>
  <c r="AA136" i="12"/>
  <c r="Z136" i="12"/>
  <c r="Y136" i="12"/>
  <c r="X136" i="12"/>
  <c r="W136" i="12"/>
  <c r="V136" i="12"/>
  <c r="T136" i="12"/>
  <c r="S136" i="12"/>
  <c r="Q136" i="12"/>
  <c r="P136" i="12"/>
  <c r="O136" i="12"/>
  <c r="N136" i="12"/>
  <c r="M136" i="12"/>
  <c r="L136" i="12"/>
  <c r="K136" i="12"/>
  <c r="J136" i="12"/>
  <c r="I136" i="12"/>
  <c r="CC92" i="12"/>
  <c r="CB92" i="12"/>
  <c r="CA92" i="12"/>
  <c r="BZ92" i="12"/>
  <c r="BY92" i="12"/>
  <c r="BX92" i="12"/>
  <c r="BW92" i="12"/>
  <c r="BV92" i="12"/>
  <c r="BU92" i="12"/>
  <c r="BT92" i="12"/>
  <c r="BS92" i="12"/>
  <c r="BR92" i="12"/>
  <c r="BQ92" i="12"/>
  <c r="BP92" i="12"/>
  <c r="BO92" i="12"/>
  <c r="BN92" i="12"/>
  <c r="BM92" i="12"/>
  <c r="BL92" i="12"/>
  <c r="BK92" i="12"/>
  <c r="BJ92" i="12"/>
  <c r="BI92" i="12"/>
  <c r="BH92" i="12"/>
  <c r="BG92" i="12"/>
  <c r="BF92" i="12"/>
  <c r="BE92" i="12"/>
  <c r="BD92" i="12"/>
  <c r="BC92" i="12"/>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Q92" i="12"/>
  <c r="P92" i="12"/>
  <c r="O92" i="12"/>
  <c r="N92" i="12"/>
  <c r="M92" i="12"/>
  <c r="L92" i="12"/>
  <c r="K92" i="12"/>
  <c r="J92" i="12"/>
  <c r="I92" i="12"/>
  <c r="H92" i="12"/>
  <c r="CC54" i="12"/>
  <c r="CB54" i="12"/>
  <c r="CA54" i="12"/>
  <c r="BZ54" i="12"/>
  <c r="BY54" i="12"/>
  <c r="BX54" i="12"/>
  <c r="BW54" i="12"/>
  <c r="BV54" i="12"/>
  <c r="BU54" i="12"/>
  <c r="BT54" i="12"/>
  <c r="BS54" i="12"/>
  <c r="BR54" i="12"/>
  <c r="BQ54" i="12"/>
  <c r="BP54" i="12"/>
  <c r="BO54" i="12"/>
  <c r="BN54" i="12"/>
  <c r="BM54" i="12"/>
  <c r="BL54" i="12"/>
  <c r="BK54" i="12"/>
  <c r="BJ54" i="12"/>
  <c r="BI54" i="12"/>
  <c r="BH54" i="12"/>
  <c r="BG54" i="12"/>
  <c r="BF54" i="12"/>
  <c r="BE54" i="12"/>
  <c r="BD54" i="12"/>
  <c r="BC54" i="12"/>
  <c r="BB54" i="12"/>
  <c r="BA54" i="12"/>
  <c r="AZ54" i="12"/>
  <c r="AY54" i="12"/>
  <c r="AX54"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Q54" i="12"/>
  <c r="P54" i="12"/>
  <c r="O54" i="12"/>
  <c r="N54" i="12"/>
  <c r="M54" i="12"/>
  <c r="L54" i="12"/>
  <c r="K54" i="12"/>
  <c r="J54" i="12"/>
  <c r="I54" i="12"/>
  <c r="CB29" i="12"/>
  <c r="CA29" i="12"/>
  <c r="BZ29" i="12"/>
  <c r="BY29" i="12"/>
  <c r="BX29" i="12"/>
  <c r="BW29" i="12"/>
  <c r="BV29" i="12"/>
  <c r="BU29" i="12"/>
  <c r="BT29" i="12"/>
  <c r="BS29" i="12"/>
  <c r="BR29" i="12"/>
  <c r="BP29" i="12"/>
  <c r="BO29" i="12"/>
  <c r="BN29" i="12"/>
  <c r="BM29" i="12"/>
  <c r="BL29" i="12"/>
  <c r="BK29" i="12"/>
  <c r="BJ29" i="12"/>
  <c r="BI29" i="12"/>
  <c r="BH29" i="12"/>
  <c r="BG29" i="12"/>
  <c r="BF29" i="12"/>
  <c r="BD29" i="12"/>
  <c r="BC29" i="12"/>
  <c r="BB29" i="12"/>
  <c r="BA29" i="12"/>
  <c r="AZ29" i="12"/>
  <c r="AY29" i="12"/>
  <c r="AX29" i="12"/>
  <c r="AW29" i="12"/>
  <c r="AV29" i="12"/>
  <c r="AU29" i="12"/>
  <c r="AT29" i="12"/>
  <c r="AR29" i="12"/>
  <c r="AQ29" i="12"/>
  <c r="AP29" i="12"/>
  <c r="AO29" i="12"/>
  <c r="AN29" i="12"/>
  <c r="AM29" i="12"/>
  <c r="AL29" i="12"/>
  <c r="AK29" i="12"/>
  <c r="AJ29" i="12"/>
  <c r="AI29" i="12"/>
  <c r="AH29" i="12"/>
  <c r="AF29" i="12"/>
  <c r="AE29" i="12"/>
  <c r="AD29" i="12"/>
  <c r="AC29" i="12"/>
  <c r="AB29" i="12"/>
  <c r="AA29" i="12"/>
  <c r="Z29" i="12"/>
  <c r="Y29" i="12"/>
  <c r="X29" i="12"/>
  <c r="W29" i="12"/>
  <c r="V29" i="12"/>
  <c r="T29" i="12"/>
  <c r="S29" i="12"/>
  <c r="R29" i="12"/>
  <c r="O29" i="12"/>
  <c r="N29" i="12"/>
  <c r="M29" i="12"/>
  <c r="L29" i="12"/>
  <c r="K29" i="12"/>
  <c r="J29" i="12"/>
  <c r="I29" i="12"/>
  <c r="CA24" i="12"/>
  <c r="CC20" i="12"/>
  <c r="CB20" i="12"/>
  <c r="CA20" i="12"/>
  <c r="BZ20" i="12"/>
  <c r="BY20" i="12"/>
  <c r="BX20" i="12"/>
  <c r="BW20" i="12"/>
  <c r="BV20" i="12"/>
  <c r="BU20" i="12"/>
  <c r="BT20" i="12"/>
  <c r="BS20" i="12"/>
  <c r="BR20" i="12"/>
  <c r="BQ20" i="12"/>
  <c r="BP20" i="12"/>
  <c r="BO20" i="12"/>
  <c r="BN20" i="12"/>
  <c r="BM20" i="12"/>
  <c r="BL20" i="12"/>
  <c r="BK20" i="12"/>
  <c r="BJ20" i="12"/>
  <c r="BI20" i="12"/>
  <c r="BH20" i="12"/>
  <c r="BG20" i="12"/>
  <c r="BF20" i="12"/>
  <c r="BE20" i="12"/>
  <c r="BD20" i="12"/>
  <c r="BC20" i="12"/>
  <c r="BB20" i="12"/>
  <c r="BA20" i="12"/>
  <c r="AZ20" i="12"/>
  <c r="AY20" i="12"/>
  <c r="AX20"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T20" i="12"/>
  <c r="S20" i="12"/>
  <c r="R20" i="12"/>
  <c r="Q20" i="12"/>
  <c r="P20" i="12"/>
  <c r="O20" i="12"/>
  <c r="N20" i="12"/>
  <c r="M20" i="12"/>
  <c r="L20" i="12"/>
  <c r="K20" i="12"/>
  <c r="J20" i="12"/>
  <c r="I20" i="12"/>
  <c r="H20" i="12"/>
  <c r="CC15" i="12"/>
  <c r="CB15" i="12"/>
  <c r="CA15" i="12"/>
  <c r="BZ15" i="12"/>
  <c r="BY15" i="12"/>
  <c r="BX15" i="12"/>
  <c r="BW15" i="12"/>
  <c r="BV15" i="12"/>
  <c r="BU15" i="12"/>
  <c r="BT15" i="12"/>
  <c r="BS15" i="12"/>
  <c r="BR15" i="12"/>
  <c r="BQ15" i="12"/>
  <c r="BP15" i="12"/>
  <c r="BO15" i="12"/>
  <c r="BN15" i="12"/>
  <c r="BM15" i="12"/>
  <c r="BL15" i="12"/>
  <c r="BK15" i="12"/>
  <c r="BJ15" i="12"/>
  <c r="BI15" i="12"/>
  <c r="BH15" i="12"/>
  <c r="BG15" i="12"/>
  <c r="BF15" i="12"/>
  <c r="BE15" i="12"/>
  <c r="BD15" i="12"/>
  <c r="BC15" i="12"/>
  <c r="BB15" i="12"/>
  <c r="BA15" i="12"/>
  <c r="AZ15" i="12"/>
  <c r="AY15" i="12"/>
  <c r="AX15" i="12"/>
  <c r="AW15" i="12"/>
  <c r="AV15" i="12"/>
  <c r="AU15" i="12"/>
  <c r="AT15" i="12"/>
  <c r="AS15" i="12"/>
  <c r="AR15" i="12"/>
  <c r="AQ15" i="12"/>
  <c r="AP15" i="12"/>
  <c r="AO15" i="12"/>
  <c r="AN15" i="12"/>
  <c r="AM15" i="12"/>
  <c r="AL15" i="12"/>
  <c r="AK15" i="12"/>
  <c r="AJ15" i="12"/>
  <c r="AI15" i="12"/>
  <c r="AH15"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H3" i="12"/>
  <c r="I3" i="12" s="1"/>
  <c r="J3" i="12" s="1"/>
  <c r="K3" i="12" s="1"/>
  <c r="L3" i="12" s="1"/>
  <c r="M3" i="12" s="1"/>
  <c r="N3" i="12" s="1"/>
  <c r="O3" i="12" s="1"/>
  <c r="P3" i="12" s="1"/>
  <c r="Q3" i="12" s="1"/>
  <c r="R3" i="12" s="1"/>
  <c r="S3" i="12" s="1"/>
  <c r="T3" i="12" s="1"/>
  <c r="U3" i="12" s="1"/>
  <c r="V3" i="12" s="1"/>
  <c r="W3" i="12" s="1"/>
  <c r="X3" i="12" s="1"/>
  <c r="Y3" i="12" s="1"/>
  <c r="Z3" i="12" s="1"/>
  <c r="AA3" i="12" s="1"/>
  <c r="AB3" i="12" s="1"/>
  <c r="AC3" i="12" s="1"/>
  <c r="AD3" i="12" s="1"/>
  <c r="AE3" i="12" s="1"/>
  <c r="AF3" i="12" s="1"/>
  <c r="AG3" i="12" s="1"/>
  <c r="AH3" i="12" s="1"/>
  <c r="AI3" i="12" s="1"/>
  <c r="AJ3" i="12" s="1"/>
  <c r="AK3" i="12" s="1"/>
  <c r="AL3" i="12" s="1"/>
  <c r="AM3" i="12" s="1"/>
  <c r="AN3" i="12" s="1"/>
  <c r="AO3" i="12" s="1"/>
  <c r="AP3" i="12" s="1"/>
  <c r="AQ3" i="12" s="1"/>
  <c r="AR3" i="12" s="1"/>
  <c r="AS3" i="12" s="1"/>
  <c r="AT3" i="12" s="1"/>
  <c r="AU3" i="12" s="1"/>
  <c r="AV3" i="12" s="1"/>
  <c r="AW3" i="12" s="1"/>
  <c r="AX3" i="12" s="1"/>
  <c r="AY3" i="12" s="1"/>
  <c r="AZ3" i="12" s="1"/>
  <c r="BA3" i="12" s="1"/>
  <c r="BB3" i="12" s="1"/>
  <c r="BC3" i="12" s="1"/>
  <c r="BD3" i="12" s="1"/>
  <c r="BE3" i="12" s="1"/>
  <c r="BF3" i="12" s="1"/>
  <c r="BG3" i="12" s="1"/>
  <c r="BH3" i="12" s="1"/>
  <c r="BI3" i="12" s="1"/>
  <c r="BJ3" i="12" s="1"/>
  <c r="BK3" i="12" s="1"/>
  <c r="BL3" i="12" s="1"/>
  <c r="BM3" i="12" s="1"/>
  <c r="BN3" i="12" s="1"/>
  <c r="BO3" i="12" s="1"/>
  <c r="BP3" i="12" s="1"/>
  <c r="BQ3" i="12" s="1"/>
  <c r="BR3" i="12" s="1"/>
  <c r="BS3" i="12" s="1"/>
  <c r="BT3" i="12" s="1"/>
  <c r="BU3" i="12" s="1"/>
  <c r="BV3" i="12" s="1"/>
  <c r="BW3" i="12" s="1"/>
  <c r="BX3" i="12" s="1"/>
  <c r="BY3" i="12" s="1"/>
  <c r="BZ3" i="12" s="1"/>
  <c r="CA3" i="12" s="1"/>
  <c r="CB3" i="12" s="1"/>
  <c r="CC3" i="12" s="1"/>
  <c r="CB468" i="14"/>
  <c r="CB24" i="14" s="1"/>
  <c r="CA468" i="14"/>
  <c r="CA24" i="14" s="1"/>
  <c r="BZ468" i="14"/>
  <c r="BZ24" i="14" s="1"/>
  <c r="BY468" i="14"/>
  <c r="BY24" i="14" s="1"/>
  <c r="BX468" i="14"/>
  <c r="BX24" i="14" s="1"/>
  <c r="BW468" i="14"/>
  <c r="BW24" i="14" s="1"/>
  <c r="BV468" i="14"/>
  <c r="BV24" i="14" s="1"/>
  <c r="BU468" i="14"/>
  <c r="BU24" i="14" s="1"/>
  <c r="BT468" i="14"/>
  <c r="BT24" i="14" s="1"/>
  <c r="BS468" i="14"/>
  <c r="BS24" i="14" s="1"/>
  <c r="BR468" i="14"/>
  <c r="BR24" i="14" s="1"/>
  <c r="BP468" i="14"/>
  <c r="BP24" i="14" s="1"/>
  <c r="BO468" i="14"/>
  <c r="BO24" i="14" s="1"/>
  <c r="BN468" i="14"/>
  <c r="BN24" i="14" s="1"/>
  <c r="BM468" i="14"/>
  <c r="BM24" i="14" s="1"/>
  <c r="BL468" i="14"/>
  <c r="BL24" i="14" s="1"/>
  <c r="BK468" i="14"/>
  <c r="BK24" i="14" s="1"/>
  <c r="BJ468" i="14"/>
  <c r="BJ24" i="14" s="1"/>
  <c r="BI468" i="14"/>
  <c r="BI24" i="14" s="1"/>
  <c r="BH468" i="14"/>
  <c r="BH24" i="14" s="1"/>
  <c r="BG468" i="14"/>
  <c r="BG24" i="14" s="1"/>
  <c r="BF468" i="14"/>
  <c r="BF24" i="14" s="1"/>
  <c r="BD468" i="14"/>
  <c r="BD24" i="14" s="1"/>
  <c r="BC468" i="14"/>
  <c r="BC24" i="14" s="1"/>
  <c r="BB468" i="14"/>
  <c r="BB24" i="14" s="1"/>
  <c r="BA468" i="14"/>
  <c r="BA24" i="14" s="1"/>
  <c r="AZ468" i="14"/>
  <c r="AZ24" i="14" s="1"/>
  <c r="AY468" i="14"/>
  <c r="AY24" i="14" s="1"/>
  <c r="AX468" i="14"/>
  <c r="AX24" i="14" s="1"/>
  <c r="AW468" i="14"/>
  <c r="AW24" i="14" s="1"/>
  <c r="AV468" i="14"/>
  <c r="AV24" i="14" s="1"/>
  <c r="AU468" i="14"/>
  <c r="AU24" i="14" s="1"/>
  <c r="AT468" i="14"/>
  <c r="AT24" i="14" s="1"/>
  <c r="AR468" i="14"/>
  <c r="AR24" i="14" s="1"/>
  <c r="AQ468" i="14"/>
  <c r="AQ24" i="14" s="1"/>
  <c r="AP468" i="14"/>
  <c r="AP24" i="14" s="1"/>
  <c r="AO468" i="14"/>
  <c r="AO24" i="14" s="1"/>
  <c r="AN468" i="14"/>
  <c r="AN24" i="14" s="1"/>
  <c r="AM468" i="14"/>
  <c r="AM24" i="14" s="1"/>
  <c r="AL468" i="14"/>
  <c r="AL24" i="14" s="1"/>
  <c r="AK468" i="14"/>
  <c r="AK24" i="14" s="1"/>
  <c r="AJ468" i="14"/>
  <c r="AJ24" i="14" s="1"/>
  <c r="AI468" i="14"/>
  <c r="AI24" i="14" s="1"/>
  <c r="AH468" i="14"/>
  <c r="AH24" i="14" s="1"/>
  <c r="AF468" i="14"/>
  <c r="AF24" i="14" s="1"/>
  <c r="AE468" i="14"/>
  <c r="AE24" i="14" s="1"/>
  <c r="AD468" i="14"/>
  <c r="AD24" i="14" s="1"/>
  <c r="AC468" i="14"/>
  <c r="AC24" i="14" s="1"/>
  <c r="AB468" i="14"/>
  <c r="AB24" i="14" s="1"/>
  <c r="AA468" i="14"/>
  <c r="AA24" i="14" s="1"/>
  <c r="Z468" i="14"/>
  <c r="Z24" i="14" s="1"/>
  <c r="Y468" i="14"/>
  <c r="Y24" i="14" s="1"/>
  <c r="X468" i="14"/>
  <c r="X24" i="14" s="1"/>
  <c r="W468" i="14"/>
  <c r="W24" i="14" s="1"/>
  <c r="V468" i="14"/>
  <c r="V24" i="14" s="1"/>
  <c r="T468" i="14"/>
  <c r="T24" i="14" s="1"/>
  <c r="S468" i="14"/>
  <c r="S24" i="14" s="1"/>
  <c r="R24" i="14"/>
  <c r="Q468" i="14"/>
  <c r="Q24" i="14" s="1"/>
  <c r="P468" i="14"/>
  <c r="P24" i="14" s="1"/>
  <c r="O468" i="14"/>
  <c r="O24" i="14" s="1"/>
  <c r="N468" i="14"/>
  <c r="N24" i="14" s="1"/>
  <c r="M468" i="14"/>
  <c r="M24" i="14" s="1"/>
  <c r="L468" i="14"/>
  <c r="L24" i="14" s="1"/>
  <c r="K468" i="14"/>
  <c r="K24" i="14" s="1"/>
  <c r="J468" i="14"/>
  <c r="J24" i="14" s="1"/>
  <c r="I468" i="14"/>
  <c r="I24" i="14" s="1"/>
  <c r="H468" i="14"/>
  <c r="H24" i="14" s="1"/>
  <c r="CB23" i="14"/>
  <c r="CA23" i="14"/>
  <c r="BZ23" i="14"/>
  <c r="BY23" i="14"/>
  <c r="BW23" i="14"/>
  <c r="BV23" i="14"/>
  <c r="BU23" i="14"/>
  <c r="BT23" i="14"/>
  <c r="BS23" i="14"/>
  <c r="BR23" i="14"/>
  <c r="BP23" i="14"/>
  <c r="BO23" i="14"/>
  <c r="BN23" i="14"/>
  <c r="BM23" i="14"/>
  <c r="BL23" i="14"/>
  <c r="BK23" i="14"/>
  <c r="BJ23" i="14"/>
  <c r="BI23" i="14"/>
  <c r="BH23" i="14"/>
  <c r="BG23" i="14"/>
  <c r="BF23" i="14"/>
  <c r="BD23" i="14"/>
  <c r="BC23" i="14"/>
  <c r="BB23" i="14"/>
  <c r="BA23" i="14"/>
  <c r="AZ23" i="14"/>
  <c r="AY23" i="14"/>
  <c r="AX23" i="14"/>
  <c r="AW23" i="14"/>
  <c r="AV23" i="14"/>
  <c r="AU23" i="14"/>
  <c r="AT23" i="14"/>
  <c r="AR23" i="14"/>
  <c r="AQ23" i="14"/>
  <c r="AP23" i="14"/>
  <c r="AO23" i="14"/>
  <c r="AN23" i="14"/>
  <c r="AM23" i="14"/>
  <c r="AL23" i="14"/>
  <c r="AK23" i="14"/>
  <c r="AJ23" i="14"/>
  <c r="AI23" i="14"/>
  <c r="AH23" i="14"/>
  <c r="AF23" i="14"/>
  <c r="AE23" i="14"/>
  <c r="AD23" i="14"/>
  <c r="AC23" i="14"/>
  <c r="AB23" i="14"/>
  <c r="AA23" i="14"/>
  <c r="Z23" i="14"/>
  <c r="Y23" i="14"/>
  <c r="X23" i="14"/>
  <c r="W23" i="14"/>
  <c r="V23" i="14"/>
  <c r="T23" i="14"/>
  <c r="S23" i="14"/>
  <c r="R23" i="14"/>
  <c r="Q23" i="14"/>
  <c r="P23" i="14"/>
  <c r="O23" i="14"/>
  <c r="N23" i="14"/>
  <c r="M23" i="14"/>
  <c r="L23" i="14"/>
  <c r="K23" i="14"/>
  <c r="J23" i="14"/>
  <c r="I23" i="14"/>
  <c r="H23" i="14"/>
  <c r="CB428" i="14"/>
  <c r="CA428" i="14"/>
  <c r="BZ428" i="14"/>
  <c r="BY428" i="14"/>
  <c r="BX428" i="14"/>
  <c r="BW428" i="14"/>
  <c r="BV428" i="14"/>
  <c r="BU428" i="14"/>
  <c r="BT428" i="14"/>
  <c r="BS428" i="14"/>
  <c r="BR428" i="14"/>
  <c r="BP428" i="14"/>
  <c r="BO428" i="14"/>
  <c r="BN428" i="14"/>
  <c r="BM428" i="14"/>
  <c r="BL428" i="14"/>
  <c r="BK428" i="14"/>
  <c r="BJ428" i="14"/>
  <c r="BI428" i="14"/>
  <c r="BH428" i="14"/>
  <c r="BG428" i="14"/>
  <c r="BF428" i="14"/>
  <c r="BD428" i="14"/>
  <c r="BC428" i="14"/>
  <c r="BB428" i="14"/>
  <c r="BA428" i="14"/>
  <c r="AZ428" i="14"/>
  <c r="AY428" i="14"/>
  <c r="AX428" i="14"/>
  <c r="AW428" i="14"/>
  <c r="AV428" i="14"/>
  <c r="AU428" i="14"/>
  <c r="AT428" i="14"/>
  <c r="AR428" i="14"/>
  <c r="AQ428" i="14"/>
  <c r="AP428" i="14"/>
  <c r="AO428" i="14"/>
  <c r="AN428" i="14"/>
  <c r="AM428" i="14"/>
  <c r="AL428" i="14"/>
  <c r="AK428" i="14"/>
  <c r="AJ428" i="14"/>
  <c r="AI428" i="14"/>
  <c r="AH428" i="14"/>
  <c r="AF428" i="14"/>
  <c r="AE428" i="14"/>
  <c r="AD428" i="14"/>
  <c r="AC428" i="14"/>
  <c r="AB428" i="14"/>
  <c r="AA428" i="14"/>
  <c r="Z428" i="14"/>
  <c r="Y428" i="14"/>
  <c r="X428" i="14"/>
  <c r="W428" i="14"/>
  <c r="V428" i="14"/>
  <c r="T428" i="14"/>
  <c r="S428" i="14"/>
  <c r="Q428" i="14"/>
  <c r="P428" i="14"/>
  <c r="O428" i="14"/>
  <c r="N428" i="14"/>
  <c r="M428" i="14"/>
  <c r="L428" i="14"/>
  <c r="K428" i="14"/>
  <c r="J428" i="14"/>
  <c r="I428" i="14"/>
  <c r="H428" i="14"/>
  <c r="CC262" i="14"/>
  <c r="CB262" i="14"/>
  <c r="CA262" i="14"/>
  <c r="BZ262" i="14"/>
  <c r="BY262" i="14"/>
  <c r="BX262" i="14"/>
  <c r="BW262" i="14"/>
  <c r="BV262" i="14"/>
  <c r="BU262" i="14"/>
  <c r="BT262" i="14"/>
  <c r="BS262" i="14"/>
  <c r="BR262" i="14"/>
  <c r="BQ262" i="14"/>
  <c r="BP262" i="14"/>
  <c r="BO262" i="14"/>
  <c r="BN262" i="14"/>
  <c r="BM262" i="14"/>
  <c r="BL262" i="14"/>
  <c r="BK262" i="14"/>
  <c r="BJ262" i="14"/>
  <c r="BI262" i="14"/>
  <c r="BH262" i="14"/>
  <c r="BG262" i="14"/>
  <c r="BF262" i="14"/>
  <c r="BE262" i="14"/>
  <c r="BD262" i="14"/>
  <c r="BC262" i="14"/>
  <c r="BB262" i="14"/>
  <c r="BA262" i="14"/>
  <c r="AZ262" i="14"/>
  <c r="AY262" i="14"/>
  <c r="AX262" i="14"/>
  <c r="AW262" i="14"/>
  <c r="AV262" i="14"/>
  <c r="AU262" i="14"/>
  <c r="AT262" i="14"/>
  <c r="AS262" i="14"/>
  <c r="AR262" i="14"/>
  <c r="AQ262" i="14"/>
  <c r="AP262" i="14"/>
  <c r="AO262" i="14"/>
  <c r="AN262" i="14"/>
  <c r="AL262" i="14"/>
  <c r="AK262" i="14"/>
  <c r="AJ262" i="14"/>
  <c r="AI262" i="14"/>
  <c r="AH262" i="14"/>
  <c r="AF262" i="14"/>
  <c r="AE262" i="14"/>
  <c r="AD262" i="14"/>
  <c r="AC262" i="14"/>
  <c r="AB262" i="14"/>
  <c r="AA262" i="14"/>
  <c r="Z262" i="14"/>
  <c r="Y262" i="14"/>
  <c r="X262" i="14"/>
  <c r="W262" i="14"/>
  <c r="V262" i="14"/>
  <c r="T262" i="14"/>
  <c r="S262" i="14"/>
  <c r="R262" i="14"/>
  <c r="P262" i="14"/>
  <c r="O262" i="14"/>
  <c r="N262" i="14"/>
  <c r="M262" i="14"/>
  <c r="L262" i="14"/>
  <c r="K262" i="14"/>
  <c r="J262" i="14"/>
  <c r="I262" i="14"/>
  <c r="H262" i="14"/>
  <c r="CB229" i="14"/>
  <c r="CA229" i="14"/>
  <c r="BZ229" i="14"/>
  <c r="BY229" i="14"/>
  <c r="BX229" i="14"/>
  <c r="BW229" i="14"/>
  <c r="BV229" i="14"/>
  <c r="BU229" i="14"/>
  <c r="BT229" i="14"/>
  <c r="BS229" i="14"/>
  <c r="BR229" i="14"/>
  <c r="BP229" i="14"/>
  <c r="BO229" i="14"/>
  <c r="BN229" i="14"/>
  <c r="BM229" i="14"/>
  <c r="BL229" i="14"/>
  <c r="BK229" i="14"/>
  <c r="BJ229" i="14"/>
  <c r="BI229" i="14"/>
  <c r="BH229" i="14"/>
  <c r="BG229" i="14"/>
  <c r="BF229" i="14"/>
  <c r="BD229" i="14"/>
  <c r="BC229" i="14"/>
  <c r="BB229" i="14"/>
  <c r="BA229" i="14"/>
  <c r="AZ229" i="14"/>
  <c r="AY229" i="14"/>
  <c r="AX229" i="14"/>
  <c r="AW229" i="14"/>
  <c r="AV229" i="14"/>
  <c r="AU229" i="14"/>
  <c r="AT229" i="14"/>
  <c r="AR229" i="14"/>
  <c r="AQ229" i="14"/>
  <c r="AP229" i="14"/>
  <c r="AO229" i="14"/>
  <c r="AN229" i="14"/>
  <c r="AL229" i="14"/>
  <c r="AK229" i="14"/>
  <c r="AJ229" i="14"/>
  <c r="AI229" i="14"/>
  <c r="AH229" i="14"/>
  <c r="AF229" i="14"/>
  <c r="AE229" i="14"/>
  <c r="AD229" i="14"/>
  <c r="AC229" i="14"/>
  <c r="AB229" i="14"/>
  <c r="AA229" i="14"/>
  <c r="Z229" i="14"/>
  <c r="Y229" i="14"/>
  <c r="X229" i="14"/>
  <c r="W229" i="14"/>
  <c r="V229" i="14"/>
  <c r="T229" i="14"/>
  <c r="S229" i="14"/>
  <c r="R229" i="14"/>
  <c r="Q229" i="14"/>
  <c r="O229" i="14"/>
  <c r="N229" i="14"/>
  <c r="M229" i="14"/>
  <c r="L229" i="14"/>
  <c r="K229" i="14"/>
  <c r="J229" i="14"/>
  <c r="I229" i="14"/>
  <c r="H229" i="14"/>
  <c r="CB214" i="14"/>
  <c r="CA214" i="14"/>
  <c r="BZ214" i="14"/>
  <c r="BY214" i="14"/>
  <c r="BX214" i="14"/>
  <c r="BW214" i="14"/>
  <c r="BV214" i="14"/>
  <c r="BU214" i="14"/>
  <c r="BT214" i="14"/>
  <c r="BS214" i="14"/>
  <c r="BR214" i="14"/>
  <c r="BP214" i="14"/>
  <c r="BO214" i="14"/>
  <c r="BN214" i="14"/>
  <c r="BM214" i="14"/>
  <c r="BL214" i="14"/>
  <c r="BK214" i="14"/>
  <c r="BJ214" i="14"/>
  <c r="BI214" i="14"/>
  <c r="BH214" i="14"/>
  <c r="BG214" i="14"/>
  <c r="BF214" i="14"/>
  <c r="BD214" i="14"/>
  <c r="BC214" i="14"/>
  <c r="BB214" i="14"/>
  <c r="BA214" i="14"/>
  <c r="AZ214" i="14"/>
  <c r="AY214" i="14"/>
  <c r="AX214" i="14"/>
  <c r="AW214" i="14"/>
  <c r="AV214" i="14"/>
  <c r="AU214" i="14"/>
  <c r="AT214" i="14"/>
  <c r="AR214" i="14"/>
  <c r="AQ214" i="14"/>
  <c r="AP214" i="14"/>
  <c r="AO214" i="14"/>
  <c r="AN214" i="14"/>
  <c r="AL214" i="14"/>
  <c r="AK214" i="14"/>
  <c r="AJ214" i="14"/>
  <c r="AI214" i="14"/>
  <c r="AH214" i="14"/>
  <c r="AF214" i="14"/>
  <c r="AE214" i="14"/>
  <c r="AD214" i="14"/>
  <c r="AC214" i="14"/>
  <c r="AB214" i="14"/>
  <c r="AA214" i="14"/>
  <c r="Z214" i="14"/>
  <c r="Y214" i="14"/>
  <c r="X214" i="14"/>
  <c r="W214" i="14"/>
  <c r="V214" i="14"/>
  <c r="T214" i="14"/>
  <c r="S214" i="14"/>
  <c r="R214" i="14"/>
  <c r="P214" i="14"/>
  <c r="O214" i="14"/>
  <c r="N214" i="14"/>
  <c r="M214" i="14"/>
  <c r="L214" i="14"/>
  <c r="K214" i="14"/>
  <c r="J214" i="14"/>
  <c r="I214" i="14"/>
  <c r="H214" i="14"/>
  <c r="CB14" i="14"/>
  <c r="CA14" i="14"/>
  <c r="BZ14" i="14"/>
  <c r="BY14" i="14"/>
  <c r="BX14" i="14"/>
  <c r="BW14" i="14"/>
  <c r="BV14" i="14"/>
  <c r="BU14" i="14"/>
  <c r="BT14" i="14"/>
  <c r="BS14" i="14"/>
  <c r="BR14" i="14"/>
  <c r="BP14" i="14"/>
  <c r="BO14" i="14"/>
  <c r="BN14" i="14"/>
  <c r="BM14" i="14"/>
  <c r="BL14" i="14"/>
  <c r="BK14" i="14"/>
  <c r="BJ14" i="14"/>
  <c r="BI14" i="14"/>
  <c r="BH14" i="14"/>
  <c r="BG14" i="14"/>
  <c r="BF14" i="14"/>
  <c r="BD14" i="14"/>
  <c r="BC14" i="14"/>
  <c r="BB14" i="14"/>
  <c r="BA14" i="14"/>
  <c r="AZ14" i="14"/>
  <c r="AY14" i="14"/>
  <c r="AX14" i="14"/>
  <c r="AW14" i="14"/>
  <c r="AV14" i="14"/>
  <c r="AU14" i="14"/>
  <c r="AT14" i="14"/>
  <c r="AR14" i="14"/>
  <c r="AQ14" i="14"/>
  <c r="AP14" i="14"/>
  <c r="AO14" i="14"/>
  <c r="AN14" i="14"/>
  <c r="AM14" i="14"/>
  <c r="AL14" i="14"/>
  <c r="AK14" i="14"/>
  <c r="AJ14" i="14"/>
  <c r="AI14" i="14"/>
  <c r="AH14" i="14"/>
  <c r="AF14" i="14"/>
  <c r="AE14" i="14"/>
  <c r="AD14" i="14"/>
  <c r="AC14" i="14"/>
  <c r="AB14" i="14"/>
  <c r="AA14" i="14"/>
  <c r="Z14" i="14"/>
  <c r="Y14" i="14"/>
  <c r="X14" i="14"/>
  <c r="W14" i="14"/>
  <c r="V14" i="14"/>
  <c r="T14" i="14"/>
  <c r="S14" i="14"/>
  <c r="R14" i="14"/>
  <c r="Q14" i="14"/>
  <c r="P14" i="14"/>
  <c r="O14" i="14"/>
  <c r="N14" i="14"/>
  <c r="M14" i="14"/>
  <c r="L14" i="14"/>
  <c r="K14" i="14"/>
  <c r="J14" i="14"/>
  <c r="I14" i="14"/>
  <c r="H14" i="14"/>
  <c r="CC171" i="14"/>
  <c r="CB171" i="14"/>
  <c r="CA171" i="14"/>
  <c r="BZ171" i="14"/>
  <c r="BY171" i="14"/>
  <c r="BX171" i="14"/>
  <c r="BW171" i="14"/>
  <c r="BV171" i="14"/>
  <c r="BU171" i="14"/>
  <c r="BT171" i="14"/>
  <c r="BS171" i="14"/>
  <c r="BR171" i="14"/>
  <c r="BQ171" i="14"/>
  <c r="BP171" i="14"/>
  <c r="BO171" i="14"/>
  <c r="BN171" i="14"/>
  <c r="BM171" i="14"/>
  <c r="BL171" i="14"/>
  <c r="BK171" i="14"/>
  <c r="BJ171" i="14"/>
  <c r="BI171" i="14"/>
  <c r="BH171" i="14"/>
  <c r="BG171" i="14"/>
  <c r="BF171" i="14"/>
  <c r="BE171" i="14"/>
  <c r="BD171" i="14"/>
  <c r="BC171" i="14"/>
  <c r="BB171" i="14"/>
  <c r="BA171" i="14"/>
  <c r="AZ171" i="14"/>
  <c r="AY171" i="14"/>
  <c r="AX171" i="14"/>
  <c r="AW171" i="14"/>
  <c r="AV171" i="14"/>
  <c r="AU171" i="14"/>
  <c r="AT171" i="14"/>
  <c r="AS171" i="14"/>
  <c r="AR171" i="14"/>
  <c r="AQ171" i="14"/>
  <c r="AP171" i="14"/>
  <c r="AO171" i="14"/>
  <c r="AN171" i="14"/>
  <c r="AM171" i="14"/>
  <c r="AL171" i="14"/>
  <c r="AK171" i="14"/>
  <c r="AJ171" i="14"/>
  <c r="AI171" i="14"/>
  <c r="AH171" i="14"/>
  <c r="AG171" i="14"/>
  <c r="AF171" i="14"/>
  <c r="AE171" i="14"/>
  <c r="AD171" i="14"/>
  <c r="AC171" i="14"/>
  <c r="AB171" i="14"/>
  <c r="AA171" i="14"/>
  <c r="Z171" i="14"/>
  <c r="Y171" i="14"/>
  <c r="X171" i="14"/>
  <c r="W171" i="14"/>
  <c r="V171" i="14"/>
  <c r="U171" i="14"/>
  <c r="T171" i="14"/>
  <c r="S171" i="14"/>
  <c r="R171" i="14"/>
  <c r="Q171" i="14"/>
  <c r="P171" i="14"/>
  <c r="O171" i="14"/>
  <c r="N171" i="14"/>
  <c r="M171" i="14"/>
  <c r="L171" i="14"/>
  <c r="K171" i="14"/>
  <c r="J171" i="14"/>
  <c r="I171" i="14"/>
  <c r="H171" i="14"/>
  <c r="CC168" i="14"/>
  <c r="CB168" i="14"/>
  <c r="CA168" i="14"/>
  <c r="BZ168" i="14"/>
  <c r="BY168" i="14"/>
  <c r="BX168" i="14"/>
  <c r="BW168" i="14"/>
  <c r="BV168" i="14"/>
  <c r="BU168" i="14"/>
  <c r="BT168" i="14"/>
  <c r="BS168" i="14"/>
  <c r="BR168" i="14"/>
  <c r="BQ168" i="14"/>
  <c r="BP168" i="14"/>
  <c r="BO168" i="14"/>
  <c r="BN168" i="14"/>
  <c r="BM168" i="14"/>
  <c r="BL168" i="14"/>
  <c r="BK168" i="14"/>
  <c r="BJ168" i="14"/>
  <c r="BI168" i="14"/>
  <c r="BH168" i="14"/>
  <c r="BG168" i="14"/>
  <c r="BF168" i="14"/>
  <c r="BE168" i="14"/>
  <c r="BD168" i="14"/>
  <c r="BC168" i="14"/>
  <c r="BB168" i="14"/>
  <c r="BA168" i="14"/>
  <c r="AZ168" i="14"/>
  <c r="AY168" i="14"/>
  <c r="AX168" i="14"/>
  <c r="AW168" i="14"/>
  <c r="AV168" i="14"/>
  <c r="AU168" i="14"/>
  <c r="AT168" i="14"/>
  <c r="AS168" i="14"/>
  <c r="AR168" i="14"/>
  <c r="AQ168" i="14"/>
  <c r="AP168" i="14"/>
  <c r="AO168" i="14"/>
  <c r="AN168" i="14"/>
  <c r="AL168" i="14"/>
  <c r="AK168" i="14"/>
  <c r="AJ168" i="14"/>
  <c r="AI168" i="14"/>
  <c r="AH168" i="14"/>
  <c r="AF168" i="14"/>
  <c r="AE168" i="14"/>
  <c r="AD168" i="14"/>
  <c r="AC168" i="14"/>
  <c r="AB168" i="14"/>
  <c r="AA168" i="14"/>
  <c r="Z168" i="14"/>
  <c r="Y168" i="14"/>
  <c r="X168" i="14"/>
  <c r="W168" i="14"/>
  <c r="V168" i="14"/>
  <c r="T168" i="14"/>
  <c r="S168" i="14"/>
  <c r="R168" i="14"/>
  <c r="Q168" i="14"/>
  <c r="P168" i="14"/>
  <c r="O168" i="14"/>
  <c r="N168" i="14"/>
  <c r="M168" i="14"/>
  <c r="L168" i="14"/>
  <c r="K168" i="14"/>
  <c r="J168" i="14"/>
  <c r="I168" i="14"/>
  <c r="H168" i="14"/>
  <c r="CC146" i="14"/>
  <c r="CB146" i="14"/>
  <c r="CA146" i="14"/>
  <c r="BZ146" i="14"/>
  <c r="BY146" i="14"/>
  <c r="BX146" i="14"/>
  <c r="BW146" i="14"/>
  <c r="BV146" i="14"/>
  <c r="BU146" i="14"/>
  <c r="BT146" i="14"/>
  <c r="BS146" i="14"/>
  <c r="BR146" i="14"/>
  <c r="BQ146" i="14"/>
  <c r="BP146" i="14"/>
  <c r="BO146" i="14"/>
  <c r="BN146" i="14"/>
  <c r="BM146" i="14"/>
  <c r="BL146" i="14"/>
  <c r="BK146" i="14"/>
  <c r="BJ146" i="14"/>
  <c r="BI146" i="14"/>
  <c r="BH146" i="14"/>
  <c r="BG146" i="14"/>
  <c r="BF146" i="14"/>
  <c r="BE146" i="14"/>
  <c r="BD146" i="14"/>
  <c r="BC146" i="14"/>
  <c r="BB146" i="14"/>
  <c r="BA146" i="14"/>
  <c r="AZ146" i="14"/>
  <c r="AY146" i="14"/>
  <c r="AX146" i="14"/>
  <c r="AW146" i="14"/>
  <c r="AV146" i="14"/>
  <c r="AU146" i="14"/>
  <c r="AT146" i="14"/>
  <c r="AS146" i="14"/>
  <c r="AR146" i="14"/>
  <c r="AQ146" i="14"/>
  <c r="AP146" i="14"/>
  <c r="AO146" i="14"/>
  <c r="AN146" i="14"/>
  <c r="AM146" i="14"/>
  <c r="AL146" i="14"/>
  <c r="AK146" i="14"/>
  <c r="AJ146" i="14"/>
  <c r="AI146" i="14"/>
  <c r="AH146" i="14"/>
  <c r="AG146" i="14"/>
  <c r="AF146" i="14"/>
  <c r="AE146" i="14"/>
  <c r="AD146" i="14"/>
  <c r="AC146" i="14"/>
  <c r="AB146" i="14"/>
  <c r="AA146" i="14"/>
  <c r="Z146" i="14"/>
  <c r="Y146" i="14"/>
  <c r="X146" i="14"/>
  <c r="W146" i="14"/>
  <c r="V146" i="14"/>
  <c r="U146" i="14"/>
  <c r="T146" i="14"/>
  <c r="S146" i="14"/>
  <c r="Q146" i="14"/>
  <c r="P146" i="14"/>
  <c r="O146" i="14"/>
  <c r="N146" i="14"/>
  <c r="M146" i="14"/>
  <c r="L146" i="14"/>
  <c r="K146" i="14"/>
  <c r="J146" i="14"/>
  <c r="I146" i="14"/>
  <c r="CB136" i="14"/>
  <c r="CA136" i="14"/>
  <c r="BZ136" i="14"/>
  <c r="BY136" i="14"/>
  <c r="BX136" i="14"/>
  <c r="BW136" i="14"/>
  <c r="BV136" i="14"/>
  <c r="BU136" i="14"/>
  <c r="BT136" i="14"/>
  <c r="BS136" i="14"/>
  <c r="BR136" i="14"/>
  <c r="BQ136" i="14"/>
  <c r="BP136" i="14"/>
  <c r="BO136" i="14"/>
  <c r="BN136" i="14"/>
  <c r="BM136" i="14"/>
  <c r="BL136" i="14"/>
  <c r="BK136" i="14"/>
  <c r="BJ136" i="14"/>
  <c r="BI136" i="14"/>
  <c r="BH136" i="14"/>
  <c r="BG136" i="14"/>
  <c r="BF136" i="14"/>
  <c r="BE136" i="14"/>
  <c r="BD136" i="14"/>
  <c r="BC136" i="14"/>
  <c r="BB136" i="14"/>
  <c r="BA136" i="14"/>
  <c r="AZ136" i="14"/>
  <c r="AY136" i="14"/>
  <c r="AX136" i="14"/>
  <c r="AW136" i="14"/>
  <c r="AV136" i="14"/>
  <c r="AU136" i="14"/>
  <c r="AT136" i="14"/>
  <c r="AS136" i="14"/>
  <c r="AR136" i="14"/>
  <c r="AQ136" i="14"/>
  <c r="AP136" i="14"/>
  <c r="AO136" i="14"/>
  <c r="AN136" i="14"/>
  <c r="AL136" i="14"/>
  <c r="AK136" i="14"/>
  <c r="AJ136" i="14"/>
  <c r="AI136" i="14"/>
  <c r="AH136" i="14"/>
  <c r="AF136" i="14"/>
  <c r="AE136" i="14"/>
  <c r="AD136" i="14"/>
  <c r="AC136" i="14"/>
  <c r="AB136" i="14"/>
  <c r="AA136" i="14"/>
  <c r="Z136" i="14"/>
  <c r="Y136" i="14"/>
  <c r="X136" i="14"/>
  <c r="W136" i="14"/>
  <c r="V136" i="14"/>
  <c r="T136" i="14"/>
  <c r="S136" i="14"/>
  <c r="Q136" i="14"/>
  <c r="P136" i="14"/>
  <c r="O136" i="14"/>
  <c r="N136" i="14"/>
  <c r="M136" i="14"/>
  <c r="L136" i="14"/>
  <c r="K136" i="14"/>
  <c r="J136" i="14"/>
  <c r="I136" i="14"/>
  <c r="CC92" i="14"/>
  <c r="CB92" i="14"/>
  <c r="CA92" i="14"/>
  <c r="BZ92" i="14"/>
  <c r="BY92" i="14"/>
  <c r="BX92" i="14"/>
  <c r="BW92" i="14"/>
  <c r="BV92" i="14"/>
  <c r="BU92" i="14"/>
  <c r="BT92" i="14"/>
  <c r="BS92" i="14"/>
  <c r="BR92" i="14"/>
  <c r="BQ92" i="14"/>
  <c r="BP92" i="14"/>
  <c r="BO92" i="14"/>
  <c r="BN92" i="14"/>
  <c r="BM92" i="14"/>
  <c r="BL92" i="14"/>
  <c r="BK92" i="14"/>
  <c r="BJ92" i="14"/>
  <c r="BI92" i="14"/>
  <c r="BH92" i="14"/>
  <c r="BG92" i="14"/>
  <c r="BF92" i="14"/>
  <c r="BE92" i="14"/>
  <c r="BD92" i="14"/>
  <c r="BC92" i="14"/>
  <c r="BB92" i="14"/>
  <c r="BA92" i="14"/>
  <c r="AZ92" i="14"/>
  <c r="AY92" i="14"/>
  <c r="AX92" i="14"/>
  <c r="AW92" i="14"/>
  <c r="AV92" i="14"/>
  <c r="AU92" i="14"/>
  <c r="AT92" i="14"/>
  <c r="AS92" i="14"/>
  <c r="AR92" i="14"/>
  <c r="AQ92" i="14"/>
  <c r="AP92" i="14"/>
  <c r="AO92" i="14"/>
  <c r="AN92" i="14"/>
  <c r="AM92" i="14"/>
  <c r="AL92" i="14"/>
  <c r="AK92" i="14"/>
  <c r="AJ92" i="14"/>
  <c r="AI92" i="14"/>
  <c r="AH92" i="14"/>
  <c r="AG92" i="14"/>
  <c r="AF92" i="14"/>
  <c r="AE92" i="14"/>
  <c r="AD92" i="14"/>
  <c r="AC92" i="14"/>
  <c r="AB92" i="14"/>
  <c r="AA92" i="14"/>
  <c r="Z92" i="14"/>
  <c r="Y92" i="14"/>
  <c r="X92" i="14"/>
  <c r="W92" i="14"/>
  <c r="V92" i="14"/>
  <c r="U92" i="14"/>
  <c r="T92" i="14"/>
  <c r="S92" i="14"/>
  <c r="Q92" i="14"/>
  <c r="P92" i="14"/>
  <c r="O92" i="14"/>
  <c r="N92" i="14"/>
  <c r="M92" i="14"/>
  <c r="L92" i="14"/>
  <c r="K92" i="14"/>
  <c r="J92" i="14"/>
  <c r="I92" i="14"/>
  <c r="H92" i="14"/>
  <c r="CC54" i="14"/>
  <c r="CB54" i="14"/>
  <c r="CA54" i="14"/>
  <c r="BZ54" i="14"/>
  <c r="BY54" i="14"/>
  <c r="BX54" i="14"/>
  <c r="BW54" i="14"/>
  <c r="BV54" i="14"/>
  <c r="BU54" i="14"/>
  <c r="BT54" i="14"/>
  <c r="BS54" i="14"/>
  <c r="BR54" i="14"/>
  <c r="BQ54" i="14"/>
  <c r="BP54" i="14"/>
  <c r="BO54" i="14"/>
  <c r="BN54" i="14"/>
  <c r="BM54" i="14"/>
  <c r="BL54" i="14"/>
  <c r="BK54" i="14"/>
  <c r="BJ54" i="14"/>
  <c r="BI54" i="14"/>
  <c r="BH54" i="14"/>
  <c r="BG54" i="14"/>
  <c r="BF54" i="14"/>
  <c r="BE54" i="14"/>
  <c r="BD54" i="14"/>
  <c r="BC54" i="14"/>
  <c r="BB54" i="14"/>
  <c r="BA54" i="14"/>
  <c r="AZ54" i="14"/>
  <c r="AY54" i="14"/>
  <c r="AX54" i="14"/>
  <c r="AW54" i="14"/>
  <c r="AV54" i="14"/>
  <c r="AU54" i="14"/>
  <c r="AT54" i="14"/>
  <c r="AS54" i="14"/>
  <c r="AR54" i="14"/>
  <c r="AQ54" i="14"/>
  <c r="AP54" i="14"/>
  <c r="AO54" i="14"/>
  <c r="AN54" i="14"/>
  <c r="AM54" i="14"/>
  <c r="AL54" i="14"/>
  <c r="AK54" i="14"/>
  <c r="AJ54" i="14"/>
  <c r="AI54" i="14"/>
  <c r="AH54" i="14"/>
  <c r="AG54" i="14"/>
  <c r="AF54" i="14"/>
  <c r="AE54" i="14"/>
  <c r="AD54" i="14"/>
  <c r="AC54" i="14"/>
  <c r="AB54" i="14"/>
  <c r="AA54" i="14"/>
  <c r="Z54" i="14"/>
  <c r="Y54" i="14"/>
  <c r="X54" i="14"/>
  <c r="W54" i="14"/>
  <c r="V54" i="14"/>
  <c r="U54" i="14"/>
  <c r="T54" i="14"/>
  <c r="S54" i="14"/>
  <c r="Q54" i="14"/>
  <c r="P54" i="14"/>
  <c r="O54" i="14"/>
  <c r="N54" i="14"/>
  <c r="M54" i="14"/>
  <c r="L54" i="14"/>
  <c r="K54" i="14"/>
  <c r="J54" i="14"/>
  <c r="I54" i="14"/>
  <c r="CB29" i="14"/>
  <c r="CA29" i="14"/>
  <c r="BZ29" i="14"/>
  <c r="BY29" i="14"/>
  <c r="BX29" i="14"/>
  <c r="BW29" i="14"/>
  <c r="BV29" i="14"/>
  <c r="BU29" i="14"/>
  <c r="BT29" i="14"/>
  <c r="BS29" i="14"/>
  <c r="BR29" i="14"/>
  <c r="BP29" i="14"/>
  <c r="BO29" i="14"/>
  <c r="BN29" i="14"/>
  <c r="BM29" i="14"/>
  <c r="BL29" i="14"/>
  <c r="BK29" i="14"/>
  <c r="BJ29" i="14"/>
  <c r="BI29" i="14"/>
  <c r="BH29" i="14"/>
  <c r="BG29" i="14"/>
  <c r="BF29" i="14"/>
  <c r="BD29" i="14"/>
  <c r="BC29" i="14"/>
  <c r="BB29" i="14"/>
  <c r="BA29" i="14"/>
  <c r="AZ29" i="14"/>
  <c r="AY29" i="14"/>
  <c r="AX29" i="14"/>
  <c r="AW29" i="14"/>
  <c r="AV29" i="14"/>
  <c r="AU29" i="14"/>
  <c r="AT29" i="14"/>
  <c r="AR29" i="14"/>
  <c r="AQ29" i="14"/>
  <c r="AP29" i="14"/>
  <c r="AO29" i="14"/>
  <c r="AN29" i="14"/>
  <c r="AM29" i="14"/>
  <c r="AL29" i="14"/>
  <c r="AK29" i="14"/>
  <c r="AJ29" i="14"/>
  <c r="AI29" i="14"/>
  <c r="AH29" i="14"/>
  <c r="AF29" i="14"/>
  <c r="AE29" i="14"/>
  <c r="AD29" i="14"/>
  <c r="AC29" i="14"/>
  <c r="AB29" i="14"/>
  <c r="AA29" i="14"/>
  <c r="Z29" i="14"/>
  <c r="Y29" i="14"/>
  <c r="X29" i="14"/>
  <c r="W29" i="14"/>
  <c r="V29" i="14"/>
  <c r="T29" i="14"/>
  <c r="S29" i="14"/>
  <c r="R29" i="14"/>
  <c r="O29" i="14"/>
  <c r="N29" i="14"/>
  <c r="M29" i="14"/>
  <c r="L29" i="14"/>
  <c r="K29" i="14"/>
  <c r="J29" i="14"/>
  <c r="I29" i="14"/>
  <c r="CC20" i="14"/>
  <c r="CB20" i="14"/>
  <c r="CA20" i="14"/>
  <c r="BZ20" i="14"/>
  <c r="BY20" i="14"/>
  <c r="BX20" i="14"/>
  <c r="BW20" i="14"/>
  <c r="BV20" i="14"/>
  <c r="BU20" i="14"/>
  <c r="BT20" i="14"/>
  <c r="BS20" i="14"/>
  <c r="BR20" i="14"/>
  <c r="BQ20" i="14"/>
  <c r="BP20" i="14"/>
  <c r="BO20" i="14"/>
  <c r="BN20" i="14"/>
  <c r="BM20" i="14"/>
  <c r="BL20" i="14"/>
  <c r="BK20" i="14"/>
  <c r="BJ20" i="14"/>
  <c r="BI20" i="14"/>
  <c r="BH20" i="14"/>
  <c r="BG20" i="14"/>
  <c r="BF20" i="14"/>
  <c r="BE20" i="14"/>
  <c r="BD20" i="14"/>
  <c r="BC20" i="14"/>
  <c r="BB20" i="14"/>
  <c r="BA20" i="14"/>
  <c r="AZ20" i="14"/>
  <c r="AY20" i="14"/>
  <c r="AX20" i="14"/>
  <c r="AW20" i="14"/>
  <c r="AV20" i="14"/>
  <c r="AU20" i="14"/>
  <c r="AT20" i="14"/>
  <c r="AS20" i="14"/>
  <c r="AR20" i="14"/>
  <c r="AQ20" i="14"/>
  <c r="AP20" i="14"/>
  <c r="AO20" i="14"/>
  <c r="AN20" i="14"/>
  <c r="AM20"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CC15" i="14"/>
  <c r="CB15" i="14"/>
  <c r="CA15" i="14"/>
  <c r="BZ15" i="14"/>
  <c r="BY15" i="14"/>
  <c r="BX15" i="14"/>
  <c r="BW15" i="14"/>
  <c r="BV15" i="14"/>
  <c r="BU15" i="14"/>
  <c r="BT15" i="14"/>
  <c r="BS15" i="14"/>
  <c r="BR15" i="14"/>
  <c r="BQ15" i="14"/>
  <c r="BP15" i="14"/>
  <c r="BO15" i="14"/>
  <c r="BN15" i="14"/>
  <c r="BM15" i="14"/>
  <c r="BL15" i="14"/>
  <c r="BK15" i="14"/>
  <c r="BJ15" i="14"/>
  <c r="BI15" i="14"/>
  <c r="BH15" i="14"/>
  <c r="BG15" i="14"/>
  <c r="BF15" i="14"/>
  <c r="BE15" i="14"/>
  <c r="BD15" i="14"/>
  <c r="BC15" i="14"/>
  <c r="BB15" i="14"/>
  <c r="BA15" i="14"/>
  <c r="AZ15" i="14"/>
  <c r="AY15" i="14"/>
  <c r="AX15" i="14"/>
  <c r="AW15" i="14"/>
  <c r="AV15" i="14"/>
  <c r="AU15" i="14"/>
  <c r="AT15" i="14"/>
  <c r="AS15" i="14"/>
  <c r="AR15" i="14"/>
  <c r="AQ15" i="14"/>
  <c r="AP15" i="14"/>
  <c r="AO15" i="14"/>
  <c r="AN15" i="14"/>
  <c r="AM15" i="14"/>
  <c r="AL15" i="14"/>
  <c r="AK15" i="14"/>
  <c r="AJ15" i="14"/>
  <c r="AI15" i="14"/>
  <c r="AH15" i="14"/>
  <c r="AG15" i="14"/>
  <c r="AF15" i="14"/>
  <c r="AE15" i="14"/>
  <c r="AD15" i="14"/>
  <c r="AC15" i="14"/>
  <c r="AB15" i="14"/>
  <c r="AA15" i="14"/>
  <c r="Z15" i="14"/>
  <c r="Y15" i="14"/>
  <c r="X15" i="14"/>
  <c r="W15" i="14"/>
  <c r="V15" i="14"/>
  <c r="U15" i="14"/>
  <c r="T15" i="14"/>
  <c r="S15" i="14"/>
  <c r="R15" i="14"/>
  <c r="Q15" i="14"/>
  <c r="P15" i="14"/>
  <c r="O15" i="14"/>
  <c r="N15" i="14"/>
  <c r="M15" i="14"/>
  <c r="L15" i="14"/>
  <c r="K15" i="14"/>
  <c r="J15" i="14"/>
  <c r="I15" i="14"/>
  <c r="H15" i="14"/>
  <c r="H3" i="14"/>
  <c r="I3" i="14" s="1"/>
  <c r="J3" i="14" s="1"/>
  <c r="K3" i="14" s="1"/>
  <c r="L3" i="14" s="1"/>
  <c r="M3" i="14" s="1"/>
  <c r="N3" i="14" s="1"/>
  <c r="O3" i="14" s="1"/>
  <c r="P3" i="14" s="1"/>
  <c r="Q3" i="14" s="1"/>
  <c r="R3" i="14" s="1"/>
  <c r="S3" i="14" s="1"/>
  <c r="T3" i="14" s="1"/>
  <c r="U3" i="14" s="1"/>
  <c r="V3" i="14" s="1"/>
  <c r="W3" i="14" s="1"/>
  <c r="X3" i="14" s="1"/>
  <c r="Y3" i="14" s="1"/>
  <c r="Z3" i="14" s="1"/>
  <c r="AA3" i="14" s="1"/>
  <c r="AB3" i="14" s="1"/>
  <c r="AC3" i="14" s="1"/>
  <c r="AD3" i="14" s="1"/>
  <c r="AE3" i="14" s="1"/>
  <c r="AF3" i="14" s="1"/>
  <c r="AG3" i="14" s="1"/>
  <c r="AH3" i="14" s="1"/>
  <c r="AI3" i="14" s="1"/>
  <c r="AJ3" i="14" s="1"/>
  <c r="AK3" i="14" s="1"/>
  <c r="AL3" i="14" s="1"/>
  <c r="AM3" i="14" s="1"/>
  <c r="AN3" i="14" s="1"/>
  <c r="AO3" i="14" s="1"/>
  <c r="AP3" i="14" s="1"/>
  <c r="AQ3" i="14" s="1"/>
  <c r="AR3" i="14" s="1"/>
  <c r="AS3" i="14" s="1"/>
  <c r="AT3" i="14" s="1"/>
  <c r="AU3" i="14" s="1"/>
  <c r="AV3" i="14" s="1"/>
  <c r="AW3" i="14" s="1"/>
  <c r="AX3" i="14" s="1"/>
  <c r="AY3" i="14" s="1"/>
  <c r="AZ3" i="14" s="1"/>
  <c r="BA3" i="14" s="1"/>
  <c r="BB3" i="14" s="1"/>
  <c r="BC3" i="14" s="1"/>
  <c r="BD3" i="14" s="1"/>
  <c r="BE3" i="14" s="1"/>
  <c r="BF3" i="14" s="1"/>
  <c r="BG3" i="14" s="1"/>
  <c r="BH3" i="14" s="1"/>
  <c r="BI3" i="14" s="1"/>
  <c r="BJ3" i="14" s="1"/>
  <c r="BK3" i="14" s="1"/>
  <c r="BL3" i="14" s="1"/>
  <c r="BM3" i="14" s="1"/>
  <c r="BN3" i="14" s="1"/>
  <c r="BO3" i="14" s="1"/>
  <c r="BP3" i="14" s="1"/>
  <c r="BQ3" i="14" s="1"/>
  <c r="BR3" i="14" s="1"/>
  <c r="BS3" i="14" s="1"/>
  <c r="BT3" i="14" s="1"/>
  <c r="BU3" i="14" s="1"/>
  <c r="BV3" i="14" s="1"/>
  <c r="BW3" i="14" s="1"/>
  <c r="BX3" i="14" s="1"/>
  <c r="BY3" i="14" s="1"/>
  <c r="BZ3" i="14" s="1"/>
  <c r="CA3" i="14" s="1"/>
  <c r="CB3" i="14" s="1"/>
  <c r="CC3" i="14" s="1"/>
  <c r="CB468" i="10"/>
  <c r="CB24" i="10" s="1"/>
  <c r="CA468" i="10"/>
  <c r="CA24" i="10" s="1"/>
  <c r="BZ468" i="10"/>
  <c r="BZ24" i="10" s="1"/>
  <c r="BY468" i="10"/>
  <c r="BY24" i="10" s="1"/>
  <c r="BX468" i="10"/>
  <c r="BX24" i="10" s="1"/>
  <c r="BW468" i="10"/>
  <c r="BW24" i="10" s="1"/>
  <c r="BV468" i="10"/>
  <c r="BV24" i="10" s="1"/>
  <c r="BU468" i="10"/>
  <c r="BU24" i="10" s="1"/>
  <c r="BT468" i="10"/>
  <c r="BT24" i="10" s="1"/>
  <c r="BS468" i="10"/>
  <c r="BS24" i="10" s="1"/>
  <c r="BR468" i="10"/>
  <c r="BR24" i="10" s="1"/>
  <c r="BP468" i="10"/>
  <c r="BP24" i="10" s="1"/>
  <c r="BO468" i="10"/>
  <c r="BO24" i="10" s="1"/>
  <c r="BN468" i="10"/>
  <c r="BN24" i="10" s="1"/>
  <c r="BM468" i="10"/>
  <c r="BM24" i="10" s="1"/>
  <c r="BL468" i="10"/>
  <c r="BL24" i="10" s="1"/>
  <c r="BK468" i="10"/>
  <c r="BK24" i="10" s="1"/>
  <c r="BJ468" i="10"/>
  <c r="BJ24" i="10" s="1"/>
  <c r="BI468" i="10"/>
  <c r="BI24" i="10" s="1"/>
  <c r="BH468" i="10"/>
  <c r="BH24" i="10" s="1"/>
  <c r="BG468" i="10"/>
  <c r="BG24" i="10" s="1"/>
  <c r="BF468" i="10"/>
  <c r="BF24" i="10" s="1"/>
  <c r="BD468" i="10"/>
  <c r="BD24" i="10" s="1"/>
  <c r="BC468" i="10"/>
  <c r="BC24" i="10" s="1"/>
  <c r="BB468" i="10"/>
  <c r="BB24" i="10" s="1"/>
  <c r="BA468" i="10"/>
  <c r="BA24" i="10" s="1"/>
  <c r="AZ468" i="10"/>
  <c r="AZ24" i="10" s="1"/>
  <c r="AY468" i="10"/>
  <c r="AY24" i="10" s="1"/>
  <c r="AX468" i="10"/>
  <c r="AX24" i="10" s="1"/>
  <c r="AW468" i="10"/>
  <c r="AW24" i="10" s="1"/>
  <c r="AV468" i="10"/>
  <c r="AV24" i="10" s="1"/>
  <c r="AU468" i="10"/>
  <c r="AU24" i="10" s="1"/>
  <c r="AT468" i="10"/>
  <c r="AT24" i="10" s="1"/>
  <c r="AR468" i="10"/>
  <c r="AR24" i="10" s="1"/>
  <c r="AQ468" i="10"/>
  <c r="AQ24" i="10" s="1"/>
  <c r="AP468" i="10"/>
  <c r="AP24" i="10" s="1"/>
  <c r="AO468" i="10"/>
  <c r="AO24" i="10" s="1"/>
  <c r="AN468" i="10"/>
  <c r="AN24" i="10" s="1"/>
  <c r="AM468" i="10"/>
  <c r="AM24" i="10" s="1"/>
  <c r="AL468" i="10"/>
  <c r="AL24" i="10" s="1"/>
  <c r="AK468" i="10"/>
  <c r="AK24" i="10" s="1"/>
  <c r="AJ468" i="10"/>
  <c r="AJ24" i="10" s="1"/>
  <c r="AI468" i="10"/>
  <c r="AI24" i="10" s="1"/>
  <c r="AH468" i="10"/>
  <c r="AH24" i="10" s="1"/>
  <c r="AF468" i="10"/>
  <c r="AF24" i="10" s="1"/>
  <c r="AE468" i="10"/>
  <c r="AE24" i="10" s="1"/>
  <c r="AD468" i="10"/>
  <c r="AD24" i="10" s="1"/>
  <c r="AC468" i="10"/>
  <c r="AC24" i="10" s="1"/>
  <c r="AB468" i="10"/>
  <c r="AB24" i="10" s="1"/>
  <c r="AA468" i="10"/>
  <c r="AA24" i="10" s="1"/>
  <c r="Z468" i="10"/>
  <c r="Z24" i="10" s="1"/>
  <c r="Y468" i="10"/>
  <c r="Y24" i="10" s="1"/>
  <c r="X468" i="10"/>
  <c r="X24" i="10" s="1"/>
  <c r="W468" i="10"/>
  <c r="W24" i="10" s="1"/>
  <c r="V468" i="10"/>
  <c r="V24" i="10" s="1"/>
  <c r="T468" i="10"/>
  <c r="T24" i="10" s="1"/>
  <c r="S468" i="10"/>
  <c r="S24" i="10" s="1"/>
  <c r="R24" i="10"/>
  <c r="Q468" i="10"/>
  <c r="Q24" i="10" s="1"/>
  <c r="P468" i="10"/>
  <c r="P24" i="10" s="1"/>
  <c r="O468" i="10"/>
  <c r="O24" i="10" s="1"/>
  <c r="N468" i="10"/>
  <c r="N24" i="10" s="1"/>
  <c r="M468" i="10"/>
  <c r="M24" i="10" s="1"/>
  <c r="L468" i="10"/>
  <c r="L24" i="10" s="1"/>
  <c r="K24" i="10"/>
  <c r="J468" i="10"/>
  <c r="J24" i="10" s="1"/>
  <c r="I24" i="10"/>
  <c r="CB23" i="10"/>
  <c r="CA23" i="10"/>
  <c r="BZ23" i="10"/>
  <c r="BY23" i="10"/>
  <c r="BX23" i="10"/>
  <c r="BW23" i="10"/>
  <c r="BV23" i="10"/>
  <c r="BU23" i="10"/>
  <c r="BT23" i="10"/>
  <c r="BS23" i="10"/>
  <c r="BR23" i="10"/>
  <c r="BP23" i="10"/>
  <c r="BO23" i="10"/>
  <c r="BN23" i="10"/>
  <c r="BM23" i="10"/>
  <c r="BL23" i="10"/>
  <c r="BK23" i="10"/>
  <c r="BJ23" i="10"/>
  <c r="BI23" i="10"/>
  <c r="BH23" i="10"/>
  <c r="BG23" i="10"/>
  <c r="BF23" i="10"/>
  <c r="BD23" i="10"/>
  <c r="BC23" i="10"/>
  <c r="BB23" i="10"/>
  <c r="BA23" i="10"/>
  <c r="AZ23" i="10"/>
  <c r="AY23" i="10"/>
  <c r="AX23" i="10"/>
  <c r="AW23" i="10"/>
  <c r="AV23" i="10"/>
  <c r="AU23" i="10"/>
  <c r="AT23" i="10"/>
  <c r="AR23" i="10"/>
  <c r="AQ23" i="10"/>
  <c r="AP23" i="10"/>
  <c r="AO23" i="10"/>
  <c r="AN23" i="10"/>
  <c r="AM23" i="10"/>
  <c r="AL23" i="10"/>
  <c r="AK23" i="10"/>
  <c r="AJ23" i="10"/>
  <c r="AI23" i="10"/>
  <c r="AH23" i="10"/>
  <c r="AF23" i="10"/>
  <c r="AE23" i="10"/>
  <c r="AD23" i="10"/>
  <c r="AC23" i="10"/>
  <c r="AB23" i="10"/>
  <c r="AA23" i="10"/>
  <c r="Z23" i="10"/>
  <c r="Y23" i="10"/>
  <c r="X23" i="10"/>
  <c r="W23" i="10"/>
  <c r="V23" i="10"/>
  <c r="T23" i="10"/>
  <c r="S23" i="10"/>
  <c r="R23" i="10"/>
  <c r="Q23" i="10"/>
  <c r="P23" i="10"/>
  <c r="O23" i="10"/>
  <c r="N23" i="10"/>
  <c r="M23" i="10"/>
  <c r="L23" i="10"/>
  <c r="K23" i="10"/>
  <c r="J23" i="10"/>
  <c r="I23" i="10"/>
  <c r="H23" i="10"/>
  <c r="E60" i="2" s="1"/>
  <c r="CB428" i="10"/>
  <c r="CA428" i="10"/>
  <c r="BZ428" i="10"/>
  <c r="BY428" i="10"/>
  <c r="BX428" i="10"/>
  <c r="BW428" i="10"/>
  <c r="BV428" i="10"/>
  <c r="BU428" i="10"/>
  <c r="BT428" i="10"/>
  <c r="BS428" i="10"/>
  <c r="BR428" i="10"/>
  <c r="BP428" i="10"/>
  <c r="BO428" i="10"/>
  <c r="BN428" i="10"/>
  <c r="BM428" i="10"/>
  <c r="BL428" i="10"/>
  <c r="BK428" i="10"/>
  <c r="BJ428" i="10"/>
  <c r="BI428" i="10"/>
  <c r="BH428" i="10"/>
  <c r="BG428" i="10"/>
  <c r="BF428" i="10"/>
  <c r="BD428" i="10"/>
  <c r="BC428" i="10"/>
  <c r="BB428" i="10"/>
  <c r="BA428" i="10"/>
  <c r="AZ428" i="10"/>
  <c r="AY428" i="10"/>
  <c r="AX428" i="10"/>
  <c r="AW428" i="10"/>
  <c r="AV428" i="10"/>
  <c r="AU428" i="10"/>
  <c r="AT428" i="10"/>
  <c r="AR428" i="10"/>
  <c r="AQ428" i="10"/>
  <c r="AP428" i="10"/>
  <c r="AO428" i="10"/>
  <c r="AN428" i="10"/>
  <c r="AM428" i="10"/>
  <c r="AL428" i="10"/>
  <c r="AK428" i="10"/>
  <c r="AJ428" i="10"/>
  <c r="AI428" i="10"/>
  <c r="AH428" i="10"/>
  <c r="AF428" i="10"/>
  <c r="AE428" i="10"/>
  <c r="AD428" i="10"/>
  <c r="AC428" i="10"/>
  <c r="AB428" i="10"/>
  <c r="AA428" i="10"/>
  <c r="Z428" i="10"/>
  <c r="Y428" i="10"/>
  <c r="X428" i="10"/>
  <c r="W428" i="10"/>
  <c r="V428" i="10"/>
  <c r="T428" i="10"/>
  <c r="S428" i="10"/>
  <c r="Q428" i="10"/>
  <c r="P428" i="10"/>
  <c r="O428" i="10"/>
  <c r="N428" i="10"/>
  <c r="M428" i="10"/>
  <c r="L428" i="10"/>
  <c r="K428" i="10"/>
  <c r="J428" i="10"/>
  <c r="I428" i="10"/>
  <c r="H428" i="10"/>
  <c r="CB262" i="10"/>
  <c r="CA262" i="10"/>
  <c r="BZ262" i="10"/>
  <c r="BY262" i="10"/>
  <c r="BX262" i="10"/>
  <c r="BW262" i="10"/>
  <c r="BV262" i="10"/>
  <c r="BU262" i="10"/>
  <c r="BT262" i="10"/>
  <c r="BS262" i="10"/>
  <c r="BR262" i="10"/>
  <c r="BQ262" i="10"/>
  <c r="BP262" i="10"/>
  <c r="BO262" i="10"/>
  <c r="BN262" i="10"/>
  <c r="BM262" i="10"/>
  <c r="BL262" i="10"/>
  <c r="BK262" i="10"/>
  <c r="BJ262" i="10"/>
  <c r="BI262" i="10"/>
  <c r="BH262" i="10"/>
  <c r="BG262" i="10"/>
  <c r="BF262" i="10"/>
  <c r="BE262" i="10"/>
  <c r="BD262" i="10"/>
  <c r="BC262" i="10"/>
  <c r="BB262" i="10"/>
  <c r="BA262" i="10"/>
  <c r="AZ262" i="10"/>
  <c r="AY262" i="10"/>
  <c r="AX262" i="10"/>
  <c r="AW262" i="10"/>
  <c r="AV262" i="10"/>
  <c r="AU262" i="10"/>
  <c r="AT262" i="10"/>
  <c r="AS262" i="10"/>
  <c r="AR262" i="10"/>
  <c r="AQ262" i="10"/>
  <c r="AP262" i="10"/>
  <c r="AO262" i="10"/>
  <c r="AN262" i="10"/>
  <c r="AL262" i="10"/>
  <c r="AK262" i="10"/>
  <c r="AJ262" i="10"/>
  <c r="AI262" i="10"/>
  <c r="AH262" i="10"/>
  <c r="AF262" i="10"/>
  <c r="AE262" i="10"/>
  <c r="AD262" i="10"/>
  <c r="AC262" i="10"/>
  <c r="AB262" i="10"/>
  <c r="AA262" i="10"/>
  <c r="Z262" i="10"/>
  <c r="Y262" i="10"/>
  <c r="X262" i="10"/>
  <c r="W262" i="10"/>
  <c r="V262" i="10"/>
  <c r="T262" i="10"/>
  <c r="S262" i="10"/>
  <c r="R262" i="10"/>
  <c r="P262" i="10"/>
  <c r="O262" i="10"/>
  <c r="N262" i="10"/>
  <c r="M262" i="10"/>
  <c r="L262" i="10"/>
  <c r="K262" i="10"/>
  <c r="J262" i="10"/>
  <c r="I262" i="10"/>
  <c r="H262" i="10"/>
  <c r="CB229" i="10"/>
  <c r="CA229" i="10"/>
  <c r="BZ229" i="10"/>
  <c r="BY229" i="10"/>
  <c r="BX229" i="10"/>
  <c r="BW229" i="10"/>
  <c r="BV229" i="10"/>
  <c r="BU229" i="10"/>
  <c r="BT229" i="10"/>
  <c r="BS229" i="10"/>
  <c r="BR229" i="10"/>
  <c r="BP229" i="10"/>
  <c r="BO229" i="10"/>
  <c r="BN229" i="10"/>
  <c r="BM229" i="10"/>
  <c r="BL229" i="10"/>
  <c r="BK229" i="10"/>
  <c r="BJ229" i="10"/>
  <c r="BI229" i="10"/>
  <c r="BH229" i="10"/>
  <c r="BG229" i="10"/>
  <c r="BF229" i="10"/>
  <c r="BD229" i="10"/>
  <c r="BC229" i="10"/>
  <c r="BB229" i="10"/>
  <c r="BA229" i="10"/>
  <c r="AZ229" i="10"/>
  <c r="AY229" i="10"/>
  <c r="AX229" i="10"/>
  <c r="AW229" i="10"/>
  <c r="AV229" i="10"/>
  <c r="AU229" i="10"/>
  <c r="AT229" i="10"/>
  <c r="AR229" i="10"/>
  <c r="AQ229" i="10"/>
  <c r="AP229" i="10"/>
  <c r="AO229" i="10"/>
  <c r="AN229" i="10"/>
  <c r="AL229" i="10"/>
  <c r="AK229" i="10"/>
  <c r="AJ229" i="10"/>
  <c r="AI229" i="10"/>
  <c r="AH229" i="10"/>
  <c r="AF229" i="10"/>
  <c r="AE229" i="10"/>
  <c r="AD229" i="10"/>
  <c r="AC229" i="10"/>
  <c r="AB229" i="10"/>
  <c r="AA229" i="10"/>
  <c r="Z229" i="10"/>
  <c r="Y229" i="10"/>
  <c r="X229" i="10"/>
  <c r="W229" i="10"/>
  <c r="V229" i="10"/>
  <c r="T229" i="10"/>
  <c r="S229" i="10"/>
  <c r="R229" i="10"/>
  <c r="Q229" i="10"/>
  <c r="O229" i="10"/>
  <c r="N229" i="10"/>
  <c r="M229" i="10"/>
  <c r="L229" i="10"/>
  <c r="K229" i="10"/>
  <c r="J229" i="10"/>
  <c r="I229" i="10"/>
  <c r="CB14" i="10"/>
  <c r="CA14" i="10"/>
  <c r="BZ14" i="10"/>
  <c r="BY14" i="10"/>
  <c r="BX14" i="10"/>
  <c r="BW14" i="10"/>
  <c r="BV14" i="10"/>
  <c r="BU14" i="10"/>
  <c r="BT14" i="10"/>
  <c r="BS14" i="10"/>
  <c r="BR14" i="10"/>
  <c r="BP14" i="10"/>
  <c r="BO14" i="10"/>
  <c r="BN14" i="10"/>
  <c r="BM14" i="10"/>
  <c r="BL14" i="10"/>
  <c r="BK14" i="10"/>
  <c r="BJ14" i="10"/>
  <c r="BI14" i="10"/>
  <c r="BH14" i="10"/>
  <c r="BG14" i="10"/>
  <c r="BF14" i="10"/>
  <c r="BD14" i="10"/>
  <c r="BC14" i="10"/>
  <c r="BB14" i="10"/>
  <c r="BA14" i="10"/>
  <c r="AZ14" i="10"/>
  <c r="AY14" i="10"/>
  <c r="AX14" i="10"/>
  <c r="AW14" i="10"/>
  <c r="AV14" i="10"/>
  <c r="AU14" i="10"/>
  <c r="AT14" i="10"/>
  <c r="AR14" i="10"/>
  <c r="AQ14" i="10"/>
  <c r="AP14" i="10"/>
  <c r="AO14" i="10"/>
  <c r="AN14" i="10"/>
  <c r="AM14" i="10"/>
  <c r="AL14" i="10"/>
  <c r="AK14" i="10"/>
  <c r="AJ14" i="10"/>
  <c r="AI14" i="10"/>
  <c r="AH14" i="10"/>
  <c r="AF14" i="10"/>
  <c r="AE14" i="10"/>
  <c r="AD14" i="10"/>
  <c r="AC14" i="10"/>
  <c r="AB14" i="10"/>
  <c r="AA14" i="10"/>
  <c r="Z14" i="10"/>
  <c r="Y14" i="10"/>
  <c r="X14" i="10"/>
  <c r="W14" i="10"/>
  <c r="V14" i="10"/>
  <c r="T14" i="10"/>
  <c r="S14" i="10"/>
  <c r="R14" i="10"/>
  <c r="Q14" i="10"/>
  <c r="P14" i="10"/>
  <c r="O14" i="10"/>
  <c r="N14" i="10"/>
  <c r="M14" i="10"/>
  <c r="L14" i="10"/>
  <c r="K14" i="10"/>
  <c r="J14" i="10"/>
  <c r="I14" i="10"/>
  <c r="E42" i="2"/>
  <c r="CC171" i="10"/>
  <c r="CB171" i="10"/>
  <c r="CA171" i="10"/>
  <c r="BZ171" i="10"/>
  <c r="BY171" i="10"/>
  <c r="BX171" i="10"/>
  <c r="BW171" i="10"/>
  <c r="BV171" i="10"/>
  <c r="BU171" i="10"/>
  <c r="BT171" i="10"/>
  <c r="BS171" i="10"/>
  <c r="BR171" i="10"/>
  <c r="BQ171" i="10"/>
  <c r="BP171" i="10"/>
  <c r="BO171" i="10"/>
  <c r="BN171" i="10"/>
  <c r="BM171" i="10"/>
  <c r="BL171" i="10"/>
  <c r="BK171" i="10"/>
  <c r="BJ171" i="10"/>
  <c r="BI171" i="10"/>
  <c r="BH171" i="10"/>
  <c r="BG171" i="10"/>
  <c r="BF171" i="10"/>
  <c r="BE171" i="10"/>
  <c r="BD171" i="10"/>
  <c r="BC171" i="10"/>
  <c r="BB171" i="10"/>
  <c r="BA171" i="10"/>
  <c r="AZ171" i="10"/>
  <c r="AY171" i="10"/>
  <c r="AX171" i="10"/>
  <c r="AW171" i="10"/>
  <c r="AV171" i="10"/>
  <c r="AU171" i="10"/>
  <c r="AT171" i="10"/>
  <c r="AS171" i="10"/>
  <c r="AR171" i="10"/>
  <c r="AQ171" i="10"/>
  <c r="AP171" i="10"/>
  <c r="AO171" i="10"/>
  <c r="AN171" i="10"/>
  <c r="AM171" i="10"/>
  <c r="AL171" i="10"/>
  <c r="AK171" i="10"/>
  <c r="AJ171" i="10"/>
  <c r="AI171" i="10"/>
  <c r="AH171" i="10"/>
  <c r="AG171" i="10"/>
  <c r="AF171" i="10"/>
  <c r="AE171" i="10"/>
  <c r="AD171" i="10"/>
  <c r="AC171" i="10"/>
  <c r="AB171" i="10"/>
  <c r="AA171" i="10"/>
  <c r="Z171" i="10"/>
  <c r="Y171" i="10"/>
  <c r="X171" i="10"/>
  <c r="W171" i="10"/>
  <c r="V171" i="10"/>
  <c r="U171" i="10"/>
  <c r="T171" i="10"/>
  <c r="S171" i="10"/>
  <c r="R171" i="10"/>
  <c r="Q171" i="10"/>
  <c r="P171" i="10"/>
  <c r="O171" i="10"/>
  <c r="N171" i="10"/>
  <c r="M171" i="10"/>
  <c r="L171" i="10"/>
  <c r="K171" i="10"/>
  <c r="J171" i="10"/>
  <c r="I171" i="10"/>
  <c r="H171" i="10"/>
  <c r="CB168" i="10"/>
  <c r="CA168" i="10"/>
  <c r="BZ168" i="10"/>
  <c r="BY168" i="10"/>
  <c r="BX168" i="10"/>
  <c r="BW168" i="10"/>
  <c r="BV168" i="10"/>
  <c r="BU168" i="10"/>
  <c r="BT168" i="10"/>
  <c r="BS168" i="10"/>
  <c r="BR168" i="10"/>
  <c r="BQ168" i="10"/>
  <c r="BP168" i="10"/>
  <c r="BO168" i="10"/>
  <c r="BN168" i="10"/>
  <c r="BM168" i="10"/>
  <c r="BL168" i="10"/>
  <c r="BK168" i="10"/>
  <c r="BJ168" i="10"/>
  <c r="BI168" i="10"/>
  <c r="BH168" i="10"/>
  <c r="BG168" i="10"/>
  <c r="BF168" i="10"/>
  <c r="BE168" i="10"/>
  <c r="BD168" i="10"/>
  <c r="BC168" i="10"/>
  <c r="BB168" i="10"/>
  <c r="BA168" i="10"/>
  <c r="AZ168" i="10"/>
  <c r="AY168" i="10"/>
  <c r="AX168" i="10"/>
  <c r="AW168" i="10"/>
  <c r="AV168" i="10"/>
  <c r="AU168" i="10"/>
  <c r="AT168" i="10"/>
  <c r="AS168" i="10"/>
  <c r="AR168" i="10"/>
  <c r="AQ168" i="10"/>
  <c r="AP168" i="10"/>
  <c r="AO168" i="10"/>
  <c r="AN168" i="10"/>
  <c r="AL168" i="10"/>
  <c r="AK168" i="10"/>
  <c r="AJ168" i="10"/>
  <c r="AI168" i="10"/>
  <c r="AH168" i="10"/>
  <c r="AF168" i="10"/>
  <c r="AE168" i="10"/>
  <c r="AD168" i="10"/>
  <c r="AC168" i="10"/>
  <c r="AB168" i="10"/>
  <c r="AA168" i="10"/>
  <c r="Z168" i="10"/>
  <c r="Y168" i="10"/>
  <c r="X168" i="10"/>
  <c r="W168" i="10"/>
  <c r="V168" i="10"/>
  <c r="T168" i="10"/>
  <c r="S168" i="10"/>
  <c r="R168" i="10"/>
  <c r="Q168" i="10"/>
  <c r="P168" i="10"/>
  <c r="O168" i="10"/>
  <c r="N168" i="10"/>
  <c r="M168" i="10"/>
  <c r="L168" i="10"/>
  <c r="K168" i="10"/>
  <c r="J168" i="10"/>
  <c r="I168" i="10"/>
  <c r="H168" i="10"/>
  <c r="CC146" i="10"/>
  <c r="CB146" i="10"/>
  <c r="CA146" i="10"/>
  <c r="BZ146" i="10"/>
  <c r="BY146" i="10"/>
  <c r="BX146" i="10"/>
  <c r="BW146" i="10"/>
  <c r="BV146" i="10"/>
  <c r="BU146" i="10"/>
  <c r="BT146" i="10"/>
  <c r="BS146" i="10"/>
  <c r="BR146" i="10"/>
  <c r="BQ146" i="10"/>
  <c r="BP146" i="10"/>
  <c r="BO146" i="10"/>
  <c r="BN146" i="10"/>
  <c r="BM146" i="10"/>
  <c r="BL146" i="10"/>
  <c r="BK146" i="10"/>
  <c r="BJ146" i="10"/>
  <c r="BI146" i="10"/>
  <c r="BH146" i="10"/>
  <c r="BG146" i="10"/>
  <c r="BF146" i="10"/>
  <c r="BE146" i="10"/>
  <c r="BD146" i="10"/>
  <c r="BC146"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D146" i="10"/>
  <c r="AC146" i="10"/>
  <c r="AB146" i="10"/>
  <c r="AA146" i="10"/>
  <c r="Z146" i="10"/>
  <c r="Y146" i="10"/>
  <c r="X146" i="10"/>
  <c r="W146" i="10"/>
  <c r="V146" i="10"/>
  <c r="U146" i="10"/>
  <c r="T146" i="10"/>
  <c r="S146" i="10"/>
  <c r="Q146" i="10"/>
  <c r="P146" i="10"/>
  <c r="O146" i="10"/>
  <c r="N146" i="10"/>
  <c r="M146" i="10"/>
  <c r="L146" i="10"/>
  <c r="K146" i="10"/>
  <c r="J146" i="10"/>
  <c r="I146" i="10"/>
  <c r="CB136" i="10"/>
  <c r="CA136" i="10"/>
  <c r="BZ136" i="10"/>
  <c r="BY136" i="10"/>
  <c r="BX136" i="10"/>
  <c r="BW136" i="10"/>
  <c r="BV136" i="10"/>
  <c r="BU136" i="10"/>
  <c r="BT136" i="10"/>
  <c r="BS136" i="10"/>
  <c r="BR136" i="10"/>
  <c r="BQ136" i="10"/>
  <c r="BP136" i="10"/>
  <c r="BO136" i="10"/>
  <c r="BN136" i="10"/>
  <c r="BM136" i="10"/>
  <c r="BL136" i="10"/>
  <c r="BK136" i="10"/>
  <c r="BJ136" i="10"/>
  <c r="BI136" i="10"/>
  <c r="BH136" i="10"/>
  <c r="BG136" i="10"/>
  <c r="BF136" i="10"/>
  <c r="BE136" i="10"/>
  <c r="BD136" i="10"/>
  <c r="BC136" i="10"/>
  <c r="BB136" i="10"/>
  <c r="BA136" i="10"/>
  <c r="AZ136" i="10"/>
  <c r="AY136" i="10"/>
  <c r="AX136" i="10"/>
  <c r="AW136" i="10"/>
  <c r="AV136" i="10"/>
  <c r="AU136" i="10"/>
  <c r="AT136" i="10"/>
  <c r="AS136" i="10"/>
  <c r="AR136" i="10"/>
  <c r="AQ136" i="10"/>
  <c r="AP136" i="10"/>
  <c r="AO136" i="10"/>
  <c r="AN136" i="10"/>
  <c r="AL136" i="10"/>
  <c r="AK136" i="10"/>
  <c r="AJ136" i="10"/>
  <c r="AI136" i="10"/>
  <c r="AH136" i="10"/>
  <c r="AF136" i="10"/>
  <c r="AE136" i="10"/>
  <c r="AD136" i="10"/>
  <c r="AC136" i="10"/>
  <c r="AB136" i="10"/>
  <c r="AA136" i="10"/>
  <c r="Z136" i="10"/>
  <c r="Y136" i="10"/>
  <c r="X136" i="10"/>
  <c r="W136" i="10"/>
  <c r="V136" i="10"/>
  <c r="T136" i="10"/>
  <c r="S136" i="10"/>
  <c r="Q136" i="10"/>
  <c r="P136" i="10"/>
  <c r="O136" i="10"/>
  <c r="N136" i="10"/>
  <c r="M136" i="10"/>
  <c r="L136" i="10"/>
  <c r="K136" i="10"/>
  <c r="J136" i="10"/>
  <c r="I136" i="10"/>
  <c r="CC92" i="10"/>
  <c r="CB92" i="10"/>
  <c r="CA92" i="10"/>
  <c r="BZ92" i="10"/>
  <c r="BY92" i="10"/>
  <c r="BX92" i="10"/>
  <c r="BW92" i="10"/>
  <c r="BV92" i="10"/>
  <c r="BU92" i="10"/>
  <c r="BT92" i="10"/>
  <c r="BS92" i="10"/>
  <c r="BR92" i="10"/>
  <c r="BQ92" i="10"/>
  <c r="BP92" i="10"/>
  <c r="BO92" i="10"/>
  <c r="BN92" i="10"/>
  <c r="BM92" i="10"/>
  <c r="BL92" i="10"/>
  <c r="BK92" i="10"/>
  <c r="BJ92" i="10"/>
  <c r="BI92" i="10"/>
  <c r="BH92" i="10"/>
  <c r="BG92" i="10"/>
  <c r="BF92" i="10"/>
  <c r="BE92" i="10"/>
  <c r="BD92" i="10"/>
  <c r="BC92" i="10"/>
  <c r="BB92" i="10"/>
  <c r="BA92" i="10"/>
  <c r="AZ92" i="10"/>
  <c r="AY92" i="10"/>
  <c r="AX92" i="10"/>
  <c r="AW92" i="10"/>
  <c r="AV92" i="10"/>
  <c r="AU92" i="10"/>
  <c r="AT92" i="10"/>
  <c r="AS92" i="10"/>
  <c r="AR92" i="10"/>
  <c r="AQ92" i="10"/>
  <c r="AP92" i="10"/>
  <c r="AO92" i="10"/>
  <c r="AN92" i="10"/>
  <c r="AM92" i="10"/>
  <c r="AL92" i="10"/>
  <c r="AK92" i="10"/>
  <c r="AJ92" i="10"/>
  <c r="AI92" i="10"/>
  <c r="AH92" i="10"/>
  <c r="AG92" i="10"/>
  <c r="AF92" i="10"/>
  <c r="AE92" i="10"/>
  <c r="AD92" i="10"/>
  <c r="AC92" i="10"/>
  <c r="AB92" i="10"/>
  <c r="AA92" i="10"/>
  <c r="Z92" i="10"/>
  <c r="Y92" i="10"/>
  <c r="X92" i="10"/>
  <c r="W92" i="10"/>
  <c r="V92" i="10"/>
  <c r="U92" i="10"/>
  <c r="T92" i="10"/>
  <c r="S92" i="10"/>
  <c r="Q92" i="10"/>
  <c r="P92" i="10"/>
  <c r="O92" i="10"/>
  <c r="N92" i="10"/>
  <c r="M92" i="10"/>
  <c r="L92" i="10"/>
  <c r="K92" i="10"/>
  <c r="J92" i="10"/>
  <c r="I92" i="10"/>
  <c r="H92" i="10"/>
  <c r="CC54" i="10"/>
  <c r="CB54" i="10"/>
  <c r="CA54" i="10"/>
  <c r="BZ54" i="10"/>
  <c r="BY54" i="10"/>
  <c r="BX54" i="10"/>
  <c r="BW54" i="10"/>
  <c r="BV54" i="10"/>
  <c r="BU54" i="10"/>
  <c r="BT54" i="10"/>
  <c r="BS54" i="10"/>
  <c r="BR54" i="10"/>
  <c r="BQ54" i="10"/>
  <c r="BP54" i="10"/>
  <c r="BO54" i="10"/>
  <c r="BN54" i="10"/>
  <c r="BM54" i="10"/>
  <c r="BL54" i="10"/>
  <c r="BK54" i="10"/>
  <c r="BJ54" i="10"/>
  <c r="BI54" i="10"/>
  <c r="BH54" i="10"/>
  <c r="BG54" i="10"/>
  <c r="BF54" i="10"/>
  <c r="BE54" i="10"/>
  <c r="BD54" i="10"/>
  <c r="BC54" i="10"/>
  <c r="BB54"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Q54" i="10"/>
  <c r="P54" i="10"/>
  <c r="O54" i="10"/>
  <c r="N54" i="10"/>
  <c r="M54" i="10"/>
  <c r="L54" i="10"/>
  <c r="K54" i="10"/>
  <c r="J54" i="10"/>
  <c r="I54" i="10"/>
  <c r="CB29" i="10"/>
  <c r="CA29" i="10"/>
  <c r="BZ29" i="10"/>
  <c r="BY29" i="10"/>
  <c r="BX29" i="10"/>
  <c r="BW29" i="10"/>
  <c r="BV29" i="10"/>
  <c r="BU29" i="10"/>
  <c r="BT29" i="10"/>
  <c r="BS29" i="10"/>
  <c r="BR29" i="10"/>
  <c r="BP29" i="10"/>
  <c r="BO29" i="10"/>
  <c r="BN29" i="10"/>
  <c r="BM29" i="10"/>
  <c r="BL29" i="10"/>
  <c r="BK29" i="10"/>
  <c r="BJ29" i="10"/>
  <c r="BI29" i="10"/>
  <c r="BH29" i="10"/>
  <c r="BG29" i="10"/>
  <c r="BF29" i="10"/>
  <c r="BD29" i="10"/>
  <c r="BC29" i="10"/>
  <c r="BB29" i="10"/>
  <c r="BA29" i="10"/>
  <c r="AZ29" i="10"/>
  <c r="AY29" i="10"/>
  <c r="AX29" i="10"/>
  <c r="AW29" i="10"/>
  <c r="AV29" i="10"/>
  <c r="AU29" i="10"/>
  <c r="AT29" i="10"/>
  <c r="AR29" i="10"/>
  <c r="AQ29" i="10"/>
  <c r="AP29" i="10"/>
  <c r="AO29" i="10"/>
  <c r="AN29" i="10"/>
  <c r="AM29" i="10"/>
  <c r="AL29" i="10"/>
  <c r="AK29" i="10"/>
  <c r="AJ29" i="10"/>
  <c r="AI29" i="10"/>
  <c r="AH29" i="10"/>
  <c r="AF29" i="10"/>
  <c r="AE29" i="10"/>
  <c r="AD29" i="10"/>
  <c r="AC29" i="10"/>
  <c r="AB29" i="10"/>
  <c r="AA29" i="10"/>
  <c r="Z29" i="10"/>
  <c r="Y29" i="10"/>
  <c r="X29" i="10"/>
  <c r="W29" i="10"/>
  <c r="V29" i="10"/>
  <c r="T29" i="10"/>
  <c r="S29" i="10"/>
  <c r="R29" i="10"/>
  <c r="Q29" i="10"/>
  <c r="O29" i="10"/>
  <c r="N29" i="10"/>
  <c r="M29" i="10"/>
  <c r="L29" i="10"/>
  <c r="K29" i="10"/>
  <c r="J29" i="10"/>
  <c r="I29" i="10"/>
  <c r="CC20" i="10"/>
  <c r="CB20" i="10"/>
  <c r="CA20" i="10"/>
  <c r="BZ20" i="10"/>
  <c r="BY20" i="10"/>
  <c r="BX20" i="10"/>
  <c r="BW20" i="10"/>
  <c r="BV20" i="10"/>
  <c r="BU20" i="10"/>
  <c r="BT20" i="10"/>
  <c r="BS20" i="10"/>
  <c r="BR20" i="10"/>
  <c r="BQ20" i="10"/>
  <c r="BP20" i="10"/>
  <c r="BO20" i="10"/>
  <c r="BN20" i="10"/>
  <c r="BM20" i="10"/>
  <c r="BL20" i="10"/>
  <c r="BK20" i="10"/>
  <c r="BJ20" i="10"/>
  <c r="BI20" i="10"/>
  <c r="BH20" i="10"/>
  <c r="BG20" i="10"/>
  <c r="BF20" i="10"/>
  <c r="B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J20" i="10"/>
  <c r="I20" i="10"/>
  <c r="H20" i="10"/>
  <c r="CC15" i="10"/>
  <c r="CB15" i="10"/>
  <c r="CA15" i="10"/>
  <c r="BZ15" i="10"/>
  <c r="BY15" i="10"/>
  <c r="BX15" i="10"/>
  <c r="BW15" i="10"/>
  <c r="BV15" i="10"/>
  <c r="BU15" i="10"/>
  <c r="BT15" i="10"/>
  <c r="BS15" i="10"/>
  <c r="BR15" i="10"/>
  <c r="BQ15" i="10"/>
  <c r="BP15" i="10"/>
  <c r="BO15" i="10"/>
  <c r="BN15" i="10"/>
  <c r="BM15" i="10"/>
  <c r="BL15" i="10"/>
  <c r="BK15" i="10"/>
  <c r="BJ15" i="10"/>
  <c r="BI15" i="10"/>
  <c r="BH15" i="10"/>
  <c r="BG15" i="10"/>
  <c r="BF15" i="10"/>
  <c r="BE15" i="10"/>
  <c r="BD15" i="10"/>
  <c r="BC15" i="10"/>
  <c r="BB15" i="10"/>
  <c r="BA15" i="10"/>
  <c r="AZ15" i="10"/>
  <c r="AY15" i="10"/>
  <c r="AX15" i="10"/>
  <c r="AW15" i="10"/>
  <c r="AV15" i="10"/>
  <c r="AU15" i="10"/>
  <c r="AT15" i="10"/>
  <c r="AS15" i="10"/>
  <c r="AR15" i="10"/>
  <c r="AQ15" i="10"/>
  <c r="AP15" i="10"/>
  <c r="AO15" i="10"/>
  <c r="AN15" i="10"/>
  <c r="AM15" i="10"/>
  <c r="AL15" i="10"/>
  <c r="AK15"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CC221" i="10" l="1"/>
  <c r="CC252" i="10"/>
  <c r="CC265" i="10"/>
  <c r="CC273" i="10"/>
  <c r="CC218" i="10"/>
  <c r="CC266" i="10"/>
  <c r="CC274" i="10"/>
  <c r="CC219" i="10"/>
  <c r="CC263" i="10"/>
  <c r="CC267" i="10"/>
  <c r="CC271" i="10"/>
  <c r="CC275" i="10"/>
  <c r="CC220" i="10"/>
  <c r="CC264" i="10"/>
  <c r="CC272" i="10"/>
  <c r="BE261" i="10"/>
  <c r="AS261" i="10"/>
  <c r="AG261" i="10"/>
  <c r="BQ261" i="10"/>
  <c r="U261" i="10"/>
  <c r="BE333" i="10"/>
  <c r="AS333" i="10"/>
  <c r="AG333" i="10"/>
  <c r="BQ333" i="10"/>
  <c r="AG303" i="10"/>
  <c r="U303" i="10"/>
  <c r="R102" i="14"/>
  <c r="R102" i="10"/>
  <c r="R102" i="12"/>
  <c r="G262" i="10"/>
  <c r="U276" i="10"/>
  <c r="U269" i="10"/>
  <c r="AM249" i="12"/>
  <c r="CC184" i="12"/>
  <c r="CC196" i="12"/>
  <c r="CC180" i="12"/>
  <c r="CC178" i="12"/>
  <c r="CC194" i="12"/>
  <c r="CC188" i="12"/>
  <c r="CC182" i="12"/>
  <c r="AG259" i="14"/>
  <c r="AM259" i="14" s="1"/>
  <c r="CC501" i="3"/>
  <c r="G501" i="3" s="1"/>
  <c r="CC502" i="10"/>
  <c r="CC502" i="3" s="1"/>
  <c r="G502" i="3" s="1"/>
  <c r="U286" i="12"/>
  <c r="U277" i="12"/>
  <c r="AG277" i="12"/>
  <c r="U276" i="12"/>
  <c r="U270" i="12"/>
  <c r="AG270" i="12"/>
  <c r="AG269" i="12"/>
  <c r="AM269" i="12" s="1"/>
  <c r="U268" i="12"/>
  <c r="AG259" i="12"/>
  <c r="AM259" i="12" s="1"/>
  <c r="AG258" i="12"/>
  <c r="AM258" i="12" s="1"/>
  <c r="U256" i="12"/>
  <c r="AG256" i="12"/>
  <c r="U255" i="12"/>
  <c r="AG255" i="12"/>
  <c r="U251" i="12"/>
  <c r="U250" i="12"/>
  <c r="AG250" i="12"/>
  <c r="U248" i="12"/>
  <c r="AG248" i="12"/>
  <c r="U247" i="12"/>
  <c r="AG247" i="12"/>
  <c r="U246" i="12"/>
  <c r="U245" i="12"/>
  <c r="AG245" i="12"/>
  <c r="U243" i="12"/>
  <c r="AG243" i="12"/>
  <c r="U242" i="12"/>
  <c r="AG242" i="12"/>
  <c r="U241" i="12"/>
  <c r="AG241" i="12"/>
  <c r="U240" i="12"/>
  <c r="AG240" i="12"/>
  <c r="U239" i="12"/>
  <c r="AG239" i="12"/>
  <c r="U236" i="12"/>
  <c r="AG236" i="12"/>
  <c r="U235" i="12"/>
  <c r="AG235" i="12"/>
  <c r="U234" i="12"/>
  <c r="AG234" i="12"/>
  <c r="U233" i="12"/>
  <c r="AG233" i="12"/>
  <c r="U232" i="12"/>
  <c r="AG232" i="12"/>
  <c r="U231" i="12"/>
  <c r="AG231" i="12"/>
  <c r="U230" i="12"/>
  <c r="AG230" i="12"/>
  <c r="AG228" i="12"/>
  <c r="AM228" i="12" s="1"/>
  <c r="U227" i="12"/>
  <c r="AG227" i="12"/>
  <c r="U215" i="12"/>
  <c r="AG215" i="12"/>
  <c r="U144" i="12"/>
  <c r="AG144" i="12"/>
  <c r="AG136" i="12" s="1"/>
  <c r="AR113" i="12"/>
  <c r="BT113" i="12"/>
  <c r="U286" i="14"/>
  <c r="AG286" i="14"/>
  <c r="U277" i="14"/>
  <c r="AG277" i="14"/>
  <c r="U270" i="14"/>
  <c r="AG270" i="14"/>
  <c r="U269" i="14"/>
  <c r="AG269" i="14"/>
  <c r="U268" i="14"/>
  <c r="AG268" i="14"/>
  <c r="U258" i="14"/>
  <c r="AG258" i="14"/>
  <c r="U256" i="14"/>
  <c r="AG255" i="14"/>
  <c r="AM255" i="14" s="1"/>
  <c r="U251" i="14"/>
  <c r="AG251" i="14"/>
  <c r="U250" i="14"/>
  <c r="AG250" i="14"/>
  <c r="AG249" i="14"/>
  <c r="AM249" i="14" s="1"/>
  <c r="U248" i="14"/>
  <c r="AG248" i="14"/>
  <c r="U247" i="14"/>
  <c r="AG247" i="14"/>
  <c r="U246" i="14"/>
  <c r="AG246" i="14"/>
  <c r="AG245" i="14"/>
  <c r="AM245" i="14" s="1"/>
  <c r="U243" i="14"/>
  <c r="AG243" i="14"/>
  <c r="U242" i="14"/>
  <c r="AG242" i="14"/>
  <c r="AG241" i="14"/>
  <c r="AM241" i="14" s="1"/>
  <c r="AG240" i="14"/>
  <c r="AM240" i="14" s="1"/>
  <c r="U239" i="14"/>
  <c r="U236" i="14"/>
  <c r="AG236" i="14"/>
  <c r="U235" i="14"/>
  <c r="AG235" i="14"/>
  <c r="U234" i="14"/>
  <c r="U233" i="14"/>
  <c r="AG233" i="14"/>
  <c r="U232" i="14"/>
  <c r="AG232" i="14"/>
  <c r="U231" i="14"/>
  <c r="AG231" i="14"/>
  <c r="U230" i="14"/>
  <c r="U228" i="14"/>
  <c r="AG228" i="14"/>
  <c r="U227" i="14"/>
  <c r="U215" i="14"/>
  <c r="AG215" i="14"/>
  <c r="U144" i="14"/>
  <c r="AG144" i="14"/>
  <c r="U286" i="10"/>
  <c r="AG286" i="10"/>
  <c r="U277" i="10"/>
  <c r="AG277" i="10"/>
  <c r="AG276" i="10"/>
  <c r="U270" i="10"/>
  <c r="AG270" i="10"/>
  <c r="AG269" i="10"/>
  <c r="U268" i="10"/>
  <c r="AG268" i="10"/>
  <c r="U259" i="10"/>
  <c r="AG259" i="10"/>
  <c r="U258" i="10"/>
  <c r="AG258" i="10"/>
  <c r="U256" i="10"/>
  <c r="AG256" i="10"/>
  <c r="U255" i="10"/>
  <c r="AG255" i="10"/>
  <c r="U251" i="10"/>
  <c r="AG251" i="10"/>
  <c r="U250" i="10"/>
  <c r="AG250" i="10"/>
  <c r="U249" i="10"/>
  <c r="AG249" i="10"/>
  <c r="U248" i="10"/>
  <c r="AG248" i="10"/>
  <c r="U247" i="10"/>
  <c r="AG247" i="10"/>
  <c r="U246" i="10"/>
  <c r="AG246" i="10"/>
  <c r="U245" i="10"/>
  <c r="AG245" i="10"/>
  <c r="U243" i="10"/>
  <c r="AG243" i="10"/>
  <c r="U242" i="10"/>
  <c r="AG242" i="10"/>
  <c r="U241" i="10"/>
  <c r="AG241" i="10"/>
  <c r="U240" i="10"/>
  <c r="AG240" i="10"/>
  <c r="U239" i="10"/>
  <c r="AG239" i="10"/>
  <c r="U236" i="10"/>
  <c r="AG236" i="10"/>
  <c r="U235" i="10"/>
  <c r="AG235" i="10"/>
  <c r="U234" i="10"/>
  <c r="AG234" i="10"/>
  <c r="U233" i="10"/>
  <c r="AG233" i="10"/>
  <c r="U232" i="10"/>
  <c r="AG232" i="10"/>
  <c r="U231" i="10"/>
  <c r="AG231" i="10"/>
  <c r="U230" i="10"/>
  <c r="AG230" i="10"/>
  <c r="U228" i="10"/>
  <c r="AG228" i="10"/>
  <c r="U227" i="10"/>
  <c r="AG227" i="10"/>
  <c r="U215" i="10"/>
  <c r="AG215" i="10"/>
  <c r="U144" i="10"/>
  <c r="AG144" i="10"/>
  <c r="AG136" i="10" s="1"/>
  <c r="BJ113" i="12"/>
  <c r="AN113" i="12"/>
  <c r="CB113" i="12"/>
  <c r="K113" i="12"/>
  <c r="K28" i="12" s="1"/>
  <c r="K12" i="12" s="1"/>
  <c r="AQ113" i="12"/>
  <c r="AI113" i="12"/>
  <c r="BW25" i="12"/>
  <c r="BU25" i="12"/>
  <c r="AT25" i="12"/>
  <c r="BD25" i="12"/>
  <c r="AV25" i="12"/>
  <c r="AR25" i="12"/>
  <c r="BX25" i="14"/>
  <c r="BU25" i="14"/>
  <c r="O25" i="14"/>
  <c r="I25" i="14"/>
  <c r="BP25" i="12"/>
  <c r="BA25" i="12"/>
  <c r="AX25" i="12"/>
  <c r="R25" i="12"/>
  <c r="K25" i="12"/>
  <c r="J25" i="12"/>
  <c r="BX25" i="12"/>
  <c r="BO25" i="12"/>
  <c r="BN25" i="12"/>
  <c r="BM25" i="12"/>
  <c r="BL25" i="12"/>
  <c r="BG25" i="12"/>
  <c r="BB25" i="12"/>
  <c r="AU25" i="12"/>
  <c r="AQ25" i="12"/>
  <c r="AN25" i="12"/>
  <c r="AL25" i="12"/>
  <c r="AK25" i="12"/>
  <c r="AI25" i="12"/>
  <c r="AF25" i="12"/>
  <c r="AE25" i="12"/>
  <c r="AC25" i="12"/>
  <c r="AA25" i="12"/>
  <c r="X25" i="12"/>
  <c r="W25" i="12"/>
  <c r="V25" i="12"/>
  <c r="S25" i="12"/>
  <c r="Q25" i="12"/>
  <c r="P25" i="12"/>
  <c r="M25" i="12"/>
  <c r="L25" i="12"/>
  <c r="H25" i="12"/>
  <c r="AY25" i="12"/>
  <c r="CB25" i="12"/>
  <c r="CA25" i="12"/>
  <c r="BY25" i="12"/>
  <c r="BV25" i="12"/>
  <c r="BT25" i="12"/>
  <c r="BS25" i="12"/>
  <c r="BK25" i="12"/>
  <c r="BJ25" i="12"/>
  <c r="BI25" i="12"/>
  <c r="BH25" i="12"/>
  <c r="BF25" i="12"/>
  <c r="BC25" i="12"/>
  <c r="AZ25" i="12"/>
  <c r="AW25" i="12"/>
  <c r="AP25" i="12"/>
  <c r="AO25" i="12"/>
  <c r="AM25" i="12"/>
  <c r="AJ25" i="12"/>
  <c r="AH25" i="12"/>
  <c r="AD25" i="12"/>
  <c r="AB25" i="12"/>
  <c r="Z25" i="12"/>
  <c r="Y25" i="12"/>
  <c r="T25" i="12"/>
  <c r="O25" i="12"/>
  <c r="N25" i="12"/>
  <c r="I25" i="12"/>
  <c r="BH213" i="12"/>
  <c r="BH21" i="12" s="1"/>
  <c r="BH22" i="12" s="1"/>
  <c r="BO213" i="12"/>
  <c r="BO21" i="12" s="1"/>
  <c r="BO22" i="12" s="1"/>
  <c r="BY213" i="12"/>
  <c r="BY21" i="12" s="1"/>
  <c r="BY22" i="12" s="1"/>
  <c r="Y213" i="12"/>
  <c r="Y21" i="12" s="1"/>
  <c r="Y22" i="12" s="1"/>
  <c r="AA213" i="12"/>
  <c r="AA21" i="12" s="1"/>
  <c r="AA22" i="12" s="1"/>
  <c r="AJ213" i="12"/>
  <c r="AJ21" i="12" s="1"/>
  <c r="AJ22" i="12" s="1"/>
  <c r="BW213" i="12"/>
  <c r="BW21" i="12" s="1"/>
  <c r="BW22" i="12" s="1"/>
  <c r="BI213" i="12"/>
  <c r="BI21" i="12" s="1"/>
  <c r="BI22" i="12" s="1"/>
  <c r="W213" i="12"/>
  <c r="W21" i="12" s="1"/>
  <c r="W22" i="12" s="1"/>
  <c r="AE213" i="12"/>
  <c r="AE21" i="12" s="1"/>
  <c r="AE22" i="12" s="1"/>
  <c r="BS213" i="12"/>
  <c r="BS21" i="12" s="1"/>
  <c r="BS22" i="12" s="1"/>
  <c r="CA213" i="12"/>
  <c r="CA21" i="12" s="1"/>
  <c r="CA22" i="12" s="1"/>
  <c r="AQ213" i="12"/>
  <c r="AQ21" i="12" s="1"/>
  <c r="AQ22" i="12" s="1"/>
  <c r="AZ213" i="12"/>
  <c r="AZ21" i="12" s="1"/>
  <c r="AZ22" i="12" s="1"/>
  <c r="I213" i="12"/>
  <c r="I21" i="12" s="1"/>
  <c r="I22" i="12" s="1"/>
  <c r="Q213" i="12"/>
  <c r="Q21" i="12" s="1"/>
  <c r="Q22" i="12" s="1"/>
  <c r="AI213" i="12"/>
  <c r="AI21" i="12" s="1"/>
  <c r="AI22" i="12" s="1"/>
  <c r="AR213" i="12"/>
  <c r="AR21" i="12" s="1"/>
  <c r="AR22" i="12" s="1"/>
  <c r="BA213" i="12"/>
  <c r="BA21" i="12" s="1"/>
  <c r="BA22" i="12" s="1"/>
  <c r="K213" i="12"/>
  <c r="K21" i="12" s="1"/>
  <c r="K22" i="12" s="1"/>
  <c r="S213" i="12"/>
  <c r="S21" i="12" s="1"/>
  <c r="S22" i="12" s="1"/>
  <c r="AB213" i="12"/>
  <c r="AB21" i="12" s="1"/>
  <c r="AB22" i="12" s="1"/>
  <c r="AK213" i="12"/>
  <c r="AK21" i="12" s="1"/>
  <c r="AK22" i="12" s="1"/>
  <c r="AU213" i="12"/>
  <c r="AU21" i="12" s="1"/>
  <c r="AU22" i="12" s="1"/>
  <c r="BC213" i="12"/>
  <c r="BC21" i="12" s="1"/>
  <c r="BC22" i="12" s="1"/>
  <c r="BM213" i="12"/>
  <c r="BM21" i="12" s="1"/>
  <c r="BM22" i="12" s="1"/>
  <c r="M213" i="12"/>
  <c r="M21" i="12" s="1"/>
  <c r="M22" i="12" s="1"/>
  <c r="AW213" i="12"/>
  <c r="AW21" i="12" s="1"/>
  <c r="AW22" i="12" s="1"/>
  <c r="BK213" i="12"/>
  <c r="BK21" i="12" s="1"/>
  <c r="BK22" i="12" s="1"/>
  <c r="BT213" i="12"/>
  <c r="BT21" i="12" s="1"/>
  <c r="BT22" i="12" s="1"/>
  <c r="CB213" i="12"/>
  <c r="CB21" i="12" s="1"/>
  <c r="CB22" i="12" s="1"/>
  <c r="O213" i="12"/>
  <c r="O21" i="12" s="1"/>
  <c r="O22" i="12" s="1"/>
  <c r="X213" i="12"/>
  <c r="X21" i="12" s="1"/>
  <c r="X22" i="12" s="1"/>
  <c r="AF213" i="12"/>
  <c r="AF21" i="12" s="1"/>
  <c r="AF22" i="12" s="1"/>
  <c r="AY213" i="12"/>
  <c r="AY21" i="12" s="1"/>
  <c r="AY22" i="12" s="1"/>
  <c r="AO213" i="12"/>
  <c r="AO21" i="12" s="1"/>
  <c r="AO22" i="12" s="1"/>
  <c r="BU213" i="12"/>
  <c r="BU21" i="12" s="1"/>
  <c r="BU22" i="12" s="1"/>
  <c r="L213" i="12"/>
  <c r="L21" i="12" s="1"/>
  <c r="L22" i="12" s="1"/>
  <c r="T213" i="12"/>
  <c r="T21" i="12" s="1"/>
  <c r="T22" i="12" s="1"/>
  <c r="AC213" i="12"/>
  <c r="AC21" i="12" s="1"/>
  <c r="AC22" i="12" s="1"/>
  <c r="BG213" i="12"/>
  <c r="BG21" i="12" s="1"/>
  <c r="BG22" i="12" s="1"/>
  <c r="BX213" i="12"/>
  <c r="BX21" i="12" s="1"/>
  <c r="BX22" i="12" s="1"/>
  <c r="Z213" i="12"/>
  <c r="Z21" i="12" s="1"/>
  <c r="Z22" i="12" s="1"/>
  <c r="AH213" i="12"/>
  <c r="AH21" i="12" s="1"/>
  <c r="AH22" i="12" s="1"/>
  <c r="AP213" i="12"/>
  <c r="AP21" i="12" s="1"/>
  <c r="AP22" i="12" s="1"/>
  <c r="J213" i="12"/>
  <c r="J21" i="12" s="1"/>
  <c r="J22" i="12" s="1"/>
  <c r="AX213" i="12"/>
  <c r="AX21" i="12" s="1"/>
  <c r="AX22" i="12" s="1"/>
  <c r="BF213" i="12"/>
  <c r="BF21" i="12" s="1"/>
  <c r="BF22" i="12" s="1"/>
  <c r="BN213" i="12"/>
  <c r="BN21" i="12" s="1"/>
  <c r="BN22" i="12" s="1"/>
  <c r="BV213" i="12"/>
  <c r="BV21" i="12" s="1"/>
  <c r="BV22" i="12" s="1"/>
  <c r="BR213" i="12"/>
  <c r="BR21" i="12" s="1"/>
  <c r="BR22" i="12" s="1"/>
  <c r="BZ213" i="12"/>
  <c r="BZ21" i="12" s="1"/>
  <c r="BZ22" i="12" s="1"/>
  <c r="BP213" i="12"/>
  <c r="BP21" i="12" s="1"/>
  <c r="BP22" i="12" s="1"/>
  <c r="BJ213" i="12"/>
  <c r="BJ21" i="12" s="1"/>
  <c r="BJ22" i="12" s="1"/>
  <c r="AT213" i="12"/>
  <c r="AT21" i="12" s="1"/>
  <c r="AT22" i="12" s="1"/>
  <c r="BB213" i="12"/>
  <c r="BB21" i="12" s="1"/>
  <c r="BB22" i="12" s="1"/>
  <c r="AL213" i="12"/>
  <c r="AL21" i="12" s="1"/>
  <c r="AL22" i="12" s="1"/>
  <c r="V213" i="12"/>
  <c r="V21" i="12" s="1"/>
  <c r="V22" i="12" s="1"/>
  <c r="AD213" i="12"/>
  <c r="AD21" i="12" s="1"/>
  <c r="AD22" i="12" s="1"/>
  <c r="N213" i="12"/>
  <c r="N21" i="12" s="1"/>
  <c r="N22" i="12" s="1"/>
  <c r="S113" i="12"/>
  <c r="X113" i="12"/>
  <c r="AF113" i="12"/>
  <c r="AO113" i="12"/>
  <c r="BG113" i="12"/>
  <c r="BO113" i="12"/>
  <c r="AA113" i="12"/>
  <c r="AJ113" i="12"/>
  <c r="AW113" i="12"/>
  <c r="BF113" i="12"/>
  <c r="BN113" i="12"/>
  <c r="BW113" i="12"/>
  <c r="AY113" i="12"/>
  <c r="AB113" i="12"/>
  <c r="BM113" i="12"/>
  <c r="H113" i="12"/>
  <c r="H28" i="12" s="1"/>
  <c r="H12" i="12" s="1"/>
  <c r="H13" i="12" s="1"/>
  <c r="P113" i="12"/>
  <c r="P28" i="12" s="1"/>
  <c r="P12" i="12" s="1"/>
  <c r="P13" i="12" s="1"/>
  <c r="Y113" i="12"/>
  <c r="BH113" i="12"/>
  <c r="BP113" i="12"/>
  <c r="I113" i="12"/>
  <c r="I28" i="12" s="1"/>
  <c r="I12" i="12" s="1"/>
  <c r="I13" i="12" s="1"/>
  <c r="Q113" i="12"/>
  <c r="Q28" i="12" s="1"/>
  <c r="Q12" i="12" s="1"/>
  <c r="Q13" i="12" s="1"/>
  <c r="BI113" i="12"/>
  <c r="M113" i="12"/>
  <c r="M28" i="12" s="1"/>
  <c r="M12" i="12" s="1"/>
  <c r="M13" i="12" s="1"/>
  <c r="BY113" i="12"/>
  <c r="L113" i="12"/>
  <c r="L28" i="12" s="1"/>
  <c r="L12" i="12" s="1"/>
  <c r="BU113" i="12"/>
  <c r="AH113" i="12"/>
  <c r="J113" i="12"/>
  <c r="J28" i="12" s="1"/>
  <c r="R113" i="12"/>
  <c r="AX113" i="12"/>
  <c r="AP113" i="12"/>
  <c r="BA113" i="12"/>
  <c r="AK113" i="12"/>
  <c r="AC113" i="12"/>
  <c r="BV113" i="12"/>
  <c r="N113" i="12"/>
  <c r="N28" i="12" s="1"/>
  <c r="N12" i="12" s="1"/>
  <c r="Z113" i="12"/>
  <c r="AZ113" i="12"/>
  <c r="BR113" i="12"/>
  <c r="BZ113" i="12"/>
  <c r="AT113" i="12"/>
  <c r="W113" i="12"/>
  <c r="AE113" i="12"/>
  <c r="V113" i="12"/>
  <c r="AD113" i="12"/>
  <c r="AL113" i="12"/>
  <c r="BB113" i="12"/>
  <c r="T113" i="12"/>
  <c r="BX113" i="12"/>
  <c r="O113" i="12"/>
  <c r="O28" i="12" s="1"/>
  <c r="O12" i="12" s="1"/>
  <c r="AU113" i="12"/>
  <c r="BC113" i="12"/>
  <c r="BK113" i="12"/>
  <c r="BS113" i="12"/>
  <c r="CA113" i="12"/>
  <c r="BO25" i="14"/>
  <c r="BM25" i="14"/>
  <c r="AW25" i="14"/>
  <c r="W25" i="14"/>
  <c r="CB25" i="14"/>
  <c r="BA25" i="14"/>
  <c r="AY25" i="14"/>
  <c r="AQ25" i="14"/>
  <c r="AO25" i="14"/>
  <c r="AM25" i="14"/>
  <c r="AF25" i="14"/>
  <c r="AB25" i="14"/>
  <c r="Y25" i="14"/>
  <c r="Q25" i="14"/>
  <c r="P25" i="14"/>
  <c r="N25" i="14"/>
  <c r="M25" i="14"/>
  <c r="L25" i="14"/>
  <c r="K25" i="14"/>
  <c r="J25" i="14"/>
  <c r="BZ25" i="14"/>
  <c r="BY25" i="14"/>
  <c r="BW25" i="14"/>
  <c r="BV25" i="14"/>
  <c r="BT25" i="14"/>
  <c r="BR25" i="14"/>
  <c r="BP25" i="14"/>
  <c r="BN25" i="14"/>
  <c r="BL25" i="14"/>
  <c r="BJ25" i="14"/>
  <c r="BI25" i="14"/>
  <c r="BH25" i="14"/>
  <c r="BG25" i="14"/>
  <c r="BF25" i="14"/>
  <c r="BD25" i="14"/>
  <c r="BB25" i="14"/>
  <c r="AZ25" i="14"/>
  <c r="AX25" i="14"/>
  <c r="AV25" i="14"/>
  <c r="AT25" i="14"/>
  <c r="AR25" i="14"/>
  <c r="AP25" i="14"/>
  <c r="AN25" i="14"/>
  <c r="AL25" i="14"/>
  <c r="AK25" i="14"/>
  <c r="AJ25" i="14"/>
  <c r="AI25" i="14"/>
  <c r="AH25" i="14"/>
  <c r="AE25" i="14"/>
  <c r="AD25" i="14"/>
  <c r="AC25" i="14"/>
  <c r="AA25" i="14"/>
  <c r="Z25" i="14"/>
  <c r="X25" i="14"/>
  <c r="V25" i="14"/>
  <c r="T25" i="14"/>
  <c r="S25" i="14"/>
  <c r="R25" i="14"/>
  <c r="H25" i="14"/>
  <c r="BM213" i="14"/>
  <c r="BM21" i="14" s="1"/>
  <c r="BM22" i="14" s="1"/>
  <c r="BF213" i="14"/>
  <c r="BF21" i="14" s="1"/>
  <c r="BF22" i="14" s="1"/>
  <c r="BK213" i="14"/>
  <c r="BK21" i="14" s="1"/>
  <c r="BK22" i="14" s="1"/>
  <c r="BW213" i="14"/>
  <c r="BW21" i="14" s="1"/>
  <c r="BW22" i="14" s="1"/>
  <c r="AX213" i="14"/>
  <c r="AX21" i="14" s="1"/>
  <c r="AX22" i="14" s="1"/>
  <c r="BG213" i="14"/>
  <c r="BG21" i="14" s="1"/>
  <c r="BG22" i="14" s="1"/>
  <c r="BO213" i="14"/>
  <c r="BO21" i="14" s="1"/>
  <c r="BO22" i="14" s="1"/>
  <c r="AC213" i="14"/>
  <c r="AC21" i="14" s="1"/>
  <c r="AC22" i="14" s="1"/>
  <c r="BV213" i="14"/>
  <c r="BV21" i="14" s="1"/>
  <c r="BV22" i="14" s="1"/>
  <c r="O213" i="14"/>
  <c r="O21" i="14" s="1"/>
  <c r="O22" i="14" s="1"/>
  <c r="BY213" i="14"/>
  <c r="BY21" i="14" s="1"/>
  <c r="BY22" i="14" s="1"/>
  <c r="BA213" i="14"/>
  <c r="BA21" i="14" s="1"/>
  <c r="BA22" i="14" s="1"/>
  <c r="J213" i="14"/>
  <c r="J21" i="14" s="1"/>
  <c r="J22" i="14" s="1"/>
  <c r="AK213" i="14"/>
  <c r="AK21" i="14" s="1"/>
  <c r="AK22" i="14" s="1"/>
  <c r="M213" i="14"/>
  <c r="M21" i="14" s="1"/>
  <c r="M22" i="14" s="1"/>
  <c r="AR213" i="14"/>
  <c r="AR21" i="14" s="1"/>
  <c r="AR22" i="14" s="1"/>
  <c r="CA213" i="14"/>
  <c r="CA21" i="14" s="1"/>
  <c r="CA22" i="14" s="1"/>
  <c r="AJ213" i="14"/>
  <c r="AJ21" i="14" s="1"/>
  <c r="AJ22" i="14" s="1"/>
  <c r="W213" i="14"/>
  <c r="W21" i="14" s="1"/>
  <c r="W22" i="14" s="1"/>
  <c r="AE213" i="14"/>
  <c r="AE21" i="14" s="1"/>
  <c r="AE22" i="14" s="1"/>
  <c r="AO213" i="14"/>
  <c r="AO21" i="14" s="1"/>
  <c r="AO22" i="14" s="1"/>
  <c r="AB213" i="14"/>
  <c r="AB21" i="14" s="1"/>
  <c r="AB22" i="14" s="1"/>
  <c r="AU213" i="14"/>
  <c r="AU21" i="14" s="1"/>
  <c r="AU22" i="14" s="1"/>
  <c r="BC213" i="14"/>
  <c r="BC21" i="14" s="1"/>
  <c r="BC22" i="14" s="1"/>
  <c r="BU213" i="14"/>
  <c r="BU21" i="14" s="1"/>
  <c r="BU22" i="14" s="1"/>
  <c r="AW213" i="14"/>
  <c r="AW21" i="14" s="1"/>
  <c r="AW22" i="14" s="1"/>
  <c r="AY213" i="14"/>
  <c r="AY21" i="14" s="1"/>
  <c r="AY22" i="14" s="1"/>
  <c r="AA213" i="14"/>
  <c r="AA21" i="14" s="1"/>
  <c r="AA22" i="14" s="1"/>
  <c r="S213" i="14"/>
  <c r="S21" i="14" s="1"/>
  <c r="S22" i="14" s="1"/>
  <c r="BN213" i="14"/>
  <c r="BN21" i="14" s="1"/>
  <c r="BN22" i="14" s="1"/>
  <c r="I213" i="14"/>
  <c r="I21" i="14" s="1"/>
  <c r="I22" i="14" s="1"/>
  <c r="Q213" i="14"/>
  <c r="Q21" i="14" s="1"/>
  <c r="Q22" i="14" s="1"/>
  <c r="Z213" i="14"/>
  <c r="Z21" i="14" s="1"/>
  <c r="Z22" i="14" s="1"/>
  <c r="AI213" i="14"/>
  <c r="AI21" i="14" s="1"/>
  <c r="AI22" i="14" s="1"/>
  <c r="BS213" i="14"/>
  <c r="BS21" i="14" s="1"/>
  <c r="BS22" i="14" s="1"/>
  <c r="BH213" i="14"/>
  <c r="BH21" i="14" s="1"/>
  <c r="BH22" i="14" s="1"/>
  <c r="BP213" i="14"/>
  <c r="BP21" i="14" s="1"/>
  <c r="BP22" i="14" s="1"/>
  <c r="H213" i="14"/>
  <c r="P213" i="14"/>
  <c r="P21" i="14" s="1"/>
  <c r="P22" i="14" s="1"/>
  <c r="Y213" i="14"/>
  <c r="Y21" i="14" s="1"/>
  <c r="Y22" i="14" s="1"/>
  <c r="AH213" i="14"/>
  <c r="AH21" i="14" s="1"/>
  <c r="AH22" i="14" s="1"/>
  <c r="AQ213" i="14"/>
  <c r="AQ21" i="14" s="1"/>
  <c r="AQ22" i="14" s="1"/>
  <c r="AZ213" i="14"/>
  <c r="AZ21" i="14" s="1"/>
  <c r="AZ22" i="14" s="1"/>
  <c r="BI213" i="14"/>
  <c r="BI21" i="14" s="1"/>
  <c r="BI22" i="14" s="1"/>
  <c r="T213" i="14"/>
  <c r="T21" i="14" s="1"/>
  <c r="T22" i="14" s="1"/>
  <c r="AV213" i="14"/>
  <c r="AV21" i="14" s="1"/>
  <c r="AV22" i="14" s="1"/>
  <c r="BD213" i="14"/>
  <c r="BD21" i="14" s="1"/>
  <c r="BD22" i="14" s="1"/>
  <c r="AP213" i="14"/>
  <c r="AP21" i="14" s="1"/>
  <c r="AP22" i="14" s="1"/>
  <c r="K213" i="14"/>
  <c r="K21" i="14" s="1"/>
  <c r="K22" i="14" s="1"/>
  <c r="BR213" i="14"/>
  <c r="BR21" i="14" s="1"/>
  <c r="BR22" i="14" s="1"/>
  <c r="BZ213" i="14"/>
  <c r="BZ21" i="14" s="1"/>
  <c r="BZ22" i="14" s="1"/>
  <c r="L213" i="14"/>
  <c r="L21" i="14" s="1"/>
  <c r="L22" i="14" s="1"/>
  <c r="AT213" i="14"/>
  <c r="AT21" i="14" s="1"/>
  <c r="AT22" i="14" s="1"/>
  <c r="BB213" i="14"/>
  <c r="BB21" i="14" s="1"/>
  <c r="BB22" i="14" s="1"/>
  <c r="BJ213" i="14"/>
  <c r="BJ21" i="14" s="1"/>
  <c r="BJ22" i="14" s="1"/>
  <c r="V213" i="14"/>
  <c r="V21" i="14" s="1"/>
  <c r="V22" i="14" s="1"/>
  <c r="AD213" i="14"/>
  <c r="AD21" i="14" s="1"/>
  <c r="AD22" i="14" s="1"/>
  <c r="AL213" i="14"/>
  <c r="AL21" i="14" s="1"/>
  <c r="AL22" i="14" s="1"/>
  <c r="N213" i="14"/>
  <c r="N21" i="14" s="1"/>
  <c r="N22" i="14" s="1"/>
  <c r="R213" i="14"/>
  <c r="R21" i="14" s="1"/>
  <c r="R22" i="14" s="1"/>
  <c r="BJ113" i="14"/>
  <c r="AQ113" i="14"/>
  <c r="BW113" i="14"/>
  <c r="AI113" i="14"/>
  <c r="BA113" i="14"/>
  <c r="BI113" i="14"/>
  <c r="BY113" i="14"/>
  <c r="AU113" i="14"/>
  <c r="BC113" i="14"/>
  <c r="CA113" i="14"/>
  <c r="BZ25" i="10"/>
  <c r="BK25" i="10"/>
  <c r="BB25" i="10"/>
  <c r="AT25" i="10"/>
  <c r="V25" i="10"/>
  <c r="O25" i="10"/>
  <c r="CA113" i="10"/>
  <c r="BC113" i="10"/>
  <c r="AU113" i="10"/>
  <c r="I113" i="14"/>
  <c r="I28" i="14" s="1"/>
  <c r="I12" i="14" s="1"/>
  <c r="Q113" i="14"/>
  <c r="Q28" i="14" s="1"/>
  <c r="Q12" i="14" s="1"/>
  <c r="Q13" i="14" s="1"/>
  <c r="AC113" i="14"/>
  <c r="AD113" i="14"/>
  <c r="AH113" i="14"/>
  <c r="AG136" i="14"/>
  <c r="BM113" i="14"/>
  <c r="AW113" i="14"/>
  <c r="Y113" i="14"/>
  <c r="AY113" i="14"/>
  <c r="AZ113" i="14"/>
  <c r="BP113" i="14"/>
  <c r="BF113" i="14"/>
  <c r="BN113" i="14"/>
  <c r="BG113" i="14"/>
  <c r="AP113" i="14"/>
  <c r="K113" i="14"/>
  <c r="K28" i="14" s="1"/>
  <c r="K12" i="14" s="1"/>
  <c r="S113" i="14"/>
  <c r="BK113" i="14"/>
  <c r="W113" i="14"/>
  <c r="AE113" i="14"/>
  <c r="O113" i="14"/>
  <c r="O28" i="14" s="1"/>
  <c r="O12" i="14" s="1"/>
  <c r="O13" i="14" s="1"/>
  <c r="BO113" i="14"/>
  <c r="AA113" i="14"/>
  <c r="BS113" i="14"/>
  <c r="BU113" i="14"/>
  <c r="AO113" i="14"/>
  <c r="AK113" i="14"/>
  <c r="M113" i="14"/>
  <c r="M28" i="14" s="1"/>
  <c r="M12" i="14" s="1"/>
  <c r="BH113" i="14"/>
  <c r="AB113" i="14"/>
  <c r="L113" i="14"/>
  <c r="L28" i="14" s="1"/>
  <c r="L12" i="14" s="1"/>
  <c r="T113" i="14"/>
  <c r="BV113" i="14"/>
  <c r="AX113" i="14"/>
  <c r="BX113" i="14"/>
  <c r="Z113" i="14"/>
  <c r="J113" i="14"/>
  <c r="J28" i="14" s="1"/>
  <c r="R113" i="14"/>
  <c r="AJ113" i="14"/>
  <c r="AR113" i="14"/>
  <c r="H113" i="14"/>
  <c r="H28" i="14" s="1"/>
  <c r="H12" i="14" s="1"/>
  <c r="H13" i="14" s="1"/>
  <c r="P113" i="14"/>
  <c r="P28" i="14" s="1"/>
  <c r="P12" i="14" s="1"/>
  <c r="P13" i="14" s="1"/>
  <c r="X113" i="14"/>
  <c r="AF113" i="14"/>
  <c r="AN113" i="14"/>
  <c r="AV113" i="14"/>
  <c r="BD113" i="14"/>
  <c r="BL113" i="14"/>
  <c r="BT113" i="14"/>
  <c r="CB113" i="14"/>
  <c r="N113" i="14"/>
  <c r="N28" i="14" s="1"/>
  <c r="N12" i="14" s="1"/>
  <c r="N13" i="14" s="1"/>
  <c r="V113" i="14"/>
  <c r="AL113" i="14"/>
  <c r="AT113" i="14"/>
  <c r="BB113" i="14"/>
  <c r="BR113" i="14"/>
  <c r="BZ113" i="14"/>
  <c r="BU25" i="10"/>
  <c r="BS25" i="10"/>
  <c r="BA25" i="10"/>
  <c r="AM25" i="10"/>
  <c r="AD25" i="10"/>
  <c r="T25" i="10"/>
  <c r="L25" i="10"/>
  <c r="CB25" i="10"/>
  <c r="CA25" i="10"/>
  <c r="BW25" i="10"/>
  <c r="BV25" i="10"/>
  <c r="BP25" i="10"/>
  <c r="BO25" i="10"/>
  <c r="BM25" i="10"/>
  <c r="BL25" i="10"/>
  <c r="BJ25" i="10"/>
  <c r="BH25" i="10"/>
  <c r="BD25" i="10"/>
  <c r="AZ25" i="10"/>
  <c r="AY25" i="10"/>
  <c r="AW25" i="10"/>
  <c r="AU25" i="10"/>
  <c r="AR25" i="10"/>
  <c r="AQ25" i="10"/>
  <c r="AJ25" i="10"/>
  <c r="AE25" i="10"/>
  <c r="AB25" i="10"/>
  <c r="S25" i="10"/>
  <c r="Q25" i="10"/>
  <c r="M25" i="10"/>
  <c r="K25" i="10"/>
  <c r="BY25" i="10"/>
  <c r="BX25" i="10"/>
  <c r="BT25" i="10"/>
  <c r="BR25" i="10"/>
  <c r="BN25" i="10"/>
  <c r="BI25" i="10"/>
  <c r="BG25" i="10"/>
  <c r="BF25" i="10"/>
  <c r="BC25" i="10"/>
  <c r="AX25" i="10"/>
  <c r="AV25" i="10"/>
  <c r="AP25" i="10"/>
  <c r="AO25" i="10"/>
  <c r="AN25" i="10"/>
  <c r="AL25" i="10"/>
  <c r="AK25" i="10"/>
  <c r="AI25" i="10"/>
  <c r="AH25" i="10"/>
  <c r="AF25" i="10"/>
  <c r="AC25" i="10"/>
  <c r="AA25" i="10"/>
  <c r="Z25" i="10"/>
  <c r="Y25" i="10"/>
  <c r="X25" i="10"/>
  <c r="W25" i="10"/>
  <c r="R25" i="10"/>
  <c r="P25" i="10"/>
  <c r="N25" i="10"/>
  <c r="J25" i="10"/>
  <c r="I25" i="10"/>
  <c r="CB213" i="10"/>
  <c r="CB21" i="10" s="1"/>
  <c r="CB22" i="10" s="1"/>
  <c r="AE213" i="10"/>
  <c r="AE21" i="10" s="1"/>
  <c r="AE22" i="10" s="1"/>
  <c r="BK213" i="10"/>
  <c r="BK21" i="10" s="1"/>
  <c r="BK22" i="10" s="1"/>
  <c r="AL213" i="10"/>
  <c r="AL21" i="10" s="1"/>
  <c r="AL22" i="10" s="1"/>
  <c r="V213" i="10"/>
  <c r="V21" i="10" s="1"/>
  <c r="V22" i="10" s="1"/>
  <c r="AD213" i="10"/>
  <c r="AD21" i="10" s="1"/>
  <c r="AD22" i="10" s="1"/>
  <c r="BJ213" i="10"/>
  <c r="BJ21" i="10" s="1"/>
  <c r="BJ22" i="10" s="1"/>
  <c r="AT213" i="10"/>
  <c r="AT21" i="10" s="1"/>
  <c r="AT22" i="10" s="1"/>
  <c r="BB213" i="10"/>
  <c r="BB21" i="10" s="1"/>
  <c r="BB22" i="10" s="1"/>
  <c r="BR213" i="10"/>
  <c r="BR21" i="10" s="1"/>
  <c r="BR22" i="10" s="1"/>
  <c r="BZ213" i="10"/>
  <c r="BZ21" i="10" s="1"/>
  <c r="BZ22" i="10" s="1"/>
  <c r="AZ213" i="10"/>
  <c r="AZ21" i="10" s="1"/>
  <c r="AZ22" i="10" s="1"/>
  <c r="O213" i="10"/>
  <c r="O21" i="10" s="1"/>
  <c r="O22" i="10" s="1"/>
  <c r="BS213" i="10"/>
  <c r="BS21" i="10" s="1"/>
  <c r="BS22" i="10" s="1"/>
  <c r="CA213" i="10"/>
  <c r="CA21" i="10" s="1"/>
  <c r="CA22" i="10" s="1"/>
  <c r="BC213" i="10"/>
  <c r="BC21" i="10" s="1"/>
  <c r="BC22" i="10" s="1"/>
  <c r="N213" i="10"/>
  <c r="N21" i="10" s="1"/>
  <c r="N22" i="10" s="1"/>
  <c r="W213" i="10"/>
  <c r="W21" i="10" s="1"/>
  <c r="W22" i="10" s="1"/>
  <c r="AF213" i="10"/>
  <c r="AF21" i="10" s="1"/>
  <c r="AF22" i="10" s="1"/>
  <c r="P213" i="10"/>
  <c r="P21" i="10" s="1"/>
  <c r="P22" i="10" s="1"/>
  <c r="BX213" i="10"/>
  <c r="BX21" i="10" s="1"/>
  <c r="BX22" i="10" s="1"/>
  <c r="AR213" i="10"/>
  <c r="AR21" i="10" s="1"/>
  <c r="AR22" i="10" s="1"/>
  <c r="BH213" i="10"/>
  <c r="BH21" i="10" s="1"/>
  <c r="BH22" i="10" s="1"/>
  <c r="BP213" i="10"/>
  <c r="BP21" i="10" s="1"/>
  <c r="BP22" i="10" s="1"/>
  <c r="AJ213" i="10"/>
  <c r="AJ21" i="10" s="1"/>
  <c r="AJ22" i="10" s="1"/>
  <c r="AB213" i="10"/>
  <c r="AB21" i="10" s="1"/>
  <c r="AB22" i="10" s="1"/>
  <c r="L213" i="10"/>
  <c r="L21" i="10" s="1"/>
  <c r="L22" i="10" s="1"/>
  <c r="T213" i="10"/>
  <c r="T21" i="10" s="1"/>
  <c r="T22" i="10" s="1"/>
  <c r="AC213" i="10"/>
  <c r="AC21" i="10" s="1"/>
  <c r="AC22" i="10" s="1"/>
  <c r="Q213" i="10"/>
  <c r="Q21" i="10" s="1"/>
  <c r="Q22" i="10" s="1"/>
  <c r="BM213" i="10"/>
  <c r="BM21" i="10" s="1"/>
  <c r="BM22" i="10" s="1"/>
  <c r="AI213" i="10"/>
  <c r="AI21" i="10" s="1"/>
  <c r="AI22" i="10" s="1"/>
  <c r="AQ213" i="10"/>
  <c r="AQ21" i="10" s="1"/>
  <c r="AQ22" i="10" s="1"/>
  <c r="BG213" i="10"/>
  <c r="BG21" i="10" s="1"/>
  <c r="BG22" i="10" s="1"/>
  <c r="BA213" i="10"/>
  <c r="BA21" i="10" s="1"/>
  <c r="BA22" i="10" s="1"/>
  <c r="BI213" i="10"/>
  <c r="BI21" i="10" s="1"/>
  <c r="BI22" i="10" s="1"/>
  <c r="H213" i="10"/>
  <c r="X213" i="10"/>
  <c r="X21" i="10" s="1"/>
  <c r="X22" i="10" s="1"/>
  <c r="AN213" i="10"/>
  <c r="AN21" i="10" s="1"/>
  <c r="AN22" i="10" s="1"/>
  <c r="AV213" i="10"/>
  <c r="AV21" i="10" s="1"/>
  <c r="AV22" i="10" s="1"/>
  <c r="BD213" i="10"/>
  <c r="BD21" i="10" s="1"/>
  <c r="BD22" i="10" s="1"/>
  <c r="BL213" i="10"/>
  <c r="BL21" i="10" s="1"/>
  <c r="BL22" i="10" s="1"/>
  <c r="Y213" i="10"/>
  <c r="Y21" i="10" s="1"/>
  <c r="Y22" i="10" s="1"/>
  <c r="AO213" i="10"/>
  <c r="AO21" i="10" s="1"/>
  <c r="AO22" i="10" s="1"/>
  <c r="M213" i="10"/>
  <c r="M21" i="10" s="1"/>
  <c r="M22" i="10" s="1"/>
  <c r="AK213" i="10"/>
  <c r="AK21" i="10" s="1"/>
  <c r="AK22" i="10" s="1"/>
  <c r="BY213" i="10"/>
  <c r="BY21" i="10" s="1"/>
  <c r="BY22" i="10" s="1"/>
  <c r="AU213" i="10"/>
  <c r="AU21" i="10" s="1"/>
  <c r="AU22" i="10" s="1"/>
  <c r="H113" i="10"/>
  <c r="H28" i="10" s="1"/>
  <c r="H12" i="10" s="1"/>
  <c r="BS113" i="10"/>
  <c r="O113" i="10"/>
  <c r="BK113" i="10"/>
  <c r="W113" i="10"/>
  <c r="AE113" i="10"/>
  <c r="BJ113" i="10"/>
  <c r="BI113" i="10"/>
  <c r="AL113" i="10"/>
  <c r="N113" i="10"/>
  <c r="BA113" i="10"/>
  <c r="M113" i="10"/>
  <c r="BR113" i="10"/>
  <c r="BZ113" i="10"/>
  <c r="AT113" i="10"/>
  <c r="BB113" i="10"/>
  <c r="V113" i="10"/>
  <c r="AD113" i="10"/>
  <c r="BD113" i="10"/>
  <c r="P113" i="10"/>
  <c r="BY113" i="10"/>
  <c r="AK113" i="10"/>
  <c r="BT113" i="10"/>
  <c r="CB113" i="10"/>
  <c r="AC113" i="10"/>
  <c r="BL113" i="10"/>
  <c r="AV113" i="10"/>
  <c r="AN113" i="10"/>
  <c r="X113" i="10"/>
  <c r="AF113" i="10"/>
  <c r="I113" i="10"/>
  <c r="I28" i="10" s="1"/>
  <c r="I12" i="10" s="1"/>
  <c r="I13" i="10" s="1"/>
  <c r="K113" i="10"/>
  <c r="S113" i="10"/>
  <c r="AA113" i="10"/>
  <c r="AI113" i="10"/>
  <c r="AQ113" i="10"/>
  <c r="AY113" i="10"/>
  <c r="BG113" i="10"/>
  <c r="BO113" i="10"/>
  <c r="BW113" i="10"/>
  <c r="L113" i="10"/>
  <c r="T113" i="10"/>
  <c r="AB113" i="10"/>
  <c r="AJ113" i="10"/>
  <c r="AR113" i="10"/>
  <c r="AZ113" i="10"/>
  <c r="BH113" i="10"/>
  <c r="BP113" i="10"/>
  <c r="BX113" i="10"/>
  <c r="Q113" i="10"/>
  <c r="Y113" i="10"/>
  <c r="AO113" i="10"/>
  <c r="AW113" i="10"/>
  <c r="BM113" i="10"/>
  <c r="BU113" i="10"/>
  <c r="R213" i="12"/>
  <c r="R21" i="12" s="1"/>
  <c r="AV213" i="12"/>
  <c r="AV21" i="12" s="1"/>
  <c r="BD213" i="12"/>
  <c r="BD21" i="12" s="1"/>
  <c r="BL213" i="12"/>
  <c r="BL21" i="12" s="1"/>
  <c r="BR25" i="12"/>
  <c r="BZ25" i="12"/>
  <c r="CC176" i="12"/>
  <c r="CC186" i="12"/>
  <c r="CC192" i="12"/>
  <c r="AN213" i="12"/>
  <c r="AN21" i="12" s="1"/>
  <c r="H213" i="12"/>
  <c r="H21" i="12" s="1"/>
  <c r="P213" i="12"/>
  <c r="P21" i="12" s="1"/>
  <c r="AV113" i="12"/>
  <c r="BD113" i="12"/>
  <c r="BL113" i="12"/>
  <c r="CC174" i="12"/>
  <c r="CC190" i="12"/>
  <c r="BX213" i="14"/>
  <c r="BX21" i="14" s="1"/>
  <c r="BX23" i="14"/>
  <c r="BK25" i="14"/>
  <c r="CA25" i="14"/>
  <c r="BS25" i="14"/>
  <c r="BT213" i="14"/>
  <c r="BT21" i="14" s="1"/>
  <c r="CB213" i="14"/>
  <c r="CB21" i="14" s="1"/>
  <c r="BC25" i="14"/>
  <c r="BL213" i="14"/>
  <c r="BL21" i="14" s="1"/>
  <c r="AU25" i="14"/>
  <c r="X213" i="14"/>
  <c r="X21" i="14" s="1"/>
  <c r="AF213" i="14"/>
  <c r="AF21" i="14" s="1"/>
  <c r="AN213" i="14"/>
  <c r="AN21" i="14" s="1"/>
  <c r="BT213" i="10"/>
  <c r="BT21" i="10" s="1"/>
  <c r="BT22" i="10" s="1"/>
  <c r="K213" i="10"/>
  <c r="K21" i="10" s="1"/>
  <c r="K22" i="10" s="1"/>
  <c r="S213" i="10"/>
  <c r="S21" i="10" s="1"/>
  <c r="S22" i="10" s="1"/>
  <c r="AA213" i="10"/>
  <c r="AA21" i="10" s="1"/>
  <c r="AA22" i="10" s="1"/>
  <c r="AY213" i="10"/>
  <c r="AY21" i="10" s="1"/>
  <c r="AY22" i="10" s="1"/>
  <c r="BO213" i="10"/>
  <c r="BO21" i="10" s="1"/>
  <c r="BW213" i="10"/>
  <c r="BW21" i="10" s="1"/>
  <c r="BW22" i="10" s="1"/>
  <c r="I213" i="10"/>
  <c r="I21" i="10" s="1"/>
  <c r="I22" i="10" s="1"/>
  <c r="AW213" i="10"/>
  <c r="AW21" i="10" s="1"/>
  <c r="AW22" i="10" s="1"/>
  <c r="BU213" i="10"/>
  <c r="BU21" i="10" s="1"/>
  <c r="BU22" i="10" s="1"/>
  <c r="AH213" i="10"/>
  <c r="AH21" i="10" s="1"/>
  <c r="AH22" i="10" s="1"/>
  <c r="J213" i="10"/>
  <c r="J21" i="10" s="1"/>
  <c r="J22" i="10" s="1"/>
  <c r="R213" i="10"/>
  <c r="R21" i="10" s="1"/>
  <c r="R22" i="10" s="1"/>
  <c r="Z213" i="10"/>
  <c r="Z21" i="10" s="1"/>
  <c r="Z22" i="10" s="1"/>
  <c r="AP213" i="10"/>
  <c r="AP21" i="10" s="1"/>
  <c r="AP22" i="10" s="1"/>
  <c r="AX213" i="10"/>
  <c r="AX21" i="10" s="1"/>
  <c r="AX22" i="10" s="1"/>
  <c r="BF213" i="10"/>
  <c r="BF21" i="10" s="1"/>
  <c r="BF22" i="10" s="1"/>
  <c r="BN213" i="10"/>
  <c r="BN21" i="10" s="1"/>
  <c r="BN22" i="10" s="1"/>
  <c r="BV213" i="10"/>
  <c r="BV21" i="10" s="1"/>
  <c r="BV22" i="10" s="1"/>
  <c r="J113" i="10"/>
  <c r="J28" i="10" s="1"/>
  <c r="R113" i="10"/>
  <c r="Z113" i="10"/>
  <c r="AH113" i="10"/>
  <c r="AP113" i="10"/>
  <c r="AX113" i="10"/>
  <c r="BF113" i="10"/>
  <c r="BN113" i="10"/>
  <c r="BV113" i="10"/>
  <c r="CC303" i="10" l="1"/>
  <c r="CC261" i="10"/>
  <c r="H13" i="10"/>
  <c r="E33" i="2" s="1"/>
  <c r="U136" i="14"/>
  <c r="AM268" i="12"/>
  <c r="AM276" i="12"/>
  <c r="F502" i="3"/>
  <c r="AM234" i="14"/>
  <c r="AM251" i="12"/>
  <c r="F501" i="3"/>
  <c r="AM230" i="14"/>
  <c r="AM239" i="14"/>
  <c r="AM256" i="14"/>
  <c r="AM246" i="12"/>
  <c r="AM227" i="14"/>
  <c r="AM286" i="12"/>
  <c r="AM278" i="12" s="1"/>
  <c r="H21" i="10"/>
  <c r="H21" i="14"/>
  <c r="J12" i="14"/>
  <c r="J11" i="14" s="1"/>
  <c r="J12" i="10"/>
  <c r="J11" i="10" s="1"/>
  <c r="J12" i="12"/>
  <c r="J11" i="12" s="1"/>
  <c r="CC333" i="10"/>
  <c r="R28" i="12"/>
  <c r="R12" i="12" s="1"/>
  <c r="R13" i="12" s="1"/>
  <c r="R28" i="14"/>
  <c r="R12" i="14" s="1"/>
  <c r="R13" i="14" s="1"/>
  <c r="S102" i="10"/>
  <c r="S102" i="12"/>
  <c r="S28" i="12" s="1"/>
  <c r="S12" i="12" s="1"/>
  <c r="S13" i="12" s="1"/>
  <c r="S102" i="14"/>
  <c r="S28" i="14" s="1"/>
  <c r="S12" i="14" s="1"/>
  <c r="S11" i="14" s="1"/>
  <c r="AM276" i="10"/>
  <c r="CC276" i="10" s="1"/>
  <c r="AM269" i="10"/>
  <c r="CC269" i="10" s="1"/>
  <c r="AM230" i="12"/>
  <c r="AM233" i="12"/>
  <c r="AM234" i="12"/>
  <c r="AM144" i="10"/>
  <c r="AM136" i="10" s="1"/>
  <c r="AM113" i="10" s="1"/>
  <c r="AM228" i="10"/>
  <c r="AM231" i="10"/>
  <c r="CC231" i="10" s="1"/>
  <c r="AM233" i="10"/>
  <c r="CC233" i="10" s="1"/>
  <c r="AM235" i="10"/>
  <c r="CC235" i="10" s="1"/>
  <c r="AM246" i="10"/>
  <c r="AM248" i="10"/>
  <c r="AM250" i="10"/>
  <c r="CC250" i="10" s="1"/>
  <c r="AM255" i="10"/>
  <c r="CC255" i="10" s="1"/>
  <c r="AM268" i="10"/>
  <c r="AM247" i="12"/>
  <c r="AM270" i="10"/>
  <c r="AM228" i="14"/>
  <c r="AM251" i="14"/>
  <c r="AM215" i="10"/>
  <c r="CC215" i="10" s="1"/>
  <c r="AG262" i="14"/>
  <c r="AG262" i="12"/>
  <c r="AM232" i="12"/>
  <c r="AM236" i="12"/>
  <c r="AM242" i="12"/>
  <c r="AM256" i="12"/>
  <c r="AM144" i="12"/>
  <c r="AM136" i="12" s="1"/>
  <c r="AM113" i="12" s="1"/>
  <c r="AM231" i="12"/>
  <c r="AM235" i="12"/>
  <c r="AM241" i="12"/>
  <c r="AM255" i="12"/>
  <c r="AM270" i="12"/>
  <c r="AM250" i="12"/>
  <c r="AM240" i="12"/>
  <c r="AM245" i="12"/>
  <c r="AM215" i="12"/>
  <c r="AM214" i="12" s="1"/>
  <c r="AM227" i="12"/>
  <c r="AM248" i="12"/>
  <c r="AM277" i="12"/>
  <c r="AM239" i="12"/>
  <c r="AM243" i="12"/>
  <c r="AM268" i="14"/>
  <c r="AM270" i="14"/>
  <c r="AM243" i="14"/>
  <c r="AM246" i="14"/>
  <c r="AM231" i="14"/>
  <c r="AM215" i="14"/>
  <c r="AM214" i="14" s="1"/>
  <c r="AM236" i="14"/>
  <c r="AM233" i="14"/>
  <c r="AM286" i="14"/>
  <c r="AM278" i="14" s="1"/>
  <c r="AM242" i="14"/>
  <c r="AM269" i="14"/>
  <c r="AM232" i="14"/>
  <c r="AM277" i="14"/>
  <c r="AM277" i="10"/>
  <c r="AM242" i="10"/>
  <c r="CC242" i="10" s="1"/>
  <c r="AM227" i="10"/>
  <c r="AM236" i="10"/>
  <c r="AM230" i="10"/>
  <c r="AM240" i="10"/>
  <c r="CC240" i="10" s="1"/>
  <c r="AM245" i="10"/>
  <c r="AM256" i="10"/>
  <c r="AM232" i="10"/>
  <c r="AM251" i="10"/>
  <c r="CC251" i="10" s="1"/>
  <c r="K20" i="10"/>
  <c r="AM258" i="14"/>
  <c r="AM250" i="14"/>
  <c r="AM248" i="14"/>
  <c r="AM247" i="14"/>
  <c r="AM235" i="14"/>
  <c r="AM144" i="14"/>
  <c r="AM136" i="14" s="1"/>
  <c r="AM113" i="14" s="1"/>
  <c r="AM286" i="10"/>
  <c r="AM278" i="10" s="1"/>
  <c r="AM259" i="10"/>
  <c r="AM258" i="10"/>
  <c r="AM249" i="10"/>
  <c r="CC249" i="10" s="1"/>
  <c r="AM247" i="10"/>
  <c r="CC247" i="10" s="1"/>
  <c r="AM243" i="10"/>
  <c r="AM241" i="10"/>
  <c r="AM239" i="10"/>
  <c r="AM234" i="10"/>
  <c r="U262" i="12"/>
  <c r="O11" i="12"/>
  <c r="K11" i="12"/>
  <c r="U136" i="12"/>
  <c r="Q11" i="12"/>
  <c r="M11" i="12"/>
  <c r="I11" i="12"/>
  <c r="K13" i="12"/>
  <c r="O13" i="12"/>
  <c r="M11" i="14"/>
  <c r="U262" i="14"/>
  <c r="K11" i="14"/>
  <c r="L11" i="14"/>
  <c r="AG262" i="10"/>
  <c r="O11" i="14"/>
  <c r="K13" i="14"/>
  <c r="M13" i="14"/>
  <c r="L13" i="14"/>
  <c r="U262" i="10"/>
  <c r="U136" i="10"/>
  <c r="R22" i="12"/>
  <c r="BL22" i="12"/>
  <c r="AV22" i="12"/>
  <c r="AN22" i="12"/>
  <c r="L13" i="12"/>
  <c r="L11" i="12"/>
  <c r="P11" i="12"/>
  <c r="P22" i="12"/>
  <c r="BD22" i="12"/>
  <c r="H11" i="12"/>
  <c r="H22" i="12"/>
  <c r="E55" i="2" s="1"/>
  <c r="N13" i="12"/>
  <c r="N11" i="12"/>
  <c r="I11" i="14"/>
  <c r="I13" i="14"/>
  <c r="BX22" i="14"/>
  <c r="BT22" i="14"/>
  <c r="P11" i="14"/>
  <c r="BL22" i="14"/>
  <c r="Q11" i="14"/>
  <c r="AN22" i="14"/>
  <c r="N11" i="14"/>
  <c r="AF22" i="14"/>
  <c r="X22" i="14"/>
  <c r="CB22" i="14"/>
  <c r="BO22" i="10"/>
  <c r="I11" i="10"/>
  <c r="J13" i="14" l="1"/>
  <c r="CC241" i="10"/>
  <c r="CC258" i="10"/>
  <c r="CC268" i="10"/>
  <c r="CC246" i="10"/>
  <c r="CC232" i="10"/>
  <c r="CC277" i="10"/>
  <c r="CC230" i="10"/>
  <c r="CC243" i="10"/>
  <c r="CC270" i="10"/>
  <c r="CC259" i="10"/>
  <c r="CC236" i="10"/>
  <c r="CC227" i="10"/>
  <c r="CC286" i="10"/>
  <c r="CC239" i="10"/>
  <c r="CC228" i="10"/>
  <c r="CC248" i="10"/>
  <c r="CC256" i="10"/>
  <c r="CC245" i="10"/>
  <c r="CC234" i="10"/>
  <c r="CC144" i="10"/>
  <c r="H22" i="14"/>
  <c r="H11" i="14"/>
  <c r="H22" i="10"/>
  <c r="J13" i="10"/>
  <c r="J13" i="12"/>
  <c r="R11" i="14"/>
  <c r="R11" i="12"/>
  <c r="S13" i="14"/>
  <c r="S11" i="12"/>
  <c r="T102" i="14"/>
  <c r="T28" i="14" s="1"/>
  <c r="T12" i="14" s="1"/>
  <c r="T102" i="10"/>
  <c r="T102" i="12"/>
  <c r="T28" i="12" s="1"/>
  <c r="AM262" i="12"/>
  <c r="AM214" i="10"/>
  <c r="AM229" i="12"/>
  <c r="AM262" i="14"/>
  <c r="AM229" i="14"/>
  <c r="AM262" i="10"/>
  <c r="AM229" i="10"/>
  <c r="CC262" i="10" l="1"/>
  <c r="E51" i="2"/>
  <c r="E54" i="2"/>
  <c r="T12" i="12"/>
  <c r="T13" i="12" s="1"/>
  <c r="U102" i="12"/>
  <c r="T13" i="14"/>
  <c r="T11" i="14"/>
  <c r="U102" i="10"/>
  <c r="U102" i="14"/>
  <c r="AM213" i="12"/>
  <c r="AM21" i="12" s="1"/>
  <c r="AM22" i="12" s="1"/>
  <c r="AM213" i="10"/>
  <c r="AM21" i="10" s="1"/>
  <c r="AM22" i="10" s="1"/>
  <c r="F503" i="3" l="1"/>
  <c r="E56" i="2"/>
  <c r="T11" i="12"/>
  <c r="V102" i="14"/>
  <c r="V28" i="14" s="1"/>
  <c r="V12" i="14" s="1"/>
  <c r="V102" i="12"/>
  <c r="V28" i="12" s="1"/>
  <c r="V12" i="12" s="1"/>
  <c r="V102" i="10"/>
  <c r="G31" i="10"/>
  <c r="G36" i="10"/>
  <c r="V13" i="12" l="1"/>
  <c r="V11" i="12"/>
  <c r="W102" i="12"/>
  <c r="W28" i="12" s="1"/>
  <c r="W12" i="12" s="1"/>
  <c r="V13" i="14"/>
  <c r="V11" i="14"/>
  <c r="W102" i="10"/>
  <c r="W102" i="14"/>
  <c r="W28" i="14" s="1"/>
  <c r="W12" i="14" s="1"/>
  <c r="BQ122" i="12"/>
  <c r="BE122" i="12"/>
  <c r="AS122" i="12"/>
  <c r="AG122" i="12"/>
  <c r="U122" i="12"/>
  <c r="C438" i="10"/>
  <c r="C436" i="10"/>
  <c r="C434" i="10"/>
  <c r="C195" i="10"/>
  <c r="C193" i="10"/>
  <c r="C191" i="10"/>
  <c r="C189" i="10"/>
  <c r="C187" i="10"/>
  <c r="C185" i="10"/>
  <c r="C183" i="10"/>
  <c r="C181" i="10"/>
  <c r="C179" i="10"/>
  <c r="C177" i="10"/>
  <c r="C175" i="10"/>
  <c r="CB500" i="3"/>
  <c r="CA500" i="3"/>
  <c r="BZ500" i="3"/>
  <c r="BY500" i="3"/>
  <c r="BX500" i="3"/>
  <c r="BW500" i="3"/>
  <c r="BV500" i="3"/>
  <c r="BU500" i="3"/>
  <c r="BT500" i="3"/>
  <c r="BS500" i="3"/>
  <c r="BR500" i="3"/>
  <c r="BP500" i="3"/>
  <c r="BO500" i="3"/>
  <c r="BN500" i="3"/>
  <c r="BM500" i="3"/>
  <c r="BL500" i="3"/>
  <c r="BK500" i="3"/>
  <c r="BJ500" i="3"/>
  <c r="BI500" i="3"/>
  <c r="BH500" i="3"/>
  <c r="BG500" i="3"/>
  <c r="BF500" i="3"/>
  <c r="BD500" i="3"/>
  <c r="BC500" i="3"/>
  <c r="BB500" i="3"/>
  <c r="BA500" i="3"/>
  <c r="AZ500" i="3"/>
  <c r="AY500" i="3"/>
  <c r="AX500" i="3"/>
  <c r="AW500" i="3"/>
  <c r="AV500" i="3"/>
  <c r="AU500" i="3"/>
  <c r="AT500" i="3"/>
  <c r="AR500" i="3"/>
  <c r="AQ500" i="3"/>
  <c r="AP500" i="3"/>
  <c r="AO500" i="3"/>
  <c r="AN500" i="3"/>
  <c r="AL500" i="3"/>
  <c r="AK500" i="3"/>
  <c r="AJ500" i="3"/>
  <c r="AI500" i="3"/>
  <c r="AH500" i="3"/>
  <c r="AF500" i="3"/>
  <c r="AE500" i="3"/>
  <c r="AD500" i="3"/>
  <c r="AC500" i="3"/>
  <c r="AB500" i="3"/>
  <c r="AA500" i="3"/>
  <c r="Z500" i="3"/>
  <c r="Y500" i="3"/>
  <c r="X500" i="3"/>
  <c r="W500" i="3"/>
  <c r="V500" i="3"/>
  <c r="T500" i="3"/>
  <c r="S500" i="3"/>
  <c r="R500" i="3"/>
  <c r="Q500" i="3"/>
  <c r="P500" i="3"/>
  <c r="O500" i="3"/>
  <c r="N500" i="3"/>
  <c r="M500" i="3"/>
  <c r="L500" i="3"/>
  <c r="K500" i="3"/>
  <c r="J500" i="3"/>
  <c r="I500" i="3"/>
  <c r="H500" i="3"/>
  <c r="CB499" i="3"/>
  <c r="CA499" i="3"/>
  <c r="BZ499" i="3"/>
  <c r="BY499" i="3"/>
  <c r="BX499" i="3"/>
  <c r="BW499" i="3"/>
  <c r="BV499" i="3"/>
  <c r="BU499" i="3"/>
  <c r="BT499" i="3"/>
  <c r="BS499" i="3"/>
  <c r="BR499" i="3"/>
  <c r="BP499" i="3"/>
  <c r="BO499" i="3"/>
  <c r="BN499" i="3"/>
  <c r="BM499" i="3"/>
  <c r="BL499" i="3"/>
  <c r="BK499" i="3"/>
  <c r="BJ499" i="3"/>
  <c r="BI499" i="3"/>
  <c r="BH499" i="3"/>
  <c r="BG499" i="3"/>
  <c r="BF499" i="3"/>
  <c r="BD499" i="3"/>
  <c r="BC499" i="3"/>
  <c r="BB499" i="3"/>
  <c r="BA499" i="3"/>
  <c r="AZ499" i="3"/>
  <c r="AY499" i="3"/>
  <c r="AX499" i="3"/>
  <c r="AW499" i="3"/>
  <c r="AV499" i="3"/>
  <c r="AU499" i="3"/>
  <c r="AT499" i="3"/>
  <c r="AR499" i="3"/>
  <c r="AQ499" i="3"/>
  <c r="AP499" i="3"/>
  <c r="AO499" i="3"/>
  <c r="AN499" i="3"/>
  <c r="AM499" i="3"/>
  <c r="AL499" i="3"/>
  <c r="AK499" i="3"/>
  <c r="AJ499" i="3"/>
  <c r="AI499" i="3"/>
  <c r="AH499" i="3"/>
  <c r="AF499" i="3"/>
  <c r="AE499" i="3"/>
  <c r="AD499" i="3"/>
  <c r="AC499" i="3"/>
  <c r="AB499" i="3"/>
  <c r="AA499" i="3"/>
  <c r="Z499" i="3"/>
  <c r="Y499" i="3"/>
  <c r="X499" i="3"/>
  <c r="W499" i="3"/>
  <c r="V499" i="3"/>
  <c r="T499" i="3"/>
  <c r="S499" i="3"/>
  <c r="R499" i="3"/>
  <c r="Q499" i="3"/>
  <c r="P499" i="3"/>
  <c r="O499" i="3"/>
  <c r="N499" i="3"/>
  <c r="M499" i="3"/>
  <c r="L499" i="3"/>
  <c r="K499" i="3"/>
  <c r="J499" i="3"/>
  <c r="I499" i="3"/>
  <c r="H499" i="3"/>
  <c r="CC498" i="3"/>
  <c r="CB498" i="3"/>
  <c r="CA498" i="3"/>
  <c r="BZ498" i="3"/>
  <c r="BY498" i="3"/>
  <c r="BX498" i="3"/>
  <c r="BW498" i="3"/>
  <c r="BV498" i="3"/>
  <c r="BU498" i="3"/>
  <c r="BT498" i="3"/>
  <c r="BS498" i="3"/>
  <c r="BR498" i="3"/>
  <c r="BQ498" i="3"/>
  <c r="BP498" i="3"/>
  <c r="BO498" i="3"/>
  <c r="BN498" i="3"/>
  <c r="BM498" i="3"/>
  <c r="BL498" i="3"/>
  <c r="BK498" i="3"/>
  <c r="BJ498" i="3"/>
  <c r="BI498" i="3"/>
  <c r="BH498" i="3"/>
  <c r="BG498" i="3"/>
  <c r="BF498" i="3"/>
  <c r="BE498" i="3"/>
  <c r="BD498" i="3"/>
  <c r="BC498" i="3"/>
  <c r="BB498" i="3"/>
  <c r="BA498" i="3"/>
  <c r="AZ498" i="3"/>
  <c r="AY498" i="3"/>
  <c r="AX498" i="3"/>
  <c r="AW498" i="3"/>
  <c r="AV498" i="3"/>
  <c r="AU498" i="3"/>
  <c r="AT498" i="3"/>
  <c r="AS498" i="3"/>
  <c r="AR498" i="3"/>
  <c r="AQ498" i="3"/>
  <c r="AP498" i="3"/>
  <c r="AO498" i="3"/>
  <c r="AN498" i="3"/>
  <c r="AL498" i="3"/>
  <c r="AK498" i="3"/>
  <c r="AJ498" i="3"/>
  <c r="AI498" i="3"/>
  <c r="AH498" i="3"/>
  <c r="AF498" i="3"/>
  <c r="AE498" i="3"/>
  <c r="AD498" i="3"/>
  <c r="AC498" i="3"/>
  <c r="AB498" i="3"/>
  <c r="AA498" i="3"/>
  <c r="Z498" i="3"/>
  <c r="Y498" i="3"/>
  <c r="X498" i="3"/>
  <c r="W498" i="3"/>
  <c r="V498" i="3"/>
  <c r="T498" i="3"/>
  <c r="S498" i="3"/>
  <c r="R498" i="3"/>
  <c r="Q498" i="3"/>
  <c r="P498" i="3"/>
  <c r="O498" i="3"/>
  <c r="N498" i="3"/>
  <c r="M498" i="3"/>
  <c r="L498" i="3"/>
  <c r="K498" i="3"/>
  <c r="J498" i="3"/>
  <c r="I498" i="3"/>
  <c r="H498" i="3"/>
  <c r="CB497" i="3"/>
  <c r="CA497" i="3"/>
  <c r="BZ497" i="3"/>
  <c r="BY497" i="3"/>
  <c r="BX497" i="3"/>
  <c r="BW497" i="3"/>
  <c r="BV497" i="3"/>
  <c r="BU497" i="3"/>
  <c r="BT497" i="3"/>
  <c r="BS497" i="3"/>
  <c r="BR497" i="3"/>
  <c r="BP497" i="3"/>
  <c r="BO497" i="3"/>
  <c r="BN497" i="3"/>
  <c r="BM497" i="3"/>
  <c r="BL497" i="3"/>
  <c r="BK497" i="3"/>
  <c r="BJ497" i="3"/>
  <c r="BI497" i="3"/>
  <c r="BH497" i="3"/>
  <c r="BG497" i="3"/>
  <c r="BF497" i="3"/>
  <c r="BD497" i="3"/>
  <c r="BC497" i="3"/>
  <c r="BB497" i="3"/>
  <c r="BA497" i="3"/>
  <c r="AZ497" i="3"/>
  <c r="AY497" i="3"/>
  <c r="AX497" i="3"/>
  <c r="AW497" i="3"/>
  <c r="AV497" i="3"/>
  <c r="AU497" i="3"/>
  <c r="AT497" i="3"/>
  <c r="AR497" i="3"/>
  <c r="AQ497" i="3"/>
  <c r="AP497" i="3"/>
  <c r="AO497" i="3"/>
  <c r="AN497" i="3"/>
  <c r="AM497" i="3"/>
  <c r="AL497" i="3"/>
  <c r="AK497" i="3"/>
  <c r="AJ497" i="3"/>
  <c r="AI497" i="3"/>
  <c r="AH497" i="3"/>
  <c r="AF497" i="3"/>
  <c r="AE497" i="3"/>
  <c r="AD497" i="3"/>
  <c r="AC497" i="3"/>
  <c r="AB497" i="3"/>
  <c r="AA497" i="3"/>
  <c r="Z497" i="3"/>
  <c r="Y497" i="3"/>
  <c r="X497" i="3"/>
  <c r="W497" i="3"/>
  <c r="V497" i="3"/>
  <c r="T497" i="3"/>
  <c r="S497" i="3"/>
  <c r="R497" i="3"/>
  <c r="Q497" i="3"/>
  <c r="P497" i="3"/>
  <c r="O497" i="3"/>
  <c r="N497" i="3"/>
  <c r="M497" i="3"/>
  <c r="L497" i="3"/>
  <c r="K497" i="3"/>
  <c r="J497" i="3"/>
  <c r="I497" i="3"/>
  <c r="H497" i="3"/>
  <c r="CC496" i="3"/>
  <c r="CB496" i="3"/>
  <c r="CA496" i="3"/>
  <c r="BZ496" i="3"/>
  <c r="BY496" i="3"/>
  <c r="BX496" i="3"/>
  <c r="BW496" i="3"/>
  <c r="BV496" i="3"/>
  <c r="BU496" i="3"/>
  <c r="BT496" i="3"/>
  <c r="BS496" i="3"/>
  <c r="BR496" i="3"/>
  <c r="BQ496" i="3"/>
  <c r="BP496" i="3"/>
  <c r="BO496" i="3"/>
  <c r="BN496" i="3"/>
  <c r="BM496" i="3"/>
  <c r="BL496" i="3"/>
  <c r="BK496" i="3"/>
  <c r="BJ496" i="3"/>
  <c r="BI496" i="3"/>
  <c r="BH496" i="3"/>
  <c r="BG496" i="3"/>
  <c r="BF496" i="3"/>
  <c r="BE496" i="3"/>
  <c r="BD496" i="3"/>
  <c r="BC496" i="3"/>
  <c r="BB496" i="3"/>
  <c r="BA496" i="3"/>
  <c r="AZ496" i="3"/>
  <c r="AY496" i="3"/>
  <c r="AX496" i="3"/>
  <c r="AW496" i="3"/>
  <c r="AV496" i="3"/>
  <c r="AU496" i="3"/>
  <c r="AT496" i="3"/>
  <c r="AS496" i="3"/>
  <c r="AR496" i="3"/>
  <c r="AQ496" i="3"/>
  <c r="AP496" i="3"/>
  <c r="AO496" i="3"/>
  <c r="AN496" i="3"/>
  <c r="AM496" i="3"/>
  <c r="AL496" i="3"/>
  <c r="AK496" i="3"/>
  <c r="AJ496" i="3"/>
  <c r="AI496" i="3"/>
  <c r="AH496" i="3"/>
  <c r="AG496" i="3"/>
  <c r="AF496" i="3"/>
  <c r="AE496" i="3"/>
  <c r="AD496" i="3"/>
  <c r="AC496" i="3"/>
  <c r="AB496" i="3"/>
  <c r="AA496" i="3"/>
  <c r="Z496" i="3"/>
  <c r="Y496" i="3"/>
  <c r="X496" i="3"/>
  <c r="W496" i="3"/>
  <c r="V496" i="3"/>
  <c r="U496" i="3"/>
  <c r="T496" i="3"/>
  <c r="S496" i="3"/>
  <c r="R496" i="3"/>
  <c r="Q496" i="3"/>
  <c r="P496" i="3"/>
  <c r="O496" i="3"/>
  <c r="N496" i="3"/>
  <c r="M496" i="3"/>
  <c r="L496" i="3"/>
  <c r="K496" i="3"/>
  <c r="J496" i="3"/>
  <c r="I496" i="3"/>
  <c r="H496" i="3"/>
  <c r="CB495" i="3"/>
  <c r="CA495" i="3"/>
  <c r="BZ495" i="3"/>
  <c r="BY495" i="3"/>
  <c r="BX495" i="3"/>
  <c r="BW495" i="3"/>
  <c r="BV495" i="3"/>
  <c r="BU495" i="3"/>
  <c r="BT495" i="3"/>
  <c r="BS495" i="3"/>
  <c r="BR495" i="3"/>
  <c r="BP495" i="3"/>
  <c r="BO495" i="3"/>
  <c r="BN495" i="3"/>
  <c r="BM495" i="3"/>
  <c r="BL495" i="3"/>
  <c r="BK495" i="3"/>
  <c r="BJ495" i="3"/>
  <c r="BI495" i="3"/>
  <c r="BH495" i="3"/>
  <c r="BG495" i="3"/>
  <c r="BF495" i="3"/>
  <c r="BD495" i="3"/>
  <c r="BC495" i="3"/>
  <c r="BB495" i="3"/>
  <c r="BA495" i="3"/>
  <c r="AZ495" i="3"/>
  <c r="AY495" i="3"/>
  <c r="AX495" i="3"/>
  <c r="AW495" i="3"/>
  <c r="AV495" i="3"/>
  <c r="AU495" i="3"/>
  <c r="AT495" i="3"/>
  <c r="AR495" i="3"/>
  <c r="AQ495" i="3"/>
  <c r="AP495" i="3"/>
  <c r="AO495" i="3"/>
  <c r="AN495" i="3"/>
  <c r="AM495" i="3"/>
  <c r="AL495" i="3"/>
  <c r="AK495" i="3"/>
  <c r="AJ495" i="3"/>
  <c r="AI495" i="3"/>
  <c r="AH495" i="3"/>
  <c r="AF495" i="3"/>
  <c r="AE495" i="3"/>
  <c r="AD495" i="3"/>
  <c r="AC495" i="3"/>
  <c r="AB495" i="3"/>
  <c r="AA495" i="3"/>
  <c r="Z495" i="3"/>
  <c r="Y495" i="3"/>
  <c r="X495" i="3"/>
  <c r="W495" i="3"/>
  <c r="V495" i="3"/>
  <c r="T495" i="3"/>
  <c r="S495" i="3"/>
  <c r="R495" i="3"/>
  <c r="Q495" i="3"/>
  <c r="P495" i="3"/>
  <c r="O495" i="3"/>
  <c r="N495" i="3"/>
  <c r="M495" i="3"/>
  <c r="L495" i="3"/>
  <c r="K495" i="3"/>
  <c r="J495" i="3"/>
  <c r="I495" i="3"/>
  <c r="H495" i="3"/>
  <c r="CB493" i="3"/>
  <c r="CA493" i="3"/>
  <c r="BZ493" i="3"/>
  <c r="BY493" i="3"/>
  <c r="BX493" i="3"/>
  <c r="BW493" i="3"/>
  <c r="BV493" i="3"/>
  <c r="BU493" i="3"/>
  <c r="BT493" i="3"/>
  <c r="BS493" i="3"/>
  <c r="BR493" i="3"/>
  <c r="BP493" i="3"/>
  <c r="BO493" i="3"/>
  <c r="BN493" i="3"/>
  <c r="BM493" i="3"/>
  <c r="BL493" i="3"/>
  <c r="BK493" i="3"/>
  <c r="BJ493" i="3"/>
  <c r="BI493" i="3"/>
  <c r="BH493" i="3"/>
  <c r="BG493" i="3"/>
  <c r="BF493" i="3"/>
  <c r="BD493" i="3"/>
  <c r="BC493" i="3"/>
  <c r="BB493" i="3"/>
  <c r="BA493" i="3"/>
  <c r="AZ493" i="3"/>
  <c r="AY493" i="3"/>
  <c r="AX493" i="3"/>
  <c r="AW493" i="3"/>
  <c r="AV493" i="3"/>
  <c r="AU493" i="3"/>
  <c r="AT493" i="3"/>
  <c r="AR493" i="3"/>
  <c r="AQ493" i="3"/>
  <c r="AP493" i="3"/>
  <c r="AO493" i="3"/>
  <c r="AN493" i="3"/>
  <c r="AM493" i="3"/>
  <c r="AL493" i="3"/>
  <c r="AK493" i="3"/>
  <c r="AJ493" i="3"/>
  <c r="AI493" i="3"/>
  <c r="AH493" i="3"/>
  <c r="AF493" i="3"/>
  <c r="AE493" i="3"/>
  <c r="AD493" i="3"/>
  <c r="AC493" i="3"/>
  <c r="AB493" i="3"/>
  <c r="AA493" i="3"/>
  <c r="Z493" i="3"/>
  <c r="Y493" i="3"/>
  <c r="X493" i="3"/>
  <c r="W493" i="3"/>
  <c r="V493" i="3"/>
  <c r="T493" i="3"/>
  <c r="S493" i="3"/>
  <c r="R493" i="3"/>
  <c r="Q493" i="3"/>
  <c r="P493" i="3"/>
  <c r="O493" i="3"/>
  <c r="N493" i="3"/>
  <c r="M493" i="3"/>
  <c r="L493" i="3"/>
  <c r="K493" i="3"/>
  <c r="J493" i="3"/>
  <c r="I493" i="3"/>
  <c r="H493" i="3"/>
  <c r="CB492" i="3"/>
  <c r="CA492" i="3"/>
  <c r="BZ492" i="3"/>
  <c r="BY492" i="3"/>
  <c r="BX492" i="3"/>
  <c r="BW492" i="3"/>
  <c r="BV492" i="3"/>
  <c r="BU492" i="3"/>
  <c r="BT492" i="3"/>
  <c r="BS492" i="3"/>
  <c r="BR492" i="3"/>
  <c r="BP492" i="3"/>
  <c r="BO492" i="3"/>
  <c r="BN492" i="3"/>
  <c r="BM492" i="3"/>
  <c r="BL492" i="3"/>
  <c r="BK492" i="3"/>
  <c r="BJ492" i="3"/>
  <c r="BI492" i="3"/>
  <c r="BH492" i="3"/>
  <c r="BG492" i="3"/>
  <c r="BF492" i="3"/>
  <c r="BD492" i="3"/>
  <c r="BC492" i="3"/>
  <c r="BB492" i="3"/>
  <c r="BA492" i="3"/>
  <c r="AZ492" i="3"/>
  <c r="AY492" i="3"/>
  <c r="AX492" i="3"/>
  <c r="AW492" i="3"/>
  <c r="AV492" i="3"/>
  <c r="AU492" i="3"/>
  <c r="AT492" i="3"/>
  <c r="AR492" i="3"/>
  <c r="AQ492" i="3"/>
  <c r="AP492" i="3"/>
  <c r="AO492" i="3"/>
  <c r="AN492" i="3"/>
  <c r="AM492" i="3"/>
  <c r="AL492" i="3"/>
  <c r="AK492" i="3"/>
  <c r="AJ492" i="3"/>
  <c r="AI492" i="3"/>
  <c r="AH492" i="3"/>
  <c r="AF492" i="3"/>
  <c r="AE492" i="3"/>
  <c r="AD492" i="3"/>
  <c r="AC492" i="3"/>
  <c r="AB492" i="3"/>
  <c r="AA492" i="3"/>
  <c r="Z492" i="3"/>
  <c r="Y492" i="3"/>
  <c r="X492" i="3"/>
  <c r="W492" i="3"/>
  <c r="V492" i="3"/>
  <c r="T492" i="3"/>
  <c r="S492" i="3"/>
  <c r="R492" i="3"/>
  <c r="Q492" i="3"/>
  <c r="P492" i="3"/>
  <c r="O492" i="3"/>
  <c r="N492" i="3"/>
  <c r="M492" i="3"/>
  <c r="L492" i="3"/>
  <c r="K492" i="3"/>
  <c r="J492" i="3"/>
  <c r="I492" i="3"/>
  <c r="H492" i="3"/>
  <c r="CB491" i="3"/>
  <c r="CA491" i="3"/>
  <c r="BZ491" i="3"/>
  <c r="BY491" i="3"/>
  <c r="BX491" i="3"/>
  <c r="BW491" i="3"/>
  <c r="BV491" i="3"/>
  <c r="BU491" i="3"/>
  <c r="BT491" i="3"/>
  <c r="BS491" i="3"/>
  <c r="BR491" i="3"/>
  <c r="BQ491" i="3"/>
  <c r="BP491" i="3"/>
  <c r="BO491" i="3"/>
  <c r="BN491" i="3"/>
  <c r="BM491" i="3"/>
  <c r="BL491" i="3"/>
  <c r="BK491" i="3"/>
  <c r="BJ491" i="3"/>
  <c r="BI491" i="3"/>
  <c r="BH491" i="3"/>
  <c r="BG491" i="3"/>
  <c r="BF491" i="3"/>
  <c r="BE491" i="3"/>
  <c r="BD491" i="3"/>
  <c r="BC491" i="3"/>
  <c r="BB491" i="3"/>
  <c r="BA491" i="3"/>
  <c r="AZ491" i="3"/>
  <c r="AY491" i="3"/>
  <c r="AX491" i="3"/>
  <c r="AW491" i="3"/>
  <c r="AV491" i="3"/>
  <c r="AU491" i="3"/>
  <c r="AT491" i="3"/>
  <c r="AS491" i="3"/>
  <c r="AR491" i="3"/>
  <c r="AQ491" i="3"/>
  <c r="AP491" i="3"/>
  <c r="AO491" i="3"/>
  <c r="AN491" i="3"/>
  <c r="AM491" i="3"/>
  <c r="AL491" i="3"/>
  <c r="AK491" i="3"/>
  <c r="AJ491" i="3"/>
  <c r="AI491" i="3"/>
  <c r="AH491" i="3"/>
  <c r="AG491" i="3"/>
  <c r="AF491" i="3"/>
  <c r="AE491" i="3"/>
  <c r="AD491" i="3"/>
  <c r="AC491" i="3"/>
  <c r="AB491" i="3"/>
  <c r="AA491" i="3"/>
  <c r="Z491" i="3"/>
  <c r="Y491" i="3"/>
  <c r="X491" i="3"/>
  <c r="W491" i="3"/>
  <c r="V491" i="3"/>
  <c r="U491" i="3"/>
  <c r="T491" i="3"/>
  <c r="S491" i="3"/>
  <c r="R491" i="3"/>
  <c r="Q491" i="3"/>
  <c r="P491" i="3"/>
  <c r="O491" i="3"/>
  <c r="N491" i="3"/>
  <c r="M491" i="3"/>
  <c r="L491" i="3"/>
  <c r="K491" i="3"/>
  <c r="J491" i="3"/>
  <c r="I491" i="3"/>
  <c r="H491" i="3"/>
  <c r="CC490" i="3"/>
  <c r="CB490" i="3"/>
  <c r="CA490" i="3"/>
  <c r="BZ490" i="3"/>
  <c r="BY490" i="3"/>
  <c r="BX490" i="3"/>
  <c r="BW490" i="3"/>
  <c r="BV490" i="3"/>
  <c r="BU490" i="3"/>
  <c r="BT490" i="3"/>
  <c r="BS490" i="3"/>
  <c r="BR490" i="3"/>
  <c r="BQ490" i="3"/>
  <c r="BP490" i="3"/>
  <c r="BO490" i="3"/>
  <c r="BN490" i="3"/>
  <c r="BM490" i="3"/>
  <c r="BL490" i="3"/>
  <c r="BK490" i="3"/>
  <c r="BJ490" i="3"/>
  <c r="BI490" i="3"/>
  <c r="BH490" i="3"/>
  <c r="BG490" i="3"/>
  <c r="BF490" i="3"/>
  <c r="BE490" i="3"/>
  <c r="BD490" i="3"/>
  <c r="BC490" i="3"/>
  <c r="BB490" i="3"/>
  <c r="BA490" i="3"/>
  <c r="AZ490" i="3"/>
  <c r="AY490" i="3"/>
  <c r="AX490" i="3"/>
  <c r="AW490" i="3"/>
  <c r="AV490" i="3"/>
  <c r="AU490" i="3"/>
  <c r="AT490" i="3"/>
  <c r="AS490" i="3"/>
  <c r="AR490" i="3"/>
  <c r="AQ490" i="3"/>
  <c r="AP490" i="3"/>
  <c r="AO490" i="3"/>
  <c r="AN490" i="3"/>
  <c r="AM490" i="3"/>
  <c r="AL490" i="3"/>
  <c r="AK490" i="3"/>
  <c r="AJ490" i="3"/>
  <c r="AI490" i="3"/>
  <c r="AH490" i="3"/>
  <c r="AG490" i="3"/>
  <c r="AF490" i="3"/>
  <c r="AE490" i="3"/>
  <c r="AD490" i="3"/>
  <c r="AC490" i="3"/>
  <c r="AB490" i="3"/>
  <c r="AA490" i="3"/>
  <c r="Z490" i="3"/>
  <c r="Y490" i="3"/>
  <c r="X490" i="3"/>
  <c r="W490" i="3"/>
  <c r="V490" i="3"/>
  <c r="U490" i="3"/>
  <c r="T490" i="3"/>
  <c r="S490" i="3"/>
  <c r="R490" i="3"/>
  <c r="Q490" i="3"/>
  <c r="P490" i="3"/>
  <c r="O490" i="3"/>
  <c r="N490" i="3"/>
  <c r="M490" i="3"/>
  <c r="L490" i="3"/>
  <c r="K490" i="3"/>
  <c r="J490" i="3"/>
  <c r="I490" i="3"/>
  <c r="H490" i="3"/>
  <c r="CC489" i="3"/>
  <c r="CB489" i="3"/>
  <c r="CA489" i="3"/>
  <c r="BZ489" i="3"/>
  <c r="BY489" i="3"/>
  <c r="BX489" i="3"/>
  <c r="BW489" i="3"/>
  <c r="BV489" i="3"/>
  <c r="BU489" i="3"/>
  <c r="BT489" i="3"/>
  <c r="BS489" i="3"/>
  <c r="BR489" i="3"/>
  <c r="BQ489" i="3"/>
  <c r="BP489" i="3"/>
  <c r="BO489" i="3"/>
  <c r="BN489" i="3"/>
  <c r="BM489" i="3"/>
  <c r="BL489" i="3"/>
  <c r="BK489" i="3"/>
  <c r="BJ489" i="3"/>
  <c r="BI489" i="3"/>
  <c r="BH489" i="3"/>
  <c r="BG489" i="3"/>
  <c r="BF489" i="3"/>
  <c r="BE489" i="3"/>
  <c r="BD489" i="3"/>
  <c r="BC489" i="3"/>
  <c r="BB489" i="3"/>
  <c r="BA489" i="3"/>
  <c r="AZ489" i="3"/>
  <c r="AY489" i="3"/>
  <c r="AX489" i="3"/>
  <c r="AW489" i="3"/>
  <c r="AV489" i="3"/>
  <c r="AU489" i="3"/>
  <c r="AT489" i="3"/>
  <c r="AS489" i="3"/>
  <c r="AR489" i="3"/>
  <c r="AQ489" i="3"/>
  <c r="AP489" i="3"/>
  <c r="AO489" i="3"/>
  <c r="AN489" i="3"/>
  <c r="AM489" i="3"/>
  <c r="AL489" i="3"/>
  <c r="AK489" i="3"/>
  <c r="AJ489" i="3"/>
  <c r="AI489" i="3"/>
  <c r="AH489" i="3"/>
  <c r="AG489" i="3"/>
  <c r="AF489" i="3"/>
  <c r="AE489" i="3"/>
  <c r="AD489" i="3"/>
  <c r="AC489" i="3"/>
  <c r="AB489" i="3"/>
  <c r="AA489" i="3"/>
  <c r="Z489" i="3"/>
  <c r="Y489" i="3"/>
  <c r="X489" i="3"/>
  <c r="W489" i="3"/>
  <c r="V489" i="3"/>
  <c r="U489" i="3"/>
  <c r="T489" i="3"/>
  <c r="S489" i="3"/>
  <c r="R489" i="3"/>
  <c r="Q489" i="3"/>
  <c r="P489" i="3"/>
  <c r="O489" i="3"/>
  <c r="N489" i="3"/>
  <c r="M489" i="3"/>
  <c r="L489" i="3"/>
  <c r="K489" i="3"/>
  <c r="J489" i="3"/>
  <c r="I489" i="3"/>
  <c r="H489" i="3"/>
  <c r="CB488" i="3"/>
  <c r="CA488" i="3"/>
  <c r="BZ488" i="3"/>
  <c r="BY488" i="3"/>
  <c r="BX488" i="3"/>
  <c r="BW488" i="3"/>
  <c r="BV488" i="3"/>
  <c r="BU488" i="3"/>
  <c r="BT488" i="3"/>
  <c r="BS488" i="3"/>
  <c r="BR488" i="3"/>
  <c r="BP488" i="3"/>
  <c r="BO488" i="3"/>
  <c r="BN488" i="3"/>
  <c r="BM488" i="3"/>
  <c r="BL488" i="3"/>
  <c r="BK488" i="3"/>
  <c r="BJ488" i="3"/>
  <c r="BI488" i="3"/>
  <c r="BH488" i="3"/>
  <c r="BG488" i="3"/>
  <c r="BF488" i="3"/>
  <c r="BD488" i="3"/>
  <c r="BC488" i="3"/>
  <c r="BB488" i="3"/>
  <c r="BA488" i="3"/>
  <c r="AZ488" i="3"/>
  <c r="AY488" i="3"/>
  <c r="AX488" i="3"/>
  <c r="AW488" i="3"/>
  <c r="AV488" i="3"/>
  <c r="AU488" i="3"/>
  <c r="AT488" i="3"/>
  <c r="AR488" i="3"/>
  <c r="AQ488" i="3"/>
  <c r="AP488" i="3"/>
  <c r="AO488" i="3"/>
  <c r="AN488" i="3"/>
  <c r="AL488" i="3"/>
  <c r="AK488" i="3"/>
  <c r="AJ488" i="3"/>
  <c r="AI488" i="3"/>
  <c r="AH488" i="3"/>
  <c r="AF488" i="3"/>
  <c r="AE488" i="3"/>
  <c r="AD488" i="3"/>
  <c r="AC488" i="3"/>
  <c r="AB488" i="3"/>
  <c r="AA488" i="3"/>
  <c r="Z488" i="3"/>
  <c r="Y488" i="3"/>
  <c r="X488" i="3"/>
  <c r="W488" i="3"/>
  <c r="V488" i="3"/>
  <c r="T488" i="3"/>
  <c r="S488" i="3"/>
  <c r="R488" i="3"/>
  <c r="Q488" i="3"/>
  <c r="P488" i="3"/>
  <c r="O488" i="3"/>
  <c r="N488" i="3"/>
  <c r="M488" i="3"/>
  <c r="L488" i="3"/>
  <c r="K488" i="3"/>
  <c r="J488" i="3"/>
  <c r="I488" i="3"/>
  <c r="H488" i="3"/>
  <c r="CB487" i="3"/>
  <c r="CA487" i="3"/>
  <c r="BZ487" i="3"/>
  <c r="BY487" i="3"/>
  <c r="BX487" i="3"/>
  <c r="BW487" i="3"/>
  <c r="BV487" i="3"/>
  <c r="BU487" i="3"/>
  <c r="BT487" i="3"/>
  <c r="BS487" i="3"/>
  <c r="BR487" i="3"/>
  <c r="BP487" i="3"/>
  <c r="BO487" i="3"/>
  <c r="BN487" i="3"/>
  <c r="BM487" i="3"/>
  <c r="BL487" i="3"/>
  <c r="BK487" i="3"/>
  <c r="BJ487" i="3"/>
  <c r="BI487" i="3"/>
  <c r="BH487" i="3"/>
  <c r="BG487" i="3"/>
  <c r="BF487" i="3"/>
  <c r="BD487" i="3"/>
  <c r="BC487" i="3"/>
  <c r="BB487" i="3"/>
  <c r="BA487" i="3"/>
  <c r="AZ487" i="3"/>
  <c r="AY487" i="3"/>
  <c r="AX487" i="3"/>
  <c r="AW487" i="3"/>
  <c r="AV487" i="3"/>
  <c r="AU487" i="3"/>
  <c r="AT487" i="3"/>
  <c r="AR487" i="3"/>
  <c r="AQ487" i="3"/>
  <c r="AP487" i="3"/>
  <c r="AO487" i="3"/>
  <c r="AN487" i="3"/>
  <c r="AL487" i="3"/>
  <c r="AK487" i="3"/>
  <c r="AJ487" i="3"/>
  <c r="AI487" i="3"/>
  <c r="AH487" i="3"/>
  <c r="AF487" i="3"/>
  <c r="AE487" i="3"/>
  <c r="AD487" i="3"/>
  <c r="AC487" i="3"/>
  <c r="AB487" i="3"/>
  <c r="AA487" i="3"/>
  <c r="Z487" i="3"/>
  <c r="Y487" i="3"/>
  <c r="X487" i="3"/>
  <c r="W487" i="3"/>
  <c r="V487" i="3"/>
  <c r="T487" i="3"/>
  <c r="S487" i="3"/>
  <c r="R487" i="3"/>
  <c r="Q487" i="3"/>
  <c r="P487" i="3"/>
  <c r="O487" i="3"/>
  <c r="N487" i="3"/>
  <c r="M487" i="3"/>
  <c r="L487" i="3"/>
  <c r="K487" i="3"/>
  <c r="J487" i="3"/>
  <c r="I487" i="3"/>
  <c r="H487" i="3"/>
  <c r="CB486" i="3"/>
  <c r="CA486" i="3"/>
  <c r="BZ486" i="3"/>
  <c r="BY486" i="3"/>
  <c r="BX486" i="3"/>
  <c r="BW486" i="3"/>
  <c r="BV486" i="3"/>
  <c r="BU486" i="3"/>
  <c r="BT486" i="3"/>
  <c r="BS486" i="3"/>
  <c r="BR486" i="3"/>
  <c r="BP486" i="3"/>
  <c r="BO486" i="3"/>
  <c r="BN486" i="3"/>
  <c r="BM486" i="3"/>
  <c r="BL486" i="3"/>
  <c r="BK486" i="3"/>
  <c r="BJ486" i="3"/>
  <c r="BI486" i="3"/>
  <c r="BH486" i="3"/>
  <c r="BG486" i="3"/>
  <c r="BF486" i="3"/>
  <c r="BD486" i="3"/>
  <c r="BC486" i="3"/>
  <c r="BB486" i="3"/>
  <c r="BA486" i="3"/>
  <c r="AZ486" i="3"/>
  <c r="AY486" i="3"/>
  <c r="AX486" i="3"/>
  <c r="AW486" i="3"/>
  <c r="AV486" i="3"/>
  <c r="AU486" i="3"/>
  <c r="AT486" i="3"/>
  <c r="AR486" i="3"/>
  <c r="AQ486" i="3"/>
  <c r="AP486" i="3"/>
  <c r="AO486" i="3"/>
  <c r="AN486" i="3"/>
  <c r="AM486" i="3"/>
  <c r="AL486" i="3"/>
  <c r="AK486" i="3"/>
  <c r="AJ486" i="3"/>
  <c r="AI486" i="3"/>
  <c r="AH486" i="3"/>
  <c r="AF486" i="3"/>
  <c r="AE486" i="3"/>
  <c r="AD486" i="3"/>
  <c r="AC486" i="3"/>
  <c r="AB486" i="3"/>
  <c r="AA486" i="3"/>
  <c r="Z486" i="3"/>
  <c r="Y486" i="3"/>
  <c r="X486" i="3"/>
  <c r="W486" i="3"/>
  <c r="V486" i="3"/>
  <c r="T486" i="3"/>
  <c r="S486" i="3"/>
  <c r="R486" i="3"/>
  <c r="Q486" i="3"/>
  <c r="P486" i="3"/>
  <c r="O486" i="3"/>
  <c r="N486" i="3"/>
  <c r="M486" i="3"/>
  <c r="L486" i="3"/>
  <c r="K486" i="3"/>
  <c r="J486" i="3"/>
  <c r="I486" i="3"/>
  <c r="H486" i="3"/>
  <c r="CB485" i="3"/>
  <c r="CA485" i="3"/>
  <c r="BZ485" i="3"/>
  <c r="BY485" i="3"/>
  <c r="BX485" i="3"/>
  <c r="BW485" i="3"/>
  <c r="BV485" i="3"/>
  <c r="BU485" i="3"/>
  <c r="BT485" i="3"/>
  <c r="BS485" i="3"/>
  <c r="BR485" i="3"/>
  <c r="BP485" i="3"/>
  <c r="BO485" i="3"/>
  <c r="BN485" i="3"/>
  <c r="BM485" i="3"/>
  <c r="BL485" i="3"/>
  <c r="BK485" i="3"/>
  <c r="BJ485" i="3"/>
  <c r="BI485" i="3"/>
  <c r="BH485" i="3"/>
  <c r="BG485" i="3"/>
  <c r="BF485" i="3"/>
  <c r="BD485" i="3"/>
  <c r="BC485" i="3"/>
  <c r="BB485" i="3"/>
  <c r="BA485" i="3"/>
  <c r="AZ485" i="3"/>
  <c r="AY485" i="3"/>
  <c r="AX485" i="3"/>
  <c r="AW485" i="3"/>
  <c r="AV485" i="3"/>
  <c r="AU485" i="3"/>
  <c r="AT485" i="3"/>
  <c r="AR485" i="3"/>
  <c r="AQ485" i="3"/>
  <c r="AP485" i="3"/>
  <c r="AO485" i="3"/>
  <c r="AN485" i="3"/>
  <c r="AM485" i="3"/>
  <c r="AL485" i="3"/>
  <c r="AK485" i="3"/>
  <c r="AJ485" i="3"/>
  <c r="AI485" i="3"/>
  <c r="AH485" i="3"/>
  <c r="AF485" i="3"/>
  <c r="AE485" i="3"/>
  <c r="AD485" i="3"/>
  <c r="AC485" i="3"/>
  <c r="AB485" i="3"/>
  <c r="AA485" i="3"/>
  <c r="Z485" i="3"/>
  <c r="Y485" i="3"/>
  <c r="X485" i="3"/>
  <c r="W485" i="3"/>
  <c r="V485" i="3"/>
  <c r="T485" i="3"/>
  <c r="S485" i="3"/>
  <c r="R485" i="3"/>
  <c r="Q485" i="3"/>
  <c r="P485" i="3"/>
  <c r="O485" i="3"/>
  <c r="N485" i="3"/>
  <c r="M485" i="3"/>
  <c r="L485" i="3"/>
  <c r="K485" i="3"/>
  <c r="J485" i="3"/>
  <c r="I485" i="3"/>
  <c r="H485" i="3"/>
  <c r="CC484" i="3"/>
  <c r="CB484" i="3"/>
  <c r="CA484" i="3"/>
  <c r="BZ484" i="3"/>
  <c r="BY484" i="3"/>
  <c r="BX484" i="3"/>
  <c r="BW484" i="3"/>
  <c r="BV484" i="3"/>
  <c r="BU484" i="3"/>
  <c r="BT484" i="3"/>
  <c r="BS484" i="3"/>
  <c r="BR484" i="3"/>
  <c r="BQ484" i="3"/>
  <c r="BP484" i="3"/>
  <c r="BO484" i="3"/>
  <c r="BN484" i="3"/>
  <c r="BM484" i="3"/>
  <c r="BL484" i="3"/>
  <c r="BK484" i="3"/>
  <c r="BJ484" i="3"/>
  <c r="BI484" i="3"/>
  <c r="BH484" i="3"/>
  <c r="BG484" i="3"/>
  <c r="BF484" i="3"/>
  <c r="BE484" i="3"/>
  <c r="BD484" i="3"/>
  <c r="BC484" i="3"/>
  <c r="BB484" i="3"/>
  <c r="BA484" i="3"/>
  <c r="AZ484" i="3"/>
  <c r="AY484" i="3"/>
  <c r="AX484" i="3"/>
  <c r="AW484" i="3"/>
  <c r="AV484" i="3"/>
  <c r="AU484" i="3"/>
  <c r="AT484" i="3"/>
  <c r="AS484" i="3"/>
  <c r="AR484" i="3"/>
  <c r="AQ484" i="3"/>
  <c r="AP484" i="3"/>
  <c r="AO484" i="3"/>
  <c r="AN484" i="3"/>
  <c r="AM484" i="3"/>
  <c r="AL484" i="3"/>
  <c r="AK484" i="3"/>
  <c r="AJ484" i="3"/>
  <c r="AI484" i="3"/>
  <c r="AH484" i="3"/>
  <c r="AG484" i="3"/>
  <c r="AF484" i="3"/>
  <c r="AE484" i="3"/>
  <c r="AD484" i="3"/>
  <c r="AC484" i="3"/>
  <c r="AB484" i="3"/>
  <c r="AA484" i="3"/>
  <c r="Z484" i="3"/>
  <c r="Y484" i="3"/>
  <c r="X484" i="3"/>
  <c r="W484" i="3"/>
  <c r="V484" i="3"/>
  <c r="U484" i="3"/>
  <c r="T484" i="3"/>
  <c r="S484" i="3"/>
  <c r="R484" i="3"/>
  <c r="Q484" i="3"/>
  <c r="P484" i="3"/>
  <c r="O484" i="3"/>
  <c r="N484" i="3"/>
  <c r="M484" i="3"/>
  <c r="L484" i="3"/>
  <c r="K484" i="3"/>
  <c r="J484" i="3"/>
  <c r="I484" i="3"/>
  <c r="H484" i="3"/>
  <c r="CC483" i="3"/>
  <c r="CB483" i="3"/>
  <c r="CA483" i="3"/>
  <c r="BZ483" i="3"/>
  <c r="BY483" i="3"/>
  <c r="BX483" i="3"/>
  <c r="BW483" i="3"/>
  <c r="BV483" i="3"/>
  <c r="BU483" i="3"/>
  <c r="BT483" i="3"/>
  <c r="BS483" i="3"/>
  <c r="BR483" i="3"/>
  <c r="BQ483" i="3"/>
  <c r="BP483" i="3"/>
  <c r="BO483" i="3"/>
  <c r="BN483" i="3"/>
  <c r="BM483" i="3"/>
  <c r="BL483" i="3"/>
  <c r="BK483" i="3"/>
  <c r="BJ483" i="3"/>
  <c r="BI483" i="3"/>
  <c r="BH483" i="3"/>
  <c r="BG483" i="3"/>
  <c r="BF483" i="3"/>
  <c r="BE483" i="3"/>
  <c r="BD483" i="3"/>
  <c r="BC483" i="3"/>
  <c r="BB483" i="3"/>
  <c r="BA483" i="3"/>
  <c r="AZ483" i="3"/>
  <c r="AY483" i="3"/>
  <c r="AX483" i="3"/>
  <c r="AW483" i="3"/>
  <c r="AV483" i="3"/>
  <c r="AU483" i="3"/>
  <c r="AT483" i="3"/>
  <c r="AS483" i="3"/>
  <c r="AR483" i="3"/>
  <c r="AQ483" i="3"/>
  <c r="AP483" i="3"/>
  <c r="AO483" i="3"/>
  <c r="AN483" i="3"/>
  <c r="AL483" i="3"/>
  <c r="AK483" i="3"/>
  <c r="AJ483" i="3"/>
  <c r="AI483" i="3"/>
  <c r="AH483" i="3"/>
  <c r="AF483" i="3"/>
  <c r="AE483" i="3"/>
  <c r="AD483" i="3"/>
  <c r="AC483" i="3"/>
  <c r="AB483" i="3"/>
  <c r="AA483" i="3"/>
  <c r="Z483" i="3"/>
  <c r="Y483" i="3"/>
  <c r="X483" i="3"/>
  <c r="W483" i="3"/>
  <c r="V483" i="3"/>
  <c r="T483" i="3"/>
  <c r="S483" i="3"/>
  <c r="R483" i="3"/>
  <c r="Q483" i="3"/>
  <c r="P483" i="3"/>
  <c r="O483" i="3"/>
  <c r="N483" i="3"/>
  <c r="M483" i="3"/>
  <c r="L483" i="3"/>
  <c r="K483" i="3"/>
  <c r="J483" i="3"/>
  <c r="I483" i="3"/>
  <c r="H483" i="3"/>
  <c r="CC482" i="3"/>
  <c r="CB482" i="3"/>
  <c r="CA482" i="3"/>
  <c r="BZ482" i="3"/>
  <c r="BY482" i="3"/>
  <c r="BX482" i="3"/>
  <c r="BW482" i="3"/>
  <c r="BV482" i="3"/>
  <c r="BU482" i="3"/>
  <c r="BT482" i="3"/>
  <c r="BS482" i="3"/>
  <c r="BR482" i="3"/>
  <c r="BQ482" i="3"/>
  <c r="BP482" i="3"/>
  <c r="BO482" i="3"/>
  <c r="BN482" i="3"/>
  <c r="BM482" i="3"/>
  <c r="BL482" i="3"/>
  <c r="BK482" i="3"/>
  <c r="BJ482" i="3"/>
  <c r="BI482" i="3"/>
  <c r="BH482" i="3"/>
  <c r="BG482" i="3"/>
  <c r="BF482" i="3"/>
  <c r="BE482" i="3"/>
  <c r="BD482" i="3"/>
  <c r="BC482" i="3"/>
  <c r="BB482" i="3"/>
  <c r="BA482" i="3"/>
  <c r="AZ482" i="3"/>
  <c r="AY482" i="3"/>
  <c r="AX482" i="3"/>
  <c r="AW482" i="3"/>
  <c r="AV482" i="3"/>
  <c r="AU482" i="3"/>
  <c r="AT482" i="3"/>
  <c r="AS482" i="3"/>
  <c r="AR482" i="3"/>
  <c r="AQ482" i="3"/>
  <c r="AP482" i="3"/>
  <c r="AO482" i="3"/>
  <c r="AN482" i="3"/>
  <c r="AM482" i="3"/>
  <c r="AL482" i="3"/>
  <c r="AK482" i="3"/>
  <c r="AJ482" i="3"/>
  <c r="AI482" i="3"/>
  <c r="AH482" i="3"/>
  <c r="AG482" i="3"/>
  <c r="AF482" i="3"/>
  <c r="AE482" i="3"/>
  <c r="AD482" i="3"/>
  <c r="AC482" i="3"/>
  <c r="AB482" i="3"/>
  <c r="AA482" i="3"/>
  <c r="Z482" i="3"/>
  <c r="Y482" i="3"/>
  <c r="X482" i="3"/>
  <c r="W482" i="3"/>
  <c r="V482" i="3"/>
  <c r="U482" i="3"/>
  <c r="T482" i="3"/>
  <c r="S482" i="3"/>
  <c r="R482" i="3"/>
  <c r="Q482" i="3"/>
  <c r="P482" i="3"/>
  <c r="O482" i="3"/>
  <c r="N482" i="3"/>
  <c r="M482" i="3"/>
  <c r="L482" i="3"/>
  <c r="K482" i="3"/>
  <c r="J482" i="3"/>
  <c r="I482" i="3"/>
  <c r="H482" i="3"/>
  <c r="CC481" i="3"/>
  <c r="CB481" i="3"/>
  <c r="CA481" i="3"/>
  <c r="BZ481" i="3"/>
  <c r="BY481" i="3"/>
  <c r="BX481" i="3"/>
  <c r="BW481" i="3"/>
  <c r="BV481" i="3"/>
  <c r="BU481" i="3"/>
  <c r="BT481" i="3"/>
  <c r="BS481" i="3"/>
  <c r="BR481" i="3"/>
  <c r="BQ481" i="3"/>
  <c r="BP481" i="3"/>
  <c r="BO481" i="3"/>
  <c r="BN481" i="3"/>
  <c r="BM481" i="3"/>
  <c r="BL481" i="3"/>
  <c r="BK481" i="3"/>
  <c r="BJ481" i="3"/>
  <c r="BI481" i="3"/>
  <c r="BH481" i="3"/>
  <c r="BG481" i="3"/>
  <c r="BF481" i="3"/>
  <c r="BE481" i="3"/>
  <c r="BD481" i="3"/>
  <c r="BC481" i="3"/>
  <c r="BB481" i="3"/>
  <c r="BA481" i="3"/>
  <c r="AZ481" i="3"/>
  <c r="AY481" i="3"/>
  <c r="AX481" i="3"/>
  <c r="AW481" i="3"/>
  <c r="AV481" i="3"/>
  <c r="AU481" i="3"/>
  <c r="AT481" i="3"/>
  <c r="AS481" i="3"/>
  <c r="AR481" i="3"/>
  <c r="AQ481" i="3"/>
  <c r="AP481" i="3"/>
  <c r="AO481" i="3"/>
  <c r="AN481" i="3"/>
  <c r="AM481" i="3"/>
  <c r="AL481" i="3"/>
  <c r="AK481" i="3"/>
  <c r="AJ481" i="3"/>
  <c r="AI481" i="3"/>
  <c r="AH481" i="3"/>
  <c r="AG481" i="3"/>
  <c r="AF481" i="3"/>
  <c r="AE481" i="3"/>
  <c r="AD481" i="3"/>
  <c r="AC481" i="3"/>
  <c r="AB481" i="3"/>
  <c r="AA481" i="3"/>
  <c r="Z481" i="3"/>
  <c r="Y481" i="3"/>
  <c r="X481" i="3"/>
  <c r="W481" i="3"/>
  <c r="V481" i="3"/>
  <c r="U481" i="3"/>
  <c r="T481" i="3"/>
  <c r="S481" i="3"/>
  <c r="R481" i="3"/>
  <c r="Q481" i="3"/>
  <c r="P481" i="3"/>
  <c r="O481" i="3"/>
  <c r="N481" i="3"/>
  <c r="M481" i="3"/>
  <c r="L481" i="3"/>
  <c r="K481" i="3"/>
  <c r="J481" i="3"/>
  <c r="I481" i="3"/>
  <c r="H481" i="3"/>
  <c r="CC480" i="3"/>
  <c r="CB480" i="3"/>
  <c r="CA480" i="3"/>
  <c r="BZ480" i="3"/>
  <c r="BY480" i="3"/>
  <c r="BX480" i="3"/>
  <c r="BW480" i="3"/>
  <c r="BV480" i="3"/>
  <c r="BU480" i="3"/>
  <c r="BT480" i="3"/>
  <c r="BS480" i="3"/>
  <c r="BR480" i="3"/>
  <c r="BQ480" i="3"/>
  <c r="BP480" i="3"/>
  <c r="BO480" i="3"/>
  <c r="BN480" i="3"/>
  <c r="BM480" i="3"/>
  <c r="BL480" i="3"/>
  <c r="BK480" i="3"/>
  <c r="BJ480" i="3"/>
  <c r="BI480" i="3"/>
  <c r="BH480" i="3"/>
  <c r="BG480" i="3"/>
  <c r="BF480" i="3"/>
  <c r="BE480" i="3"/>
  <c r="BD480" i="3"/>
  <c r="BC480" i="3"/>
  <c r="BB480" i="3"/>
  <c r="BA480" i="3"/>
  <c r="AZ480" i="3"/>
  <c r="AY480" i="3"/>
  <c r="AX480" i="3"/>
  <c r="AW480" i="3"/>
  <c r="AV480" i="3"/>
  <c r="AU480" i="3"/>
  <c r="AT480" i="3"/>
  <c r="AS480" i="3"/>
  <c r="AR480" i="3"/>
  <c r="AQ480" i="3"/>
  <c r="AP480" i="3"/>
  <c r="AO480" i="3"/>
  <c r="AN480" i="3"/>
  <c r="AM480" i="3"/>
  <c r="AL480" i="3"/>
  <c r="AK480" i="3"/>
  <c r="AJ480" i="3"/>
  <c r="AI480" i="3"/>
  <c r="AH480" i="3"/>
  <c r="AG480" i="3"/>
  <c r="AF480" i="3"/>
  <c r="AE480" i="3"/>
  <c r="AD480" i="3"/>
  <c r="AC480" i="3"/>
  <c r="AB480" i="3"/>
  <c r="AA480" i="3"/>
  <c r="Z480" i="3"/>
  <c r="Y480" i="3"/>
  <c r="X480" i="3"/>
  <c r="W480" i="3"/>
  <c r="V480" i="3"/>
  <c r="U480" i="3"/>
  <c r="T480" i="3"/>
  <c r="S480" i="3"/>
  <c r="R480" i="3"/>
  <c r="Q480" i="3"/>
  <c r="P480" i="3"/>
  <c r="O480" i="3"/>
  <c r="N480" i="3"/>
  <c r="M480" i="3"/>
  <c r="L480" i="3"/>
  <c r="K480" i="3"/>
  <c r="J480" i="3"/>
  <c r="I480" i="3"/>
  <c r="H480" i="3"/>
  <c r="CC479" i="3"/>
  <c r="CB479" i="3"/>
  <c r="CA479" i="3"/>
  <c r="BZ479" i="3"/>
  <c r="BY479" i="3"/>
  <c r="BX479" i="3"/>
  <c r="BW479" i="3"/>
  <c r="BV479" i="3"/>
  <c r="BU479" i="3"/>
  <c r="BT479" i="3"/>
  <c r="BS479" i="3"/>
  <c r="BR479" i="3"/>
  <c r="BQ479" i="3"/>
  <c r="BP479" i="3"/>
  <c r="BO479" i="3"/>
  <c r="BN479" i="3"/>
  <c r="BM479" i="3"/>
  <c r="BL479" i="3"/>
  <c r="BK479" i="3"/>
  <c r="BJ479" i="3"/>
  <c r="BI479" i="3"/>
  <c r="BH479" i="3"/>
  <c r="BG479" i="3"/>
  <c r="BF479" i="3"/>
  <c r="BE479" i="3"/>
  <c r="BD479" i="3"/>
  <c r="BC479" i="3"/>
  <c r="BB479" i="3"/>
  <c r="BA479" i="3"/>
  <c r="AZ479" i="3"/>
  <c r="AY479" i="3"/>
  <c r="AX479" i="3"/>
  <c r="AW479" i="3"/>
  <c r="AV479" i="3"/>
  <c r="AU479" i="3"/>
  <c r="AT479" i="3"/>
  <c r="AS479" i="3"/>
  <c r="AR479" i="3"/>
  <c r="AQ479" i="3"/>
  <c r="AP479" i="3"/>
  <c r="AO479" i="3"/>
  <c r="AN479" i="3"/>
  <c r="AM479" i="3"/>
  <c r="AL479" i="3"/>
  <c r="AK479" i="3"/>
  <c r="AJ479" i="3"/>
  <c r="AI479" i="3"/>
  <c r="AH479" i="3"/>
  <c r="AG479" i="3"/>
  <c r="AF479" i="3"/>
  <c r="AE479" i="3"/>
  <c r="AD479" i="3"/>
  <c r="AC479" i="3"/>
  <c r="AB479" i="3"/>
  <c r="AA479" i="3"/>
  <c r="Z479" i="3"/>
  <c r="Y479" i="3"/>
  <c r="X479" i="3"/>
  <c r="W479" i="3"/>
  <c r="V479" i="3"/>
  <c r="U479" i="3"/>
  <c r="T479" i="3"/>
  <c r="S479" i="3"/>
  <c r="R479" i="3"/>
  <c r="Q479" i="3"/>
  <c r="P479" i="3"/>
  <c r="O479" i="3"/>
  <c r="N479" i="3"/>
  <c r="M479" i="3"/>
  <c r="L479" i="3"/>
  <c r="K479" i="3"/>
  <c r="J479" i="3"/>
  <c r="I479" i="3"/>
  <c r="H479" i="3"/>
  <c r="CB478" i="3"/>
  <c r="CA478" i="3"/>
  <c r="BZ478" i="3"/>
  <c r="BY478" i="3"/>
  <c r="BX478" i="3"/>
  <c r="BW478" i="3"/>
  <c r="BV478" i="3"/>
  <c r="BU478" i="3"/>
  <c r="BT478" i="3"/>
  <c r="BS478" i="3"/>
  <c r="BR478" i="3"/>
  <c r="BP478" i="3"/>
  <c r="BO478" i="3"/>
  <c r="BN478" i="3"/>
  <c r="BM478" i="3"/>
  <c r="BL478" i="3"/>
  <c r="BK478" i="3"/>
  <c r="BJ478" i="3"/>
  <c r="BI478" i="3"/>
  <c r="BH478" i="3"/>
  <c r="BG478" i="3"/>
  <c r="BF478" i="3"/>
  <c r="BD478" i="3"/>
  <c r="BC478" i="3"/>
  <c r="BB478" i="3"/>
  <c r="BA478" i="3"/>
  <c r="AZ478" i="3"/>
  <c r="AY478" i="3"/>
  <c r="AX478" i="3"/>
  <c r="AW478" i="3"/>
  <c r="AV478" i="3"/>
  <c r="AU478" i="3"/>
  <c r="AT478" i="3"/>
  <c r="AR478" i="3"/>
  <c r="AQ478" i="3"/>
  <c r="AP478" i="3"/>
  <c r="AO478" i="3"/>
  <c r="AN478" i="3"/>
  <c r="AL478" i="3"/>
  <c r="AK478" i="3"/>
  <c r="AJ478" i="3"/>
  <c r="AI478" i="3"/>
  <c r="AH478" i="3"/>
  <c r="AF478" i="3"/>
  <c r="AE478" i="3"/>
  <c r="AD478" i="3"/>
  <c r="AC478" i="3"/>
  <c r="AB478" i="3"/>
  <c r="AA478" i="3"/>
  <c r="Z478" i="3"/>
  <c r="Y478" i="3"/>
  <c r="X478" i="3"/>
  <c r="W478" i="3"/>
  <c r="V478" i="3"/>
  <c r="T478" i="3"/>
  <c r="S478" i="3"/>
  <c r="R478" i="3"/>
  <c r="Q478" i="3"/>
  <c r="P478" i="3"/>
  <c r="O478" i="3"/>
  <c r="N478" i="3"/>
  <c r="M478" i="3"/>
  <c r="L478" i="3"/>
  <c r="K478" i="3"/>
  <c r="J478" i="3"/>
  <c r="I478" i="3"/>
  <c r="H478" i="3"/>
  <c r="CB477" i="3"/>
  <c r="CA477" i="3"/>
  <c r="BZ477" i="3"/>
  <c r="BY477" i="3"/>
  <c r="BX477" i="3"/>
  <c r="BW477" i="3"/>
  <c r="BV477" i="3"/>
  <c r="BU477" i="3"/>
  <c r="BT477" i="3"/>
  <c r="BS477" i="3"/>
  <c r="BR477" i="3"/>
  <c r="BP477" i="3"/>
  <c r="BO477" i="3"/>
  <c r="BN477" i="3"/>
  <c r="BM477" i="3"/>
  <c r="BL477" i="3"/>
  <c r="BK477" i="3"/>
  <c r="BJ477" i="3"/>
  <c r="BI477" i="3"/>
  <c r="BH477" i="3"/>
  <c r="BG477" i="3"/>
  <c r="BF477" i="3"/>
  <c r="BD477" i="3"/>
  <c r="BC477" i="3"/>
  <c r="BB477" i="3"/>
  <c r="BA477" i="3"/>
  <c r="AZ477" i="3"/>
  <c r="AY477" i="3"/>
  <c r="AX477" i="3"/>
  <c r="AW477" i="3"/>
  <c r="AV477" i="3"/>
  <c r="AU477" i="3"/>
  <c r="AT477" i="3"/>
  <c r="AR477" i="3"/>
  <c r="AQ477" i="3"/>
  <c r="AP477" i="3"/>
  <c r="AO477" i="3"/>
  <c r="AN477" i="3"/>
  <c r="AL477" i="3"/>
  <c r="AK477" i="3"/>
  <c r="AJ477" i="3"/>
  <c r="AI477" i="3"/>
  <c r="AH477" i="3"/>
  <c r="AF477" i="3"/>
  <c r="AE477" i="3"/>
  <c r="AD477" i="3"/>
  <c r="AC477" i="3"/>
  <c r="AB477" i="3"/>
  <c r="AA477" i="3"/>
  <c r="Z477" i="3"/>
  <c r="Y477" i="3"/>
  <c r="X477" i="3"/>
  <c r="W477" i="3"/>
  <c r="V477" i="3"/>
  <c r="T477" i="3"/>
  <c r="S477" i="3"/>
  <c r="R477" i="3"/>
  <c r="Q477" i="3"/>
  <c r="P477" i="3"/>
  <c r="O477" i="3"/>
  <c r="N477" i="3"/>
  <c r="M477" i="3"/>
  <c r="L477" i="3"/>
  <c r="K477" i="3"/>
  <c r="J477" i="3"/>
  <c r="I477" i="3"/>
  <c r="H477" i="3"/>
  <c r="CB476" i="3"/>
  <c r="CA476" i="3"/>
  <c r="BZ476" i="3"/>
  <c r="BY476" i="3"/>
  <c r="BX476" i="3"/>
  <c r="BW476" i="3"/>
  <c r="BV476" i="3"/>
  <c r="BU476" i="3"/>
  <c r="BT476" i="3"/>
  <c r="BS476" i="3"/>
  <c r="BR476" i="3"/>
  <c r="BP476" i="3"/>
  <c r="BO476" i="3"/>
  <c r="BN476" i="3"/>
  <c r="BM476" i="3"/>
  <c r="BL476" i="3"/>
  <c r="BK476" i="3"/>
  <c r="BJ476" i="3"/>
  <c r="BI476" i="3"/>
  <c r="BH476" i="3"/>
  <c r="BG476" i="3"/>
  <c r="BF476" i="3"/>
  <c r="BD476" i="3"/>
  <c r="BC476" i="3"/>
  <c r="BB476" i="3"/>
  <c r="BA476" i="3"/>
  <c r="AZ476" i="3"/>
  <c r="AY476" i="3"/>
  <c r="AX476" i="3"/>
  <c r="AW476" i="3"/>
  <c r="AV476" i="3"/>
  <c r="AU476" i="3"/>
  <c r="AT476" i="3"/>
  <c r="AR476" i="3"/>
  <c r="AQ476" i="3"/>
  <c r="AP476" i="3"/>
  <c r="AO476" i="3"/>
  <c r="AN476" i="3"/>
  <c r="AL476" i="3"/>
  <c r="AK476" i="3"/>
  <c r="AJ476" i="3"/>
  <c r="AI476" i="3"/>
  <c r="AH476" i="3"/>
  <c r="AF476" i="3"/>
  <c r="AE476" i="3"/>
  <c r="AD476" i="3"/>
  <c r="AC476" i="3"/>
  <c r="AB476" i="3"/>
  <c r="AA476" i="3"/>
  <c r="Z476" i="3"/>
  <c r="Y476" i="3"/>
  <c r="X476" i="3"/>
  <c r="W476" i="3"/>
  <c r="V476" i="3"/>
  <c r="T476" i="3"/>
  <c r="S476" i="3"/>
  <c r="R476" i="3"/>
  <c r="Q476" i="3"/>
  <c r="P476" i="3"/>
  <c r="O476" i="3"/>
  <c r="N476" i="3"/>
  <c r="M476" i="3"/>
  <c r="L476" i="3"/>
  <c r="K476" i="3"/>
  <c r="J476" i="3"/>
  <c r="I476" i="3"/>
  <c r="H476" i="3"/>
  <c r="CB475" i="3"/>
  <c r="CA475" i="3"/>
  <c r="BZ475" i="3"/>
  <c r="BY475" i="3"/>
  <c r="BX475" i="3"/>
  <c r="BW475" i="3"/>
  <c r="BV475" i="3"/>
  <c r="BU475" i="3"/>
  <c r="BT475" i="3"/>
  <c r="BS475" i="3"/>
  <c r="BR475" i="3"/>
  <c r="BP475" i="3"/>
  <c r="BO475" i="3"/>
  <c r="BN475" i="3"/>
  <c r="BM475" i="3"/>
  <c r="BL475" i="3"/>
  <c r="BK475" i="3"/>
  <c r="BJ475" i="3"/>
  <c r="BI475" i="3"/>
  <c r="BH475" i="3"/>
  <c r="BG475" i="3"/>
  <c r="BF475" i="3"/>
  <c r="BD475" i="3"/>
  <c r="BC475" i="3"/>
  <c r="BB475" i="3"/>
  <c r="BA475" i="3"/>
  <c r="AZ475" i="3"/>
  <c r="AY475" i="3"/>
  <c r="AX475" i="3"/>
  <c r="AW475" i="3"/>
  <c r="AV475" i="3"/>
  <c r="AU475" i="3"/>
  <c r="AT475" i="3"/>
  <c r="AR475" i="3"/>
  <c r="AQ475" i="3"/>
  <c r="AP475" i="3"/>
  <c r="AO475" i="3"/>
  <c r="AN475" i="3"/>
  <c r="AL475" i="3"/>
  <c r="AK475" i="3"/>
  <c r="AJ475" i="3"/>
  <c r="AI475" i="3"/>
  <c r="AH475" i="3"/>
  <c r="AF475" i="3"/>
  <c r="AE475" i="3"/>
  <c r="AD475" i="3"/>
  <c r="AC475" i="3"/>
  <c r="AB475" i="3"/>
  <c r="AA475" i="3"/>
  <c r="Z475" i="3"/>
  <c r="Y475" i="3"/>
  <c r="X475" i="3"/>
  <c r="W475" i="3"/>
  <c r="V475" i="3"/>
  <c r="T475" i="3"/>
  <c r="S475" i="3"/>
  <c r="R475" i="3"/>
  <c r="Q475" i="3"/>
  <c r="P475" i="3"/>
  <c r="O475" i="3"/>
  <c r="N475" i="3"/>
  <c r="M475" i="3"/>
  <c r="L475" i="3"/>
  <c r="K475" i="3"/>
  <c r="J475" i="3"/>
  <c r="I475" i="3"/>
  <c r="H475" i="3"/>
  <c r="CC474" i="3"/>
  <c r="CB474" i="3"/>
  <c r="CA474" i="3"/>
  <c r="BZ474" i="3"/>
  <c r="BY474" i="3"/>
  <c r="BX474" i="3"/>
  <c r="BW474" i="3"/>
  <c r="BV474" i="3"/>
  <c r="BU474" i="3"/>
  <c r="BT474" i="3"/>
  <c r="BS474" i="3"/>
  <c r="BR474" i="3"/>
  <c r="BQ474" i="3"/>
  <c r="BP474" i="3"/>
  <c r="BO474" i="3"/>
  <c r="BN474" i="3"/>
  <c r="BM474" i="3"/>
  <c r="BL474" i="3"/>
  <c r="BK474" i="3"/>
  <c r="BJ474" i="3"/>
  <c r="BI474" i="3"/>
  <c r="BH474" i="3"/>
  <c r="BG474" i="3"/>
  <c r="BF474" i="3"/>
  <c r="BE474" i="3"/>
  <c r="BD474" i="3"/>
  <c r="BC474" i="3"/>
  <c r="BB474" i="3"/>
  <c r="BA474" i="3"/>
  <c r="AZ474" i="3"/>
  <c r="AY474" i="3"/>
  <c r="AX474" i="3"/>
  <c r="AW474" i="3"/>
  <c r="AV474" i="3"/>
  <c r="AU474" i="3"/>
  <c r="AT474" i="3"/>
  <c r="AS474" i="3"/>
  <c r="AR474" i="3"/>
  <c r="AQ474" i="3"/>
  <c r="AP474" i="3"/>
  <c r="AO474" i="3"/>
  <c r="AN474" i="3"/>
  <c r="AM474" i="3"/>
  <c r="AL474" i="3"/>
  <c r="AK474" i="3"/>
  <c r="AJ474" i="3"/>
  <c r="AI474" i="3"/>
  <c r="AH474" i="3"/>
  <c r="AG474" i="3"/>
  <c r="AF474" i="3"/>
  <c r="AE474" i="3"/>
  <c r="AD474" i="3"/>
  <c r="AC474" i="3"/>
  <c r="AB474" i="3"/>
  <c r="AA474" i="3"/>
  <c r="Z474" i="3"/>
  <c r="Y474" i="3"/>
  <c r="X474" i="3"/>
  <c r="W474" i="3"/>
  <c r="V474" i="3"/>
  <c r="U474" i="3"/>
  <c r="T474" i="3"/>
  <c r="S474" i="3"/>
  <c r="R474" i="3"/>
  <c r="Q474" i="3"/>
  <c r="P474" i="3"/>
  <c r="O474" i="3"/>
  <c r="N474" i="3"/>
  <c r="M474" i="3"/>
  <c r="L474" i="3"/>
  <c r="K474" i="3"/>
  <c r="J474" i="3"/>
  <c r="I474" i="3"/>
  <c r="H474" i="3"/>
  <c r="CC473" i="3"/>
  <c r="CB473" i="3"/>
  <c r="CA473" i="3"/>
  <c r="BZ473" i="3"/>
  <c r="BY473" i="3"/>
  <c r="BX473" i="3"/>
  <c r="BW473" i="3"/>
  <c r="BV473" i="3"/>
  <c r="BU473" i="3"/>
  <c r="BT473" i="3"/>
  <c r="BS473" i="3"/>
  <c r="BR473" i="3"/>
  <c r="BQ473" i="3"/>
  <c r="BP473" i="3"/>
  <c r="BO473" i="3"/>
  <c r="BN473" i="3"/>
  <c r="BM473" i="3"/>
  <c r="BL473" i="3"/>
  <c r="BK473" i="3"/>
  <c r="BJ473" i="3"/>
  <c r="BI473" i="3"/>
  <c r="BH473" i="3"/>
  <c r="BG473" i="3"/>
  <c r="BF473" i="3"/>
  <c r="BE473" i="3"/>
  <c r="BD473" i="3"/>
  <c r="BC473" i="3"/>
  <c r="BB473" i="3"/>
  <c r="BA473" i="3"/>
  <c r="AZ473" i="3"/>
  <c r="AY473" i="3"/>
  <c r="AX473" i="3"/>
  <c r="AW473" i="3"/>
  <c r="AV473" i="3"/>
  <c r="AU473" i="3"/>
  <c r="AT473" i="3"/>
  <c r="AS473" i="3"/>
  <c r="AR473" i="3"/>
  <c r="AQ473" i="3"/>
  <c r="AP473" i="3"/>
  <c r="AO473" i="3"/>
  <c r="AN473" i="3"/>
  <c r="AM473" i="3"/>
  <c r="AL473" i="3"/>
  <c r="AK473" i="3"/>
  <c r="AJ473" i="3"/>
  <c r="AI473" i="3"/>
  <c r="AH473" i="3"/>
  <c r="AG473" i="3"/>
  <c r="AF473" i="3"/>
  <c r="AE473" i="3"/>
  <c r="AD473" i="3"/>
  <c r="AC473" i="3"/>
  <c r="AB473" i="3"/>
  <c r="AA473" i="3"/>
  <c r="Z473" i="3"/>
  <c r="Y473" i="3"/>
  <c r="X473" i="3"/>
  <c r="W473" i="3"/>
  <c r="V473" i="3"/>
  <c r="U473" i="3"/>
  <c r="T473" i="3"/>
  <c r="S473" i="3"/>
  <c r="R473" i="3"/>
  <c r="Q473" i="3"/>
  <c r="P473" i="3"/>
  <c r="O473" i="3"/>
  <c r="N473" i="3"/>
  <c r="M473" i="3"/>
  <c r="L473" i="3"/>
  <c r="K473" i="3"/>
  <c r="J473" i="3"/>
  <c r="I473" i="3"/>
  <c r="H473" i="3"/>
  <c r="CB472" i="3"/>
  <c r="CA472" i="3"/>
  <c r="BZ472" i="3"/>
  <c r="BY472" i="3"/>
  <c r="BX472" i="3"/>
  <c r="BW472" i="3"/>
  <c r="BV472" i="3"/>
  <c r="BU472" i="3"/>
  <c r="BT472" i="3"/>
  <c r="BS472" i="3"/>
  <c r="BR472" i="3"/>
  <c r="BP472" i="3"/>
  <c r="BO472" i="3"/>
  <c r="BN472" i="3"/>
  <c r="BM472" i="3"/>
  <c r="BL472" i="3"/>
  <c r="BK472" i="3"/>
  <c r="BJ472" i="3"/>
  <c r="BI472" i="3"/>
  <c r="BH472" i="3"/>
  <c r="BG472" i="3"/>
  <c r="BF472" i="3"/>
  <c r="BD472" i="3"/>
  <c r="BC472" i="3"/>
  <c r="BB472" i="3"/>
  <c r="BA472" i="3"/>
  <c r="AZ472" i="3"/>
  <c r="AY472" i="3"/>
  <c r="AX472" i="3"/>
  <c r="AW472" i="3"/>
  <c r="AV472" i="3"/>
  <c r="AU472" i="3"/>
  <c r="AT472" i="3"/>
  <c r="AR472" i="3"/>
  <c r="AQ472" i="3"/>
  <c r="AP472" i="3"/>
  <c r="AO472" i="3"/>
  <c r="AN472" i="3"/>
  <c r="AM472" i="3"/>
  <c r="AL472" i="3"/>
  <c r="AK472" i="3"/>
  <c r="AJ472" i="3"/>
  <c r="AI472" i="3"/>
  <c r="AH472" i="3"/>
  <c r="AF472" i="3"/>
  <c r="AE472" i="3"/>
  <c r="AD472" i="3"/>
  <c r="AC472" i="3"/>
  <c r="AB472" i="3"/>
  <c r="AA472" i="3"/>
  <c r="Z472" i="3"/>
  <c r="Y472" i="3"/>
  <c r="X472" i="3"/>
  <c r="W472" i="3"/>
  <c r="V472" i="3"/>
  <c r="T472" i="3"/>
  <c r="S472" i="3"/>
  <c r="R472" i="3"/>
  <c r="Q472" i="3"/>
  <c r="P472" i="3"/>
  <c r="O472" i="3"/>
  <c r="N472" i="3"/>
  <c r="M472" i="3"/>
  <c r="L472" i="3"/>
  <c r="K472" i="3"/>
  <c r="J472" i="3"/>
  <c r="I472" i="3"/>
  <c r="H472" i="3"/>
  <c r="CB471" i="3"/>
  <c r="CA471" i="3"/>
  <c r="BZ471" i="3"/>
  <c r="BY471" i="3"/>
  <c r="BX471" i="3"/>
  <c r="BW471" i="3"/>
  <c r="BV471" i="3"/>
  <c r="BU471" i="3"/>
  <c r="BT471" i="3"/>
  <c r="BS471" i="3"/>
  <c r="BR471" i="3"/>
  <c r="BP471" i="3"/>
  <c r="BO471" i="3"/>
  <c r="BN471" i="3"/>
  <c r="BM471" i="3"/>
  <c r="BL471" i="3"/>
  <c r="BK471" i="3"/>
  <c r="BJ471" i="3"/>
  <c r="BI471" i="3"/>
  <c r="BH471" i="3"/>
  <c r="BG471" i="3"/>
  <c r="BF471" i="3"/>
  <c r="BD471" i="3"/>
  <c r="BC471" i="3"/>
  <c r="BB471" i="3"/>
  <c r="BA471" i="3"/>
  <c r="AZ471" i="3"/>
  <c r="AY471" i="3"/>
  <c r="AX471" i="3"/>
  <c r="AW471" i="3"/>
  <c r="AV471" i="3"/>
  <c r="AU471" i="3"/>
  <c r="AT471" i="3"/>
  <c r="AR471" i="3"/>
  <c r="AQ471" i="3"/>
  <c r="AP471" i="3"/>
  <c r="AO471" i="3"/>
  <c r="AN471" i="3"/>
  <c r="AM471" i="3"/>
  <c r="AL471" i="3"/>
  <c r="AK471" i="3"/>
  <c r="AJ471" i="3"/>
  <c r="AI471" i="3"/>
  <c r="AH471" i="3"/>
  <c r="AF471" i="3"/>
  <c r="AE471" i="3"/>
  <c r="AD471" i="3"/>
  <c r="AC471" i="3"/>
  <c r="AB471" i="3"/>
  <c r="AA471" i="3"/>
  <c r="Z471" i="3"/>
  <c r="Y471" i="3"/>
  <c r="X471" i="3"/>
  <c r="W471" i="3"/>
  <c r="V471" i="3"/>
  <c r="T471" i="3"/>
  <c r="S471" i="3"/>
  <c r="R471" i="3"/>
  <c r="Q471" i="3"/>
  <c r="P471" i="3"/>
  <c r="O471" i="3"/>
  <c r="N471" i="3"/>
  <c r="M471" i="3"/>
  <c r="L471" i="3"/>
  <c r="K471" i="3"/>
  <c r="J471" i="3"/>
  <c r="I471" i="3"/>
  <c r="CC470" i="3"/>
  <c r="CB470" i="3"/>
  <c r="CA470" i="3"/>
  <c r="BZ470" i="3"/>
  <c r="BY470" i="3"/>
  <c r="BX470" i="3"/>
  <c r="BW470" i="3"/>
  <c r="BV470" i="3"/>
  <c r="BU470" i="3"/>
  <c r="BT470" i="3"/>
  <c r="BS470" i="3"/>
  <c r="BR470" i="3"/>
  <c r="BQ470" i="3"/>
  <c r="BP470" i="3"/>
  <c r="BO470" i="3"/>
  <c r="BN470" i="3"/>
  <c r="BM470" i="3"/>
  <c r="BL470" i="3"/>
  <c r="BK470" i="3"/>
  <c r="BJ470" i="3"/>
  <c r="BI470" i="3"/>
  <c r="BH470" i="3"/>
  <c r="BG470" i="3"/>
  <c r="BF470" i="3"/>
  <c r="BE470" i="3"/>
  <c r="BD470" i="3"/>
  <c r="BC470" i="3"/>
  <c r="BB470" i="3"/>
  <c r="BA470" i="3"/>
  <c r="AZ470" i="3"/>
  <c r="AY470" i="3"/>
  <c r="AX470" i="3"/>
  <c r="AW470" i="3"/>
  <c r="AV470" i="3"/>
  <c r="AU470" i="3"/>
  <c r="AT470" i="3"/>
  <c r="AS470" i="3"/>
  <c r="AR470" i="3"/>
  <c r="AQ470" i="3"/>
  <c r="AP470" i="3"/>
  <c r="AO470" i="3"/>
  <c r="AN470" i="3"/>
  <c r="AM470" i="3"/>
  <c r="AL470" i="3"/>
  <c r="AK470" i="3"/>
  <c r="AJ470" i="3"/>
  <c r="AI470" i="3"/>
  <c r="AH470" i="3"/>
  <c r="AG470" i="3"/>
  <c r="AF470" i="3"/>
  <c r="AE470" i="3"/>
  <c r="AD470" i="3"/>
  <c r="AC470" i="3"/>
  <c r="AB470" i="3"/>
  <c r="AA470" i="3"/>
  <c r="Z470" i="3"/>
  <c r="Y470" i="3"/>
  <c r="X470" i="3"/>
  <c r="W470" i="3"/>
  <c r="V470" i="3"/>
  <c r="U470" i="3"/>
  <c r="T470" i="3"/>
  <c r="S470" i="3"/>
  <c r="R470" i="3"/>
  <c r="Q470" i="3"/>
  <c r="P470" i="3"/>
  <c r="O470" i="3"/>
  <c r="N470" i="3"/>
  <c r="M470" i="3"/>
  <c r="L470" i="3"/>
  <c r="K470" i="3"/>
  <c r="J470" i="3"/>
  <c r="I470" i="3"/>
  <c r="H470" i="3"/>
  <c r="CB469" i="3"/>
  <c r="CA469" i="3"/>
  <c r="BZ469" i="3"/>
  <c r="BY469" i="3"/>
  <c r="BX469" i="3"/>
  <c r="BW469" i="3"/>
  <c r="BV469" i="3"/>
  <c r="BU469" i="3"/>
  <c r="BT469" i="3"/>
  <c r="BS469" i="3"/>
  <c r="BR469" i="3"/>
  <c r="BP469" i="3"/>
  <c r="BO469" i="3"/>
  <c r="BN469" i="3"/>
  <c r="BM469" i="3"/>
  <c r="BL469" i="3"/>
  <c r="BK469" i="3"/>
  <c r="BJ469" i="3"/>
  <c r="BI469" i="3"/>
  <c r="BH469" i="3"/>
  <c r="BG469" i="3"/>
  <c r="BF469" i="3"/>
  <c r="BD469" i="3"/>
  <c r="BC469" i="3"/>
  <c r="BB469" i="3"/>
  <c r="BA469" i="3"/>
  <c r="AZ469" i="3"/>
  <c r="AY469" i="3"/>
  <c r="AX469" i="3"/>
  <c r="AW469" i="3"/>
  <c r="AV469" i="3"/>
  <c r="AU469" i="3"/>
  <c r="AT469" i="3"/>
  <c r="AR469" i="3"/>
  <c r="AQ469" i="3"/>
  <c r="AP469" i="3"/>
  <c r="AO469" i="3"/>
  <c r="AN469" i="3"/>
  <c r="AM469" i="3"/>
  <c r="AL469" i="3"/>
  <c r="AK469" i="3"/>
  <c r="AJ469" i="3"/>
  <c r="AI469" i="3"/>
  <c r="AH469" i="3"/>
  <c r="AF469" i="3"/>
  <c r="AE469" i="3"/>
  <c r="AD469" i="3"/>
  <c r="AC469" i="3"/>
  <c r="AB469" i="3"/>
  <c r="AA469" i="3"/>
  <c r="Z469" i="3"/>
  <c r="Y469" i="3"/>
  <c r="X469" i="3"/>
  <c r="W469" i="3"/>
  <c r="V469" i="3"/>
  <c r="T469" i="3"/>
  <c r="S469" i="3"/>
  <c r="R469" i="3"/>
  <c r="Q469" i="3"/>
  <c r="P469" i="3"/>
  <c r="O469" i="3"/>
  <c r="N469" i="3"/>
  <c r="M469" i="3"/>
  <c r="L469" i="3"/>
  <c r="K469" i="3"/>
  <c r="J469" i="3"/>
  <c r="I469" i="3"/>
  <c r="H469" i="3"/>
  <c r="CB466" i="3"/>
  <c r="CA466" i="3"/>
  <c r="BZ466" i="3"/>
  <c r="BY466" i="3"/>
  <c r="BX466" i="3"/>
  <c r="BW466" i="3"/>
  <c r="BV466" i="3"/>
  <c r="BU466" i="3"/>
  <c r="BT466" i="3"/>
  <c r="BS466" i="3"/>
  <c r="BR466" i="3"/>
  <c r="BP466" i="3"/>
  <c r="BO466" i="3"/>
  <c r="BN466" i="3"/>
  <c r="BM466" i="3"/>
  <c r="BL466" i="3"/>
  <c r="BK466" i="3"/>
  <c r="BJ466" i="3"/>
  <c r="BI466" i="3"/>
  <c r="BH466" i="3"/>
  <c r="BG466" i="3"/>
  <c r="BF466" i="3"/>
  <c r="BD466" i="3"/>
  <c r="BC466" i="3"/>
  <c r="BB466" i="3"/>
  <c r="BA466" i="3"/>
  <c r="AZ466" i="3"/>
  <c r="AY466" i="3"/>
  <c r="AX466" i="3"/>
  <c r="AW466" i="3"/>
  <c r="AV466" i="3"/>
  <c r="AU466" i="3"/>
  <c r="AT466" i="3"/>
  <c r="AR466" i="3"/>
  <c r="AQ466" i="3"/>
  <c r="AP466" i="3"/>
  <c r="AO466" i="3"/>
  <c r="AN466" i="3"/>
  <c r="AM466" i="3"/>
  <c r="AL466" i="3"/>
  <c r="AK466" i="3"/>
  <c r="AJ466" i="3"/>
  <c r="AI466" i="3"/>
  <c r="AH466" i="3"/>
  <c r="AF466" i="3"/>
  <c r="AE466" i="3"/>
  <c r="AD466" i="3"/>
  <c r="AC466" i="3"/>
  <c r="AB466" i="3"/>
  <c r="AA466" i="3"/>
  <c r="Z466" i="3"/>
  <c r="Y466" i="3"/>
  <c r="X466" i="3"/>
  <c r="W466" i="3"/>
  <c r="V466" i="3"/>
  <c r="T466" i="3"/>
  <c r="S466" i="3"/>
  <c r="R466" i="3"/>
  <c r="Q466" i="3"/>
  <c r="P466" i="3"/>
  <c r="O466" i="3"/>
  <c r="N466" i="3"/>
  <c r="M466" i="3"/>
  <c r="L466" i="3"/>
  <c r="K466" i="3"/>
  <c r="J466" i="3"/>
  <c r="I466" i="3"/>
  <c r="H466" i="3"/>
  <c r="CB465" i="3"/>
  <c r="CA465" i="3"/>
  <c r="BZ465" i="3"/>
  <c r="BY465" i="3"/>
  <c r="BX465" i="3"/>
  <c r="BW465" i="3"/>
  <c r="BV465" i="3"/>
  <c r="BU465" i="3"/>
  <c r="BT465" i="3"/>
  <c r="BS465" i="3"/>
  <c r="BR465" i="3"/>
  <c r="BP465" i="3"/>
  <c r="BO465" i="3"/>
  <c r="BN465" i="3"/>
  <c r="BM465" i="3"/>
  <c r="BL465" i="3"/>
  <c r="BK465" i="3"/>
  <c r="BJ465" i="3"/>
  <c r="BI465" i="3"/>
  <c r="BH465" i="3"/>
  <c r="BG465" i="3"/>
  <c r="BF465" i="3"/>
  <c r="BD465" i="3"/>
  <c r="BC465" i="3"/>
  <c r="BB465" i="3"/>
  <c r="BA465" i="3"/>
  <c r="AZ465" i="3"/>
  <c r="AY465" i="3"/>
  <c r="AX465" i="3"/>
  <c r="AW465" i="3"/>
  <c r="AV465" i="3"/>
  <c r="AU465" i="3"/>
  <c r="AT465" i="3"/>
  <c r="AR465" i="3"/>
  <c r="AQ465" i="3"/>
  <c r="AP465" i="3"/>
  <c r="AO465" i="3"/>
  <c r="AN465" i="3"/>
  <c r="AM465" i="3"/>
  <c r="AL465" i="3"/>
  <c r="AK465" i="3"/>
  <c r="AJ465" i="3"/>
  <c r="AI465" i="3"/>
  <c r="AH465" i="3"/>
  <c r="AF465" i="3"/>
  <c r="AE465" i="3"/>
  <c r="AD465" i="3"/>
  <c r="AC465" i="3"/>
  <c r="AB465" i="3"/>
  <c r="AA465" i="3"/>
  <c r="Z465" i="3"/>
  <c r="Y465" i="3"/>
  <c r="X465" i="3"/>
  <c r="W465" i="3"/>
  <c r="V465" i="3"/>
  <c r="T465" i="3"/>
  <c r="S465" i="3"/>
  <c r="R465" i="3"/>
  <c r="Q465" i="3"/>
  <c r="P465" i="3"/>
  <c r="O465" i="3"/>
  <c r="N465" i="3"/>
  <c r="M465" i="3"/>
  <c r="L465" i="3"/>
  <c r="K465" i="3"/>
  <c r="J465" i="3"/>
  <c r="I465" i="3"/>
  <c r="H465" i="3"/>
  <c r="CB464" i="3"/>
  <c r="CA464" i="3"/>
  <c r="BZ464" i="3"/>
  <c r="BY464" i="3"/>
  <c r="BX464" i="3"/>
  <c r="BW464" i="3"/>
  <c r="BV464" i="3"/>
  <c r="BU464" i="3"/>
  <c r="BT464" i="3"/>
  <c r="BS464" i="3"/>
  <c r="BR464" i="3"/>
  <c r="BP464" i="3"/>
  <c r="BO464" i="3"/>
  <c r="BN464" i="3"/>
  <c r="BM464" i="3"/>
  <c r="BL464" i="3"/>
  <c r="BK464" i="3"/>
  <c r="BJ464" i="3"/>
  <c r="BI464" i="3"/>
  <c r="BH464" i="3"/>
  <c r="BG464" i="3"/>
  <c r="BF464" i="3"/>
  <c r="BD464" i="3"/>
  <c r="BC464" i="3"/>
  <c r="BB464" i="3"/>
  <c r="BA464" i="3"/>
  <c r="AZ464" i="3"/>
  <c r="AY464" i="3"/>
  <c r="AX464" i="3"/>
  <c r="AW464" i="3"/>
  <c r="AV464" i="3"/>
  <c r="AU464" i="3"/>
  <c r="AT464" i="3"/>
  <c r="AR464" i="3"/>
  <c r="AQ464" i="3"/>
  <c r="AP464" i="3"/>
  <c r="AO464" i="3"/>
  <c r="AN464" i="3"/>
  <c r="AM464" i="3"/>
  <c r="AL464" i="3"/>
  <c r="AK464" i="3"/>
  <c r="AJ464" i="3"/>
  <c r="AI464" i="3"/>
  <c r="AH464" i="3"/>
  <c r="AF464" i="3"/>
  <c r="AE464" i="3"/>
  <c r="AD464" i="3"/>
  <c r="AC464" i="3"/>
  <c r="AB464" i="3"/>
  <c r="AA464" i="3"/>
  <c r="Z464" i="3"/>
  <c r="Y464" i="3"/>
  <c r="X464" i="3"/>
  <c r="W464" i="3"/>
  <c r="V464" i="3"/>
  <c r="T464" i="3"/>
  <c r="S464" i="3"/>
  <c r="R464" i="3"/>
  <c r="Q464" i="3"/>
  <c r="P464" i="3"/>
  <c r="O464" i="3"/>
  <c r="N464" i="3"/>
  <c r="M464" i="3"/>
  <c r="L464" i="3"/>
  <c r="K464" i="3"/>
  <c r="J464" i="3"/>
  <c r="I464" i="3"/>
  <c r="H464" i="3"/>
  <c r="CB463" i="3"/>
  <c r="CA463" i="3"/>
  <c r="BZ463" i="3"/>
  <c r="BY463" i="3"/>
  <c r="BX463" i="3"/>
  <c r="BW463" i="3"/>
  <c r="BV463" i="3"/>
  <c r="BU463" i="3"/>
  <c r="BT463" i="3"/>
  <c r="BS463" i="3"/>
  <c r="BR463" i="3"/>
  <c r="BP463" i="3"/>
  <c r="BO463" i="3"/>
  <c r="BN463" i="3"/>
  <c r="BM463" i="3"/>
  <c r="BL463" i="3"/>
  <c r="BK463" i="3"/>
  <c r="BJ463" i="3"/>
  <c r="BI463" i="3"/>
  <c r="BH463" i="3"/>
  <c r="BG463" i="3"/>
  <c r="BF463" i="3"/>
  <c r="BD463" i="3"/>
  <c r="BC463" i="3"/>
  <c r="BB463" i="3"/>
  <c r="BA463" i="3"/>
  <c r="AZ463" i="3"/>
  <c r="AY463" i="3"/>
  <c r="AX463" i="3"/>
  <c r="AW463" i="3"/>
  <c r="AV463" i="3"/>
  <c r="AU463" i="3"/>
  <c r="AT463" i="3"/>
  <c r="AR463" i="3"/>
  <c r="AQ463" i="3"/>
  <c r="AP463" i="3"/>
  <c r="AO463" i="3"/>
  <c r="AN463" i="3"/>
  <c r="AM463" i="3"/>
  <c r="AL463" i="3"/>
  <c r="AK463" i="3"/>
  <c r="AJ463" i="3"/>
  <c r="AI463" i="3"/>
  <c r="AH463" i="3"/>
  <c r="AF463" i="3"/>
  <c r="AE463" i="3"/>
  <c r="AD463" i="3"/>
  <c r="AC463" i="3"/>
  <c r="AB463" i="3"/>
  <c r="AA463" i="3"/>
  <c r="Z463" i="3"/>
  <c r="Y463" i="3"/>
  <c r="X463" i="3"/>
  <c r="W463" i="3"/>
  <c r="V463" i="3"/>
  <c r="T463" i="3"/>
  <c r="S463" i="3"/>
  <c r="R463" i="3"/>
  <c r="Q463" i="3"/>
  <c r="P463" i="3"/>
  <c r="O463" i="3"/>
  <c r="N463" i="3"/>
  <c r="M463" i="3"/>
  <c r="L463" i="3"/>
  <c r="K463" i="3"/>
  <c r="J463" i="3"/>
  <c r="I463" i="3"/>
  <c r="H463" i="3"/>
  <c r="CB462" i="3"/>
  <c r="CA462" i="3"/>
  <c r="BZ462" i="3"/>
  <c r="BY462" i="3"/>
  <c r="BX462" i="3"/>
  <c r="BW462" i="3"/>
  <c r="BV462" i="3"/>
  <c r="BU462" i="3"/>
  <c r="BT462" i="3"/>
  <c r="BS462" i="3"/>
  <c r="BR462" i="3"/>
  <c r="BP462" i="3"/>
  <c r="BO462" i="3"/>
  <c r="BN462" i="3"/>
  <c r="BM462" i="3"/>
  <c r="BL462" i="3"/>
  <c r="BK462" i="3"/>
  <c r="BJ462" i="3"/>
  <c r="BI462" i="3"/>
  <c r="BH462" i="3"/>
  <c r="BG462" i="3"/>
  <c r="BF462" i="3"/>
  <c r="BD462" i="3"/>
  <c r="BC462" i="3"/>
  <c r="BB462" i="3"/>
  <c r="BA462" i="3"/>
  <c r="AZ462" i="3"/>
  <c r="AY462" i="3"/>
  <c r="AX462" i="3"/>
  <c r="AW462" i="3"/>
  <c r="AV462" i="3"/>
  <c r="AU462" i="3"/>
  <c r="AT462" i="3"/>
  <c r="AR462" i="3"/>
  <c r="AQ462" i="3"/>
  <c r="AP462" i="3"/>
  <c r="AO462" i="3"/>
  <c r="AN462" i="3"/>
  <c r="AM462" i="3"/>
  <c r="AL462" i="3"/>
  <c r="AK462" i="3"/>
  <c r="AJ462" i="3"/>
  <c r="AI462" i="3"/>
  <c r="AH462" i="3"/>
  <c r="AF462" i="3"/>
  <c r="AE462" i="3"/>
  <c r="AD462" i="3"/>
  <c r="AC462" i="3"/>
  <c r="AB462" i="3"/>
  <c r="AA462" i="3"/>
  <c r="Z462" i="3"/>
  <c r="Y462" i="3"/>
  <c r="X462" i="3"/>
  <c r="W462" i="3"/>
  <c r="V462" i="3"/>
  <c r="T462" i="3"/>
  <c r="S462" i="3"/>
  <c r="R462" i="3"/>
  <c r="Q462" i="3"/>
  <c r="P462" i="3"/>
  <c r="O462" i="3"/>
  <c r="N462" i="3"/>
  <c r="M462" i="3"/>
  <c r="L462" i="3"/>
  <c r="K462" i="3"/>
  <c r="J462" i="3"/>
  <c r="I462" i="3"/>
  <c r="H462" i="3"/>
  <c r="CB461" i="3"/>
  <c r="CA461" i="3"/>
  <c r="BZ461" i="3"/>
  <c r="BY461" i="3"/>
  <c r="BX461" i="3"/>
  <c r="BW461" i="3"/>
  <c r="BV461" i="3"/>
  <c r="BU461" i="3"/>
  <c r="BT461" i="3"/>
  <c r="BS461" i="3"/>
  <c r="BR461" i="3"/>
  <c r="BP461" i="3"/>
  <c r="BO461" i="3"/>
  <c r="BN461" i="3"/>
  <c r="BM461" i="3"/>
  <c r="BL461" i="3"/>
  <c r="BK461" i="3"/>
  <c r="BJ461" i="3"/>
  <c r="BI461" i="3"/>
  <c r="BH461" i="3"/>
  <c r="BG461" i="3"/>
  <c r="BF461" i="3"/>
  <c r="BD461" i="3"/>
  <c r="BC461" i="3"/>
  <c r="BB461" i="3"/>
  <c r="BA461" i="3"/>
  <c r="AZ461" i="3"/>
  <c r="AY461" i="3"/>
  <c r="AX461" i="3"/>
  <c r="AW461" i="3"/>
  <c r="AV461" i="3"/>
  <c r="AU461" i="3"/>
  <c r="AT461" i="3"/>
  <c r="AR461" i="3"/>
  <c r="AQ461" i="3"/>
  <c r="AP461" i="3"/>
  <c r="AO461" i="3"/>
  <c r="AN461" i="3"/>
  <c r="AM461" i="3"/>
  <c r="AL461" i="3"/>
  <c r="AK461" i="3"/>
  <c r="AJ461" i="3"/>
  <c r="AI461" i="3"/>
  <c r="AH461" i="3"/>
  <c r="AF461" i="3"/>
  <c r="AE461" i="3"/>
  <c r="AD461" i="3"/>
  <c r="AC461" i="3"/>
  <c r="AB461" i="3"/>
  <c r="AA461" i="3"/>
  <c r="Z461" i="3"/>
  <c r="Y461" i="3"/>
  <c r="X461" i="3"/>
  <c r="W461" i="3"/>
  <c r="V461" i="3"/>
  <c r="T461" i="3"/>
  <c r="S461" i="3"/>
  <c r="R461" i="3"/>
  <c r="Q461" i="3"/>
  <c r="P461" i="3"/>
  <c r="O461" i="3"/>
  <c r="N461" i="3"/>
  <c r="M461" i="3"/>
  <c r="L461" i="3"/>
  <c r="K461" i="3"/>
  <c r="J461" i="3"/>
  <c r="I461" i="3"/>
  <c r="H461" i="3"/>
  <c r="CB460" i="3"/>
  <c r="CA460" i="3"/>
  <c r="BZ460" i="3"/>
  <c r="BY460" i="3"/>
  <c r="BX460" i="3"/>
  <c r="BW460" i="3"/>
  <c r="BV460" i="3"/>
  <c r="BU460" i="3"/>
  <c r="BT460" i="3"/>
  <c r="BS460" i="3"/>
  <c r="BR460" i="3"/>
  <c r="BP460" i="3"/>
  <c r="BO460" i="3"/>
  <c r="BN460" i="3"/>
  <c r="BM460" i="3"/>
  <c r="BL460" i="3"/>
  <c r="BK460" i="3"/>
  <c r="BJ460" i="3"/>
  <c r="BI460" i="3"/>
  <c r="BH460" i="3"/>
  <c r="BG460" i="3"/>
  <c r="BF460" i="3"/>
  <c r="BD460" i="3"/>
  <c r="BC460" i="3"/>
  <c r="BB460" i="3"/>
  <c r="BA460" i="3"/>
  <c r="AZ460" i="3"/>
  <c r="AY460" i="3"/>
  <c r="AX460" i="3"/>
  <c r="AW460" i="3"/>
  <c r="AV460" i="3"/>
  <c r="AU460" i="3"/>
  <c r="AT460" i="3"/>
  <c r="AR460" i="3"/>
  <c r="AQ460" i="3"/>
  <c r="AP460" i="3"/>
  <c r="AO460" i="3"/>
  <c r="AN460" i="3"/>
  <c r="AM460" i="3"/>
  <c r="AL460" i="3"/>
  <c r="AK460" i="3"/>
  <c r="AJ460" i="3"/>
  <c r="AI460" i="3"/>
  <c r="AH460" i="3"/>
  <c r="AF460" i="3"/>
  <c r="AE460" i="3"/>
  <c r="AD460" i="3"/>
  <c r="AC460" i="3"/>
  <c r="AB460" i="3"/>
  <c r="AA460" i="3"/>
  <c r="Z460" i="3"/>
  <c r="Y460" i="3"/>
  <c r="X460" i="3"/>
  <c r="W460" i="3"/>
  <c r="V460" i="3"/>
  <c r="T460" i="3"/>
  <c r="S460" i="3"/>
  <c r="R460" i="3"/>
  <c r="Q460" i="3"/>
  <c r="P460" i="3"/>
  <c r="O460" i="3"/>
  <c r="N460" i="3"/>
  <c r="M460" i="3"/>
  <c r="L460" i="3"/>
  <c r="K460" i="3"/>
  <c r="J460" i="3"/>
  <c r="I460" i="3"/>
  <c r="H460" i="3"/>
  <c r="CB459" i="3"/>
  <c r="CA459" i="3"/>
  <c r="BZ459" i="3"/>
  <c r="BY459" i="3"/>
  <c r="BX459" i="3"/>
  <c r="BW459" i="3"/>
  <c r="BV459" i="3"/>
  <c r="BU459" i="3"/>
  <c r="BT459" i="3"/>
  <c r="BS459" i="3"/>
  <c r="BR459" i="3"/>
  <c r="BP459" i="3"/>
  <c r="BO459" i="3"/>
  <c r="BN459" i="3"/>
  <c r="BM459" i="3"/>
  <c r="BL459" i="3"/>
  <c r="BK459" i="3"/>
  <c r="BJ459" i="3"/>
  <c r="BI459" i="3"/>
  <c r="BH459" i="3"/>
  <c r="BG459" i="3"/>
  <c r="BF459" i="3"/>
  <c r="BD459" i="3"/>
  <c r="BC459" i="3"/>
  <c r="BB459" i="3"/>
  <c r="BA459" i="3"/>
  <c r="AZ459" i="3"/>
  <c r="AY459" i="3"/>
  <c r="AX459" i="3"/>
  <c r="AW459" i="3"/>
  <c r="AV459" i="3"/>
  <c r="AU459" i="3"/>
  <c r="AT459" i="3"/>
  <c r="AR459" i="3"/>
  <c r="AQ459" i="3"/>
  <c r="AP459" i="3"/>
  <c r="AO459" i="3"/>
  <c r="AN459" i="3"/>
  <c r="AM459" i="3"/>
  <c r="AL459" i="3"/>
  <c r="AK459" i="3"/>
  <c r="AJ459" i="3"/>
  <c r="AI459" i="3"/>
  <c r="AH459" i="3"/>
  <c r="AF459" i="3"/>
  <c r="AE459" i="3"/>
  <c r="AD459" i="3"/>
  <c r="AC459" i="3"/>
  <c r="AB459" i="3"/>
  <c r="AA459" i="3"/>
  <c r="Z459" i="3"/>
  <c r="Y459" i="3"/>
  <c r="X459" i="3"/>
  <c r="W459" i="3"/>
  <c r="V459" i="3"/>
  <c r="T459" i="3"/>
  <c r="S459" i="3"/>
  <c r="R459" i="3"/>
  <c r="Q459" i="3"/>
  <c r="P459" i="3"/>
  <c r="O459" i="3"/>
  <c r="N459" i="3"/>
  <c r="M459" i="3"/>
  <c r="L459" i="3"/>
  <c r="K459" i="3"/>
  <c r="J459" i="3"/>
  <c r="I459" i="3"/>
  <c r="H459" i="3"/>
  <c r="CB458" i="3"/>
  <c r="CA458" i="3"/>
  <c r="BZ458" i="3"/>
  <c r="BY458" i="3"/>
  <c r="BX458" i="3"/>
  <c r="BW458" i="3"/>
  <c r="BV458" i="3"/>
  <c r="BU458" i="3"/>
  <c r="BT458" i="3"/>
  <c r="BS458" i="3"/>
  <c r="BR458" i="3"/>
  <c r="BP458" i="3"/>
  <c r="BO458" i="3"/>
  <c r="BN458" i="3"/>
  <c r="BM458" i="3"/>
  <c r="BL458" i="3"/>
  <c r="BK458" i="3"/>
  <c r="BJ458" i="3"/>
  <c r="BI458" i="3"/>
  <c r="BH458" i="3"/>
  <c r="BG458" i="3"/>
  <c r="BF458" i="3"/>
  <c r="BD458" i="3"/>
  <c r="BC458" i="3"/>
  <c r="BB458" i="3"/>
  <c r="BA458" i="3"/>
  <c r="AZ458" i="3"/>
  <c r="AY458" i="3"/>
  <c r="AX458" i="3"/>
  <c r="AW458" i="3"/>
  <c r="AV458" i="3"/>
  <c r="AU458" i="3"/>
  <c r="AT458" i="3"/>
  <c r="AR458" i="3"/>
  <c r="AQ458" i="3"/>
  <c r="AP458" i="3"/>
  <c r="AO458" i="3"/>
  <c r="AN458" i="3"/>
  <c r="AM458" i="3"/>
  <c r="AL458" i="3"/>
  <c r="AK458" i="3"/>
  <c r="AJ458" i="3"/>
  <c r="AI458" i="3"/>
  <c r="AH458" i="3"/>
  <c r="AF458" i="3"/>
  <c r="AE458" i="3"/>
  <c r="AD458" i="3"/>
  <c r="AC458" i="3"/>
  <c r="AB458" i="3"/>
  <c r="AA458" i="3"/>
  <c r="Z458" i="3"/>
  <c r="Y458" i="3"/>
  <c r="X458" i="3"/>
  <c r="W458" i="3"/>
  <c r="V458" i="3"/>
  <c r="T458" i="3"/>
  <c r="S458" i="3"/>
  <c r="R458" i="3"/>
  <c r="Q458" i="3"/>
  <c r="P458" i="3"/>
  <c r="O458" i="3"/>
  <c r="N458" i="3"/>
  <c r="M458" i="3"/>
  <c r="L458" i="3"/>
  <c r="K458" i="3"/>
  <c r="J458" i="3"/>
  <c r="I458" i="3"/>
  <c r="H458" i="3"/>
  <c r="CB457" i="3"/>
  <c r="CA457" i="3"/>
  <c r="BZ457" i="3"/>
  <c r="BY457" i="3"/>
  <c r="BX457" i="3"/>
  <c r="BW457" i="3"/>
  <c r="BV457" i="3"/>
  <c r="BU457" i="3"/>
  <c r="BT457" i="3"/>
  <c r="BS457" i="3"/>
  <c r="BR457" i="3"/>
  <c r="BP457" i="3"/>
  <c r="BO457" i="3"/>
  <c r="BN457" i="3"/>
  <c r="BM457" i="3"/>
  <c r="BL457" i="3"/>
  <c r="BK457" i="3"/>
  <c r="BJ457" i="3"/>
  <c r="BI457" i="3"/>
  <c r="BH457" i="3"/>
  <c r="BG457" i="3"/>
  <c r="BF457" i="3"/>
  <c r="BD457" i="3"/>
  <c r="BC457" i="3"/>
  <c r="BB457" i="3"/>
  <c r="BA457" i="3"/>
  <c r="AZ457" i="3"/>
  <c r="AY457" i="3"/>
  <c r="AX457" i="3"/>
  <c r="AW457" i="3"/>
  <c r="AV457" i="3"/>
  <c r="AU457" i="3"/>
  <c r="AT457" i="3"/>
  <c r="AR457" i="3"/>
  <c r="AQ457" i="3"/>
  <c r="AP457" i="3"/>
  <c r="AO457" i="3"/>
  <c r="AN457" i="3"/>
  <c r="AM457" i="3"/>
  <c r="AL457" i="3"/>
  <c r="AK457" i="3"/>
  <c r="AJ457" i="3"/>
  <c r="AI457" i="3"/>
  <c r="AH457" i="3"/>
  <c r="AF457" i="3"/>
  <c r="AE457" i="3"/>
  <c r="AD457" i="3"/>
  <c r="AC457" i="3"/>
  <c r="AB457" i="3"/>
  <c r="AA457" i="3"/>
  <c r="Z457" i="3"/>
  <c r="Y457" i="3"/>
  <c r="X457" i="3"/>
  <c r="W457" i="3"/>
  <c r="V457" i="3"/>
  <c r="T457" i="3"/>
  <c r="S457" i="3"/>
  <c r="R457" i="3"/>
  <c r="Q457" i="3"/>
  <c r="P457" i="3"/>
  <c r="O457" i="3"/>
  <c r="N457" i="3"/>
  <c r="M457" i="3"/>
  <c r="L457" i="3"/>
  <c r="K457" i="3"/>
  <c r="J457" i="3"/>
  <c r="I457" i="3"/>
  <c r="H457" i="3"/>
  <c r="CB456" i="3"/>
  <c r="CA456" i="3"/>
  <c r="BZ456" i="3"/>
  <c r="BY456" i="3"/>
  <c r="BX456" i="3"/>
  <c r="BW456" i="3"/>
  <c r="BV456" i="3"/>
  <c r="BU456" i="3"/>
  <c r="BT456" i="3"/>
  <c r="BS456" i="3"/>
  <c r="BR456" i="3"/>
  <c r="BP456" i="3"/>
  <c r="BO456" i="3"/>
  <c r="BN456" i="3"/>
  <c r="BM456" i="3"/>
  <c r="BL456" i="3"/>
  <c r="BK456" i="3"/>
  <c r="BJ456" i="3"/>
  <c r="BI456" i="3"/>
  <c r="BH456" i="3"/>
  <c r="BG456" i="3"/>
  <c r="BF456" i="3"/>
  <c r="BD456" i="3"/>
  <c r="BC456" i="3"/>
  <c r="BB456" i="3"/>
  <c r="BA456" i="3"/>
  <c r="AZ456" i="3"/>
  <c r="AY456" i="3"/>
  <c r="AX456" i="3"/>
  <c r="AW456" i="3"/>
  <c r="AV456" i="3"/>
  <c r="AU456" i="3"/>
  <c r="AT456" i="3"/>
  <c r="AR456" i="3"/>
  <c r="AQ456" i="3"/>
  <c r="AP456" i="3"/>
  <c r="AO456" i="3"/>
  <c r="AN456" i="3"/>
  <c r="AM456" i="3"/>
  <c r="AL456" i="3"/>
  <c r="AK456" i="3"/>
  <c r="AJ456" i="3"/>
  <c r="AI456" i="3"/>
  <c r="AH456" i="3"/>
  <c r="AF456" i="3"/>
  <c r="AE456" i="3"/>
  <c r="AD456" i="3"/>
  <c r="AC456" i="3"/>
  <c r="AB456" i="3"/>
  <c r="AA456" i="3"/>
  <c r="Z456" i="3"/>
  <c r="Y456" i="3"/>
  <c r="X456" i="3"/>
  <c r="W456" i="3"/>
  <c r="V456" i="3"/>
  <c r="T456" i="3"/>
  <c r="S456" i="3"/>
  <c r="R456" i="3"/>
  <c r="Q456" i="3"/>
  <c r="P456" i="3"/>
  <c r="O456" i="3"/>
  <c r="N456" i="3"/>
  <c r="M456" i="3"/>
  <c r="L456" i="3"/>
  <c r="K456" i="3"/>
  <c r="J456" i="3"/>
  <c r="I456" i="3"/>
  <c r="H456" i="3"/>
  <c r="CB455" i="3"/>
  <c r="CA455" i="3"/>
  <c r="BZ455" i="3"/>
  <c r="BY455" i="3"/>
  <c r="BX455" i="3"/>
  <c r="BW455" i="3"/>
  <c r="BV455" i="3"/>
  <c r="BU455" i="3"/>
  <c r="BT455" i="3"/>
  <c r="BS455" i="3"/>
  <c r="BR455" i="3"/>
  <c r="BP455" i="3"/>
  <c r="BO455" i="3"/>
  <c r="BN455" i="3"/>
  <c r="BM455" i="3"/>
  <c r="BL455" i="3"/>
  <c r="BK455" i="3"/>
  <c r="BJ455" i="3"/>
  <c r="BI455" i="3"/>
  <c r="BH455" i="3"/>
  <c r="BG455" i="3"/>
  <c r="BF455" i="3"/>
  <c r="BD455" i="3"/>
  <c r="BC455" i="3"/>
  <c r="BB455" i="3"/>
  <c r="BA455" i="3"/>
  <c r="AZ455" i="3"/>
  <c r="AY455" i="3"/>
  <c r="AX455" i="3"/>
  <c r="AW455" i="3"/>
  <c r="AV455" i="3"/>
  <c r="AU455" i="3"/>
  <c r="AT455" i="3"/>
  <c r="AR455" i="3"/>
  <c r="AQ455" i="3"/>
  <c r="AP455" i="3"/>
  <c r="AO455" i="3"/>
  <c r="AN455" i="3"/>
  <c r="AM455" i="3"/>
  <c r="AL455" i="3"/>
  <c r="AK455" i="3"/>
  <c r="AJ455" i="3"/>
  <c r="AI455" i="3"/>
  <c r="AH455" i="3"/>
  <c r="AF455" i="3"/>
  <c r="AE455" i="3"/>
  <c r="AD455" i="3"/>
  <c r="AC455" i="3"/>
  <c r="AB455" i="3"/>
  <c r="AA455" i="3"/>
  <c r="Z455" i="3"/>
  <c r="Y455" i="3"/>
  <c r="X455" i="3"/>
  <c r="W455" i="3"/>
  <c r="V455" i="3"/>
  <c r="T455" i="3"/>
  <c r="S455" i="3"/>
  <c r="R455" i="3"/>
  <c r="Q455" i="3"/>
  <c r="P455" i="3"/>
  <c r="O455" i="3"/>
  <c r="N455" i="3"/>
  <c r="M455" i="3"/>
  <c r="L455" i="3"/>
  <c r="K455" i="3"/>
  <c r="J455" i="3"/>
  <c r="I455" i="3"/>
  <c r="H455" i="3"/>
  <c r="CB454" i="3"/>
  <c r="CA454" i="3"/>
  <c r="BZ454" i="3"/>
  <c r="BY454" i="3"/>
  <c r="BX454" i="3"/>
  <c r="BW454" i="3"/>
  <c r="BV454" i="3"/>
  <c r="BU454" i="3"/>
  <c r="BT454" i="3"/>
  <c r="BS454" i="3"/>
  <c r="BR454" i="3"/>
  <c r="BP454" i="3"/>
  <c r="BO454" i="3"/>
  <c r="BN454" i="3"/>
  <c r="BM454" i="3"/>
  <c r="BL454" i="3"/>
  <c r="BK454" i="3"/>
  <c r="BJ454" i="3"/>
  <c r="BI454" i="3"/>
  <c r="BH454" i="3"/>
  <c r="BG454" i="3"/>
  <c r="BF454" i="3"/>
  <c r="BD454" i="3"/>
  <c r="BC454" i="3"/>
  <c r="BB454" i="3"/>
  <c r="BA454" i="3"/>
  <c r="AZ454" i="3"/>
  <c r="AY454" i="3"/>
  <c r="AX454" i="3"/>
  <c r="AW454" i="3"/>
  <c r="AV454" i="3"/>
  <c r="AU454" i="3"/>
  <c r="AT454" i="3"/>
  <c r="AR454" i="3"/>
  <c r="AQ454" i="3"/>
  <c r="AP454" i="3"/>
  <c r="AO454" i="3"/>
  <c r="AN454" i="3"/>
  <c r="AM454" i="3"/>
  <c r="AL454" i="3"/>
  <c r="AK454" i="3"/>
  <c r="AJ454" i="3"/>
  <c r="AI454" i="3"/>
  <c r="AH454" i="3"/>
  <c r="AF454" i="3"/>
  <c r="AE454" i="3"/>
  <c r="AD454" i="3"/>
  <c r="AC454" i="3"/>
  <c r="AB454" i="3"/>
  <c r="AA454" i="3"/>
  <c r="Z454" i="3"/>
  <c r="Y454" i="3"/>
  <c r="X454" i="3"/>
  <c r="W454" i="3"/>
  <c r="V454" i="3"/>
  <c r="T454" i="3"/>
  <c r="S454" i="3"/>
  <c r="R454" i="3"/>
  <c r="Q454" i="3"/>
  <c r="P454" i="3"/>
  <c r="O454" i="3"/>
  <c r="N454" i="3"/>
  <c r="M454" i="3"/>
  <c r="L454" i="3"/>
  <c r="K454" i="3"/>
  <c r="J454" i="3"/>
  <c r="I454" i="3"/>
  <c r="H454" i="3"/>
  <c r="CB453" i="3"/>
  <c r="CA453" i="3"/>
  <c r="BZ453" i="3"/>
  <c r="BY453" i="3"/>
  <c r="BX453" i="3"/>
  <c r="BW453" i="3"/>
  <c r="BV453" i="3"/>
  <c r="BU453" i="3"/>
  <c r="BT453" i="3"/>
  <c r="BS453" i="3"/>
  <c r="BR453" i="3"/>
  <c r="BP453" i="3"/>
  <c r="BO453" i="3"/>
  <c r="BN453" i="3"/>
  <c r="BM453" i="3"/>
  <c r="BL453" i="3"/>
  <c r="BK453" i="3"/>
  <c r="BJ453" i="3"/>
  <c r="BI453" i="3"/>
  <c r="BH453" i="3"/>
  <c r="BG453" i="3"/>
  <c r="BF453" i="3"/>
  <c r="BD453" i="3"/>
  <c r="BC453" i="3"/>
  <c r="BB453" i="3"/>
  <c r="BA453" i="3"/>
  <c r="AZ453" i="3"/>
  <c r="AY453" i="3"/>
  <c r="AX453" i="3"/>
  <c r="AW453" i="3"/>
  <c r="AV453" i="3"/>
  <c r="AU453" i="3"/>
  <c r="AT453" i="3"/>
  <c r="AR453" i="3"/>
  <c r="AQ453" i="3"/>
  <c r="AP453" i="3"/>
  <c r="AO453" i="3"/>
  <c r="AN453" i="3"/>
  <c r="AM453" i="3"/>
  <c r="AL453" i="3"/>
  <c r="AK453" i="3"/>
  <c r="AJ453" i="3"/>
  <c r="AI453" i="3"/>
  <c r="AH453" i="3"/>
  <c r="AF453" i="3"/>
  <c r="AE453" i="3"/>
  <c r="AD453" i="3"/>
  <c r="AC453" i="3"/>
  <c r="AB453" i="3"/>
  <c r="AA453" i="3"/>
  <c r="Z453" i="3"/>
  <c r="Y453" i="3"/>
  <c r="X453" i="3"/>
  <c r="W453" i="3"/>
  <c r="V453" i="3"/>
  <c r="T453" i="3"/>
  <c r="S453" i="3"/>
  <c r="R453" i="3"/>
  <c r="Q453" i="3"/>
  <c r="P453" i="3"/>
  <c r="O453" i="3"/>
  <c r="N453" i="3"/>
  <c r="M453" i="3"/>
  <c r="L453" i="3"/>
  <c r="K453" i="3"/>
  <c r="J453" i="3"/>
  <c r="I453" i="3"/>
  <c r="H453" i="3"/>
  <c r="CB452" i="3"/>
  <c r="CA452" i="3"/>
  <c r="BZ452" i="3"/>
  <c r="BY452" i="3"/>
  <c r="BX452" i="3"/>
  <c r="BW452" i="3"/>
  <c r="BV452" i="3"/>
  <c r="BU452" i="3"/>
  <c r="BT452" i="3"/>
  <c r="BS452" i="3"/>
  <c r="BR452" i="3"/>
  <c r="BP452" i="3"/>
  <c r="BO452" i="3"/>
  <c r="BN452" i="3"/>
  <c r="BM452" i="3"/>
  <c r="BL452" i="3"/>
  <c r="BK452" i="3"/>
  <c r="BJ452" i="3"/>
  <c r="BI452" i="3"/>
  <c r="BH452" i="3"/>
  <c r="BG452" i="3"/>
  <c r="BF452" i="3"/>
  <c r="BD452" i="3"/>
  <c r="BC452" i="3"/>
  <c r="BB452" i="3"/>
  <c r="BA452" i="3"/>
  <c r="AZ452" i="3"/>
  <c r="AY452" i="3"/>
  <c r="AX452" i="3"/>
  <c r="AW452" i="3"/>
  <c r="AV452" i="3"/>
  <c r="AU452" i="3"/>
  <c r="AT452" i="3"/>
  <c r="AR452" i="3"/>
  <c r="AQ452" i="3"/>
  <c r="AP452" i="3"/>
  <c r="AO452" i="3"/>
  <c r="AN452" i="3"/>
  <c r="AM452" i="3"/>
  <c r="AL452" i="3"/>
  <c r="AK452" i="3"/>
  <c r="AJ452" i="3"/>
  <c r="AI452" i="3"/>
  <c r="AH452" i="3"/>
  <c r="AF452" i="3"/>
  <c r="AE452" i="3"/>
  <c r="AD452" i="3"/>
  <c r="AC452" i="3"/>
  <c r="AB452" i="3"/>
  <c r="AA452" i="3"/>
  <c r="Z452" i="3"/>
  <c r="Y452" i="3"/>
  <c r="X452" i="3"/>
  <c r="W452" i="3"/>
  <c r="V452" i="3"/>
  <c r="T452" i="3"/>
  <c r="S452" i="3"/>
  <c r="R452" i="3"/>
  <c r="Q452" i="3"/>
  <c r="P452" i="3"/>
  <c r="O452" i="3"/>
  <c r="N452" i="3"/>
  <c r="M452" i="3"/>
  <c r="L452" i="3"/>
  <c r="K452" i="3"/>
  <c r="J452" i="3"/>
  <c r="I452" i="3"/>
  <c r="H452" i="3"/>
  <c r="CB451" i="3"/>
  <c r="CA451" i="3"/>
  <c r="BZ451" i="3"/>
  <c r="BY451" i="3"/>
  <c r="BX451" i="3"/>
  <c r="BW451" i="3"/>
  <c r="BV451" i="3"/>
  <c r="BU451" i="3"/>
  <c r="BT451" i="3"/>
  <c r="BS451" i="3"/>
  <c r="BR451" i="3"/>
  <c r="BP451" i="3"/>
  <c r="BO451" i="3"/>
  <c r="BN451" i="3"/>
  <c r="BM451" i="3"/>
  <c r="BL451" i="3"/>
  <c r="BK451" i="3"/>
  <c r="BJ451" i="3"/>
  <c r="BI451" i="3"/>
  <c r="BH451" i="3"/>
  <c r="BG451" i="3"/>
  <c r="BF451" i="3"/>
  <c r="BD451" i="3"/>
  <c r="BC451" i="3"/>
  <c r="BB451" i="3"/>
  <c r="BA451" i="3"/>
  <c r="AZ451" i="3"/>
  <c r="AY451" i="3"/>
  <c r="AX451" i="3"/>
  <c r="AW451" i="3"/>
  <c r="AV451" i="3"/>
  <c r="AU451" i="3"/>
  <c r="AT451" i="3"/>
  <c r="AR451" i="3"/>
  <c r="AQ451" i="3"/>
  <c r="AP451" i="3"/>
  <c r="AO451" i="3"/>
  <c r="AN451" i="3"/>
  <c r="AM451" i="3"/>
  <c r="AL451" i="3"/>
  <c r="AK451" i="3"/>
  <c r="AJ451" i="3"/>
  <c r="AI451" i="3"/>
  <c r="AH451" i="3"/>
  <c r="AF451" i="3"/>
  <c r="AE451" i="3"/>
  <c r="AD451" i="3"/>
  <c r="AC451" i="3"/>
  <c r="AB451" i="3"/>
  <c r="AA451" i="3"/>
  <c r="Z451" i="3"/>
  <c r="Y451" i="3"/>
  <c r="X451" i="3"/>
  <c r="W451" i="3"/>
  <c r="V451" i="3"/>
  <c r="T451" i="3"/>
  <c r="S451" i="3"/>
  <c r="R451" i="3"/>
  <c r="Q451" i="3"/>
  <c r="P451" i="3"/>
  <c r="O451" i="3"/>
  <c r="N451" i="3"/>
  <c r="M451" i="3"/>
  <c r="L451" i="3"/>
  <c r="K451" i="3"/>
  <c r="J451" i="3"/>
  <c r="I451" i="3"/>
  <c r="H451" i="3"/>
  <c r="CB450" i="3"/>
  <c r="CA450" i="3"/>
  <c r="BZ450" i="3"/>
  <c r="BY450" i="3"/>
  <c r="BX450" i="3"/>
  <c r="BW450" i="3"/>
  <c r="BV450" i="3"/>
  <c r="BU450" i="3"/>
  <c r="BT450" i="3"/>
  <c r="BS450" i="3"/>
  <c r="BR450" i="3"/>
  <c r="BP450" i="3"/>
  <c r="BO450" i="3"/>
  <c r="BN450" i="3"/>
  <c r="BM450" i="3"/>
  <c r="BL450" i="3"/>
  <c r="BK450" i="3"/>
  <c r="BJ450" i="3"/>
  <c r="BI450" i="3"/>
  <c r="BH450" i="3"/>
  <c r="BG450" i="3"/>
  <c r="BF450" i="3"/>
  <c r="BD450" i="3"/>
  <c r="BC450" i="3"/>
  <c r="BB450" i="3"/>
  <c r="BA450" i="3"/>
  <c r="AZ450" i="3"/>
  <c r="AY450" i="3"/>
  <c r="AX450" i="3"/>
  <c r="AW450" i="3"/>
  <c r="AV450" i="3"/>
  <c r="AU450" i="3"/>
  <c r="AT450" i="3"/>
  <c r="AR450" i="3"/>
  <c r="AQ450" i="3"/>
  <c r="AP450" i="3"/>
  <c r="AO450" i="3"/>
  <c r="AN450" i="3"/>
  <c r="AM450" i="3"/>
  <c r="AL450" i="3"/>
  <c r="AK450" i="3"/>
  <c r="AJ450" i="3"/>
  <c r="AI450" i="3"/>
  <c r="AH450" i="3"/>
  <c r="AF450" i="3"/>
  <c r="AE450" i="3"/>
  <c r="AD450" i="3"/>
  <c r="AC450" i="3"/>
  <c r="AB450" i="3"/>
  <c r="AA450" i="3"/>
  <c r="Z450" i="3"/>
  <c r="Y450" i="3"/>
  <c r="X450" i="3"/>
  <c r="W450" i="3"/>
  <c r="V450" i="3"/>
  <c r="T450" i="3"/>
  <c r="S450" i="3"/>
  <c r="R450" i="3"/>
  <c r="Q450" i="3"/>
  <c r="P450" i="3"/>
  <c r="O450" i="3"/>
  <c r="N450" i="3"/>
  <c r="M450" i="3"/>
  <c r="L450" i="3"/>
  <c r="K450" i="3"/>
  <c r="J450" i="3"/>
  <c r="I450" i="3"/>
  <c r="H450" i="3"/>
  <c r="CB449" i="3"/>
  <c r="CA449" i="3"/>
  <c r="BZ449" i="3"/>
  <c r="BY449" i="3"/>
  <c r="BX449" i="3"/>
  <c r="BW449" i="3"/>
  <c r="BV449" i="3"/>
  <c r="BU449" i="3"/>
  <c r="BT449" i="3"/>
  <c r="BS449" i="3"/>
  <c r="BR449" i="3"/>
  <c r="BP449" i="3"/>
  <c r="BO449" i="3"/>
  <c r="BN449" i="3"/>
  <c r="BM449" i="3"/>
  <c r="BL449" i="3"/>
  <c r="BK449" i="3"/>
  <c r="BJ449" i="3"/>
  <c r="BI449" i="3"/>
  <c r="BH449" i="3"/>
  <c r="BG449" i="3"/>
  <c r="BF449" i="3"/>
  <c r="BD449" i="3"/>
  <c r="BC449" i="3"/>
  <c r="BB449" i="3"/>
  <c r="BA449" i="3"/>
  <c r="AZ449" i="3"/>
  <c r="AY449" i="3"/>
  <c r="AX449" i="3"/>
  <c r="AW449" i="3"/>
  <c r="AV449" i="3"/>
  <c r="AU449" i="3"/>
  <c r="AT449" i="3"/>
  <c r="AR449" i="3"/>
  <c r="AQ449" i="3"/>
  <c r="AP449" i="3"/>
  <c r="AO449" i="3"/>
  <c r="AN449" i="3"/>
  <c r="AM449" i="3"/>
  <c r="AL449" i="3"/>
  <c r="AK449" i="3"/>
  <c r="AJ449" i="3"/>
  <c r="AI449" i="3"/>
  <c r="AH449" i="3"/>
  <c r="AF449" i="3"/>
  <c r="AE449" i="3"/>
  <c r="AD449" i="3"/>
  <c r="AC449" i="3"/>
  <c r="AB449" i="3"/>
  <c r="AA449" i="3"/>
  <c r="Z449" i="3"/>
  <c r="Y449" i="3"/>
  <c r="X449" i="3"/>
  <c r="W449" i="3"/>
  <c r="V449" i="3"/>
  <c r="T449" i="3"/>
  <c r="S449" i="3"/>
  <c r="R449" i="3"/>
  <c r="Q449" i="3"/>
  <c r="P449" i="3"/>
  <c r="O449" i="3"/>
  <c r="N449" i="3"/>
  <c r="M449" i="3"/>
  <c r="L449" i="3"/>
  <c r="K449" i="3"/>
  <c r="J449" i="3"/>
  <c r="I449" i="3"/>
  <c r="H449" i="3"/>
  <c r="CB448" i="3"/>
  <c r="CA448" i="3"/>
  <c r="BZ448" i="3"/>
  <c r="BY448" i="3"/>
  <c r="BX448" i="3"/>
  <c r="BW448" i="3"/>
  <c r="BV448" i="3"/>
  <c r="BU448" i="3"/>
  <c r="BT448" i="3"/>
  <c r="BS448" i="3"/>
  <c r="BR448" i="3"/>
  <c r="BP448" i="3"/>
  <c r="BO448" i="3"/>
  <c r="BN448" i="3"/>
  <c r="BM448" i="3"/>
  <c r="BL448" i="3"/>
  <c r="BK448" i="3"/>
  <c r="BJ448" i="3"/>
  <c r="BI448" i="3"/>
  <c r="BH448" i="3"/>
  <c r="BG448" i="3"/>
  <c r="BF448" i="3"/>
  <c r="BD448" i="3"/>
  <c r="BC448" i="3"/>
  <c r="BB448" i="3"/>
  <c r="BA448" i="3"/>
  <c r="AZ448" i="3"/>
  <c r="AY448" i="3"/>
  <c r="AX448" i="3"/>
  <c r="AW448" i="3"/>
  <c r="AV448" i="3"/>
  <c r="AU448" i="3"/>
  <c r="AT448" i="3"/>
  <c r="AR448" i="3"/>
  <c r="AQ448" i="3"/>
  <c r="AP448" i="3"/>
  <c r="AO448" i="3"/>
  <c r="AN448" i="3"/>
  <c r="AM448" i="3"/>
  <c r="AL448" i="3"/>
  <c r="AK448" i="3"/>
  <c r="AJ448" i="3"/>
  <c r="AI448" i="3"/>
  <c r="AH448" i="3"/>
  <c r="AF448" i="3"/>
  <c r="AE448" i="3"/>
  <c r="AD448" i="3"/>
  <c r="AC448" i="3"/>
  <c r="AB448" i="3"/>
  <c r="AA448" i="3"/>
  <c r="Z448" i="3"/>
  <c r="Y448" i="3"/>
  <c r="X448" i="3"/>
  <c r="W448" i="3"/>
  <c r="V448" i="3"/>
  <c r="T448" i="3"/>
  <c r="S448" i="3"/>
  <c r="R448" i="3"/>
  <c r="Q448" i="3"/>
  <c r="P448" i="3"/>
  <c r="O448" i="3"/>
  <c r="N448" i="3"/>
  <c r="M448" i="3"/>
  <c r="L448" i="3"/>
  <c r="K448" i="3"/>
  <c r="J448" i="3"/>
  <c r="I448" i="3"/>
  <c r="H448" i="3"/>
  <c r="CB447" i="3"/>
  <c r="CA447" i="3"/>
  <c r="BZ447" i="3"/>
  <c r="BY447" i="3"/>
  <c r="BX447" i="3"/>
  <c r="BW447" i="3"/>
  <c r="BV447" i="3"/>
  <c r="BU447" i="3"/>
  <c r="BT447" i="3"/>
  <c r="BS447" i="3"/>
  <c r="BR447" i="3"/>
  <c r="BP447" i="3"/>
  <c r="BO447" i="3"/>
  <c r="BN447" i="3"/>
  <c r="BM447" i="3"/>
  <c r="BL447" i="3"/>
  <c r="BK447" i="3"/>
  <c r="BJ447" i="3"/>
  <c r="BI447" i="3"/>
  <c r="BH447" i="3"/>
  <c r="BG447" i="3"/>
  <c r="BF447" i="3"/>
  <c r="BD447" i="3"/>
  <c r="BC447" i="3"/>
  <c r="BB447" i="3"/>
  <c r="BA447" i="3"/>
  <c r="AZ447" i="3"/>
  <c r="AY447" i="3"/>
  <c r="AX447" i="3"/>
  <c r="AW447" i="3"/>
  <c r="AV447" i="3"/>
  <c r="AU447" i="3"/>
  <c r="AT447" i="3"/>
  <c r="AR447" i="3"/>
  <c r="AQ447" i="3"/>
  <c r="AP447" i="3"/>
  <c r="AO447" i="3"/>
  <c r="AN447" i="3"/>
  <c r="AM447" i="3"/>
  <c r="AL447" i="3"/>
  <c r="AK447" i="3"/>
  <c r="AJ447" i="3"/>
  <c r="AI447" i="3"/>
  <c r="AH447" i="3"/>
  <c r="AF447" i="3"/>
  <c r="AE447" i="3"/>
  <c r="AD447" i="3"/>
  <c r="AC447" i="3"/>
  <c r="AB447" i="3"/>
  <c r="AA447" i="3"/>
  <c r="Z447" i="3"/>
  <c r="Y447" i="3"/>
  <c r="X447" i="3"/>
  <c r="W447" i="3"/>
  <c r="V447" i="3"/>
  <c r="T447" i="3"/>
  <c r="S447" i="3"/>
  <c r="R447" i="3"/>
  <c r="Q447" i="3"/>
  <c r="P447" i="3"/>
  <c r="O447" i="3"/>
  <c r="N447" i="3"/>
  <c r="M447" i="3"/>
  <c r="L447" i="3"/>
  <c r="K447" i="3"/>
  <c r="J447" i="3"/>
  <c r="I447" i="3"/>
  <c r="H447" i="3"/>
  <c r="CB446" i="3"/>
  <c r="CA446" i="3"/>
  <c r="BZ446" i="3"/>
  <c r="BY446" i="3"/>
  <c r="BX446" i="3"/>
  <c r="BW446" i="3"/>
  <c r="BV446" i="3"/>
  <c r="BU446" i="3"/>
  <c r="BT446" i="3"/>
  <c r="BS446" i="3"/>
  <c r="BR446" i="3"/>
  <c r="BP446" i="3"/>
  <c r="BO446" i="3"/>
  <c r="BN446" i="3"/>
  <c r="BM446" i="3"/>
  <c r="BL446" i="3"/>
  <c r="BK446" i="3"/>
  <c r="BJ446" i="3"/>
  <c r="BI446" i="3"/>
  <c r="BH446" i="3"/>
  <c r="BG446" i="3"/>
  <c r="BF446" i="3"/>
  <c r="BD446" i="3"/>
  <c r="BC446" i="3"/>
  <c r="BB446" i="3"/>
  <c r="BA446" i="3"/>
  <c r="AZ446" i="3"/>
  <c r="AY446" i="3"/>
  <c r="AX446" i="3"/>
  <c r="AW446" i="3"/>
  <c r="AV446" i="3"/>
  <c r="AU446" i="3"/>
  <c r="AT446" i="3"/>
  <c r="AR446" i="3"/>
  <c r="AQ446" i="3"/>
  <c r="AP446" i="3"/>
  <c r="AO446" i="3"/>
  <c r="AN446" i="3"/>
  <c r="AM446" i="3"/>
  <c r="AL446" i="3"/>
  <c r="AK446" i="3"/>
  <c r="AJ446" i="3"/>
  <c r="AI446" i="3"/>
  <c r="AH446" i="3"/>
  <c r="AF446" i="3"/>
  <c r="AE446" i="3"/>
  <c r="AD446" i="3"/>
  <c r="AC446" i="3"/>
  <c r="AB446" i="3"/>
  <c r="AA446" i="3"/>
  <c r="Z446" i="3"/>
  <c r="Y446" i="3"/>
  <c r="X446" i="3"/>
  <c r="W446" i="3"/>
  <c r="V446" i="3"/>
  <c r="T446" i="3"/>
  <c r="S446" i="3"/>
  <c r="R446" i="3"/>
  <c r="Q446" i="3"/>
  <c r="P446" i="3"/>
  <c r="O446" i="3"/>
  <c r="N446" i="3"/>
  <c r="M446" i="3"/>
  <c r="L446" i="3"/>
  <c r="K446" i="3"/>
  <c r="J446" i="3"/>
  <c r="I446" i="3"/>
  <c r="H446" i="3"/>
  <c r="CB445" i="3"/>
  <c r="CA445" i="3"/>
  <c r="BZ445" i="3"/>
  <c r="BY445" i="3"/>
  <c r="BX445" i="3"/>
  <c r="BW445" i="3"/>
  <c r="BV445" i="3"/>
  <c r="BU445" i="3"/>
  <c r="BT445" i="3"/>
  <c r="BS445" i="3"/>
  <c r="BR445" i="3"/>
  <c r="BP445" i="3"/>
  <c r="BO445" i="3"/>
  <c r="BN445" i="3"/>
  <c r="BM445" i="3"/>
  <c r="BL445" i="3"/>
  <c r="BK445" i="3"/>
  <c r="BJ445" i="3"/>
  <c r="BI445" i="3"/>
  <c r="BH445" i="3"/>
  <c r="BG445" i="3"/>
  <c r="BF445" i="3"/>
  <c r="BD445" i="3"/>
  <c r="BC445" i="3"/>
  <c r="BB445" i="3"/>
  <c r="BA445" i="3"/>
  <c r="AZ445" i="3"/>
  <c r="AY445" i="3"/>
  <c r="AX445" i="3"/>
  <c r="AW445" i="3"/>
  <c r="AV445" i="3"/>
  <c r="AU445" i="3"/>
  <c r="AT445" i="3"/>
  <c r="AR445" i="3"/>
  <c r="AQ445" i="3"/>
  <c r="AP445" i="3"/>
  <c r="AO445" i="3"/>
  <c r="AN445" i="3"/>
  <c r="AM445" i="3"/>
  <c r="AL445" i="3"/>
  <c r="AK445" i="3"/>
  <c r="AJ445" i="3"/>
  <c r="AI445" i="3"/>
  <c r="AH445" i="3"/>
  <c r="AF445" i="3"/>
  <c r="AE445" i="3"/>
  <c r="AD445" i="3"/>
  <c r="AC445" i="3"/>
  <c r="AB445" i="3"/>
  <c r="AA445" i="3"/>
  <c r="Z445" i="3"/>
  <c r="Y445" i="3"/>
  <c r="X445" i="3"/>
  <c r="W445" i="3"/>
  <c r="V445" i="3"/>
  <c r="T445" i="3"/>
  <c r="S445" i="3"/>
  <c r="R445" i="3"/>
  <c r="Q445" i="3"/>
  <c r="P445" i="3"/>
  <c r="O445" i="3"/>
  <c r="N445" i="3"/>
  <c r="M445" i="3"/>
  <c r="L445" i="3"/>
  <c r="K445" i="3"/>
  <c r="J445" i="3"/>
  <c r="I445" i="3"/>
  <c r="H445" i="3"/>
  <c r="CB444" i="3"/>
  <c r="CA444" i="3"/>
  <c r="BZ444" i="3"/>
  <c r="BY444" i="3"/>
  <c r="BX444" i="3"/>
  <c r="BW444" i="3"/>
  <c r="BV444" i="3"/>
  <c r="BU444" i="3"/>
  <c r="BT444" i="3"/>
  <c r="BS444" i="3"/>
  <c r="BR444" i="3"/>
  <c r="BP444" i="3"/>
  <c r="BO444" i="3"/>
  <c r="BN444" i="3"/>
  <c r="BM444" i="3"/>
  <c r="BL444" i="3"/>
  <c r="BK444" i="3"/>
  <c r="BJ444" i="3"/>
  <c r="BI444" i="3"/>
  <c r="BH444" i="3"/>
  <c r="BG444" i="3"/>
  <c r="BF444" i="3"/>
  <c r="BD444" i="3"/>
  <c r="BC444" i="3"/>
  <c r="BB444" i="3"/>
  <c r="BA444" i="3"/>
  <c r="AZ444" i="3"/>
  <c r="AY444" i="3"/>
  <c r="AX444" i="3"/>
  <c r="AW444" i="3"/>
  <c r="AV444" i="3"/>
  <c r="AU444" i="3"/>
  <c r="AT444" i="3"/>
  <c r="AR444" i="3"/>
  <c r="AQ444" i="3"/>
  <c r="AP444" i="3"/>
  <c r="AO444" i="3"/>
  <c r="AN444" i="3"/>
  <c r="AM444" i="3"/>
  <c r="AL444" i="3"/>
  <c r="AK444" i="3"/>
  <c r="AJ444" i="3"/>
  <c r="AI444" i="3"/>
  <c r="AH444" i="3"/>
  <c r="AF444" i="3"/>
  <c r="AE444" i="3"/>
  <c r="AD444" i="3"/>
  <c r="AC444" i="3"/>
  <c r="AB444" i="3"/>
  <c r="AA444" i="3"/>
  <c r="Z444" i="3"/>
  <c r="Y444" i="3"/>
  <c r="X444" i="3"/>
  <c r="W444" i="3"/>
  <c r="V444" i="3"/>
  <c r="T444" i="3"/>
  <c r="S444" i="3"/>
  <c r="R444" i="3"/>
  <c r="Q444" i="3"/>
  <c r="P444" i="3"/>
  <c r="O444" i="3"/>
  <c r="N444" i="3"/>
  <c r="M444" i="3"/>
  <c r="L444" i="3"/>
  <c r="K444" i="3"/>
  <c r="J444" i="3"/>
  <c r="I444" i="3"/>
  <c r="H444" i="3"/>
  <c r="CB443" i="3"/>
  <c r="CA443" i="3"/>
  <c r="BZ443" i="3"/>
  <c r="BY443" i="3"/>
  <c r="BX443" i="3"/>
  <c r="BW443" i="3"/>
  <c r="BV443" i="3"/>
  <c r="BU443" i="3"/>
  <c r="BT443" i="3"/>
  <c r="BS443" i="3"/>
  <c r="BR443" i="3"/>
  <c r="BP443" i="3"/>
  <c r="BO443" i="3"/>
  <c r="BN443" i="3"/>
  <c r="BM443" i="3"/>
  <c r="BL443" i="3"/>
  <c r="BK443" i="3"/>
  <c r="BJ443" i="3"/>
  <c r="BI443" i="3"/>
  <c r="BH443" i="3"/>
  <c r="BG443" i="3"/>
  <c r="BF443" i="3"/>
  <c r="BD443" i="3"/>
  <c r="BC443" i="3"/>
  <c r="BB443" i="3"/>
  <c r="BA443" i="3"/>
  <c r="AZ443" i="3"/>
  <c r="AY443" i="3"/>
  <c r="AX443" i="3"/>
  <c r="AW443" i="3"/>
  <c r="AV443" i="3"/>
  <c r="AU443" i="3"/>
  <c r="AT443" i="3"/>
  <c r="AR443" i="3"/>
  <c r="AQ443" i="3"/>
  <c r="AP443" i="3"/>
  <c r="AO443" i="3"/>
  <c r="AN443" i="3"/>
  <c r="AM443" i="3"/>
  <c r="AL443" i="3"/>
  <c r="AK443" i="3"/>
  <c r="AJ443" i="3"/>
  <c r="AI443" i="3"/>
  <c r="AH443" i="3"/>
  <c r="AF443" i="3"/>
  <c r="AE443" i="3"/>
  <c r="AD443" i="3"/>
  <c r="AC443" i="3"/>
  <c r="AB443" i="3"/>
  <c r="AA443" i="3"/>
  <c r="Z443" i="3"/>
  <c r="Y443" i="3"/>
  <c r="X443" i="3"/>
  <c r="W443" i="3"/>
  <c r="V443" i="3"/>
  <c r="T443" i="3"/>
  <c r="S443" i="3"/>
  <c r="R443" i="3"/>
  <c r="Q443" i="3"/>
  <c r="P443" i="3"/>
  <c r="O443" i="3"/>
  <c r="N443" i="3"/>
  <c r="M443" i="3"/>
  <c r="L443" i="3"/>
  <c r="K443" i="3"/>
  <c r="J443" i="3"/>
  <c r="I443" i="3"/>
  <c r="H443" i="3"/>
  <c r="CB442" i="3"/>
  <c r="CA442" i="3"/>
  <c r="BZ442" i="3"/>
  <c r="BY442" i="3"/>
  <c r="BX442" i="3"/>
  <c r="BW442" i="3"/>
  <c r="BV442" i="3"/>
  <c r="BU442" i="3"/>
  <c r="BT442" i="3"/>
  <c r="BS442" i="3"/>
  <c r="BR442" i="3"/>
  <c r="BP442" i="3"/>
  <c r="BO442" i="3"/>
  <c r="BN442" i="3"/>
  <c r="BM442" i="3"/>
  <c r="BL442" i="3"/>
  <c r="BK442" i="3"/>
  <c r="BJ442" i="3"/>
  <c r="BI442" i="3"/>
  <c r="BH442" i="3"/>
  <c r="BG442" i="3"/>
  <c r="BF442" i="3"/>
  <c r="BD442" i="3"/>
  <c r="BC442" i="3"/>
  <c r="BB442" i="3"/>
  <c r="BA442" i="3"/>
  <c r="AZ442" i="3"/>
  <c r="AY442" i="3"/>
  <c r="AX442" i="3"/>
  <c r="AW442" i="3"/>
  <c r="AV442" i="3"/>
  <c r="AU442" i="3"/>
  <c r="AT442" i="3"/>
  <c r="AR442" i="3"/>
  <c r="AQ442" i="3"/>
  <c r="AP442" i="3"/>
  <c r="AO442" i="3"/>
  <c r="AN442" i="3"/>
  <c r="AM442" i="3"/>
  <c r="AL442" i="3"/>
  <c r="AK442" i="3"/>
  <c r="AJ442" i="3"/>
  <c r="AI442" i="3"/>
  <c r="AH442" i="3"/>
  <c r="AF442" i="3"/>
  <c r="AE442" i="3"/>
  <c r="AD442" i="3"/>
  <c r="AC442" i="3"/>
  <c r="AB442" i="3"/>
  <c r="AA442" i="3"/>
  <c r="Z442" i="3"/>
  <c r="Y442" i="3"/>
  <c r="X442" i="3"/>
  <c r="W442" i="3"/>
  <c r="V442" i="3"/>
  <c r="T442" i="3"/>
  <c r="S442" i="3"/>
  <c r="R442" i="3"/>
  <c r="Q442" i="3"/>
  <c r="P442" i="3"/>
  <c r="O442" i="3"/>
  <c r="N442" i="3"/>
  <c r="M442" i="3"/>
  <c r="L442" i="3"/>
  <c r="K442" i="3"/>
  <c r="J442" i="3"/>
  <c r="I442" i="3"/>
  <c r="H442" i="3"/>
  <c r="CB441" i="3"/>
  <c r="CA441" i="3"/>
  <c r="BZ441" i="3"/>
  <c r="BY441" i="3"/>
  <c r="BX441" i="3"/>
  <c r="BW441" i="3"/>
  <c r="BV441" i="3"/>
  <c r="BU441" i="3"/>
  <c r="BT441" i="3"/>
  <c r="BS441" i="3"/>
  <c r="BR441" i="3"/>
  <c r="BP441" i="3"/>
  <c r="BO441" i="3"/>
  <c r="BN441" i="3"/>
  <c r="BM441" i="3"/>
  <c r="BL441" i="3"/>
  <c r="BK441" i="3"/>
  <c r="BJ441" i="3"/>
  <c r="BI441" i="3"/>
  <c r="BH441" i="3"/>
  <c r="BG441" i="3"/>
  <c r="BF441" i="3"/>
  <c r="BD441" i="3"/>
  <c r="BC441" i="3"/>
  <c r="BB441" i="3"/>
  <c r="BA441" i="3"/>
  <c r="AZ441" i="3"/>
  <c r="AY441" i="3"/>
  <c r="AX441" i="3"/>
  <c r="AW441" i="3"/>
  <c r="AV441" i="3"/>
  <c r="AU441" i="3"/>
  <c r="AT441" i="3"/>
  <c r="AR441" i="3"/>
  <c r="AQ441" i="3"/>
  <c r="AP441" i="3"/>
  <c r="AO441" i="3"/>
  <c r="AN441" i="3"/>
  <c r="AM441" i="3"/>
  <c r="AL441" i="3"/>
  <c r="AK441" i="3"/>
  <c r="AJ441" i="3"/>
  <c r="AI441" i="3"/>
  <c r="AH441" i="3"/>
  <c r="AF441" i="3"/>
  <c r="AE441" i="3"/>
  <c r="AD441" i="3"/>
  <c r="AC441" i="3"/>
  <c r="AB441" i="3"/>
  <c r="AA441" i="3"/>
  <c r="Z441" i="3"/>
  <c r="Y441" i="3"/>
  <c r="X441" i="3"/>
  <c r="W441" i="3"/>
  <c r="V441" i="3"/>
  <c r="T441" i="3"/>
  <c r="S441" i="3"/>
  <c r="R441" i="3"/>
  <c r="Q441" i="3"/>
  <c r="P441" i="3"/>
  <c r="O441" i="3"/>
  <c r="N441" i="3"/>
  <c r="M441" i="3"/>
  <c r="L441" i="3"/>
  <c r="K441" i="3"/>
  <c r="J441" i="3"/>
  <c r="I441" i="3"/>
  <c r="H441" i="3"/>
  <c r="CB440" i="3"/>
  <c r="CA440" i="3"/>
  <c r="BZ440" i="3"/>
  <c r="BY440" i="3"/>
  <c r="BX440" i="3"/>
  <c r="BW440" i="3"/>
  <c r="BV440" i="3"/>
  <c r="BU440" i="3"/>
  <c r="BT440" i="3"/>
  <c r="BS440" i="3"/>
  <c r="BR440" i="3"/>
  <c r="BP440" i="3"/>
  <c r="BO440" i="3"/>
  <c r="BN440" i="3"/>
  <c r="BM440" i="3"/>
  <c r="BL440" i="3"/>
  <c r="BK440" i="3"/>
  <c r="BJ440" i="3"/>
  <c r="BI440" i="3"/>
  <c r="BH440" i="3"/>
  <c r="BG440" i="3"/>
  <c r="BF440" i="3"/>
  <c r="BD440" i="3"/>
  <c r="BC440" i="3"/>
  <c r="BB440" i="3"/>
  <c r="BA440" i="3"/>
  <c r="AZ440" i="3"/>
  <c r="AY440" i="3"/>
  <c r="AX440" i="3"/>
  <c r="AW440" i="3"/>
  <c r="AV440" i="3"/>
  <c r="AU440" i="3"/>
  <c r="AT440" i="3"/>
  <c r="AR440" i="3"/>
  <c r="AQ440" i="3"/>
  <c r="AP440" i="3"/>
  <c r="AO440" i="3"/>
  <c r="AN440" i="3"/>
  <c r="AM440" i="3"/>
  <c r="AL440" i="3"/>
  <c r="AK440" i="3"/>
  <c r="AJ440" i="3"/>
  <c r="AI440" i="3"/>
  <c r="AH440" i="3"/>
  <c r="AF440" i="3"/>
  <c r="AE440" i="3"/>
  <c r="AD440" i="3"/>
  <c r="AC440" i="3"/>
  <c r="AB440" i="3"/>
  <c r="AA440" i="3"/>
  <c r="Z440" i="3"/>
  <c r="Y440" i="3"/>
  <c r="X440" i="3"/>
  <c r="W440" i="3"/>
  <c r="V440" i="3"/>
  <c r="T440" i="3"/>
  <c r="S440" i="3"/>
  <c r="R440" i="3"/>
  <c r="Q440" i="3"/>
  <c r="P440" i="3"/>
  <c r="O440" i="3"/>
  <c r="N440" i="3"/>
  <c r="M440" i="3"/>
  <c r="L440" i="3"/>
  <c r="K440" i="3"/>
  <c r="J440" i="3"/>
  <c r="I440" i="3"/>
  <c r="H440" i="3"/>
  <c r="CB439" i="3"/>
  <c r="CA439" i="3"/>
  <c r="BZ439" i="3"/>
  <c r="BY439" i="3"/>
  <c r="BX439" i="3"/>
  <c r="BW439" i="3"/>
  <c r="BV439" i="3"/>
  <c r="BU439" i="3"/>
  <c r="BT439" i="3"/>
  <c r="BS439" i="3"/>
  <c r="BR439" i="3"/>
  <c r="BP439" i="3"/>
  <c r="BO439" i="3"/>
  <c r="BN439" i="3"/>
  <c r="BM439" i="3"/>
  <c r="BL439" i="3"/>
  <c r="BK439" i="3"/>
  <c r="BJ439" i="3"/>
  <c r="BI439" i="3"/>
  <c r="BH439" i="3"/>
  <c r="BG439" i="3"/>
  <c r="BF439" i="3"/>
  <c r="BD439" i="3"/>
  <c r="BC439" i="3"/>
  <c r="BB439" i="3"/>
  <c r="BA439" i="3"/>
  <c r="AZ439" i="3"/>
  <c r="AY439" i="3"/>
  <c r="AX439" i="3"/>
  <c r="AW439" i="3"/>
  <c r="AV439" i="3"/>
  <c r="AU439" i="3"/>
  <c r="AT439" i="3"/>
  <c r="AR439" i="3"/>
  <c r="AQ439" i="3"/>
  <c r="AP439" i="3"/>
  <c r="AO439" i="3"/>
  <c r="AN439" i="3"/>
  <c r="AM439" i="3"/>
  <c r="AL439" i="3"/>
  <c r="AK439" i="3"/>
  <c r="AJ439" i="3"/>
  <c r="AI439" i="3"/>
  <c r="AH439" i="3"/>
  <c r="AF439" i="3"/>
  <c r="AE439" i="3"/>
  <c r="AD439" i="3"/>
  <c r="AC439" i="3"/>
  <c r="AB439" i="3"/>
  <c r="AA439" i="3"/>
  <c r="Z439" i="3"/>
  <c r="Y439" i="3"/>
  <c r="X439" i="3"/>
  <c r="W439" i="3"/>
  <c r="V439" i="3"/>
  <c r="T439" i="3"/>
  <c r="S439" i="3"/>
  <c r="R439" i="3"/>
  <c r="Q439" i="3"/>
  <c r="P439" i="3"/>
  <c r="O439" i="3"/>
  <c r="N439" i="3"/>
  <c r="M439" i="3"/>
  <c r="L439" i="3"/>
  <c r="K439" i="3"/>
  <c r="J439" i="3"/>
  <c r="I439" i="3"/>
  <c r="H439" i="3"/>
  <c r="CB438" i="3"/>
  <c r="CA438" i="3"/>
  <c r="BZ438" i="3"/>
  <c r="BY438" i="3"/>
  <c r="BX438" i="3"/>
  <c r="BW438" i="3"/>
  <c r="BV438" i="3"/>
  <c r="BU438" i="3"/>
  <c r="BT438" i="3"/>
  <c r="BS438" i="3"/>
  <c r="BR438" i="3"/>
  <c r="BP438" i="3"/>
  <c r="BO438" i="3"/>
  <c r="BN438" i="3"/>
  <c r="BM438" i="3"/>
  <c r="BL438" i="3"/>
  <c r="BK438" i="3"/>
  <c r="BJ438" i="3"/>
  <c r="BI438" i="3"/>
  <c r="BH438" i="3"/>
  <c r="BG438" i="3"/>
  <c r="BF438" i="3"/>
  <c r="BD438" i="3"/>
  <c r="BC438" i="3"/>
  <c r="BB438" i="3"/>
  <c r="BA438" i="3"/>
  <c r="AZ438" i="3"/>
  <c r="AY438" i="3"/>
  <c r="AX438" i="3"/>
  <c r="AW438" i="3"/>
  <c r="AV438" i="3"/>
  <c r="AU438" i="3"/>
  <c r="AT438" i="3"/>
  <c r="AR438" i="3"/>
  <c r="AQ438" i="3"/>
  <c r="AP438" i="3"/>
  <c r="AO438" i="3"/>
  <c r="AN438" i="3"/>
  <c r="AM438" i="3"/>
  <c r="AL438" i="3"/>
  <c r="AK438" i="3"/>
  <c r="AJ438" i="3"/>
  <c r="AI438" i="3"/>
  <c r="AH438" i="3"/>
  <c r="AF438" i="3"/>
  <c r="AE438" i="3"/>
  <c r="AD438" i="3"/>
  <c r="AC438" i="3"/>
  <c r="AB438" i="3"/>
  <c r="AA438" i="3"/>
  <c r="Z438" i="3"/>
  <c r="Y438" i="3"/>
  <c r="X438" i="3"/>
  <c r="W438" i="3"/>
  <c r="V438" i="3"/>
  <c r="T438" i="3"/>
  <c r="S438" i="3"/>
  <c r="R438" i="3"/>
  <c r="Q438" i="3"/>
  <c r="P438" i="3"/>
  <c r="O438" i="3"/>
  <c r="N438" i="3"/>
  <c r="M438" i="3"/>
  <c r="L438" i="3"/>
  <c r="K438" i="3"/>
  <c r="J438" i="3"/>
  <c r="I438" i="3"/>
  <c r="H438" i="3"/>
  <c r="CB437" i="3"/>
  <c r="CA437" i="3"/>
  <c r="BZ437" i="3"/>
  <c r="BY437" i="3"/>
  <c r="BX437" i="3"/>
  <c r="BW437" i="3"/>
  <c r="BV437" i="3"/>
  <c r="BU437" i="3"/>
  <c r="BT437" i="3"/>
  <c r="BS437" i="3"/>
  <c r="BR437" i="3"/>
  <c r="BP437" i="3"/>
  <c r="BO437" i="3"/>
  <c r="BN437" i="3"/>
  <c r="BM437" i="3"/>
  <c r="BL437" i="3"/>
  <c r="BK437" i="3"/>
  <c r="BJ437" i="3"/>
  <c r="BI437" i="3"/>
  <c r="BH437" i="3"/>
  <c r="BG437" i="3"/>
  <c r="BF437" i="3"/>
  <c r="BD437" i="3"/>
  <c r="BC437" i="3"/>
  <c r="BB437" i="3"/>
  <c r="BA437" i="3"/>
  <c r="AZ437" i="3"/>
  <c r="AY437" i="3"/>
  <c r="AX437" i="3"/>
  <c r="AW437" i="3"/>
  <c r="AV437" i="3"/>
  <c r="AU437" i="3"/>
  <c r="AT437" i="3"/>
  <c r="AR437" i="3"/>
  <c r="AQ437" i="3"/>
  <c r="AP437" i="3"/>
  <c r="AO437" i="3"/>
  <c r="AN437" i="3"/>
  <c r="AM437" i="3"/>
  <c r="AL437" i="3"/>
  <c r="AK437" i="3"/>
  <c r="AJ437" i="3"/>
  <c r="AI437" i="3"/>
  <c r="AH437" i="3"/>
  <c r="AF437" i="3"/>
  <c r="AE437" i="3"/>
  <c r="AD437" i="3"/>
  <c r="AC437" i="3"/>
  <c r="AB437" i="3"/>
  <c r="AA437" i="3"/>
  <c r="Z437" i="3"/>
  <c r="Y437" i="3"/>
  <c r="X437" i="3"/>
  <c r="W437" i="3"/>
  <c r="V437" i="3"/>
  <c r="T437" i="3"/>
  <c r="S437" i="3"/>
  <c r="R437" i="3"/>
  <c r="Q437" i="3"/>
  <c r="P437" i="3"/>
  <c r="O437" i="3"/>
  <c r="N437" i="3"/>
  <c r="M437" i="3"/>
  <c r="L437" i="3"/>
  <c r="K437" i="3"/>
  <c r="J437" i="3"/>
  <c r="I437" i="3"/>
  <c r="H437" i="3"/>
  <c r="CB436" i="3"/>
  <c r="CA436" i="3"/>
  <c r="BZ436" i="3"/>
  <c r="BY436" i="3"/>
  <c r="BX436" i="3"/>
  <c r="BW436" i="3"/>
  <c r="BV436" i="3"/>
  <c r="BU436" i="3"/>
  <c r="BT436" i="3"/>
  <c r="BS436" i="3"/>
  <c r="BR436" i="3"/>
  <c r="BP436" i="3"/>
  <c r="BO436" i="3"/>
  <c r="BN436" i="3"/>
  <c r="BM436" i="3"/>
  <c r="BL436" i="3"/>
  <c r="BK436" i="3"/>
  <c r="BJ436" i="3"/>
  <c r="BI436" i="3"/>
  <c r="BH436" i="3"/>
  <c r="BG436" i="3"/>
  <c r="BF436" i="3"/>
  <c r="BD436" i="3"/>
  <c r="BC436" i="3"/>
  <c r="BB436" i="3"/>
  <c r="BA436" i="3"/>
  <c r="AZ436" i="3"/>
  <c r="AY436" i="3"/>
  <c r="AX436" i="3"/>
  <c r="AW436" i="3"/>
  <c r="AV436" i="3"/>
  <c r="AU436" i="3"/>
  <c r="AT436" i="3"/>
  <c r="AR436" i="3"/>
  <c r="AQ436" i="3"/>
  <c r="AP436" i="3"/>
  <c r="AO436" i="3"/>
  <c r="AN436" i="3"/>
  <c r="AM436" i="3"/>
  <c r="AL436" i="3"/>
  <c r="AK436" i="3"/>
  <c r="AJ436" i="3"/>
  <c r="AI436" i="3"/>
  <c r="AH436" i="3"/>
  <c r="AF436" i="3"/>
  <c r="AE436" i="3"/>
  <c r="AD436" i="3"/>
  <c r="AC436" i="3"/>
  <c r="AB436" i="3"/>
  <c r="AA436" i="3"/>
  <c r="Z436" i="3"/>
  <c r="Y436" i="3"/>
  <c r="X436" i="3"/>
  <c r="W436" i="3"/>
  <c r="V436" i="3"/>
  <c r="T436" i="3"/>
  <c r="S436" i="3"/>
  <c r="R436" i="3"/>
  <c r="Q436" i="3"/>
  <c r="P436" i="3"/>
  <c r="O436" i="3"/>
  <c r="N436" i="3"/>
  <c r="M436" i="3"/>
  <c r="L436" i="3"/>
  <c r="K436" i="3"/>
  <c r="J436" i="3"/>
  <c r="I436" i="3"/>
  <c r="H436" i="3"/>
  <c r="CB435" i="3"/>
  <c r="CA435" i="3"/>
  <c r="BZ435" i="3"/>
  <c r="BY435" i="3"/>
  <c r="BX435" i="3"/>
  <c r="BW435" i="3"/>
  <c r="BV435" i="3"/>
  <c r="BU435" i="3"/>
  <c r="BT435" i="3"/>
  <c r="BS435" i="3"/>
  <c r="BR435" i="3"/>
  <c r="BP435" i="3"/>
  <c r="BO435" i="3"/>
  <c r="BN435" i="3"/>
  <c r="BM435" i="3"/>
  <c r="BL435" i="3"/>
  <c r="BK435" i="3"/>
  <c r="BJ435" i="3"/>
  <c r="BI435" i="3"/>
  <c r="BH435" i="3"/>
  <c r="BG435" i="3"/>
  <c r="BF435" i="3"/>
  <c r="BD435" i="3"/>
  <c r="BC435" i="3"/>
  <c r="BB435" i="3"/>
  <c r="BA435" i="3"/>
  <c r="AZ435" i="3"/>
  <c r="AY435" i="3"/>
  <c r="AX435" i="3"/>
  <c r="AW435" i="3"/>
  <c r="AV435" i="3"/>
  <c r="AU435" i="3"/>
  <c r="AT435" i="3"/>
  <c r="AR435" i="3"/>
  <c r="AQ435" i="3"/>
  <c r="AP435" i="3"/>
  <c r="AO435" i="3"/>
  <c r="AN435" i="3"/>
  <c r="AM435" i="3"/>
  <c r="AL435" i="3"/>
  <c r="AK435" i="3"/>
  <c r="AJ435" i="3"/>
  <c r="AI435" i="3"/>
  <c r="AH435" i="3"/>
  <c r="AF435" i="3"/>
  <c r="AE435" i="3"/>
  <c r="AD435" i="3"/>
  <c r="AC435" i="3"/>
  <c r="AB435" i="3"/>
  <c r="AA435" i="3"/>
  <c r="Z435" i="3"/>
  <c r="Y435" i="3"/>
  <c r="X435" i="3"/>
  <c r="W435" i="3"/>
  <c r="V435" i="3"/>
  <c r="T435" i="3"/>
  <c r="S435" i="3"/>
  <c r="R435" i="3"/>
  <c r="Q435" i="3"/>
  <c r="P435" i="3"/>
  <c r="O435" i="3"/>
  <c r="N435" i="3"/>
  <c r="M435" i="3"/>
  <c r="L435" i="3"/>
  <c r="K435" i="3"/>
  <c r="J435" i="3"/>
  <c r="I435" i="3"/>
  <c r="H435" i="3"/>
  <c r="CB434" i="3"/>
  <c r="CA434" i="3"/>
  <c r="BZ434" i="3"/>
  <c r="BY434" i="3"/>
  <c r="BX434" i="3"/>
  <c r="BW434" i="3"/>
  <c r="BV434" i="3"/>
  <c r="BU434" i="3"/>
  <c r="BT434" i="3"/>
  <c r="BS434" i="3"/>
  <c r="BR434" i="3"/>
  <c r="BP434" i="3"/>
  <c r="BO434" i="3"/>
  <c r="BN434" i="3"/>
  <c r="BM434" i="3"/>
  <c r="BL434" i="3"/>
  <c r="BK434" i="3"/>
  <c r="BJ434" i="3"/>
  <c r="BI434" i="3"/>
  <c r="BH434" i="3"/>
  <c r="BG434" i="3"/>
  <c r="BF434" i="3"/>
  <c r="BD434" i="3"/>
  <c r="BC434" i="3"/>
  <c r="BB434" i="3"/>
  <c r="BA434" i="3"/>
  <c r="AZ434" i="3"/>
  <c r="AY434" i="3"/>
  <c r="AX434" i="3"/>
  <c r="AW434" i="3"/>
  <c r="AV434" i="3"/>
  <c r="AU434" i="3"/>
  <c r="AT434" i="3"/>
  <c r="AR434" i="3"/>
  <c r="AQ434" i="3"/>
  <c r="AP434" i="3"/>
  <c r="AO434" i="3"/>
  <c r="AN434" i="3"/>
  <c r="AM434" i="3"/>
  <c r="AL434" i="3"/>
  <c r="AK434" i="3"/>
  <c r="AJ434" i="3"/>
  <c r="AI434" i="3"/>
  <c r="AH434" i="3"/>
  <c r="AF434" i="3"/>
  <c r="AE434" i="3"/>
  <c r="AD434" i="3"/>
  <c r="AC434" i="3"/>
  <c r="AB434" i="3"/>
  <c r="AA434" i="3"/>
  <c r="Z434" i="3"/>
  <c r="Y434" i="3"/>
  <c r="X434" i="3"/>
  <c r="W434" i="3"/>
  <c r="V434" i="3"/>
  <c r="T434" i="3"/>
  <c r="S434" i="3"/>
  <c r="R434" i="3"/>
  <c r="Q434" i="3"/>
  <c r="P434" i="3"/>
  <c r="O434" i="3"/>
  <c r="N434" i="3"/>
  <c r="M434" i="3"/>
  <c r="L434" i="3"/>
  <c r="K434" i="3"/>
  <c r="J434" i="3"/>
  <c r="I434" i="3"/>
  <c r="H434" i="3"/>
  <c r="CB433" i="3"/>
  <c r="CB432" i="3" s="1"/>
  <c r="CA433" i="3"/>
  <c r="BZ433" i="3"/>
  <c r="BZ432" i="3" s="1"/>
  <c r="BY433" i="3"/>
  <c r="BY432" i="3" s="1"/>
  <c r="BX433" i="3"/>
  <c r="BX432" i="3" s="1"/>
  <c r="BW433" i="3"/>
  <c r="BV433" i="3"/>
  <c r="BV432" i="3" s="1"/>
  <c r="BU433" i="3"/>
  <c r="BU432" i="3" s="1"/>
  <c r="BT433" i="3"/>
  <c r="BT432" i="3" s="1"/>
  <c r="BS433" i="3"/>
  <c r="BS432" i="3" s="1"/>
  <c r="BR433" i="3"/>
  <c r="BR432" i="3" s="1"/>
  <c r="BP433" i="3"/>
  <c r="BP432" i="3" s="1"/>
  <c r="BO433" i="3"/>
  <c r="BO432" i="3" s="1"/>
  <c r="BN433" i="3"/>
  <c r="BN432" i="3" s="1"/>
  <c r="BM433" i="3"/>
  <c r="BM432" i="3" s="1"/>
  <c r="BL433" i="3"/>
  <c r="BL432" i="3" s="1"/>
  <c r="BK433" i="3"/>
  <c r="BK432" i="3" s="1"/>
  <c r="BJ433" i="3"/>
  <c r="BJ432" i="3" s="1"/>
  <c r="BI433" i="3"/>
  <c r="BI432" i="3" s="1"/>
  <c r="BH433" i="3"/>
  <c r="BH432" i="3" s="1"/>
  <c r="BG433" i="3"/>
  <c r="BG432" i="3" s="1"/>
  <c r="BF433" i="3"/>
  <c r="BF432" i="3" s="1"/>
  <c r="BD433" i="3"/>
  <c r="BD432" i="3" s="1"/>
  <c r="BC433" i="3"/>
  <c r="BC432" i="3" s="1"/>
  <c r="BB433" i="3"/>
  <c r="BB432" i="3" s="1"/>
  <c r="BA433" i="3"/>
  <c r="BA432" i="3" s="1"/>
  <c r="AZ433" i="3"/>
  <c r="AZ432" i="3" s="1"/>
  <c r="AY433" i="3"/>
  <c r="AY432" i="3" s="1"/>
  <c r="AX433" i="3"/>
  <c r="AW433" i="3"/>
  <c r="AW432" i="3" s="1"/>
  <c r="AV433" i="3"/>
  <c r="AV432" i="3" s="1"/>
  <c r="AU433" i="3"/>
  <c r="AU432" i="3" s="1"/>
  <c r="AT433" i="3"/>
  <c r="AR433" i="3"/>
  <c r="AR432" i="3" s="1"/>
  <c r="AQ433" i="3"/>
  <c r="AQ432" i="3" s="1"/>
  <c r="AP433" i="3"/>
  <c r="AP432" i="3" s="1"/>
  <c r="AO433" i="3"/>
  <c r="AO432" i="3" s="1"/>
  <c r="AN433" i="3"/>
  <c r="AN432" i="3" s="1"/>
  <c r="AM433" i="3"/>
  <c r="AM432" i="3" s="1"/>
  <c r="AL433" i="3"/>
  <c r="AL432" i="3" s="1"/>
  <c r="AK433" i="3"/>
  <c r="AK432" i="3" s="1"/>
  <c r="AJ433" i="3"/>
  <c r="AJ432" i="3" s="1"/>
  <c r="AI433" i="3"/>
  <c r="AI432" i="3" s="1"/>
  <c r="AH433" i="3"/>
  <c r="AH432" i="3" s="1"/>
  <c r="AF433" i="3"/>
  <c r="AF432" i="3" s="1"/>
  <c r="AE433" i="3"/>
  <c r="AE432" i="3" s="1"/>
  <c r="AD433" i="3"/>
  <c r="AD432" i="3" s="1"/>
  <c r="AC433" i="3"/>
  <c r="AC432" i="3" s="1"/>
  <c r="AB433" i="3"/>
  <c r="AB432" i="3" s="1"/>
  <c r="AA433" i="3"/>
  <c r="Z433" i="3"/>
  <c r="Z432" i="3" s="1"/>
  <c r="Y433" i="3"/>
  <c r="Y432" i="3" s="1"/>
  <c r="X433" i="3"/>
  <c r="X432" i="3" s="1"/>
  <c r="W433" i="3"/>
  <c r="V433" i="3"/>
  <c r="V432" i="3" s="1"/>
  <c r="T433" i="3"/>
  <c r="T432" i="3" s="1"/>
  <c r="S433" i="3"/>
  <c r="S432" i="3" s="1"/>
  <c r="R433" i="3"/>
  <c r="Q433" i="3"/>
  <c r="P433" i="3"/>
  <c r="P432" i="3" s="1"/>
  <c r="O433" i="3"/>
  <c r="O432" i="3" s="1"/>
  <c r="N433" i="3"/>
  <c r="N432" i="3" s="1"/>
  <c r="M433" i="3"/>
  <c r="M432" i="3" s="1"/>
  <c r="L433" i="3"/>
  <c r="L432" i="3" s="1"/>
  <c r="K433" i="3"/>
  <c r="K432" i="3" s="1"/>
  <c r="J433" i="3"/>
  <c r="J432" i="3" s="1"/>
  <c r="I433" i="3"/>
  <c r="I432" i="3" s="1"/>
  <c r="H433" i="3"/>
  <c r="H432" i="3" s="1"/>
  <c r="CB431" i="3"/>
  <c r="CA431" i="3"/>
  <c r="BZ431" i="3"/>
  <c r="BY431" i="3"/>
  <c r="BX431" i="3"/>
  <c r="BW431" i="3"/>
  <c r="BV431" i="3"/>
  <c r="BU431" i="3"/>
  <c r="BT431" i="3"/>
  <c r="BS431" i="3"/>
  <c r="BR431" i="3"/>
  <c r="BP431" i="3"/>
  <c r="BO431" i="3"/>
  <c r="BN431" i="3"/>
  <c r="BM431" i="3"/>
  <c r="BL431" i="3"/>
  <c r="BK431" i="3"/>
  <c r="BJ431" i="3"/>
  <c r="BI431" i="3"/>
  <c r="BH431" i="3"/>
  <c r="BG431" i="3"/>
  <c r="BF431" i="3"/>
  <c r="BD431" i="3"/>
  <c r="BC431" i="3"/>
  <c r="BB431" i="3"/>
  <c r="BA431" i="3"/>
  <c r="AZ431" i="3"/>
  <c r="AY431" i="3"/>
  <c r="AX431" i="3"/>
  <c r="AW431" i="3"/>
  <c r="AV431" i="3"/>
  <c r="AU431" i="3"/>
  <c r="AT431" i="3"/>
  <c r="AR431" i="3"/>
  <c r="AQ431" i="3"/>
  <c r="AP431" i="3"/>
  <c r="AO431" i="3"/>
  <c r="AN431" i="3"/>
  <c r="AL431" i="3"/>
  <c r="AK431" i="3"/>
  <c r="AJ431" i="3"/>
  <c r="AI431" i="3"/>
  <c r="AH431" i="3"/>
  <c r="AF431" i="3"/>
  <c r="AE431" i="3"/>
  <c r="AD431" i="3"/>
  <c r="AC431" i="3"/>
  <c r="AB431" i="3"/>
  <c r="AA431" i="3"/>
  <c r="Z431" i="3"/>
  <c r="Y431" i="3"/>
  <c r="X431" i="3"/>
  <c r="W431" i="3"/>
  <c r="V431" i="3"/>
  <c r="T431" i="3"/>
  <c r="S431" i="3"/>
  <c r="R431" i="3"/>
  <c r="Q431" i="3"/>
  <c r="P431" i="3"/>
  <c r="O431" i="3"/>
  <c r="N431" i="3"/>
  <c r="M431" i="3"/>
  <c r="L431" i="3"/>
  <c r="K431" i="3"/>
  <c r="J431" i="3"/>
  <c r="I431" i="3"/>
  <c r="H431" i="3"/>
  <c r="CB430" i="3"/>
  <c r="CA430" i="3"/>
  <c r="BZ430" i="3"/>
  <c r="BY430" i="3"/>
  <c r="BX430" i="3"/>
  <c r="BW430" i="3"/>
  <c r="BV430" i="3"/>
  <c r="BU430" i="3"/>
  <c r="BT430" i="3"/>
  <c r="BS430" i="3"/>
  <c r="BR430" i="3"/>
  <c r="BP430" i="3"/>
  <c r="BO430" i="3"/>
  <c r="BN430" i="3"/>
  <c r="BM430" i="3"/>
  <c r="BL430" i="3"/>
  <c r="BK430" i="3"/>
  <c r="BJ430" i="3"/>
  <c r="BI430" i="3"/>
  <c r="BH430" i="3"/>
  <c r="BG430" i="3"/>
  <c r="BF430" i="3"/>
  <c r="BD430" i="3"/>
  <c r="BC430" i="3"/>
  <c r="BB430" i="3"/>
  <c r="BA430" i="3"/>
  <c r="AZ430" i="3"/>
  <c r="AY430" i="3"/>
  <c r="AX430" i="3"/>
  <c r="AW430" i="3"/>
  <c r="AV430" i="3"/>
  <c r="AU430" i="3"/>
  <c r="AT430" i="3"/>
  <c r="AR430" i="3"/>
  <c r="AQ430" i="3"/>
  <c r="AP430" i="3"/>
  <c r="AO430" i="3"/>
  <c r="AN430" i="3"/>
  <c r="AL430" i="3"/>
  <c r="AK430" i="3"/>
  <c r="AJ430" i="3"/>
  <c r="AI430" i="3"/>
  <c r="AH430" i="3"/>
  <c r="AF430" i="3"/>
  <c r="AE430" i="3"/>
  <c r="AD430" i="3"/>
  <c r="AC430" i="3"/>
  <c r="AB430" i="3"/>
  <c r="AA430" i="3"/>
  <c r="Z430" i="3"/>
  <c r="Y430" i="3"/>
  <c r="X430" i="3"/>
  <c r="W430" i="3"/>
  <c r="V430" i="3"/>
  <c r="T430" i="3"/>
  <c r="S430" i="3"/>
  <c r="R430" i="3"/>
  <c r="Q430" i="3"/>
  <c r="P430" i="3"/>
  <c r="O430" i="3"/>
  <c r="N430" i="3"/>
  <c r="M430" i="3"/>
  <c r="L430" i="3"/>
  <c r="K430" i="3"/>
  <c r="J430" i="3"/>
  <c r="I430" i="3"/>
  <c r="H430" i="3"/>
  <c r="CB429" i="3"/>
  <c r="CA429" i="3"/>
  <c r="BZ429" i="3"/>
  <c r="BY429" i="3"/>
  <c r="BX429" i="3"/>
  <c r="BW429" i="3"/>
  <c r="BV429" i="3"/>
  <c r="BU429" i="3"/>
  <c r="BT429" i="3"/>
  <c r="BS429" i="3"/>
  <c r="BR429" i="3"/>
  <c r="BP429" i="3"/>
  <c r="BO429" i="3"/>
  <c r="BN429" i="3"/>
  <c r="BM429" i="3"/>
  <c r="BL429" i="3"/>
  <c r="BK429" i="3"/>
  <c r="BJ429" i="3"/>
  <c r="BI429" i="3"/>
  <c r="BH429" i="3"/>
  <c r="BG429" i="3"/>
  <c r="BF429" i="3"/>
  <c r="BD429" i="3"/>
  <c r="BC429" i="3"/>
  <c r="BB429" i="3"/>
  <c r="BA429" i="3"/>
  <c r="AZ429" i="3"/>
  <c r="AY429" i="3"/>
  <c r="AX429" i="3"/>
  <c r="AW429" i="3"/>
  <c r="AV429" i="3"/>
  <c r="AU429" i="3"/>
  <c r="AT429" i="3"/>
  <c r="AR429" i="3"/>
  <c r="AQ429" i="3"/>
  <c r="AP429" i="3"/>
  <c r="AO429" i="3"/>
  <c r="AN429" i="3"/>
  <c r="AL429" i="3"/>
  <c r="AK429" i="3"/>
  <c r="AJ429" i="3"/>
  <c r="AI429" i="3"/>
  <c r="AH429" i="3"/>
  <c r="AF429" i="3"/>
  <c r="AE429" i="3"/>
  <c r="AD429" i="3"/>
  <c r="AC429" i="3"/>
  <c r="AB429" i="3"/>
  <c r="AA429" i="3"/>
  <c r="Z429" i="3"/>
  <c r="Y429" i="3"/>
  <c r="X429" i="3"/>
  <c r="W429" i="3"/>
  <c r="V429" i="3"/>
  <c r="T429" i="3"/>
  <c r="S429" i="3"/>
  <c r="R429" i="3"/>
  <c r="Q429" i="3"/>
  <c r="P429" i="3"/>
  <c r="O429" i="3"/>
  <c r="N429" i="3"/>
  <c r="M429" i="3"/>
  <c r="L429" i="3"/>
  <c r="K429" i="3"/>
  <c r="J429" i="3"/>
  <c r="I429" i="3"/>
  <c r="H429" i="3"/>
  <c r="CB399" i="3"/>
  <c r="CA399" i="3"/>
  <c r="BZ399" i="3"/>
  <c r="BY399" i="3"/>
  <c r="BX399" i="3"/>
  <c r="BW399" i="3"/>
  <c r="BV399" i="3"/>
  <c r="BU399" i="3"/>
  <c r="BT399" i="3"/>
  <c r="BS399" i="3"/>
  <c r="BR399" i="3"/>
  <c r="BP399" i="3"/>
  <c r="BO399" i="3"/>
  <c r="BN399" i="3"/>
  <c r="BM399" i="3"/>
  <c r="BL399" i="3"/>
  <c r="BK399" i="3"/>
  <c r="BJ399" i="3"/>
  <c r="BI399" i="3"/>
  <c r="BH399" i="3"/>
  <c r="BG399" i="3"/>
  <c r="BF399" i="3"/>
  <c r="BD399" i="3"/>
  <c r="BC399" i="3"/>
  <c r="BB399" i="3"/>
  <c r="BA399" i="3"/>
  <c r="AZ399" i="3"/>
  <c r="AY399" i="3"/>
  <c r="AX399" i="3"/>
  <c r="AW399" i="3"/>
  <c r="AV399" i="3"/>
  <c r="AU399" i="3"/>
  <c r="AT399" i="3"/>
  <c r="AR399" i="3"/>
  <c r="AQ399" i="3"/>
  <c r="AP399" i="3"/>
  <c r="AO399" i="3"/>
  <c r="AN399" i="3"/>
  <c r="AL399" i="3"/>
  <c r="AK399" i="3"/>
  <c r="AJ399" i="3"/>
  <c r="AI399" i="3"/>
  <c r="AH399" i="3"/>
  <c r="AF399" i="3"/>
  <c r="AE399" i="3"/>
  <c r="AD399" i="3"/>
  <c r="AC399" i="3"/>
  <c r="AB399" i="3"/>
  <c r="AA399" i="3"/>
  <c r="Z399" i="3"/>
  <c r="Y399" i="3"/>
  <c r="X399" i="3"/>
  <c r="W399" i="3"/>
  <c r="V399" i="3"/>
  <c r="T399" i="3"/>
  <c r="S399" i="3"/>
  <c r="R399" i="3"/>
  <c r="Q399" i="3"/>
  <c r="P399" i="3"/>
  <c r="O399" i="3"/>
  <c r="N399" i="3"/>
  <c r="M399" i="3"/>
  <c r="L399" i="3"/>
  <c r="K399" i="3"/>
  <c r="J399" i="3"/>
  <c r="I399" i="3"/>
  <c r="H399" i="3"/>
  <c r="CB398" i="3"/>
  <c r="CA398" i="3"/>
  <c r="BZ398" i="3"/>
  <c r="BY398" i="3"/>
  <c r="BX398" i="3"/>
  <c r="BW398" i="3"/>
  <c r="BV398" i="3"/>
  <c r="BU398" i="3"/>
  <c r="BT398" i="3"/>
  <c r="BS398" i="3"/>
  <c r="BR398" i="3"/>
  <c r="BP398" i="3"/>
  <c r="BO398" i="3"/>
  <c r="BN398" i="3"/>
  <c r="BM398" i="3"/>
  <c r="BL398" i="3"/>
  <c r="BK398" i="3"/>
  <c r="BJ398" i="3"/>
  <c r="BI398" i="3"/>
  <c r="BH398" i="3"/>
  <c r="BG398" i="3"/>
  <c r="BF398" i="3"/>
  <c r="BD398" i="3"/>
  <c r="BC398" i="3"/>
  <c r="BB398" i="3"/>
  <c r="BA398" i="3"/>
  <c r="AZ398" i="3"/>
  <c r="AY398" i="3"/>
  <c r="AX398" i="3"/>
  <c r="AW398" i="3"/>
  <c r="AV398" i="3"/>
  <c r="AU398" i="3"/>
  <c r="AT398" i="3"/>
  <c r="AR398" i="3"/>
  <c r="AQ398" i="3"/>
  <c r="AP398" i="3"/>
  <c r="AO398" i="3"/>
  <c r="AN398" i="3"/>
  <c r="AL398" i="3"/>
  <c r="AK398" i="3"/>
  <c r="AJ398" i="3"/>
  <c r="AI398" i="3"/>
  <c r="AH398" i="3"/>
  <c r="AF398" i="3"/>
  <c r="AE398" i="3"/>
  <c r="AD398" i="3"/>
  <c r="AC398" i="3"/>
  <c r="AB398" i="3"/>
  <c r="AA398" i="3"/>
  <c r="Z398" i="3"/>
  <c r="Y398" i="3"/>
  <c r="X398" i="3"/>
  <c r="W398" i="3"/>
  <c r="V398" i="3"/>
  <c r="T398" i="3"/>
  <c r="S398" i="3"/>
  <c r="R398" i="3"/>
  <c r="Q398" i="3"/>
  <c r="P398" i="3"/>
  <c r="O398" i="3"/>
  <c r="N398" i="3"/>
  <c r="M398" i="3"/>
  <c r="L398" i="3"/>
  <c r="K398" i="3"/>
  <c r="J398" i="3"/>
  <c r="I398" i="3"/>
  <c r="H398" i="3"/>
  <c r="CB397" i="3"/>
  <c r="CA397" i="3"/>
  <c r="BZ397" i="3"/>
  <c r="BY397" i="3"/>
  <c r="BX397" i="3"/>
  <c r="BW397" i="3"/>
  <c r="BV397" i="3"/>
  <c r="BU397" i="3"/>
  <c r="BT397" i="3"/>
  <c r="BS397" i="3"/>
  <c r="BR397" i="3"/>
  <c r="BP397" i="3"/>
  <c r="BO397" i="3"/>
  <c r="BN397" i="3"/>
  <c r="BM397" i="3"/>
  <c r="BL397" i="3"/>
  <c r="BK397" i="3"/>
  <c r="BJ397" i="3"/>
  <c r="BI397" i="3"/>
  <c r="BH397" i="3"/>
  <c r="BG397" i="3"/>
  <c r="BF397" i="3"/>
  <c r="BD397" i="3"/>
  <c r="BC397" i="3"/>
  <c r="BB397" i="3"/>
  <c r="BA397" i="3"/>
  <c r="AZ397" i="3"/>
  <c r="AY397" i="3"/>
  <c r="AX397" i="3"/>
  <c r="AW397" i="3"/>
  <c r="AV397" i="3"/>
  <c r="AU397" i="3"/>
  <c r="AT397" i="3"/>
  <c r="AR397" i="3"/>
  <c r="AQ397" i="3"/>
  <c r="AP397" i="3"/>
  <c r="AO397" i="3"/>
  <c r="AN397" i="3"/>
  <c r="AL397" i="3"/>
  <c r="AK397" i="3"/>
  <c r="AJ397" i="3"/>
  <c r="AI397" i="3"/>
  <c r="AH397" i="3"/>
  <c r="AF397" i="3"/>
  <c r="AE397" i="3"/>
  <c r="AD397" i="3"/>
  <c r="AC397" i="3"/>
  <c r="AB397" i="3"/>
  <c r="AA397" i="3"/>
  <c r="Z397" i="3"/>
  <c r="Y397" i="3"/>
  <c r="X397" i="3"/>
  <c r="W397" i="3"/>
  <c r="V397" i="3"/>
  <c r="T397" i="3"/>
  <c r="S397" i="3"/>
  <c r="R397" i="3"/>
  <c r="Q397" i="3"/>
  <c r="P397" i="3"/>
  <c r="O397" i="3"/>
  <c r="N397" i="3"/>
  <c r="M397" i="3"/>
  <c r="L397" i="3"/>
  <c r="K397" i="3"/>
  <c r="J397" i="3"/>
  <c r="I397" i="3"/>
  <c r="H397" i="3"/>
  <c r="CB396" i="3"/>
  <c r="CA396" i="3"/>
  <c r="BZ396" i="3"/>
  <c r="BY396" i="3"/>
  <c r="BX396" i="3"/>
  <c r="BW396" i="3"/>
  <c r="BV396" i="3"/>
  <c r="BU396" i="3"/>
  <c r="BT396" i="3"/>
  <c r="BS396" i="3"/>
  <c r="BR396" i="3"/>
  <c r="BP396" i="3"/>
  <c r="BO396" i="3"/>
  <c r="BN396" i="3"/>
  <c r="BM396" i="3"/>
  <c r="BL396" i="3"/>
  <c r="BK396" i="3"/>
  <c r="BJ396" i="3"/>
  <c r="BI396" i="3"/>
  <c r="BH396" i="3"/>
  <c r="BG396" i="3"/>
  <c r="BF396" i="3"/>
  <c r="BD396" i="3"/>
  <c r="BC396" i="3"/>
  <c r="BB396" i="3"/>
  <c r="BA396" i="3"/>
  <c r="AZ396" i="3"/>
  <c r="AY396" i="3"/>
  <c r="AX396" i="3"/>
  <c r="AW396" i="3"/>
  <c r="AV396" i="3"/>
  <c r="AU396" i="3"/>
  <c r="AT396" i="3"/>
  <c r="AR396" i="3"/>
  <c r="AQ396" i="3"/>
  <c r="AP396" i="3"/>
  <c r="AO396" i="3"/>
  <c r="AN396" i="3"/>
  <c r="AL396" i="3"/>
  <c r="AK396" i="3"/>
  <c r="AJ396" i="3"/>
  <c r="AI396" i="3"/>
  <c r="AH396" i="3"/>
  <c r="AF396" i="3"/>
  <c r="AE396" i="3"/>
  <c r="AD396" i="3"/>
  <c r="AC396" i="3"/>
  <c r="AB396" i="3"/>
  <c r="AA396" i="3"/>
  <c r="Z396" i="3"/>
  <c r="Y396" i="3"/>
  <c r="X396" i="3"/>
  <c r="W396" i="3"/>
  <c r="V396" i="3"/>
  <c r="T396" i="3"/>
  <c r="S396" i="3"/>
  <c r="R396" i="3"/>
  <c r="Q396" i="3"/>
  <c r="P396" i="3"/>
  <c r="O396" i="3"/>
  <c r="N396" i="3"/>
  <c r="M396" i="3"/>
  <c r="L396" i="3"/>
  <c r="K396" i="3"/>
  <c r="J396" i="3"/>
  <c r="I396" i="3"/>
  <c r="H396" i="3"/>
  <c r="CB395" i="3"/>
  <c r="CA395" i="3"/>
  <c r="BZ395" i="3"/>
  <c r="BY395" i="3"/>
  <c r="BX395" i="3"/>
  <c r="BW395" i="3"/>
  <c r="BV395" i="3"/>
  <c r="BU395" i="3"/>
  <c r="BT395" i="3"/>
  <c r="BS395" i="3"/>
  <c r="BR395" i="3"/>
  <c r="BP395" i="3"/>
  <c r="BO395" i="3"/>
  <c r="BN395" i="3"/>
  <c r="BM395" i="3"/>
  <c r="BL395" i="3"/>
  <c r="BK395" i="3"/>
  <c r="BJ395" i="3"/>
  <c r="BI395" i="3"/>
  <c r="BH395" i="3"/>
  <c r="BG395" i="3"/>
  <c r="BF395" i="3"/>
  <c r="BD395" i="3"/>
  <c r="BC395" i="3"/>
  <c r="BB395" i="3"/>
  <c r="BA395" i="3"/>
  <c r="AZ395" i="3"/>
  <c r="AY395" i="3"/>
  <c r="AX395" i="3"/>
  <c r="AW395" i="3"/>
  <c r="AV395" i="3"/>
  <c r="AU395" i="3"/>
  <c r="AT395" i="3"/>
  <c r="AR395" i="3"/>
  <c r="AQ395" i="3"/>
  <c r="AP395" i="3"/>
  <c r="AO395" i="3"/>
  <c r="AN395" i="3"/>
  <c r="AL395" i="3"/>
  <c r="AK395" i="3"/>
  <c r="AJ395" i="3"/>
  <c r="AI395" i="3"/>
  <c r="AH395" i="3"/>
  <c r="AF395" i="3"/>
  <c r="AE395" i="3"/>
  <c r="AD395" i="3"/>
  <c r="AC395" i="3"/>
  <c r="AB395" i="3"/>
  <c r="AA395" i="3"/>
  <c r="Z395" i="3"/>
  <c r="Y395" i="3"/>
  <c r="X395" i="3"/>
  <c r="W395" i="3"/>
  <c r="V395" i="3"/>
  <c r="T395" i="3"/>
  <c r="S395" i="3"/>
  <c r="R395" i="3"/>
  <c r="Q395" i="3"/>
  <c r="P395" i="3"/>
  <c r="O395" i="3"/>
  <c r="N395" i="3"/>
  <c r="M395" i="3"/>
  <c r="L395" i="3"/>
  <c r="K395" i="3"/>
  <c r="J395" i="3"/>
  <c r="I395" i="3"/>
  <c r="H395" i="3"/>
  <c r="CB393" i="3"/>
  <c r="CA393" i="3"/>
  <c r="BZ393" i="3"/>
  <c r="BY393" i="3"/>
  <c r="BX393" i="3"/>
  <c r="BW393" i="3"/>
  <c r="BV393" i="3"/>
  <c r="BU393" i="3"/>
  <c r="BT393" i="3"/>
  <c r="BS393" i="3"/>
  <c r="BR393" i="3"/>
  <c r="BP393" i="3"/>
  <c r="BO393" i="3"/>
  <c r="BN393" i="3"/>
  <c r="BM393" i="3"/>
  <c r="BL393" i="3"/>
  <c r="BK393" i="3"/>
  <c r="BJ393" i="3"/>
  <c r="BI393" i="3"/>
  <c r="BH393" i="3"/>
  <c r="BG393" i="3"/>
  <c r="BF393" i="3"/>
  <c r="BD393" i="3"/>
  <c r="BC393" i="3"/>
  <c r="BB393" i="3"/>
  <c r="BA393" i="3"/>
  <c r="AZ393" i="3"/>
  <c r="AY393" i="3"/>
  <c r="AX393" i="3"/>
  <c r="AW393" i="3"/>
  <c r="AV393" i="3"/>
  <c r="AU393" i="3"/>
  <c r="AT393" i="3"/>
  <c r="AR393" i="3"/>
  <c r="AQ393" i="3"/>
  <c r="AP393" i="3"/>
  <c r="AO393" i="3"/>
  <c r="AN393" i="3"/>
  <c r="AL393" i="3"/>
  <c r="AK393" i="3"/>
  <c r="AJ393" i="3"/>
  <c r="AI393" i="3"/>
  <c r="AH393" i="3"/>
  <c r="AF393" i="3"/>
  <c r="AE393" i="3"/>
  <c r="AD393" i="3"/>
  <c r="AC393" i="3"/>
  <c r="AB393" i="3"/>
  <c r="AA393" i="3"/>
  <c r="Z393" i="3"/>
  <c r="Y393" i="3"/>
  <c r="X393" i="3"/>
  <c r="W393" i="3"/>
  <c r="V393" i="3"/>
  <c r="T393" i="3"/>
  <c r="S393" i="3"/>
  <c r="R393" i="3"/>
  <c r="Q393" i="3"/>
  <c r="P393" i="3"/>
  <c r="O393" i="3"/>
  <c r="N393" i="3"/>
  <c r="M393" i="3"/>
  <c r="L393" i="3"/>
  <c r="K393" i="3"/>
  <c r="J393" i="3"/>
  <c r="I393" i="3"/>
  <c r="H393" i="3"/>
  <c r="CB392" i="3"/>
  <c r="CA392" i="3"/>
  <c r="BZ392" i="3"/>
  <c r="BY392" i="3"/>
  <c r="BX392" i="3"/>
  <c r="BW392" i="3"/>
  <c r="BV392" i="3"/>
  <c r="BU392" i="3"/>
  <c r="BT392" i="3"/>
  <c r="BS392" i="3"/>
  <c r="BR392" i="3"/>
  <c r="BP392" i="3"/>
  <c r="BO392" i="3"/>
  <c r="BN392" i="3"/>
  <c r="BM392" i="3"/>
  <c r="BL392" i="3"/>
  <c r="BK392" i="3"/>
  <c r="BJ392" i="3"/>
  <c r="BI392" i="3"/>
  <c r="BH392" i="3"/>
  <c r="BG392" i="3"/>
  <c r="BF392" i="3"/>
  <c r="BD392" i="3"/>
  <c r="BC392" i="3"/>
  <c r="BB392" i="3"/>
  <c r="BA392" i="3"/>
  <c r="AZ392" i="3"/>
  <c r="AY392" i="3"/>
  <c r="AX392" i="3"/>
  <c r="AW392" i="3"/>
  <c r="AV392" i="3"/>
  <c r="AU392" i="3"/>
  <c r="AT392" i="3"/>
  <c r="AR392" i="3"/>
  <c r="AQ392" i="3"/>
  <c r="AP392" i="3"/>
  <c r="AO392" i="3"/>
  <c r="AN392" i="3"/>
  <c r="AL392" i="3"/>
  <c r="AK392" i="3"/>
  <c r="AJ392" i="3"/>
  <c r="AI392" i="3"/>
  <c r="AH392" i="3"/>
  <c r="AF392" i="3"/>
  <c r="AE392" i="3"/>
  <c r="AD392" i="3"/>
  <c r="AC392" i="3"/>
  <c r="AB392" i="3"/>
  <c r="AA392" i="3"/>
  <c r="Z392" i="3"/>
  <c r="Y392" i="3"/>
  <c r="X392" i="3"/>
  <c r="W392" i="3"/>
  <c r="V392" i="3"/>
  <c r="T392" i="3"/>
  <c r="S392" i="3"/>
  <c r="R392" i="3"/>
  <c r="Q392" i="3"/>
  <c r="P392" i="3"/>
  <c r="O392" i="3"/>
  <c r="N392" i="3"/>
  <c r="M392" i="3"/>
  <c r="L392" i="3"/>
  <c r="K392" i="3"/>
  <c r="J392" i="3"/>
  <c r="I392" i="3"/>
  <c r="H392" i="3"/>
  <c r="CB391" i="3"/>
  <c r="CA391" i="3"/>
  <c r="BZ391" i="3"/>
  <c r="BY391" i="3"/>
  <c r="BX391" i="3"/>
  <c r="BW391" i="3"/>
  <c r="BV391" i="3"/>
  <c r="BU391" i="3"/>
  <c r="BT391" i="3"/>
  <c r="BS391" i="3"/>
  <c r="BR391" i="3"/>
  <c r="BP391" i="3"/>
  <c r="BO391" i="3"/>
  <c r="BN391" i="3"/>
  <c r="BM391" i="3"/>
  <c r="BL391" i="3"/>
  <c r="BK391" i="3"/>
  <c r="BJ391" i="3"/>
  <c r="BI391" i="3"/>
  <c r="BH391" i="3"/>
  <c r="BG391" i="3"/>
  <c r="BF391" i="3"/>
  <c r="BD391" i="3"/>
  <c r="BC391" i="3"/>
  <c r="BB391" i="3"/>
  <c r="BA391" i="3"/>
  <c r="AZ391" i="3"/>
  <c r="AY391" i="3"/>
  <c r="AX391" i="3"/>
  <c r="AW391" i="3"/>
  <c r="AV391" i="3"/>
  <c r="AU391" i="3"/>
  <c r="AT391" i="3"/>
  <c r="AR391" i="3"/>
  <c r="AQ391" i="3"/>
  <c r="AP391" i="3"/>
  <c r="AO391" i="3"/>
  <c r="AN391" i="3"/>
  <c r="AL391" i="3"/>
  <c r="AK391" i="3"/>
  <c r="AJ391" i="3"/>
  <c r="AI391" i="3"/>
  <c r="AH391" i="3"/>
  <c r="AF391" i="3"/>
  <c r="AE391" i="3"/>
  <c r="AD391" i="3"/>
  <c r="AC391" i="3"/>
  <c r="AB391" i="3"/>
  <c r="AA391" i="3"/>
  <c r="Z391" i="3"/>
  <c r="Y391" i="3"/>
  <c r="X391" i="3"/>
  <c r="W391" i="3"/>
  <c r="V391" i="3"/>
  <c r="T391" i="3"/>
  <c r="S391" i="3"/>
  <c r="R391" i="3"/>
  <c r="Q391" i="3"/>
  <c r="P391" i="3"/>
  <c r="O391" i="3"/>
  <c r="N391" i="3"/>
  <c r="M391" i="3"/>
  <c r="L391" i="3"/>
  <c r="K391" i="3"/>
  <c r="J391" i="3"/>
  <c r="I391" i="3"/>
  <c r="H391" i="3"/>
  <c r="CB390" i="3"/>
  <c r="CA390" i="3"/>
  <c r="BZ390" i="3"/>
  <c r="BY390" i="3"/>
  <c r="BX390" i="3"/>
  <c r="BW390" i="3"/>
  <c r="BV390" i="3"/>
  <c r="BU390" i="3"/>
  <c r="BT390" i="3"/>
  <c r="BS390" i="3"/>
  <c r="BR390" i="3"/>
  <c r="BP390" i="3"/>
  <c r="BO390" i="3"/>
  <c r="BN390" i="3"/>
  <c r="BM390" i="3"/>
  <c r="BL390" i="3"/>
  <c r="BK390" i="3"/>
  <c r="BJ390" i="3"/>
  <c r="BI390" i="3"/>
  <c r="BH390" i="3"/>
  <c r="BG390" i="3"/>
  <c r="BF390" i="3"/>
  <c r="BD390" i="3"/>
  <c r="BC390" i="3"/>
  <c r="BB390" i="3"/>
  <c r="BA390" i="3"/>
  <c r="AZ390" i="3"/>
  <c r="AY390" i="3"/>
  <c r="AX390" i="3"/>
  <c r="AW390" i="3"/>
  <c r="AV390" i="3"/>
  <c r="AU390" i="3"/>
  <c r="AT390" i="3"/>
  <c r="AR390" i="3"/>
  <c r="AQ390" i="3"/>
  <c r="AP390" i="3"/>
  <c r="AO390" i="3"/>
  <c r="AN390" i="3"/>
  <c r="AL390" i="3"/>
  <c r="AK390" i="3"/>
  <c r="AJ390" i="3"/>
  <c r="AI390" i="3"/>
  <c r="AH390" i="3"/>
  <c r="AF390" i="3"/>
  <c r="AE390" i="3"/>
  <c r="AD390" i="3"/>
  <c r="AC390" i="3"/>
  <c r="AB390" i="3"/>
  <c r="AA390" i="3"/>
  <c r="Z390" i="3"/>
  <c r="Y390" i="3"/>
  <c r="X390" i="3"/>
  <c r="W390" i="3"/>
  <c r="V390" i="3"/>
  <c r="T390" i="3"/>
  <c r="S390" i="3"/>
  <c r="R390" i="3"/>
  <c r="Q390" i="3"/>
  <c r="P390" i="3"/>
  <c r="O390" i="3"/>
  <c r="N390" i="3"/>
  <c r="M390" i="3"/>
  <c r="L390" i="3"/>
  <c r="K390" i="3"/>
  <c r="J390" i="3"/>
  <c r="I390" i="3"/>
  <c r="H390" i="3"/>
  <c r="CB389" i="3"/>
  <c r="CA389" i="3"/>
  <c r="BZ389" i="3"/>
  <c r="BY389" i="3"/>
  <c r="BX389" i="3"/>
  <c r="BW389" i="3"/>
  <c r="BV389" i="3"/>
  <c r="BU389" i="3"/>
  <c r="BT389" i="3"/>
  <c r="BS389" i="3"/>
  <c r="BR389" i="3"/>
  <c r="BP389" i="3"/>
  <c r="BO389" i="3"/>
  <c r="BN389" i="3"/>
  <c r="BM389" i="3"/>
  <c r="BL389" i="3"/>
  <c r="BK389" i="3"/>
  <c r="BJ389" i="3"/>
  <c r="BI389" i="3"/>
  <c r="BH389" i="3"/>
  <c r="BG389" i="3"/>
  <c r="BF389" i="3"/>
  <c r="BD389" i="3"/>
  <c r="BC389" i="3"/>
  <c r="BB389" i="3"/>
  <c r="BA389" i="3"/>
  <c r="AZ389" i="3"/>
  <c r="AY389" i="3"/>
  <c r="AX389" i="3"/>
  <c r="AW389" i="3"/>
  <c r="AV389" i="3"/>
  <c r="AU389" i="3"/>
  <c r="AT389" i="3"/>
  <c r="AR389" i="3"/>
  <c r="AQ389" i="3"/>
  <c r="AP389" i="3"/>
  <c r="AO389" i="3"/>
  <c r="AN389" i="3"/>
  <c r="AL389" i="3"/>
  <c r="AK389" i="3"/>
  <c r="AJ389" i="3"/>
  <c r="AI389" i="3"/>
  <c r="AH389" i="3"/>
  <c r="AF389" i="3"/>
  <c r="AE389" i="3"/>
  <c r="AD389" i="3"/>
  <c r="AC389" i="3"/>
  <c r="AB389" i="3"/>
  <c r="AA389" i="3"/>
  <c r="Z389" i="3"/>
  <c r="Y389" i="3"/>
  <c r="X389" i="3"/>
  <c r="W389" i="3"/>
  <c r="V389" i="3"/>
  <c r="T389" i="3"/>
  <c r="S389" i="3"/>
  <c r="R389" i="3"/>
  <c r="Q389" i="3"/>
  <c r="P389" i="3"/>
  <c r="O389" i="3"/>
  <c r="N389" i="3"/>
  <c r="M389" i="3"/>
  <c r="L389" i="3"/>
  <c r="K389" i="3"/>
  <c r="J389" i="3"/>
  <c r="I389" i="3"/>
  <c r="H389" i="3"/>
  <c r="CB388" i="3"/>
  <c r="CA388" i="3"/>
  <c r="BZ388" i="3"/>
  <c r="BY388" i="3"/>
  <c r="BX388" i="3"/>
  <c r="BW388" i="3"/>
  <c r="BV388" i="3"/>
  <c r="BU388" i="3"/>
  <c r="BT388" i="3"/>
  <c r="BS388" i="3"/>
  <c r="BR388" i="3"/>
  <c r="BP388" i="3"/>
  <c r="BO388" i="3"/>
  <c r="BN388" i="3"/>
  <c r="BM388" i="3"/>
  <c r="BL388" i="3"/>
  <c r="BK388" i="3"/>
  <c r="BJ388" i="3"/>
  <c r="BI388" i="3"/>
  <c r="BH388" i="3"/>
  <c r="BG388" i="3"/>
  <c r="BF388" i="3"/>
  <c r="BD388" i="3"/>
  <c r="BC388" i="3"/>
  <c r="BB388" i="3"/>
  <c r="BA388" i="3"/>
  <c r="AZ388" i="3"/>
  <c r="AY388" i="3"/>
  <c r="AX388" i="3"/>
  <c r="AW388" i="3"/>
  <c r="AV388" i="3"/>
  <c r="AU388" i="3"/>
  <c r="AT388" i="3"/>
  <c r="AR388" i="3"/>
  <c r="AQ388" i="3"/>
  <c r="AP388" i="3"/>
  <c r="AO388" i="3"/>
  <c r="AN388" i="3"/>
  <c r="AL388" i="3"/>
  <c r="AK388" i="3"/>
  <c r="AJ388" i="3"/>
  <c r="AI388" i="3"/>
  <c r="AH388" i="3"/>
  <c r="AF388" i="3"/>
  <c r="AE388" i="3"/>
  <c r="AD388" i="3"/>
  <c r="AC388" i="3"/>
  <c r="AB388" i="3"/>
  <c r="AA388" i="3"/>
  <c r="Z388" i="3"/>
  <c r="Y388" i="3"/>
  <c r="X388" i="3"/>
  <c r="W388" i="3"/>
  <c r="V388" i="3"/>
  <c r="T388" i="3"/>
  <c r="S388" i="3"/>
  <c r="R388" i="3"/>
  <c r="Q388" i="3"/>
  <c r="P388" i="3"/>
  <c r="O388" i="3"/>
  <c r="N388" i="3"/>
  <c r="M388" i="3"/>
  <c r="L388" i="3"/>
  <c r="K388" i="3"/>
  <c r="J388" i="3"/>
  <c r="I388" i="3"/>
  <c r="H388" i="3"/>
  <c r="CB387" i="3"/>
  <c r="CA387" i="3"/>
  <c r="BZ387" i="3"/>
  <c r="BY387" i="3"/>
  <c r="BX387" i="3"/>
  <c r="BW387" i="3"/>
  <c r="BV387" i="3"/>
  <c r="BU387" i="3"/>
  <c r="BT387" i="3"/>
  <c r="BS387" i="3"/>
  <c r="BR387" i="3"/>
  <c r="BP387" i="3"/>
  <c r="BO387" i="3"/>
  <c r="BN387" i="3"/>
  <c r="BM387" i="3"/>
  <c r="BL387" i="3"/>
  <c r="BK387" i="3"/>
  <c r="BJ387" i="3"/>
  <c r="BI387" i="3"/>
  <c r="BH387" i="3"/>
  <c r="BG387" i="3"/>
  <c r="BF387" i="3"/>
  <c r="BD387" i="3"/>
  <c r="BC387" i="3"/>
  <c r="BB387" i="3"/>
  <c r="BA387" i="3"/>
  <c r="AZ387" i="3"/>
  <c r="AY387" i="3"/>
  <c r="AX387" i="3"/>
  <c r="AW387" i="3"/>
  <c r="AV387" i="3"/>
  <c r="AU387" i="3"/>
  <c r="AT387" i="3"/>
  <c r="AR387" i="3"/>
  <c r="AQ387" i="3"/>
  <c r="AP387" i="3"/>
  <c r="AO387" i="3"/>
  <c r="AN387" i="3"/>
  <c r="AL387" i="3"/>
  <c r="AK387" i="3"/>
  <c r="AJ387" i="3"/>
  <c r="AI387" i="3"/>
  <c r="AH387" i="3"/>
  <c r="AF387" i="3"/>
  <c r="AE387" i="3"/>
  <c r="AD387" i="3"/>
  <c r="AC387" i="3"/>
  <c r="AB387" i="3"/>
  <c r="AA387" i="3"/>
  <c r="Z387" i="3"/>
  <c r="Y387" i="3"/>
  <c r="X387" i="3"/>
  <c r="W387" i="3"/>
  <c r="V387" i="3"/>
  <c r="T387" i="3"/>
  <c r="S387" i="3"/>
  <c r="R387" i="3"/>
  <c r="Q387" i="3"/>
  <c r="P387" i="3"/>
  <c r="O387" i="3"/>
  <c r="N387" i="3"/>
  <c r="M387" i="3"/>
  <c r="L387" i="3"/>
  <c r="K387" i="3"/>
  <c r="J387" i="3"/>
  <c r="I387" i="3"/>
  <c r="H387" i="3"/>
  <c r="CB386" i="3"/>
  <c r="CA386" i="3"/>
  <c r="BZ386" i="3"/>
  <c r="BY386" i="3"/>
  <c r="BX386" i="3"/>
  <c r="BW386" i="3"/>
  <c r="BV386" i="3"/>
  <c r="BU386" i="3"/>
  <c r="BT386" i="3"/>
  <c r="BS386" i="3"/>
  <c r="BR386" i="3"/>
  <c r="BP386" i="3"/>
  <c r="BO386" i="3"/>
  <c r="BN386" i="3"/>
  <c r="BM386" i="3"/>
  <c r="BL386" i="3"/>
  <c r="BK386" i="3"/>
  <c r="BJ386" i="3"/>
  <c r="BI386" i="3"/>
  <c r="BH386" i="3"/>
  <c r="BG386" i="3"/>
  <c r="BF386" i="3"/>
  <c r="BD386" i="3"/>
  <c r="BC386" i="3"/>
  <c r="BB386" i="3"/>
  <c r="BA386" i="3"/>
  <c r="AZ386" i="3"/>
  <c r="AY386" i="3"/>
  <c r="AX386" i="3"/>
  <c r="AW386" i="3"/>
  <c r="AV386" i="3"/>
  <c r="AU386" i="3"/>
  <c r="AT386" i="3"/>
  <c r="AR386" i="3"/>
  <c r="AQ386" i="3"/>
  <c r="AP386" i="3"/>
  <c r="AO386" i="3"/>
  <c r="AN386" i="3"/>
  <c r="AL386" i="3"/>
  <c r="AK386" i="3"/>
  <c r="AJ386" i="3"/>
  <c r="AI386" i="3"/>
  <c r="AH386" i="3"/>
  <c r="AF386" i="3"/>
  <c r="AE386" i="3"/>
  <c r="AD386" i="3"/>
  <c r="AC386" i="3"/>
  <c r="AB386" i="3"/>
  <c r="AA386" i="3"/>
  <c r="Z386" i="3"/>
  <c r="Y386" i="3"/>
  <c r="X386" i="3"/>
  <c r="W386" i="3"/>
  <c r="V386" i="3"/>
  <c r="T386" i="3"/>
  <c r="S386" i="3"/>
  <c r="R386" i="3"/>
  <c r="Q386" i="3"/>
  <c r="P386" i="3"/>
  <c r="O386" i="3"/>
  <c r="N386" i="3"/>
  <c r="M386" i="3"/>
  <c r="L386" i="3"/>
  <c r="K386" i="3"/>
  <c r="J386" i="3"/>
  <c r="I386" i="3"/>
  <c r="H386" i="3"/>
  <c r="CB384" i="3"/>
  <c r="CA384" i="3"/>
  <c r="BZ384" i="3"/>
  <c r="BY384" i="3"/>
  <c r="BX384" i="3"/>
  <c r="BW384" i="3"/>
  <c r="BV384" i="3"/>
  <c r="BU384" i="3"/>
  <c r="BT384" i="3"/>
  <c r="BS384" i="3"/>
  <c r="BR384" i="3"/>
  <c r="BP384" i="3"/>
  <c r="BO384" i="3"/>
  <c r="BN384" i="3"/>
  <c r="BM384" i="3"/>
  <c r="BL384" i="3"/>
  <c r="BK384" i="3"/>
  <c r="BJ384" i="3"/>
  <c r="BI384" i="3"/>
  <c r="BH384" i="3"/>
  <c r="BG384" i="3"/>
  <c r="BF384" i="3"/>
  <c r="BD384" i="3"/>
  <c r="BC384" i="3"/>
  <c r="BB384" i="3"/>
  <c r="BA384" i="3"/>
  <c r="AZ384" i="3"/>
  <c r="AY384" i="3"/>
  <c r="AX384" i="3"/>
  <c r="AW384" i="3"/>
  <c r="AV384" i="3"/>
  <c r="AU384" i="3"/>
  <c r="AT384" i="3"/>
  <c r="AR384" i="3"/>
  <c r="AQ384" i="3"/>
  <c r="AP384" i="3"/>
  <c r="AO384" i="3"/>
  <c r="AN384" i="3"/>
  <c r="AL384" i="3"/>
  <c r="AK384" i="3"/>
  <c r="AJ384" i="3"/>
  <c r="AI384" i="3"/>
  <c r="AH384" i="3"/>
  <c r="AF384" i="3"/>
  <c r="AE384" i="3"/>
  <c r="AD384" i="3"/>
  <c r="AC384" i="3"/>
  <c r="AB384" i="3"/>
  <c r="AA384" i="3"/>
  <c r="Z384" i="3"/>
  <c r="Y384" i="3"/>
  <c r="X384" i="3"/>
  <c r="W384" i="3"/>
  <c r="V384" i="3"/>
  <c r="T384" i="3"/>
  <c r="S384" i="3"/>
  <c r="R384" i="3"/>
  <c r="Q384" i="3"/>
  <c r="P384" i="3"/>
  <c r="O384" i="3"/>
  <c r="N384" i="3"/>
  <c r="M384" i="3"/>
  <c r="L384" i="3"/>
  <c r="K384" i="3"/>
  <c r="J384" i="3"/>
  <c r="I384" i="3"/>
  <c r="H384" i="3"/>
  <c r="CB383" i="3"/>
  <c r="CA383" i="3"/>
  <c r="BZ383" i="3"/>
  <c r="BY383" i="3"/>
  <c r="BX383" i="3"/>
  <c r="BW383" i="3"/>
  <c r="BV383" i="3"/>
  <c r="BU383" i="3"/>
  <c r="BT383" i="3"/>
  <c r="BS383" i="3"/>
  <c r="BR383" i="3"/>
  <c r="BP383" i="3"/>
  <c r="BO383" i="3"/>
  <c r="BN383" i="3"/>
  <c r="BM383" i="3"/>
  <c r="BL383" i="3"/>
  <c r="BK383" i="3"/>
  <c r="BJ383" i="3"/>
  <c r="BI383" i="3"/>
  <c r="BH383" i="3"/>
  <c r="BG383" i="3"/>
  <c r="BF383" i="3"/>
  <c r="BD383" i="3"/>
  <c r="BC383" i="3"/>
  <c r="BB383" i="3"/>
  <c r="BA383" i="3"/>
  <c r="AZ383" i="3"/>
  <c r="AY383" i="3"/>
  <c r="AX383" i="3"/>
  <c r="AW383" i="3"/>
  <c r="AV383" i="3"/>
  <c r="AU383" i="3"/>
  <c r="AT383" i="3"/>
  <c r="AR383" i="3"/>
  <c r="AQ383" i="3"/>
  <c r="AP383" i="3"/>
  <c r="AO383" i="3"/>
  <c r="AN383" i="3"/>
  <c r="AL383" i="3"/>
  <c r="AK383" i="3"/>
  <c r="AJ383" i="3"/>
  <c r="AI383" i="3"/>
  <c r="AH383" i="3"/>
  <c r="AF383" i="3"/>
  <c r="AE383" i="3"/>
  <c r="AD383" i="3"/>
  <c r="AC383" i="3"/>
  <c r="AB383" i="3"/>
  <c r="AA383" i="3"/>
  <c r="Z383" i="3"/>
  <c r="Y383" i="3"/>
  <c r="X383" i="3"/>
  <c r="W383" i="3"/>
  <c r="V383" i="3"/>
  <c r="T383" i="3"/>
  <c r="S383" i="3"/>
  <c r="R383" i="3"/>
  <c r="Q383" i="3"/>
  <c r="P383" i="3"/>
  <c r="O383" i="3"/>
  <c r="N383" i="3"/>
  <c r="M383" i="3"/>
  <c r="L383" i="3"/>
  <c r="K383" i="3"/>
  <c r="J383" i="3"/>
  <c r="I383" i="3"/>
  <c r="H383" i="3"/>
  <c r="CB382" i="3"/>
  <c r="CA382" i="3"/>
  <c r="BZ382" i="3"/>
  <c r="BY382" i="3"/>
  <c r="BX382" i="3"/>
  <c r="BW382" i="3"/>
  <c r="BV382" i="3"/>
  <c r="BU382" i="3"/>
  <c r="BT382" i="3"/>
  <c r="BS382" i="3"/>
  <c r="BR382" i="3"/>
  <c r="BP382" i="3"/>
  <c r="BO382" i="3"/>
  <c r="BN382" i="3"/>
  <c r="BM382" i="3"/>
  <c r="BL382" i="3"/>
  <c r="BK382" i="3"/>
  <c r="BJ382" i="3"/>
  <c r="BI382" i="3"/>
  <c r="BH382" i="3"/>
  <c r="BG382" i="3"/>
  <c r="BF382" i="3"/>
  <c r="BD382" i="3"/>
  <c r="BC382" i="3"/>
  <c r="BB382" i="3"/>
  <c r="BA382" i="3"/>
  <c r="AZ382" i="3"/>
  <c r="AY382" i="3"/>
  <c r="AX382" i="3"/>
  <c r="AW382" i="3"/>
  <c r="AV382" i="3"/>
  <c r="AU382" i="3"/>
  <c r="AT382" i="3"/>
  <c r="AR382" i="3"/>
  <c r="AQ382" i="3"/>
  <c r="AP382" i="3"/>
  <c r="AO382" i="3"/>
  <c r="AN382" i="3"/>
  <c r="AL382" i="3"/>
  <c r="AK382" i="3"/>
  <c r="AJ382" i="3"/>
  <c r="AI382" i="3"/>
  <c r="AH382" i="3"/>
  <c r="AF382" i="3"/>
  <c r="AE382" i="3"/>
  <c r="AD382" i="3"/>
  <c r="AC382" i="3"/>
  <c r="AB382" i="3"/>
  <c r="AA382" i="3"/>
  <c r="Z382" i="3"/>
  <c r="Y382" i="3"/>
  <c r="X382" i="3"/>
  <c r="W382" i="3"/>
  <c r="V382" i="3"/>
  <c r="T382" i="3"/>
  <c r="S382" i="3"/>
  <c r="R382" i="3"/>
  <c r="Q382" i="3"/>
  <c r="P382" i="3"/>
  <c r="O382" i="3"/>
  <c r="N382" i="3"/>
  <c r="M382" i="3"/>
  <c r="L382" i="3"/>
  <c r="K382" i="3"/>
  <c r="J382" i="3"/>
  <c r="I382" i="3"/>
  <c r="H382" i="3"/>
  <c r="CB381" i="3"/>
  <c r="CA381" i="3"/>
  <c r="BZ381" i="3"/>
  <c r="BY381" i="3"/>
  <c r="BX381" i="3"/>
  <c r="BW381" i="3"/>
  <c r="BV381" i="3"/>
  <c r="BU381" i="3"/>
  <c r="BT381" i="3"/>
  <c r="BS381" i="3"/>
  <c r="BR381" i="3"/>
  <c r="BP381" i="3"/>
  <c r="BO381" i="3"/>
  <c r="BN381" i="3"/>
  <c r="BM381" i="3"/>
  <c r="BL381" i="3"/>
  <c r="BK381" i="3"/>
  <c r="BJ381" i="3"/>
  <c r="BI381" i="3"/>
  <c r="BH381" i="3"/>
  <c r="BG381" i="3"/>
  <c r="BF381" i="3"/>
  <c r="BD381" i="3"/>
  <c r="BC381" i="3"/>
  <c r="BB381" i="3"/>
  <c r="BA381" i="3"/>
  <c r="AZ381" i="3"/>
  <c r="AY381" i="3"/>
  <c r="AX381" i="3"/>
  <c r="AW381" i="3"/>
  <c r="AV381" i="3"/>
  <c r="AU381" i="3"/>
  <c r="AT381" i="3"/>
  <c r="AR381" i="3"/>
  <c r="AQ381" i="3"/>
  <c r="AP381" i="3"/>
  <c r="AO381" i="3"/>
  <c r="AN381" i="3"/>
  <c r="AL381" i="3"/>
  <c r="AK381" i="3"/>
  <c r="AJ381" i="3"/>
  <c r="AI381" i="3"/>
  <c r="AH381" i="3"/>
  <c r="AF381" i="3"/>
  <c r="AE381" i="3"/>
  <c r="AD381" i="3"/>
  <c r="AC381" i="3"/>
  <c r="AB381" i="3"/>
  <c r="AA381" i="3"/>
  <c r="Z381" i="3"/>
  <c r="Y381" i="3"/>
  <c r="X381" i="3"/>
  <c r="W381" i="3"/>
  <c r="V381" i="3"/>
  <c r="T381" i="3"/>
  <c r="S381" i="3"/>
  <c r="R381" i="3"/>
  <c r="Q381" i="3"/>
  <c r="P381" i="3"/>
  <c r="O381" i="3"/>
  <c r="N381" i="3"/>
  <c r="M381" i="3"/>
  <c r="L381" i="3"/>
  <c r="K381" i="3"/>
  <c r="J381" i="3"/>
  <c r="I381" i="3"/>
  <c r="H381" i="3"/>
  <c r="CB380" i="3"/>
  <c r="CA380" i="3"/>
  <c r="BZ380" i="3"/>
  <c r="BY380" i="3"/>
  <c r="BX380" i="3"/>
  <c r="BW380" i="3"/>
  <c r="BV380" i="3"/>
  <c r="BU380" i="3"/>
  <c r="BT380" i="3"/>
  <c r="BS380" i="3"/>
  <c r="BR380" i="3"/>
  <c r="BP380" i="3"/>
  <c r="BO380" i="3"/>
  <c r="BN380" i="3"/>
  <c r="BM380" i="3"/>
  <c r="BL380" i="3"/>
  <c r="BK380" i="3"/>
  <c r="BJ380" i="3"/>
  <c r="BI380" i="3"/>
  <c r="BH380" i="3"/>
  <c r="BG380" i="3"/>
  <c r="BF380" i="3"/>
  <c r="BD380" i="3"/>
  <c r="BC380" i="3"/>
  <c r="BB380" i="3"/>
  <c r="BA380" i="3"/>
  <c r="AZ380" i="3"/>
  <c r="AY380" i="3"/>
  <c r="AX380" i="3"/>
  <c r="AW380" i="3"/>
  <c r="AV380" i="3"/>
  <c r="AU380" i="3"/>
  <c r="AT380" i="3"/>
  <c r="AR380" i="3"/>
  <c r="AQ380" i="3"/>
  <c r="AP380" i="3"/>
  <c r="AO380" i="3"/>
  <c r="AN380" i="3"/>
  <c r="AL380" i="3"/>
  <c r="AK380" i="3"/>
  <c r="AJ380" i="3"/>
  <c r="AI380" i="3"/>
  <c r="AH380" i="3"/>
  <c r="AF380" i="3"/>
  <c r="AE380" i="3"/>
  <c r="AD380" i="3"/>
  <c r="AC380" i="3"/>
  <c r="AB380" i="3"/>
  <c r="AA380" i="3"/>
  <c r="Z380" i="3"/>
  <c r="Y380" i="3"/>
  <c r="X380" i="3"/>
  <c r="W380" i="3"/>
  <c r="V380" i="3"/>
  <c r="T380" i="3"/>
  <c r="S380" i="3"/>
  <c r="R380" i="3"/>
  <c r="Q380" i="3"/>
  <c r="P380" i="3"/>
  <c r="O380" i="3"/>
  <c r="N380" i="3"/>
  <c r="M380" i="3"/>
  <c r="L380" i="3"/>
  <c r="K380" i="3"/>
  <c r="J380" i="3"/>
  <c r="I380" i="3"/>
  <c r="H380" i="3"/>
  <c r="CB379" i="3"/>
  <c r="CA379" i="3"/>
  <c r="BZ379" i="3"/>
  <c r="BY379" i="3"/>
  <c r="BX379" i="3"/>
  <c r="BW379" i="3"/>
  <c r="BV379" i="3"/>
  <c r="BU379" i="3"/>
  <c r="BT379" i="3"/>
  <c r="BS379" i="3"/>
  <c r="BR379" i="3"/>
  <c r="BP379" i="3"/>
  <c r="BO379" i="3"/>
  <c r="BN379" i="3"/>
  <c r="BM379" i="3"/>
  <c r="BL379" i="3"/>
  <c r="BK379" i="3"/>
  <c r="BJ379" i="3"/>
  <c r="BI379" i="3"/>
  <c r="BH379" i="3"/>
  <c r="BG379" i="3"/>
  <c r="BF379" i="3"/>
  <c r="BD379" i="3"/>
  <c r="BC379" i="3"/>
  <c r="BB379" i="3"/>
  <c r="BA379" i="3"/>
  <c r="AZ379" i="3"/>
  <c r="AY379" i="3"/>
  <c r="AX379" i="3"/>
  <c r="AW379" i="3"/>
  <c r="AV379" i="3"/>
  <c r="AU379" i="3"/>
  <c r="AT379" i="3"/>
  <c r="AR379" i="3"/>
  <c r="AQ379" i="3"/>
  <c r="AP379" i="3"/>
  <c r="AO379" i="3"/>
  <c r="AN379" i="3"/>
  <c r="AL379" i="3"/>
  <c r="AK379" i="3"/>
  <c r="AJ379" i="3"/>
  <c r="AI379" i="3"/>
  <c r="AH379" i="3"/>
  <c r="AF379" i="3"/>
  <c r="AE379" i="3"/>
  <c r="AD379" i="3"/>
  <c r="AC379" i="3"/>
  <c r="AB379" i="3"/>
  <c r="AA379" i="3"/>
  <c r="Z379" i="3"/>
  <c r="Y379" i="3"/>
  <c r="X379" i="3"/>
  <c r="W379" i="3"/>
  <c r="V379" i="3"/>
  <c r="T379" i="3"/>
  <c r="S379" i="3"/>
  <c r="R379" i="3"/>
  <c r="Q379" i="3"/>
  <c r="P379" i="3"/>
  <c r="O379" i="3"/>
  <c r="N379" i="3"/>
  <c r="M379" i="3"/>
  <c r="L379" i="3"/>
  <c r="K379" i="3"/>
  <c r="J379" i="3"/>
  <c r="I379" i="3"/>
  <c r="H379" i="3"/>
  <c r="CB378" i="3"/>
  <c r="CA378" i="3"/>
  <c r="BZ378" i="3"/>
  <c r="BY378" i="3"/>
  <c r="BX378" i="3"/>
  <c r="BW378" i="3"/>
  <c r="BV378" i="3"/>
  <c r="BU378" i="3"/>
  <c r="BT378" i="3"/>
  <c r="BS378" i="3"/>
  <c r="BR378" i="3"/>
  <c r="BP378" i="3"/>
  <c r="BO378" i="3"/>
  <c r="BN378" i="3"/>
  <c r="BM378" i="3"/>
  <c r="BL378" i="3"/>
  <c r="BK378" i="3"/>
  <c r="BJ378" i="3"/>
  <c r="BI378" i="3"/>
  <c r="BH378" i="3"/>
  <c r="BG378" i="3"/>
  <c r="BF378" i="3"/>
  <c r="BD378" i="3"/>
  <c r="BC378" i="3"/>
  <c r="BB378" i="3"/>
  <c r="BA378" i="3"/>
  <c r="AZ378" i="3"/>
  <c r="AY378" i="3"/>
  <c r="AX378" i="3"/>
  <c r="AW378" i="3"/>
  <c r="AV378" i="3"/>
  <c r="AU378" i="3"/>
  <c r="AT378" i="3"/>
  <c r="AR378" i="3"/>
  <c r="AQ378" i="3"/>
  <c r="AP378" i="3"/>
  <c r="AO378" i="3"/>
  <c r="AN378" i="3"/>
  <c r="AL378" i="3"/>
  <c r="AK378" i="3"/>
  <c r="AJ378" i="3"/>
  <c r="AI378" i="3"/>
  <c r="AH378" i="3"/>
  <c r="AF378" i="3"/>
  <c r="AE378" i="3"/>
  <c r="AD378" i="3"/>
  <c r="AC378" i="3"/>
  <c r="AB378" i="3"/>
  <c r="AA378" i="3"/>
  <c r="Z378" i="3"/>
  <c r="Y378" i="3"/>
  <c r="X378" i="3"/>
  <c r="W378" i="3"/>
  <c r="V378" i="3"/>
  <c r="T378" i="3"/>
  <c r="S378" i="3"/>
  <c r="R378" i="3"/>
  <c r="Q378" i="3"/>
  <c r="P378" i="3"/>
  <c r="O378" i="3"/>
  <c r="N378" i="3"/>
  <c r="M378" i="3"/>
  <c r="L378" i="3"/>
  <c r="K378" i="3"/>
  <c r="J378" i="3"/>
  <c r="I378" i="3"/>
  <c r="H378" i="3"/>
  <c r="CB377" i="3"/>
  <c r="CA377" i="3"/>
  <c r="BZ377" i="3"/>
  <c r="BY377" i="3"/>
  <c r="BX377" i="3"/>
  <c r="BW377" i="3"/>
  <c r="BV377" i="3"/>
  <c r="BU377" i="3"/>
  <c r="BT377" i="3"/>
  <c r="BS377" i="3"/>
  <c r="BR377" i="3"/>
  <c r="BP377" i="3"/>
  <c r="BO377" i="3"/>
  <c r="BN377" i="3"/>
  <c r="BM377" i="3"/>
  <c r="BL377" i="3"/>
  <c r="BK377" i="3"/>
  <c r="BJ377" i="3"/>
  <c r="BI377" i="3"/>
  <c r="BH377" i="3"/>
  <c r="BG377" i="3"/>
  <c r="BF377" i="3"/>
  <c r="BD377" i="3"/>
  <c r="BC377" i="3"/>
  <c r="BB377" i="3"/>
  <c r="BA377" i="3"/>
  <c r="AZ377" i="3"/>
  <c r="AY377" i="3"/>
  <c r="AX377" i="3"/>
  <c r="AW377" i="3"/>
  <c r="AV377" i="3"/>
  <c r="AU377" i="3"/>
  <c r="AT377" i="3"/>
  <c r="AR377" i="3"/>
  <c r="AQ377" i="3"/>
  <c r="AP377" i="3"/>
  <c r="AO377" i="3"/>
  <c r="AN377" i="3"/>
  <c r="AL377" i="3"/>
  <c r="AK377" i="3"/>
  <c r="AJ377" i="3"/>
  <c r="AI377" i="3"/>
  <c r="AH377" i="3"/>
  <c r="AF377" i="3"/>
  <c r="AE377" i="3"/>
  <c r="AD377" i="3"/>
  <c r="AC377" i="3"/>
  <c r="AB377" i="3"/>
  <c r="AA377" i="3"/>
  <c r="Z377" i="3"/>
  <c r="Y377" i="3"/>
  <c r="X377" i="3"/>
  <c r="W377" i="3"/>
  <c r="V377" i="3"/>
  <c r="T377" i="3"/>
  <c r="S377" i="3"/>
  <c r="R377" i="3"/>
  <c r="Q377" i="3"/>
  <c r="P377" i="3"/>
  <c r="O377" i="3"/>
  <c r="N377" i="3"/>
  <c r="M377" i="3"/>
  <c r="L377" i="3"/>
  <c r="K377" i="3"/>
  <c r="J377" i="3"/>
  <c r="I377" i="3"/>
  <c r="H377" i="3"/>
  <c r="CB375" i="3"/>
  <c r="CA375" i="3"/>
  <c r="BZ375" i="3"/>
  <c r="BY375" i="3"/>
  <c r="BX375" i="3"/>
  <c r="BW375" i="3"/>
  <c r="BV375" i="3"/>
  <c r="BU375" i="3"/>
  <c r="BT375" i="3"/>
  <c r="BS375" i="3"/>
  <c r="BR375" i="3"/>
  <c r="BP375" i="3"/>
  <c r="BO375" i="3"/>
  <c r="BN375" i="3"/>
  <c r="BM375" i="3"/>
  <c r="BL375" i="3"/>
  <c r="BK375" i="3"/>
  <c r="BJ375" i="3"/>
  <c r="BI375" i="3"/>
  <c r="BH375" i="3"/>
  <c r="BG375" i="3"/>
  <c r="BF375" i="3"/>
  <c r="BD375" i="3"/>
  <c r="BC375" i="3"/>
  <c r="BB375" i="3"/>
  <c r="BA375" i="3"/>
  <c r="AZ375" i="3"/>
  <c r="AY375" i="3"/>
  <c r="AX375" i="3"/>
  <c r="AW375" i="3"/>
  <c r="AV375" i="3"/>
  <c r="AU375" i="3"/>
  <c r="AT375" i="3"/>
  <c r="AR375" i="3"/>
  <c r="AQ375" i="3"/>
  <c r="AP375" i="3"/>
  <c r="AO375" i="3"/>
  <c r="AN375" i="3"/>
  <c r="AL375" i="3"/>
  <c r="AK375" i="3"/>
  <c r="AJ375" i="3"/>
  <c r="AI375" i="3"/>
  <c r="AH375" i="3"/>
  <c r="AF375" i="3"/>
  <c r="AE375" i="3"/>
  <c r="AD375" i="3"/>
  <c r="AC375" i="3"/>
  <c r="AB375" i="3"/>
  <c r="AA375" i="3"/>
  <c r="Z375" i="3"/>
  <c r="Y375" i="3"/>
  <c r="X375" i="3"/>
  <c r="W375" i="3"/>
  <c r="V375" i="3"/>
  <c r="T375" i="3"/>
  <c r="S375" i="3"/>
  <c r="R375" i="3"/>
  <c r="Q375" i="3"/>
  <c r="P375" i="3"/>
  <c r="O375" i="3"/>
  <c r="N375" i="3"/>
  <c r="M375" i="3"/>
  <c r="L375" i="3"/>
  <c r="K375" i="3"/>
  <c r="J375" i="3"/>
  <c r="I375" i="3"/>
  <c r="H375" i="3"/>
  <c r="CB374" i="3"/>
  <c r="CA374" i="3"/>
  <c r="BZ374" i="3"/>
  <c r="BY374" i="3"/>
  <c r="BX374" i="3"/>
  <c r="BW374" i="3"/>
  <c r="BV374" i="3"/>
  <c r="BU374" i="3"/>
  <c r="BT374" i="3"/>
  <c r="BS374" i="3"/>
  <c r="BR374" i="3"/>
  <c r="BP374" i="3"/>
  <c r="BO374" i="3"/>
  <c r="BN374" i="3"/>
  <c r="BM374" i="3"/>
  <c r="BL374" i="3"/>
  <c r="BK374" i="3"/>
  <c r="BJ374" i="3"/>
  <c r="BI374" i="3"/>
  <c r="BH374" i="3"/>
  <c r="BG374" i="3"/>
  <c r="BF374" i="3"/>
  <c r="BD374" i="3"/>
  <c r="BC374" i="3"/>
  <c r="BB374" i="3"/>
  <c r="BA374" i="3"/>
  <c r="AZ374" i="3"/>
  <c r="AY374" i="3"/>
  <c r="AX374" i="3"/>
  <c r="AW374" i="3"/>
  <c r="AV374" i="3"/>
  <c r="AU374" i="3"/>
  <c r="AT374" i="3"/>
  <c r="AR374" i="3"/>
  <c r="AQ374" i="3"/>
  <c r="AP374" i="3"/>
  <c r="AO374" i="3"/>
  <c r="AN374" i="3"/>
  <c r="AL374" i="3"/>
  <c r="AK374" i="3"/>
  <c r="AJ374" i="3"/>
  <c r="AI374" i="3"/>
  <c r="AH374" i="3"/>
  <c r="AF374" i="3"/>
  <c r="AE374" i="3"/>
  <c r="AD374" i="3"/>
  <c r="AC374" i="3"/>
  <c r="AB374" i="3"/>
  <c r="AA374" i="3"/>
  <c r="Z374" i="3"/>
  <c r="Y374" i="3"/>
  <c r="X374" i="3"/>
  <c r="W374" i="3"/>
  <c r="V374" i="3"/>
  <c r="T374" i="3"/>
  <c r="S374" i="3"/>
  <c r="R374" i="3"/>
  <c r="Q374" i="3"/>
  <c r="P374" i="3"/>
  <c r="O374" i="3"/>
  <c r="N374" i="3"/>
  <c r="M374" i="3"/>
  <c r="L374" i="3"/>
  <c r="K374" i="3"/>
  <c r="J374" i="3"/>
  <c r="I374" i="3"/>
  <c r="H374" i="3"/>
  <c r="CB373" i="3"/>
  <c r="CA373" i="3"/>
  <c r="BZ373" i="3"/>
  <c r="BY373" i="3"/>
  <c r="BX373" i="3"/>
  <c r="BW373" i="3"/>
  <c r="BV373" i="3"/>
  <c r="BU373" i="3"/>
  <c r="BT373" i="3"/>
  <c r="BS373" i="3"/>
  <c r="BR373" i="3"/>
  <c r="BP373" i="3"/>
  <c r="BO373" i="3"/>
  <c r="BN373" i="3"/>
  <c r="BM373" i="3"/>
  <c r="BL373" i="3"/>
  <c r="BK373" i="3"/>
  <c r="BJ373" i="3"/>
  <c r="BI373" i="3"/>
  <c r="BH373" i="3"/>
  <c r="BG373" i="3"/>
  <c r="BF373" i="3"/>
  <c r="BD373" i="3"/>
  <c r="BC373" i="3"/>
  <c r="BB373" i="3"/>
  <c r="BA373" i="3"/>
  <c r="AZ373" i="3"/>
  <c r="AY373" i="3"/>
  <c r="AX373" i="3"/>
  <c r="AW373" i="3"/>
  <c r="AV373" i="3"/>
  <c r="AU373" i="3"/>
  <c r="AT373" i="3"/>
  <c r="AR373" i="3"/>
  <c r="AQ373" i="3"/>
  <c r="AP373" i="3"/>
  <c r="AO373" i="3"/>
  <c r="AN373" i="3"/>
  <c r="AL373" i="3"/>
  <c r="AK373" i="3"/>
  <c r="AJ373" i="3"/>
  <c r="AI373" i="3"/>
  <c r="AH373" i="3"/>
  <c r="AF373" i="3"/>
  <c r="AE373" i="3"/>
  <c r="AD373" i="3"/>
  <c r="AC373" i="3"/>
  <c r="AB373" i="3"/>
  <c r="AA373" i="3"/>
  <c r="Z373" i="3"/>
  <c r="Y373" i="3"/>
  <c r="X373" i="3"/>
  <c r="W373" i="3"/>
  <c r="V373" i="3"/>
  <c r="T373" i="3"/>
  <c r="S373" i="3"/>
  <c r="R373" i="3"/>
  <c r="Q373" i="3"/>
  <c r="P373" i="3"/>
  <c r="O373" i="3"/>
  <c r="N373" i="3"/>
  <c r="M373" i="3"/>
  <c r="L373" i="3"/>
  <c r="K373" i="3"/>
  <c r="J373" i="3"/>
  <c r="I373" i="3"/>
  <c r="H373" i="3"/>
  <c r="CB372" i="3"/>
  <c r="CA372" i="3"/>
  <c r="BZ372" i="3"/>
  <c r="BY372" i="3"/>
  <c r="BX372" i="3"/>
  <c r="BW372" i="3"/>
  <c r="BV372" i="3"/>
  <c r="BU372" i="3"/>
  <c r="BT372" i="3"/>
  <c r="BS372" i="3"/>
  <c r="BR372" i="3"/>
  <c r="BP372" i="3"/>
  <c r="BO372" i="3"/>
  <c r="BN372" i="3"/>
  <c r="BM372" i="3"/>
  <c r="BL372" i="3"/>
  <c r="BK372" i="3"/>
  <c r="BJ372" i="3"/>
  <c r="BI372" i="3"/>
  <c r="BH372" i="3"/>
  <c r="BG372" i="3"/>
  <c r="BF372" i="3"/>
  <c r="BD372" i="3"/>
  <c r="BC372" i="3"/>
  <c r="BB372" i="3"/>
  <c r="BA372" i="3"/>
  <c r="AZ372" i="3"/>
  <c r="AY372" i="3"/>
  <c r="AX372" i="3"/>
  <c r="AW372" i="3"/>
  <c r="AV372" i="3"/>
  <c r="AU372" i="3"/>
  <c r="AT372" i="3"/>
  <c r="AR372" i="3"/>
  <c r="AQ372" i="3"/>
  <c r="AP372" i="3"/>
  <c r="AO372" i="3"/>
  <c r="AN372" i="3"/>
  <c r="AL372" i="3"/>
  <c r="AK372" i="3"/>
  <c r="AJ372" i="3"/>
  <c r="AI372" i="3"/>
  <c r="AH372" i="3"/>
  <c r="AF372" i="3"/>
  <c r="AE372" i="3"/>
  <c r="AD372" i="3"/>
  <c r="AC372" i="3"/>
  <c r="AB372" i="3"/>
  <c r="AA372" i="3"/>
  <c r="Z372" i="3"/>
  <c r="Y372" i="3"/>
  <c r="X372" i="3"/>
  <c r="W372" i="3"/>
  <c r="V372" i="3"/>
  <c r="T372" i="3"/>
  <c r="S372" i="3"/>
  <c r="R372" i="3"/>
  <c r="Q372" i="3"/>
  <c r="P372" i="3"/>
  <c r="O372" i="3"/>
  <c r="N372" i="3"/>
  <c r="M372" i="3"/>
  <c r="L372" i="3"/>
  <c r="K372" i="3"/>
  <c r="J372" i="3"/>
  <c r="I372" i="3"/>
  <c r="H372" i="3"/>
  <c r="CB370" i="3"/>
  <c r="CA370" i="3"/>
  <c r="BZ370" i="3"/>
  <c r="BY370" i="3"/>
  <c r="BX370" i="3"/>
  <c r="BW370" i="3"/>
  <c r="BV370" i="3"/>
  <c r="BU370" i="3"/>
  <c r="BT370" i="3"/>
  <c r="BS370" i="3"/>
  <c r="BR370" i="3"/>
  <c r="BP370" i="3"/>
  <c r="BO370" i="3"/>
  <c r="BN370" i="3"/>
  <c r="BM370" i="3"/>
  <c r="BL370" i="3"/>
  <c r="BK370" i="3"/>
  <c r="BJ370" i="3"/>
  <c r="BI370" i="3"/>
  <c r="BH370" i="3"/>
  <c r="BG370" i="3"/>
  <c r="BF370" i="3"/>
  <c r="BD370" i="3"/>
  <c r="BC370" i="3"/>
  <c r="BB370" i="3"/>
  <c r="BA370" i="3"/>
  <c r="AZ370" i="3"/>
  <c r="AY370" i="3"/>
  <c r="AX370" i="3"/>
  <c r="AW370" i="3"/>
  <c r="AV370" i="3"/>
  <c r="AU370" i="3"/>
  <c r="AT370" i="3"/>
  <c r="AR370" i="3"/>
  <c r="AQ370" i="3"/>
  <c r="AP370" i="3"/>
  <c r="AO370" i="3"/>
  <c r="AN370" i="3"/>
  <c r="AL370" i="3"/>
  <c r="AK370" i="3"/>
  <c r="AJ370" i="3"/>
  <c r="AI370" i="3"/>
  <c r="AH370" i="3"/>
  <c r="AF370" i="3"/>
  <c r="AE370" i="3"/>
  <c r="AD370" i="3"/>
  <c r="AC370" i="3"/>
  <c r="AB370" i="3"/>
  <c r="AA370" i="3"/>
  <c r="Z370" i="3"/>
  <c r="Y370" i="3"/>
  <c r="X370" i="3"/>
  <c r="W370" i="3"/>
  <c r="V370" i="3"/>
  <c r="T370" i="3"/>
  <c r="S370" i="3"/>
  <c r="R370" i="3"/>
  <c r="Q370" i="3"/>
  <c r="P370" i="3"/>
  <c r="O370" i="3"/>
  <c r="N370" i="3"/>
  <c r="M370" i="3"/>
  <c r="L370" i="3"/>
  <c r="K370" i="3"/>
  <c r="J370" i="3"/>
  <c r="I370" i="3"/>
  <c r="H370" i="3"/>
  <c r="CB369" i="3"/>
  <c r="CA369" i="3"/>
  <c r="BZ369" i="3"/>
  <c r="BY369" i="3"/>
  <c r="BX369" i="3"/>
  <c r="BW369" i="3"/>
  <c r="BV369" i="3"/>
  <c r="BU369" i="3"/>
  <c r="BT369" i="3"/>
  <c r="BS369" i="3"/>
  <c r="BR369" i="3"/>
  <c r="BP369" i="3"/>
  <c r="BO369" i="3"/>
  <c r="BN369" i="3"/>
  <c r="BM369" i="3"/>
  <c r="BL369" i="3"/>
  <c r="BK369" i="3"/>
  <c r="BJ369" i="3"/>
  <c r="BI369" i="3"/>
  <c r="BH369" i="3"/>
  <c r="BG369" i="3"/>
  <c r="BF369" i="3"/>
  <c r="BD369" i="3"/>
  <c r="BC369" i="3"/>
  <c r="BB369" i="3"/>
  <c r="BA369" i="3"/>
  <c r="AZ369" i="3"/>
  <c r="AY369" i="3"/>
  <c r="AX369" i="3"/>
  <c r="AW369" i="3"/>
  <c r="AV369" i="3"/>
  <c r="AU369" i="3"/>
  <c r="AT369" i="3"/>
  <c r="AR369" i="3"/>
  <c r="AQ369" i="3"/>
  <c r="AP369" i="3"/>
  <c r="AO369" i="3"/>
  <c r="AN369" i="3"/>
  <c r="AL369" i="3"/>
  <c r="AK369" i="3"/>
  <c r="AJ369" i="3"/>
  <c r="AI369" i="3"/>
  <c r="AH369" i="3"/>
  <c r="AF369" i="3"/>
  <c r="AE369" i="3"/>
  <c r="AD369" i="3"/>
  <c r="AC369" i="3"/>
  <c r="AB369" i="3"/>
  <c r="AA369" i="3"/>
  <c r="Z369" i="3"/>
  <c r="Y369" i="3"/>
  <c r="X369" i="3"/>
  <c r="W369" i="3"/>
  <c r="V369" i="3"/>
  <c r="T369" i="3"/>
  <c r="S369" i="3"/>
  <c r="R369" i="3"/>
  <c r="Q369" i="3"/>
  <c r="P369" i="3"/>
  <c r="O369" i="3"/>
  <c r="N369" i="3"/>
  <c r="M369" i="3"/>
  <c r="L369" i="3"/>
  <c r="K369" i="3"/>
  <c r="J369" i="3"/>
  <c r="I369" i="3"/>
  <c r="H369" i="3"/>
  <c r="CB367" i="3"/>
  <c r="CA367" i="3"/>
  <c r="BZ367" i="3"/>
  <c r="BY367" i="3"/>
  <c r="BX367" i="3"/>
  <c r="BW367" i="3"/>
  <c r="BV367" i="3"/>
  <c r="BU367" i="3"/>
  <c r="BT367" i="3"/>
  <c r="BS367" i="3"/>
  <c r="BR367" i="3"/>
  <c r="BP367" i="3"/>
  <c r="BO367" i="3"/>
  <c r="BN367" i="3"/>
  <c r="BM367" i="3"/>
  <c r="BL367" i="3"/>
  <c r="BK367" i="3"/>
  <c r="BJ367" i="3"/>
  <c r="BI367" i="3"/>
  <c r="BH367" i="3"/>
  <c r="BG367" i="3"/>
  <c r="BF367" i="3"/>
  <c r="BD367" i="3"/>
  <c r="BC367" i="3"/>
  <c r="BB367" i="3"/>
  <c r="BA367" i="3"/>
  <c r="AZ367" i="3"/>
  <c r="AY367" i="3"/>
  <c r="AX367" i="3"/>
  <c r="AW367" i="3"/>
  <c r="AV367" i="3"/>
  <c r="AU367" i="3"/>
  <c r="AT367" i="3"/>
  <c r="AR367" i="3"/>
  <c r="AQ367" i="3"/>
  <c r="AP367" i="3"/>
  <c r="AO367" i="3"/>
  <c r="AN367" i="3"/>
  <c r="AL367" i="3"/>
  <c r="AK367" i="3"/>
  <c r="AJ367" i="3"/>
  <c r="AI367" i="3"/>
  <c r="AH367" i="3"/>
  <c r="AF367" i="3"/>
  <c r="AE367" i="3"/>
  <c r="AD367" i="3"/>
  <c r="AC367" i="3"/>
  <c r="AB367" i="3"/>
  <c r="AA367" i="3"/>
  <c r="Z367" i="3"/>
  <c r="Y367" i="3"/>
  <c r="X367" i="3"/>
  <c r="W367" i="3"/>
  <c r="V367" i="3"/>
  <c r="T367" i="3"/>
  <c r="S367" i="3"/>
  <c r="R367" i="3"/>
  <c r="Q367" i="3"/>
  <c r="P367" i="3"/>
  <c r="O367" i="3"/>
  <c r="N367" i="3"/>
  <c r="M367" i="3"/>
  <c r="L367" i="3"/>
  <c r="K367" i="3"/>
  <c r="J367" i="3"/>
  <c r="I367" i="3"/>
  <c r="H367" i="3"/>
  <c r="CB366" i="3"/>
  <c r="CA366" i="3"/>
  <c r="BZ366" i="3"/>
  <c r="BY366" i="3"/>
  <c r="BX366" i="3"/>
  <c r="BW366" i="3"/>
  <c r="BV366" i="3"/>
  <c r="BU366" i="3"/>
  <c r="BT366" i="3"/>
  <c r="BS366" i="3"/>
  <c r="BR366" i="3"/>
  <c r="BP366" i="3"/>
  <c r="BO366" i="3"/>
  <c r="BN366" i="3"/>
  <c r="BM366" i="3"/>
  <c r="BL366" i="3"/>
  <c r="BK366" i="3"/>
  <c r="BJ366" i="3"/>
  <c r="BI366" i="3"/>
  <c r="BH366" i="3"/>
  <c r="BG366" i="3"/>
  <c r="BF366" i="3"/>
  <c r="BD366" i="3"/>
  <c r="BC366" i="3"/>
  <c r="BB366" i="3"/>
  <c r="BA366" i="3"/>
  <c r="AZ366" i="3"/>
  <c r="AY366" i="3"/>
  <c r="AX366" i="3"/>
  <c r="AW366" i="3"/>
  <c r="AV366" i="3"/>
  <c r="AU366" i="3"/>
  <c r="AT366" i="3"/>
  <c r="AR366" i="3"/>
  <c r="AQ366" i="3"/>
  <c r="AP366" i="3"/>
  <c r="AO366" i="3"/>
  <c r="AN366" i="3"/>
  <c r="AL366" i="3"/>
  <c r="AK366" i="3"/>
  <c r="AJ366" i="3"/>
  <c r="AI366" i="3"/>
  <c r="AH366" i="3"/>
  <c r="AF366" i="3"/>
  <c r="AE366" i="3"/>
  <c r="AD366" i="3"/>
  <c r="AC366" i="3"/>
  <c r="AB366" i="3"/>
  <c r="AA366" i="3"/>
  <c r="Z366" i="3"/>
  <c r="Y366" i="3"/>
  <c r="X366" i="3"/>
  <c r="W366" i="3"/>
  <c r="V366" i="3"/>
  <c r="T366" i="3"/>
  <c r="S366" i="3"/>
  <c r="R366" i="3"/>
  <c r="Q366" i="3"/>
  <c r="P366" i="3"/>
  <c r="O366" i="3"/>
  <c r="N366" i="3"/>
  <c r="M366" i="3"/>
  <c r="L366" i="3"/>
  <c r="K366" i="3"/>
  <c r="J366" i="3"/>
  <c r="I366" i="3"/>
  <c r="H366" i="3"/>
  <c r="CB365" i="3"/>
  <c r="CA365" i="3"/>
  <c r="BZ365" i="3"/>
  <c r="BY365" i="3"/>
  <c r="BX365" i="3"/>
  <c r="BW365" i="3"/>
  <c r="BV365" i="3"/>
  <c r="BU365" i="3"/>
  <c r="BT365" i="3"/>
  <c r="BS365" i="3"/>
  <c r="BR365" i="3"/>
  <c r="BP365" i="3"/>
  <c r="BO365" i="3"/>
  <c r="BN365" i="3"/>
  <c r="BM365" i="3"/>
  <c r="BL365" i="3"/>
  <c r="BK365" i="3"/>
  <c r="BJ365" i="3"/>
  <c r="BI365" i="3"/>
  <c r="BH365" i="3"/>
  <c r="BG365" i="3"/>
  <c r="BF365" i="3"/>
  <c r="BD365" i="3"/>
  <c r="BC365" i="3"/>
  <c r="BB365" i="3"/>
  <c r="BA365" i="3"/>
  <c r="AZ365" i="3"/>
  <c r="AY365" i="3"/>
  <c r="AX365" i="3"/>
  <c r="AW365" i="3"/>
  <c r="AV365" i="3"/>
  <c r="AU365" i="3"/>
  <c r="AT365" i="3"/>
  <c r="AR365" i="3"/>
  <c r="AQ365" i="3"/>
  <c r="AP365" i="3"/>
  <c r="AO365" i="3"/>
  <c r="AN365" i="3"/>
  <c r="AL365" i="3"/>
  <c r="AK365" i="3"/>
  <c r="AJ365" i="3"/>
  <c r="AI365" i="3"/>
  <c r="AH365" i="3"/>
  <c r="AF365" i="3"/>
  <c r="AE365" i="3"/>
  <c r="AD365" i="3"/>
  <c r="AC365" i="3"/>
  <c r="AB365" i="3"/>
  <c r="AA365" i="3"/>
  <c r="Z365" i="3"/>
  <c r="Y365" i="3"/>
  <c r="X365" i="3"/>
  <c r="W365" i="3"/>
  <c r="V365" i="3"/>
  <c r="T365" i="3"/>
  <c r="S365" i="3"/>
  <c r="R365" i="3"/>
  <c r="Q365" i="3"/>
  <c r="P365" i="3"/>
  <c r="O365" i="3"/>
  <c r="N365" i="3"/>
  <c r="M365" i="3"/>
  <c r="L365" i="3"/>
  <c r="K365" i="3"/>
  <c r="J365" i="3"/>
  <c r="I365" i="3"/>
  <c r="H365" i="3"/>
  <c r="CB364" i="3"/>
  <c r="CA364" i="3"/>
  <c r="BZ364" i="3"/>
  <c r="BY364" i="3"/>
  <c r="BX364" i="3"/>
  <c r="BW364" i="3"/>
  <c r="BV364" i="3"/>
  <c r="BU364" i="3"/>
  <c r="BT364" i="3"/>
  <c r="BS364" i="3"/>
  <c r="BR364" i="3"/>
  <c r="BP364" i="3"/>
  <c r="BO364" i="3"/>
  <c r="BN364" i="3"/>
  <c r="BM364" i="3"/>
  <c r="BL364" i="3"/>
  <c r="BK364" i="3"/>
  <c r="BJ364" i="3"/>
  <c r="BI364" i="3"/>
  <c r="BH364" i="3"/>
  <c r="BG364" i="3"/>
  <c r="BF364" i="3"/>
  <c r="BD364" i="3"/>
  <c r="BC364" i="3"/>
  <c r="BB364" i="3"/>
  <c r="BA364" i="3"/>
  <c r="AZ364" i="3"/>
  <c r="AY364" i="3"/>
  <c r="AX364" i="3"/>
  <c r="AW364" i="3"/>
  <c r="AV364" i="3"/>
  <c r="AU364" i="3"/>
  <c r="AT364" i="3"/>
  <c r="AR364" i="3"/>
  <c r="AQ364" i="3"/>
  <c r="AP364" i="3"/>
  <c r="AO364" i="3"/>
  <c r="AN364" i="3"/>
  <c r="AL364" i="3"/>
  <c r="AK364" i="3"/>
  <c r="AJ364" i="3"/>
  <c r="AI364" i="3"/>
  <c r="AH364" i="3"/>
  <c r="AF364" i="3"/>
  <c r="AE364" i="3"/>
  <c r="AD364" i="3"/>
  <c r="AC364" i="3"/>
  <c r="AB364" i="3"/>
  <c r="AA364" i="3"/>
  <c r="Z364" i="3"/>
  <c r="Y364" i="3"/>
  <c r="X364" i="3"/>
  <c r="W364" i="3"/>
  <c r="V364" i="3"/>
  <c r="T364" i="3"/>
  <c r="S364" i="3"/>
  <c r="R364" i="3"/>
  <c r="Q364" i="3"/>
  <c r="P364" i="3"/>
  <c r="O364" i="3"/>
  <c r="N364" i="3"/>
  <c r="M364" i="3"/>
  <c r="L364" i="3"/>
  <c r="K364" i="3"/>
  <c r="J364" i="3"/>
  <c r="I364" i="3"/>
  <c r="H364" i="3"/>
  <c r="CB363" i="3"/>
  <c r="CA363" i="3"/>
  <c r="BZ363" i="3"/>
  <c r="BY363" i="3"/>
  <c r="BX363" i="3"/>
  <c r="BW363" i="3"/>
  <c r="BV363" i="3"/>
  <c r="BU363" i="3"/>
  <c r="BT363" i="3"/>
  <c r="BS363" i="3"/>
  <c r="BR363" i="3"/>
  <c r="BP363" i="3"/>
  <c r="BO363" i="3"/>
  <c r="BN363" i="3"/>
  <c r="BM363" i="3"/>
  <c r="BL363" i="3"/>
  <c r="BK363" i="3"/>
  <c r="BJ363" i="3"/>
  <c r="BI363" i="3"/>
  <c r="BH363" i="3"/>
  <c r="BG363" i="3"/>
  <c r="BF363" i="3"/>
  <c r="BD363" i="3"/>
  <c r="BC363" i="3"/>
  <c r="BB363" i="3"/>
  <c r="BA363" i="3"/>
  <c r="AZ363" i="3"/>
  <c r="AY363" i="3"/>
  <c r="AX363" i="3"/>
  <c r="AW363" i="3"/>
  <c r="AV363" i="3"/>
  <c r="AU363" i="3"/>
  <c r="AT363" i="3"/>
  <c r="AR363" i="3"/>
  <c r="AQ363" i="3"/>
  <c r="AP363" i="3"/>
  <c r="AO363" i="3"/>
  <c r="AN363" i="3"/>
  <c r="AL363" i="3"/>
  <c r="AK363" i="3"/>
  <c r="AJ363" i="3"/>
  <c r="AI363" i="3"/>
  <c r="AH363" i="3"/>
  <c r="AF363" i="3"/>
  <c r="AE363" i="3"/>
  <c r="AD363" i="3"/>
  <c r="AC363" i="3"/>
  <c r="AB363" i="3"/>
  <c r="AA363" i="3"/>
  <c r="Z363" i="3"/>
  <c r="Y363" i="3"/>
  <c r="X363" i="3"/>
  <c r="W363" i="3"/>
  <c r="V363" i="3"/>
  <c r="T363" i="3"/>
  <c r="S363" i="3"/>
  <c r="R363" i="3"/>
  <c r="Q363" i="3"/>
  <c r="P363" i="3"/>
  <c r="O363" i="3"/>
  <c r="N363" i="3"/>
  <c r="M363" i="3"/>
  <c r="L363" i="3"/>
  <c r="K363" i="3"/>
  <c r="J363" i="3"/>
  <c r="I363" i="3"/>
  <c r="H363" i="3"/>
  <c r="CB362" i="3"/>
  <c r="CA362" i="3"/>
  <c r="BZ362" i="3"/>
  <c r="BY362" i="3"/>
  <c r="BX362" i="3"/>
  <c r="BW362" i="3"/>
  <c r="BV362" i="3"/>
  <c r="BU362" i="3"/>
  <c r="BT362" i="3"/>
  <c r="BS362" i="3"/>
  <c r="BR362" i="3"/>
  <c r="BP362" i="3"/>
  <c r="BO362" i="3"/>
  <c r="BN362" i="3"/>
  <c r="BM362" i="3"/>
  <c r="BL362" i="3"/>
  <c r="BK362" i="3"/>
  <c r="BJ362" i="3"/>
  <c r="BI362" i="3"/>
  <c r="BH362" i="3"/>
  <c r="BG362" i="3"/>
  <c r="BF362" i="3"/>
  <c r="BD362" i="3"/>
  <c r="BC362" i="3"/>
  <c r="BB362" i="3"/>
  <c r="BA362" i="3"/>
  <c r="AZ362" i="3"/>
  <c r="AY362" i="3"/>
  <c r="AX362" i="3"/>
  <c r="AW362" i="3"/>
  <c r="AV362" i="3"/>
  <c r="AU362" i="3"/>
  <c r="AT362" i="3"/>
  <c r="AR362" i="3"/>
  <c r="AQ362" i="3"/>
  <c r="AP362" i="3"/>
  <c r="AO362" i="3"/>
  <c r="AN362" i="3"/>
  <c r="AL362" i="3"/>
  <c r="AK362" i="3"/>
  <c r="AJ362" i="3"/>
  <c r="AI362" i="3"/>
  <c r="AH362" i="3"/>
  <c r="AF362" i="3"/>
  <c r="AE362" i="3"/>
  <c r="AD362" i="3"/>
  <c r="AC362" i="3"/>
  <c r="AB362" i="3"/>
  <c r="AA362" i="3"/>
  <c r="Z362" i="3"/>
  <c r="Y362" i="3"/>
  <c r="X362" i="3"/>
  <c r="W362" i="3"/>
  <c r="V362" i="3"/>
  <c r="T362" i="3"/>
  <c r="S362" i="3"/>
  <c r="R362" i="3"/>
  <c r="Q362" i="3"/>
  <c r="P362" i="3"/>
  <c r="O362" i="3"/>
  <c r="N362" i="3"/>
  <c r="M362" i="3"/>
  <c r="L362" i="3"/>
  <c r="K362" i="3"/>
  <c r="J362" i="3"/>
  <c r="I362" i="3"/>
  <c r="H362" i="3"/>
  <c r="CB361" i="3"/>
  <c r="CA361" i="3"/>
  <c r="BZ361" i="3"/>
  <c r="BY361" i="3"/>
  <c r="BX361" i="3"/>
  <c r="BW361" i="3"/>
  <c r="BV361" i="3"/>
  <c r="BU361" i="3"/>
  <c r="BT361" i="3"/>
  <c r="BS361" i="3"/>
  <c r="BR361" i="3"/>
  <c r="BP361" i="3"/>
  <c r="BO361" i="3"/>
  <c r="BN361" i="3"/>
  <c r="BM361" i="3"/>
  <c r="BL361" i="3"/>
  <c r="BK361" i="3"/>
  <c r="BJ361" i="3"/>
  <c r="BI361" i="3"/>
  <c r="BH361" i="3"/>
  <c r="BG361" i="3"/>
  <c r="BF361" i="3"/>
  <c r="BD361" i="3"/>
  <c r="BC361" i="3"/>
  <c r="BB361" i="3"/>
  <c r="BA361" i="3"/>
  <c r="AZ361" i="3"/>
  <c r="AY361" i="3"/>
  <c r="AX361" i="3"/>
  <c r="AW361" i="3"/>
  <c r="AV361" i="3"/>
  <c r="AU361" i="3"/>
  <c r="AT361" i="3"/>
  <c r="AR361" i="3"/>
  <c r="AQ361" i="3"/>
  <c r="AP361" i="3"/>
  <c r="AO361" i="3"/>
  <c r="AN361" i="3"/>
  <c r="AL361" i="3"/>
  <c r="AK361" i="3"/>
  <c r="AJ361" i="3"/>
  <c r="AI361" i="3"/>
  <c r="AH361" i="3"/>
  <c r="AF361" i="3"/>
  <c r="AE361" i="3"/>
  <c r="AD361" i="3"/>
  <c r="AC361" i="3"/>
  <c r="AB361" i="3"/>
  <c r="AA361" i="3"/>
  <c r="Z361" i="3"/>
  <c r="Y361" i="3"/>
  <c r="X361" i="3"/>
  <c r="W361" i="3"/>
  <c r="V361" i="3"/>
  <c r="T361" i="3"/>
  <c r="S361" i="3"/>
  <c r="R361" i="3"/>
  <c r="Q361" i="3"/>
  <c r="P361" i="3"/>
  <c r="O361" i="3"/>
  <c r="N361" i="3"/>
  <c r="M361" i="3"/>
  <c r="L361" i="3"/>
  <c r="K361" i="3"/>
  <c r="J361" i="3"/>
  <c r="I361" i="3"/>
  <c r="H361" i="3"/>
  <c r="CB360" i="3"/>
  <c r="CA360" i="3"/>
  <c r="BZ360" i="3"/>
  <c r="BY360" i="3"/>
  <c r="BX360" i="3"/>
  <c r="BW360" i="3"/>
  <c r="BV360" i="3"/>
  <c r="BU360" i="3"/>
  <c r="BT360" i="3"/>
  <c r="BS360" i="3"/>
  <c r="BR360" i="3"/>
  <c r="BP360" i="3"/>
  <c r="BO360" i="3"/>
  <c r="BN360" i="3"/>
  <c r="BM360" i="3"/>
  <c r="BL360" i="3"/>
  <c r="BK360" i="3"/>
  <c r="BJ360" i="3"/>
  <c r="BI360" i="3"/>
  <c r="BH360" i="3"/>
  <c r="BG360" i="3"/>
  <c r="BF360" i="3"/>
  <c r="BD360" i="3"/>
  <c r="BC360" i="3"/>
  <c r="BB360" i="3"/>
  <c r="BA360" i="3"/>
  <c r="AZ360" i="3"/>
  <c r="AY360" i="3"/>
  <c r="AX360" i="3"/>
  <c r="AW360" i="3"/>
  <c r="AV360" i="3"/>
  <c r="AU360" i="3"/>
  <c r="AT360" i="3"/>
  <c r="AR360" i="3"/>
  <c r="AQ360" i="3"/>
  <c r="AP360" i="3"/>
  <c r="AO360" i="3"/>
  <c r="AN360" i="3"/>
  <c r="AL360" i="3"/>
  <c r="AK360" i="3"/>
  <c r="AJ360" i="3"/>
  <c r="AI360" i="3"/>
  <c r="AH360" i="3"/>
  <c r="AF360" i="3"/>
  <c r="AE360" i="3"/>
  <c r="AD360" i="3"/>
  <c r="AC360" i="3"/>
  <c r="AB360" i="3"/>
  <c r="AA360" i="3"/>
  <c r="Z360" i="3"/>
  <c r="Y360" i="3"/>
  <c r="X360" i="3"/>
  <c r="W360" i="3"/>
  <c r="V360" i="3"/>
  <c r="T360" i="3"/>
  <c r="S360" i="3"/>
  <c r="R360" i="3"/>
  <c r="Q360" i="3"/>
  <c r="P360" i="3"/>
  <c r="O360" i="3"/>
  <c r="N360" i="3"/>
  <c r="M360" i="3"/>
  <c r="L360" i="3"/>
  <c r="K360" i="3"/>
  <c r="J360" i="3"/>
  <c r="I360" i="3"/>
  <c r="H360" i="3"/>
  <c r="CB359" i="3"/>
  <c r="CA359" i="3"/>
  <c r="BZ359" i="3"/>
  <c r="BY359" i="3"/>
  <c r="BX359" i="3"/>
  <c r="BW359" i="3"/>
  <c r="BV359" i="3"/>
  <c r="BU359" i="3"/>
  <c r="BT359" i="3"/>
  <c r="BS359" i="3"/>
  <c r="BR359" i="3"/>
  <c r="BP359" i="3"/>
  <c r="BO359" i="3"/>
  <c r="BN359" i="3"/>
  <c r="BM359" i="3"/>
  <c r="BL359" i="3"/>
  <c r="BK359" i="3"/>
  <c r="BJ359" i="3"/>
  <c r="BI359" i="3"/>
  <c r="BH359" i="3"/>
  <c r="BG359" i="3"/>
  <c r="BF359" i="3"/>
  <c r="BD359" i="3"/>
  <c r="BC359" i="3"/>
  <c r="BB359" i="3"/>
  <c r="BA359" i="3"/>
  <c r="AZ359" i="3"/>
  <c r="AY359" i="3"/>
  <c r="AX359" i="3"/>
  <c r="AW359" i="3"/>
  <c r="AV359" i="3"/>
  <c r="AU359" i="3"/>
  <c r="AT359" i="3"/>
  <c r="AR359" i="3"/>
  <c r="AQ359" i="3"/>
  <c r="AP359" i="3"/>
  <c r="AO359" i="3"/>
  <c r="AN359" i="3"/>
  <c r="AL359" i="3"/>
  <c r="AK359" i="3"/>
  <c r="AJ359" i="3"/>
  <c r="AI359" i="3"/>
  <c r="AH359" i="3"/>
  <c r="AF359" i="3"/>
  <c r="AE359" i="3"/>
  <c r="AD359" i="3"/>
  <c r="AC359" i="3"/>
  <c r="AB359" i="3"/>
  <c r="AA359" i="3"/>
  <c r="Z359" i="3"/>
  <c r="Y359" i="3"/>
  <c r="X359" i="3"/>
  <c r="W359" i="3"/>
  <c r="V359" i="3"/>
  <c r="T359" i="3"/>
  <c r="S359" i="3"/>
  <c r="R359" i="3"/>
  <c r="Q359" i="3"/>
  <c r="P359" i="3"/>
  <c r="O359" i="3"/>
  <c r="N359" i="3"/>
  <c r="M359" i="3"/>
  <c r="L359" i="3"/>
  <c r="K359" i="3"/>
  <c r="J359" i="3"/>
  <c r="I359" i="3"/>
  <c r="H359" i="3"/>
  <c r="CB358" i="3"/>
  <c r="CA358" i="3"/>
  <c r="BZ358" i="3"/>
  <c r="BY358" i="3"/>
  <c r="BX358" i="3"/>
  <c r="BW358" i="3"/>
  <c r="BV358" i="3"/>
  <c r="BU358" i="3"/>
  <c r="BT358" i="3"/>
  <c r="BS358" i="3"/>
  <c r="BR358" i="3"/>
  <c r="BP358" i="3"/>
  <c r="BO358" i="3"/>
  <c r="BN358" i="3"/>
  <c r="BM358" i="3"/>
  <c r="BL358" i="3"/>
  <c r="BK358" i="3"/>
  <c r="BJ358" i="3"/>
  <c r="BI358" i="3"/>
  <c r="BH358" i="3"/>
  <c r="BG358" i="3"/>
  <c r="BF358" i="3"/>
  <c r="BD358" i="3"/>
  <c r="BC358" i="3"/>
  <c r="BB358" i="3"/>
  <c r="BA358" i="3"/>
  <c r="AZ358" i="3"/>
  <c r="AY358" i="3"/>
  <c r="AX358" i="3"/>
  <c r="AW358" i="3"/>
  <c r="AV358" i="3"/>
  <c r="AU358" i="3"/>
  <c r="AT358" i="3"/>
  <c r="AR358" i="3"/>
  <c r="AQ358" i="3"/>
  <c r="AP358" i="3"/>
  <c r="AO358" i="3"/>
  <c r="AN358" i="3"/>
  <c r="AL358" i="3"/>
  <c r="AK358" i="3"/>
  <c r="AJ358" i="3"/>
  <c r="AI358" i="3"/>
  <c r="AH358" i="3"/>
  <c r="AF358" i="3"/>
  <c r="AE358" i="3"/>
  <c r="AD358" i="3"/>
  <c r="AC358" i="3"/>
  <c r="AB358" i="3"/>
  <c r="AA358" i="3"/>
  <c r="Z358" i="3"/>
  <c r="Y358" i="3"/>
  <c r="X358" i="3"/>
  <c r="W358" i="3"/>
  <c r="V358" i="3"/>
  <c r="T358" i="3"/>
  <c r="S358" i="3"/>
  <c r="R358" i="3"/>
  <c r="Q358" i="3"/>
  <c r="P358" i="3"/>
  <c r="O358" i="3"/>
  <c r="N358" i="3"/>
  <c r="M358" i="3"/>
  <c r="L358" i="3"/>
  <c r="K358" i="3"/>
  <c r="J358" i="3"/>
  <c r="I358" i="3"/>
  <c r="H358" i="3"/>
  <c r="CB357" i="3"/>
  <c r="CA357" i="3"/>
  <c r="BZ357" i="3"/>
  <c r="BY357" i="3"/>
  <c r="BX357" i="3"/>
  <c r="BW357" i="3"/>
  <c r="BV357" i="3"/>
  <c r="BU357" i="3"/>
  <c r="BT357" i="3"/>
  <c r="BS357" i="3"/>
  <c r="BR357" i="3"/>
  <c r="BP357" i="3"/>
  <c r="BO357" i="3"/>
  <c r="BN357" i="3"/>
  <c r="BM357" i="3"/>
  <c r="BL357" i="3"/>
  <c r="BK357" i="3"/>
  <c r="BJ357" i="3"/>
  <c r="BI357" i="3"/>
  <c r="BH357" i="3"/>
  <c r="BG357" i="3"/>
  <c r="BF357" i="3"/>
  <c r="BD357" i="3"/>
  <c r="BC357" i="3"/>
  <c r="BB357" i="3"/>
  <c r="BA357" i="3"/>
  <c r="AZ357" i="3"/>
  <c r="AY357" i="3"/>
  <c r="AX357" i="3"/>
  <c r="AW357" i="3"/>
  <c r="AV357" i="3"/>
  <c r="AU357" i="3"/>
  <c r="AT357" i="3"/>
  <c r="AR357" i="3"/>
  <c r="AQ357" i="3"/>
  <c r="AP357" i="3"/>
  <c r="AO357" i="3"/>
  <c r="AN357" i="3"/>
  <c r="AL357" i="3"/>
  <c r="AK357" i="3"/>
  <c r="AJ357" i="3"/>
  <c r="AI357" i="3"/>
  <c r="AH357" i="3"/>
  <c r="AF357" i="3"/>
  <c r="AE357" i="3"/>
  <c r="AD357" i="3"/>
  <c r="AC357" i="3"/>
  <c r="AB357" i="3"/>
  <c r="AA357" i="3"/>
  <c r="Z357" i="3"/>
  <c r="Y357" i="3"/>
  <c r="X357" i="3"/>
  <c r="W357" i="3"/>
  <c r="V357" i="3"/>
  <c r="T357" i="3"/>
  <c r="S357" i="3"/>
  <c r="R357" i="3"/>
  <c r="Q357" i="3"/>
  <c r="P357" i="3"/>
  <c r="O357" i="3"/>
  <c r="N357" i="3"/>
  <c r="M357" i="3"/>
  <c r="L357" i="3"/>
  <c r="K357" i="3"/>
  <c r="J357" i="3"/>
  <c r="I357" i="3"/>
  <c r="H357" i="3"/>
  <c r="CB356" i="3"/>
  <c r="CA356" i="3"/>
  <c r="BZ356" i="3"/>
  <c r="BY356" i="3"/>
  <c r="BX356" i="3"/>
  <c r="BW356" i="3"/>
  <c r="BV356" i="3"/>
  <c r="BU356" i="3"/>
  <c r="BT356" i="3"/>
  <c r="BS356" i="3"/>
  <c r="BR356" i="3"/>
  <c r="BP356" i="3"/>
  <c r="BO356" i="3"/>
  <c r="BN356" i="3"/>
  <c r="BM356" i="3"/>
  <c r="BL356" i="3"/>
  <c r="BK356" i="3"/>
  <c r="BJ356" i="3"/>
  <c r="BI356" i="3"/>
  <c r="BH356" i="3"/>
  <c r="BG356" i="3"/>
  <c r="BF356" i="3"/>
  <c r="BD356" i="3"/>
  <c r="BC356" i="3"/>
  <c r="BB356" i="3"/>
  <c r="BA356" i="3"/>
  <c r="AZ356" i="3"/>
  <c r="AY356" i="3"/>
  <c r="AX356" i="3"/>
  <c r="AW356" i="3"/>
  <c r="AV356" i="3"/>
  <c r="AU356" i="3"/>
  <c r="AT356" i="3"/>
  <c r="AR356" i="3"/>
  <c r="AQ356" i="3"/>
  <c r="AP356" i="3"/>
  <c r="AO356" i="3"/>
  <c r="AN356" i="3"/>
  <c r="AL356" i="3"/>
  <c r="AK356" i="3"/>
  <c r="AJ356" i="3"/>
  <c r="AI356" i="3"/>
  <c r="AH356" i="3"/>
  <c r="AF356" i="3"/>
  <c r="AE356" i="3"/>
  <c r="AD356" i="3"/>
  <c r="AC356" i="3"/>
  <c r="AB356" i="3"/>
  <c r="AA356" i="3"/>
  <c r="Z356" i="3"/>
  <c r="Y356" i="3"/>
  <c r="X356" i="3"/>
  <c r="W356" i="3"/>
  <c r="V356" i="3"/>
  <c r="T356" i="3"/>
  <c r="S356" i="3"/>
  <c r="R356" i="3"/>
  <c r="Q356" i="3"/>
  <c r="P356" i="3"/>
  <c r="O356" i="3"/>
  <c r="N356" i="3"/>
  <c r="M356" i="3"/>
  <c r="L356" i="3"/>
  <c r="K356" i="3"/>
  <c r="J356" i="3"/>
  <c r="I356" i="3"/>
  <c r="H356" i="3"/>
  <c r="CB355" i="3"/>
  <c r="CA355" i="3"/>
  <c r="BZ355" i="3"/>
  <c r="BY355" i="3"/>
  <c r="BX355" i="3"/>
  <c r="BW355" i="3"/>
  <c r="BV355" i="3"/>
  <c r="BU355" i="3"/>
  <c r="BT355" i="3"/>
  <c r="BS355" i="3"/>
  <c r="BR355" i="3"/>
  <c r="BP355" i="3"/>
  <c r="BO355" i="3"/>
  <c r="BN355" i="3"/>
  <c r="BM355" i="3"/>
  <c r="BL355" i="3"/>
  <c r="BK355" i="3"/>
  <c r="BJ355" i="3"/>
  <c r="BI355" i="3"/>
  <c r="BH355" i="3"/>
  <c r="BG355" i="3"/>
  <c r="BF355" i="3"/>
  <c r="BD355" i="3"/>
  <c r="BC355" i="3"/>
  <c r="BB355" i="3"/>
  <c r="BA355" i="3"/>
  <c r="AZ355" i="3"/>
  <c r="AY355" i="3"/>
  <c r="AX355" i="3"/>
  <c r="AW355" i="3"/>
  <c r="AV355" i="3"/>
  <c r="AU355" i="3"/>
  <c r="AT355" i="3"/>
  <c r="AR355" i="3"/>
  <c r="AQ355" i="3"/>
  <c r="AP355" i="3"/>
  <c r="AO355" i="3"/>
  <c r="AN355" i="3"/>
  <c r="AL355" i="3"/>
  <c r="AK355" i="3"/>
  <c r="AJ355" i="3"/>
  <c r="AI355" i="3"/>
  <c r="AH355" i="3"/>
  <c r="AF355" i="3"/>
  <c r="AE355" i="3"/>
  <c r="AD355" i="3"/>
  <c r="AC355" i="3"/>
  <c r="AB355" i="3"/>
  <c r="AA355" i="3"/>
  <c r="Z355" i="3"/>
  <c r="Y355" i="3"/>
  <c r="X355" i="3"/>
  <c r="W355" i="3"/>
  <c r="V355" i="3"/>
  <c r="T355" i="3"/>
  <c r="S355" i="3"/>
  <c r="R355" i="3"/>
  <c r="Q355" i="3"/>
  <c r="P355" i="3"/>
  <c r="O355" i="3"/>
  <c r="N355" i="3"/>
  <c r="M355" i="3"/>
  <c r="L355" i="3"/>
  <c r="K355" i="3"/>
  <c r="J355" i="3"/>
  <c r="I355" i="3"/>
  <c r="H355" i="3"/>
  <c r="CB354" i="3"/>
  <c r="CA354" i="3"/>
  <c r="BZ354" i="3"/>
  <c r="BY354" i="3"/>
  <c r="BX354" i="3"/>
  <c r="BW354" i="3"/>
  <c r="BV354" i="3"/>
  <c r="BU354" i="3"/>
  <c r="BT354" i="3"/>
  <c r="BS354" i="3"/>
  <c r="BR354" i="3"/>
  <c r="BP354" i="3"/>
  <c r="BO354" i="3"/>
  <c r="BN354" i="3"/>
  <c r="BM354" i="3"/>
  <c r="BL354" i="3"/>
  <c r="BK354" i="3"/>
  <c r="BJ354" i="3"/>
  <c r="BI354" i="3"/>
  <c r="BH354" i="3"/>
  <c r="BG354" i="3"/>
  <c r="BF354" i="3"/>
  <c r="BD354" i="3"/>
  <c r="BC354" i="3"/>
  <c r="BB354" i="3"/>
  <c r="BA354" i="3"/>
  <c r="AZ354" i="3"/>
  <c r="AY354" i="3"/>
  <c r="AX354" i="3"/>
  <c r="AW354" i="3"/>
  <c r="AV354" i="3"/>
  <c r="AU354" i="3"/>
  <c r="AT354" i="3"/>
  <c r="AR354" i="3"/>
  <c r="AQ354" i="3"/>
  <c r="AP354" i="3"/>
  <c r="AO354" i="3"/>
  <c r="AN354" i="3"/>
  <c r="AL354" i="3"/>
  <c r="AK354" i="3"/>
  <c r="AJ354" i="3"/>
  <c r="AI354" i="3"/>
  <c r="AH354" i="3"/>
  <c r="AF354" i="3"/>
  <c r="AE354" i="3"/>
  <c r="AD354" i="3"/>
  <c r="AC354" i="3"/>
  <c r="AB354" i="3"/>
  <c r="AA354" i="3"/>
  <c r="Z354" i="3"/>
  <c r="Y354" i="3"/>
  <c r="X354" i="3"/>
  <c r="W354" i="3"/>
  <c r="V354" i="3"/>
  <c r="T354" i="3"/>
  <c r="S354" i="3"/>
  <c r="R354" i="3"/>
  <c r="Q354" i="3"/>
  <c r="P354" i="3"/>
  <c r="O354" i="3"/>
  <c r="N354" i="3"/>
  <c r="M354" i="3"/>
  <c r="L354" i="3"/>
  <c r="K354" i="3"/>
  <c r="J354" i="3"/>
  <c r="I354" i="3"/>
  <c r="H354" i="3"/>
  <c r="CB352" i="3"/>
  <c r="CA352" i="3"/>
  <c r="BZ352" i="3"/>
  <c r="BY352" i="3"/>
  <c r="BX352" i="3"/>
  <c r="BW352" i="3"/>
  <c r="BV352" i="3"/>
  <c r="BU352" i="3"/>
  <c r="BT352" i="3"/>
  <c r="BS352" i="3"/>
  <c r="BR352" i="3"/>
  <c r="BP352" i="3"/>
  <c r="BO352" i="3"/>
  <c r="BN352" i="3"/>
  <c r="BM352" i="3"/>
  <c r="BL352" i="3"/>
  <c r="BK352" i="3"/>
  <c r="BJ352" i="3"/>
  <c r="BI352" i="3"/>
  <c r="BH352" i="3"/>
  <c r="BG352" i="3"/>
  <c r="BF352" i="3"/>
  <c r="BD352" i="3"/>
  <c r="BC352" i="3"/>
  <c r="BB352" i="3"/>
  <c r="BA352" i="3"/>
  <c r="AZ352" i="3"/>
  <c r="AY352" i="3"/>
  <c r="AX352" i="3"/>
  <c r="AW352" i="3"/>
  <c r="AV352" i="3"/>
  <c r="AU352" i="3"/>
  <c r="AT352" i="3"/>
  <c r="AR352" i="3"/>
  <c r="AQ352" i="3"/>
  <c r="AP352" i="3"/>
  <c r="AO352" i="3"/>
  <c r="AN352" i="3"/>
  <c r="AL352" i="3"/>
  <c r="AK352" i="3"/>
  <c r="AJ352" i="3"/>
  <c r="AI352" i="3"/>
  <c r="AH352" i="3"/>
  <c r="AF352" i="3"/>
  <c r="AE352" i="3"/>
  <c r="AD352" i="3"/>
  <c r="AC352" i="3"/>
  <c r="AB352" i="3"/>
  <c r="AA352" i="3"/>
  <c r="Z352" i="3"/>
  <c r="Y352" i="3"/>
  <c r="X352" i="3"/>
  <c r="W352" i="3"/>
  <c r="V352" i="3"/>
  <c r="T352" i="3"/>
  <c r="S352" i="3"/>
  <c r="R352" i="3"/>
  <c r="Q352" i="3"/>
  <c r="P352" i="3"/>
  <c r="O352" i="3"/>
  <c r="N352" i="3"/>
  <c r="M352" i="3"/>
  <c r="L352" i="3"/>
  <c r="K352" i="3"/>
  <c r="J352" i="3"/>
  <c r="I352" i="3"/>
  <c r="H352" i="3"/>
  <c r="CB351" i="3"/>
  <c r="CA351" i="3"/>
  <c r="BZ351" i="3"/>
  <c r="BY351" i="3"/>
  <c r="BX351" i="3"/>
  <c r="BW351" i="3"/>
  <c r="BV351" i="3"/>
  <c r="BU351" i="3"/>
  <c r="BT351" i="3"/>
  <c r="BS351" i="3"/>
  <c r="BR351" i="3"/>
  <c r="BP351" i="3"/>
  <c r="BO351" i="3"/>
  <c r="BN351" i="3"/>
  <c r="BM351" i="3"/>
  <c r="BL351" i="3"/>
  <c r="BK351" i="3"/>
  <c r="BJ351" i="3"/>
  <c r="BI351" i="3"/>
  <c r="BH351" i="3"/>
  <c r="BG351" i="3"/>
  <c r="BF351" i="3"/>
  <c r="BD351" i="3"/>
  <c r="BC351" i="3"/>
  <c r="BB351" i="3"/>
  <c r="BA351" i="3"/>
  <c r="AZ351" i="3"/>
  <c r="AY351" i="3"/>
  <c r="AX351" i="3"/>
  <c r="AW351" i="3"/>
  <c r="AV351" i="3"/>
  <c r="AU351" i="3"/>
  <c r="AT351" i="3"/>
  <c r="AR351" i="3"/>
  <c r="AQ351" i="3"/>
  <c r="AP351" i="3"/>
  <c r="AO351" i="3"/>
  <c r="AN351" i="3"/>
  <c r="AL351" i="3"/>
  <c r="AK351" i="3"/>
  <c r="AJ351" i="3"/>
  <c r="AI351" i="3"/>
  <c r="AH351" i="3"/>
  <c r="AF351" i="3"/>
  <c r="AE351" i="3"/>
  <c r="AD351" i="3"/>
  <c r="AC351" i="3"/>
  <c r="AB351" i="3"/>
  <c r="AA351" i="3"/>
  <c r="Z351" i="3"/>
  <c r="Y351" i="3"/>
  <c r="X351" i="3"/>
  <c r="W351" i="3"/>
  <c r="V351" i="3"/>
  <c r="T351" i="3"/>
  <c r="S351" i="3"/>
  <c r="R351" i="3"/>
  <c r="Q351" i="3"/>
  <c r="P351" i="3"/>
  <c r="O351" i="3"/>
  <c r="N351" i="3"/>
  <c r="M351" i="3"/>
  <c r="L351" i="3"/>
  <c r="K351" i="3"/>
  <c r="J351" i="3"/>
  <c r="I351" i="3"/>
  <c r="H351" i="3"/>
  <c r="CB350" i="3"/>
  <c r="CA350" i="3"/>
  <c r="BZ350" i="3"/>
  <c r="BY350" i="3"/>
  <c r="BX350" i="3"/>
  <c r="BW350" i="3"/>
  <c r="BV350" i="3"/>
  <c r="BU350" i="3"/>
  <c r="BT350" i="3"/>
  <c r="BS350" i="3"/>
  <c r="BR350" i="3"/>
  <c r="BP350" i="3"/>
  <c r="BO350" i="3"/>
  <c r="BN350" i="3"/>
  <c r="BM350" i="3"/>
  <c r="BL350" i="3"/>
  <c r="BK350" i="3"/>
  <c r="BJ350" i="3"/>
  <c r="BI350" i="3"/>
  <c r="BH350" i="3"/>
  <c r="BG350" i="3"/>
  <c r="BF350" i="3"/>
  <c r="BD350" i="3"/>
  <c r="BC350" i="3"/>
  <c r="BB350" i="3"/>
  <c r="BA350" i="3"/>
  <c r="AZ350" i="3"/>
  <c r="AY350" i="3"/>
  <c r="AX350" i="3"/>
  <c r="AW350" i="3"/>
  <c r="AV350" i="3"/>
  <c r="AU350" i="3"/>
  <c r="AT350" i="3"/>
  <c r="AR350" i="3"/>
  <c r="AQ350" i="3"/>
  <c r="AP350" i="3"/>
  <c r="AO350" i="3"/>
  <c r="AN350" i="3"/>
  <c r="AL350" i="3"/>
  <c r="AK350" i="3"/>
  <c r="AJ350" i="3"/>
  <c r="AI350" i="3"/>
  <c r="AH350" i="3"/>
  <c r="AF350" i="3"/>
  <c r="AE350" i="3"/>
  <c r="AD350" i="3"/>
  <c r="AC350" i="3"/>
  <c r="AB350" i="3"/>
  <c r="AA350" i="3"/>
  <c r="Z350" i="3"/>
  <c r="Y350" i="3"/>
  <c r="X350" i="3"/>
  <c r="W350" i="3"/>
  <c r="V350" i="3"/>
  <c r="T350" i="3"/>
  <c r="S350" i="3"/>
  <c r="R350" i="3"/>
  <c r="Q350" i="3"/>
  <c r="P350" i="3"/>
  <c r="O350" i="3"/>
  <c r="N350" i="3"/>
  <c r="M350" i="3"/>
  <c r="L350" i="3"/>
  <c r="K350" i="3"/>
  <c r="J350" i="3"/>
  <c r="I350" i="3"/>
  <c r="H350" i="3"/>
  <c r="CB348" i="3"/>
  <c r="CA348" i="3"/>
  <c r="BZ348" i="3"/>
  <c r="BY348" i="3"/>
  <c r="BX348" i="3"/>
  <c r="BW348" i="3"/>
  <c r="BV348" i="3"/>
  <c r="BU348" i="3"/>
  <c r="BT348" i="3"/>
  <c r="BS348" i="3"/>
  <c r="BR348" i="3"/>
  <c r="BP348" i="3"/>
  <c r="BO348" i="3"/>
  <c r="BN348" i="3"/>
  <c r="BM348" i="3"/>
  <c r="BL348" i="3"/>
  <c r="BK348" i="3"/>
  <c r="BJ348" i="3"/>
  <c r="BI348" i="3"/>
  <c r="BH348" i="3"/>
  <c r="BG348" i="3"/>
  <c r="BF348" i="3"/>
  <c r="BD348" i="3"/>
  <c r="BC348" i="3"/>
  <c r="BB348" i="3"/>
  <c r="BA348" i="3"/>
  <c r="AZ348" i="3"/>
  <c r="AY348" i="3"/>
  <c r="AX348" i="3"/>
  <c r="AW348" i="3"/>
  <c r="AV348" i="3"/>
  <c r="AU348" i="3"/>
  <c r="AT348" i="3"/>
  <c r="AR348" i="3"/>
  <c r="AQ348" i="3"/>
  <c r="AP348" i="3"/>
  <c r="AO348" i="3"/>
  <c r="AN348" i="3"/>
  <c r="AL348" i="3"/>
  <c r="AK348" i="3"/>
  <c r="AJ348" i="3"/>
  <c r="AI348" i="3"/>
  <c r="AH348" i="3"/>
  <c r="AF348" i="3"/>
  <c r="AE348" i="3"/>
  <c r="AD348" i="3"/>
  <c r="AC348" i="3"/>
  <c r="AB348" i="3"/>
  <c r="AA348" i="3"/>
  <c r="Z348" i="3"/>
  <c r="Y348" i="3"/>
  <c r="X348" i="3"/>
  <c r="W348" i="3"/>
  <c r="V348" i="3"/>
  <c r="T348" i="3"/>
  <c r="S348" i="3"/>
  <c r="R348" i="3"/>
  <c r="Q348" i="3"/>
  <c r="P348" i="3"/>
  <c r="O348" i="3"/>
  <c r="N348" i="3"/>
  <c r="M348" i="3"/>
  <c r="L348" i="3"/>
  <c r="K348" i="3"/>
  <c r="J348" i="3"/>
  <c r="I348" i="3"/>
  <c r="H348" i="3"/>
  <c r="CB346" i="3"/>
  <c r="CA346" i="3"/>
  <c r="BZ346" i="3"/>
  <c r="BY346" i="3"/>
  <c r="BX346" i="3"/>
  <c r="BW346" i="3"/>
  <c r="BV346" i="3"/>
  <c r="BU346" i="3"/>
  <c r="BT346" i="3"/>
  <c r="BS346" i="3"/>
  <c r="BR346" i="3"/>
  <c r="BP346" i="3"/>
  <c r="BO346" i="3"/>
  <c r="BN346" i="3"/>
  <c r="BM346" i="3"/>
  <c r="BL346" i="3"/>
  <c r="BK346" i="3"/>
  <c r="BJ346" i="3"/>
  <c r="BI346" i="3"/>
  <c r="BH346" i="3"/>
  <c r="BG346" i="3"/>
  <c r="BF346" i="3"/>
  <c r="BD346" i="3"/>
  <c r="BC346" i="3"/>
  <c r="BB346" i="3"/>
  <c r="BA346" i="3"/>
  <c r="AZ346" i="3"/>
  <c r="AY346" i="3"/>
  <c r="AX346" i="3"/>
  <c r="AW346" i="3"/>
  <c r="AV346" i="3"/>
  <c r="AU346" i="3"/>
  <c r="AT346" i="3"/>
  <c r="AR346" i="3"/>
  <c r="AQ346" i="3"/>
  <c r="AP346" i="3"/>
  <c r="AO346" i="3"/>
  <c r="AN346" i="3"/>
  <c r="AL346" i="3"/>
  <c r="AK346" i="3"/>
  <c r="AJ346" i="3"/>
  <c r="AI346" i="3"/>
  <c r="AH346" i="3"/>
  <c r="AF346" i="3"/>
  <c r="AE346" i="3"/>
  <c r="AD346" i="3"/>
  <c r="AC346" i="3"/>
  <c r="AB346" i="3"/>
  <c r="AA346" i="3"/>
  <c r="Z346" i="3"/>
  <c r="Y346" i="3"/>
  <c r="X346" i="3"/>
  <c r="W346" i="3"/>
  <c r="V346" i="3"/>
  <c r="T346" i="3"/>
  <c r="S346" i="3"/>
  <c r="R346" i="3"/>
  <c r="Q346" i="3"/>
  <c r="P346" i="3"/>
  <c r="O346" i="3"/>
  <c r="N346" i="3"/>
  <c r="M346" i="3"/>
  <c r="L346" i="3"/>
  <c r="K346" i="3"/>
  <c r="J346" i="3"/>
  <c r="I346" i="3"/>
  <c r="H346" i="3"/>
  <c r="CB345" i="3"/>
  <c r="CA345" i="3"/>
  <c r="BZ345" i="3"/>
  <c r="BY345" i="3"/>
  <c r="BX345" i="3"/>
  <c r="BW345" i="3"/>
  <c r="BV345" i="3"/>
  <c r="BU345" i="3"/>
  <c r="BT345" i="3"/>
  <c r="BS345" i="3"/>
  <c r="BR345" i="3"/>
  <c r="BP345" i="3"/>
  <c r="BO345" i="3"/>
  <c r="BN345" i="3"/>
  <c r="BM345" i="3"/>
  <c r="BL345" i="3"/>
  <c r="BK345" i="3"/>
  <c r="BJ345" i="3"/>
  <c r="BI345" i="3"/>
  <c r="BH345" i="3"/>
  <c r="BG345" i="3"/>
  <c r="BF345" i="3"/>
  <c r="BD345" i="3"/>
  <c r="BC345" i="3"/>
  <c r="BB345" i="3"/>
  <c r="BA345" i="3"/>
  <c r="AZ345" i="3"/>
  <c r="AY345" i="3"/>
  <c r="AX345" i="3"/>
  <c r="AW345" i="3"/>
  <c r="AV345" i="3"/>
  <c r="AU345" i="3"/>
  <c r="AT345" i="3"/>
  <c r="AR345" i="3"/>
  <c r="AQ345" i="3"/>
  <c r="AP345" i="3"/>
  <c r="AO345" i="3"/>
  <c r="AN345" i="3"/>
  <c r="AL345" i="3"/>
  <c r="AK345" i="3"/>
  <c r="AJ345" i="3"/>
  <c r="AI345" i="3"/>
  <c r="AH345" i="3"/>
  <c r="AF345" i="3"/>
  <c r="AE345" i="3"/>
  <c r="AD345" i="3"/>
  <c r="AC345" i="3"/>
  <c r="AB345" i="3"/>
  <c r="AA345" i="3"/>
  <c r="Z345" i="3"/>
  <c r="Y345" i="3"/>
  <c r="X345" i="3"/>
  <c r="W345" i="3"/>
  <c r="V345" i="3"/>
  <c r="T345" i="3"/>
  <c r="S345" i="3"/>
  <c r="R345" i="3"/>
  <c r="Q345" i="3"/>
  <c r="P345" i="3"/>
  <c r="O345" i="3"/>
  <c r="N345" i="3"/>
  <c r="M345" i="3"/>
  <c r="L345" i="3"/>
  <c r="K345" i="3"/>
  <c r="J345" i="3"/>
  <c r="I345" i="3"/>
  <c r="H345" i="3"/>
  <c r="CB344" i="3"/>
  <c r="CA344" i="3"/>
  <c r="BZ344" i="3"/>
  <c r="BY344" i="3"/>
  <c r="BX344" i="3"/>
  <c r="BW344" i="3"/>
  <c r="BV344" i="3"/>
  <c r="BU344" i="3"/>
  <c r="BT344" i="3"/>
  <c r="BS344" i="3"/>
  <c r="BR344" i="3"/>
  <c r="BP344" i="3"/>
  <c r="BO344" i="3"/>
  <c r="BN344" i="3"/>
  <c r="BM344" i="3"/>
  <c r="BL344" i="3"/>
  <c r="BK344" i="3"/>
  <c r="BJ344" i="3"/>
  <c r="BI344" i="3"/>
  <c r="BH344" i="3"/>
  <c r="BG344" i="3"/>
  <c r="BF344" i="3"/>
  <c r="BD344" i="3"/>
  <c r="BC344" i="3"/>
  <c r="BB344" i="3"/>
  <c r="BA344" i="3"/>
  <c r="AZ344" i="3"/>
  <c r="AY344" i="3"/>
  <c r="AX344" i="3"/>
  <c r="AW344" i="3"/>
  <c r="AV344" i="3"/>
  <c r="AU344" i="3"/>
  <c r="AT344" i="3"/>
  <c r="AR344" i="3"/>
  <c r="AQ344" i="3"/>
  <c r="AP344" i="3"/>
  <c r="AO344" i="3"/>
  <c r="AN344" i="3"/>
  <c r="AL344" i="3"/>
  <c r="AK344" i="3"/>
  <c r="AJ344" i="3"/>
  <c r="AI344" i="3"/>
  <c r="AH344" i="3"/>
  <c r="AF344" i="3"/>
  <c r="AE344" i="3"/>
  <c r="AD344" i="3"/>
  <c r="AC344" i="3"/>
  <c r="AB344" i="3"/>
  <c r="AA344" i="3"/>
  <c r="Z344" i="3"/>
  <c r="Y344" i="3"/>
  <c r="X344" i="3"/>
  <c r="W344" i="3"/>
  <c r="V344" i="3"/>
  <c r="T344" i="3"/>
  <c r="S344" i="3"/>
  <c r="R344" i="3"/>
  <c r="Q344" i="3"/>
  <c r="P344" i="3"/>
  <c r="O344" i="3"/>
  <c r="N344" i="3"/>
  <c r="M344" i="3"/>
  <c r="L344" i="3"/>
  <c r="K344" i="3"/>
  <c r="J344" i="3"/>
  <c r="I344" i="3"/>
  <c r="H344" i="3"/>
  <c r="CB342" i="3"/>
  <c r="CA342" i="3"/>
  <c r="BZ342" i="3"/>
  <c r="BY342" i="3"/>
  <c r="BX342" i="3"/>
  <c r="BW342" i="3"/>
  <c r="BV342" i="3"/>
  <c r="BU342" i="3"/>
  <c r="BT342" i="3"/>
  <c r="BS342" i="3"/>
  <c r="BR342" i="3"/>
  <c r="BP342" i="3"/>
  <c r="BO342" i="3"/>
  <c r="BN342" i="3"/>
  <c r="BM342" i="3"/>
  <c r="BL342" i="3"/>
  <c r="BK342" i="3"/>
  <c r="BJ342" i="3"/>
  <c r="BI342" i="3"/>
  <c r="BH342" i="3"/>
  <c r="BG342" i="3"/>
  <c r="BF342" i="3"/>
  <c r="BD342" i="3"/>
  <c r="BC342" i="3"/>
  <c r="BB342" i="3"/>
  <c r="BA342" i="3"/>
  <c r="AZ342" i="3"/>
  <c r="AY342" i="3"/>
  <c r="AX342" i="3"/>
  <c r="AW342" i="3"/>
  <c r="AV342" i="3"/>
  <c r="AU342" i="3"/>
  <c r="AT342" i="3"/>
  <c r="AR342" i="3"/>
  <c r="AQ342" i="3"/>
  <c r="AP342" i="3"/>
  <c r="AO342" i="3"/>
  <c r="AN342" i="3"/>
  <c r="AL342" i="3"/>
  <c r="AK342" i="3"/>
  <c r="AJ342" i="3"/>
  <c r="AI342" i="3"/>
  <c r="AH342" i="3"/>
  <c r="AF342" i="3"/>
  <c r="AE342" i="3"/>
  <c r="AD342" i="3"/>
  <c r="AC342" i="3"/>
  <c r="AB342" i="3"/>
  <c r="AA342" i="3"/>
  <c r="Z342" i="3"/>
  <c r="Y342" i="3"/>
  <c r="X342" i="3"/>
  <c r="W342" i="3"/>
  <c r="V342" i="3"/>
  <c r="T342" i="3"/>
  <c r="S342" i="3"/>
  <c r="R342" i="3"/>
  <c r="Q342" i="3"/>
  <c r="P342" i="3"/>
  <c r="O342" i="3"/>
  <c r="N342" i="3"/>
  <c r="M342" i="3"/>
  <c r="L342" i="3"/>
  <c r="K342" i="3"/>
  <c r="J342" i="3"/>
  <c r="I342" i="3"/>
  <c r="H342" i="3"/>
  <c r="CB341" i="3"/>
  <c r="CA341" i="3"/>
  <c r="BZ341" i="3"/>
  <c r="BY341" i="3"/>
  <c r="BX341" i="3"/>
  <c r="BW341" i="3"/>
  <c r="BV341" i="3"/>
  <c r="BU341" i="3"/>
  <c r="BT341" i="3"/>
  <c r="BS341" i="3"/>
  <c r="BR341" i="3"/>
  <c r="BP341" i="3"/>
  <c r="BO341" i="3"/>
  <c r="BN341" i="3"/>
  <c r="BM341" i="3"/>
  <c r="BL341" i="3"/>
  <c r="BK341" i="3"/>
  <c r="BJ341" i="3"/>
  <c r="BI341" i="3"/>
  <c r="BH341" i="3"/>
  <c r="BG341" i="3"/>
  <c r="BF341" i="3"/>
  <c r="BD341" i="3"/>
  <c r="BC341" i="3"/>
  <c r="BB341" i="3"/>
  <c r="BA341" i="3"/>
  <c r="AZ341" i="3"/>
  <c r="AY341" i="3"/>
  <c r="AX341" i="3"/>
  <c r="AW341" i="3"/>
  <c r="AV341" i="3"/>
  <c r="AU341" i="3"/>
  <c r="AT341" i="3"/>
  <c r="AR341" i="3"/>
  <c r="AQ341" i="3"/>
  <c r="AP341" i="3"/>
  <c r="AO341" i="3"/>
  <c r="AN341" i="3"/>
  <c r="AL341" i="3"/>
  <c r="AK341" i="3"/>
  <c r="AJ341" i="3"/>
  <c r="AI341" i="3"/>
  <c r="AH341" i="3"/>
  <c r="AF341" i="3"/>
  <c r="AE341" i="3"/>
  <c r="AD341" i="3"/>
  <c r="AC341" i="3"/>
  <c r="AB341" i="3"/>
  <c r="AA341" i="3"/>
  <c r="Z341" i="3"/>
  <c r="Y341" i="3"/>
  <c r="X341" i="3"/>
  <c r="W341" i="3"/>
  <c r="V341" i="3"/>
  <c r="T341" i="3"/>
  <c r="S341" i="3"/>
  <c r="R341" i="3"/>
  <c r="Q341" i="3"/>
  <c r="P341" i="3"/>
  <c r="O341" i="3"/>
  <c r="N341" i="3"/>
  <c r="M341" i="3"/>
  <c r="L341" i="3"/>
  <c r="K341" i="3"/>
  <c r="J341" i="3"/>
  <c r="I341" i="3"/>
  <c r="H341" i="3"/>
  <c r="CB340" i="3"/>
  <c r="CA340" i="3"/>
  <c r="BZ340" i="3"/>
  <c r="BY340" i="3"/>
  <c r="BX340" i="3"/>
  <c r="BW340" i="3"/>
  <c r="BV340" i="3"/>
  <c r="BU340" i="3"/>
  <c r="BT340" i="3"/>
  <c r="BS340" i="3"/>
  <c r="BR340" i="3"/>
  <c r="BP340" i="3"/>
  <c r="BO340" i="3"/>
  <c r="BN340" i="3"/>
  <c r="BM340" i="3"/>
  <c r="BL340" i="3"/>
  <c r="BK340" i="3"/>
  <c r="BJ340" i="3"/>
  <c r="BI340" i="3"/>
  <c r="BH340" i="3"/>
  <c r="BG340" i="3"/>
  <c r="BF340" i="3"/>
  <c r="BD340" i="3"/>
  <c r="BC340" i="3"/>
  <c r="BB340" i="3"/>
  <c r="BA340" i="3"/>
  <c r="AZ340" i="3"/>
  <c r="AY340" i="3"/>
  <c r="AX340" i="3"/>
  <c r="AW340" i="3"/>
  <c r="AV340" i="3"/>
  <c r="AU340" i="3"/>
  <c r="AT340" i="3"/>
  <c r="AR340" i="3"/>
  <c r="AQ340" i="3"/>
  <c r="AP340" i="3"/>
  <c r="AO340" i="3"/>
  <c r="AN340" i="3"/>
  <c r="AL340" i="3"/>
  <c r="AK340" i="3"/>
  <c r="AJ340" i="3"/>
  <c r="AI340" i="3"/>
  <c r="AH340" i="3"/>
  <c r="AF340" i="3"/>
  <c r="AE340" i="3"/>
  <c r="AD340" i="3"/>
  <c r="AC340" i="3"/>
  <c r="AB340" i="3"/>
  <c r="AA340" i="3"/>
  <c r="Z340" i="3"/>
  <c r="Y340" i="3"/>
  <c r="X340" i="3"/>
  <c r="W340" i="3"/>
  <c r="V340" i="3"/>
  <c r="T340" i="3"/>
  <c r="S340" i="3"/>
  <c r="R340" i="3"/>
  <c r="Q340" i="3"/>
  <c r="P340" i="3"/>
  <c r="O340" i="3"/>
  <c r="N340" i="3"/>
  <c r="M340" i="3"/>
  <c r="L340" i="3"/>
  <c r="K340" i="3"/>
  <c r="J340" i="3"/>
  <c r="I340" i="3"/>
  <c r="H340" i="3"/>
  <c r="CB339" i="3"/>
  <c r="CA339" i="3"/>
  <c r="BZ339" i="3"/>
  <c r="BY339" i="3"/>
  <c r="BX339" i="3"/>
  <c r="BW339" i="3"/>
  <c r="BV339" i="3"/>
  <c r="BU339" i="3"/>
  <c r="BT339" i="3"/>
  <c r="BS339" i="3"/>
  <c r="BR339" i="3"/>
  <c r="BP339" i="3"/>
  <c r="BO339" i="3"/>
  <c r="BN339" i="3"/>
  <c r="BM339" i="3"/>
  <c r="BL339" i="3"/>
  <c r="BK339" i="3"/>
  <c r="BJ339" i="3"/>
  <c r="BI339" i="3"/>
  <c r="BH339" i="3"/>
  <c r="BG339" i="3"/>
  <c r="BF339" i="3"/>
  <c r="BD339" i="3"/>
  <c r="BC339" i="3"/>
  <c r="BB339" i="3"/>
  <c r="BA339" i="3"/>
  <c r="AZ339" i="3"/>
  <c r="AY339" i="3"/>
  <c r="AX339" i="3"/>
  <c r="AW339" i="3"/>
  <c r="AV339" i="3"/>
  <c r="AU339" i="3"/>
  <c r="AT339" i="3"/>
  <c r="AR339" i="3"/>
  <c r="AQ339" i="3"/>
  <c r="AP339" i="3"/>
  <c r="AO339" i="3"/>
  <c r="AN339" i="3"/>
  <c r="AL339" i="3"/>
  <c r="AK339" i="3"/>
  <c r="AJ339" i="3"/>
  <c r="AI339" i="3"/>
  <c r="AH339" i="3"/>
  <c r="AF339" i="3"/>
  <c r="AE339" i="3"/>
  <c r="AD339" i="3"/>
  <c r="AC339" i="3"/>
  <c r="AB339" i="3"/>
  <c r="AA339" i="3"/>
  <c r="Z339" i="3"/>
  <c r="Y339" i="3"/>
  <c r="X339" i="3"/>
  <c r="W339" i="3"/>
  <c r="V339" i="3"/>
  <c r="T339" i="3"/>
  <c r="S339" i="3"/>
  <c r="R339" i="3"/>
  <c r="Q339" i="3"/>
  <c r="P339" i="3"/>
  <c r="O339" i="3"/>
  <c r="N339" i="3"/>
  <c r="M339" i="3"/>
  <c r="L339" i="3"/>
  <c r="K339" i="3"/>
  <c r="J339" i="3"/>
  <c r="I339" i="3"/>
  <c r="H339" i="3"/>
  <c r="CB338" i="3"/>
  <c r="CA338" i="3"/>
  <c r="BZ338" i="3"/>
  <c r="BY338" i="3"/>
  <c r="BX338" i="3"/>
  <c r="BW338" i="3"/>
  <c r="BV338" i="3"/>
  <c r="BU338" i="3"/>
  <c r="BT338" i="3"/>
  <c r="BS338" i="3"/>
  <c r="BR338" i="3"/>
  <c r="BP338" i="3"/>
  <c r="BO338" i="3"/>
  <c r="BN338" i="3"/>
  <c r="BM338" i="3"/>
  <c r="BL338" i="3"/>
  <c r="BK338" i="3"/>
  <c r="BJ338" i="3"/>
  <c r="BI338" i="3"/>
  <c r="BH338" i="3"/>
  <c r="BG338" i="3"/>
  <c r="BF338" i="3"/>
  <c r="BD338" i="3"/>
  <c r="BC338" i="3"/>
  <c r="BB338" i="3"/>
  <c r="BA338" i="3"/>
  <c r="AZ338" i="3"/>
  <c r="AY338" i="3"/>
  <c r="AX338" i="3"/>
  <c r="AW338" i="3"/>
  <c r="AV338" i="3"/>
  <c r="AU338" i="3"/>
  <c r="AT338" i="3"/>
  <c r="AR338" i="3"/>
  <c r="AQ338" i="3"/>
  <c r="AP338" i="3"/>
  <c r="AO338" i="3"/>
  <c r="AN338" i="3"/>
  <c r="AL338" i="3"/>
  <c r="AK338" i="3"/>
  <c r="AJ338" i="3"/>
  <c r="AI338" i="3"/>
  <c r="AH338" i="3"/>
  <c r="AF338" i="3"/>
  <c r="AE338" i="3"/>
  <c r="AD338" i="3"/>
  <c r="AC338" i="3"/>
  <c r="AB338" i="3"/>
  <c r="AA338" i="3"/>
  <c r="Z338" i="3"/>
  <c r="Y338" i="3"/>
  <c r="X338" i="3"/>
  <c r="W338" i="3"/>
  <c r="V338" i="3"/>
  <c r="T338" i="3"/>
  <c r="S338" i="3"/>
  <c r="R338" i="3"/>
  <c r="Q338" i="3"/>
  <c r="P338" i="3"/>
  <c r="O338" i="3"/>
  <c r="N338" i="3"/>
  <c r="M338" i="3"/>
  <c r="L338" i="3"/>
  <c r="K338" i="3"/>
  <c r="J338" i="3"/>
  <c r="I338" i="3"/>
  <c r="H338" i="3"/>
  <c r="CB337" i="3"/>
  <c r="CA337" i="3"/>
  <c r="BZ337" i="3"/>
  <c r="BY337" i="3"/>
  <c r="BX337" i="3"/>
  <c r="BW337" i="3"/>
  <c r="BV337" i="3"/>
  <c r="BU337" i="3"/>
  <c r="BT337" i="3"/>
  <c r="BS337" i="3"/>
  <c r="BR337" i="3"/>
  <c r="BP337" i="3"/>
  <c r="BO337" i="3"/>
  <c r="BN337" i="3"/>
  <c r="BM337" i="3"/>
  <c r="BL337" i="3"/>
  <c r="BK337" i="3"/>
  <c r="BJ337" i="3"/>
  <c r="BI337" i="3"/>
  <c r="BH337" i="3"/>
  <c r="BG337" i="3"/>
  <c r="BF337" i="3"/>
  <c r="BD337" i="3"/>
  <c r="BC337" i="3"/>
  <c r="BB337" i="3"/>
  <c r="BA337" i="3"/>
  <c r="AZ337" i="3"/>
  <c r="AY337" i="3"/>
  <c r="AX337" i="3"/>
  <c r="AW337" i="3"/>
  <c r="AV337" i="3"/>
  <c r="AU337" i="3"/>
  <c r="AT337" i="3"/>
  <c r="AR337" i="3"/>
  <c r="AQ337" i="3"/>
  <c r="AP337" i="3"/>
  <c r="AO337" i="3"/>
  <c r="AN337" i="3"/>
  <c r="AL337" i="3"/>
  <c r="AK337" i="3"/>
  <c r="AJ337" i="3"/>
  <c r="AI337" i="3"/>
  <c r="AH337" i="3"/>
  <c r="AF337" i="3"/>
  <c r="AE337" i="3"/>
  <c r="AD337" i="3"/>
  <c r="AC337" i="3"/>
  <c r="AB337" i="3"/>
  <c r="AA337" i="3"/>
  <c r="Z337" i="3"/>
  <c r="Y337" i="3"/>
  <c r="X337" i="3"/>
  <c r="W337" i="3"/>
  <c r="V337" i="3"/>
  <c r="T337" i="3"/>
  <c r="S337" i="3"/>
  <c r="R337" i="3"/>
  <c r="Q337" i="3"/>
  <c r="P337" i="3"/>
  <c r="O337" i="3"/>
  <c r="N337" i="3"/>
  <c r="M337" i="3"/>
  <c r="L337" i="3"/>
  <c r="K337" i="3"/>
  <c r="J337" i="3"/>
  <c r="I337" i="3"/>
  <c r="H337" i="3"/>
  <c r="CB336" i="3"/>
  <c r="CA336" i="3"/>
  <c r="BZ336" i="3"/>
  <c r="BY336" i="3"/>
  <c r="BX336" i="3"/>
  <c r="BW336" i="3"/>
  <c r="BV336" i="3"/>
  <c r="BU336" i="3"/>
  <c r="BT336" i="3"/>
  <c r="BS336" i="3"/>
  <c r="BR336" i="3"/>
  <c r="BP336" i="3"/>
  <c r="BO336" i="3"/>
  <c r="BN336" i="3"/>
  <c r="BM336" i="3"/>
  <c r="BL336" i="3"/>
  <c r="BK336" i="3"/>
  <c r="BJ336" i="3"/>
  <c r="BI336" i="3"/>
  <c r="BH336" i="3"/>
  <c r="BG336" i="3"/>
  <c r="BF336" i="3"/>
  <c r="BD336" i="3"/>
  <c r="BC336" i="3"/>
  <c r="BB336" i="3"/>
  <c r="BA336" i="3"/>
  <c r="AZ336" i="3"/>
  <c r="AY336" i="3"/>
  <c r="AX336" i="3"/>
  <c r="AW336" i="3"/>
  <c r="AV336" i="3"/>
  <c r="AU336" i="3"/>
  <c r="AT336" i="3"/>
  <c r="AR336" i="3"/>
  <c r="AQ336" i="3"/>
  <c r="AP336" i="3"/>
  <c r="AO336" i="3"/>
  <c r="AN336" i="3"/>
  <c r="AL336" i="3"/>
  <c r="AK336" i="3"/>
  <c r="AJ336" i="3"/>
  <c r="AI336" i="3"/>
  <c r="AH336" i="3"/>
  <c r="AF336" i="3"/>
  <c r="AE336" i="3"/>
  <c r="AD336" i="3"/>
  <c r="AC336" i="3"/>
  <c r="AB336" i="3"/>
  <c r="AA336" i="3"/>
  <c r="Z336" i="3"/>
  <c r="Y336" i="3"/>
  <c r="X336" i="3"/>
  <c r="W336" i="3"/>
  <c r="V336" i="3"/>
  <c r="T336" i="3"/>
  <c r="S336" i="3"/>
  <c r="R336" i="3"/>
  <c r="Q336" i="3"/>
  <c r="P336" i="3"/>
  <c r="O336" i="3"/>
  <c r="N336" i="3"/>
  <c r="M336" i="3"/>
  <c r="L336" i="3"/>
  <c r="K336" i="3"/>
  <c r="J336" i="3"/>
  <c r="I336" i="3"/>
  <c r="H336" i="3"/>
  <c r="CB335" i="3"/>
  <c r="CA335" i="3"/>
  <c r="BZ335" i="3"/>
  <c r="BY335" i="3"/>
  <c r="BX335" i="3"/>
  <c r="BW335" i="3"/>
  <c r="BV335" i="3"/>
  <c r="BU335" i="3"/>
  <c r="BT335" i="3"/>
  <c r="BS335" i="3"/>
  <c r="BR335" i="3"/>
  <c r="BP335" i="3"/>
  <c r="BO335" i="3"/>
  <c r="BN335" i="3"/>
  <c r="BM335" i="3"/>
  <c r="BL335" i="3"/>
  <c r="BK335" i="3"/>
  <c r="BJ335" i="3"/>
  <c r="BI335" i="3"/>
  <c r="BH335" i="3"/>
  <c r="BG335" i="3"/>
  <c r="BF335" i="3"/>
  <c r="BD335" i="3"/>
  <c r="BC335" i="3"/>
  <c r="BB335" i="3"/>
  <c r="BA335" i="3"/>
  <c r="AZ335" i="3"/>
  <c r="AY335" i="3"/>
  <c r="AX335" i="3"/>
  <c r="AW335" i="3"/>
  <c r="AV335" i="3"/>
  <c r="AU335" i="3"/>
  <c r="AT335" i="3"/>
  <c r="AR335" i="3"/>
  <c r="AQ335" i="3"/>
  <c r="AP335" i="3"/>
  <c r="AO335" i="3"/>
  <c r="AN335" i="3"/>
  <c r="AL335" i="3"/>
  <c r="AK335" i="3"/>
  <c r="AJ335" i="3"/>
  <c r="AI335" i="3"/>
  <c r="AH335" i="3"/>
  <c r="AF335" i="3"/>
  <c r="AE335" i="3"/>
  <c r="AD335" i="3"/>
  <c r="AC335" i="3"/>
  <c r="AB335" i="3"/>
  <c r="AA335" i="3"/>
  <c r="Z335" i="3"/>
  <c r="Y335" i="3"/>
  <c r="X335" i="3"/>
  <c r="W335" i="3"/>
  <c r="V335" i="3"/>
  <c r="T335" i="3"/>
  <c r="S335" i="3"/>
  <c r="R335" i="3"/>
  <c r="Q335" i="3"/>
  <c r="P335" i="3"/>
  <c r="O335" i="3"/>
  <c r="N335" i="3"/>
  <c r="M335" i="3"/>
  <c r="L335" i="3"/>
  <c r="K335" i="3"/>
  <c r="J335" i="3"/>
  <c r="I335" i="3"/>
  <c r="H335" i="3"/>
  <c r="CB334" i="3"/>
  <c r="CA334" i="3"/>
  <c r="BZ334" i="3"/>
  <c r="BY334" i="3"/>
  <c r="BX334" i="3"/>
  <c r="BW334" i="3"/>
  <c r="BV334" i="3"/>
  <c r="BU334" i="3"/>
  <c r="BT334" i="3"/>
  <c r="BS334" i="3"/>
  <c r="BR334" i="3"/>
  <c r="BP334" i="3"/>
  <c r="BO334" i="3"/>
  <c r="BN334" i="3"/>
  <c r="BM334" i="3"/>
  <c r="BL334" i="3"/>
  <c r="BK334" i="3"/>
  <c r="BJ334" i="3"/>
  <c r="BI334" i="3"/>
  <c r="BH334" i="3"/>
  <c r="BG334" i="3"/>
  <c r="BF334" i="3"/>
  <c r="BD334" i="3"/>
  <c r="BC334" i="3"/>
  <c r="BB334" i="3"/>
  <c r="BA334" i="3"/>
  <c r="AZ334" i="3"/>
  <c r="AY334" i="3"/>
  <c r="AX334" i="3"/>
  <c r="AW334" i="3"/>
  <c r="AV334" i="3"/>
  <c r="AU334" i="3"/>
  <c r="AT334" i="3"/>
  <c r="AR334" i="3"/>
  <c r="AQ334" i="3"/>
  <c r="AP334" i="3"/>
  <c r="AO334" i="3"/>
  <c r="AN334" i="3"/>
  <c r="AL334" i="3"/>
  <c r="AK334" i="3"/>
  <c r="AJ334" i="3"/>
  <c r="AI334" i="3"/>
  <c r="AH334" i="3"/>
  <c r="AF334" i="3"/>
  <c r="AE334" i="3"/>
  <c r="AD334" i="3"/>
  <c r="AC334" i="3"/>
  <c r="AB334" i="3"/>
  <c r="AA334" i="3"/>
  <c r="Z334" i="3"/>
  <c r="Y334" i="3"/>
  <c r="X334" i="3"/>
  <c r="W334" i="3"/>
  <c r="V334" i="3"/>
  <c r="T334" i="3"/>
  <c r="S334" i="3"/>
  <c r="R334" i="3"/>
  <c r="Q334" i="3"/>
  <c r="P334" i="3"/>
  <c r="O334" i="3"/>
  <c r="N334" i="3"/>
  <c r="M334" i="3"/>
  <c r="L334" i="3"/>
  <c r="K334" i="3"/>
  <c r="J334" i="3"/>
  <c r="I334" i="3"/>
  <c r="H334" i="3"/>
  <c r="CC333" i="3"/>
  <c r="CB333" i="3"/>
  <c r="CA333" i="3"/>
  <c r="BZ333" i="3"/>
  <c r="BY333" i="3"/>
  <c r="BX333" i="3"/>
  <c r="BW333" i="3"/>
  <c r="BV333" i="3"/>
  <c r="BU333" i="3"/>
  <c r="BT333" i="3"/>
  <c r="BS333" i="3"/>
  <c r="BR333" i="3"/>
  <c r="BQ333" i="3"/>
  <c r="BP333" i="3"/>
  <c r="BO333" i="3"/>
  <c r="BN333" i="3"/>
  <c r="BM333" i="3"/>
  <c r="BL333" i="3"/>
  <c r="BK333" i="3"/>
  <c r="BJ333" i="3"/>
  <c r="BI333" i="3"/>
  <c r="BH333" i="3"/>
  <c r="BG333" i="3"/>
  <c r="BF333" i="3"/>
  <c r="BE333" i="3"/>
  <c r="BD333" i="3"/>
  <c r="BC333" i="3"/>
  <c r="BB333" i="3"/>
  <c r="BA333" i="3"/>
  <c r="AZ333" i="3"/>
  <c r="AY333" i="3"/>
  <c r="AX333" i="3"/>
  <c r="AW333" i="3"/>
  <c r="AV333" i="3"/>
  <c r="AU333" i="3"/>
  <c r="AT333" i="3"/>
  <c r="AS333" i="3"/>
  <c r="AR333" i="3"/>
  <c r="AQ333" i="3"/>
  <c r="AP333" i="3"/>
  <c r="AO333" i="3"/>
  <c r="AN333" i="3"/>
  <c r="AM333" i="3"/>
  <c r="AL333" i="3"/>
  <c r="AK333" i="3"/>
  <c r="AJ333" i="3"/>
  <c r="AI333" i="3"/>
  <c r="AH333" i="3"/>
  <c r="AG333" i="3"/>
  <c r="AF333" i="3"/>
  <c r="AE333" i="3"/>
  <c r="AD333" i="3"/>
  <c r="AC333" i="3"/>
  <c r="AB333" i="3"/>
  <c r="AA333" i="3"/>
  <c r="Z333" i="3"/>
  <c r="Y333" i="3"/>
  <c r="X333" i="3"/>
  <c r="W333" i="3"/>
  <c r="V333" i="3"/>
  <c r="U333" i="3"/>
  <c r="T333" i="3"/>
  <c r="S333" i="3"/>
  <c r="R333" i="3"/>
  <c r="Q333" i="3"/>
  <c r="P333" i="3"/>
  <c r="O333" i="3"/>
  <c r="N333" i="3"/>
  <c r="M333" i="3"/>
  <c r="L333" i="3"/>
  <c r="K333" i="3"/>
  <c r="J333" i="3"/>
  <c r="I333" i="3"/>
  <c r="H333" i="3"/>
  <c r="CB332" i="3"/>
  <c r="CA332" i="3"/>
  <c r="BZ332" i="3"/>
  <c r="BY332" i="3"/>
  <c r="BX332" i="3"/>
  <c r="BW332" i="3"/>
  <c r="BV332" i="3"/>
  <c r="BU332" i="3"/>
  <c r="BT332" i="3"/>
  <c r="BS332" i="3"/>
  <c r="BR332" i="3"/>
  <c r="BP332" i="3"/>
  <c r="BO332" i="3"/>
  <c r="BN332" i="3"/>
  <c r="BM332" i="3"/>
  <c r="BL332" i="3"/>
  <c r="BK332" i="3"/>
  <c r="BJ332" i="3"/>
  <c r="BI332" i="3"/>
  <c r="BH332" i="3"/>
  <c r="BG332" i="3"/>
  <c r="BF332" i="3"/>
  <c r="BD332" i="3"/>
  <c r="BC332" i="3"/>
  <c r="BB332" i="3"/>
  <c r="BA332" i="3"/>
  <c r="AZ332" i="3"/>
  <c r="AY332" i="3"/>
  <c r="AX332" i="3"/>
  <c r="AW332" i="3"/>
  <c r="AV332" i="3"/>
  <c r="AU332" i="3"/>
  <c r="AT332" i="3"/>
  <c r="AR332" i="3"/>
  <c r="AQ332" i="3"/>
  <c r="AP332" i="3"/>
  <c r="AO332" i="3"/>
  <c r="AN332" i="3"/>
  <c r="AL332" i="3"/>
  <c r="AK332" i="3"/>
  <c r="AJ332" i="3"/>
  <c r="AI332" i="3"/>
  <c r="AH332" i="3"/>
  <c r="AF332" i="3"/>
  <c r="AE332" i="3"/>
  <c r="AD332" i="3"/>
  <c r="AC332" i="3"/>
  <c r="AB332" i="3"/>
  <c r="AA332" i="3"/>
  <c r="Z332" i="3"/>
  <c r="Y332" i="3"/>
  <c r="X332" i="3"/>
  <c r="W332" i="3"/>
  <c r="V332" i="3"/>
  <c r="T332" i="3"/>
  <c r="S332" i="3"/>
  <c r="R332" i="3"/>
  <c r="Q332" i="3"/>
  <c r="P332" i="3"/>
  <c r="O332" i="3"/>
  <c r="N332" i="3"/>
  <c r="M332" i="3"/>
  <c r="L332" i="3"/>
  <c r="K332" i="3"/>
  <c r="J332" i="3"/>
  <c r="I332" i="3"/>
  <c r="H332" i="3"/>
  <c r="CB331" i="3"/>
  <c r="CA331" i="3"/>
  <c r="BZ331" i="3"/>
  <c r="BY331" i="3"/>
  <c r="BX331" i="3"/>
  <c r="BW331" i="3"/>
  <c r="BV331" i="3"/>
  <c r="BU331" i="3"/>
  <c r="BT331" i="3"/>
  <c r="BS331" i="3"/>
  <c r="BR331" i="3"/>
  <c r="BP331" i="3"/>
  <c r="BO331" i="3"/>
  <c r="BN331" i="3"/>
  <c r="BM331" i="3"/>
  <c r="BL331" i="3"/>
  <c r="BK331" i="3"/>
  <c r="BJ331" i="3"/>
  <c r="BI331" i="3"/>
  <c r="BH331" i="3"/>
  <c r="BG331" i="3"/>
  <c r="BF331" i="3"/>
  <c r="BD331" i="3"/>
  <c r="BC331" i="3"/>
  <c r="BB331" i="3"/>
  <c r="BA331" i="3"/>
  <c r="AZ331" i="3"/>
  <c r="AY331" i="3"/>
  <c r="AX331" i="3"/>
  <c r="AW331" i="3"/>
  <c r="AV331" i="3"/>
  <c r="AU331" i="3"/>
  <c r="AT331" i="3"/>
  <c r="AR331" i="3"/>
  <c r="AQ331" i="3"/>
  <c r="AP331" i="3"/>
  <c r="AO331" i="3"/>
  <c r="AN331" i="3"/>
  <c r="AL331" i="3"/>
  <c r="AK331" i="3"/>
  <c r="AJ331" i="3"/>
  <c r="AI331" i="3"/>
  <c r="AH331" i="3"/>
  <c r="AF331" i="3"/>
  <c r="AE331" i="3"/>
  <c r="AD331" i="3"/>
  <c r="AC331" i="3"/>
  <c r="AB331" i="3"/>
  <c r="AA331" i="3"/>
  <c r="Z331" i="3"/>
  <c r="Y331" i="3"/>
  <c r="X331" i="3"/>
  <c r="W331" i="3"/>
  <c r="V331" i="3"/>
  <c r="T331" i="3"/>
  <c r="S331" i="3"/>
  <c r="R331" i="3"/>
  <c r="Q331" i="3"/>
  <c r="P331" i="3"/>
  <c r="O331" i="3"/>
  <c r="N331" i="3"/>
  <c r="M331" i="3"/>
  <c r="L331" i="3"/>
  <c r="K331" i="3"/>
  <c r="J331" i="3"/>
  <c r="I331" i="3"/>
  <c r="H331" i="3"/>
  <c r="CB330" i="3"/>
  <c r="CA330" i="3"/>
  <c r="BZ330" i="3"/>
  <c r="BY330" i="3"/>
  <c r="BX330" i="3"/>
  <c r="BW330" i="3"/>
  <c r="BV330" i="3"/>
  <c r="BU330" i="3"/>
  <c r="BT330" i="3"/>
  <c r="BS330" i="3"/>
  <c r="BR330" i="3"/>
  <c r="BP330" i="3"/>
  <c r="BO330" i="3"/>
  <c r="BN330" i="3"/>
  <c r="BM330" i="3"/>
  <c r="BL330" i="3"/>
  <c r="BK330" i="3"/>
  <c r="BJ330" i="3"/>
  <c r="BI330" i="3"/>
  <c r="BH330" i="3"/>
  <c r="BG330" i="3"/>
  <c r="BF330" i="3"/>
  <c r="BD330" i="3"/>
  <c r="BC330" i="3"/>
  <c r="BB330" i="3"/>
  <c r="BA330" i="3"/>
  <c r="AZ330" i="3"/>
  <c r="AY330" i="3"/>
  <c r="AX330" i="3"/>
  <c r="AW330" i="3"/>
  <c r="AV330" i="3"/>
  <c r="AU330" i="3"/>
  <c r="AT330" i="3"/>
  <c r="AR330" i="3"/>
  <c r="AQ330" i="3"/>
  <c r="AP330" i="3"/>
  <c r="AO330" i="3"/>
  <c r="AN330" i="3"/>
  <c r="AL330" i="3"/>
  <c r="AK330" i="3"/>
  <c r="AJ330" i="3"/>
  <c r="AI330" i="3"/>
  <c r="AH330" i="3"/>
  <c r="AF330" i="3"/>
  <c r="AE330" i="3"/>
  <c r="AD330" i="3"/>
  <c r="AC330" i="3"/>
  <c r="AB330" i="3"/>
  <c r="AA330" i="3"/>
  <c r="Z330" i="3"/>
  <c r="Y330" i="3"/>
  <c r="X330" i="3"/>
  <c r="W330" i="3"/>
  <c r="V330" i="3"/>
  <c r="T330" i="3"/>
  <c r="S330" i="3"/>
  <c r="R330" i="3"/>
  <c r="Q330" i="3"/>
  <c r="P330" i="3"/>
  <c r="O330" i="3"/>
  <c r="N330" i="3"/>
  <c r="M330" i="3"/>
  <c r="L330" i="3"/>
  <c r="K330" i="3"/>
  <c r="J330" i="3"/>
  <c r="I330" i="3"/>
  <c r="H330" i="3"/>
  <c r="CB329" i="3"/>
  <c r="CA329" i="3"/>
  <c r="BZ329" i="3"/>
  <c r="BY329" i="3"/>
  <c r="BX329" i="3"/>
  <c r="BW329" i="3"/>
  <c r="BV329" i="3"/>
  <c r="BU329" i="3"/>
  <c r="BT329" i="3"/>
  <c r="BS329" i="3"/>
  <c r="BR329" i="3"/>
  <c r="BP329" i="3"/>
  <c r="BO329" i="3"/>
  <c r="BN329" i="3"/>
  <c r="BM329" i="3"/>
  <c r="BL329" i="3"/>
  <c r="BK329" i="3"/>
  <c r="BJ329" i="3"/>
  <c r="BI329" i="3"/>
  <c r="BH329" i="3"/>
  <c r="BG329" i="3"/>
  <c r="BF329" i="3"/>
  <c r="BD329" i="3"/>
  <c r="BC329" i="3"/>
  <c r="BB329" i="3"/>
  <c r="BA329" i="3"/>
  <c r="AZ329" i="3"/>
  <c r="AY329" i="3"/>
  <c r="AX329" i="3"/>
  <c r="AW329" i="3"/>
  <c r="AV329" i="3"/>
  <c r="AU329" i="3"/>
  <c r="AT329" i="3"/>
  <c r="AR329" i="3"/>
  <c r="AQ329" i="3"/>
  <c r="AP329" i="3"/>
  <c r="AO329" i="3"/>
  <c r="AN329" i="3"/>
  <c r="AL329" i="3"/>
  <c r="AK329" i="3"/>
  <c r="AJ329" i="3"/>
  <c r="AI329" i="3"/>
  <c r="AH329" i="3"/>
  <c r="AF329" i="3"/>
  <c r="AE329" i="3"/>
  <c r="AD329" i="3"/>
  <c r="AC329" i="3"/>
  <c r="AB329" i="3"/>
  <c r="AA329" i="3"/>
  <c r="Z329" i="3"/>
  <c r="Y329" i="3"/>
  <c r="X329" i="3"/>
  <c r="W329" i="3"/>
  <c r="V329" i="3"/>
  <c r="T329" i="3"/>
  <c r="S329" i="3"/>
  <c r="R329" i="3"/>
  <c r="Q329" i="3"/>
  <c r="P329" i="3"/>
  <c r="O329" i="3"/>
  <c r="N329" i="3"/>
  <c r="M329" i="3"/>
  <c r="L329" i="3"/>
  <c r="K329" i="3"/>
  <c r="J329" i="3"/>
  <c r="I329" i="3"/>
  <c r="H329" i="3"/>
  <c r="CB328" i="3"/>
  <c r="CA328" i="3"/>
  <c r="BZ328" i="3"/>
  <c r="BY328" i="3"/>
  <c r="BX328" i="3"/>
  <c r="BW328" i="3"/>
  <c r="BV328" i="3"/>
  <c r="BU328" i="3"/>
  <c r="BT328" i="3"/>
  <c r="BS328" i="3"/>
  <c r="BR328" i="3"/>
  <c r="BP328" i="3"/>
  <c r="BO328" i="3"/>
  <c r="BN328" i="3"/>
  <c r="BM328" i="3"/>
  <c r="BL328" i="3"/>
  <c r="BK328" i="3"/>
  <c r="BJ328" i="3"/>
  <c r="BI328" i="3"/>
  <c r="BH328" i="3"/>
  <c r="BG328" i="3"/>
  <c r="BF328" i="3"/>
  <c r="BD328" i="3"/>
  <c r="BC328" i="3"/>
  <c r="BB328" i="3"/>
  <c r="BA328" i="3"/>
  <c r="AZ328" i="3"/>
  <c r="AY328" i="3"/>
  <c r="AX328" i="3"/>
  <c r="AW328" i="3"/>
  <c r="AV328" i="3"/>
  <c r="AU328" i="3"/>
  <c r="AT328" i="3"/>
  <c r="AR328" i="3"/>
  <c r="AQ328" i="3"/>
  <c r="AP328" i="3"/>
  <c r="AO328" i="3"/>
  <c r="AN328" i="3"/>
  <c r="AL328" i="3"/>
  <c r="AK328" i="3"/>
  <c r="AJ328" i="3"/>
  <c r="AI328" i="3"/>
  <c r="AH328" i="3"/>
  <c r="AF328" i="3"/>
  <c r="AE328" i="3"/>
  <c r="AD328" i="3"/>
  <c r="AC328" i="3"/>
  <c r="AB328" i="3"/>
  <c r="AA328" i="3"/>
  <c r="Z328" i="3"/>
  <c r="Y328" i="3"/>
  <c r="X328" i="3"/>
  <c r="W328" i="3"/>
  <c r="V328" i="3"/>
  <c r="T328" i="3"/>
  <c r="S328" i="3"/>
  <c r="R328" i="3"/>
  <c r="Q328" i="3"/>
  <c r="P328" i="3"/>
  <c r="O328" i="3"/>
  <c r="N328" i="3"/>
  <c r="M328" i="3"/>
  <c r="L328" i="3"/>
  <c r="K328" i="3"/>
  <c r="J328" i="3"/>
  <c r="I328" i="3"/>
  <c r="H328" i="3"/>
  <c r="CB326" i="3"/>
  <c r="CA326" i="3"/>
  <c r="BZ326" i="3"/>
  <c r="BY326" i="3"/>
  <c r="BX326" i="3"/>
  <c r="BW326" i="3"/>
  <c r="BV326" i="3"/>
  <c r="BU326" i="3"/>
  <c r="BT326" i="3"/>
  <c r="BS326" i="3"/>
  <c r="BR326" i="3"/>
  <c r="BP326" i="3"/>
  <c r="BO326" i="3"/>
  <c r="BN326" i="3"/>
  <c r="BM326" i="3"/>
  <c r="BL326" i="3"/>
  <c r="BK326" i="3"/>
  <c r="BJ326" i="3"/>
  <c r="BI326" i="3"/>
  <c r="BH326" i="3"/>
  <c r="BG326" i="3"/>
  <c r="BF326" i="3"/>
  <c r="BD326" i="3"/>
  <c r="BC326" i="3"/>
  <c r="BB326" i="3"/>
  <c r="BA326" i="3"/>
  <c r="AZ326" i="3"/>
  <c r="AY326" i="3"/>
  <c r="AX326" i="3"/>
  <c r="AW326" i="3"/>
  <c r="AV326" i="3"/>
  <c r="AU326" i="3"/>
  <c r="AT326" i="3"/>
  <c r="AR326" i="3"/>
  <c r="AQ326" i="3"/>
  <c r="AP326" i="3"/>
  <c r="AO326" i="3"/>
  <c r="AN326" i="3"/>
  <c r="AL326" i="3"/>
  <c r="AK326" i="3"/>
  <c r="AJ326" i="3"/>
  <c r="AI326" i="3"/>
  <c r="AH326" i="3"/>
  <c r="AF326" i="3"/>
  <c r="AE326" i="3"/>
  <c r="AD326" i="3"/>
  <c r="AC326" i="3"/>
  <c r="AB326" i="3"/>
  <c r="AA326" i="3"/>
  <c r="Z326" i="3"/>
  <c r="Y326" i="3"/>
  <c r="X326" i="3"/>
  <c r="W326" i="3"/>
  <c r="V326" i="3"/>
  <c r="T326" i="3"/>
  <c r="S326" i="3"/>
  <c r="R326" i="3"/>
  <c r="Q326" i="3"/>
  <c r="P326" i="3"/>
  <c r="O326" i="3"/>
  <c r="N326" i="3"/>
  <c r="M326" i="3"/>
  <c r="L326" i="3"/>
  <c r="K326" i="3"/>
  <c r="J326" i="3"/>
  <c r="I326" i="3"/>
  <c r="H326" i="3"/>
  <c r="CB324" i="3"/>
  <c r="CA324" i="3"/>
  <c r="BZ324" i="3"/>
  <c r="BY324" i="3"/>
  <c r="BX324" i="3"/>
  <c r="BW324" i="3"/>
  <c r="BV324" i="3"/>
  <c r="BU324" i="3"/>
  <c r="BT324" i="3"/>
  <c r="BS324" i="3"/>
  <c r="BR324" i="3"/>
  <c r="BP324" i="3"/>
  <c r="BO324" i="3"/>
  <c r="BN324" i="3"/>
  <c r="BM324" i="3"/>
  <c r="BL324" i="3"/>
  <c r="BK324" i="3"/>
  <c r="BJ324" i="3"/>
  <c r="BI324" i="3"/>
  <c r="BH324" i="3"/>
  <c r="BG324" i="3"/>
  <c r="BF324" i="3"/>
  <c r="BD324" i="3"/>
  <c r="BC324" i="3"/>
  <c r="BB324" i="3"/>
  <c r="BA324" i="3"/>
  <c r="AZ324" i="3"/>
  <c r="AY324" i="3"/>
  <c r="AX324" i="3"/>
  <c r="AW324" i="3"/>
  <c r="AV324" i="3"/>
  <c r="AU324" i="3"/>
  <c r="AT324" i="3"/>
  <c r="AR324" i="3"/>
  <c r="AQ324" i="3"/>
  <c r="AP324" i="3"/>
  <c r="AO324" i="3"/>
  <c r="AN324" i="3"/>
  <c r="AL324" i="3"/>
  <c r="AK324" i="3"/>
  <c r="AJ324" i="3"/>
  <c r="AI324" i="3"/>
  <c r="AH324" i="3"/>
  <c r="AF324" i="3"/>
  <c r="AE324" i="3"/>
  <c r="AD324" i="3"/>
  <c r="AC324" i="3"/>
  <c r="AB324" i="3"/>
  <c r="AA324" i="3"/>
  <c r="Z324" i="3"/>
  <c r="Y324" i="3"/>
  <c r="X324" i="3"/>
  <c r="W324" i="3"/>
  <c r="V324" i="3"/>
  <c r="T324" i="3"/>
  <c r="S324" i="3"/>
  <c r="R324" i="3"/>
  <c r="Q324" i="3"/>
  <c r="P324" i="3"/>
  <c r="O324" i="3"/>
  <c r="N324" i="3"/>
  <c r="M324" i="3"/>
  <c r="L324" i="3"/>
  <c r="K324" i="3"/>
  <c r="J324" i="3"/>
  <c r="I324" i="3"/>
  <c r="H324" i="3"/>
  <c r="CB323" i="3"/>
  <c r="CA323" i="3"/>
  <c r="BZ323" i="3"/>
  <c r="BY323" i="3"/>
  <c r="BX323" i="3"/>
  <c r="BW323" i="3"/>
  <c r="BV323" i="3"/>
  <c r="BU323" i="3"/>
  <c r="BT323" i="3"/>
  <c r="BS323" i="3"/>
  <c r="BR323" i="3"/>
  <c r="BP323" i="3"/>
  <c r="BO323" i="3"/>
  <c r="BN323" i="3"/>
  <c r="BM323" i="3"/>
  <c r="BL323" i="3"/>
  <c r="BK323" i="3"/>
  <c r="BJ323" i="3"/>
  <c r="BI323" i="3"/>
  <c r="BH323" i="3"/>
  <c r="BG323" i="3"/>
  <c r="BF323" i="3"/>
  <c r="BD323" i="3"/>
  <c r="BC323" i="3"/>
  <c r="BB323" i="3"/>
  <c r="BA323" i="3"/>
  <c r="AZ323" i="3"/>
  <c r="AY323" i="3"/>
  <c r="AX323" i="3"/>
  <c r="AW323" i="3"/>
  <c r="AV323" i="3"/>
  <c r="AU323" i="3"/>
  <c r="AT323" i="3"/>
  <c r="AR323" i="3"/>
  <c r="AQ323" i="3"/>
  <c r="AP323" i="3"/>
  <c r="AO323" i="3"/>
  <c r="AN323" i="3"/>
  <c r="AL323" i="3"/>
  <c r="AK323" i="3"/>
  <c r="AJ323" i="3"/>
  <c r="AI323" i="3"/>
  <c r="AH323" i="3"/>
  <c r="AF323" i="3"/>
  <c r="AE323" i="3"/>
  <c r="AD323" i="3"/>
  <c r="AC323" i="3"/>
  <c r="AB323" i="3"/>
  <c r="AA323" i="3"/>
  <c r="Z323" i="3"/>
  <c r="Y323" i="3"/>
  <c r="X323" i="3"/>
  <c r="W323" i="3"/>
  <c r="V323" i="3"/>
  <c r="T323" i="3"/>
  <c r="S323" i="3"/>
  <c r="R323" i="3"/>
  <c r="Q323" i="3"/>
  <c r="P323" i="3"/>
  <c r="O323" i="3"/>
  <c r="N323" i="3"/>
  <c r="M323" i="3"/>
  <c r="L323" i="3"/>
  <c r="K323" i="3"/>
  <c r="J323" i="3"/>
  <c r="I323" i="3"/>
  <c r="H323" i="3"/>
  <c r="CB321" i="3"/>
  <c r="CA321" i="3"/>
  <c r="BZ321" i="3"/>
  <c r="BY321" i="3"/>
  <c r="BX321" i="3"/>
  <c r="BW321" i="3"/>
  <c r="BV321" i="3"/>
  <c r="BU321" i="3"/>
  <c r="BT321" i="3"/>
  <c r="BS321" i="3"/>
  <c r="BR321" i="3"/>
  <c r="BP321" i="3"/>
  <c r="BO321" i="3"/>
  <c r="BN321" i="3"/>
  <c r="BM321" i="3"/>
  <c r="BL321" i="3"/>
  <c r="BK321" i="3"/>
  <c r="BJ321" i="3"/>
  <c r="BI321" i="3"/>
  <c r="BH321" i="3"/>
  <c r="BG321" i="3"/>
  <c r="BF321" i="3"/>
  <c r="BD321" i="3"/>
  <c r="BC321" i="3"/>
  <c r="BB321" i="3"/>
  <c r="BA321" i="3"/>
  <c r="AZ321" i="3"/>
  <c r="AY321" i="3"/>
  <c r="AX321" i="3"/>
  <c r="AW321" i="3"/>
  <c r="AV321" i="3"/>
  <c r="AU321" i="3"/>
  <c r="AT321" i="3"/>
  <c r="AR321" i="3"/>
  <c r="AQ321" i="3"/>
  <c r="AP321" i="3"/>
  <c r="AO321" i="3"/>
  <c r="AN321" i="3"/>
  <c r="AL321" i="3"/>
  <c r="AK321" i="3"/>
  <c r="AJ321" i="3"/>
  <c r="AI321" i="3"/>
  <c r="AH321" i="3"/>
  <c r="AF321" i="3"/>
  <c r="AE321" i="3"/>
  <c r="AD321" i="3"/>
  <c r="AC321" i="3"/>
  <c r="AB321" i="3"/>
  <c r="AA321" i="3"/>
  <c r="Z321" i="3"/>
  <c r="Y321" i="3"/>
  <c r="X321" i="3"/>
  <c r="W321" i="3"/>
  <c r="V321" i="3"/>
  <c r="T321" i="3"/>
  <c r="S321" i="3"/>
  <c r="R321" i="3"/>
  <c r="Q321" i="3"/>
  <c r="P321" i="3"/>
  <c r="O321" i="3"/>
  <c r="N321" i="3"/>
  <c r="M321" i="3"/>
  <c r="L321" i="3"/>
  <c r="K321" i="3"/>
  <c r="J321" i="3"/>
  <c r="I321" i="3"/>
  <c r="H321" i="3"/>
  <c r="CB319" i="3"/>
  <c r="CA319" i="3"/>
  <c r="BZ319" i="3"/>
  <c r="BY319" i="3"/>
  <c r="BX319" i="3"/>
  <c r="BW319" i="3"/>
  <c r="BV319" i="3"/>
  <c r="BU319" i="3"/>
  <c r="BT319" i="3"/>
  <c r="BS319" i="3"/>
  <c r="BR319" i="3"/>
  <c r="BP319" i="3"/>
  <c r="BO319" i="3"/>
  <c r="BN319" i="3"/>
  <c r="BM319" i="3"/>
  <c r="BL319" i="3"/>
  <c r="BK319" i="3"/>
  <c r="BJ319" i="3"/>
  <c r="BI319" i="3"/>
  <c r="BH319" i="3"/>
  <c r="BG319" i="3"/>
  <c r="BF319" i="3"/>
  <c r="BD319" i="3"/>
  <c r="BC319" i="3"/>
  <c r="BB319" i="3"/>
  <c r="BA319" i="3"/>
  <c r="AZ319" i="3"/>
  <c r="AY319" i="3"/>
  <c r="AX319" i="3"/>
  <c r="AW319" i="3"/>
  <c r="AV319" i="3"/>
  <c r="AU319" i="3"/>
  <c r="AT319" i="3"/>
  <c r="AR319" i="3"/>
  <c r="AQ319" i="3"/>
  <c r="AP319" i="3"/>
  <c r="AO319" i="3"/>
  <c r="AN319" i="3"/>
  <c r="AL319" i="3"/>
  <c r="AK319" i="3"/>
  <c r="AJ319" i="3"/>
  <c r="AI319" i="3"/>
  <c r="AH319" i="3"/>
  <c r="AF319" i="3"/>
  <c r="AE319" i="3"/>
  <c r="AD319" i="3"/>
  <c r="AC319" i="3"/>
  <c r="AB319" i="3"/>
  <c r="AA319" i="3"/>
  <c r="Z319" i="3"/>
  <c r="Y319" i="3"/>
  <c r="X319" i="3"/>
  <c r="W319" i="3"/>
  <c r="V319" i="3"/>
  <c r="T319" i="3"/>
  <c r="S319" i="3"/>
  <c r="R319" i="3"/>
  <c r="Q319" i="3"/>
  <c r="P319" i="3"/>
  <c r="O319" i="3"/>
  <c r="N319" i="3"/>
  <c r="M319" i="3"/>
  <c r="L319" i="3"/>
  <c r="K319" i="3"/>
  <c r="J319" i="3"/>
  <c r="I319" i="3"/>
  <c r="H319" i="3"/>
  <c r="CB318" i="3"/>
  <c r="CA318" i="3"/>
  <c r="BZ318" i="3"/>
  <c r="BY318" i="3"/>
  <c r="BX318" i="3"/>
  <c r="BW318" i="3"/>
  <c r="BV318" i="3"/>
  <c r="BU318" i="3"/>
  <c r="BT318" i="3"/>
  <c r="BS318" i="3"/>
  <c r="BR318" i="3"/>
  <c r="BP318" i="3"/>
  <c r="BO318" i="3"/>
  <c r="BN318" i="3"/>
  <c r="BM318" i="3"/>
  <c r="BL318" i="3"/>
  <c r="BK318" i="3"/>
  <c r="BJ318" i="3"/>
  <c r="BI318" i="3"/>
  <c r="BH318" i="3"/>
  <c r="BG318" i="3"/>
  <c r="BF318" i="3"/>
  <c r="BD318" i="3"/>
  <c r="BC318" i="3"/>
  <c r="BB318" i="3"/>
  <c r="BA318" i="3"/>
  <c r="AZ318" i="3"/>
  <c r="AY318" i="3"/>
  <c r="AX318" i="3"/>
  <c r="AW318" i="3"/>
  <c r="AV318" i="3"/>
  <c r="AU318" i="3"/>
  <c r="AT318" i="3"/>
  <c r="AR318" i="3"/>
  <c r="AQ318" i="3"/>
  <c r="AP318" i="3"/>
  <c r="AO318" i="3"/>
  <c r="AN318" i="3"/>
  <c r="AL318" i="3"/>
  <c r="AK318" i="3"/>
  <c r="AJ318" i="3"/>
  <c r="AI318" i="3"/>
  <c r="AH318" i="3"/>
  <c r="AF318" i="3"/>
  <c r="AE318" i="3"/>
  <c r="AD318" i="3"/>
  <c r="AC318" i="3"/>
  <c r="AB318" i="3"/>
  <c r="AA318" i="3"/>
  <c r="Z318" i="3"/>
  <c r="Y318" i="3"/>
  <c r="X318" i="3"/>
  <c r="W318" i="3"/>
  <c r="V318" i="3"/>
  <c r="T318" i="3"/>
  <c r="S318" i="3"/>
  <c r="R318" i="3"/>
  <c r="Q318" i="3"/>
  <c r="P318" i="3"/>
  <c r="O318" i="3"/>
  <c r="N318" i="3"/>
  <c r="M318" i="3"/>
  <c r="L318" i="3"/>
  <c r="K318" i="3"/>
  <c r="J318" i="3"/>
  <c r="I318" i="3"/>
  <c r="H318" i="3"/>
  <c r="CB317" i="3"/>
  <c r="CA317" i="3"/>
  <c r="BZ317" i="3"/>
  <c r="BY317" i="3"/>
  <c r="BX317" i="3"/>
  <c r="BW317" i="3"/>
  <c r="BV317" i="3"/>
  <c r="BU317" i="3"/>
  <c r="BT317" i="3"/>
  <c r="BS317" i="3"/>
  <c r="BR317" i="3"/>
  <c r="BP317" i="3"/>
  <c r="BO317" i="3"/>
  <c r="BN317" i="3"/>
  <c r="BM317" i="3"/>
  <c r="BL317" i="3"/>
  <c r="BK317" i="3"/>
  <c r="BJ317" i="3"/>
  <c r="BI317" i="3"/>
  <c r="BH317" i="3"/>
  <c r="BG317" i="3"/>
  <c r="BF317" i="3"/>
  <c r="BD317" i="3"/>
  <c r="BC317" i="3"/>
  <c r="BB317" i="3"/>
  <c r="BA317" i="3"/>
  <c r="AZ317" i="3"/>
  <c r="AY317" i="3"/>
  <c r="AX317" i="3"/>
  <c r="AW317" i="3"/>
  <c r="AV317" i="3"/>
  <c r="AU317" i="3"/>
  <c r="AT317" i="3"/>
  <c r="AR317" i="3"/>
  <c r="AQ317" i="3"/>
  <c r="AP317" i="3"/>
  <c r="AO317" i="3"/>
  <c r="AN317" i="3"/>
  <c r="AL317" i="3"/>
  <c r="AK317" i="3"/>
  <c r="AJ317" i="3"/>
  <c r="AI317" i="3"/>
  <c r="AH317" i="3"/>
  <c r="AF317" i="3"/>
  <c r="AE317" i="3"/>
  <c r="AD317" i="3"/>
  <c r="AC317" i="3"/>
  <c r="AB317" i="3"/>
  <c r="AA317" i="3"/>
  <c r="Z317" i="3"/>
  <c r="Y317" i="3"/>
  <c r="X317" i="3"/>
  <c r="W317" i="3"/>
  <c r="V317" i="3"/>
  <c r="T317" i="3"/>
  <c r="S317" i="3"/>
  <c r="R317" i="3"/>
  <c r="Q317" i="3"/>
  <c r="P317" i="3"/>
  <c r="O317" i="3"/>
  <c r="N317" i="3"/>
  <c r="M317" i="3"/>
  <c r="L317" i="3"/>
  <c r="K317" i="3"/>
  <c r="J317" i="3"/>
  <c r="I317" i="3"/>
  <c r="H317" i="3"/>
  <c r="CB311" i="3"/>
  <c r="CA311" i="3"/>
  <c r="BZ311" i="3"/>
  <c r="BY311" i="3"/>
  <c r="BX311" i="3"/>
  <c r="BW311" i="3"/>
  <c r="BV311" i="3"/>
  <c r="BU311" i="3"/>
  <c r="BT311" i="3"/>
  <c r="BS311" i="3"/>
  <c r="BR311" i="3"/>
  <c r="BP311" i="3"/>
  <c r="BO311" i="3"/>
  <c r="BN311" i="3"/>
  <c r="BM311" i="3"/>
  <c r="BL311" i="3"/>
  <c r="BK311" i="3"/>
  <c r="BJ311" i="3"/>
  <c r="BI311" i="3"/>
  <c r="BH311" i="3"/>
  <c r="BG311" i="3"/>
  <c r="BF311" i="3"/>
  <c r="BD311" i="3"/>
  <c r="BC311" i="3"/>
  <c r="BB311" i="3"/>
  <c r="BA311" i="3"/>
  <c r="AZ311" i="3"/>
  <c r="AY311" i="3"/>
  <c r="AX311" i="3"/>
  <c r="AW311" i="3"/>
  <c r="AV311" i="3"/>
  <c r="AU311" i="3"/>
  <c r="AT311" i="3"/>
  <c r="AR311" i="3"/>
  <c r="AQ311" i="3"/>
  <c r="AP311" i="3"/>
  <c r="AO311" i="3"/>
  <c r="AN311" i="3"/>
  <c r="AL311" i="3"/>
  <c r="AK311" i="3"/>
  <c r="AJ311" i="3"/>
  <c r="AI311" i="3"/>
  <c r="AH311" i="3"/>
  <c r="AF311" i="3"/>
  <c r="AE311" i="3"/>
  <c r="AD311" i="3"/>
  <c r="AC311" i="3"/>
  <c r="AB311" i="3"/>
  <c r="AA311" i="3"/>
  <c r="Z311" i="3"/>
  <c r="Y311" i="3"/>
  <c r="X311" i="3"/>
  <c r="W311" i="3"/>
  <c r="V311" i="3"/>
  <c r="T311" i="3"/>
  <c r="S311" i="3"/>
  <c r="R311" i="3"/>
  <c r="Q311" i="3"/>
  <c r="P311" i="3"/>
  <c r="O311" i="3"/>
  <c r="N311" i="3"/>
  <c r="M311" i="3"/>
  <c r="L311" i="3"/>
  <c r="K311" i="3"/>
  <c r="J311" i="3"/>
  <c r="I311" i="3"/>
  <c r="H311" i="3"/>
  <c r="CC307" i="3"/>
  <c r="CB307" i="3"/>
  <c r="CA307" i="3"/>
  <c r="BZ307" i="3"/>
  <c r="BY307" i="3"/>
  <c r="BX307" i="3"/>
  <c r="BW307" i="3"/>
  <c r="BV307" i="3"/>
  <c r="BU307" i="3"/>
  <c r="BT307" i="3"/>
  <c r="BS307" i="3"/>
  <c r="BR307" i="3"/>
  <c r="BQ307" i="3"/>
  <c r="BP307" i="3"/>
  <c r="BO307" i="3"/>
  <c r="BN307" i="3"/>
  <c r="BM307" i="3"/>
  <c r="BL307" i="3"/>
  <c r="BK307" i="3"/>
  <c r="BJ307" i="3"/>
  <c r="BI307" i="3"/>
  <c r="BH307" i="3"/>
  <c r="BG307" i="3"/>
  <c r="BF307" i="3"/>
  <c r="BE307" i="3"/>
  <c r="BD307" i="3"/>
  <c r="BC307" i="3"/>
  <c r="BB307" i="3"/>
  <c r="BA307" i="3"/>
  <c r="AZ307" i="3"/>
  <c r="AY307" i="3"/>
  <c r="AX307" i="3"/>
  <c r="AW307" i="3"/>
  <c r="AV307" i="3"/>
  <c r="AU307" i="3"/>
  <c r="AT307" i="3"/>
  <c r="AS307" i="3"/>
  <c r="AR307" i="3"/>
  <c r="AQ307" i="3"/>
  <c r="AP307" i="3"/>
  <c r="AO307" i="3"/>
  <c r="AN307" i="3"/>
  <c r="AM307" i="3"/>
  <c r="AL307" i="3"/>
  <c r="AK307" i="3"/>
  <c r="AJ307" i="3"/>
  <c r="AI307" i="3"/>
  <c r="AH307" i="3"/>
  <c r="AG307" i="3"/>
  <c r="AF307" i="3"/>
  <c r="AE307" i="3"/>
  <c r="AD307" i="3"/>
  <c r="AC307" i="3"/>
  <c r="AB307" i="3"/>
  <c r="AA307" i="3"/>
  <c r="Z307" i="3"/>
  <c r="Y307" i="3"/>
  <c r="X307" i="3"/>
  <c r="W307" i="3"/>
  <c r="V307" i="3"/>
  <c r="U307" i="3"/>
  <c r="T307" i="3"/>
  <c r="S307" i="3"/>
  <c r="R307" i="3"/>
  <c r="Q307" i="3"/>
  <c r="P307" i="3"/>
  <c r="O307" i="3"/>
  <c r="N307" i="3"/>
  <c r="M307" i="3"/>
  <c r="L307" i="3"/>
  <c r="K307" i="3"/>
  <c r="J307" i="3"/>
  <c r="I307" i="3"/>
  <c r="H307" i="3"/>
  <c r="CC306" i="3"/>
  <c r="CB306" i="3"/>
  <c r="CA306" i="3"/>
  <c r="BZ306" i="3"/>
  <c r="BY306" i="3"/>
  <c r="BX306" i="3"/>
  <c r="BW306" i="3"/>
  <c r="BV306" i="3"/>
  <c r="BU306" i="3"/>
  <c r="BT306" i="3"/>
  <c r="BS306" i="3"/>
  <c r="BR306" i="3"/>
  <c r="BQ306" i="3"/>
  <c r="BP306" i="3"/>
  <c r="BO306" i="3"/>
  <c r="BN306" i="3"/>
  <c r="BM306" i="3"/>
  <c r="BL306" i="3"/>
  <c r="BK306" i="3"/>
  <c r="BJ306" i="3"/>
  <c r="BI306" i="3"/>
  <c r="BH306" i="3"/>
  <c r="BG306" i="3"/>
  <c r="BF306" i="3"/>
  <c r="BE306" i="3"/>
  <c r="BD306" i="3"/>
  <c r="BC306" i="3"/>
  <c r="BB306" i="3"/>
  <c r="BA306" i="3"/>
  <c r="AZ306" i="3"/>
  <c r="AY306" i="3"/>
  <c r="AX306" i="3"/>
  <c r="AW306" i="3"/>
  <c r="AV306" i="3"/>
  <c r="AU306" i="3"/>
  <c r="AT306" i="3"/>
  <c r="AS306" i="3"/>
  <c r="AR306" i="3"/>
  <c r="AQ306" i="3"/>
  <c r="AP306" i="3"/>
  <c r="AO306" i="3"/>
  <c r="AN306" i="3"/>
  <c r="AM306" i="3"/>
  <c r="AL306" i="3"/>
  <c r="AK306" i="3"/>
  <c r="AJ306" i="3"/>
  <c r="AI306" i="3"/>
  <c r="AH306" i="3"/>
  <c r="AG306" i="3"/>
  <c r="AF306" i="3"/>
  <c r="AE306" i="3"/>
  <c r="AD306" i="3"/>
  <c r="AC306" i="3"/>
  <c r="AB306" i="3"/>
  <c r="AA306" i="3"/>
  <c r="Z306" i="3"/>
  <c r="Y306" i="3"/>
  <c r="X306" i="3"/>
  <c r="W306" i="3"/>
  <c r="V306" i="3"/>
  <c r="U306" i="3"/>
  <c r="T306" i="3"/>
  <c r="S306" i="3"/>
  <c r="R306" i="3"/>
  <c r="Q306" i="3"/>
  <c r="P306" i="3"/>
  <c r="O306" i="3"/>
  <c r="N306" i="3"/>
  <c r="M306" i="3"/>
  <c r="L306" i="3"/>
  <c r="K306" i="3"/>
  <c r="J306" i="3"/>
  <c r="I306" i="3"/>
  <c r="H306" i="3"/>
  <c r="CB305" i="3"/>
  <c r="CA305" i="3"/>
  <c r="BZ305" i="3"/>
  <c r="BY305" i="3"/>
  <c r="BX305" i="3"/>
  <c r="BW305" i="3"/>
  <c r="BV305" i="3"/>
  <c r="BU305" i="3"/>
  <c r="BT305" i="3"/>
  <c r="BS305" i="3"/>
  <c r="BR305" i="3"/>
  <c r="BP305" i="3"/>
  <c r="BO305" i="3"/>
  <c r="BN305" i="3"/>
  <c r="BM305" i="3"/>
  <c r="BL305" i="3"/>
  <c r="BK305" i="3"/>
  <c r="BJ305" i="3"/>
  <c r="BI305" i="3"/>
  <c r="BH305" i="3"/>
  <c r="BG305" i="3"/>
  <c r="BF305" i="3"/>
  <c r="BD305" i="3"/>
  <c r="BC305" i="3"/>
  <c r="BB305" i="3"/>
  <c r="BA305" i="3"/>
  <c r="AZ305" i="3"/>
  <c r="AY305" i="3"/>
  <c r="AX305" i="3"/>
  <c r="AW305" i="3"/>
  <c r="AV305" i="3"/>
  <c r="AU305" i="3"/>
  <c r="AT305" i="3"/>
  <c r="AR305" i="3"/>
  <c r="AQ305" i="3"/>
  <c r="AP305" i="3"/>
  <c r="AO305" i="3"/>
  <c r="AN305" i="3"/>
  <c r="AL305" i="3"/>
  <c r="AK305" i="3"/>
  <c r="AJ305" i="3"/>
  <c r="AI305" i="3"/>
  <c r="AH305" i="3"/>
  <c r="AF305" i="3"/>
  <c r="AE305" i="3"/>
  <c r="AD305" i="3"/>
  <c r="AC305" i="3"/>
  <c r="AB305" i="3"/>
  <c r="AA305" i="3"/>
  <c r="Z305" i="3"/>
  <c r="Y305" i="3"/>
  <c r="X305" i="3"/>
  <c r="W305" i="3"/>
  <c r="V305" i="3"/>
  <c r="T305" i="3"/>
  <c r="S305" i="3"/>
  <c r="R305" i="3"/>
  <c r="Q305" i="3"/>
  <c r="P305" i="3"/>
  <c r="O305" i="3"/>
  <c r="N305" i="3"/>
  <c r="M305" i="3"/>
  <c r="L305" i="3"/>
  <c r="K305" i="3"/>
  <c r="J305" i="3"/>
  <c r="I305" i="3"/>
  <c r="H305" i="3"/>
  <c r="CB304" i="3"/>
  <c r="CA304" i="3"/>
  <c r="BZ304" i="3"/>
  <c r="BY304" i="3"/>
  <c r="BX304" i="3"/>
  <c r="BW304" i="3"/>
  <c r="BV304" i="3"/>
  <c r="BU304" i="3"/>
  <c r="BT304" i="3"/>
  <c r="BS304" i="3"/>
  <c r="BR304" i="3"/>
  <c r="BP304" i="3"/>
  <c r="BO304" i="3"/>
  <c r="BN304" i="3"/>
  <c r="BM304" i="3"/>
  <c r="BL304" i="3"/>
  <c r="BK304" i="3"/>
  <c r="BJ304" i="3"/>
  <c r="BI304" i="3"/>
  <c r="BH304" i="3"/>
  <c r="BG304" i="3"/>
  <c r="BF304" i="3"/>
  <c r="BD304" i="3"/>
  <c r="BC304" i="3"/>
  <c r="BB304" i="3"/>
  <c r="BA304" i="3"/>
  <c r="AZ304" i="3"/>
  <c r="AY304" i="3"/>
  <c r="AX304" i="3"/>
  <c r="AW304" i="3"/>
  <c r="AV304" i="3"/>
  <c r="AU304" i="3"/>
  <c r="AT304" i="3"/>
  <c r="AR304" i="3"/>
  <c r="AQ304" i="3"/>
  <c r="AP304" i="3"/>
  <c r="AO304" i="3"/>
  <c r="AN304" i="3"/>
  <c r="AL304" i="3"/>
  <c r="AK304" i="3"/>
  <c r="AJ304" i="3"/>
  <c r="AI304" i="3"/>
  <c r="AH304" i="3"/>
  <c r="AF304" i="3"/>
  <c r="AE304" i="3"/>
  <c r="AD304" i="3"/>
  <c r="AC304" i="3"/>
  <c r="AB304" i="3"/>
  <c r="AA304" i="3"/>
  <c r="Z304" i="3"/>
  <c r="Y304" i="3"/>
  <c r="X304" i="3"/>
  <c r="W304" i="3"/>
  <c r="V304" i="3"/>
  <c r="T304" i="3"/>
  <c r="S304" i="3"/>
  <c r="R304" i="3"/>
  <c r="Q304" i="3"/>
  <c r="P304" i="3"/>
  <c r="O304" i="3"/>
  <c r="N304" i="3"/>
  <c r="M304" i="3"/>
  <c r="L304" i="3"/>
  <c r="K304" i="3"/>
  <c r="J304" i="3"/>
  <c r="I304" i="3"/>
  <c r="H304" i="3"/>
  <c r="CC303" i="3"/>
  <c r="CB303" i="3"/>
  <c r="CA303" i="3"/>
  <c r="BZ303" i="3"/>
  <c r="BY303" i="3"/>
  <c r="BX303" i="3"/>
  <c r="BW303" i="3"/>
  <c r="BV303" i="3"/>
  <c r="BU303" i="3"/>
  <c r="BT303" i="3"/>
  <c r="BS303" i="3"/>
  <c r="BR303" i="3"/>
  <c r="BQ303" i="3"/>
  <c r="BP303" i="3"/>
  <c r="BO303" i="3"/>
  <c r="BN303" i="3"/>
  <c r="BM303" i="3"/>
  <c r="BL303" i="3"/>
  <c r="BK303" i="3"/>
  <c r="BJ303" i="3"/>
  <c r="BI303" i="3"/>
  <c r="BH303" i="3"/>
  <c r="BG303" i="3"/>
  <c r="BF303" i="3"/>
  <c r="BE303" i="3"/>
  <c r="BD303" i="3"/>
  <c r="BC303" i="3"/>
  <c r="BB303" i="3"/>
  <c r="BA303" i="3"/>
  <c r="AZ303" i="3"/>
  <c r="AY303" i="3"/>
  <c r="AX303" i="3"/>
  <c r="AW303" i="3"/>
  <c r="AV303" i="3"/>
  <c r="AU303" i="3"/>
  <c r="AT303" i="3"/>
  <c r="AS303" i="3"/>
  <c r="AR303" i="3"/>
  <c r="AQ303" i="3"/>
  <c r="AP303" i="3"/>
  <c r="AO303" i="3"/>
  <c r="AN303" i="3"/>
  <c r="AL303" i="3"/>
  <c r="AK303" i="3"/>
  <c r="AJ303" i="3"/>
  <c r="AI303" i="3"/>
  <c r="AH303" i="3"/>
  <c r="AF303" i="3"/>
  <c r="AE303" i="3"/>
  <c r="AD303" i="3"/>
  <c r="AC303" i="3"/>
  <c r="AB303" i="3"/>
  <c r="AA303" i="3"/>
  <c r="Z303" i="3"/>
  <c r="Y303" i="3"/>
  <c r="X303" i="3"/>
  <c r="W303" i="3"/>
  <c r="V303" i="3"/>
  <c r="T303" i="3"/>
  <c r="S303" i="3"/>
  <c r="R303" i="3"/>
  <c r="Q303" i="3"/>
  <c r="P303" i="3"/>
  <c r="O303" i="3"/>
  <c r="N303" i="3"/>
  <c r="M303" i="3"/>
  <c r="L303" i="3"/>
  <c r="K303" i="3"/>
  <c r="J303" i="3"/>
  <c r="I303" i="3"/>
  <c r="H303" i="3"/>
  <c r="CB301" i="3"/>
  <c r="CA301" i="3"/>
  <c r="BZ301" i="3"/>
  <c r="BY301" i="3"/>
  <c r="BX301" i="3"/>
  <c r="BW301" i="3"/>
  <c r="BV301" i="3"/>
  <c r="BU301" i="3"/>
  <c r="BT301" i="3"/>
  <c r="BS301" i="3"/>
  <c r="BR301" i="3"/>
  <c r="BP301" i="3"/>
  <c r="BO301" i="3"/>
  <c r="BN301" i="3"/>
  <c r="BM301" i="3"/>
  <c r="BL301" i="3"/>
  <c r="BK301" i="3"/>
  <c r="BJ301" i="3"/>
  <c r="BI301" i="3"/>
  <c r="BH301" i="3"/>
  <c r="BG301" i="3"/>
  <c r="BF301" i="3"/>
  <c r="BD301" i="3"/>
  <c r="BC301" i="3"/>
  <c r="BB301" i="3"/>
  <c r="BA301" i="3"/>
  <c r="AZ301" i="3"/>
  <c r="AY301" i="3"/>
  <c r="AX301" i="3"/>
  <c r="AW301" i="3"/>
  <c r="AV301" i="3"/>
  <c r="AU301" i="3"/>
  <c r="AT301" i="3"/>
  <c r="AR301" i="3"/>
  <c r="AQ301" i="3"/>
  <c r="AP301" i="3"/>
  <c r="AO301" i="3"/>
  <c r="AN301" i="3"/>
  <c r="AL301" i="3"/>
  <c r="AK301" i="3"/>
  <c r="AJ301" i="3"/>
  <c r="AI301" i="3"/>
  <c r="AH301" i="3"/>
  <c r="AF301" i="3"/>
  <c r="AE301" i="3"/>
  <c r="AD301" i="3"/>
  <c r="AC301" i="3"/>
  <c r="AB301" i="3"/>
  <c r="AA301" i="3"/>
  <c r="Z301" i="3"/>
  <c r="Y301" i="3"/>
  <c r="X301" i="3"/>
  <c r="W301" i="3"/>
  <c r="V301" i="3"/>
  <c r="T301" i="3"/>
  <c r="S301" i="3"/>
  <c r="R301" i="3"/>
  <c r="Q301" i="3"/>
  <c r="P301" i="3"/>
  <c r="O301" i="3"/>
  <c r="N301" i="3"/>
  <c r="M301" i="3"/>
  <c r="L301" i="3"/>
  <c r="K301" i="3"/>
  <c r="J301" i="3"/>
  <c r="I301" i="3"/>
  <c r="H301" i="3"/>
  <c r="CB300" i="3"/>
  <c r="CA300" i="3"/>
  <c r="BZ300" i="3"/>
  <c r="BY300" i="3"/>
  <c r="BX300" i="3"/>
  <c r="BW300" i="3"/>
  <c r="BV300" i="3"/>
  <c r="BU300" i="3"/>
  <c r="BT300" i="3"/>
  <c r="BS300" i="3"/>
  <c r="BR300" i="3"/>
  <c r="BP300" i="3"/>
  <c r="BO300" i="3"/>
  <c r="BN300" i="3"/>
  <c r="BM300" i="3"/>
  <c r="BL300" i="3"/>
  <c r="BK300" i="3"/>
  <c r="BJ300" i="3"/>
  <c r="BI300" i="3"/>
  <c r="BH300" i="3"/>
  <c r="BG300" i="3"/>
  <c r="BF300" i="3"/>
  <c r="BD300" i="3"/>
  <c r="BC300" i="3"/>
  <c r="BB300" i="3"/>
  <c r="BA300" i="3"/>
  <c r="AZ300" i="3"/>
  <c r="AY300" i="3"/>
  <c r="AX300" i="3"/>
  <c r="AW300" i="3"/>
  <c r="AV300" i="3"/>
  <c r="AU300" i="3"/>
  <c r="AT300" i="3"/>
  <c r="AR300" i="3"/>
  <c r="AQ300" i="3"/>
  <c r="AP300" i="3"/>
  <c r="AO300" i="3"/>
  <c r="AN300" i="3"/>
  <c r="AL300" i="3"/>
  <c r="AK300" i="3"/>
  <c r="AJ300" i="3"/>
  <c r="AI300" i="3"/>
  <c r="AH300" i="3"/>
  <c r="AF300" i="3"/>
  <c r="AE300" i="3"/>
  <c r="AD300" i="3"/>
  <c r="AC300" i="3"/>
  <c r="AB300" i="3"/>
  <c r="AA300" i="3"/>
  <c r="Z300" i="3"/>
  <c r="Y300" i="3"/>
  <c r="X300" i="3"/>
  <c r="W300" i="3"/>
  <c r="V300" i="3"/>
  <c r="T300" i="3"/>
  <c r="S300" i="3"/>
  <c r="R300" i="3"/>
  <c r="Q300" i="3"/>
  <c r="P300" i="3"/>
  <c r="O300" i="3"/>
  <c r="N300" i="3"/>
  <c r="M300" i="3"/>
  <c r="L300" i="3"/>
  <c r="K300" i="3"/>
  <c r="J300" i="3"/>
  <c r="I300" i="3"/>
  <c r="H300" i="3"/>
  <c r="CB299" i="3"/>
  <c r="CA299" i="3"/>
  <c r="BZ299" i="3"/>
  <c r="BY299" i="3"/>
  <c r="BX299" i="3"/>
  <c r="BW299" i="3"/>
  <c r="BV299" i="3"/>
  <c r="BU299" i="3"/>
  <c r="BT299" i="3"/>
  <c r="BS299" i="3"/>
  <c r="BR299" i="3"/>
  <c r="BP299" i="3"/>
  <c r="BO299" i="3"/>
  <c r="BN299" i="3"/>
  <c r="BM299" i="3"/>
  <c r="BL299" i="3"/>
  <c r="BK299" i="3"/>
  <c r="BJ299" i="3"/>
  <c r="BI299" i="3"/>
  <c r="BH299" i="3"/>
  <c r="BG299" i="3"/>
  <c r="BF299" i="3"/>
  <c r="BD299" i="3"/>
  <c r="BC299" i="3"/>
  <c r="BB299" i="3"/>
  <c r="BA299" i="3"/>
  <c r="AZ299" i="3"/>
  <c r="AY299" i="3"/>
  <c r="AX299" i="3"/>
  <c r="AW299" i="3"/>
  <c r="AV299" i="3"/>
  <c r="AU299" i="3"/>
  <c r="AT299" i="3"/>
  <c r="AR299" i="3"/>
  <c r="AQ299" i="3"/>
  <c r="AP299" i="3"/>
  <c r="AO299" i="3"/>
  <c r="AN299" i="3"/>
  <c r="AL299" i="3"/>
  <c r="AK299" i="3"/>
  <c r="AJ299" i="3"/>
  <c r="AI299" i="3"/>
  <c r="AH299" i="3"/>
  <c r="AF299" i="3"/>
  <c r="AE299" i="3"/>
  <c r="AD299" i="3"/>
  <c r="AC299" i="3"/>
  <c r="AB299" i="3"/>
  <c r="AA299" i="3"/>
  <c r="Z299" i="3"/>
  <c r="Y299" i="3"/>
  <c r="X299" i="3"/>
  <c r="W299" i="3"/>
  <c r="V299" i="3"/>
  <c r="T299" i="3"/>
  <c r="S299" i="3"/>
  <c r="R299" i="3"/>
  <c r="Q299" i="3"/>
  <c r="P299" i="3"/>
  <c r="O299" i="3"/>
  <c r="N299" i="3"/>
  <c r="M299" i="3"/>
  <c r="L299" i="3"/>
  <c r="K299" i="3"/>
  <c r="J299" i="3"/>
  <c r="I299" i="3"/>
  <c r="H299" i="3"/>
  <c r="CB298" i="3"/>
  <c r="CA298" i="3"/>
  <c r="BZ298" i="3"/>
  <c r="BY298" i="3"/>
  <c r="BX298" i="3"/>
  <c r="BW298" i="3"/>
  <c r="BV298" i="3"/>
  <c r="BU298" i="3"/>
  <c r="BT298" i="3"/>
  <c r="BS298" i="3"/>
  <c r="BR298" i="3"/>
  <c r="BP298" i="3"/>
  <c r="BO298" i="3"/>
  <c r="BN298" i="3"/>
  <c r="BM298" i="3"/>
  <c r="BL298" i="3"/>
  <c r="BK298" i="3"/>
  <c r="BJ298" i="3"/>
  <c r="BI298" i="3"/>
  <c r="BH298" i="3"/>
  <c r="BG298" i="3"/>
  <c r="BF298" i="3"/>
  <c r="BD298" i="3"/>
  <c r="BC298" i="3"/>
  <c r="BB298" i="3"/>
  <c r="BA298" i="3"/>
  <c r="AZ298" i="3"/>
  <c r="AY298" i="3"/>
  <c r="AX298" i="3"/>
  <c r="AW298" i="3"/>
  <c r="AV298" i="3"/>
  <c r="AU298" i="3"/>
  <c r="AT298" i="3"/>
  <c r="AR298" i="3"/>
  <c r="AQ298" i="3"/>
  <c r="AP298" i="3"/>
  <c r="AO298" i="3"/>
  <c r="AN298" i="3"/>
  <c r="AL298" i="3"/>
  <c r="AK298" i="3"/>
  <c r="AJ298" i="3"/>
  <c r="AI298" i="3"/>
  <c r="AH298" i="3"/>
  <c r="AF298" i="3"/>
  <c r="AE298" i="3"/>
  <c r="AD298" i="3"/>
  <c r="AC298" i="3"/>
  <c r="AB298" i="3"/>
  <c r="AA298" i="3"/>
  <c r="Z298" i="3"/>
  <c r="Y298" i="3"/>
  <c r="X298" i="3"/>
  <c r="W298" i="3"/>
  <c r="V298" i="3"/>
  <c r="T298" i="3"/>
  <c r="S298" i="3"/>
  <c r="R298" i="3"/>
  <c r="Q298" i="3"/>
  <c r="P298" i="3"/>
  <c r="O298" i="3"/>
  <c r="N298" i="3"/>
  <c r="M298" i="3"/>
  <c r="L298" i="3"/>
  <c r="K298" i="3"/>
  <c r="J298" i="3"/>
  <c r="I298" i="3"/>
  <c r="H298" i="3"/>
  <c r="CB297" i="3"/>
  <c r="CA297" i="3"/>
  <c r="BZ297" i="3"/>
  <c r="BY297" i="3"/>
  <c r="BX297" i="3"/>
  <c r="BW297" i="3"/>
  <c r="BV297" i="3"/>
  <c r="BU297" i="3"/>
  <c r="BT297" i="3"/>
  <c r="BS297" i="3"/>
  <c r="BR297" i="3"/>
  <c r="BP297" i="3"/>
  <c r="BO297" i="3"/>
  <c r="BN297" i="3"/>
  <c r="BM297" i="3"/>
  <c r="BL297" i="3"/>
  <c r="BK297" i="3"/>
  <c r="BJ297" i="3"/>
  <c r="BI297" i="3"/>
  <c r="BH297" i="3"/>
  <c r="BG297" i="3"/>
  <c r="BF297" i="3"/>
  <c r="BD297" i="3"/>
  <c r="BC297" i="3"/>
  <c r="BB297" i="3"/>
  <c r="BA297" i="3"/>
  <c r="AZ297" i="3"/>
  <c r="AY297" i="3"/>
  <c r="AX297" i="3"/>
  <c r="AW297" i="3"/>
  <c r="AV297" i="3"/>
  <c r="AU297" i="3"/>
  <c r="AT297" i="3"/>
  <c r="AR297" i="3"/>
  <c r="AQ297" i="3"/>
  <c r="AP297" i="3"/>
  <c r="AO297" i="3"/>
  <c r="AN297" i="3"/>
  <c r="AL297" i="3"/>
  <c r="AK297" i="3"/>
  <c r="AJ297" i="3"/>
  <c r="AI297" i="3"/>
  <c r="AH297" i="3"/>
  <c r="AF297" i="3"/>
  <c r="AE297" i="3"/>
  <c r="AD297" i="3"/>
  <c r="AC297" i="3"/>
  <c r="AB297" i="3"/>
  <c r="AA297" i="3"/>
  <c r="Z297" i="3"/>
  <c r="Y297" i="3"/>
  <c r="X297" i="3"/>
  <c r="W297" i="3"/>
  <c r="V297" i="3"/>
  <c r="T297" i="3"/>
  <c r="S297" i="3"/>
  <c r="R297" i="3"/>
  <c r="Q297" i="3"/>
  <c r="P297" i="3"/>
  <c r="O297" i="3"/>
  <c r="N297" i="3"/>
  <c r="M297" i="3"/>
  <c r="L297" i="3"/>
  <c r="K297" i="3"/>
  <c r="J297" i="3"/>
  <c r="I297" i="3"/>
  <c r="H297" i="3"/>
  <c r="CB295" i="3"/>
  <c r="CA295" i="3"/>
  <c r="BZ295" i="3"/>
  <c r="BY295" i="3"/>
  <c r="BX295" i="3"/>
  <c r="BW295" i="3"/>
  <c r="BV295" i="3"/>
  <c r="BU295" i="3"/>
  <c r="BT295" i="3"/>
  <c r="BS295" i="3"/>
  <c r="BR295" i="3"/>
  <c r="BP295" i="3"/>
  <c r="BO295" i="3"/>
  <c r="BN295" i="3"/>
  <c r="BM295" i="3"/>
  <c r="BL295" i="3"/>
  <c r="BK295" i="3"/>
  <c r="BJ295" i="3"/>
  <c r="BI295" i="3"/>
  <c r="BH295" i="3"/>
  <c r="BG295" i="3"/>
  <c r="BF295" i="3"/>
  <c r="BD295" i="3"/>
  <c r="BC295" i="3"/>
  <c r="BB295" i="3"/>
  <c r="BA295" i="3"/>
  <c r="AZ295" i="3"/>
  <c r="AY295" i="3"/>
  <c r="AX295" i="3"/>
  <c r="AW295" i="3"/>
  <c r="AV295" i="3"/>
  <c r="AU295" i="3"/>
  <c r="AT295" i="3"/>
  <c r="AR295" i="3"/>
  <c r="AQ295" i="3"/>
  <c r="AP295" i="3"/>
  <c r="AO295" i="3"/>
  <c r="AN295" i="3"/>
  <c r="AL295" i="3"/>
  <c r="AK295" i="3"/>
  <c r="AJ295" i="3"/>
  <c r="AI295" i="3"/>
  <c r="AH295" i="3"/>
  <c r="AF295" i="3"/>
  <c r="AE295" i="3"/>
  <c r="AD295" i="3"/>
  <c r="AC295" i="3"/>
  <c r="AB295" i="3"/>
  <c r="AA295" i="3"/>
  <c r="Z295" i="3"/>
  <c r="Y295" i="3"/>
  <c r="X295" i="3"/>
  <c r="W295" i="3"/>
  <c r="V295" i="3"/>
  <c r="T295" i="3"/>
  <c r="S295" i="3"/>
  <c r="R295" i="3"/>
  <c r="Q295" i="3"/>
  <c r="P295" i="3"/>
  <c r="O295" i="3"/>
  <c r="N295" i="3"/>
  <c r="M295" i="3"/>
  <c r="L295" i="3"/>
  <c r="K295" i="3"/>
  <c r="J295" i="3"/>
  <c r="I295" i="3"/>
  <c r="H295" i="3"/>
  <c r="CB294" i="3"/>
  <c r="CA294" i="3"/>
  <c r="BZ294" i="3"/>
  <c r="BY294" i="3"/>
  <c r="BX294" i="3"/>
  <c r="BW294" i="3"/>
  <c r="BV294" i="3"/>
  <c r="BU294" i="3"/>
  <c r="BT294" i="3"/>
  <c r="BS294" i="3"/>
  <c r="BR294" i="3"/>
  <c r="BP294" i="3"/>
  <c r="BO294" i="3"/>
  <c r="BN294" i="3"/>
  <c r="BM294" i="3"/>
  <c r="BL294" i="3"/>
  <c r="BK294" i="3"/>
  <c r="BJ294" i="3"/>
  <c r="BI294" i="3"/>
  <c r="BH294" i="3"/>
  <c r="BG294" i="3"/>
  <c r="BF294" i="3"/>
  <c r="BD294" i="3"/>
  <c r="BC294" i="3"/>
  <c r="BB294" i="3"/>
  <c r="BA294" i="3"/>
  <c r="AZ294" i="3"/>
  <c r="AY294" i="3"/>
  <c r="AX294" i="3"/>
  <c r="AW294" i="3"/>
  <c r="AV294" i="3"/>
  <c r="AU294" i="3"/>
  <c r="AT294" i="3"/>
  <c r="AR294" i="3"/>
  <c r="AQ294" i="3"/>
  <c r="AP294" i="3"/>
  <c r="AO294" i="3"/>
  <c r="AN294" i="3"/>
  <c r="AL294" i="3"/>
  <c r="AK294" i="3"/>
  <c r="AJ294" i="3"/>
  <c r="AI294" i="3"/>
  <c r="AH294" i="3"/>
  <c r="AF294" i="3"/>
  <c r="AE294" i="3"/>
  <c r="AD294" i="3"/>
  <c r="AC294" i="3"/>
  <c r="AB294" i="3"/>
  <c r="AA294" i="3"/>
  <c r="Z294" i="3"/>
  <c r="Y294" i="3"/>
  <c r="X294" i="3"/>
  <c r="W294" i="3"/>
  <c r="V294" i="3"/>
  <c r="T294" i="3"/>
  <c r="S294" i="3"/>
  <c r="R294" i="3"/>
  <c r="Q294" i="3"/>
  <c r="P294" i="3"/>
  <c r="O294" i="3"/>
  <c r="N294" i="3"/>
  <c r="M294" i="3"/>
  <c r="L294" i="3"/>
  <c r="K294" i="3"/>
  <c r="J294" i="3"/>
  <c r="I294" i="3"/>
  <c r="H294" i="3"/>
  <c r="CB293" i="3"/>
  <c r="CA293" i="3"/>
  <c r="BZ293" i="3"/>
  <c r="BY293" i="3"/>
  <c r="BX293" i="3"/>
  <c r="BW293" i="3"/>
  <c r="BV293" i="3"/>
  <c r="BU293" i="3"/>
  <c r="BT293" i="3"/>
  <c r="BS293" i="3"/>
  <c r="BR293" i="3"/>
  <c r="BP293" i="3"/>
  <c r="BO293" i="3"/>
  <c r="BN293" i="3"/>
  <c r="BM293" i="3"/>
  <c r="BL293" i="3"/>
  <c r="BK293" i="3"/>
  <c r="BJ293" i="3"/>
  <c r="BI293" i="3"/>
  <c r="BH293" i="3"/>
  <c r="BG293" i="3"/>
  <c r="BF293" i="3"/>
  <c r="BD293" i="3"/>
  <c r="BC293" i="3"/>
  <c r="BB293" i="3"/>
  <c r="BA293" i="3"/>
  <c r="AZ293" i="3"/>
  <c r="AY293" i="3"/>
  <c r="AX293" i="3"/>
  <c r="AW293" i="3"/>
  <c r="AV293" i="3"/>
  <c r="AU293" i="3"/>
  <c r="AT293" i="3"/>
  <c r="AR293" i="3"/>
  <c r="AQ293" i="3"/>
  <c r="AP293" i="3"/>
  <c r="AO293" i="3"/>
  <c r="AN293" i="3"/>
  <c r="AL293" i="3"/>
  <c r="AK293" i="3"/>
  <c r="AJ293" i="3"/>
  <c r="AI293" i="3"/>
  <c r="AH293" i="3"/>
  <c r="AF293" i="3"/>
  <c r="AE293" i="3"/>
  <c r="AD293" i="3"/>
  <c r="AC293" i="3"/>
  <c r="AB293" i="3"/>
  <c r="AA293" i="3"/>
  <c r="Z293" i="3"/>
  <c r="Y293" i="3"/>
  <c r="X293" i="3"/>
  <c r="W293" i="3"/>
  <c r="V293" i="3"/>
  <c r="T293" i="3"/>
  <c r="S293" i="3"/>
  <c r="R293" i="3"/>
  <c r="Q293" i="3"/>
  <c r="P293" i="3"/>
  <c r="O293" i="3"/>
  <c r="N293" i="3"/>
  <c r="M293" i="3"/>
  <c r="L293" i="3"/>
  <c r="K293" i="3"/>
  <c r="J293" i="3"/>
  <c r="I293" i="3"/>
  <c r="H293" i="3"/>
  <c r="CB291" i="3"/>
  <c r="CA291" i="3"/>
  <c r="BZ291" i="3"/>
  <c r="BY291" i="3"/>
  <c r="BX291" i="3"/>
  <c r="BW291" i="3"/>
  <c r="BV291" i="3"/>
  <c r="BU291" i="3"/>
  <c r="BT291" i="3"/>
  <c r="BS291" i="3"/>
  <c r="BR291" i="3"/>
  <c r="BP291" i="3"/>
  <c r="BO291" i="3"/>
  <c r="BN291" i="3"/>
  <c r="BM291" i="3"/>
  <c r="BL291" i="3"/>
  <c r="BK291" i="3"/>
  <c r="BJ291" i="3"/>
  <c r="BI291" i="3"/>
  <c r="BH291" i="3"/>
  <c r="BG291" i="3"/>
  <c r="BF291" i="3"/>
  <c r="BD291" i="3"/>
  <c r="BC291" i="3"/>
  <c r="BB291" i="3"/>
  <c r="BA291" i="3"/>
  <c r="AZ291" i="3"/>
  <c r="AY291" i="3"/>
  <c r="AX291" i="3"/>
  <c r="AW291" i="3"/>
  <c r="AV291" i="3"/>
  <c r="AU291" i="3"/>
  <c r="AT291" i="3"/>
  <c r="AR291" i="3"/>
  <c r="AQ291" i="3"/>
  <c r="AP291" i="3"/>
  <c r="AO291" i="3"/>
  <c r="AN291" i="3"/>
  <c r="AL291" i="3"/>
  <c r="AK291" i="3"/>
  <c r="AJ291" i="3"/>
  <c r="AI291" i="3"/>
  <c r="AH291" i="3"/>
  <c r="AF291" i="3"/>
  <c r="AE291" i="3"/>
  <c r="AD291" i="3"/>
  <c r="AC291" i="3"/>
  <c r="AB291" i="3"/>
  <c r="AA291" i="3"/>
  <c r="Z291" i="3"/>
  <c r="Y291" i="3"/>
  <c r="X291" i="3"/>
  <c r="W291" i="3"/>
  <c r="V291" i="3"/>
  <c r="T291" i="3"/>
  <c r="S291" i="3"/>
  <c r="R291" i="3"/>
  <c r="Q291" i="3"/>
  <c r="P291" i="3"/>
  <c r="O291" i="3"/>
  <c r="N291" i="3"/>
  <c r="M291" i="3"/>
  <c r="L291" i="3"/>
  <c r="K291" i="3"/>
  <c r="J291" i="3"/>
  <c r="I291" i="3"/>
  <c r="H291" i="3"/>
  <c r="CB290" i="3"/>
  <c r="CA290" i="3"/>
  <c r="BZ290" i="3"/>
  <c r="BY290" i="3"/>
  <c r="BX290" i="3"/>
  <c r="BW290" i="3"/>
  <c r="BV290" i="3"/>
  <c r="BU290" i="3"/>
  <c r="BT290" i="3"/>
  <c r="BS290" i="3"/>
  <c r="BR290" i="3"/>
  <c r="BP290" i="3"/>
  <c r="BO290" i="3"/>
  <c r="BN290" i="3"/>
  <c r="BM290" i="3"/>
  <c r="BL290" i="3"/>
  <c r="BK290" i="3"/>
  <c r="BJ290" i="3"/>
  <c r="BI290" i="3"/>
  <c r="BH290" i="3"/>
  <c r="BG290" i="3"/>
  <c r="BF290" i="3"/>
  <c r="BD290" i="3"/>
  <c r="BC290" i="3"/>
  <c r="BB290" i="3"/>
  <c r="BA290" i="3"/>
  <c r="AZ290" i="3"/>
  <c r="AY290" i="3"/>
  <c r="AX290" i="3"/>
  <c r="AW290" i="3"/>
  <c r="AV290" i="3"/>
  <c r="AU290" i="3"/>
  <c r="AT290" i="3"/>
  <c r="AR290" i="3"/>
  <c r="AQ290" i="3"/>
  <c r="AP290" i="3"/>
  <c r="AO290" i="3"/>
  <c r="AN290" i="3"/>
  <c r="AL290" i="3"/>
  <c r="AK290" i="3"/>
  <c r="AJ290" i="3"/>
  <c r="AI290" i="3"/>
  <c r="AH290" i="3"/>
  <c r="AF290" i="3"/>
  <c r="AE290" i="3"/>
  <c r="AD290" i="3"/>
  <c r="AC290" i="3"/>
  <c r="AB290" i="3"/>
  <c r="AA290" i="3"/>
  <c r="Z290" i="3"/>
  <c r="Y290" i="3"/>
  <c r="X290" i="3"/>
  <c r="W290" i="3"/>
  <c r="V290" i="3"/>
  <c r="T290" i="3"/>
  <c r="S290" i="3"/>
  <c r="R290" i="3"/>
  <c r="Q290" i="3"/>
  <c r="P290" i="3"/>
  <c r="O290" i="3"/>
  <c r="N290" i="3"/>
  <c r="M290" i="3"/>
  <c r="L290" i="3"/>
  <c r="K290" i="3"/>
  <c r="J290" i="3"/>
  <c r="I290" i="3"/>
  <c r="H290" i="3"/>
  <c r="CB289" i="3"/>
  <c r="CA289" i="3"/>
  <c r="BZ289" i="3"/>
  <c r="BY289" i="3"/>
  <c r="BX289" i="3"/>
  <c r="BW289" i="3"/>
  <c r="BV289" i="3"/>
  <c r="BU289" i="3"/>
  <c r="BT289" i="3"/>
  <c r="BS289" i="3"/>
  <c r="BR289" i="3"/>
  <c r="BP289" i="3"/>
  <c r="BO289" i="3"/>
  <c r="BN289" i="3"/>
  <c r="BM289" i="3"/>
  <c r="BL289" i="3"/>
  <c r="BK289" i="3"/>
  <c r="BJ289" i="3"/>
  <c r="BI289" i="3"/>
  <c r="BH289" i="3"/>
  <c r="BG289" i="3"/>
  <c r="BF289" i="3"/>
  <c r="BD289" i="3"/>
  <c r="BC289" i="3"/>
  <c r="BB289" i="3"/>
  <c r="BA289" i="3"/>
  <c r="AZ289" i="3"/>
  <c r="AY289" i="3"/>
  <c r="AX289" i="3"/>
  <c r="AW289" i="3"/>
  <c r="AV289" i="3"/>
  <c r="AU289" i="3"/>
  <c r="AT289" i="3"/>
  <c r="AR289" i="3"/>
  <c r="AQ289" i="3"/>
  <c r="AP289" i="3"/>
  <c r="AO289" i="3"/>
  <c r="AN289" i="3"/>
  <c r="AL289" i="3"/>
  <c r="AK289" i="3"/>
  <c r="AJ289" i="3"/>
  <c r="AI289" i="3"/>
  <c r="AH289" i="3"/>
  <c r="AF289" i="3"/>
  <c r="AE289" i="3"/>
  <c r="AD289" i="3"/>
  <c r="AC289" i="3"/>
  <c r="AB289" i="3"/>
  <c r="AA289" i="3"/>
  <c r="Z289" i="3"/>
  <c r="Y289" i="3"/>
  <c r="X289" i="3"/>
  <c r="W289" i="3"/>
  <c r="V289" i="3"/>
  <c r="T289" i="3"/>
  <c r="S289" i="3"/>
  <c r="R289" i="3"/>
  <c r="Q289" i="3"/>
  <c r="P289" i="3"/>
  <c r="O289" i="3"/>
  <c r="N289" i="3"/>
  <c r="M289" i="3"/>
  <c r="L289" i="3"/>
  <c r="K289" i="3"/>
  <c r="J289" i="3"/>
  <c r="I289" i="3"/>
  <c r="H289" i="3"/>
  <c r="CB288" i="3"/>
  <c r="CA288" i="3"/>
  <c r="BZ288" i="3"/>
  <c r="BY288" i="3"/>
  <c r="BX288" i="3"/>
  <c r="BW288" i="3"/>
  <c r="BV288" i="3"/>
  <c r="BU288" i="3"/>
  <c r="BT288" i="3"/>
  <c r="BS288" i="3"/>
  <c r="BR288" i="3"/>
  <c r="BP288" i="3"/>
  <c r="BO288" i="3"/>
  <c r="BN288" i="3"/>
  <c r="BM288" i="3"/>
  <c r="BL288" i="3"/>
  <c r="BK288" i="3"/>
  <c r="BJ288" i="3"/>
  <c r="BI288" i="3"/>
  <c r="BH288" i="3"/>
  <c r="BG288" i="3"/>
  <c r="BF288" i="3"/>
  <c r="BD288" i="3"/>
  <c r="BC288" i="3"/>
  <c r="BB288" i="3"/>
  <c r="BA288" i="3"/>
  <c r="AZ288" i="3"/>
  <c r="AY288" i="3"/>
  <c r="AX288" i="3"/>
  <c r="AW288" i="3"/>
  <c r="AV288" i="3"/>
  <c r="AU288" i="3"/>
  <c r="AT288" i="3"/>
  <c r="AR288" i="3"/>
  <c r="AQ288" i="3"/>
  <c r="AP288" i="3"/>
  <c r="AO288" i="3"/>
  <c r="AN288" i="3"/>
  <c r="AL288" i="3"/>
  <c r="AK288" i="3"/>
  <c r="AJ288" i="3"/>
  <c r="AI288" i="3"/>
  <c r="AH288" i="3"/>
  <c r="AF288" i="3"/>
  <c r="AE288" i="3"/>
  <c r="AD288" i="3"/>
  <c r="AC288" i="3"/>
  <c r="AB288" i="3"/>
  <c r="AA288" i="3"/>
  <c r="Z288" i="3"/>
  <c r="Y288" i="3"/>
  <c r="X288" i="3"/>
  <c r="W288" i="3"/>
  <c r="V288" i="3"/>
  <c r="T288" i="3"/>
  <c r="S288" i="3"/>
  <c r="R288" i="3"/>
  <c r="Q288" i="3"/>
  <c r="P288" i="3"/>
  <c r="O288" i="3"/>
  <c r="N288" i="3"/>
  <c r="M288" i="3"/>
  <c r="L288" i="3"/>
  <c r="K288" i="3"/>
  <c r="J288" i="3"/>
  <c r="I288" i="3"/>
  <c r="H288" i="3"/>
  <c r="CC286" i="3"/>
  <c r="CB286" i="3"/>
  <c r="CA286" i="3"/>
  <c r="BZ286" i="3"/>
  <c r="BY286" i="3"/>
  <c r="BX286" i="3"/>
  <c r="BW286" i="3"/>
  <c r="BV286" i="3"/>
  <c r="BU286" i="3"/>
  <c r="BT286" i="3"/>
  <c r="BS286" i="3"/>
  <c r="BR286" i="3"/>
  <c r="BQ286" i="3"/>
  <c r="BP286" i="3"/>
  <c r="BO286" i="3"/>
  <c r="BN286" i="3"/>
  <c r="BM286" i="3"/>
  <c r="BL286" i="3"/>
  <c r="BK286" i="3"/>
  <c r="BJ286" i="3"/>
  <c r="BI286" i="3"/>
  <c r="BH286" i="3"/>
  <c r="BG286" i="3"/>
  <c r="BF286" i="3"/>
  <c r="BE286" i="3"/>
  <c r="BD286" i="3"/>
  <c r="BC286" i="3"/>
  <c r="BB286" i="3"/>
  <c r="BA286" i="3"/>
  <c r="AZ286" i="3"/>
  <c r="AY286" i="3"/>
  <c r="AX286" i="3"/>
  <c r="AW286" i="3"/>
  <c r="AV286" i="3"/>
  <c r="AU286" i="3"/>
  <c r="AT286" i="3"/>
  <c r="AS286" i="3"/>
  <c r="AR286" i="3"/>
  <c r="AQ286" i="3"/>
  <c r="AP286" i="3"/>
  <c r="AO286" i="3"/>
  <c r="AN286" i="3"/>
  <c r="AL286" i="3"/>
  <c r="AK286" i="3"/>
  <c r="AJ286" i="3"/>
  <c r="AI286" i="3"/>
  <c r="AH286" i="3"/>
  <c r="AF286" i="3"/>
  <c r="AE286" i="3"/>
  <c r="AD286" i="3"/>
  <c r="AC286" i="3"/>
  <c r="AB286" i="3"/>
  <c r="AA286" i="3"/>
  <c r="Z286" i="3"/>
  <c r="Y286" i="3"/>
  <c r="X286" i="3"/>
  <c r="W286" i="3"/>
  <c r="V286" i="3"/>
  <c r="T286" i="3"/>
  <c r="S286" i="3"/>
  <c r="R286" i="3"/>
  <c r="Q286" i="3"/>
  <c r="P286" i="3"/>
  <c r="O286" i="3"/>
  <c r="N286" i="3"/>
  <c r="M286" i="3"/>
  <c r="L286" i="3"/>
  <c r="K286" i="3"/>
  <c r="J286" i="3"/>
  <c r="I286" i="3"/>
  <c r="H286" i="3"/>
  <c r="CB285" i="3"/>
  <c r="CA285" i="3"/>
  <c r="BZ285" i="3"/>
  <c r="BY285" i="3"/>
  <c r="BX285" i="3"/>
  <c r="BW285" i="3"/>
  <c r="BV285" i="3"/>
  <c r="BU285" i="3"/>
  <c r="BT285" i="3"/>
  <c r="BS285" i="3"/>
  <c r="BR285" i="3"/>
  <c r="BP285" i="3"/>
  <c r="BO285" i="3"/>
  <c r="BN285" i="3"/>
  <c r="BM285" i="3"/>
  <c r="BL285" i="3"/>
  <c r="BK285" i="3"/>
  <c r="BJ285" i="3"/>
  <c r="BI285" i="3"/>
  <c r="BH285" i="3"/>
  <c r="BG285" i="3"/>
  <c r="BF285" i="3"/>
  <c r="BD285" i="3"/>
  <c r="BC285" i="3"/>
  <c r="BB285" i="3"/>
  <c r="BA285" i="3"/>
  <c r="AZ285" i="3"/>
  <c r="AY285" i="3"/>
  <c r="AX285" i="3"/>
  <c r="AW285" i="3"/>
  <c r="AV285" i="3"/>
  <c r="AU285" i="3"/>
  <c r="AT285" i="3"/>
  <c r="AR285" i="3"/>
  <c r="AQ285" i="3"/>
  <c r="AP285" i="3"/>
  <c r="AO285" i="3"/>
  <c r="AN285" i="3"/>
  <c r="AL285" i="3"/>
  <c r="AK285" i="3"/>
  <c r="AJ285" i="3"/>
  <c r="AI285" i="3"/>
  <c r="AH285" i="3"/>
  <c r="AF285" i="3"/>
  <c r="AE285" i="3"/>
  <c r="AD285" i="3"/>
  <c r="AC285" i="3"/>
  <c r="AB285" i="3"/>
  <c r="AA285" i="3"/>
  <c r="Z285" i="3"/>
  <c r="Y285" i="3"/>
  <c r="X285" i="3"/>
  <c r="W285" i="3"/>
  <c r="V285" i="3"/>
  <c r="T285" i="3"/>
  <c r="S285" i="3"/>
  <c r="R285" i="3"/>
  <c r="Q285" i="3"/>
  <c r="P285" i="3"/>
  <c r="O285" i="3"/>
  <c r="N285" i="3"/>
  <c r="M285" i="3"/>
  <c r="L285" i="3"/>
  <c r="K285" i="3"/>
  <c r="J285" i="3"/>
  <c r="I285" i="3"/>
  <c r="H285" i="3"/>
  <c r="CB284" i="3"/>
  <c r="CA284" i="3"/>
  <c r="BZ284" i="3"/>
  <c r="BY284" i="3"/>
  <c r="BX284" i="3"/>
  <c r="BW284" i="3"/>
  <c r="BV284" i="3"/>
  <c r="BU284" i="3"/>
  <c r="BT284" i="3"/>
  <c r="BS284" i="3"/>
  <c r="BR284" i="3"/>
  <c r="BP284" i="3"/>
  <c r="BO284" i="3"/>
  <c r="BN284" i="3"/>
  <c r="BM284" i="3"/>
  <c r="BL284" i="3"/>
  <c r="BK284" i="3"/>
  <c r="BJ284" i="3"/>
  <c r="BI284" i="3"/>
  <c r="BH284" i="3"/>
  <c r="BG284" i="3"/>
  <c r="BF284" i="3"/>
  <c r="BD284" i="3"/>
  <c r="BC284" i="3"/>
  <c r="BB284" i="3"/>
  <c r="BA284" i="3"/>
  <c r="AZ284" i="3"/>
  <c r="AY284" i="3"/>
  <c r="AX284" i="3"/>
  <c r="AW284" i="3"/>
  <c r="AV284" i="3"/>
  <c r="AU284" i="3"/>
  <c r="AT284" i="3"/>
  <c r="AR284" i="3"/>
  <c r="AQ284" i="3"/>
  <c r="AP284" i="3"/>
  <c r="AO284" i="3"/>
  <c r="AN284" i="3"/>
  <c r="AL284" i="3"/>
  <c r="AK284" i="3"/>
  <c r="AJ284" i="3"/>
  <c r="AI284" i="3"/>
  <c r="AH284" i="3"/>
  <c r="AF284" i="3"/>
  <c r="AE284" i="3"/>
  <c r="AD284" i="3"/>
  <c r="AC284" i="3"/>
  <c r="AB284" i="3"/>
  <c r="AA284" i="3"/>
  <c r="Z284" i="3"/>
  <c r="Y284" i="3"/>
  <c r="X284" i="3"/>
  <c r="W284" i="3"/>
  <c r="V284" i="3"/>
  <c r="T284" i="3"/>
  <c r="S284" i="3"/>
  <c r="R284" i="3"/>
  <c r="Q284" i="3"/>
  <c r="P284" i="3"/>
  <c r="O284" i="3"/>
  <c r="N284" i="3"/>
  <c r="M284" i="3"/>
  <c r="L284" i="3"/>
  <c r="K284" i="3"/>
  <c r="J284" i="3"/>
  <c r="I284" i="3"/>
  <c r="H284" i="3"/>
  <c r="CB283" i="3"/>
  <c r="CA283" i="3"/>
  <c r="BZ283" i="3"/>
  <c r="BY283" i="3"/>
  <c r="BX283" i="3"/>
  <c r="BW283" i="3"/>
  <c r="BV283" i="3"/>
  <c r="BU283" i="3"/>
  <c r="BT283" i="3"/>
  <c r="BS283" i="3"/>
  <c r="BR283" i="3"/>
  <c r="BP283" i="3"/>
  <c r="BO283" i="3"/>
  <c r="BN283" i="3"/>
  <c r="BM283" i="3"/>
  <c r="BL283" i="3"/>
  <c r="BK283" i="3"/>
  <c r="BJ283" i="3"/>
  <c r="BI283" i="3"/>
  <c r="BH283" i="3"/>
  <c r="BG283" i="3"/>
  <c r="BF283" i="3"/>
  <c r="BD283" i="3"/>
  <c r="BC283" i="3"/>
  <c r="BB283" i="3"/>
  <c r="BA283" i="3"/>
  <c r="AZ283" i="3"/>
  <c r="AY283" i="3"/>
  <c r="AX283" i="3"/>
  <c r="AW283" i="3"/>
  <c r="AV283" i="3"/>
  <c r="AU283" i="3"/>
  <c r="AT283" i="3"/>
  <c r="AR283" i="3"/>
  <c r="AQ283" i="3"/>
  <c r="AP283" i="3"/>
  <c r="AO283" i="3"/>
  <c r="AN283" i="3"/>
  <c r="AL283" i="3"/>
  <c r="AK283" i="3"/>
  <c r="AJ283" i="3"/>
  <c r="AI283" i="3"/>
  <c r="AH283" i="3"/>
  <c r="AF283" i="3"/>
  <c r="AE283" i="3"/>
  <c r="AD283" i="3"/>
  <c r="AC283" i="3"/>
  <c r="AB283" i="3"/>
  <c r="AA283" i="3"/>
  <c r="Z283" i="3"/>
  <c r="Y283" i="3"/>
  <c r="X283" i="3"/>
  <c r="W283" i="3"/>
  <c r="V283" i="3"/>
  <c r="T283" i="3"/>
  <c r="S283" i="3"/>
  <c r="R283" i="3"/>
  <c r="Q283" i="3"/>
  <c r="P283" i="3"/>
  <c r="O283" i="3"/>
  <c r="N283" i="3"/>
  <c r="M283" i="3"/>
  <c r="L283" i="3"/>
  <c r="K283" i="3"/>
  <c r="J283" i="3"/>
  <c r="I283" i="3"/>
  <c r="H283" i="3"/>
  <c r="CB280" i="3"/>
  <c r="CA280" i="3"/>
  <c r="BZ280" i="3"/>
  <c r="BY280" i="3"/>
  <c r="BX280" i="3"/>
  <c r="BW280" i="3"/>
  <c r="BV280" i="3"/>
  <c r="BU280" i="3"/>
  <c r="BT280" i="3"/>
  <c r="BS280" i="3"/>
  <c r="BR280" i="3"/>
  <c r="BP280" i="3"/>
  <c r="BO280" i="3"/>
  <c r="BN280" i="3"/>
  <c r="BM280" i="3"/>
  <c r="BL280" i="3"/>
  <c r="BK280" i="3"/>
  <c r="BJ280" i="3"/>
  <c r="BI280" i="3"/>
  <c r="BH280" i="3"/>
  <c r="BG280" i="3"/>
  <c r="BF280" i="3"/>
  <c r="BD280" i="3"/>
  <c r="BC280" i="3"/>
  <c r="BB280" i="3"/>
  <c r="BA280" i="3"/>
  <c r="AZ280" i="3"/>
  <c r="AY280" i="3"/>
  <c r="AX280" i="3"/>
  <c r="AW280" i="3"/>
  <c r="AV280" i="3"/>
  <c r="AU280" i="3"/>
  <c r="AT280" i="3"/>
  <c r="AR280" i="3"/>
  <c r="AQ280" i="3"/>
  <c r="AP280" i="3"/>
  <c r="AO280" i="3"/>
  <c r="AN280" i="3"/>
  <c r="AL280" i="3"/>
  <c r="AK280" i="3"/>
  <c r="AJ280" i="3"/>
  <c r="AI280" i="3"/>
  <c r="AH280" i="3"/>
  <c r="AF280" i="3"/>
  <c r="AE280" i="3"/>
  <c r="AD280" i="3"/>
  <c r="AC280" i="3"/>
  <c r="AB280" i="3"/>
  <c r="AA280" i="3"/>
  <c r="Z280" i="3"/>
  <c r="Y280" i="3"/>
  <c r="X280" i="3"/>
  <c r="W280" i="3"/>
  <c r="V280" i="3"/>
  <c r="T280" i="3"/>
  <c r="S280" i="3"/>
  <c r="R280" i="3"/>
  <c r="Q280" i="3"/>
  <c r="P280" i="3"/>
  <c r="O280" i="3"/>
  <c r="N280" i="3"/>
  <c r="M280" i="3"/>
  <c r="L280" i="3"/>
  <c r="K280" i="3"/>
  <c r="J280" i="3"/>
  <c r="I280" i="3"/>
  <c r="H280" i="3"/>
  <c r="CC277" i="3"/>
  <c r="CB277" i="3"/>
  <c r="CA277" i="3"/>
  <c r="BZ277" i="3"/>
  <c r="BY277" i="3"/>
  <c r="BX277" i="3"/>
  <c r="BW277" i="3"/>
  <c r="BV277" i="3"/>
  <c r="BU277" i="3"/>
  <c r="BT277" i="3"/>
  <c r="BS277" i="3"/>
  <c r="BR277" i="3"/>
  <c r="BQ277" i="3"/>
  <c r="BP277" i="3"/>
  <c r="BO277" i="3"/>
  <c r="BN277" i="3"/>
  <c r="BM277" i="3"/>
  <c r="BL277" i="3"/>
  <c r="BK277" i="3"/>
  <c r="BJ277" i="3"/>
  <c r="BI277" i="3"/>
  <c r="BH277" i="3"/>
  <c r="BG277" i="3"/>
  <c r="BF277" i="3"/>
  <c r="BE277" i="3"/>
  <c r="BD277" i="3"/>
  <c r="BC277" i="3"/>
  <c r="BB277" i="3"/>
  <c r="BA277" i="3"/>
  <c r="AZ277" i="3"/>
  <c r="AY277" i="3"/>
  <c r="AX277" i="3"/>
  <c r="AW277" i="3"/>
  <c r="AV277" i="3"/>
  <c r="AU277" i="3"/>
  <c r="AT277" i="3"/>
  <c r="AS277" i="3"/>
  <c r="AR277" i="3"/>
  <c r="AQ277" i="3"/>
  <c r="AP277" i="3"/>
  <c r="AO277" i="3"/>
  <c r="AN277" i="3"/>
  <c r="AL277" i="3"/>
  <c r="AK277" i="3"/>
  <c r="AJ277" i="3"/>
  <c r="AI277" i="3"/>
  <c r="AH277" i="3"/>
  <c r="AF277" i="3"/>
  <c r="AE277" i="3"/>
  <c r="AD277" i="3"/>
  <c r="AC277" i="3"/>
  <c r="AB277" i="3"/>
  <c r="AA277" i="3"/>
  <c r="Z277" i="3"/>
  <c r="Y277" i="3"/>
  <c r="X277" i="3"/>
  <c r="W277" i="3"/>
  <c r="V277" i="3"/>
  <c r="T277" i="3"/>
  <c r="S277" i="3"/>
  <c r="R277" i="3"/>
  <c r="Q277" i="3"/>
  <c r="P277" i="3"/>
  <c r="O277" i="3"/>
  <c r="N277" i="3"/>
  <c r="M277" i="3"/>
  <c r="L277" i="3"/>
  <c r="K277" i="3"/>
  <c r="J277" i="3"/>
  <c r="I277" i="3"/>
  <c r="H277" i="3"/>
  <c r="CC276" i="3"/>
  <c r="CB276" i="3"/>
  <c r="CA276" i="3"/>
  <c r="BZ276" i="3"/>
  <c r="BY276" i="3"/>
  <c r="BX276" i="3"/>
  <c r="BW276" i="3"/>
  <c r="BV276" i="3"/>
  <c r="BU276" i="3"/>
  <c r="BT276" i="3"/>
  <c r="BS276" i="3"/>
  <c r="BR276" i="3"/>
  <c r="BQ276" i="3"/>
  <c r="BP276" i="3"/>
  <c r="BO276" i="3"/>
  <c r="BN276" i="3"/>
  <c r="BM276" i="3"/>
  <c r="BL276" i="3"/>
  <c r="BK276" i="3"/>
  <c r="BJ276" i="3"/>
  <c r="BI276" i="3"/>
  <c r="BH276" i="3"/>
  <c r="BG276" i="3"/>
  <c r="BF276" i="3"/>
  <c r="BE276" i="3"/>
  <c r="BD276" i="3"/>
  <c r="BC276" i="3"/>
  <c r="BB276" i="3"/>
  <c r="BA276" i="3"/>
  <c r="AZ276" i="3"/>
  <c r="AY276" i="3"/>
  <c r="AX276" i="3"/>
  <c r="AW276" i="3"/>
  <c r="AV276" i="3"/>
  <c r="AU276" i="3"/>
  <c r="AT276" i="3"/>
  <c r="AS276" i="3"/>
  <c r="AR276" i="3"/>
  <c r="AQ276" i="3"/>
  <c r="AP276" i="3"/>
  <c r="AO276" i="3"/>
  <c r="AN276" i="3"/>
  <c r="AL276" i="3"/>
  <c r="AK276" i="3"/>
  <c r="AJ276" i="3"/>
  <c r="AI276" i="3"/>
  <c r="AH276" i="3"/>
  <c r="AF276" i="3"/>
  <c r="AE276" i="3"/>
  <c r="AD276" i="3"/>
  <c r="AC276" i="3"/>
  <c r="AB276" i="3"/>
  <c r="AA276" i="3"/>
  <c r="Z276" i="3"/>
  <c r="Y276" i="3"/>
  <c r="X276" i="3"/>
  <c r="W276" i="3"/>
  <c r="V276" i="3"/>
  <c r="T276" i="3"/>
  <c r="S276" i="3"/>
  <c r="R276" i="3"/>
  <c r="Q276" i="3"/>
  <c r="P276" i="3"/>
  <c r="O276" i="3"/>
  <c r="N276" i="3"/>
  <c r="M276" i="3"/>
  <c r="L276" i="3"/>
  <c r="K276" i="3"/>
  <c r="J276" i="3"/>
  <c r="I276" i="3"/>
  <c r="H276" i="3"/>
  <c r="CC275" i="3"/>
  <c r="CB275" i="3"/>
  <c r="CA275" i="3"/>
  <c r="BZ275" i="3"/>
  <c r="BY275" i="3"/>
  <c r="BX275" i="3"/>
  <c r="BW275" i="3"/>
  <c r="BV275" i="3"/>
  <c r="BU275" i="3"/>
  <c r="BT275" i="3"/>
  <c r="BS275" i="3"/>
  <c r="BR275" i="3"/>
  <c r="BQ275" i="3"/>
  <c r="BP275" i="3"/>
  <c r="BO275" i="3"/>
  <c r="BN275" i="3"/>
  <c r="BM275" i="3"/>
  <c r="BL275" i="3"/>
  <c r="BK275" i="3"/>
  <c r="BJ275" i="3"/>
  <c r="BI275" i="3"/>
  <c r="BH275" i="3"/>
  <c r="BG275" i="3"/>
  <c r="BF275" i="3"/>
  <c r="BE275" i="3"/>
  <c r="BD275" i="3"/>
  <c r="BC275" i="3"/>
  <c r="BB275" i="3"/>
  <c r="BA275" i="3"/>
  <c r="AZ275" i="3"/>
  <c r="AY275" i="3"/>
  <c r="AX275" i="3"/>
  <c r="AW275" i="3"/>
  <c r="AV275" i="3"/>
  <c r="AU275" i="3"/>
  <c r="AT275" i="3"/>
  <c r="AS275" i="3"/>
  <c r="AR275" i="3"/>
  <c r="AQ275" i="3"/>
  <c r="AP275" i="3"/>
  <c r="AO275" i="3"/>
  <c r="AN275" i="3"/>
  <c r="AM275" i="3"/>
  <c r="AL275" i="3"/>
  <c r="AK275" i="3"/>
  <c r="AJ275" i="3"/>
  <c r="AI275" i="3"/>
  <c r="AH275" i="3"/>
  <c r="AG275" i="3"/>
  <c r="AF275" i="3"/>
  <c r="AE275" i="3"/>
  <c r="AD275" i="3"/>
  <c r="AC275" i="3"/>
  <c r="AB275" i="3"/>
  <c r="AA275" i="3"/>
  <c r="Z275" i="3"/>
  <c r="Y275" i="3"/>
  <c r="X275" i="3"/>
  <c r="W275" i="3"/>
  <c r="V275" i="3"/>
  <c r="U275" i="3"/>
  <c r="T275" i="3"/>
  <c r="S275" i="3"/>
  <c r="R275" i="3"/>
  <c r="Q275" i="3"/>
  <c r="P275" i="3"/>
  <c r="O275" i="3"/>
  <c r="N275" i="3"/>
  <c r="M275" i="3"/>
  <c r="L275" i="3"/>
  <c r="K275" i="3"/>
  <c r="J275" i="3"/>
  <c r="I275" i="3"/>
  <c r="H275" i="3"/>
  <c r="CC274" i="3"/>
  <c r="CB274" i="3"/>
  <c r="CA274" i="3"/>
  <c r="BZ274" i="3"/>
  <c r="BY274" i="3"/>
  <c r="BX274" i="3"/>
  <c r="BW274" i="3"/>
  <c r="BV274" i="3"/>
  <c r="BU274" i="3"/>
  <c r="BT274" i="3"/>
  <c r="BS274" i="3"/>
  <c r="BR274" i="3"/>
  <c r="BQ274" i="3"/>
  <c r="BP274" i="3"/>
  <c r="BO274" i="3"/>
  <c r="BN274" i="3"/>
  <c r="BM274" i="3"/>
  <c r="BL274" i="3"/>
  <c r="BK274" i="3"/>
  <c r="BJ274" i="3"/>
  <c r="BI274" i="3"/>
  <c r="BH274" i="3"/>
  <c r="BG274" i="3"/>
  <c r="BF274" i="3"/>
  <c r="BE274" i="3"/>
  <c r="BD274" i="3"/>
  <c r="BC274" i="3"/>
  <c r="BB274" i="3"/>
  <c r="BA274" i="3"/>
  <c r="AZ274" i="3"/>
  <c r="AY274" i="3"/>
  <c r="AX274" i="3"/>
  <c r="AW274" i="3"/>
  <c r="AV274" i="3"/>
  <c r="AU274" i="3"/>
  <c r="AT274" i="3"/>
  <c r="AS274" i="3"/>
  <c r="AR274" i="3"/>
  <c r="AQ274" i="3"/>
  <c r="AP274" i="3"/>
  <c r="AO274" i="3"/>
  <c r="AN274" i="3"/>
  <c r="AM274" i="3"/>
  <c r="AL274" i="3"/>
  <c r="AK274" i="3"/>
  <c r="AJ274" i="3"/>
  <c r="AI274" i="3"/>
  <c r="AH274" i="3"/>
  <c r="AG274" i="3"/>
  <c r="AF274" i="3"/>
  <c r="AE274" i="3"/>
  <c r="AD274" i="3"/>
  <c r="AC274" i="3"/>
  <c r="AB274" i="3"/>
  <c r="AA274" i="3"/>
  <c r="Z274" i="3"/>
  <c r="Y274" i="3"/>
  <c r="X274" i="3"/>
  <c r="W274" i="3"/>
  <c r="V274" i="3"/>
  <c r="U274" i="3"/>
  <c r="T274" i="3"/>
  <c r="S274" i="3"/>
  <c r="R274" i="3"/>
  <c r="Q274" i="3"/>
  <c r="P274" i="3"/>
  <c r="O274" i="3"/>
  <c r="N274" i="3"/>
  <c r="M274" i="3"/>
  <c r="L274" i="3"/>
  <c r="K274" i="3"/>
  <c r="J274" i="3"/>
  <c r="I274" i="3"/>
  <c r="H274" i="3"/>
  <c r="CC273" i="3"/>
  <c r="CB273" i="3"/>
  <c r="CA273" i="3"/>
  <c r="BZ273" i="3"/>
  <c r="BY273" i="3"/>
  <c r="BX273" i="3"/>
  <c r="BW273" i="3"/>
  <c r="BV273" i="3"/>
  <c r="BU273" i="3"/>
  <c r="BT273" i="3"/>
  <c r="BS273" i="3"/>
  <c r="BR273" i="3"/>
  <c r="BQ273" i="3"/>
  <c r="BP273" i="3"/>
  <c r="BO273" i="3"/>
  <c r="BN273" i="3"/>
  <c r="BM273" i="3"/>
  <c r="BL273" i="3"/>
  <c r="BK273" i="3"/>
  <c r="BJ273" i="3"/>
  <c r="BI273" i="3"/>
  <c r="BH273" i="3"/>
  <c r="BG273" i="3"/>
  <c r="BF273" i="3"/>
  <c r="BE273" i="3"/>
  <c r="BD273" i="3"/>
  <c r="BC273" i="3"/>
  <c r="BB273" i="3"/>
  <c r="BA273" i="3"/>
  <c r="AZ273" i="3"/>
  <c r="AY273" i="3"/>
  <c r="AX273" i="3"/>
  <c r="AW273" i="3"/>
  <c r="AV273" i="3"/>
  <c r="AU273" i="3"/>
  <c r="AT273" i="3"/>
  <c r="AS273" i="3"/>
  <c r="AR273" i="3"/>
  <c r="AQ273" i="3"/>
  <c r="AP273" i="3"/>
  <c r="AO273" i="3"/>
  <c r="AN273" i="3"/>
  <c r="AM273" i="3"/>
  <c r="AL273" i="3"/>
  <c r="AK273" i="3"/>
  <c r="AJ273" i="3"/>
  <c r="AI273" i="3"/>
  <c r="AH273" i="3"/>
  <c r="AG273" i="3"/>
  <c r="AF273" i="3"/>
  <c r="AE273" i="3"/>
  <c r="AD273" i="3"/>
  <c r="AC273" i="3"/>
  <c r="AB273" i="3"/>
  <c r="AA273" i="3"/>
  <c r="Z273" i="3"/>
  <c r="Y273" i="3"/>
  <c r="X273" i="3"/>
  <c r="W273" i="3"/>
  <c r="V273" i="3"/>
  <c r="U273" i="3"/>
  <c r="T273" i="3"/>
  <c r="S273" i="3"/>
  <c r="R273" i="3"/>
  <c r="Q273" i="3"/>
  <c r="P273" i="3"/>
  <c r="O273" i="3"/>
  <c r="N273" i="3"/>
  <c r="M273" i="3"/>
  <c r="L273" i="3"/>
  <c r="K273" i="3"/>
  <c r="J273" i="3"/>
  <c r="I273" i="3"/>
  <c r="H273" i="3"/>
  <c r="CC272" i="3"/>
  <c r="CB272" i="3"/>
  <c r="CA272" i="3"/>
  <c r="BZ272" i="3"/>
  <c r="BY272" i="3"/>
  <c r="BX272" i="3"/>
  <c r="BW272" i="3"/>
  <c r="BV272" i="3"/>
  <c r="BU272" i="3"/>
  <c r="BT272" i="3"/>
  <c r="BS272" i="3"/>
  <c r="BR272" i="3"/>
  <c r="BQ272" i="3"/>
  <c r="BP272" i="3"/>
  <c r="BO272" i="3"/>
  <c r="BN272" i="3"/>
  <c r="BM272" i="3"/>
  <c r="BL272" i="3"/>
  <c r="BK272" i="3"/>
  <c r="BJ272" i="3"/>
  <c r="BI272" i="3"/>
  <c r="BH272" i="3"/>
  <c r="BG272" i="3"/>
  <c r="BF272" i="3"/>
  <c r="BE272" i="3"/>
  <c r="BD272" i="3"/>
  <c r="BC272" i="3"/>
  <c r="BB272" i="3"/>
  <c r="BA272" i="3"/>
  <c r="AZ272" i="3"/>
  <c r="AY272" i="3"/>
  <c r="AX272" i="3"/>
  <c r="AW272" i="3"/>
  <c r="AV272" i="3"/>
  <c r="AU272" i="3"/>
  <c r="AT272" i="3"/>
  <c r="AS272" i="3"/>
  <c r="AR272" i="3"/>
  <c r="AQ272" i="3"/>
  <c r="AP272" i="3"/>
  <c r="AO272" i="3"/>
  <c r="AN272" i="3"/>
  <c r="AM272" i="3"/>
  <c r="AL272" i="3"/>
  <c r="AK272" i="3"/>
  <c r="AJ272" i="3"/>
  <c r="AI272" i="3"/>
  <c r="AH272" i="3"/>
  <c r="AG272" i="3"/>
  <c r="AF272" i="3"/>
  <c r="AE272" i="3"/>
  <c r="AD272" i="3"/>
  <c r="AC272" i="3"/>
  <c r="AB272" i="3"/>
  <c r="AA272" i="3"/>
  <c r="Z272" i="3"/>
  <c r="Y272" i="3"/>
  <c r="X272" i="3"/>
  <c r="W272" i="3"/>
  <c r="V272" i="3"/>
  <c r="U272" i="3"/>
  <c r="T272" i="3"/>
  <c r="S272" i="3"/>
  <c r="R272" i="3"/>
  <c r="Q272" i="3"/>
  <c r="P272" i="3"/>
  <c r="O272" i="3"/>
  <c r="N272" i="3"/>
  <c r="M272" i="3"/>
  <c r="L272" i="3"/>
  <c r="K272" i="3"/>
  <c r="J272" i="3"/>
  <c r="I272" i="3"/>
  <c r="H272" i="3"/>
  <c r="CC271" i="3"/>
  <c r="CB271" i="3"/>
  <c r="CA271" i="3"/>
  <c r="BZ271" i="3"/>
  <c r="BY271" i="3"/>
  <c r="BX271" i="3"/>
  <c r="BW271" i="3"/>
  <c r="BV271" i="3"/>
  <c r="BU271" i="3"/>
  <c r="BT271" i="3"/>
  <c r="BS271" i="3"/>
  <c r="BR271" i="3"/>
  <c r="BQ271" i="3"/>
  <c r="BP271" i="3"/>
  <c r="BO271" i="3"/>
  <c r="BN271" i="3"/>
  <c r="BM271" i="3"/>
  <c r="BL271" i="3"/>
  <c r="BK271" i="3"/>
  <c r="BJ271" i="3"/>
  <c r="BI271" i="3"/>
  <c r="BH271" i="3"/>
  <c r="BG271" i="3"/>
  <c r="BF271" i="3"/>
  <c r="BE271" i="3"/>
  <c r="BD271" i="3"/>
  <c r="BC271" i="3"/>
  <c r="BB271" i="3"/>
  <c r="BA271" i="3"/>
  <c r="AZ271" i="3"/>
  <c r="AY271" i="3"/>
  <c r="AX271" i="3"/>
  <c r="AW271" i="3"/>
  <c r="AV271" i="3"/>
  <c r="AU271" i="3"/>
  <c r="AT271" i="3"/>
  <c r="AS271" i="3"/>
  <c r="AR271" i="3"/>
  <c r="AQ271" i="3"/>
  <c r="AP271" i="3"/>
  <c r="AO271" i="3"/>
  <c r="AN271" i="3"/>
  <c r="AM271" i="3"/>
  <c r="AL271" i="3"/>
  <c r="AK271" i="3"/>
  <c r="AJ271" i="3"/>
  <c r="AI271" i="3"/>
  <c r="AH271" i="3"/>
  <c r="AG271" i="3"/>
  <c r="AF271" i="3"/>
  <c r="AE271" i="3"/>
  <c r="AD271" i="3"/>
  <c r="AC271" i="3"/>
  <c r="AB271" i="3"/>
  <c r="AA271" i="3"/>
  <c r="Z271" i="3"/>
  <c r="Y271" i="3"/>
  <c r="X271" i="3"/>
  <c r="W271" i="3"/>
  <c r="V271" i="3"/>
  <c r="U271" i="3"/>
  <c r="T271" i="3"/>
  <c r="S271" i="3"/>
  <c r="R271" i="3"/>
  <c r="Q271" i="3"/>
  <c r="P271" i="3"/>
  <c r="O271" i="3"/>
  <c r="N271" i="3"/>
  <c r="M271" i="3"/>
  <c r="L271" i="3"/>
  <c r="K271" i="3"/>
  <c r="J271" i="3"/>
  <c r="I271" i="3"/>
  <c r="H271" i="3"/>
  <c r="CC270" i="3"/>
  <c r="CB270" i="3"/>
  <c r="CA270" i="3"/>
  <c r="BZ270" i="3"/>
  <c r="BY270" i="3"/>
  <c r="BX270" i="3"/>
  <c r="BW270" i="3"/>
  <c r="BV270" i="3"/>
  <c r="BU270" i="3"/>
  <c r="BT270" i="3"/>
  <c r="BS270" i="3"/>
  <c r="BR270" i="3"/>
  <c r="BQ270" i="3"/>
  <c r="BP270" i="3"/>
  <c r="BO270" i="3"/>
  <c r="BN270" i="3"/>
  <c r="BM270" i="3"/>
  <c r="BL270" i="3"/>
  <c r="BK270" i="3"/>
  <c r="BJ270" i="3"/>
  <c r="BI270" i="3"/>
  <c r="BH270" i="3"/>
  <c r="BG270" i="3"/>
  <c r="BF270" i="3"/>
  <c r="BE270" i="3"/>
  <c r="BD270" i="3"/>
  <c r="BC270" i="3"/>
  <c r="BB270" i="3"/>
  <c r="BA270" i="3"/>
  <c r="AZ270" i="3"/>
  <c r="AY270" i="3"/>
  <c r="AX270" i="3"/>
  <c r="AW270" i="3"/>
  <c r="AV270" i="3"/>
  <c r="AU270" i="3"/>
  <c r="AT270" i="3"/>
  <c r="AS270" i="3"/>
  <c r="AR270" i="3"/>
  <c r="AQ270" i="3"/>
  <c r="AP270" i="3"/>
  <c r="AO270" i="3"/>
  <c r="AN270" i="3"/>
  <c r="AL270" i="3"/>
  <c r="AK270" i="3"/>
  <c r="AJ270" i="3"/>
  <c r="AI270" i="3"/>
  <c r="AH270" i="3"/>
  <c r="AF270" i="3"/>
  <c r="AE270" i="3"/>
  <c r="AD270" i="3"/>
  <c r="AC270" i="3"/>
  <c r="AB270" i="3"/>
  <c r="AA270" i="3"/>
  <c r="Z270" i="3"/>
  <c r="Y270" i="3"/>
  <c r="X270" i="3"/>
  <c r="W270" i="3"/>
  <c r="V270" i="3"/>
  <c r="T270" i="3"/>
  <c r="S270" i="3"/>
  <c r="R270" i="3"/>
  <c r="Q270" i="3"/>
  <c r="P270" i="3"/>
  <c r="O270" i="3"/>
  <c r="N270" i="3"/>
  <c r="M270" i="3"/>
  <c r="L270" i="3"/>
  <c r="K270" i="3"/>
  <c r="J270" i="3"/>
  <c r="I270" i="3"/>
  <c r="H270" i="3"/>
  <c r="CC269" i="3"/>
  <c r="CB269" i="3"/>
  <c r="CA269" i="3"/>
  <c r="BZ269" i="3"/>
  <c r="BY269" i="3"/>
  <c r="BX269" i="3"/>
  <c r="BW269" i="3"/>
  <c r="BV269" i="3"/>
  <c r="BU269" i="3"/>
  <c r="BT269" i="3"/>
  <c r="BS269" i="3"/>
  <c r="BR269" i="3"/>
  <c r="BQ269" i="3"/>
  <c r="BP269" i="3"/>
  <c r="BO269" i="3"/>
  <c r="BN269" i="3"/>
  <c r="BM269" i="3"/>
  <c r="BL269" i="3"/>
  <c r="BK269" i="3"/>
  <c r="BJ269" i="3"/>
  <c r="BI269" i="3"/>
  <c r="BH269" i="3"/>
  <c r="BG269" i="3"/>
  <c r="BF269" i="3"/>
  <c r="BE269" i="3"/>
  <c r="BD269" i="3"/>
  <c r="BC269" i="3"/>
  <c r="BB269" i="3"/>
  <c r="BA269" i="3"/>
  <c r="AZ269" i="3"/>
  <c r="AY269" i="3"/>
  <c r="AX269" i="3"/>
  <c r="AW269" i="3"/>
  <c r="AV269" i="3"/>
  <c r="AU269" i="3"/>
  <c r="AT269" i="3"/>
  <c r="AS269" i="3"/>
  <c r="AR269" i="3"/>
  <c r="AQ269" i="3"/>
  <c r="AP269" i="3"/>
  <c r="AO269" i="3"/>
  <c r="AN269" i="3"/>
  <c r="AL269" i="3"/>
  <c r="AK269" i="3"/>
  <c r="AJ269" i="3"/>
  <c r="AI269" i="3"/>
  <c r="AH269" i="3"/>
  <c r="AF269" i="3"/>
  <c r="AE269" i="3"/>
  <c r="AD269" i="3"/>
  <c r="AC269" i="3"/>
  <c r="AB269" i="3"/>
  <c r="AA269" i="3"/>
  <c r="Z269" i="3"/>
  <c r="Y269" i="3"/>
  <c r="X269" i="3"/>
  <c r="W269" i="3"/>
  <c r="V269" i="3"/>
  <c r="T269" i="3"/>
  <c r="S269" i="3"/>
  <c r="R269" i="3"/>
  <c r="Q269" i="3"/>
  <c r="P269" i="3"/>
  <c r="O269" i="3"/>
  <c r="N269" i="3"/>
  <c r="M269" i="3"/>
  <c r="L269" i="3"/>
  <c r="K269" i="3"/>
  <c r="J269" i="3"/>
  <c r="I269" i="3"/>
  <c r="H269" i="3"/>
  <c r="CC268" i="3"/>
  <c r="CB268" i="3"/>
  <c r="CA268" i="3"/>
  <c r="BZ268" i="3"/>
  <c r="BY268" i="3"/>
  <c r="BX268" i="3"/>
  <c r="BW268" i="3"/>
  <c r="BV268" i="3"/>
  <c r="BU268" i="3"/>
  <c r="BT268" i="3"/>
  <c r="BS268" i="3"/>
  <c r="BR268" i="3"/>
  <c r="BQ268" i="3"/>
  <c r="BP268" i="3"/>
  <c r="BO268" i="3"/>
  <c r="BN268" i="3"/>
  <c r="BM268" i="3"/>
  <c r="BL268" i="3"/>
  <c r="BK268" i="3"/>
  <c r="BJ268" i="3"/>
  <c r="BI268" i="3"/>
  <c r="BH268" i="3"/>
  <c r="BG268" i="3"/>
  <c r="BF268" i="3"/>
  <c r="BE268" i="3"/>
  <c r="BD268" i="3"/>
  <c r="BC268" i="3"/>
  <c r="BB268" i="3"/>
  <c r="BA268" i="3"/>
  <c r="AZ268" i="3"/>
  <c r="AY268" i="3"/>
  <c r="AX268" i="3"/>
  <c r="AW268" i="3"/>
  <c r="AV268" i="3"/>
  <c r="AU268" i="3"/>
  <c r="AT268" i="3"/>
  <c r="AS268" i="3"/>
  <c r="AR268" i="3"/>
  <c r="AQ268" i="3"/>
  <c r="AP268" i="3"/>
  <c r="AO268" i="3"/>
  <c r="AN268" i="3"/>
  <c r="AL268" i="3"/>
  <c r="AK268" i="3"/>
  <c r="AJ268" i="3"/>
  <c r="AI268" i="3"/>
  <c r="AH268" i="3"/>
  <c r="AF268" i="3"/>
  <c r="AE268" i="3"/>
  <c r="AD268" i="3"/>
  <c r="AC268" i="3"/>
  <c r="AB268" i="3"/>
  <c r="AA268" i="3"/>
  <c r="Z268" i="3"/>
  <c r="Y268" i="3"/>
  <c r="X268" i="3"/>
  <c r="W268" i="3"/>
  <c r="V268" i="3"/>
  <c r="T268" i="3"/>
  <c r="S268" i="3"/>
  <c r="R268" i="3"/>
  <c r="Q268" i="3"/>
  <c r="P268" i="3"/>
  <c r="O268" i="3"/>
  <c r="N268" i="3"/>
  <c r="M268" i="3"/>
  <c r="L268" i="3"/>
  <c r="K268" i="3"/>
  <c r="J268" i="3"/>
  <c r="I268" i="3"/>
  <c r="H268" i="3"/>
  <c r="CC267" i="3"/>
  <c r="CB267" i="3"/>
  <c r="CA267" i="3"/>
  <c r="BZ267" i="3"/>
  <c r="BY267" i="3"/>
  <c r="BX267" i="3"/>
  <c r="BW267" i="3"/>
  <c r="BV267" i="3"/>
  <c r="BU267" i="3"/>
  <c r="BT267" i="3"/>
  <c r="BS267" i="3"/>
  <c r="BR267" i="3"/>
  <c r="BQ267" i="3"/>
  <c r="BP267" i="3"/>
  <c r="BO267" i="3"/>
  <c r="BN267" i="3"/>
  <c r="BM267" i="3"/>
  <c r="BL267" i="3"/>
  <c r="BK267" i="3"/>
  <c r="BJ267" i="3"/>
  <c r="BI267" i="3"/>
  <c r="BH267" i="3"/>
  <c r="BG267" i="3"/>
  <c r="BF267" i="3"/>
  <c r="BE267" i="3"/>
  <c r="BD267" i="3"/>
  <c r="BC267" i="3"/>
  <c r="BB267" i="3"/>
  <c r="BA267" i="3"/>
  <c r="AZ267" i="3"/>
  <c r="AY267" i="3"/>
  <c r="AX267" i="3"/>
  <c r="AW267" i="3"/>
  <c r="AV267" i="3"/>
  <c r="AU267" i="3"/>
  <c r="AT267" i="3"/>
  <c r="AS267" i="3"/>
  <c r="AR267" i="3"/>
  <c r="AQ267" i="3"/>
  <c r="AP267" i="3"/>
  <c r="AO267" i="3"/>
  <c r="AN267" i="3"/>
  <c r="AM267" i="3"/>
  <c r="AL267" i="3"/>
  <c r="AK267" i="3"/>
  <c r="AJ267" i="3"/>
  <c r="AI267" i="3"/>
  <c r="AH267" i="3"/>
  <c r="AG267" i="3"/>
  <c r="AF267" i="3"/>
  <c r="AE267" i="3"/>
  <c r="AD267" i="3"/>
  <c r="AC267" i="3"/>
  <c r="AB267" i="3"/>
  <c r="AA267" i="3"/>
  <c r="Z267" i="3"/>
  <c r="Y267" i="3"/>
  <c r="X267" i="3"/>
  <c r="W267" i="3"/>
  <c r="V267" i="3"/>
  <c r="U267" i="3"/>
  <c r="T267" i="3"/>
  <c r="S267" i="3"/>
  <c r="R267" i="3"/>
  <c r="Q267" i="3"/>
  <c r="P267" i="3"/>
  <c r="O267" i="3"/>
  <c r="N267" i="3"/>
  <c r="M267" i="3"/>
  <c r="L267" i="3"/>
  <c r="K267" i="3"/>
  <c r="J267" i="3"/>
  <c r="I267" i="3"/>
  <c r="H267" i="3"/>
  <c r="CC266" i="3"/>
  <c r="CB266" i="3"/>
  <c r="CA266" i="3"/>
  <c r="BZ266" i="3"/>
  <c r="BY266" i="3"/>
  <c r="BX266" i="3"/>
  <c r="BW266" i="3"/>
  <c r="BV266" i="3"/>
  <c r="BU266" i="3"/>
  <c r="BT266" i="3"/>
  <c r="BS266" i="3"/>
  <c r="BR266" i="3"/>
  <c r="BQ266" i="3"/>
  <c r="BP266" i="3"/>
  <c r="BO266" i="3"/>
  <c r="BN266" i="3"/>
  <c r="BM266" i="3"/>
  <c r="BL266" i="3"/>
  <c r="BK266" i="3"/>
  <c r="BJ266" i="3"/>
  <c r="BI266" i="3"/>
  <c r="BH266" i="3"/>
  <c r="BG266" i="3"/>
  <c r="BF266" i="3"/>
  <c r="BE266" i="3"/>
  <c r="BD266" i="3"/>
  <c r="BC266" i="3"/>
  <c r="BB266" i="3"/>
  <c r="BA266" i="3"/>
  <c r="AZ266" i="3"/>
  <c r="AY266" i="3"/>
  <c r="AX266" i="3"/>
  <c r="AW266" i="3"/>
  <c r="AV266" i="3"/>
  <c r="AU266" i="3"/>
  <c r="AT266" i="3"/>
  <c r="AS266" i="3"/>
  <c r="AR266" i="3"/>
  <c r="AQ266" i="3"/>
  <c r="AP266" i="3"/>
  <c r="AO266" i="3"/>
  <c r="AN266" i="3"/>
  <c r="AM266" i="3"/>
  <c r="AL266" i="3"/>
  <c r="AK266" i="3"/>
  <c r="AJ266" i="3"/>
  <c r="AI266" i="3"/>
  <c r="AH266" i="3"/>
  <c r="AG266" i="3"/>
  <c r="AF266" i="3"/>
  <c r="AE266" i="3"/>
  <c r="AD266" i="3"/>
  <c r="AC266" i="3"/>
  <c r="AB266" i="3"/>
  <c r="AA266" i="3"/>
  <c r="Z266" i="3"/>
  <c r="Y266" i="3"/>
  <c r="X266" i="3"/>
  <c r="W266" i="3"/>
  <c r="V266" i="3"/>
  <c r="U266" i="3"/>
  <c r="T266" i="3"/>
  <c r="S266" i="3"/>
  <c r="R266" i="3"/>
  <c r="Q266" i="3"/>
  <c r="P266" i="3"/>
  <c r="O266" i="3"/>
  <c r="N266" i="3"/>
  <c r="M266" i="3"/>
  <c r="L266" i="3"/>
  <c r="K266" i="3"/>
  <c r="J266" i="3"/>
  <c r="I266" i="3"/>
  <c r="H266" i="3"/>
  <c r="CC265" i="3"/>
  <c r="CB265" i="3"/>
  <c r="CA265" i="3"/>
  <c r="BZ265" i="3"/>
  <c r="BY265" i="3"/>
  <c r="BX265" i="3"/>
  <c r="BW265" i="3"/>
  <c r="BV265" i="3"/>
  <c r="BU265" i="3"/>
  <c r="BT265" i="3"/>
  <c r="BS265" i="3"/>
  <c r="BR265" i="3"/>
  <c r="BQ265" i="3"/>
  <c r="BP265" i="3"/>
  <c r="BO265" i="3"/>
  <c r="BN265" i="3"/>
  <c r="BM265" i="3"/>
  <c r="BL265" i="3"/>
  <c r="BK265" i="3"/>
  <c r="BJ265" i="3"/>
  <c r="BI265" i="3"/>
  <c r="BH265" i="3"/>
  <c r="BG265" i="3"/>
  <c r="BF265" i="3"/>
  <c r="BE265" i="3"/>
  <c r="BD265" i="3"/>
  <c r="BC265" i="3"/>
  <c r="BB265" i="3"/>
  <c r="BA265" i="3"/>
  <c r="AZ265" i="3"/>
  <c r="AY265" i="3"/>
  <c r="AX265" i="3"/>
  <c r="AW265" i="3"/>
  <c r="AV265" i="3"/>
  <c r="AU265" i="3"/>
  <c r="AT265" i="3"/>
  <c r="AS265" i="3"/>
  <c r="AR265" i="3"/>
  <c r="AQ265" i="3"/>
  <c r="AP265" i="3"/>
  <c r="AO265" i="3"/>
  <c r="AN265" i="3"/>
  <c r="AM265" i="3"/>
  <c r="AL265" i="3"/>
  <c r="AK265" i="3"/>
  <c r="AJ265" i="3"/>
  <c r="AI265" i="3"/>
  <c r="AH265" i="3"/>
  <c r="AG265" i="3"/>
  <c r="AF265" i="3"/>
  <c r="AE265" i="3"/>
  <c r="AD265" i="3"/>
  <c r="AC265" i="3"/>
  <c r="AB265" i="3"/>
  <c r="AA265" i="3"/>
  <c r="Z265" i="3"/>
  <c r="Y265" i="3"/>
  <c r="X265" i="3"/>
  <c r="W265" i="3"/>
  <c r="V265" i="3"/>
  <c r="U265" i="3"/>
  <c r="T265" i="3"/>
  <c r="S265" i="3"/>
  <c r="R265" i="3"/>
  <c r="Q265" i="3"/>
  <c r="P265" i="3"/>
  <c r="O265" i="3"/>
  <c r="N265" i="3"/>
  <c r="M265" i="3"/>
  <c r="L265" i="3"/>
  <c r="K265" i="3"/>
  <c r="J265" i="3"/>
  <c r="I265" i="3"/>
  <c r="H265" i="3"/>
  <c r="CC264" i="3"/>
  <c r="CB264" i="3"/>
  <c r="CA264" i="3"/>
  <c r="BZ264" i="3"/>
  <c r="BY264" i="3"/>
  <c r="BX264" i="3"/>
  <c r="BW264" i="3"/>
  <c r="BV264" i="3"/>
  <c r="BU264" i="3"/>
  <c r="BT264" i="3"/>
  <c r="BS264" i="3"/>
  <c r="BR264" i="3"/>
  <c r="BQ264" i="3"/>
  <c r="BP264" i="3"/>
  <c r="BO264" i="3"/>
  <c r="BN264" i="3"/>
  <c r="BM264" i="3"/>
  <c r="BL264" i="3"/>
  <c r="BK264" i="3"/>
  <c r="BJ264" i="3"/>
  <c r="BI264" i="3"/>
  <c r="BH264" i="3"/>
  <c r="BG264" i="3"/>
  <c r="BF264" i="3"/>
  <c r="BE264" i="3"/>
  <c r="BD264" i="3"/>
  <c r="BC264" i="3"/>
  <c r="BB264" i="3"/>
  <c r="BA264" i="3"/>
  <c r="AZ264" i="3"/>
  <c r="AY264" i="3"/>
  <c r="AX264" i="3"/>
  <c r="AW264" i="3"/>
  <c r="AV264" i="3"/>
  <c r="AU264" i="3"/>
  <c r="AT264" i="3"/>
  <c r="AS264" i="3"/>
  <c r="AR264" i="3"/>
  <c r="AQ264" i="3"/>
  <c r="AP264" i="3"/>
  <c r="AO264" i="3"/>
  <c r="AN264" i="3"/>
  <c r="AM264" i="3"/>
  <c r="AL264" i="3"/>
  <c r="AK264" i="3"/>
  <c r="AJ264" i="3"/>
  <c r="AI264" i="3"/>
  <c r="AH264" i="3"/>
  <c r="AG264" i="3"/>
  <c r="AF264" i="3"/>
  <c r="AE264" i="3"/>
  <c r="AD264" i="3"/>
  <c r="AC264" i="3"/>
  <c r="AB264" i="3"/>
  <c r="AA264" i="3"/>
  <c r="Z264" i="3"/>
  <c r="Y264" i="3"/>
  <c r="X264" i="3"/>
  <c r="W264" i="3"/>
  <c r="V264" i="3"/>
  <c r="U264" i="3"/>
  <c r="T264" i="3"/>
  <c r="S264" i="3"/>
  <c r="R264" i="3"/>
  <c r="Q264" i="3"/>
  <c r="P264" i="3"/>
  <c r="O264" i="3"/>
  <c r="N264" i="3"/>
  <c r="M264" i="3"/>
  <c r="L264" i="3"/>
  <c r="K264" i="3"/>
  <c r="J264" i="3"/>
  <c r="I264" i="3"/>
  <c r="H264" i="3"/>
  <c r="CC263" i="3"/>
  <c r="CB263" i="3"/>
  <c r="CA263" i="3"/>
  <c r="BZ263" i="3"/>
  <c r="BY263" i="3"/>
  <c r="BX263" i="3"/>
  <c r="BW263" i="3"/>
  <c r="BV263" i="3"/>
  <c r="BU263" i="3"/>
  <c r="BT263" i="3"/>
  <c r="BS263" i="3"/>
  <c r="BR263" i="3"/>
  <c r="BQ263" i="3"/>
  <c r="BP263" i="3"/>
  <c r="BO263" i="3"/>
  <c r="BN263" i="3"/>
  <c r="BM263" i="3"/>
  <c r="BL263" i="3"/>
  <c r="BK263" i="3"/>
  <c r="BJ263" i="3"/>
  <c r="BI263" i="3"/>
  <c r="BH263" i="3"/>
  <c r="BG263" i="3"/>
  <c r="BF263" i="3"/>
  <c r="BE263" i="3"/>
  <c r="BD263" i="3"/>
  <c r="BC263" i="3"/>
  <c r="BB263" i="3"/>
  <c r="BA263" i="3"/>
  <c r="AZ263" i="3"/>
  <c r="AY263" i="3"/>
  <c r="AX263" i="3"/>
  <c r="AW263" i="3"/>
  <c r="AV263" i="3"/>
  <c r="AU263" i="3"/>
  <c r="AT263" i="3"/>
  <c r="AS263" i="3"/>
  <c r="AR263" i="3"/>
  <c r="AQ263" i="3"/>
  <c r="AP263" i="3"/>
  <c r="AO263" i="3"/>
  <c r="AN263" i="3"/>
  <c r="AM263" i="3"/>
  <c r="AL263" i="3"/>
  <c r="AK263" i="3"/>
  <c r="AJ263" i="3"/>
  <c r="AI263" i="3"/>
  <c r="AH263" i="3"/>
  <c r="AG263" i="3"/>
  <c r="AF263" i="3"/>
  <c r="AE263" i="3"/>
  <c r="AD263" i="3"/>
  <c r="AC263" i="3"/>
  <c r="AB263" i="3"/>
  <c r="AA263" i="3"/>
  <c r="Z263" i="3"/>
  <c r="Y263" i="3"/>
  <c r="X263" i="3"/>
  <c r="W263" i="3"/>
  <c r="V263" i="3"/>
  <c r="U263" i="3"/>
  <c r="T263" i="3"/>
  <c r="S263" i="3"/>
  <c r="R263" i="3"/>
  <c r="Q263" i="3"/>
  <c r="P263" i="3"/>
  <c r="O263" i="3"/>
  <c r="N263" i="3"/>
  <c r="M263" i="3"/>
  <c r="L263" i="3"/>
  <c r="K263" i="3"/>
  <c r="J263" i="3"/>
  <c r="I263" i="3"/>
  <c r="H263" i="3"/>
  <c r="CC261" i="3"/>
  <c r="CB261" i="3"/>
  <c r="CA261" i="3"/>
  <c r="BZ261" i="3"/>
  <c r="BY261" i="3"/>
  <c r="BX261" i="3"/>
  <c r="BW261" i="3"/>
  <c r="BV261" i="3"/>
  <c r="BU261" i="3"/>
  <c r="BT261" i="3"/>
  <c r="BS261" i="3"/>
  <c r="BR261" i="3"/>
  <c r="BQ261" i="3"/>
  <c r="BP261" i="3"/>
  <c r="BO261" i="3"/>
  <c r="BN261" i="3"/>
  <c r="BM261" i="3"/>
  <c r="BL261" i="3"/>
  <c r="BK261" i="3"/>
  <c r="BJ261" i="3"/>
  <c r="BI261" i="3"/>
  <c r="BH261" i="3"/>
  <c r="BG261" i="3"/>
  <c r="BF261" i="3"/>
  <c r="BE261" i="3"/>
  <c r="BD261" i="3"/>
  <c r="BC261" i="3"/>
  <c r="BB261" i="3"/>
  <c r="BA261" i="3"/>
  <c r="AZ261" i="3"/>
  <c r="AY261" i="3"/>
  <c r="AX261" i="3"/>
  <c r="AW261" i="3"/>
  <c r="AV261" i="3"/>
  <c r="AU261" i="3"/>
  <c r="AT261" i="3"/>
  <c r="AS261" i="3"/>
  <c r="AR261" i="3"/>
  <c r="AQ261" i="3"/>
  <c r="AP261" i="3"/>
  <c r="AO261" i="3"/>
  <c r="AN261" i="3"/>
  <c r="AM261" i="3"/>
  <c r="AL261" i="3"/>
  <c r="AK261" i="3"/>
  <c r="AJ261" i="3"/>
  <c r="AI261" i="3"/>
  <c r="AH261" i="3"/>
  <c r="AG261" i="3"/>
  <c r="AF261" i="3"/>
  <c r="AE261" i="3"/>
  <c r="AD261" i="3"/>
  <c r="AC261" i="3"/>
  <c r="AB261" i="3"/>
  <c r="AA261" i="3"/>
  <c r="Z261" i="3"/>
  <c r="Y261" i="3"/>
  <c r="X261" i="3"/>
  <c r="W261" i="3"/>
  <c r="V261" i="3"/>
  <c r="U261" i="3"/>
  <c r="T261" i="3"/>
  <c r="S261" i="3"/>
  <c r="R261" i="3"/>
  <c r="Q261" i="3"/>
  <c r="P261" i="3"/>
  <c r="O261" i="3"/>
  <c r="N261" i="3"/>
  <c r="M261" i="3"/>
  <c r="L261" i="3"/>
  <c r="K261" i="3"/>
  <c r="J261" i="3"/>
  <c r="I261" i="3"/>
  <c r="H261" i="3"/>
  <c r="CB260" i="3"/>
  <c r="CA260" i="3"/>
  <c r="BZ260" i="3"/>
  <c r="BY260" i="3"/>
  <c r="BX260" i="3"/>
  <c r="BW260" i="3"/>
  <c r="BV260" i="3"/>
  <c r="BU260" i="3"/>
  <c r="BT260" i="3"/>
  <c r="BS260" i="3"/>
  <c r="BR260" i="3"/>
  <c r="BP260" i="3"/>
  <c r="BO260" i="3"/>
  <c r="BN260" i="3"/>
  <c r="BM260" i="3"/>
  <c r="BL260" i="3"/>
  <c r="BK260" i="3"/>
  <c r="BJ260" i="3"/>
  <c r="BI260" i="3"/>
  <c r="BH260" i="3"/>
  <c r="BG260" i="3"/>
  <c r="BF260" i="3"/>
  <c r="BD260" i="3"/>
  <c r="BC260" i="3"/>
  <c r="BB260" i="3"/>
  <c r="BA260" i="3"/>
  <c r="AZ260" i="3"/>
  <c r="AY260" i="3"/>
  <c r="AX260" i="3"/>
  <c r="AW260" i="3"/>
  <c r="AV260" i="3"/>
  <c r="AU260" i="3"/>
  <c r="AT260" i="3"/>
  <c r="AR260" i="3"/>
  <c r="AQ260" i="3"/>
  <c r="AP260" i="3"/>
  <c r="AO260" i="3"/>
  <c r="AN260" i="3"/>
  <c r="AL260" i="3"/>
  <c r="AK260" i="3"/>
  <c r="AJ260" i="3"/>
  <c r="AI260" i="3"/>
  <c r="AH260" i="3"/>
  <c r="AF260" i="3"/>
  <c r="AE260" i="3"/>
  <c r="AD260" i="3"/>
  <c r="AC260" i="3"/>
  <c r="AB260" i="3"/>
  <c r="AA260" i="3"/>
  <c r="Z260" i="3"/>
  <c r="Y260" i="3"/>
  <c r="X260" i="3"/>
  <c r="W260" i="3"/>
  <c r="V260" i="3"/>
  <c r="T260" i="3"/>
  <c r="S260" i="3"/>
  <c r="R260" i="3"/>
  <c r="Q260" i="3"/>
  <c r="P260" i="3"/>
  <c r="O260" i="3"/>
  <c r="N260" i="3"/>
  <c r="M260" i="3"/>
  <c r="L260" i="3"/>
  <c r="K260" i="3"/>
  <c r="J260" i="3"/>
  <c r="I260" i="3"/>
  <c r="H260" i="3"/>
  <c r="CC259" i="3"/>
  <c r="CB259" i="3"/>
  <c r="CA259" i="3"/>
  <c r="BZ259" i="3"/>
  <c r="BY259" i="3"/>
  <c r="BX259" i="3"/>
  <c r="BW259" i="3"/>
  <c r="BV259" i="3"/>
  <c r="BU259" i="3"/>
  <c r="BT259" i="3"/>
  <c r="BS259" i="3"/>
  <c r="BR259" i="3"/>
  <c r="BQ259" i="3"/>
  <c r="BP259" i="3"/>
  <c r="BO259" i="3"/>
  <c r="BN259" i="3"/>
  <c r="BM259" i="3"/>
  <c r="BL259" i="3"/>
  <c r="BK259" i="3"/>
  <c r="BJ259" i="3"/>
  <c r="BI259" i="3"/>
  <c r="BH259" i="3"/>
  <c r="BG259" i="3"/>
  <c r="BF259" i="3"/>
  <c r="BE259" i="3"/>
  <c r="BD259" i="3"/>
  <c r="BC259" i="3"/>
  <c r="BB259" i="3"/>
  <c r="BA259" i="3"/>
  <c r="AZ259" i="3"/>
  <c r="AY259" i="3"/>
  <c r="AX259" i="3"/>
  <c r="AW259" i="3"/>
  <c r="AV259" i="3"/>
  <c r="AU259" i="3"/>
  <c r="AT259" i="3"/>
  <c r="AS259" i="3"/>
  <c r="AR259" i="3"/>
  <c r="AQ259" i="3"/>
  <c r="AP259" i="3"/>
  <c r="AO259" i="3"/>
  <c r="AN259" i="3"/>
  <c r="AL259" i="3"/>
  <c r="AK259" i="3"/>
  <c r="AJ259" i="3"/>
  <c r="AI259" i="3"/>
  <c r="AH259" i="3"/>
  <c r="AF259" i="3"/>
  <c r="AE259" i="3"/>
  <c r="AD259" i="3"/>
  <c r="AC259" i="3"/>
  <c r="AB259" i="3"/>
  <c r="AA259" i="3"/>
  <c r="Z259" i="3"/>
  <c r="Y259" i="3"/>
  <c r="X259" i="3"/>
  <c r="W259" i="3"/>
  <c r="V259" i="3"/>
  <c r="T259" i="3"/>
  <c r="S259" i="3"/>
  <c r="R259" i="3"/>
  <c r="Q259" i="3"/>
  <c r="P259" i="3"/>
  <c r="O259" i="3"/>
  <c r="N259" i="3"/>
  <c r="M259" i="3"/>
  <c r="L259" i="3"/>
  <c r="K259" i="3"/>
  <c r="J259" i="3"/>
  <c r="I259" i="3"/>
  <c r="H259" i="3"/>
  <c r="CC258" i="3"/>
  <c r="CB258" i="3"/>
  <c r="CA258" i="3"/>
  <c r="BZ258" i="3"/>
  <c r="BY258" i="3"/>
  <c r="BX258" i="3"/>
  <c r="BW258" i="3"/>
  <c r="BV258" i="3"/>
  <c r="BU258" i="3"/>
  <c r="BT258" i="3"/>
  <c r="BS258" i="3"/>
  <c r="BR258" i="3"/>
  <c r="BQ258" i="3"/>
  <c r="BP258" i="3"/>
  <c r="BO258" i="3"/>
  <c r="BN258" i="3"/>
  <c r="BM258" i="3"/>
  <c r="BL258" i="3"/>
  <c r="BK258" i="3"/>
  <c r="BJ258" i="3"/>
  <c r="BI258" i="3"/>
  <c r="BH258" i="3"/>
  <c r="BG258" i="3"/>
  <c r="BF258" i="3"/>
  <c r="BE258" i="3"/>
  <c r="BD258" i="3"/>
  <c r="BC258" i="3"/>
  <c r="BB258" i="3"/>
  <c r="BA258" i="3"/>
  <c r="AZ258" i="3"/>
  <c r="AY258" i="3"/>
  <c r="AX258" i="3"/>
  <c r="AW258" i="3"/>
  <c r="AV258" i="3"/>
  <c r="AU258" i="3"/>
  <c r="AT258" i="3"/>
  <c r="AS258" i="3"/>
  <c r="AR258" i="3"/>
  <c r="AQ258" i="3"/>
  <c r="AP258" i="3"/>
  <c r="AO258" i="3"/>
  <c r="AN258" i="3"/>
  <c r="AL258" i="3"/>
  <c r="AK258" i="3"/>
  <c r="AJ258" i="3"/>
  <c r="AI258" i="3"/>
  <c r="AH258" i="3"/>
  <c r="AF258" i="3"/>
  <c r="AE258" i="3"/>
  <c r="AD258" i="3"/>
  <c r="AC258" i="3"/>
  <c r="AB258" i="3"/>
  <c r="AA258" i="3"/>
  <c r="Z258" i="3"/>
  <c r="Y258" i="3"/>
  <c r="X258" i="3"/>
  <c r="W258" i="3"/>
  <c r="V258" i="3"/>
  <c r="T258" i="3"/>
  <c r="S258" i="3"/>
  <c r="R258" i="3"/>
  <c r="Q258" i="3"/>
  <c r="P258" i="3"/>
  <c r="O258" i="3"/>
  <c r="N258" i="3"/>
  <c r="M258" i="3"/>
  <c r="L258" i="3"/>
  <c r="K258" i="3"/>
  <c r="J258" i="3"/>
  <c r="I258" i="3"/>
  <c r="H258" i="3"/>
  <c r="CC257" i="3"/>
  <c r="CB257" i="3"/>
  <c r="CA257" i="3"/>
  <c r="BZ257" i="3"/>
  <c r="BY257" i="3"/>
  <c r="BX257" i="3"/>
  <c r="BW257" i="3"/>
  <c r="BV257" i="3"/>
  <c r="BU257" i="3"/>
  <c r="BT257" i="3"/>
  <c r="BS257" i="3"/>
  <c r="BR257" i="3"/>
  <c r="BQ257" i="3"/>
  <c r="BP257" i="3"/>
  <c r="BO257" i="3"/>
  <c r="BN257" i="3"/>
  <c r="BM257" i="3"/>
  <c r="BL257" i="3"/>
  <c r="BK257" i="3"/>
  <c r="BJ257" i="3"/>
  <c r="BI257" i="3"/>
  <c r="BH257" i="3"/>
  <c r="BG257" i="3"/>
  <c r="BF257" i="3"/>
  <c r="BE257" i="3"/>
  <c r="BD257" i="3"/>
  <c r="BC257" i="3"/>
  <c r="BB257" i="3"/>
  <c r="BA257" i="3"/>
  <c r="AZ257" i="3"/>
  <c r="AY257" i="3"/>
  <c r="AX257" i="3"/>
  <c r="AW257" i="3"/>
  <c r="AV257" i="3"/>
  <c r="AU257" i="3"/>
  <c r="AT257" i="3"/>
  <c r="AS257" i="3"/>
  <c r="AR257" i="3"/>
  <c r="AQ257" i="3"/>
  <c r="AP257" i="3"/>
  <c r="AO257" i="3"/>
  <c r="AN257" i="3"/>
  <c r="AM257" i="3"/>
  <c r="AL257" i="3"/>
  <c r="AK257" i="3"/>
  <c r="AJ257" i="3"/>
  <c r="AI257" i="3"/>
  <c r="AH257" i="3"/>
  <c r="AG257" i="3"/>
  <c r="AF257" i="3"/>
  <c r="AE257" i="3"/>
  <c r="AD257" i="3"/>
  <c r="AC257" i="3"/>
  <c r="AB257" i="3"/>
  <c r="AA257" i="3"/>
  <c r="Z257" i="3"/>
  <c r="Y257" i="3"/>
  <c r="X257" i="3"/>
  <c r="W257" i="3"/>
  <c r="V257" i="3"/>
  <c r="U257" i="3"/>
  <c r="T257" i="3"/>
  <c r="S257" i="3"/>
  <c r="R257" i="3"/>
  <c r="Q257" i="3"/>
  <c r="P257" i="3"/>
  <c r="O257" i="3"/>
  <c r="N257" i="3"/>
  <c r="M257" i="3"/>
  <c r="L257" i="3"/>
  <c r="K257" i="3"/>
  <c r="J257" i="3"/>
  <c r="I257" i="3"/>
  <c r="H257" i="3"/>
  <c r="CC256" i="3"/>
  <c r="CB256" i="3"/>
  <c r="CA256" i="3"/>
  <c r="BZ256" i="3"/>
  <c r="BY256" i="3"/>
  <c r="BX256" i="3"/>
  <c r="BW256" i="3"/>
  <c r="BV256" i="3"/>
  <c r="BU256" i="3"/>
  <c r="BT256" i="3"/>
  <c r="BS256" i="3"/>
  <c r="BR256" i="3"/>
  <c r="BQ256" i="3"/>
  <c r="BP256" i="3"/>
  <c r="BO256" i="3"/>
  <c r="BN256" i="3"/>
  <c r="BM256" i="3"/>
  <c r="BL256" i="3"/>
  <c r="BK256" i="3"/>
  <c r="BJ256" i="3"/>
  <c r="BI256" i="3"/>
  <c r="BH256" i="3"/>
  <c r="BG256" i="3"/>
  <c r="BF256" i="3"/>
  <c r="BE256" i="3"/>
  <c r="BD256" i="3"/>
  <c r="BC256" i="3"/>
  <c r="BB256" i="3"/>
  <c r="BA256" i="3"/>
  <c r="AZ256" i="3"/>
  <c r="AY256" i="3"/>
  <c r="AX256" i="3"/>
  <c r="AW256" i="3"/>
  <c r="AV256" i="3"/>
  <c r="AU256" i="3"/>
  <c r="AT256" i="3"/>
  <c r="AS256" i="3"/>
  <c r="AR256" i="3"/>
  <c r="AQ256" i="3"/>
  <c r="AP256" i="3"/>
  <c r="AO256" i="3"/>
  <c r="AN256" i="3"/>
  <c r="AL256" i="3"/>
  <c r="AK256" i="3"/>
  <c r="AJ256" i="3"/>
  <c r="AI256" i="3"/>
  <c r="AH256" i="3"/>
  <c r="AF256" i="3"/>
  <c r="AE256" i="3"/>
  <c r="AD256" i="3"/>
  <c r="AC256" i="3"/>
  <c r="AB256" i="3"/>
  <c r="AA256" i="3"/>
  <c r="Z256" i="3"/>
  <c r="Y256" i="3"/>
  <c r="X256" i="3"/>
  <c r="W256" i="3"/>
  <c r="V256" i="3"/>
  <c r="T256" i="3"/>
  <c r="S256" i="3"/>
  <c r="R256" i="3"/>
  <c r="Q256" i="3"/>
  <c r="P256" i="3"/>
  <c r="O256" i="3"/>
  <c r="N256" i="3"/>
  <c r="M256" i="3"/>
  <c r="L256" i="3"/>
  <c r="K256" i="3"/>
  <c r="J256" i="3"/>
  <c r="I256" i="3"/>
  <c r="H256" i="3"/>
  <c r="CC255" i="3"/>
  <c r="CB255" i="3"/>
  <c r="CA255" i="3"/>
  <c r="BZ255" i="3"/>
  <c r="BY255" i="3"/>
  <c r="BX255" i="3"/>
  <c r="BW255" i="3"/>
  <c r="BV255" i="3"/>
  <c r="BU255" i="3"/>
  <c r="BT255" i="3"/>
  <c r="BS255" i="3"/>
  <c r="BR255" i="3"/>
  <c r="BQ255" i="3"/>
  <c r="BP255" i="3"/>
  <c r="BO255" i="3"/>
  <c r="BN255" i="3"/>
  <c r="BM255" i="3"/>
  <c r="BL255" i="3"/>
  <c r="BK255" i="3"/>
  <c r="BJ255" i="3"/>
  <c r="BI255" i="3"/>
  <c r="BH255" i="3"/>
  <c r="BG255" i="3"/>
  <c r="BF255" i="3"/>
  <c r="BE255" i="3"/>
  <c r="BD255" i="3"/>
  <c r="BC255" i="3"/>
  <c r="BB255" i="3"/>
  <c r="BA255" i="3"/>
  <c r="AZ255" i="3"/>
  <c r="AY255" i="3"/>
  <c r="AX255" i="3"/>
  <c r="AW255" i="3"/>
  <c r="AV255" i="3"/>
  <c r="AU255" i="3"/>
  <c r="AT255" i="3"/>
  <c r="AS255" i="3"/>
  <c r="AR255" i="3"/>
  <c r="AQ255" i="3"/>
  <c r="AP255" i="3"/>
  <c r="AO255" i="3"/>
  <c r="AN255" i="3"/>
  <c r="AL255" i="3"/>
  <c r="AK255" i="3"/>
  <c r="AJ255" i="3"/>
  <c r="AI255" i="3"/>
  <c r="AH255" i="3"/>
  <c r="AF255" i="3"/>
  <c r="AE255" i="3"/>
  <c r="AD255" i="3"/>
  <c r="AC255" i="3"/>
  <c r="AB255" i="3"/>
  <c r="AA255" i="3"/>
  <c r="Z255" i="3"/>
  <c r="Y255" i="3"/>
  <c r="X255" i="3"/>
  <c r="W255" i="3"/>
  <c r="V255" i="3"/>
  <c r="T255" i="3"/>
  <c r="S255" i="3"/>
  <c r="R255" i="3"/>
  <c r="Q255" i="3"/>
  <c r="P255" i="3"/>
  <c r="O255" i="3"/>
  <c r="N255" i="3"/>
  <c r="M255" i="3"/>
  <c r="L255" i="3"/>
  <c r="K255" i="3"/>
  <c r="J255" i="3"/>
  <c r="I255" i="3"/>
  <c r="H255" i="3"/>
  <c r="CB254" i="3"/>
  <c r="CA254" i="3"/>
  <c r="BZ254" i="3"/>
  <c r="BY254" i="3"/>
  <c r="BX254" i="3"/>
  <c r="BW254" i="3"/>
  <c r="BV254" i="3"/>
  <c r="BU254" i="3"/>
  <c r="BT254" i="3"/>
  <c r="BS254" i="3"/>
  <c r="BR254" i="3"/>
  <c r="BP254" i="3"/>
  <c r="BO254" i="3"/>
  <c r="BN254" i="3"/>
  <c r="BM254" i="3"/>
  <c r="BL254" i="3"/>
  <c r="BK254" i="3"/>
  <c r="BJ254" i="3"/>
  <c r="BI254" i="3"/>
  <c r="BH254" i="3"/>
  <c r="BG254" i="3"/>
  <c r="BF254" i="3"/>
  <c r="BD254" i="3"/>
  <c r="BC254" i="3"/>
  <c r="BB254" i="3"/>
  <c r="BA254" i="3"/>
  <c r="AZ254" i="3"/>
  <c r="AY254" i="3"/>
  <c r="AX254" i="3"/>
  <c r="AW254" i="3"/>
  <c r="AV254" i="3"/>
  <c r="AU254" i="3"/>
  <c r="AT254" i="3"/>
  <c r="AR254" i="3"/>
  <c r="AQ254" i="3"/>
  <c r="AP254" i="3"/>
  <c r="AO254" i="3"/>
  <c r="AN254" i="3"/>
  <c r="AL254" i="3"/>
  <c r="AK254" i="3"/>
  <c r="AJ254" i="3"/>
  <c r="AI254" i="3"/>
  <c r="AH254" i="3"/>
  <c r="AF254" i="3"/>
  <c r="AE254" i="3"/>
  <c r="AD254" i="3"/>
  <c r="AC254" i="3"/>
  <c r="AB254" i="3"/>
  <c r="AA254" i="3"/>
  <c r="Z254" i="3"/>
  <c r="Y254" i="3"/>
  <c r="X254" i="3"/>
  <c r="W254" i="3"/>
  <c r="V254" i="3"/>
  <c r="T254" i="3"/>
  <c r="S254" i="3"/>
  <c r="R254" i="3"/>
  <c r="Q254" i="3"/>
  <c r="P254" i="3"/>
  <c r="O254" i="3"/>
  <c r="N254" i="3"/>
  <c r="M254" i="3"/>
  <c r="L254" i="3"/>
  <c r="K254" i="3"/>
  <c r="J254" i="3"/>
  <c r="I254" i="3"/>
  <c r="H254" i="3"/>
  <c r="CB253" i="3"/>
  <c r="CA253" i="3"/>
  <c r="BZ253" i="3"/>
  <c r="BY253" i="3"/>
  <c r="BX253" i="3"/>
  <c r="BW253" i="3"/>
  <c r="BV253" i="3"/>
  <c r="BU253" i="3"/>
  <c r="BT253" i="3"/>
  <c r="BS253" i="3"/>
  <c r="BR253" i="3"/>
  <c r="BP253" i="3"/>
  <c r="BO253" i="3"/>
  <c r="BN253" i="3"/>
  <c r="BM253" i="3"/>
  <c r="BL253" i="3"/>
  <c r="BK253" i="3"/>
  <c r="BJ253" i="3"/>
  <c r="BI253" i="3"/>
  <c r="BH253" i="3"/>
  <c r="BG253" i="3"/>
  <c r="BF253" i="3"/>
  <c r="BD253" i="3"/>
  <c r="BC253" i="3"/>
  <c r="BB253" i="3"/>
  <c r="BA253" i="3"/>
  <c r="AZ253" i="3"/>
  <c r="AY253" i="3"/>
  <c r="AX253" i="3"/>
  <c r="AW253" i="3"/>
  <c r="AV253" i="3"/>
  <c r="AU253" i="3"/>
  <c r="AT253" i="3"/>
  <c r="AR253" i="3"/>
  <c r="AQ253" i="3"/>
  <c r="AP253" i="3"/>
  <c r="AO253" i="3"/>
  <c r="AN253" i="3"/>
  <c r="AL253" i="3"/>
  <c r="AK253" i="3"/>
  <c r="AJ253" i="3"/>
  <c r="AI253" i="3"/>
  <c r="AH253" i="3"/>
  <c r="AF253" i="3"/>
  <c r="AE253" i="3"/>
  <c r="AD253" i="3"/>
  <c r="AC253" i="3"/>
  <c r="AB253" i="3"/>
  <c r="AA253" i="3"/>
  <c r="Z253" i="3"/>
  <c r="Y253" i="3"/>
  <c r="X253" i="3"/>
  <c r="W253" i="3"/>
  <c r="V253" i="3"/>
  <c r="T253" i="3"/>
  <c r="S253" i="3"/>
  <c r="R253" i="3"/>
  <c r="Q253" i="3"/>
  <c r="P253" i="3"/>
  <c r="O253" i="3"/>
  <c r="N253" i="3"/>
  <c r="M253" i="3"/>
  <c r="L253" i="3"/>
  <c r="K253" i="3"/>
  <c r="J253" i="3"/>
  <c r="I253" i="3"/>
  <c r="H253" i="3"/>
  <c r="CC252" i="3"/>
  <c r="CB252" i="3"/>
  <c r="CA252" i="3"/>
  <c r="BZ252" i="3"/>
  <c r="BY252" i="3"/>
  <c r="BX252" i="3"/>
  <c r="BW252" i="3"/>
  <c r="BV252" i="3"/>
  <c r="BU252" i="3"/>
  <c r="BT252" i="3"/>
  <c r="BS252" i="3"/>
  <c r="BR252" i="3"/>
  <c r="BQ252" i="3"/>
  <c r="BP252" i="3"/>
  <c r="BO252" i="3"/>
  <c r="BN252" i="3"/>
  <c r="BM252" i="3"/>
  <c r="BL252" i="3"/>
  <c r="BK252" i="3"/>
  <c r="BJ252" i="3"/>
  <c r="BI252" i="3"/>
  <c r="BH252" i="3"/>
  <c r="BG252" i="3"/>
  <c r="BF252" i="3"/>
  <c r="BE252" i="3"/>
  <c r="BD252" i="3"/>
  <c r="BC252" i="3"/>
  <c r="BB252" i="3"/>
  <c r="BA252" i="3"/>
  <c r="AZ252" i="3"/>
  <c r="AY252" i="3"/>
  <c r="AX252" i="3"/>
  <c r="AW252" i="3"/>
  <c r="AV252" i="3"/>
  <c r="AU252" i="3"/>
  <c r="AT252" i="3"/>
  <c r="AS252" i="3"/>
  <c r="AR252" i="3"/>
  <c r="AQ252" i="3"/>
  <c r="AP252" i="3"/>
  <c r="AO252" i="3"/>
  <c r="AN252" i="3"/>
  <c r="AM252" i="3"/>
  <c r="AL252" i="3"/>
  <c r="AK252" i="3"/>
  <c r="AJ252" i="3"/>
  <c r="AI252" i="3"/>
  <c r="AH252" i="3"/>
  <c r="AG252" i="3"/>
  <c r="AF252" i="3"/>
  <c r="AE252" i="3"/>
  <c r="AD252" i="3"/>
  <c r="AC252" i="3"/>
  <c r="AB252" i="3"/>
  <c r="AA252" i="3"/>
  <c r="Z252" i="3"/>
  <c r="Y252" i="3"/>
  <c r="X252" i="3"/>
  <c r="W252" i="3"/>
  <c r="V252" i="3"/>
  <c r="U252" i="3"/>
  <c r="T252" i="3"/>
  <c r="S252" i="3"/>
  <c r="R252" i="3"/>
  <c r="Q252" i="3"/>
  <c r="P252" i="3"/>
  <c r="O252" i="3"/>
  <c r="N252" i="3"/>
  <c r="M252" i="3"/>
  <c r="L252" i="3"/>
  <c r="K252" i="3"/>
  <c r="J252" i="3"/>
  <c r="I252" i="3"/>
  <c r="H252" i="3"/>
  <c r="CC251" i="3"/>
  <c r="CB251" i="3"/>
  <c r="CA251" i="3"/>
  <c r="BZ251" i="3"/>
  <c r="BY251" i="3"/>
  <c r="BX251" i="3"/>
  <c r="BW251" i="3"/>
  <c r="BV251" i="3"/>
  <c r="BU251" i="3"/>
  <c r="BT251" i="3"/>
  <c r="BS251" i="3"/>
  <c r="BR251" i="3"/>
  <c r="BQ251" i="3"/>
  <c r="BP251" i="3"/>
  <c r="BO251" i="3"/>
  <c r="BN251" i="3"/>
  <c r="BM251" i="3"/>
  <c r="BL251" i="3"/>
  <c r="BK251" i="3"/>
  <c r="BJ251" i="3"/>
  <c r="BI251" i="3"/>
  <c r="BH251" i="3"/>
  <c r="BG251" i="3"/>
  <c r="BF251" i="3"/>
  <c r="BE251" i="3"/>
  <c r="BD251" i="3"/>
  <c r="BC251" i="3"/>
  <c r="BB251" i="3"/>
  <c r="BA251" i="3"/>
  <c r="AZ251" i="3"/>
  <c r="AY251" i="3"/>
  <c r="AX251" i="3"/>
  <c r="AW251" i="3"/>
  <c r="AV251" i="3"/>
  <c r="AU251" i="3"/>
  <c r="AT251" i="3"/>
  <c r="AS251" i="3"/>
  <c r="AR251" i="3"/>
  <c r="AQ251" i="3"/>
  <c r="AP251" i="3"/>
  <c r="AO251" i="3"/>
  <c r="AN251" i="3"/>
  <c r="AL251" i="3"/>
  <c r="AK251" i="3"/>
  <c r="AJ251" i="3"/>
  <c r="AI251" i="3"/>
  <c r="AH251" i="3"/>
  <c r="AF251" i="3"/>
  <c r="AE251" i="3"/>
  <c r="AD251" i="3"/>
  <c r="AC251" i="3"/>
  <c r="AB251" i="3"/>
  <c r="AA251" i="3"/>
  <c r="Z251" i="3"/>
  <c r="Y251" i="3"/>
  <c r="X251" i="3"/>
  <c r="W251" i="3"/>
  <c r="V251" i="3"/>
  <c r="T251" i="3"/>
  <c r="S251" i="3"/>
  <c r="R251" i="3"/>
  <c r="Q251" i="3"/>
  <c r="P251" i="3"/>
  <c r="O251" i="3"/>
  <c r="N251" i="3"/>
  <c r="M251" i="3"/>
  <c r="L251" i="3"/>
  <c r="K251" i="3"/>
  <c r="J251" i="3"/>
  <c r="I251" i="3"/>
  <c r="H251" i="3"/>
  <c r="CC250" i="3"/>
  <c r="CB250" i="3"/>
  <c r="CA250" i="3"/>
  <c r="BZ250" i="3"/>
  <c r="BY250" i="3"/>
  <c r="BX250" i="3"/>
  <c r="BW250" i="3"/>
  <c r="BV250" i="3"/>
  <c r="BU250" i="3"/>
  <c r="BT250" i="3"/>
  <c r="BS250" i="3"/>
  <c r="BR250" i="3"/>
  <c r="BQ250" i="3"/>
  <c r="BP250" i="3"/>
  <c r="BO250" i="3"/>
  <c r="BN250" i="3"/>
  <c r="BM250" i="3"/>
  <c r="BL250" i="3"/>
  <c r="BK250" i="3"/>
  <c r="BJ250" i="3"/>
  <c r="BI250" i="3"/>
  <c r="BH250" i="3"/>
  <c r="BG250" i="3"/>
  <c r="BF250" i="3"/>
  <c r="BE250" i="3"/>
  <c r="BD250" i="3"/>
  <c r="BC250" i="3"/>
  <c r="BB250" i="3"/>
  <c r="BA250" i="3"/>
  <c r="AZ250" i="3"/>
  <c r="AY250" i="3"/>
  <c r="AX250" i="3"/>
  <c r="AW250" i="3"/>
  <c r="AV250" i="3"/>
  <c r="AU250" i="3"/>
  <c r="AT250" i="3"/>
  <c r="AS250" i="3"/>
  <c r="AR250" i="3"/>
  <c r="AQ250" i="3"/>
  <c r="AP250" i="3"/>
  <c r="AO250" i="3"/>
  <c r="AN250" i="3"/>
  <c r="AL250" i="3"/>
  <c r="AK250" i="3"/>
  <c r="AJ250" i="3"/>
  <c r="AI250" i="3"/>
  <c r="AH250" i="3"/>
  <c r="AF250" i="3"/>
  <c r="AE250" i="3"/>
  <c r="AD250" i="3"/>
  <c r="AC250" i="3"/>
  <c r="AB250" i="3"/>
  <c r="AA250" i="3"/>
  <c r="Z250" i="3"/>
  <c r="Y250" i="3"/>
  <c r="X250" i="3"/>
  <c r="W250" i="3"/>
  <c r="V250" i="3"/>
  <c r="T250" i="3"/>
  <c r="S250" i="3"/>
  <c r="R250" i="3"/>
  <c r="Q250" i="3"/>
  <c r="P250" i="3"/>
  <c r="O250" i="3"/>
  <c r="N250" i="3"/>
  <c r="M250" i="3"/>
  <c r="L250" i="3"/>
  <c r="K250" i="3"/>
  <c r="J250" i="3"/>
  <c r="I250" i="3"/>
  <c r="H250" i="3"/>
  <c r="CC249" i="3"/>
  <c r="CB249" i="3"/>
  <c r="CA249" i="3"/>
  <c r="BZ249" i="3"/>
  <c r="BY249" i="3"/>
  <c r="BX249" i="3"/>
  <c r="BW249" i="3"/>
  <c r="BV249" i="3"/>
  <c r="BU249" i="3"/>
  <c r="BT249" i="3"/>
  <c r="BS249" i="3"/>
  <c r="BR249" i="3"/>
  <c r="BQ249" i="3"/>
  <c r="BP249" i="3"/>
  <c r="BO249" i="3"/>
  <c r="BN249" i="3"/>
  <c r="BM249" i="3"/>
  <c r="BL249" i="3"/>
  <c r="BK249" i="3"/>
  <c r="BJ249" i="3"/>
  <c r="BI249" i="3"/>
  <c r="BH249" i="3"/>
  <c r="BG249" i="3"/>
  <c r="BF249" i="3"/>
  <c r="BE249" i="3"/>
  <c r="BD249" i="3"/>
  <c r="BC249" i="3"/>
  <c r="BB249" i="3"/>
  <c r="BA249" i="3"/>
  <c r="AZ249" i="3"/>
  <c r="AY249" i="3"/>
  <c r="AX249" i="3"/>
  <c r="AW249" i="3"/>
  <c r="AV249" i="3"/>
  <c r="AU249" i="3"/>
  <c r="AT249" i="3"/>
  <c r="AS249" i="3"/>
  <c r="AR249" i="3"/>
  <c r="AQ249" i="3"/>
  <c r="AP249" i="3"/>
  <c r="AO249" i="3"/>
  <c r="AN249" i="3"/>
  <c r="AL249" i="3"/>
  <c r="AK249" i="3"/>
  <c r="AJ249" i="3"/>
  <c r="AI249" i="3"/>
  <c r="AH249" i="3"/>
  <c r="AF249" i="3"/>
  <c r="AE249" i="3"/>
  <c r="AD249" i="3"/>
  <c r="AC249" i="3"/>
  <c r="AB249" i="3"/>
  <c r="AA249" i="3"/>
  <c r="Z249" i="3"/>
  <c r="Y249" i="3"/>
  <c r="X249" i="3"/>
  <c r="W249" i="3"/>
  <c r="V249" i="3"/>
  <c r="T249" i="3"/>
  <c r="S249" i="3"/>
  <c r="R249" i="3"/>
  <c r="Q249" i="3"/>
  <c r="P249" i="3"/>
  <c r="O249" i="3"/>
  <c r="N249" i="3"/>
  <c r="M249" i="3"/>
  <c r="L249" i="3"/>
  <c r="K249" i="3"/>
  <c r="J249" i="3"/>
  <c r="I249" i="3"/>
  <c r="H249" i="3"/>
  <c r="CC248" i="3"/>
  <c r="CB248" i="3"/>
  <c r="CA248" i="3"/>
  <c r="BZ248" i="3"/>
  <c r="BY248" i="3"/>
  <c r="BX248" i="3"/>
  <c r="BW248" i="3"/>
  <c r="BV248" i="3"/>
  <c r="BU248" i="3"/>
  <c r="BT248" i="3"/>
  <c r="BS248" i="3"/>
  <c r="BR248" i="3"/>
  <c r="BQ248" i="3"/>
  <c r="BP248" i="3"/>
  <c r="BO248" i="3"/>
  <c r="BN248" i="3"/>
  <c r="BM248" i="3"/>
  <c r="BL248" i="3"/>
  <c r="BK248" i="3"/>
  <c r="BJ248" i="3"/>
  <c r="BI248" i="3"/>
  <c r="BH248" i="3"/>
  <c r="BG248" i="3"/>
  <c r="BF248" i="3"/>
  <c r="BE248" i="3"/>
  <c r="BD248" i="3"/>
  <c r="BC248" i="3"/>
  <c r="BB248" i="3"/>
  <c r="BA248" i="3"/>
  <c r="AZ248" i="3"/>
  <c r="AY248" i="3"/>
  <c r="AX248" i="3"/>
  <c r="AW248" i="3"/>
  <c r="AV248" i="3"/>
  <c r="AU248" i="3"/>
  <c r="AT248" i="3"/>
  <c r="AS248" i="3"/>
  <c r="AR248" i="3"/>
  <c r="AQ248" i="3"/>
  <c r="AP248" i="3"/>
  <c r="AO248" i="3"/>
  <c r="AN248" i="3"/>
  <c r="AL248" i="3"/>
  <c r="AK248" i="3"/>
  <c r="AJ248" i="3"/>
  <c r="AI248" i="3"/>
  <c r="AH248" i="3"/>
  <c r="AF248" i="3"/>
  <c r="AE248" i="3"/>
  <c r="AD248" i="3"/>
  <c r="AC248" i="3"/>
  <c r="AB248" i="3"/>
  <c r="AA248" i="3"/>
  <c r="Z248" i="3"/>
  <c r="Y248" i="3"/>
  <c r="X248" i="3"/>
  <c r="W248" i="3"/>
  <c r="V248" i="3"/>
  <c r="T248" i="3"/>
  <c r="S248" i="3"/>
  <c r="R248" i="3"/>
  <c r="Q248" i="3"/>
  <c r="P248" i="3"/>
  <c r="O248" i="3"/>
  <c r="N248" i="3"/>
  <c r="M248" i="3"/>
  <c r="L248" i="3"/>
  <c r="K248" i="3"/>
  <c r="J248" i="3"/>
  <c r="I248" i="3"/>
  <c r="H248" i="3"/>
  <c r="CC247" i="3"/>
  <c r="CB247" i="3"/>
  <c r="CA247" i="3"/>
  <c r="BZ247" i="3"/>
  <c r="BY247" i="3"/>
  <c r="BX247" i="3"/>
  <c r="BW247" i="3"/>
  <c r="BV247" i="3"/>
  <c r="BU247" i="3"/>
  <c r="BT247" i="3"/>
  <c r="BS247" i="3"/>
  <c r="BR247" i="3"/>
  <c r="BQ247" i="3"/>
  <c r="BP247" i="3"/>
  <c r="BO247" i="3"/>
  <c r="BN247" i="3"/>
  <c r="BM247" i="3"/>
  <c r="BL247" i="3"/>
  <c r="BK247" i="3"/>
  <c r="BJ247" i="3"/>
  <c r="BI247" i="3"/>
  <c r="BH247" i="3"/>
  <c r="BG247" i="3"/>
  <c r="BF247" i="3"/>
  <c r="BE247" i="3"/>
  <c r="BD247" i="3"/>
  <c r="BC247" i="3"/>
  <c r="BB247" i="3"/>
  <c r="BA247" i="3"/>
  <c r="AZ247" i="3"/>
  <c r="AY247" i="3"/>
  <c r="AX247" i="3"/>
  <c r="AW247" i="3"/>
  <c r="AV247" i="3"/>
  <c r="AU247" i="3"/>
  <c r="AT247" i="3"/>
  <c r="AS247" i="3"/>
  <c r="AR247" i="3"/>
  <c r="AQ247" i="3"/>
  <c r="AP247" i="3"/>
  <c r="AO247" i="3"/>
  <c r="AN247" i="3"/>
  <c r="AL247" i="3"/>
  <c r="AK247" i="3"/>
  <c r="AJ247" i="3"/>
  <c r="AI247" i="3"/>
  <c r="AH247" i="3"/>
  <c r="AF247" i="3"/>
  <c r="AE247" i="3"/>
  <c r="AD247" i="3"/>
  <c r="AC247" i="3"/>
  <c r="AB247" i="3"/>
  <c r="AA247" i="3"/>
  <c r="Z247" i="3"/>
  <c r="Y247" i="3"/>
  <c r="X247" i="3"/>
  <c r="W247" i="3"/>
  <c r="V247" i="3"/>
  <c r="T247" i="3"/>
  <c r="S247" i="3"/>
  <c r="R247" i="3"/>
  <c r="Q247" i="3"/>
  <c r="P247" i="3"/>
  <c r="O247" i="3"/>
  <c r="N247" i="3"/>
  <c r="M247" i="3"/>
  <c r="L247" i="3"/>
  <c r="K247" i="3"/>
  <c r="J247" i="3"/>
  <c r="I247" i="3"/>
  <c r="H247" i="3"/>
  <c r="CC246" i="3"/>
  <c r="CB246" i="3"/>
  <c r="CA246" i="3"/>
  <c r="BZ246" i="3"/>
  <c r="BY246" i="3"/>
  <c r="BX246" i="3"/>
  <c r="BW246" i="3"/>
  <c r="BV246" i="3"/>
  <c r="BU246" i="3"/>
  <c r="BT246" i="3"/>
  <c r="BS246" i="3"/>
  <c r="BR246" i="3"/>
  <c r="BQ246" i="3"/>
  <c r="BP246" i="3"/>
  <c r="BO246" i="3"/>
  <c r="BN246" i="3"/>
  <c r="BM246" i="3"/>
  <c r="BL246" i="3"/>
  <c r="BK246" i="3"/>
  <c r="BJ246" i="3"/>
  <c r="BI246" i="3"/>
  <c r="BH246" i="3"/>
  <c r="BG246" i="3"/>
  <c r="BF246" i="3"/>
  <c r="BE246" i="3"/>
  <c r="BD246" i="3"/>
  <c r="BC246" i="3"/>
  <c r="BB246" i="3"/>
  <c r="BA246" i="3"/>
  <c r="AZ246" i="3"/>
  <c r="AY246" i="3"/>
  <c r="AX246" i="3"/>
  <c r="AW246" i="3"/>
  <c r="AV246" i="3"/>
  <c r="AU246" i="3"/>
  <c r="AT246" i="3"/>
  <c r="AS246" i="3"/>
  <c r="AR246" i="3"/>
  <c r="AQ246" i="3"/>
  <c r="AP246" i="3"/>
  <c r="AO246" i="3"/>
  <c r="AN246" i="3"/>
  <c r="AL246" i="3"/>
  <c r="AK246" i="3"/>
  <c r="AJ246" i="3"/>
  <c r="AI246" i="3"/>
  <c r="AH246" i="3"/>
  <c r="AF246" i="3"/>
  <c r="AE246" i="3"/>
  <c r="AD246" i="3"/>
  <c r="AC246" i="3"/>
  <c r="AB246" i="3"/>
  <c r="AA246" i="3"/>
  <c r="Z246" i="3"/>
  <c r="Y246" i="3"/>
  <c r="X246" i="3"/>
  <c r="W246" i="3"/>
  <c r="V246" i="3"/>
  <c r="T246" i="3"/>
  <c r="S246" i="3"/>
  <c r="R246" i="3"/>
  <c r="Q246" i="3"/>
  <c r="P246" i="3"/>
  <c r="O246" i="3"/>
  <c r="N246" i="3"/>
  <c r="M246" i="3"/>
  <c r="L246" i="3"/>
  <c r="K246" i="3"/>
  <c r="J246" i="3"/>
  <c r="I246" i="3"/>
  <c r="H246" i="3"/>
  <c r="CC245" i="3"/>
  <c r="CB245" i="3"/>
  <c r="CA245" i="3"/>
  <c r="BZ245" i="3"/>
  <c r="BY245" i="3"/>
  <c r="BX245" i="3"/>
  <c r="BW245" i="3"/>
  <c r="BV245" i="3"/>
  <c r="BU245" i="3"/>
  <c r="BT245" i="3"/>
  <c r="BS245" i="3"/>
  <c r="BR245" i="3"/>
  <c r="BQ245" i="3"/>
  <c r="BP245" i="3"/>
  <c r="BO245" i="3"/>
  <c r="BN245" i="3"/>
  <c r="BM245" i="3"/>
  <c r="BL245" i="3"/>
  <c r="BK245" i="3"/>
  <c r="BJ245" i="3"/>
  <c r="BI245" i="3"/>
  <c r="BH245" i="3"/>
  <c r="BG245" i="3"/>
  <c r="BF245" i="3"/>
  <c r="BE245" i="3"/>
  <c r="BD245" i="3"/>
  <c r="BC245" i="3"/>
  <c r="BB245" i="3"/>
  <c r="BA245" i="3"/>
  <c r="AZ245" i="3"/>
  <c r="AY245" i="3"/>
  <c r="AX245" i="3"/>
  <c r="AW245" i="3"/>
  <c r="AV245" i="3"/>
  <c r="AU245" i="3"/>
  <c r="AT245" i="3"/>
  <c r="AS245" i="3"/>
  <c r="AR245" i="3"/>
  <c r="AQ245" i="3"/>
  <c r="AP245" i="3"/>
  <c r="AO245" i="3"/>
  <c r="AN245" i="3"/>
  <c r="AL245" i="3"/>
  <c r="AK245" i="3"/>
  <c r="AJ245" i="3"/>
  <c r="AI245" i="3"/>
  <c r="AH245" i="3"/>
  <c r="AF245" i="3"/>
  <c r="AE245" i="3"/>
  <c r="AD245" i="3"/>
  <c r="AC245" i="3"/>
  <c r="AB245" i="3"/>
  <c r="AA245" i="3"/>
  <c r="Z245" i="3"/>
  <c r="Y245" i="3"/>
  <c r="X245" i="3"/>
  <c r="W245" i="3"/>
  <c r="V245" i="3"/>
  <c r="T245" i="3"/>
  <c r="S245" i="3"/>
  <c r="R245" i="3"/>
  <c r="Q245" i="3"/>
  <c r="P245" i="3"/>
  <c r="O245" i="3"/>
  <c r="N245" i="3"/>
  <c r="M245" i="3"/>
  <c r="L245" i="3"/>
  <c r="K245" i="3"/>
  <c r="J245" i="3"/>
  <c r="I245" i="3"/>
  <c r="H245" i="3"/>
  <c r="CB244" i="3"/>
  <c r="CA244" i="3"/>
  <c r="BZ244" i="3"/>
  <c r="BY244" i="3"/>
  <c r="BX244" i="3"/>
  <c r="BW244" i="3"/>
  <c r="BV244" i="3"/>
  <c r="BU244" i="3"/>
  <c r="BT244" i="3"/>
  <c r="BS244" i="3"/>
  <c r="BR244" i="3"/>
  <c r="BP244" i="3"/>
  <c r="BO244" i="3"/>
  <c r="BN244" i="3"/>
  <c r="BM244" i="3"/>
  <c r="BL244" i="3"/>
  <c r="BK244" i="3"/>
  <c r="BJ244" i="3"/>
  <c r="BI244" i="3"/>
  <c r="BH244" i="3"/>
  <c r="BG244" i="3"/>
  <c r="BF244" i="3"/>
  <c r="BD244" i="3"/>
  <c r="BC244" i="3"/>
  <c r="BB244" i="3"/>
  <c r="BA244" i="3"/>
  <c r="AZ244" i="3"/>
  <c r="AY244" i="3"/>
  <c r="AX244" i="3"/>
  <c r="AW244" i="3"/>
  <c r="AV244" i="3"/>
  <c r="AU244" i="3"/>
  <c r="AT244" i="3"/>
  <c r="AR244" i="3"/>
  <c r="AQ244" i="3"/>
  <c r="AP244" i="3"/>
  <c r="AO244" i="3"/>
  <c r="AN244" i="3"/>
  <c r="AL244" i="3"/>
  <c r="AK244" i="3"/>
  <c r="AJ244" i="3"/>
  <c r="AI244" i="3"/>
  <c r="AH244" i="3"/>
  <c r="AF244" i="3"/>
  <c r="AE244" i="3"/>
  <c r="AD244" i="3"/>
  <c r="AC244" i="3"/>
  <c r="AB244" i="3"/>
  <c r="AA244" i="3"/>
  <c r="Z244" i="3"/>
  <c r="Y244" i="3"/>
  <c r="X244" i="3"/>
  <c r="W244" i="3"/>
  <c r="V244" i="3"/>
  <c r="T244" i="3"/>
  <c r="S244" i="3"/>
  <c r="R244" i="3"/>
  <c r="Q244" i="3"/>
  <c r="P244" i="3"/>
  <c r="O244" i="3"/>
  <c r="N244" i="3"/>
  <c r="M244" i="3"/>
  <c r="L244" i="3"/>
  <c r="K244" i="3"/>
  <c r="J244" i="3"/>
  <c r="I244" i="3"/>
  <c r="H244" i="3"/>
  <c r="CC243" i="3"/>
  <c r="CB243" i="3"/>
  <c r="CA243" i="3"/>
  <c r="BZ243" i="3"/>
  <c r="BY243" i="3"/>
  <c r="BX243" i="3"/>
  <c r="BW243" i="3"/>
  <c r="BV243" i="3"/>
  <c r="BU243" i="3"/>
  <c r="BT243" i="3"/>
  <c r="BS243" i="3"/>
  <c r="BR243" i="3"/>
  <c r="BQ243" i="3"/>
  <c r="BP243" i="3"/>
  <c r="BO243" i="3"/>
  <c r="BN243" i="3"/>
  <c r="BM243" i="3"/>
  <c r="BL243" i="3"/>
  <c r="BK243" i="3"/>
  <c r="BJ243" i="3"/>
  <c r="BI243" i="3"/>
  <c r="BH243" i="3"/>
  <c r="BG243" i="3"/>
  <c r="BF243" i="3"/>
  <c r="BE243" i="3"/>
  <c r="BD243" i="3"/>
  <c r="BC243" i="3"/>
  <c r="BB243" i="3"/>
  <c r="BA243" i="3"/>
  <c r="AZ243" i="3"/>
  <c r="AY243" i="3"/>
  <c r="AX243" i="3"/>
  <c r="AW243" i="3"/>
  <c r="AV243" i="3"/>
  <c r="AU243" i="3"/>
  <c r="AT243" i="3"/>
  <c r="AS243" i="3"/>
  <c r="AR243" i="3"/>
  <c r="AQ243" i="3"/>
  <c r="AP243" i="3"/>
  <c r="AO243" i="3"/>
  <c r="AN243" i="3"/>
  <c r="AL243" i="3"/>
  <c r="AK243" i="3"/>
  <c r="AJ243" i="3"/>
  <c r="AI243" i="3"/>
  <c r="AH243" i="3"/>
  <c r="AF243" i="3"/>
  <c r="AE243" i="3"/>
  <c r="AD243" i="3"/>
  <c r="AC243" i="3"/>
  <c r="AB243" i="3"/>
  <c r="AA243" i="3"/>
  <c r="Z243" i="3"/>
  <c r="Y243" i="3"/>
  <c r="X243" i="3"/>
  <c r="W243" i="3"/>
  <c r="V243" i="3"/>
  <c r="T243" i="3"/>
  <c r="S243" i="3"/>
  <c r="R243" i="3"/>
  <c r="Q243" i="3"/>
  <c r="P243" i="3"/>
  <c r="O243" i="3"/>
  <c r="N243" i="3"/>
  <c r="M243" i="3"/>
  <c r="L243" i="3"/>
  <c r="K243" i="3"/>
  <c r="J243" i="3"/>
  <c r="I243" i="3"/>
  <c r="H243" i="3"/>
  <c r="CC242" i="3"/>
  <c r="CB242" i="3"/>
  <c r="CA242" i="3"/>
  <c r="BZ242" i="3"/>
  <c r="BY242" i="3"/>
  <c r="BX242" i="3"/>
  <c r="BW242" i="3"/>
  <c r="BV242" i="3"/>
  <c r="BU242" i="3"/>
  <c r="BT242" i="3"/>
  <c r="BS242" i="3"/>
  <c r="BR242" i="3"/>
  <c r="BQ242" i="3"/>
  <c r="BP242" i="3"/>
  <c r="BO242" i="3"/>
  <c r="BN242" i="3"/>
  <c r="BM242" i="3"/>
  <c r="BL242" i="3"/>
  <c r="BK242" i="3"/>
  <c r="BJ242" i="3"/>
  <c r="BI242" i="3"/>
  <c r="BH242" i="3"/>
  <c r="BG242" i="3"/>
  <c r="BF242" i="3"/>
  <c r="BE242" i="3"/>
  <c r="BD242" i="3"/>
  <c r="BC242" i="3"/>
  <c r="BB242" i="3"/>
  <c r="BA242" i="3"/>
  <c r="AZ242" i="3"/>
  <c r="AY242" i="3"/>
  <c r="AX242" i="3"/>
  <c r="AW242" i="3"/>
  <c r="AV242" i="3"/>
  <c r="AU242" i="3"/>
  <c r="AT242" i="3"/>
  <c r="AS242" i="3"/>
  <c r="AR242" i="3"/>
  <c r="AQ242" i="3"/>
  <c r="AP242" i="3"/>
  <c r="AO242" i="3"/>
  <c r="AN242" i="3"/>
  <c r="AL242" i="3"/>
  <c r="AK242" i="3"/>
  <c r="AJ242" i="3"/>
  <c r="AI242" i="3"/>
  <c r="AH242" i="3"/>
  <c r="AF242" i="3"/>
  <c r="AE242" i="3"/>
  <c r="AD242" i="3"/>
  <c r="AC242" i="3"/>
  <c r="AB242" i="3"/>
  <c r="AA242" i="3"/>
  <c r="Z242" i="3"/>
  <c r="Y242" i="3"/>
  <c r="X242" i="3"/>
  <c r="W242" i="3"/>
  <c r="V242" i="3"/>
  <c r="T242" i="3"/>
  <c r="S242" i="3"/>
  <c r="R242" i="3"/>
  <c r="Q242" i="3"/>
  <c r="P242" i="3"/>
  <c r="O242" i="3"/>
  <c r="N242" i="3"/>
  <c r="M242" i="3"/>
  <c r="L242" i="3"/>
  <c r="K242" i="3"/>
  <c r="J242" i="3"/>
  <c r="I242" i="3"/>
  <c r="H242" i="3"/>
  <c r="CC241" i="3"/>
  <c r="CB241" i="3"/>
  <c r="CA241" i="3"/>
  <c r="BZ241" i="3"/>
  <c r="BY241" i="3"/>
  <c r="BX241" i="3"/>
  <c r="BW241" i="3"/>
  <c r="BV241" i="3"/>
  <c r="BU241" i="3"/>
  <c r="BT241" i="3"/>
  <c r="BS241" i="3"/>
  <c r="BR241" i="3"/>
  <c r="BQ241" i="3"/>
  <c r="BP241" i="3"/>
  <c r="BO241" i="3"/>
  <c r="BN241" i="3"/>
  <c r="BM241" i="3"/>
  <c r="BL241" i="3"/>
  <c r="BK241" i="3"/>
  <c r="BJ241" i="3"/>
  <c r="BI241" i="3"/>
  <c r="BH241" i="3"/>
  <c r="BG241" i="3"/>
  <c r="BF241" i="3"/>
  <c r="BE241" i="3"/>
  <c r="BD241" i="3"/>
  <c r="BC241" i="3"/>
  <c r="BB241" i="3"/>
  <c r="BA241" i="3"/>
  <c r="AZ241" i="3"/>
  <c r="AY241" i="3"/>
  <c r="AX241" i="3"/>
  <c r="AW241" i="3"/>
  <c r="AV241" i="3"/>
  <c r="AU241" i="3"/>
  <c r="AT241" i="3"/>
  <c r="AS241" i="3"/>
  <c r="AR241" i="3"/>
  <c r="AQ241" i="3"/>
  <c r="AP241" i="3"/>
  <c r="AO241" i="3"/>
  <c r="AN241" i="3"/>
  <c r="AL241" i="3"/>
  <c r="AK241" i="3"/>
  <c r="AJ241" i="3"/>
  <c r="AI241" i="3"/>
  <c r="AH241" i="3"/>
  <c r="AF241" i="3"/>
  <c r="AE241" i="3"/>
  <c r="AD241" i="3"/>
  <c r="AC241" i="3"/>
  <c r="AB241" i="3"/>
  <c r="AA241" i="3"/>
  <c r="Z241" i="3"/>
  <c r="Y241" i="3"/>
  <c r="X241" i="3"/>
  <c r="W241" i="3"/>
  <c r="V241" i="3"/>
  <c r="T241" i="3"/>
  <c r="S241" i="3"/>
  <c r="R241" i="3"/>
  <c r="Q241" i="3"/>
  <c r="P241" i="3"/>
  <c r="O241" i="3"/>
  <c r="N241" i="3"/>
  <c r="M241" i="3"/>
  <c r="L241" i="3"/>
  <c r="K241" i="3"/>
  <c r="J241" i="3"/>
  <c r="I241" i="3"/>
  <c r="H241" i="3"/>
  <c r="CC240" i="3"/>
  <c r="CB240" i="3"/>
  <c r="CA240" i="3"/>
  <c r="BZ240" i="3"/>
  <c r="BY240" i="3"/>
  <c r="BX240" i="3"/>
  <c r="BW240" i="3"/>
  <c r="BV240" i="3"/>
  <c r="BU240" i="3"/>
  <c r="BT240" i="3"/>
  <c r="BS240" i="3"/>
  <c r="BR240" i="3"/>
  <c r="BQ240" i="3"/>
  <c r="BP240" i="3"/>
  <c r="BO240" i="3"/>
  <c r="BN240" i="3"/>
  <c r="BM240" i="3"/>
  <c r="BL240" i="3"/>
  <c r="BK240" i="3"/>
  <c r="BJ240" i="3"/>
  <c r="BI240" i="3"/>
  <c r="BH240" i="3"/>
  <c r="BG240" i="3"/>
  <c r="BF240" i="3"/>
  <c r="BE240" i="3"/>
  <c r="BD240" i="3"/>
  <c r="BC240" i="3"/>
  <c r="BB240" i="3"/>
  <c r="BA240" i="3"/>
  <c r="AZ240" i="3"/>
  <c r="AY240" i="3"/>
  <c r="AX240" i="3"/>
  <c r="AW240" i="3"/>
  <c r="AV240" i="3"/>
  <c r="AU240" i="3"/>
  <c r="AT240" i="3"/>
  <c r="AS240" i="3"/>
  <c r="AR240" i="3"/>
  <c r="AQ240" i="3"/>
  <c r="AP240" i="3"/>
  <c r="AO240" i="3"/>
  <c r="AN240" i="3"/>
  <c r="AL240" i="3"/>
  <c r="AK240" i="3"/>
  <c r="AJ240" i="3"/>
  <c r="AI240" i="3"/>
  <c r="AH240" i="3"/>
  <c r="AF240" i="3"/>
  <c r="AE240" i="3"/>
  <c r="AD240" i="3"/>
  <c r="AC240" i="3"/>
  <c r="AB240" i="3"/>
  <c r="AA240" i="3"/>
  <c r="Z240" i="3"/>
  <c r="Y240" i="3"/>
  <c r="X240" i="3"/>
  <c r="W240" i="3"/>
  <c r="V240" i="3"/>
  <c r="T240" i="3"/>
  <c r="S240" i="3"/>
  <c r="R240" i="3"/>
  <c r="Q240" i="3"/>
  <c r="P240" i="3"/>
  <c r="O240" i="3"/>
  <c r="N240" i="3"/>
  <c r="M240" i="3"/>
  <c r="L240" i="3"/>
  <c r="K240" i="3"/>
  <c r="J240" i="3"/>
  <c r="I240" i="3"/>
  <c r="H240" i="3"/>
  <c r="CC239" i="3"/>
  <c r="CB239" i="3"/>
  <c r="CA239" i="3"/>
  <c r="BZ239" i="3"/>
  <c r="BY239" i="3"/>
  <c r="BX239" i="3"/>
  <c r="BW239" i="3"/>
  <c r="BV239" i="3"/>
  <c r="BU239" i="3"/>
  <c r="BT239" i="3"/>
  <c r="BS239" i="3"/>
  <c r="BR239" i="3"/>
  <c r="BQ239" i="3"/>
  <c r="BP239" i="3"/>
  <c r="BO239" i="3"/>
  <c r="BN239" i="3"/>
  <c r="BM239" i="3"/>
  <c r="BL239" i="3"/>
  <c r="BK239" i="3"/>
  <c r="BJ239" i="3"/>
  <c r="BI239" i="3"/>
  <c r="BH239" i="3"/>
  <c r="BG239" i="3"/>
  <c r="BF239" i="3"/>
  <c r="BE239" i="3"/>
  <c r="BD239" i="3"/>
  <c r="BC239" i="3"/>
  <c r="BB239" i="3"/>
  <c r="BA239" i="3"/>
  <c r="AZ239" i="3"/>
  <c r="AY239" i="3"/>
  <c r="AX239" i="3"/>
  <c r="AW239" i="3"/>
  <c r="AV239" i="3"/>
  <c r="AU239" i="3"/>
  <c r="AT239" i="3"/>
  <c r="AS239" i="3"/>
  <c r="AR239" i="3"/>
  <c r="AQ239" i="3"/>
  <c r="AP239" i="3"/>
  <c r="AO239" i="3"/>
  <c r="AN239" i="3"/>
  <c r="AL239" i="3"/>
  <c r="AK239" i="3"/>
  <c r="AJ239" i="3"/>
  <c r="AI239" i="3"/>
  <c r="AH239" i="3"/>
  <c r="AF239" i="3"/>
  <c r="AE239" i="3"/>
  <c r="AD239" i="3"/>
  <c r="AC239" i="3"/>
  <c r="AB239" i="3"/>
  <c r="AA239" i="3"/>
  <c r="Z239" i="3"/>
  <c r="Y239" i="3"/>
  <c r="X239" i="3"/>
  <c r="W239" i="3"/>
  <c r="V239" i="3"/>
  <c r="T239" i="3"/>
  <c r="S239" i="3"/>
  <c r="R239" i="3"/>
  <c r="Q239" i="3"/>
  <c r="P239" i="3"/>
  <c r="O239" i="3"/>
  <c r="N239" i="3"/>
  <c r="M239" i="3"/>
  <c r="L239" i="3"/>
  <c r="K239" i="3"/>
  <c r="J239" i="3"/>
  <c r="I239" i="3"/>
  <c r="H239" i="3"/>
  <c r="CB237" i="3"/>
  <c r="CA237" i="3"/>
  <c r="BZ237" i="3"/>
  <c r="BY237" i="3"/>
  <c r="BX237" i="3"/>
  <c r="BW237" i="3"/>
  <c r="BV237" i="3"/>
  <c r="BU237" i="3"/>
  <c r="BT237" i="3"/>
  <c r="BS237" i="3"/>
  <c r="BR237" i="3"/>
  <c r="BP237" i="3"/>
  <c r="BO237" i="3"/>
  <c r="BN237" i="3"/>
  <c r="BM237" i="3"/>
  <c r="BL237" i="3"/>
  <c r="BK237" i="3"/>
  <c r="BJ237" i="3"/>
  <c r="BI237" i="3"/>
  <c r="BH237" i="3"/>
  <c r="BG237" i="3"/>
  <c r="BF237" i="3"/>
  <c r="BD237" i="3"/>
  <c r="BC237" i="3"/>
  <c r="BB237" i="3"/>
  <c r="BA237" i="3"/>
  <c r="AZ237" i="3"/>
  <c r="AY237" i="3"/>
  <c r="AX237" i="3"/>
  <c r="AW237" i="3"/>
  <c r="AV237" i="3"/>
  <c r="AU237" i="3"/>
  <c r="AT237" i="3"/>
  <c r="AR237" i="3"/>
  <c r="AQ237" i="3"/>
  <c r="AP237" i="3"/>
  <c r="AO237" i="3"/>
  <c r="AN237" i="3"/>
  <c r="AL237" i="3"/>
  <c r="AK237" i="3"/>
  <c r="AJ237" i="3"/>
  <c r="AI237" i="3"/>
  <c r="AH237" i="3"/>
  <c r="AF237" i="3"/>
  <c r="AE237" i="3"/>
  <c r="AD237" i="3"/>
  <c r="AC237" i="3"/>
  <c r="AB237" i="3"/>
  <c r="AA237" i="3"/>
  <c r="Z237" i="3"/>
  <c r="Y237" i="3"/>
  <c r="X237" i="3"/>
  <c r="W237" i="3"/>
  <c r="V237" i="3"/>
  <c r="T237" i="3"/>
  <c r="S237" i="3"/>
  <c r="R237" i="3"/>
  <c r="Q237" i="3"/>
  <c r="P237" i="3"/>
  <c r="O237" i="3"/>
  <c r="N237" i="3"/>
  <c r="M237" i="3"/>
  <c r="L237" i="3"/>
  <c r="K237" i="3"/>
  <c r="J237" i="3"/>
  <c r="I237" i="3"/>
  <c r="H237" i="3"/>
  <c r="CC236" i="3"/>
  <c r="CB236" i="3"/>
  <c r="CA236" i="3"/>
  <c r="BZ236" i="3"/>
  <c r="BY236" i="3"/>
  <c r="BX236" i="3"/>
  <c r="BW236" i="3"/>
  <c r="BV236" i="3"/>
  <c r="BU236" i="3"/>
  <c r="BT236" i="3"/>
  <c r="BS236" i="3"/>
  <c r="BR236" i="3"/>
  <c r="BQ236" i="3"/>
  <c r="BP236" i="3"/>
  <c r="BO236" i="3"/>
  <c r="BN236" i="3"/>
  <c r="BM236" i="3"/>
  <c r="BL236" i="3"/>
  <c r="BK236" i="3"/>
  <c r="BJ236" i="3"/>
  <c r="BI236" i="3"/>
  <c r="BH236" i="3"/>
  <c r="BG236" i="3"/>
  <c r="BF236" i="3"/>
  <c r="BE236" i="3"/>
  <c r="BD236" i="3"/>
  <c r="BC236" i="3"/>
  <c r="BB236" i="3"/>
  <c r="BA236" i="3"/>
  <c r="AZ236" i="3"/>
  <c r="AY236" i="3"/>
  <c r="AX236" i="3"/>
  <c r="AW236" i="3"/>
  <c r="AV236" i="3"/>
  <c r="AU236" i="3"/>
  <c r="AT236" i="3"/>
  <c r="AS236" i="3"/>
  <c r="AR236" i="3"/>
  <c r="AQ236" i="3"/>
  <c r="AP236" i="3"/>
  <c r="AO236" i="3"/>
  <c r="AN236" i="3"/>
  <c r="AL236" i="3"/>
  <c r="AK236" i="3"/>
  <c r="AJ236" i="3"/>
  <c r="AI236" i="3"/>
  <c r="AH236" i="3"/>
  <c r="AF236" i="3"/>
  <c r="AE236" i="3"/>
  <c r="AD236" i="3"/>
  <c r="AC236" i="3"/>
  <c r="AB236" i="3"/>
  <c r="AA236" i="3"/>
  <c r="Z236" i="3"/>
  <c r="Y236" i="3"/>
  <c r="X236" i="3"/>
  <c r="W236" i="3"/>
  <c r="V236" i="3"/>
  <c r="T236" i="3"/>
  <c r="S236" i="3"/>
  <c r="R236" i="3"/>
  <c r="Q236" i="3"/>
  <c r="P236" i="3"/>
  <c r="O236" i="3"/>
  <c r="N236" i="3"/>
  <c r="M236" i="3"/>
  <c r="L236" i="3"/>
  <c r="K236" i="3"/>
  <c r="J236" i="3"/>
  <c r="I236" i="3"/>
  <c r="H236" i="3"/>
  <c r="CC235" i="3"/>
  <c r="CB235" i="3"/>
  <c r="CA235" i="3"/>
  <c r="BZ235" i="3"/>
  <c r="BY235" i="3"/>
  <c r="BX235" i="3"/>
  <c r="BW235" i="3"/>
  <c r="BV235" i="3"/>
  <c r="BU235" i="3"/>
  <c r="BT235" i="3"/>
  <c r="BS235" i="3"/>
  <c r="BR235" i="3"/>
  <c r="BQ235" i="3"/>
  <c r="BP235" i="3"/>
  <c r="BO235" i="3"/>
  <c r="BN235" i="3"/>
  <c r="BM235" i="3"/>
  <c r="BL235" i="3"/>
  <c r="BK235" i="3"/>
  <c r="BJ235" i="3"/>
  <c r="BI235" i="3"/>
  <c r="BH235" i="3"/>
  <c r="BG235" i="3"/>
  <c r="BF235" i="3"/>
  <c r="BE235" i="3"/>
  <c r="BD235" i="3"/>
  <c r="BC235" i="3"/>
  <c r="BB235" i="3"/>
  <c r="BA235" i="3"/>
  <c r="AZ235" i="3"/>
  <c r="AY235" i="3"/>
  <c r="AX235" i="3"/>
  <c r="AW235" i="3"/>
  <c r="AV235" i="3"/>
  <c r="AU235" i="3"/>
  <c r="AT235" i="3"/>
  <c r="AS235" i="3"/>
  <c r="AR235" i="3"/>
  <c r="AQ235" i="3"/>
  <c r="AP235" i="3"/>
  <c r="AO235" i="3"/>
  <c r="AN235" i="3"/>
  <c r="AL235" i="3"/>
  <c r="AK235" i="3"/>
  <c r="AJ235" i="3"/>
  <c r="AI235" i="3"/>
  <c r="AH235" i="3"/>
  <c r="AF235" i="3"/>
  <c r="AE235" i="3"/>
  <c r="AD235" i="3"/>
  <c r="AC235" i="3"/>
  <c r="AB235" i="3"/>
  <c r="AA235" i="3"/>
  <c r="Z235" i="3"/>
  <c r="Y235" i="3"/>
  <c r="X235" i="3"/>
  <c r="W235" i="3"/>
  <c r="V235" i="3"/>
  <c r="T235" i="3"/>
  <c r="S235" i="3"/>
  <c r="R235" i="3"/>
  <c r="Q235" i="3"/>
  <c r="P235" i="3"/>
  <c r="O235" i="3"/>
  <c r="N235" i="3"/>
  <c r="M235" i="3"/>
  <c r="L235" i="3"/>
  <c r="K235" i="3"/>
  <c r="J235" i="3"/>
  <c r="I235" i="3"/>
  <c r="H235" i="3"/>
  <c r="CC234" i="3"/>
  <c r="CB234" i="3"/>
  <c r="CA234" i="3"/>
  <c r="BZ234" i="3"/>
  <c r="BY234" i="3"/>
  <c r="BX234" i="3"/>
  <c r="BW234" i="3"/>
  <c r="BV234" i="3"/>
  <c r="BU234" i="3"/>
  <c r="BT234" i="3"/>
  <c r="BS234" i="3"/>
  <c r="BR234" i="3"/>
  <c r="BQ234" i="3"/>
  <c r="BP234" i="3"/>
  <c r="BO234" i="3"/>
  <c r="BN234" i="3"/>
  <c r="BM234" i="3"/>
  <c r="BL234" i="3"/>
  <c r="BK234" i="3"/>
  <c r="BJ234" i="3"/>
  <c r="BI234" i="3"/>
  <c r="BH234" i="3"/>
  <c r="BG234" i="3"/>
  <c r="BF234" i="3"/>
  <c r="BE234" i="3"/>
  <c r="BD234" i="3"/>
  <c r="BC234" i="3"/>
  <c r="BB234" i="3"/>
  <c r="BA234" i="3"/>
  <c r="AZ234" i="3"/>
  <c r="AY234" i="3"/>
  <c r="AX234" i="3"/>
  <c r="AW234" i="3"/>
  <c r="AV234" i="3"/>
  <c r="AU234" i="3"/>
  <c r="AT234" i="3"/>
  <c r="AS234" i="3"/>
  <c r="AR234" i="3"/>
  <c r="AQ234" i="3"/>
  <c r="AP234" i="3"/>
  <c r="AO234" i="3"/>
  <c r="AN234" i="3"/>
  <c r="AL234" i="3"/>
  <c r="AK234" i="3"/>
  <c r="AJ234" i="3"/>
  <c r="AI234" i="3"/>
  <c r="AH234" i="3"/>
  <c r="AF234" i="3"/>
  <c r="AE234" i="3"/>
  <c r="AD234" i="3"/>
  <c r="AC234" i="3"/>
  <c r="AB234" i="3"/>
  <c r="AA234" i="3"/>
  <c r="Z234" i="3"/>
  <c r="Y234" i="3"/>
  <c r="X234" i="3"/>
  <c r="W234" i="3"/>
  <c r="V234" i="3"/>
  <c r="T234" i="3"/>
  <c r="S234" i="3"/>
  <c r="R234" i="3"/>
  <c r="Q234" i="3"/>
  <c r="P234" i="3"/>
  <c r="O234" i="3"/>
  <c r="N234" i="3"/>
  <c r="M234" i="3"/>
  <c r="L234" i="3"/>
  <c r="K234" i="3"/>
  <c r="J234" i="3"/>
  <c r="I234" i="3"/>
  <c r="H234" i="3"/>
  <c r="CC233" i="3"/>
  <c r="CB233" i="3"/>
  <c r="CA233" i="3"/>
  <c r="BZ233" i="3"/>
  <c r="BY233" i="3"/>
  <c r="BX233" i="3"/>
  <c r="BW233" i="3"/>
  <c r="BV233" i="3"/>
  <c r="BU233" i="3"/>
  <c r="BT233" i="3"/>
  <c r="BS233" i="3"/>
  <c r="BR233" i="3"/>
  <c r="BQ233" i="3"/>
  <c r="BP233" i="3"/>
  <c r="BO233" i="3"/>
  <c r="BN233" i="3"/>
  <c r="BM233" i="3"/>
  <c r="BL233" i="3"/>
  <c r="BK233" i="3"/>
  <c r="BJ233" i="3"/>
  <c r="BI233" i="3"/>
  <c r="BH233" i="3"/>
  <c r="BG233" i="3"/>
  <c r="BF233" i="3"/>
  <c r="BE233" i="3"/>
  <c r="BD233" i="3"/>
  <c r="BC233" i="3"/>
  <c r="BB233" i="3"/>
  <c r="BA233" i="3"/>
  <c r="AZ233" i="3"/>
  <c r="AY233" i="3"/>
  <c r="AX233" i="3"/>
  <c r="AW233" i="3"/>
  <c r="AV233" i="3"/>
  <c r="AU233" i="3"/>
  <c r="AT233" i="3"/>
  <c r="AS233" i="3"/>
  <c r="AR233" i="3"/>
  <c r="AQ233" i="3"/>
  <c r="AP233" i="3"/>
  <c r="AO233" i="3"/>
  <c r="AN233" i="3"/>
  <c r="AL233" i="3"/>
  <c r="AK233" i="3"/>
  <c r="AJ233" i="3"/>
  <c r="AI233" i="3"/>
  <c r="AH233" i="3"/>
  <c r="AF233" i="3"/>
  <c r="AE233" i="3"/>
  <c r="AD233" i="3"/>
  <c r="AC233" i="3"/>
  <c r="AB233" i="3"/>
  <c r="AA233" i="3"/>
  <c r="Z233" i="3"/>
  <c r="Y233" i="3"/>
  <c r="X233" i="3"/>
  <c r="W233" i="3"/>
  <c r="V233" i="3"/>
  <c r="T233" i="3"/>
  <c r="S233" i="3"/>
  <c r="R233" i="3"/>
  <c r="Q233" i="3"/>
  <c r="P233" i="3"/>
  <c r="O233" i="3"/>
  <c r="N233" i="3"/>
  <c r="M233" i="3"/>
  <c r="L233" i="3"/>
  <c r="K233" i="3"/>
  <c r="J233" i="3"/>
  <c r="I233" i="3"/>
  <c r="H233" i="3"/>
  <c r="CC232" i="3"/>
  <c r="CB232" i="3"/>
  <c r="CA232" i="3"/>
  <c r="BZ232" i="3"/>
  <c r="BY232" i="3"/>
  <c r="BX232" i="3"/>
  <c r="BW232" i="3"/>
  <c r="BV232" i="3"/>
  <c r="BU232" i="3"/>
  <c r="BT232" i="3"/>
  <c r="BS232" i="3"/>
  <c r="BR232" i="3"/>
  <c r="BQ232" i="3"/>
  <c r="BP232" i="3"/>
  <c r="BO232" i="3"/>
  <c r="BN232" i="3"/>
  <c r="BM232" i="3"/>
  <c r="BL232" i="3"/>
  <c r="BK232" i="3"/>
  <c r="BJ232" i="3"/>
  <c r="BI232" i="3"/>
  <c r="BH232" i="3"/>
  <c r="BG232" i="3"/>
  <c r="BF232" i="3"/>
  <c r="BE232" i="3"/>
  <c r="BD232" i="3"/>
  <c r="BC232" i="3"/>
  <c r="BB232" i="3"/>
  <c r="BA232" i="3"/>
  <c r="AZ232" i="3"/>
  <c r="AY232" i="3"/>
  <c r="AX232" i="3"/>
  <c r="AW232" i="3"/>
  <c r="AV232" i="3"/>
  <c r="AU232" i="3"/>
  <c r="AT232" i="3"/>
  <c r="AS232" i="3"/>
  <c r="AR232" i="3"/>
  <c r="AQ232" i="3"/>
  <c r="AP232" i="3"/>
  <c r="AO232" i="3"/>
  <c r="AN232" i="3"/>
  <c r="AL232" i="3"/>
  <c r="AK232" i="3"/>
  <c r="AJ232" i="3"/>
  <c r="AI232" i="3"/>
  <c r="AH232" i="3"/>
  <c r="AF232" i="3"/>
  <c r="AE232" i="3"/>
  <c r="AD232" i="3"/>
  <c r="AC232" i="3"/>
  <c r="AB232" i="3"/>
  <c r="AA232" i="3"/>
  <c r="Z232" i="3"/>
  <c r="Y232" i="3"/>
  <c r="X232" i="3"/>
  <c r="W232" i="3"/>
  <c r="V232" i="3"/>
  <c r="T232" i="3"/>
  <c r="S232" i="3"/>
  <c r="R232" i="3"/>
  <c r="Q232" i="3"/>
  <c r="P232" i="3"/>
  <c r="O232" i="3"/>
  <c r="N232" i="3"/>
  <c r="M232" i="3"/>
  <c r="L232" i="3"/>
  <c r="K232" i="3"/>
  <c r="J232" i="3"/>
  <c r="I232" i="3"/>
  <c r="H232" i="3"/>
  <c r="CC231" i="3"/>
  <c r="CB231" i="3"/>
  <c r="CA231" i="3"/>
  <c r="BZ231" i="3"/>
  <c r="BY231" i="3"/>
  <c r="BX231" i="3"/>
  <c r="BW231" i="3"/>
  <c r="BV231" i="3"/>
  <c r="BU231" i="3"/>
  <c r="BT231" i="3"/>
  <c r="BS231" i="3"/>
  <c r="BR231" i="3"/>
  <c r="BQ231" i="3"/>
  <c r="BP231" i="3"/>
  <c r="BO231" i="3"/>
  <c r="BN231" i="3"/>
  <c r="BM231" i="3"/>
  <c r="BL231" i="3"/>
  <c r="BK231" i="3"/>
  <c r="BJ231" i="3"/>
  <c r="BI231" i="3"/>
  <c r="BH231" i="3"/>
  <c r="BG231" i="3"/>
  <c r="BF231" i="3"/>
  <c r="BE231" i="3"/>
  <c r="BD231" i="3"/>
  <c r="BC231" i="3"/>
  <c r="BB231" i="3"/>
  <c r="BA231" i="3"/>
  <c r="AZ231" i="3"/>
  <c r="AY231" i="3"/>
  <c r="AX231" i="3"/>
  <c r="AW231" i="3"/>
  <c r="AV231" i="3"/>
  <c r="AU231" i="3"/>
  <c r="AT231" i="3"/>
  <c r="AS231" i="3"/>
  <c r="AR231" i="3"/>
  <c r="AQ231" i="3"/>
  <c r="AP231" i="3"/>
  <c r="AO231" i="3"/>
  <c r="AN231" i="3"/>
  <c r="AL231" i="3"/>
  <c r="AK231" i="3"/>
  <c r="AJ231" i="3"/>
  <c r="AI231" i="3"/>
  <c r="AH231" i="3"/>
  <c r="AF231" i="3"/>
  <c r="AE231" i="3"/>
  <c r="AD231" i="3"/>
  <c r="AC231" i="3"/>
  <c r="AB231" i="3"/>
  <c r="AA231" i="3"/>
  <c r="Z231" i="3"/>
  <c r="Y231" i="3"/>
  <c r="X231" i="3"/>
  <c r="W231" i="3"/>
  <c r="V231" i="3"/>
  <c r="T231" i="3"/>
  <c r="S231" i="3"/>
  <c r="R231" i="3"/>
  <c r="Q231" i="3"/>
  <c r="P231" i="3"/>
  <c r="O231" i="3"/>
  <c r="N231" i="3"/>
  <c r="M231" i="3"/>
  <c r="L231" i="3"/>
  <c r="K231" i="3"/>
  <c r="J231" i="3"/>
  <c r="I231" i="3"/>
  <c r="H231" i="3"/>
  <c r="CC230" i="3"/>
  <c r="CB230" i="3"/>
  <c r="CA230" i="3"/>
  <c r="BZ230" i="3"/>
  <c r="BY230" i="3"/>
  <c r="BX230" i="3"/>
  <c r="BW230" i="3"/>
  <c r="BV230" i="3"/>
  <c r="BU230" i="3"/>
  <c r="BT230" i="3"/>
  <c r="BS230" i="3"/>
  <c r="BR230" i="3"/>
  <c r="BQ230" i="3"/>
  <c r="BP230" i="3"/>
  <c r="BO230" i="3"/>
  <c r="BN230" i="3"/>
  <c r="BM230" i="3"/>
  <c r="BL230" i="3"/>
  <c r="BK230" i="3"/>
  <c r="BJ230" i="3"/>
  <c r="BI230" i="3"/>
  <c r="BH230" i="3"/>
  <c r="BG230" i="3"/>
  <c r="BF230" i="3"/>
  <c r="BE230" i="3"/>
  <c r="BD230" i="3"/>
  <c r="BC230" i="3"/>
  <c r="BB230" i="3"/>
  <c r="BA230" i="3"/>
  <c r="AZ230" i="3"/>
  <c r="AY230" i="3"/>
  <c r="AX230" i="3"/>
  <c r="AW230" i="3"/>
  <c r="AV230" i="3"/>
  <c r="AU230" i="3"/>
  <c r="AT230" i="3"/>
  <c r="AS230" i="3"/>
  <c r="AR230" i="3"/>
  <c r="AQ230" i="3"/>
  <c r="AP230" i="3"/>
  <c r="AO230" i="3"/>
  <c r="AN230" i="3"/>
  <c r="AL230" i="3"/>
  <c r="AK230" i="3"/>
  <c r="AJ230" i="3"/>
  <c r="AI230" i="3"/>
  <c r="AH230" i="3"/>
  <c r="AF230" i="3"/>
  <c r="AE230" i="3"/>
  <c r="AD230" i="3"/>
  <c r="AC230" i="3"/>
  <c r="AB230" i="3"/>
  <c r="AA230" i="3"/>
  <c r="Z230" i="3"/>
  <c r="Y230" i="3"/>
  <c r="X230" i="3"/>
  <c r="W230" i="3"/>
  <c r="V230" i="3"/>
  <c r="T230" i="3"/>
  <c r="S230" i="3"/>
  <c r="R230" i="3"/>
  <c r="Q230" i="3"/>
  <c r="P230" i="3"/>
  <c r="O230" i="3"/>
  <c r="N230" i="3"/>
  <c r="M230" i="3"/>
  <c r="L230" i="3"/>
  <c r="K230" i="3"/>
  <c r="J230" i="3"/>
  <c r="I230" i="3"/>
  <c r="H230" i="3"/>
  <c r="CC228" i="3"/>
  <c r="CB228" i="3"/>
  <c r="CA228" i="3"/>
  <c r="BZ228" i="3"/>
  <c r="BY228" i="3"/>
  <c r="BX228" i="3"/>
  <c r="BW228" i="3"/>
  <c r="BV228" i="3"/>
  <c r="BU228" i="3"/>
  <c r="BT228" i="3"/>
  <c r="BS228" i="3"/>
  <c r="BR228" i="3"/>
  <c r="BQ228" i="3"/>
  <c r="BP228" i="3"/>
  <c r="BO228" i="3"/>
  <c r="BN228" i="3"/>
  <c r="BM228" i="3"/>
  <c r="BL228" i="3"/>
  <c r="BK228" i="3"/>
  <c r="BJ228" i="3"/>
  <c r="BI228" i="3"/>
  <c r="BH228" i="3"/>
  <c r="BG228" i="3"/>
  <c r="BF228" i="3"/>
  <c r="BE228" i="3"/>
  <c r="BD228" i="3"/>
  <c r="BC228" i="3"/>
  <c r="BB228" i="3"/>
  <c r="BA228" i="3"/>
  <c r="AZ228" i="3"/>
  <c r="AY228" i="3"/>
  <c r="AX228" i="3"/>
  <c r="AW228" i="3"/>
  <c r="AV228" i="3"/>
  <c r="AU228" i="3"/>
  <c r="AT228" i="3"/>
  <c r="AS228" i="3"/>
  <c r="AR228" i="3"/>
  <c r="AQ228" i="3"/>
  <c r="AP228" i="3"/>
  <c r="AO228" i="3"/>
  <c r="AN228" i="3"/>
  <c r="AM228" i="3"/>
  <c r="AL228" i="3"/>
  <c r="AK228" i="3"/>
  <c r="AJ228" i="3"/>
  <c r="AI228" i="3"/>
  <c r="AH228" i="3"/>
  <c r="AG228" i="3"/>
  <c r="AF228" i="3"/>
  <c r="AE228" i="3"/>
  <c r="AD228" i="3"/>
  <c r="AC228" i="3"/>
  <c r="AB228" i="3"/>
  <c r="AA228" i="3"/>
  <c r="Z228" i="3"/>
  <c r="Y228" i="3"/>
  <c r="X228" i="3"/>
  <c r="W228" i="3"/>
  <c r="V228" i="3"/>
  <c r="U228" i="3"/>
  <c r="T228" i="3"/>
  <c r="S228" i="3"/>
  <c r="R228" i="3"/>
  <c r="Q228" i="3"/>
  <c r="P228" i="3"/>
  <c r="O228" i="3"/>
  <c r="N228" i="3"/>
  <c r="M228" i="3"/>
  <c r="L228" i="3"/>
  <c r="K228" i="3"/>
  <c r="J228" i="3"/>
  <c r="I228" i="3"/>
  <c r="H228" i="3"/>
  <c r="CC227" i="3"/>
  <c r="CB227" i="3"/>
  <c r="CA227" i="3"/>
  <c r="BZ227" i="3"/>
  <c r="BY227" i="3"/>
  <c r="BX227" i="3"/>
  <c r="BW227" i="3"/>
  <c r="BV227" i="3"/>
  <c r="BU227" i="3"/>
  <c r="BT227" i="3"/>
  <c r="BS227" i="3"/>
  <c r="BR227" i="3"/>
  <c r="BQ227" i="3"/>
  <c r="BP227" i="3"/>
  <c r="BO227" i="3"/>
  <c r="BN227" i="3"/>
  <c r="BM227" i="3"/>
  <c r="BL227" i="3"/>
  <c r="BK227" i="3"/>
  <c r="BJ227" i="3"/>
  <c r="BI227" i="3"/>
  <c r="BH227" i="3"/>
  <c r="BG227" i="3"/>
  <c r="BF227" i="3"/>
  <c r="BE227" i="3"/>
  <c r="BD227" i="3"/>
  <c r="BC227" i="3"/>
  <c r="BB227" i="3"/>
  <c r="BA227" i="3"/>
  <c r="AZ227" i="3"/>
  <c r="AY227" i="3"/>
  <c r="AX227" i="3"/>
  <c r="AW227" i="3"/>
  <c r="AV227" i="3"/>
  <c r="AU227" i="3"/>
  <c r="AT227" i="3"/>
  <c r="AS227" i="3"/>
  <c r="AR227" i="3"/>
  <c r="AQ227" i="3"/>
  <c r="AP227" i="3"/>
  <c r="AO227" i="3"/>
  <c r="AN227" i="3"/>
  <c r="AM227" i="3"/>
  <c r="AL227" i="3"/>
  <c r="AK227" i="3"/>
  <c r="AJ227" i="3"/>
  <c r="AI227" i="3"/>
  <c r="AH227" i="3"/>
  <c r="AG227" i="3"/>
  <c r="AF227" i="3"/>
  <c r="AE227" i="3"/>
  <c r="AD227" i="3"/>
  <c r="AC227" i="3"/>
  <c r="AB227" i="3"/>
  <c r="AA227" i="3"/>
  <c r="Z227" i="3"/>
  <c r="Y227" i="3"/>
  <c r="X227" i="3"/>
  <c r="W227" i="3"/>
  <c r="V227" i="3"/>
  <c r="U227" i="3"/>
  <c r="T227" i="3"/>
  <c r="S227" i="3"/>
  <c r="R227" i="3"/>
  <c r="Q227" i="3"/>
  <c r="P227" i="3"/>
  <c r="O227" i="3"/>
  <c r="N227" i="3"/>
  <c r="M227" i="3"/>
  <c r="L227" i="3"/>
  <c r="K227" i="3"/>
  <c r="J227" i="3"/>
  <c r="I227" i="3"/>
  <c r="H227" i="3"/>
  <c r="CB226" i="3"/>
  <c r="CA226" i="3"/>
  <c r="BZ226" i="3"/>
  <c r="BY226" i="3"/>
  <c r="BX226" i="3"/>
  <c r="BW226" i="3"/>
  <c r="BV226" i="3"/>
  <c r="BU226" i="3"/>
  <c r="BT226" i="3"/>
  <c r="BS226" i="3"/>
  <c r="BR226" i="3"/>
  <c r="BP226" i="3"/>
  <c r="BO226" i="3"/>
  <c r="BN226" i="3"/>
  <c r="BM226" i="3"/>
  <c r="BL226" i="3"/>
  <c r="BK226" i="3"/>
  <c r="BJ226" i="3"/>
  <c r="BI226" i="3"/>
  <c r="BH226" i="3"/>
  <c r="BG226" i="3"/>
  <c r="BF226" i="3"/>
  <c r="BD226" i="3"/>
  <c r="BC226" i="3"/>
  <c r="BB226" i="3"/>
  <c r="BA226" i="3"/>
  <c r="AZ226" i="3"/>
  <c r="AY226" i="3"/>
  <c r="AX226" i="3"/>
  <c r="AW226" i="3"/>
  <c r="AV226" i="3"/>
  <c r="AU226" i="3"/>
  <c r="AT226" i="3"/>
  <c r="AR226" i="3"/>
  <c r="AQ226" i="3"/>
  <c r="AP226" i="3"/>
  <c r="AO226" i="3"/>
  <c r="AN226" i="3"/>
  <c r="AL226" i="3"/>
  <c r="AK226" i="3"/>
  <c r="AJ226" i="3"/>
  <c r="AI226" i="3"/>
  <c r="AH226" i="3"/>
  <c r="AF226" i="3"/>
  <c r="AE226" i="3"/>
  <c r="AD226" i="3"/>
  <c r="AC226" i="3"/>
  <c r="AB226" i="3"/>
  <c r="AA226" i="3"/>
  <c r="Z226" i="3"/>
  <c r="Y226" i="3"/>
  <c r="X226" i="3"/>
  <c r="W226" i="3"/>
  <c r="V226" i="3"/>
  <c r="T226" i="3"/>
  <c r="S226" i="3"/>
  <c r="R226" i="3"/>
  <c r="Q226" i="3"/>
  <c r="P226" i="3"/>
  <c r="O226" i="3"/>
  <c r="N226" i="3"/>
  <c r="M226" i="3"/>
  <c r="L226" i="3"/>
  <c r="K226" i="3"/>
  <c r="J226" i="3"/>
  <c r="I226" i="3"/>
  <c r="H226" i="3"/>
  <c r="CB225" i="3"/>
  <c r="CA225" i="3"/>
  <c r="BZ225" i="3"/>
  <c r="BY225" i="3"/>
  <c r="BX225" i="3"/>
  <c r="BW225" i="3"/>
  <c r="BV225" i="3"/>
  <c r="BU225" i="3"/>
  <c r="BT225" i="3"/>
  <c r="BS225" i="3"/>
  <c r="BR225" i="3"/>
  <c r="BP225" i="3"/>
  <c r="BO225" i="3"/>
  <c r="BN225" i="3"/>
  <c r="BM225" i="3"/>
  <c r="BL225" i="3"/>
  <c r="BK225" i="3"/>
  <c r="BJ225" i="3"/>
  <c r="BI225" i="3"/>
  <c r="BH225" i="3"/>
  <c r="BG225" i="3"/>
  <c r="BF225" i="3"/>
  <c r="BD225" i="3"/>
  <c r="BC225" i="3"/>
  <c r="BB225" i="3"/>
  <c r="BA225" i="3"/>
  <c r="AZ225" i="3"/>
  <c r="AY225" i="3"/>
  <c r="AX225" i="3"/>
  <c r="AW225" i="3"/>
  <c r="AV225" i="3"/>
  <c r="AU225" i="3"/>
  <c r="AT225" i="3"/>
  <c r="AR225" i="3"/>
  <c r="AQ225" i="3"/>
  <c r="AP225" i="3"/>
  <c r="AO225" i="3"/>
  <c r="AN225" i="3"/>
  <c r="AL225" i="3"/>
  <c r="AK225" i="3"/>
  <c r="AJ225" i="3"/>
  <c r="AI225" i="3"/>
  <c r="AH225" i="3"/>
  <c r="AF225" i="3"/>
  <c r="AE225" i="3"/>
  <c r="AD225" i="3"/>
  <c r="AC225" i="3"/>
  <c r="AB225" i="3"/>
  <c r="AA225" i="3"/>
  <c r="Z225" i="3"/>
  <c r="Y225" i="3"/>
  <c r="X225" i="3"/>
  <c r="W225" i="3"/>
  <c r="V225" i="3"/>
  <c r="T225" i="3"/>
  <c r="S225" i="3"/>
  <c r="R225" i="3"/>
  <c r="Q225" i="3"/>
  <c r="P225" i="3"/>
  <c r="O225" i="3"/>
  <c r="N225" i="3"/>
  <c r="M225" i="3"/>
  <c r="L225" i="3"/>
  <c r="K225" i="3"/>
  <c r="J225" i="3"/>
  <c r="I225" i="3"/>
  <c r="H225" i="3"/>
  <c r="CB224" i="3"/>
  <c r="CA224" i="3"/>
  <c r="BZ224" i="3"/>
  <c r="BY224" i="3"/>
  <c r="BX224" i="3"/>
  <c r="BW224" i="3"/>
  <c r="BV224" i="3"/>
  <c r="BU224" i="3"/>
  <c r="BT224" i="3"/>
  <c r="BS224" i="3"/>
  <c r="BR224" i="3"/>
  <c r="BP224" i="3"/>
  <c r="BO224" i="3"/>
  <c r="BN224" i="3"/>
  <c r="BM224" i="3"/>
  <c r="BL224" i="3"/>
  <c r="BK224" i="3"/>
  <c r="BJ224" i="3"/>
  <c r="BI224" i="3"/>
  <c r="BH224" i="3"/>
  <c r="BG224" i="3"/>
  <c r="BF224" i="3"/>
  <c r="BD224" i="3"/>
  <c r="BC224" i="3"/>
  <c r="BB224" i="3"/>
  <c r="BA224" i="3"/>
  <c r="AZ224" i="3"/>
  <c r="AY224" i="3"/>
  <c r="AX224" i="3"/>
  <c r="AW224" i="3"/>
  <c r="AV224" i="3"/>
  <c r="AU224" i="3"/>
  <c r="AT224" i="3"/>
  <c r="AR224" i="3"/>
  <c r="AQ224" i="3"/>
  <c r="AP224" i="3"/>
  <c r="AO224" i="3"/>
  <c r="AN224" i="3"/>
  <c r="AL224" i="3"/>
  <c r="AK224" i="3"/>
  <c r="AJ224" i="3"/>
  <c r="AI224" i="3"/>
  <c r="AH224" i="3"/>
  <c r="AF224" i="3"/>
  <c r="AE224" i="3"/>
  <c r="AD224" i="3"/>
  <c r="AC224" i="3"/>
  <c r="AB224" i="3"/>
  <c r="AA224" i="3"/>
  <c r="Z224" i="3"/>
  <c r="Y224" i="3"/>
  <c r="X224" i="3"/>
  <c r="W224" i="3"/>
  <c r="V224" i="3"/>
  <c r="T224" i="3"/>
  <c r="S224" i="3"/>
  <c r="R224" i="3"/>
  <c r="Q224" i="3"/>
  <c r="P224" i="3"/>
  <c r="O224" i="3"/>
  <c r="N224" i="3"/>
  <c r="M224" i="3"/>
  <c r="L224" i="3"/>
  <c r="K224" i="3"/>
  <c r="J224" i="3"/>
  <c r="I224" i="3"/>
  <c r="H224" i="3"/>
  <c r="CB223" i="3"/>
  <c r="CA223" i="3"/>
  <c r="BZ223" i="3"/>
  <c r="BY223" i="3"/>
  <c r="BX223" i="3"/>
  <c r="BW223" i="3"/>
  <c r="BV223" i="3"/>
  <c r="BU223" i="3"/>
  <c r="BT223" i="3"/>
  <c r="BS223" i="3"/>
  <c r="BR223" i="3"/>
  <c r="BP223" i="3"/>
  <c r="BO223" i="3"/>
  <c r="BN223" i="3"/>
  <c r="BM223" i="3"/>
  <c r="BL223" i="3"/>
  <c r="BK223" i="3"/>
  <c r="BJ223" i="3"/>
  <c r="BI223" i="3"/>
  <c r="BH223" i="3"/>
  <c r="BG223" i="3"/>
  <c r="BF223" i="3"/>
  <c r="BD223" i="3"/>
  <c r="BC223" i="3"/>
  <c r="BB223" i="3"/>
  <c r="BA223" i="3"/>
  <c r="AZ223" i="3"/>
  <c r="AY223" i="3"/>
  <c r="AX223" i="3"/>
  <c r="AW223" i="3"/>
  <c r="AV223" i="3"/>
  <c r="AU223" i="3"/>
  <c r="AT223" i="3"/>
  <c r="AR223" i="3"/>
  <c r="AQ223" i="3"/>
  <c r="AP223" i="3"/>
  <c r="AO223" i="3"/>
  <c r="AN223" i="3"/>
  <c r="AL223" i="3"/>
  <c r="AK223" i="3"/>
  <c r="AJ223" i="3"/>
  <c r="AI223" i="3"/>
  <c r="AH223" i="3"/>
  <c r="AF223" i="3"/>
  <c r="AE223" i="3"/>
  <c r="AD223" i="3"/>
  <c r="AC223" i="3"/>
  <c r="AB223" i="3"/>
  <c r="AA223" i="3"/>
  <c r="Z223" i="3"/>
  <c r="Y223" i="3"/>
  <c r="X223" i="3"/>
  <c r="W223" i="3"/>
  <c r="V223" i="3"/>
  <c r="T223" i="3"/>
  <c r="S223" i="3"/>
  <c r="R223" i="3"/>
  <c r="Q223" i="3"/>
  <c r="P223" i="3"/>
  <c r="O223" i="3"/>
  <c r="N223" i="3"/>
  <c r="M223" i="3"/>
  <c r="L223" i="3"/>
  <c r="K223" i="3"/>
  <c r="J223" i="3"/>
  <c r="I223" i="3"/>
  <c r="H223" i="3"/>
  <c r="CB222" i="3"/>
  <c r="CA222" i="3"/>
  <c r="BZ222" i="3"/>
  <c r="BY222" i="3"/>
  <c r="BX222" i="3"/>
  <c r="BW222" i="3"/>
  <c r="BV222" i="3"/>
  <c r="BU222" i="3"/>
  <c r="BT222" i="3"/>
  <c r="BS222" i="3"/>
  <c r="BR222" i="3"/>
  <c r="BP222" i="3"/>
  <c r="BO222" i="3"/>
  <c r="BN222" i="3"/>
  <c r="BM222" i="3"/>
  <c r="BL222" i="3"/>
  <c r="BK222" i="3"/>
  <c r="BJ222" i="3"/>
  <c r="BI222" i="3"/>
  <c r="BH222" i="3"/>
  <c r="BG222" i="3"/>
  <c r="BF222" i="3"/>
  <c r="BD222" i="3"/>
  <c r="BC222" i="3"/>
  <c r="BB222" i="3"/>
  <c r="BA222" i="3"/>
  <c r="AZ222" i="3"/>
  <c r="AY222" i="3"/>
  <c r="AX222" i="3"/>
  <c r="AW222" i="3"/>
  <c r="AV222" i="3"/>
  <c r="AU222" i="3"/>
  <c r="AT222" i="3"/>
  <c r="AR222" i="3"/>
  <c r="AQ222" i="3"/>
  <c r="AP222" i="3"/>
  <c r="AO222" i="3"/>
  <c r="AN222" i="3"/>
  <c r="AL222" i="3"/>
  <c r="AK222" i="3"/>
  <c r="AJ222" i="3"/>
  <c r="AI222" i="3"/>
  <c r="AH222" i="3"/>
  <c r="AF222" i="3"/>
  <c r="AE222" i="3"/>
  <c r="AD222" i="3"/>
  <c r="AC222" i="3"/>
  <c r="AB222" i="3"/>
  <c r="AA222" i="3"/>
  <c r="Z222" i="3"/>
  <c r="Y222" i="3"/>
  <c r="X222" i="3"/>
  <c r="W222" i="3"/>
  <c r="V222" i="3"/>
  <c r="T222" i="3"/>
  <c r="S222" i="3"/>
  <c r="R222" i="3"/>
  <c r="Q222" i="3"/>
  <c r="P222" i="3"/>
  <c r="O222" i="3"/>
  <c r="N222" i="3"/>
  <c r="M222" i="3"/>
  <c r="L222" i="3"/>
  <c r="K222" i="3"/>
  <c r="J222" i="3"/>
  <c r="I222" i="3"/>
  <c r="H222" i="3"/>
  <c r="CC221" i="3"/>
  <c r="CB221" i="3"/>
  <c r="CA221" i="3"/>
  <c r="BZ221" i="3"/>
  <c r="BY221" i="3"/>
  <c r="BX221" i="3"/>
  <c r="BW221" i="3"/>
  <c r="BV221" i="3"/>
  <c r="BU221" i="3"/>
  <c r="BT221" i="3"/>
  <c r="BS221" i="3"/>
  <c r="BR221" i="3"/>
  <c r="BQ221" i="3"/>
  <c r="BP221" i="3"/>
  <c r="BO221" i="3"/>
  <c r="BN221" i="3"/>
  <c r="BM221" i="3"/>
  <c r="BL221" i="3"/>
  <c r="BK221" i="3"/>
  <c r="BJ221" i="3"/>
  <c r="BI221" i="3"/>
  <c r="BH221" i="3"/>
  <c r="BG221" i="3"/>
  <c r="BF221" i="3"/>
  <c r="BE221" i="3"/>
  <c r="BD221" i="3"/>
  <c r="BC221" i="3"/>
  <c r="BB221" i="3"/>
  <c r="BA221" i="3"/>
  <c r="AZ221" i="3"/>
  <c r="AY221" i="3"/>
  <c r="AX221" i="3"/>
  <c r="AW221" i="3"/>
  <c r="AV221" i="3"/>
  <c r="AU221" i="3"/>
  <c r="AT221" i="3"/>
  <c r="AS221" i="3"/>
  <c r="AR221" i="3"/>
  <c r="AQ221" i="3"/>
  <c r="AP221" i="3"/>
  <c r="AO221" i="3"/>
  <c r="AN221" i="3"/>
  <c r="AM221" i="3"/>
  <c r="AL221" i="3"/>
  <c r="AK221" i="3"/>
  <c r="AJ221" i="3"/>
  <c r="AI221" i="3"/>
  <c r="AH221" i="3"/>
  <c r="AG221" i="3"/>
  <c r="AF221" i="3"/>
  <c r="AE221" i="3"/>
  <c r="AD221" i="3"/>
  <c r="AC221" i="3"/>
  <c r="AB221" i="3"/>
  <c r="AA221" i="3"/>
  <c r="Z221" i="3"/>
  <c r="Y221" i="3"/>
  <c r="X221" i="3"/>
  <c r="W221" i="3"/>
  <c r="V221" i="3"/>
  <c r="U221" i="3"/>
  <c r="T221" i="3"/>
  <c r="S221" i="3"/>
  <c r="R221" i="3"/>
  <c r="Q221" i="3"/>
  <c r="P221" i="3"/>
  <c r="O221" i="3"/>
  <c r="N221" i="3"/>
  <c r="M221" i="3"/>
  <c r="L221" i="3"/>
  <c r="K221" i="3"/>
  <c r="J221" i="3"/>
  <c r="I221" i="3"/>
  <c r="H221" i="3"/>
  <c r="CC220" i="3"/>
  <c r="CB220" i="3"/>
  <c r="CA220" i="3"/>
  <c r="BZ220" i="3"/>
  <c r="BY220" i="3"/>
  <c r="BX220" i="3"/>
  <c r="BW220" i="3"/>
  <c r="BV220" i="3"/>
  <c r="BU220" i="3"/>
  <c r="BT220" i="3"/>
  <c r="BS220" i="3"/>
  <c r="BR220" i="3"/>
  <c r="BQ220" i="3"/>
  <c r="BP220" i="3"/>
  <c r="BO220" i="3"/>
  <c r="BN220" i="3"/>
  <c r="BM220" i="3"/>
  <c r="BL220" i="3"/>
  <c r="BK220" i="3"/>
  <c r="BJ220" i="3"/>
  <c r="BI220" i="3"/>
  <c r="BH220" i="3"/>
  <c r="BG220" i="3"/>
  <c r="BF220" i="3"/>
  <c r="BE220" i="3"/>
  <c r="BD220" i="3"/>
  <c r="BC220" i="3"/>
  <c r="BB220" i="3"/>
  <c r="BA220" i="3"/>
  <c r="AZ220" i="3"/>
  <c r="AY220" i="3"/>
  <c r="AX220" i="3"/>
  <c r="AW220" i="3"/>
  <c r="AV220" i="3"/>
  <c r="AU220" i="3"/>
  <c r="AT220" i="3"/>
  <c r="AS220" i="3"/>
  <c r="AR220" i="3"/>
  <c r="AQ220" i="3"/>
  <c r="AP220" i="3"/>
  <c r="AO220" i="3"/>
  <c r="AN220" i="3"/>
  <c r="AM220" i="3"/>
  <c r="AL220" i="3"/>
  <c r="AK220" i="3"/>
  <c r="AJ220" i="3"/>
  <c r="AI220" i="3"/>
  <c r="AH220" i="3"/>
  <c r="AG220" i="3"/>
  <c r="AF220" i="3"/>
  <c r="AE220" i="3"/>
  <c r="AD220" i="3"/>
  <c r="AC220" i="3"/>
  <c r="AB220" i="3"/>
  <c r="AA220" i="3"/>
  <c r="Z220" i="3"/>
  <c r="Y220" i="3"/>
  <c r="X220" i="3"/>
  <c r="W220" i="3"/>
  <c r="V220" i="3"/>
  <c r="U220" i="3"/>
  <c r="T220" i="3"/>
  <c r="S220" i="3"/>
  <c r="R220" i="3"/>
  <c r="Q220" i="3"/>
  <c r="P220" i="3"/>
  <c r="O220" i="3"/>
  <c r="N220" i="3"/>
  <c r="M220" i="3"/>
  <c r="L220" i="3"/>
  <c r="K220" i="3"/>
  <c r="J220" i="3"/>
  <c r="I220" i="3"/>
  <c r="H220" i="3"/>
  <c r="CC219" i="3"/>
  <c r="CB219" i="3"/>
  <c r="CA219" i="3"/>
  <c r="BZ219" i="3"/>
  <c r="BY219" i="3"/>
  <c r="BX219" i="3"/>
  <c r="BW219" i="3"/>
  <c r="BV219" i="3"/>
  <c r="BU219" i="3"/>
  <c r="BT219" i="3"/>
  <c r="BS219" i="3"/>
  <c r="BR219" i="3"/>
  <c r="BQ219" i="3"/>
  <c r="BP219" i="3"/>
  <c r="BO219" i="3"/>
  <c r="BN219" i="3"/>
  <c r="BM219" i="3"/>
  <c r="BL219" i="3"/>
  <c r="BK219" i="3"/>
  <c r="BJ219" i="3"/>
  <c r="BI219" i="3"/>
  <c r="BH219" i="3"/>
  <c r="BG219" i="3"/>
  <c r="BF219" i="3"/>
  <c r="BE219" i="3"/>
  <c r="BD219" i="3"/>
  <c r="BC219" i="3"/>
  <c r="BB219" i="3"/>
  <c r="BA219" i="3"/>
  <c r="AZ219" i="3"/>
  <c r="AY219" i="3"/>
  <c r="AX219" i="3"/>
  <c r="AW219" i="3"/>
  <c r="AV219" i="3"/>
  <c r="AU219" i="3"/>
  <c r="AT219" i="3"/>
  <c r="AS219" i="3"/>
  <c r="AR219" i="3"/>
  <c r="AQ219" i="3"/>
  <c r="AP219" i="3"/>
  <c r="AO219" i="3"/>
  <c r="AN219" i="3"/>
  <c r="AM219" i="3"/>
  <c r="AL219" i="3"/>
  <c r="AK219" i="3"/>
  <c r="AJ219" i="3"/>
  <c r="AI219" i="3"/>
  <c r="AH219" i="3"/>
  <c r="AG219" i="3"/>
  <c r="AF219" i="3"/>
  <c r="AE219" i="3"/>
  <c r="AD219" i="3"/>
  <c r="AC219" i="3"/>
  <c r="AB219" i="3"/>
  <c r="AA219" i="3"/>
  <c r="Z219" i="3"/>
  <c r="Y219" i="3"/>
  <c r="X219" i="3"/>
  <c r="W219" i="3"/>
  <c r="V219" i="3"/>
  <c r="U219" i="3"/>
  <c r="T219" i="3"/>
  <c r="S219" i="3"/>
  <c r="R219" i="3"/>
  <c r="Q219" i="3"/>
  <c r="P219" i="3"/>
  <c r="O219" i="3"/>
  <c r="N219" i="3"/>
  <c r="M219" i="3"/>
  <c r="L219" i="3"/>
  <c r="K219" i="3"/>
  <c r="J219" i="3"/>
  <c r="I219" i="3"/>
  <c r="H219" i="3"/>
  <c r="CC218" i="3"/>
  <c r="CB218" i="3"/>
  <c r="CA218" i="3"/>
  <c r="BZ218" i="3"/>
  <c r="BY218" i="3"/>
  <c r="BX218" i="3"/>
  <c r="BW218" i="3"/>
  <c r="BV218" i="3"/>
  <c r="BU218" i="3"/>
  <c r="BT218" i="3"/>
  <c r="BS218" i="3"/>
  <c r="BR218" i="3"/>
  <c r="BQ218" i="3"/>
  <c r="BP218" i="3"/>
  <c r="BO218" i="3"/>
  <c r="BN218" i="3"/>
  <c r="BM218" i="3"/>
  <c r="BL218" i="3"/>
  <c r="BK218" i="3"/>
  <c r="BJ218" i="3"/>
  <c r="BI218" i="3"/>
  <c r="BH218" i="3"/>
  <c r="BG218" i="3"/>
  <c r="BF218" i="3"/>
  <c r="BE218" i="3"/>
  <c r="BD218" i="3"/>
  <c r="BC218" i="3"/>
  <c r="BB218" i="3"/>
  <c r="BA218" i="3"/>
  <c r="AZ218" i="3"/>
  <c r="AY218" i="3"/>
  <c r="AX218" i="3"/>
  <c r="AW218" i="3"/>
  <c r="AV218" i="3"/>
  <c r="AU218" i="3"/>
  <c r="AT218" i="3"/>
  <c r="AS218" i="3"/>
  <c r="AR218" i="3"/>
  <c r="AQ218" i="3"/>
  <c r="AP218" i="3"/>
  <c r="AO218" i="3"/>
  <c r="AN218" i="3"/>
  <c r="AM218" i="3"/>
  <c r="AL218" i="3"/>
  <c r="AK218" i="3"/>
  <c r="AJ218" i="3"/>
  <c r="AI218" i="3"/>
  <c r="AH218" i="3"/>
  <c r="AG218" i="3"/>
  <c r="AF218" i="3"/>
  <c r="AE218" i="3"/>
  <c r="AD218" i="3"/>
  <c r="AC218" i="3"/>
  <c r="AB218" i="3"/>
  <c r="AA218" i="3"/>
  <c r="Z218" i="3"/>
  <c r="Y218" i="3"/>
  <c r="X218" i="3"/>
  <c r="W218" i="3"/>
  <c r="V218" i="3"/>
  <c r="U218" i="3"/>
  <c r="T218" i="3"/>
  <c r="S218" i="3"/>
  <c r="R218" i="3"/>
  <c r="Q218" i="3"/>
  <c r="P218" i="3"/>
  <c r="O218" i="3"/>
  <c r="N218" i="3"/>
  <c r="M218" i="3"/>
  <c r="L218" i="3"/>
  <c r="K218" i="3"/>
  <c r="J218" i="3"/>
  <c r="I218" i="3"/>
  <c r="H218" i="3"/>
  <c r="CB217" i="3"/>
  <c r="CA217" i="3"/>
  <c r="BZ217" i="3"/>
  <c r="BY217" i="3"/>
  <c r="BX217" i="3"/>
  <c r="BW217" i="3"/>
  <c r="BV217" i="3"/>
  <c r="BU217" i="3"/>
  <c r="BT217" i="3"/>
  <c r="BS217" i="3"/>
  <c r="BR217" i="3"/>
  <c r="BP217" i="3"/>
  <c r="BO217" i="3"/>
  <c r="BN217" i="3"/>
  <c r="BM217" i="3"/>
  <c r="BL217" i="3"/>
  <c r="BK217" i="3"/>
  <c r="BJ217" i="3"/>
  <c r="BI217" i="3"/>
  <c r="BH217" i="3"/>
  <c r="BG217" i="3"/>
  <c r="BF217" i="3"/>
  <c r="BD217" i="3"/>
  <c r="BC217" i="3"/>
  <c r="BB217" i="3"/>
  <c r="BA217" i="3"/>
  <c r="AZ217" i="3"/>
  <c r="AY217" i="3"/>
  <c r="AX217" i="3"/>
  <c r="AW217" i="3"/>
  <c r="AV217" i="3"/>
  <c r="AU217" i="3"/>
  <c r="AT217" i="3"/>
  <c r="AR217" i="3"/>
  <c r="AQ217" i="3"/>
  <c r="AP217" i="3"/>
  <c r="AO217" i="3"/>
  <c r="AN217" i="3"/>
  <c r="AL217" i="3"/>
  <c r="AK217" i="3"/>
  <c r="AJ217" i="3"/>
  <c r="AI217" i="3"/>
  <c r="AH217" i="3"/>
  <c r="AF217" i="3"/>
  <c r="AE217" i="3"/>
  <c r="AD217" i="3"/>
  <c r="AC217" i="3"/>
  <c r="AB217" i="3"/>
  <c r="AA217" i="3"/>
  <c r="Z217" i="3"/>
  <c r="Y217" i="3"/>
  <c r="X217" i="3"/>
  <c r="W217" i="3"/>
  <c r="V217" i="3"/>
  <c r="T217" i="3"/>
  <c r="S217" i="3"/>
  <c r="R217" i="3"/>
  <c r="Q217" i="3"/>
  <c r="P217" i="3"/>
  <c r="O217" i="3"/>
  <c r="N217" i="3"/>
  <c r="M217" i="3"/>
  <c r="L217" i="3"/>
  <c r="K217" i="3"/>
  <c r="J217" i="3"/>
  <c r="I217" i="3"/>
  <c r="H217" i="3"/>
  <c r="CC216" i="3"/>
  <c r="CB216" i="3"/>
  <c r="CA216" i="3"/>
  <c r="BZ216" i="3"/>
  <c r="BY216" i="3"/>
  <c r="BX216" i="3"/>
  <c r="BW216" i="3"/>
  <c r="BV216" i="3"/>
  <c r="BU216" i="3"/>
  <c r="BT216" i="3"/>
  <c r="BS216" i="3"/>
  <c r="BR216" i="3"/>
  <c r="BQ216" i="3"/>
  <c r="BP216" i="3"/>
  <c r="BO216" i="3"/>
  <c r="BN216" i="3"/>
  <c r="BM216" i="3"/>
  <c r="BL216" i="3"/>
  <c r="BK216" i="3"/>
  <c r="BJ216" i="3"/>
  <c r="BI216" i="3"/>
  <c r="BH216" i="3"/>
  <c r="BG216" i="3"/>
  <c r="BF216" i="3"/>
  <c r="BE216" i="3"/>
  <c r="BD216" i="3"/>
  <c r="BC216" i="3"/>
  <c r="BB216" i="3"/>
  <c r="BA216" i="3"/>
  <c r="AZ216" i="3"/>
  <c r="AY216" i="3"/>
  <c r="AX216" i="3"/>
  <c r="AW216" i="3"/>
  <c r="AV216" i="3"/>
  <c r="AU216" i="3"/>
  <c r="AT216" i="3"/>
  <c r="AS216" i="3"/>
  <c r="AR216" i="3"/>
  <c r="AQ216" i="3"/>
  <c r="AP216" i="3"/>
  <c r="AO216" i="3"/>
  <c r="AN216" i="3"/>
  <c r="AM216" i="3"/>
  <c r="AL216" i="3"/>
  <c r="AK216" i="3"/>
  <c r="AJ216" i="3"/>
  <c r="AI216" i="3"/>
  <c r="AH216" i="3"/>
  <c r="AG216" i="3"/>
  <c r="AF216" i="3"/>
  <c r="AE216" i="3"/>
  <c r="AD216" i="3"/>
  <c r="AC216" i="3"/>
  <c r="AB216" i="3"/>
  <c r="AA216" i="3"/>
  <c r="Z216" i="3"/>
  <c r="Y216" i="3"/>
  <c r="X216" i="3"/>
  <c r="W216" i="3"/>
  <c r="V216" i="3"/>
  <c r="U216" i="3"/>
  <c r="T216" i="3"/>
  <c r="S216" i="3"/>
  <c r="R216" i="3"/>
  <c r="Q216" i="3"/>
  <c r="P216" i="3"/>
  <c r="O216" i="3"/>
  <c r="N216" i="3"/>
  <c r="M216" i="3"/>
  <c r="L216" i="3"/>
  <c r="K216" i="3"/>
  <c r="J216" i="3"/>
  <c r="I216" i="3"/>
  <c r="H216" i="3"/>
  <c r="CC215" i="3"/>
  <c r="CB215" i="3"/>
  <c r="CA215" i="3"/>
  <c r="BZ215" i="3"/>
  <c r="BY215" i="3"/>
  <c r="BX215" i="3"/>
  <c r="BW215" i="3"/>
  <c r="BV215" i="3"/>
  <c r="BU215" i="3"/>
  <c r="BT215" i="3"/>
  <c r="BS215" i="3"/>
  <c r="BR215" i="3"/>
  <c r="BQ215" i="3"/>
  <c r="BP215" i="3"/>
  <c r="BO215" i="3"/>
  <c r="BN215" i="3"/>
  <c r="BM215" i="3"/>
  <c r="BL215" i="3"/>
  <c r="BK215" i="3"/>
  <c r="BJ215" i="3"/>
  <c r="BI215" i="3"/>
  <c r="BH215" i="3"/>
  <c r="BG215" i="3"/>
  <c r="BF215" i="3"/>
  <c r="BE215" i="3"/>
  <c r="BD215" i="3"/>
  <c r="BC215" i="3"/>
  <c r="BB215" i="3"/>
  <c r="BA215" i="3"/>
  <c r="AZ215" i="3"/>
  <c r="AY215" i="3"/>
  <c r="AX215" i="3"/>
  <c r="AW215" i="3"/>
  <c r="AV215" i="3"/>
  <c r="AU215" i="3"/>
  <c r="AT215" i="3"/>
  <c r="AS215" i="3"/>
  <c r="AR215" i="3"/>
  <c r="AQ215" i="3"/>
  <c r="AP215" i="3"/>
  <c r="AO215" i="3"/>
  <c r="AN215" i="3"/>
  <c r="AL215" i="3"/>
  <c r="AK215" i="3"/>
  <c r="AJ215" i="3"/>
  <c r="AI215" i="3"/>
  <c r="AH215" i="3"/>
  <c r="AF215" i="3"/>
  <c r="AE215" i="3"/>
  <c r="AD215" i="3"/>
  <c r="AC215" i="3"/>
  <c r="AB215" i="3"/>
  <c r="AA215" i="3"/>
  <c r="Z215" i="3"/>
  <c r="Y215" i="3"/>
  <c r="X215" i="3"/>
  <c r="W215" i="3"/>
  <c r="V215" i="3"/>
  <c r="T215" i="3"/>
  <c r="S215" i="3"/>
  <c r="R215" i="3"/>
  <c r="Q215" i="3"/>
  <c r="P215" i="3"/>
  <c r="O215" i="3"/>
  <c r="N215" i="3"/>
  <c r="M215" i="3"/>
  <c r="L215" i="3"/>
  <c r="K215" i="3"/>
  <c r="J215" i="3"/>
  <c r="I215" i="3"/>
  <c r="H215" i="3"/>
  <c r="CB197" i="3"/>
  <c r="CA197" i="3"/>
  <c r="BZ197" i="3"/>
  <c r="BY197" i="3"/>
  <c r="BX197" i="3"/>
  <c r="BW197" i="3"/>
  <c r="BV197" i="3"/>
  <c r="BU197" i="3"/>
  <c r="BT197" i="3"/>
  <c r="BS197" i="3"/>
  <c r="BR197" i="3"/>
  <c r="BP197" i="3"/>
  <c r="BO197" i="3"/>
  <c r="BN197" i="3"/>
  <c r="BM197" i="3"/>
  <c r="BL197" i="3"/>
  <c r="BK197" i="3"/>
  <c r="BJ197" i="3"/>
  <c r="BI197" i="3"/>
  <c r="BH197" i="3"/>
  <c r="BG197" i="3"/>
  <c r="BF197" i="3"/>
  <c r="BD197" i="3"/>
  <c r="BC197" i="3"/>
  <c r="BB197" i="3"/>
  <c r="BA197" i="3"/>
  <c r="AZ197" i="3"/>
  <c r="AY197" i="3"/>
  <c r="AX197" i="3"/>
  <c r="AW197" i="3"/>
  <c r="AV197" i="3"/>
  <c r="AU197" i="3"/>
  <c r="AT197" i="3"/>
  <c r="AR197" i="3"/>
  <c r="AQ197" i="3"/>
  <c r="AP197" i="3"/>
  <c r="AO197" i="3"/>
  <c r="AN197" i="3"/>
  <c r="AM197" i="3"/>
  <c r="AL197" i="3"/>
  <c r="AK197" i="3"/>
  <c r="AJ197" i="3"/>
  <c r="AI197" i="3"/>
  <c r="AH197" i="3"/>
  <c r="AF197" i="3"/>
  <c r="AE197" i="3"/>
  <c r="AD197" i="3"/>
  <c r="AC197" i="3"/>
  <c r="AB197" i="3"/>
  <c r="AA197" i="3"/>
  <c r="Z197" i="3"/>
  <c r="Y197" i="3"/>
  <c r="X197" i="3"/>
  <c r="W197" i="3"/>
  <c r="V197" i="3"/>
  <c r="T197" i="3"/>
  <c r="S197" i="3"/>
  <c r="R197" i="3"/>
  <c r="Q197" i="3"/>
  <c r="P197" i="3"/>
  <c r="O197" i="3"/>
  <c r="N197" i="3"/>
  <c r="M197" i="3"/>
  <c r="L197" i="3"/>
  <c r="K197" i="3"/>
  <c r="J197" i="3"/>
  <c r="I197" i="3"/>
  <c r="H197" i="3"/>
  <c r="CB196" i="3"/>
  <c r="CA196" i="3"/>
  <c r="BZ196" i="3"/>
  <c r="BY196" i="3"/>
  <c r="BX196" i="3"/>
  <c r="BW196" i="3"/>
  <c r="BV196" i="3"/>
  <c r="BU196" i="3"/>
  <c r="BT196" i="3"/>
  <c r="BS196" i="3"/>
  <c r="BR196" i="3"/>
  <c r="BP196" i="3"/>
  <c r="BO196" i="3"/>
  <c r="BN196" i="3"/>
  <c r="BM196" i="3"/>
  <c r="BL196" i="3"/>
  <c r="BK196" i="3"/>
  <c r="BJ196" i="3"/>
  <c r="BI196" i="3"/>
  <c r="BH196" i="3"/>
  <c r="BG196" i="3"/>
  <c r="BF196" i="3"/>
  <c r="BD196" i="3"/>
  <c r="BC196" i="3"/>
  <c r="BB196" i="3"/>
  <c r="BA196" i="3"/>
  <c r="AZ196" i="3"/>
  <c r="AY196" i="3"/>
  <c r="AX196" i="3"/>
  <c r="AW196" i="3"/>
  <c r="AV196" i="3"/>
  <c r="AU196" i="3"/>
  <c r="AT196" i="3"/>
  <c r="AR196" i="3"/>
  <c r="AQ196" i="3"/>
  <c r="AP196" i="3"/>
  <c r="AO196" i="3"/>
  <c r="AN196" i="3"/>
  <c r="AM196" i="3"/>
  <c r="AL196" i="3"/>
  <c r="AK196" i="3"/>
  <c r="AJ196" i="3"/>
  <c r="AI196" i="3"/>
  <c r="AH196" i="3"/>
  <c r="AF196" i="3"/>
  <c r="AE196" i="3"/>
  <c r="AD196" i="3"/>
  <c r="AC196" i="3"/>
  <c r="AB196" i="3"/>
  <c r="AA196" i="3"/>
  <c r="Z196" i="3"/>
  <c r="Y196" i="3"/>
  <c r="X196" i="3"/>
  <c r="W196" i="3"/>
  <c r="V196" i="3"/>
  <c r="T196" i="3"/>
  <c r="S196" i="3"/>
  <c r="R196" i="3"/>
  <c r="Q196" i="3"/>
  <c r="P196" i="3"/>
  <c r="O196" i="3"/>
  <c r="N196" i="3"/>
  <c r="M196" i="3"/>
  <c r="L196" i="3"/>
  <c r="K196" i="3"/>
  <c r="J196" i="3"/>
  <c r="I196" i="3"/>
  <c r="H196" i="3"/>
  <c r="CB195" i="3"/>
  <c r="CA195" i="3"/>
  <c r="BZ195" i="3"/>
  <c r="BY195" i="3"/>
  <c r="BX195" i="3"/>
  <c r="BW195" i="3"/>
  <c r="BV195" i="3"/>
  <c r="BU195" i="3"/>
  <c r="BT195" i="3"/>
  <c r="BS195" i="3"/>
  <c r="BR195" i="3"/>
  <c r="BP195" i="3"/>
  <c r="BO195" i="3"/>
  <c r="BN195" i="3"/>
  <c r="BM195" i="3"/>
  <c r="BL195" i="3"/>
  <c r="BK195" i="3"/>
  <c r="BJ195" i="3"/>
  <c r="BI195" i="3"/>
  <c r="BH195" i="3"/>
  <c r="BG195" i="3"/>
  <c r="BF195" i="3"/>
  <c r="BD195" i="3"/>
  <c r="BC195" i="3"/>
  <c r="BB195" i="3"/>
  <c r="BA195" i="3"/>
  <c r="AZ195" i="3"/>
  <c r="AY195" i="3"/>
  <c r="AX195" i="3"/>
  <c r="AW195" i="3"/>
  <c r="AV195" i="3"/>
  <c r="AU195" i="3"/>
  <c r="AT195" i="3"/>
  <c r="AR195" i="3"/>
  <c r="AQ195" i="3"/>
  <c r="AP195" i="3"/>
  <c r="AO195" i="3"/>
  <c r="AN195" i="3"/>
  <c r="AM195" i="3"/>
  <c r="AL195" i="3"/>
  <c r="AK195" i="3"/>
  <c r="AJ195" i="3"/>
  <c r="AI195" i="3"/>
  <c r="AH195" i="3"/>
  <c r="AF195" i="3"/>
  <c r="AE195" i="3"/>
  <c r="AD195" i="3"/>
  <c r="AC195" i="3"/>
  <c r="AB195" i="3"/>
  <c r="AA195" i="3"/>
  <c r="Z195" i="3"/>
  <c r="Y195" i="3"/>
  <c r="X195" i="3"/>
  <c r="W195" i="3"/>
  <c r="V195" i="3"/>
  <c r="T195" i="3"/>
  <c r="S195" i="3"/>
  <c r="R195" i="3"/>
  <c r="Q195" i="3"/>
  <c r="P195" i="3"/>
  <c r="O195" i="3"/>
  <c r="N195" i="3"/>
  <c r="M195" i="3"/>
  <c r="L195" i="3"/>
  <c r="K195" i="3"/>
  <c r="J195" i="3"/>
  <c r="I195" i="3"/>
  <c r="H195" i="3"/>
  <c r="CB194" i="3"/>
  <c r="CA194" i="3"/>
  <c r="BZ194" i="3"/>
  <c r="BY194" i="3"/>
  <c r="BX194" i="3"/>
  <c r="BW194" i="3"/>
  <c r="BV194" i="3"/>
  <c r="BU194" i="3"/>
  <c r="BT194" i="3"/>
  <c r="BS194" i="3"/>
  <c r="BR194" i="3"/>
  <c r="BP194" i="3"/>
  <c r="BO194" i="3"/>
  <c r="BN194" i="3"/>
  <c r="BM194" i="3"/>
  <c r="BL194" i="3"/>
  <c r="BK194" i="3"/>
  <c r="BJ194" i="3"/>
  <c r="BI194" i="3"/>
  <c r="BH194" i="3"/>
  <c r="BG194" i="3"/>
  <c r="BF194" i="3"/>
  <c r="BD194" i="3"/>
  <c r="BC194" i="3"/>
  <c r="BB194" i="3"/>
  <c r="BA194" i="3"/>
  <c r="AZ194" i="3"/>
  <c r="AY194" i="3"/>
  <c r="AX194" i="3"/>
  <c r="AW194" i="3"/>
  <c r="AV194" i="3"/>
  <c r="AU194" i="3"/>
  <c r="AT194" i="3"/>
  <c r="AR194" i="3"/>
  <c r="AQ194" i="3"/>
  <c r="AP194" i="3"/>
  <c r="AO194" i="3"/>
  <c r="AN194" i="3"/>
  <c r="AM194" i="3"/>
  <c r="AL194" i="3"/>
  <c r="AK194" i="3"/>
  <c r="AJ194" i="3"/>
  <c r="AI194" i="3"/>
  <c r="AH194" i="3"/>
  <c r="AF194" i="3"/>
  <c r="AE194" i="3"/>
  <c r="AD194" i="3"/>
  <c r="AC194" i="3"/>
  <c r="AB194" i="3"/>
  <c r="AA194" i="3"/>
  <c r="Z194" i="3"/>
  <c r="Y194" i="3"/>
  <c r="X194" i="3"/>
  <c r="W194" i="3"/>
  <c r="V194" i="3"/>
  <c r="T194" i="3"/>
  <c r="S194" i="3"/>
  <c r="R194" i="3"/>
  <c r="Q194" i="3"/>
  <c r="P194" i="3"/>
  <c r="O194" i="3"/>
  <c r="N194" i="3"/>
  <c r="M194" i="3"/>
  <c r="L194" i="3"/>
  <c r="K194" i="3"/>
  <c r="J194" i="3"/>
  <c r="I194" i="3"/>
  <c r="H194" i="3"/>
  <c r="CB193" i="3"/>
  <c r="CA193" i="3"/>
  <c r="BZ193" i="3"/>
  <c r="BY193" i="3"/>
  <c r="BX193" i="3"/>
  <c r="BW193" i="3"/>
  <c r="BV193" i="3"/>
  <c r="BU193" i="3"/>
  <c r="BT193" i="3"/>
  <c r="BS193" i="3"/>
  <c r="BR193" i="3"/>
  <c r="BP193" i="3"/>
  <c r="BO193" i="3"/>
  <c r="BN193" i="3"/>
  <c r="BM193" i="3"/>
  <c r="BL193" i="3"/>
  <c r="BK193" i="3"/>
  <c r="BJ193" i="3"/>
  <c r="BI193" i="3"/>
  <c r="BH193" i="3"/>
  <c r="BG193" i="3"/>
  <c r="BF193" i="3"/>
  <c r="BD193" i="3"/>
  <c r="BC193" i="3"/>
  <c r="BB193" i="3"/>
  <c r="BA193" i="3"/>
  <c r="AZ193" i="3"/>
  <c r="AY193" i="3"/>
  <c r="AX193" i="3"/>
  <c r="AW193" i="3"/>
  <c r="AV193" i="3"/>
  <c r="AU193" i="3"/>
  <c r="AT193" i="3"/>
  <c r="AR193" i="3"/>
  <c r="AQ193" i="3"/>
  <c r="AP193" i="3"/>
  <c r="AO193" i="3"/>
  <c r="AN193" i="3"/>
  <c r="AM193" i="3"/>
  <c r="AL193" i="3"/>
  <c r="AK193" i="3"/>
  <c r="AJ193" i="3"/>
  <c r="AI193" i="3"/>
  <c r="AH193" i="3"/>
  <c r="AF193" i="3"/>
  <c r="AE193" i="3"/>
  <c r="AD193" i="3"/>
  <c r="AC193" i="3"/>
  <c r="AB193" i="3"/>
  <c r="AA193" i="3"/>
  <c r="Z193" i="3"/>
  <c r="Y193" i="3"/>
  <c r="X193" i="3"/>
  <c r="W193" i="3"/>
  <c r="V193" i="3"/>
  <c r="T193" i="3"/>
  <c r="S193" i="3"/>
  <c r="R193" i="3"/>
  <c r="Q193" i="3"/>
  <c r="P193" i="3"/>
  <c r="O193" i="3"/>
  <c r="N193" i="3"/>
  <c r="M193" i="3"/>
  <c r="L193" i="3"/>
  <c r="K193" i="3"/>
  <c r="J193" i="3"/>
  <c r="I193" i="3"/>
  <c r="H193" i="3"/>
  <c r="CB192" i="3"/>
  <c r="CA192" i="3"/>
  <c r="BZ192" i="3"/>
  <c r="BY192" i="3"/>
  <c r="BX192" i="3"/>
  <c r="BW192" i="3"/>
  <c r="BV192" i="3"/>
  <c r="BU192" i="3"/>
  <c r="BT192" i="3"/>
  <c r="BS192" i="3"/>
  <c r="BR192" i="3"/>
  <c r="BP192" i="3"/>
  <c r="BO192" i="3"/>
  <c r="BN192" i="3"/>
  <c r="BM192" i="3"/>
  <c r="BL192" i="3"/>
  <c r="BK192" i="3"/>
  <c r="BJ192" i="3"/>
  <c r="BI192" i="3"/>
  <c r="BH192" i="3"/>
  <c r="BG192" i="3"/>
  <c r="BF192" i="3"/>
  <c r="BD192" i="3"/>
  <c r="BC192" i="3"/>
  <c r="BB192" i="3"/>
  <c r="BA192" i="3"/>
  <c r="AZ192" i="3"/>
  <c r="AY192" i="3"/>
  <c r="AX192" i="3"/>
  <c r="AW192" i="3"/>
  <c r="AV192" i="3"/>
  <c r="AU192" i="3"/>
  <c r="AT192" i="3"/>
  <c r="AR192" i="3"/>
  <c r="AQ192" i="3"/>
  <c r="AP192" i="3"/>
  <c r="AO192" i="3"/>
  <c r="AN192" i="3"/>
  <c r="AM192" i="3"/>
  <c r="AL192" i="3"/>
  <c r="AK192" i="3"/>
  <c r="AJ192" i="3"/>
  <c r="AI192" i="3"/>
  <c r="AH192" i="3"/>
  <c r="AF192" i="3"/>
  <c r="AE192" i="3"/>
  <c r="AD192" i="3"/>
  <c r="AC192" i="3"/>
  <c r="AB192" i="3"/>
  <c r="AA192" i="3"/>
  <c r="Z192" i="3"/>
  <c r="Y192" i="3"/>
  <c r="X192" i="3"/>
  <c r="W192" i="3"/>
  <c r="V192" i="3"/>
  <c r="T192" i="3"/>
  <c r="S192" i="3"/>
  <c r="R192" i="3"/>
  <c r="Q192" i="3"/>
  <c r="P192" i="3"/>
  <c r="O192" i="3"/>
  <c r="N192" i="3"/>
  <c r="M192" i="3"/>
  <c r="L192" i="3"/>
  <c r="K192" i="3"/>
  <c r="J192" i="3"/>
  <c r="I192" i="3"/>
  <c r="H192" i="3"/>
  <c r="CB191" i="3"/>
  <c r="CA191" i="3"/>
  <c r="BZ191" i="3"/>
  <c r="BY191" i="3"/>
  <c r="BX191" i="3"/>
  <c r="BW191" i="3"/>
  <c r="BV191" i="3"/>
  <c r="BU191" i="3"/>
  <c r="BT191" i="3"/>
  <c r="BS191" i="3"/>
  <c r="BR191" i="3"/>
  <c r="BP191" i="3"/>
  <c r="BO191" i="3"/>
  <c r="BN191" i="3"/>
  <c r="BM191" i="3"/>
  <c r="BL191" i="3"/>
  <c r="BK191" i="3"/>
  <c r="BJ191" i="3"/>
  <c r="BI191" i="3"/>
  <c r="BH191" i="3"/>
  <c r="BG191" i="3"/>
  <c r="BF191" i="3"/>
  <c r="BD191" i="3"/>
  <c r="BC191" i="3"/>
  <c r="BB191" i="3"/>
  <c r="BA191" i="3"/>
  <c r="AZ191" i="3"/>
  <c r="AY191" i="3"/>
  <c r="AX191" i="3"/>
  <c r="AW191" i="3"/>
  <c r="AV191" i="3"/>
  <c r="AU191" i="3"/>
  <c r="AT191" i="3"/>
  <c r="AR191" i="3"/>
  <c r="AQ191" i="3"/>
  <c r="AP191" i="3"/>
  <c r="AO191" i="3"/>
  <c r="AN191" i="3"/>
  <c r="AM191" i="3"/>
  <c r="AL191" i="3"/>
  <c r="AK191" i="3"/>
  <c r="AJ191" i="3"/>
  <c r="AI191" i="3"/>
  <c r="AH191" i="3"/>
  <c r="AF191" i="3"/>
  <c r="AE191" i="3"/>
  <c r="AD191" i="3"/>
  <c r="AC191" i="3"/>
  <c r="AB191" i="3"/>
  <c r="AA191" i="3"/>
  <c r="Z191" i="3"/>
  <c r="Y191" i="3"/>
  <c r="X191" i="3"/>
  <c r="W191" i="3"/>
  <c r="V191" i="3"/>
  <c r="T191" i="3"/>
  <c r="S191" i="3"/>
  <c r="R191" i="3"/>
  <c r="Q191" i="3"/>
  <c r="P191" i="3"/>
  <c r="O191" i="3"/>
  <c r="N191" i="3"/>
  <c r="M191" i="3"/>
  <c r="L191" i="3"/>
  <c r="K191" i="3"/>
  <c r="J191" i="3"/>
  <c r="I191" i="3"/>
  <c r="H191" i="3"/>
  <c r="CB190" i="3"/>
  <c r="CA190" i="3"/>
  <c r="BZ190" i="3"/>
  <c r="BY190" i="3"/>
  <c r="BX190" i="3"/>
  <c r="BW190" i="3"/>
  <c r="BV190" i="3"/>
  <c r="BU190" i="3"/>
  <c r="BT190" i="3"/>
  <c r="BS190" i="3"/>
  <c r="BR190" i="3"/>
  <c r="BP190" i="3"/>
  <c r="BO190" i="3"/>
  <c r="BN190" i="3"/>
  <c r="BM190" i="3"/>
  <c r="BL190" i="3"/>
  <c r="BK190" i="3"/>
  <c r="BJ190" i="3"/>
  <c r="BI190" i="3"/>
  <c r="BH190" i="3"/>
  <c r="BG190" i="3"/>
  <c r="BF190" i="3"/>
  <c r="BD190" i="3"/>
  <c r="BC190" i="3"/>
  <c r="BB190" i="3"/>
  <c r="BA190" i="3"/>
  <c r="AZ190" i="3"/>
  <c r="AY190" i="3"/>
  <c r="AX190" i="3"/>
  <c r="AW190" i="3"/>
  <c r="AV190" i="3"/>
  <c r="AU190" i="3"/>
  <c r="AT190" i="3"/>
  <c r="AR190" i="3"/>
  <c r="AQ190" i="3"/>
  <c r="AP190" i="3"/>
  <c r="AO190" i="3"/>
  <c r="AN190" i="3"/>
  <c r="AM190" i="3"/>
  <c r="AL190" i="3"/>
  <c r="AK190" i="3"/>
  <c r="AJ190" i="3"/>
  <c r="AI190" i="3"/>
  <c r="AH190" i="3"/>
  <c r="AF190" i="3"/>
  <c r="AE190" i="3"/>
  <c r="AD190" i="3"/>
  <c r="AC190" i="3"/>
  <c r="AB190" i="3"/>
  <c r="AA190" i="3"/>
  <c r="Z190" i="3"/>
  <c r="Y190" i="3"/>
  <c r="X190" i="3"/>
  <c r="W190" i="3"/>
  <c r="V190" i="3"/>
  <c r="T190" i="3"/>
  <c r="S190" i="3"/>
  <c r="R190" i="3"/>
  <c r="Q190" i="3"/>
  <c r="P190" i="3"/>
  <c r="O190" i="3"/>
  <c r="N190" i="3"/>
  <c r="M190" i="3"/>
  <c r="L190" i="3"/>
  <c r="K190" i="3"/>
  <c r="J190" i="3"/>
  <c r="I190" i="3"/>
  <c r="H190" i="3"/>
  <c r="CB189" i="3"/>
  <c r="CA189" i="3"/>
  <c r="BZ189" i="3"/>
  <c r="BY189" i="3"/>
  <c r="BX189" i="3"/>
  <c r="BW189" i="3"/>
  <c r="BV189" i="3"/>
  <c r="BU189" i="3"/>
  <c r="BT189" i="3"/>
  <c r="BS189" i="3"/>
  <c r="BR189" i="3"/>
  <c r="BP189" i="3"/>
  <c r="BO189" i="3"/>
  <c r="BN189" i="3"/>
  <c r="BM189" i="3"/>
  <c r="BL189" i="3"/>
  <c r="BK189" i="3"/>
  <c r="BJ189" i="3"/>
  <c r="BI189" i="3"/>
  <c r="BH189" i="3"/>
  <c r="BG189" i="3"/>
  <c r="BF189" i="3"/>
  <c r="BD189" i="3"/>
  <c r="BC189" i="3"/>
  <c r="BB189" i="3"/>
  <c r="BA189" i="3"/>
  <c r="AZ189" i="3"/>
  <c r="AY189" i="3"/>
  <c r="AX189" i="3"/>
  <c r="AW189" i="3"/>
  <c r="AV189" i="3"/>
  <c r="AU189" i="3"/>
  <c r="AT189" i="3"/>
  <c r="AR189" i="3"/>
  <c r="AQ189" i="3"/>
  <c r="AP189" i="3"/>
  <c r="AO189" i="3"/>
  <c r="AN189" i="3"/>
  <c r="AM189" i="3"/>
  <c r="AL189" i="3"/>
  <c r="AK189" i="3"/>
  <c r="AJ189" i="3"/>
  <c r="AI189" i="3"/>
  <c r="AH189" i="3"/>
  <c r="AF189" i="3"/>
  <c r="AE189" i="3"/>
  <c r="AD189" i="3"/>
  <c r="AC189" i="3"/>
  <c r="AB189" i="3"/>
  <c r="AA189" i="3"/>
  <c r="Z189" i="3"/>
  <c r="Y189" i="3"/>
  <c r="X189" i="3"/>
  <c r="W189" i="3"/>
  <c r="V189" i="3"/>
  <c r="T189" i="3"/>
  <c r="S189" i="3"/>
  <c r="R189" i="3"/>
  <c r="Q189" i="3"/>
  <c r="P189" i="3"/>
  <c r="O189" i="3"/>
  <c r="N189" i="3"/>
  <c r="M189" i="3"/>
  <c r="L189" i="3"/>
  <c r="K189" i="3"/>
  <c r="J189" i="3"/>
  <c r="I189" i="3"/>
  <c r="H189" i="3"/>
  <c r="CB188" i="3"/>
  <c r="CA188" i="3"/>
  <c r="BZ188" i="3"/>
  <c r="BY188" i="3"/>
  <c r="BX188" i="3"/>
  <c r="BW188" i="3"/>
  <c r="BV188" i="3"/>
  <c r="BU188" i="3"/>
  <c r="BT188" i="3"/>
  <c r="BS188" i="3"/>
  <c r="BR188" i="3"/>
  <c r="BP188" i="3"/>
  <c r="BO188" i="3"/>
  <c r="BN188" i="3"/>
  <c r="BM188" i="3"/>
  <c r="BL188" i="3"/>
  <c r="BK188" i="3"/>
  <c r="BJ188" i="3"/>
  <c r="BI188" i="3"/>
  <c r="BH188" i="3"/>
  <c r="BG188" i="3"/>
  <c r="BF188" i="3"/>
  <c r="BD188" i="3"/>
  <c r="BC188" i="3"/>
  <c r="BB188" i="3"/>
  <c r="BA188" i="3"/>
  <c r="AZ188" i="3"/>
  <c r="AY188" i="3"/>
  <c r="AX188" i="3"/>
  <c r="AW188" i="3"/>
  <c r="AV188" i="3"/>
  <c r="AU188" i="3"/>
  <c r="AT188" i="3"/>
  <c r="AR188" i="3"/>
  <c r="AQ188" i="3"/>
  <c r="AP188" i="3"/>
  <c r="AO188" i="3"/>
  <c r="AN188" i="3"/>
  <c r="AM188" i="3"/>
  <c r="AL188" i="3"/>
  <c r="AK188" i="3"/>
  <c r="AJ188" i="3"/>
  <c r="AI188" i="3"/>
  <c r="AH188" i="3"/>
  <c r="AF188" i="3"/>
  <c r="AE188" i="3"/>
  <c r="AD188" i="3"/>
  <c r="AC188" i="3"/>
  <c r="AB188" i="3"/>
  <c r="AA188" i="3"/>
  <c r="Z188" i="3"/>
  <c r="Y188" i="3"/>
  <c r="X188" i="3"/>
  <c r="W188" i="3"/>
  <c r="V188" i="3"/>
  <c r="T188" i="3"/>
  <c r="S188" i="3"/>
  <c r="R188" i="3"/>
  <c r="Q188" i="3"/>
  <c r="P188" i="3"/>
  <c r="O188" i="3"/>
  <c r="N188" i="3"/>
  <c r="M188" i="3"/>
  <c r="L188" i="3"/>
  <c r="K188" i="3"/>
  <c r="J188" i="3"/>
  <c r="I188" i="3"/>
  <c r="H188" i="3"/>
  <c r="CB187" i="3"/>
  <c r="CA187" i="3"/>
  <c r="BZ187" i="3"/>
  <c r="BY187" i="3"/>
  <c r="BX187" i="3"/>
  <c r="BW187" i="3"/>
  <c r="BV187" i="3"/>
  <c r="BU187" i="3"/>
  <c r="BT187" i="3"/>
  <c r="BS187" i="3"/>
  <c r="BR187" i="3"/>
  <c r="BP187" i="3"/>
  <c r="BO187" i="3"/>
  <c r="BN187" i="3"/>
  <c r="BM187" i="3"/>
  <c r="BL187" i="3"/>
  <c r="BK187" i="3"/>
  <c r="BJ187" i="3"/>
  <c r="BI187" i="3"/>
  <c r="BH187" i="3"/>
  <c r="BG187" i="3"/>
  <c r="BF187" i="3"/>
  <c r="BD187" i="3"/>
  <c r="BC187" i="3"/>
  <c r="BB187" i="3"/>
  <c r="BA187" i="3"/>
  <c r="AZ187" i="3"/>
  <c r="AY187" i="3"/>
  <c r="AX187" i="3"/>
  <c r="AW187" i="3"/>
  <c r="AV187" i="3"/>
  <c r="AU187" i="3"/>
  <c r="AT187" i="3"/>
  <c r="AR187" i="3"/>
  <c r="AQ187" i="3"/>
  <c r="AP187" i="3"/>
  <c r="AO187" i="3"/>
  <c r="AN187" i="3"/>
  <c r="AM187" i="3"/>
  <c r="AL187" i="3"/>
  <c r="AK187" i="3"/>
  <c r="AJ187" i="3"/>
  <c r="AI187" i="3"/>
  <c r="AH187" i="3"/>
  <c r="AF187" i="3"/>
  <c r="AE187" i="3"/>
  <c r="AD187" i="3"/>
  <c r="AC187" i="3"/>
  <c r="AB187" i="3"/>
  <c r="AA187" i="3"/>
  <c r="Z187" i="3"/>
  <c r="Y187" i="3"/>
  <c r="X187" i="3"/>
  <c r="W187" i="3"/>
  <c r="V187" i="3"/>
  <c r="T187" i="3"/>
  <c r="S187" i="3"/>
  <c r="R187" i="3"/>
  <c r="Q187" i="3"/>
  <c r="P187" i="3"/>
  <c r="O187" i="3"/>
  <c r="N187" i="3"/>
  <c r="M187" i="3"/>
  <c r="L187" i="3"/>
  <c r="K187" i="3"/>
  <c r="J187" i="3"/>
  <c r="I187" i="3"/>
  <c r="H187" i="3"/>
  <c r="CB186" i="3"/>
  <c r="CA186" i="3"/>
  <c r="BZ186" i="3"/>
  <c r="BY186" i="3"/>
  <c r="BX186" i="3"/>
  <c r="BW186" i="3"/>
  <c r="BV186" i="3"/>
  <c r="BU186" i="3"/>
  <c r="BT186" i="3"/>
  <c r="BS186" i="3"/>
  <c r="BR186" i="3"/>
  <c r="BP186" i="3"/>
  <c r="BO186" i="3"/>
  <c r="BN186" i="3"/>
  <c r="BM186" i="3"/>
  <c r="BL186" i="3"/>
  <c r="BK186" i="3"/>
  <c r="BJ186" i="3"/>
  <c r="BI186" i="3"/>
  <c r="BH186" i="3"/>
  <c r="BG186" i="3"/>
  <c r="BF186" i="3"/>
  <c r="BD186" i="3"/>
  <c r="BC186" i="3"/>
  <c r="BB186" i="3"/>
  <c r="BA186" i="3"/>
  <c r="AZ186" i="3"/>
  <c r="AY186" i="3"/>
  <c r="AX186" i="3"/>
  <c r="AW186" i="3"/>
  <c r="AV186" i="3"/>
  <c r="AU186" i="3"/>
  <c r="AT186" i="3"/>
  <c r="AR186" i="3"/>
  <c r="AQ186" i="3"/>
  <c r="AP186" i="3"/>
  <c r="AO186" i="3"/>
  <c r="AN186" i="3"/>
  <c r="AM186" i="3"/>
  <c r="AL186" i="3"/>
  <c r="AK186" i="3"/>
  <c r="AJ186" i="3"/>
  <c r="AI186" i="3"/>
  <c r="AH186" i="3"/>
  <c r="AF186" i="3"/>
  <c r="AE186" i="3"/>
  <c r="AD186" i="3"/>
  <c r="AC186" i="3"/>
  <c r="AB186" i="3"/>
  <c r="AA186" i="3"/>
  <c r="Z186" i="3"/>
  <c r="Y186" i="3"/>
  <c r="X186" i="3"/>
  <c r="W186" i="3"/>
  <c r="V186" i="3"/>
  <c r="T186" i="3"/>
  <c r="S186" i="3"/>
  <c r="R186" i="3"/>
  <c r="Q186" i="3"/>
  <c r="P186" i="3"/>
  <c r="O186" i="3"/>
  <c r="N186" i="3"/>
  <c r="M186" i="3"/>
  <c r="L186" i="3"/>
  <c r="K186" i="3"/>
  <c r="J186" i="3"/>
  <c r="I186" i="3"/>
  <c r="H186" i="3"/>
  <c r="CB185" i="3"/>
  <c r="CA185" i="3"/>
  <c r="BZ185" i="3"/>
  <c r="BY185" i="3"/>
  <c r="BX185" i="3"/>
  <c r="BW185" i="3"/>
  <c r="BV185" i="3"/>
  <c r="BU185" i="3"/>
  <c r="BT185" i="3"/>
  <c r="BS185" i="3"/>
  <c r="BR185" i="3"/>
  <c r="BP185" i="3"/>
  <c r="BO185" i="3"/>
  <c r="BN185" i="3"/>
  <c r="BM185" i="3"/>
  <c r="BL185" i="3"/>
  <c r="BK185" i="3"/>
  <c r="BJ185" i="3"/>
  <c r="BI185" i="3"/>
  <c r="BH185" i="3"/>
  <c r="BG185" i="3"/>
  <c r="BF185" i="3"/>
  <c r="BD185" i="3"/>
  <c r="BC185" i="3"/>
  <c r="BB185" i="3"/>
  <c r="BA185" i="3"/>
  <c r="AZ185" i="3"/>
  <c r="AY185" i="3"/>
  <c r="AX185" i="3"/>
  <c r="AW185" i="3"/>
  <c r="AV185" i="3"/>
  <c r="AU185" i="3"/>
  <c r="AT185" i="3"/>
  <c r="AR185" i="3"/>
  <c r="AQ185" i="3"/>
  <c r="AP185" i="3"/>
  <c r="AO185" i="3"/>
  <c r="AN185" i="3"/>
  <c r="AM185" i="3"/>
  <c r="AL185" i="3"/>
  <c r="AK185" i="3"/>
  <c r="AJ185" i="3"/>
  <c r="AI185" i="3"/>
  <c r="AH185" i="3"/>
  <c r="AF185" i="3"/>
  <c r="AE185" i="3"/>
  <c r="AD185" i="3"/>
  <c r="AC185" i="3"/>
  <c r="AB185" i="3"/>
  <c r="AA185" i="3"/>
  <c r="Z185" i="3"/>
  <c r="Y185" i="3"/>
  <c r="X185" i="3"/>
  <c r="W185" i="3"/>
  <c r="V185" i="3"/>
  <c r="T185" i="3"/>
  <c r="S185" i="3"/>
  <c r="R185" i="3"/>
  <c r="Q185" i="3"/>
  <c r="P185" i="3"/>
  <c r="O185" i="3"/>
  <c r="N185" i="3"/>
  <c r="M185" i="3"/>
  <c r="L185" i="3"/>
  <c r="K185" i="3"/>
  <c r="J185" i="3"/>
  <c r="I185" i="3"/>
  <c r="H185" i="3"/>
  <c r="CB184" i="3"/>
  <c r="CA184" i="3"/>
  <c r="BZ184" i="3"/>
  <c r="BY184" i="3"/>
  <c r="BX184" i="3"/>
  <c r="BW184" i="3"/>
  <c r="BV184" i="3"/>
  <c r="BU184" i="3"/>
  <c r="BT184" i="3"/>
  <c r="BS184" i="3"/>
  <c r="BR184" i="3"/>
  <c r="BP184" i="3"/>
  <c r="BO184" i="3"/>
  <c r="BN184" i="3"/>
  <c r="BM184" i="3"/>
  <c r="BL184" i="3"/>
  <c r="BK184" i="3"/>
  <c r="BJ184" i="3"/>
  <c r="BI184" i="3"/>
  <c r="BH184" i="3"/>
  <c r="BG184" i="3"/>
  <c r="BF184" i="3"/>
  <c r="BD184" i="3"/>
  <c r="BC184" i="3"/>
  <c r="BB184" i="3"/>
  <c r="BA184" i="3"/>
  <c r="AZ184" i="3"/>
  <c r="AY184" i="3"/>
  <c r="AX184" i="3"/>
  <c r="AW184" i="3"/>
  <c r="AV184" i="3"/>
  <c r="AU184" i="3"/>
  <c r="AT184" i="3"/>
  <c r="AR184" i="3"/>
  <c r="AQ184" i="3"/>
  <c r="AP184" i="3"/>
  <c r="AO184" i="3"/>
  <c r="AN184" i="3"/>
  <c r="AM184" i="3"/>
  <c r="AL184" i="3"/>
  <c r="AK184" i="3"/>
  <c r="AJ184" i="3"/>
  <c r="AI184" i="3"/>
  <c r="AH184" i="3"/>
  <c r="AF184" i="3"/>
  <c r="AE184" i="3"/>
  <c r="AD184" i="3"/>
  <c r="AC184" i="3"/>
  <c r="AB184" i="3"/>
  <c r="AA184" i="3"/>
  <c r="Z184" i="3"/>
  <c r="Y184" i="3"/>
  <c r="X184" i="3"/>
  <c r="W184" i="3"/>
  <c r="V184" i="3"/>
  <c r="T184" i="3"/>
  <c r="S184" i="3"/>
  <c r="R184" i="3"/>
  <c r="Q184" i="3"/>
  <c r="P184" i="3"/>
  <c r="O184" i="3"/>
  <c r="N184" i="3"/>
  <c r="M184" i="3"/>
  <c r="L184" i="3"/>
  <c r="K184" i="3"/>
  <c r="J184" i="3"/>
  <c r="I184" i="3"/>
  <c r="H184" i="3"/>
  <c r="CB183" i="3"/>
  <c r="CA183" i="3"/>
  <c r="BZ183" i="3"/>
  <c r="BY183" i="3"/>
  <c r="BX183" i="3"/>
  <c r="BW183" i="3"/>
  <c r="BV183" i="3"/>
  <c r="BU183" i="3"/>
  <c r="BT183" i="3"/>
  <c r="BS183" i="3"/>
  <c r="BR183" i="3"/>
  <c r="BP183" i="3"/>
  <c r="BO183" i="3"/>
  <c r="BN183" i="3"/>
  <c r="BM183" i="3"/>
  <c r="BL183" i="3"/>
  <c r="BK183" i="3"/>
  <c r="BJ183" i="3"/>
  <c r="BI183" i="3"/>
  <c r="BH183" i="3"/>
  <c r="BG183" i="3"/>
  <c r="BF183" i="3"/>
  <c r="BD183" i="3"/>
  <c r="BC183" i="3"/>
  <c r="BB183" i="3"/>
  <c r="BA183" i="3"/>
  <c r="AZ183" i="3"/>
  <c r="AY183" i="3"/>
  <c r="AX183" i="3"/>
  <c r="AW183" i="3"/>
  <c r="AV183" i="3"/>
  <c r="AU183" i="3"/>
  <c r="AT183" i="3"/>
  <c r="AR183" i="3"/>
  <c r="AQ183" i="3"/>
  <c r="AP183" i="3"/>
  <c r="AO183" i="3"/>
  <c r="AN183" i="3"/>
  <c r="AM183" i="3"/>
  <c r="AL183" i="3"/>
  <c r="AK183" i="3"/>
  <c r="AJ183" i="3"/>
  <c r="AI183" i="3"/>
  <c r="AH183" i="3"/>
  <c r="AF183" i="3"/>
  <c r="AE183" i="3"/>
  <c r="AD183" i="3"/>
  <c r="AC183" i="3"/>
  <c r="AB183" i="3"/>
  <c r="AA183" i="3"/>
  <c r="Z183" i="3"/>
  <c r="Y183" i="3"/>
  <c r="X183" i="3"/>
  <c r="W183" i="3"/>
  <c r="V183" i="3"/>
  <c r="T183" i="3"/>
  <c r="S183" i="3"/>
  <c r="R183" i="3"/>
  <c r="Q183" i="3"/>
  <c r="P183" i="3"/>
  <c r="O183" i="3"/>
  <c r="N183" i="3"/>
  <c r="M183" i="3"/>
  <c r="L183" i="3"/>
  <c r="K183" i="3"/>
  <c r="J183" i="3"/>
  <c r="I183" i="3"/>
  <c r="H183" i="3"/>
  <c r="CB182" i="3"/>
  <c r="CA182" i="3"/>
  <c r="BZ182" i="3"/>
  <c r="BY182" i="3"/>
  <c r="BX182" i="3"/>
  <c r="BW182" i="3"/>
  <c r="BV182" i="3"/>
  <c r="BU182" i="3"/>
  <c r="BT182" i="3"/>
  <c r="BS182" i="3"/>
  <c r="BR182" i="3"/>
  <c r="BP182" i="3"/>
  <c r="BO182" i="3"/>
  <c r="BN182" i="3"/>
  <c r="BM182" i="3"/>
  <c r="BL182" i="3"/>
  <c r="BK182" i="3"/>
  <c r="BJ182" i="3"/>
  <c r="BI182" i="3"/>
  <c r="BH182" i="3"/>
  <c r="BG182" i="3"/>
  <c r="BF182" i="3"/>
  <c r="BD182" i="3"/>
  <c r="BC182" i="3"/>
  <c r="BB182" i="3"/>
  <c r="BA182" i="3"/>
  <c r="AZ182" i="3"/>
  <c r="AY182" i="3"/>
  <c r="AX182" i="3"/>
  <c r="AW182" i="3"/>
  <c r="AV182" i="3"/>
  <c r="AU182" i="3"/>
  <c r="AT182" i="3"/>
  <c r="AR182" i="3"/>
  <c r="AQ182" i="3"/>
  <c r="AP182" i="3"/>
  <c r="AO182" i="3"/>
  <c r="AN182" i="3"/>
  <c r="AM182" i="3"/>
  <c r="AL182" i="3"/>
  <c r="AK182" i="3"/>
  <c r="AJ182" i="3"/>
  <c r="AI182" i="3"/>
  <c r="AH182" i="3"/>
  <c r="AF182" i="3"/>
  <c r="AE182" i="3"/>
  <c r="AD182" i="3"/>
  <c r="AC182" i="3"/>
  <c r="AB182" i="3"/>
  <c r="AA182" i="3"/>
  <c r="Z182" i="3"/>
  <c r="Y182" i="3"/>
  <c r="X182" i="3"/>
  <c r="W182" i="3"/>
  <c r="V182" i="3"/>
  <c r="T182" i="3"/>
  <c r="S182" i="3"/>
  <c r="R182" i="3"/>
  <c r="Q182" i="3"/>
  <c r="P182" i="3"/>
  <c r="O182" i="3"/>
  <c r="N182" i="3"/>
  <c r="M182" i="3"/>
  <c r="L182" i="3"/>
  <c r="K182" i="3"/>
  <c r="J182" i="3"/>
  <c r="I182" i="3"/>
  <c r="H182" i="3"/>
  <c r="CB181" i="3"/>
  <c r="CA181" i="3"/>
  <c r="BZ181" i="3"/>
  <c r="BY181" i="3"/>
  <c r="BX181" i="3"/>
  <c r="BW181" i="3"/>
  <c r="BV181" i="3"/>
  <c r="BU181" i="3"/>
  <c r="BT181" i="3"/>
  <c r="BS181" i="3"/>
  <c r="BR181" i="3"/>
  <c r="BP181" i="3"/>
  <c r="BO181" i="3"/>
  <c r="BN181" i="3"/>
  <c r="BM181" i="3"/>
  <c r="BL181" i="3"/>
  <c r="BK181" i="3"/>
  <c r="BJ181" i="3"/>
  <c r="BI181" i="3"/>
  <c r="BH181" i="3"/>
  <c r="BG181" i="3"/>
  <c r="BF181" i="3"/>
  <c r="BD181" i="3"/>
  <c r="BC181" i="3"/>
  <c r="BB181" i="3"/>
  <c r="BA181" i="3"/>
  <c r="AZ181" i="3"/>
  <c r="AY181" i="3"/>
  <c r="AX181" i="3"/>
  <c r="AW181" i="3"/>
  <c r="AV181" i="3"/>
  <c r="AU181" i="3"/>
  <c r="AT181" i="3"/>
  <c r="AR181" i="3"/>
  <c r="AQ181" i="3"/>
  <c r="AP181" i="3"/>
  <c r="AO181" i="3"/>
  <c r="AN181" i="3"/>
  <c r="AM181" i="3"/>
  <c r="AL181" i="3"/>
  <c r="AK181" i="3"/>
  <c r="AJ181" i="3"/>
  <c r="AI181" i="3"/>
  <c r="AH181" i="3"/>
  <c r="AF181" i="3"/>
  <c r="AE181" i="3"/>
  <c r="AD181" i="3"/>
  <c r="AC181" i="3"/>
  <c r="AB181" i="3"/>
  <c r="AA181" i="3"/>
  <c r="Z181" i="3"/>
  <c r="Y181" i="3"/>
  <c r="X181" i="3"/>
  <c r="W181" i="3"/>
  <c r="V181" i="3"/>
  <c r="T181" i="3"/>
  <c r="S181" i="3"/>
  <c r="R181" i="3"/>
  <c r="Q181" i="3"/>
  <c r="P181" i="3"/>
  <c r="O181" i="3"/>
  <c r="N181" i="3"/>
  <c r="M181" i="3"/>
  <c r="L181" i="3"/>
  <c r="K181" i="3"/>
  <c r="J181" i="3"/>
  <c r="I181" i="3"/>
  <c r="H181" i="3"/>
  <c r="CB180" i="3"/>
  <c r="CA180" i="3"/>
  <c r="BZ180" i="3"/>
  <c r="BY180" i="3"/>
  <c r="BX180" i="3"/>
  <c r="BW180" i="3"/>
  <c r="BV180" i="3"/>
  <c r="BU180" i="3"/>
  <c r="BT180" i="3"/>
  <c r="BS180" i="3"/>
  <c r="BR180" i="3"/>
  <c r="BP180" i="3"/>
  <c r="BO180" i="3"/>
  <c r="BN180" i="3"/>
  <c r="BM180" i="3"/>
  <c r="BL180" i="3"/>
  <c r="BK180" i="3"/>
  <c r="BJ180" i="3"/>
  <c r="BI180" i="3"/>
  <c r="BH180" i="3"/>
  <c r="BG180" i="3"/>
  <c r="BF180" i="3"/>
  <c r="BD180" i="3"/>
  <c r="BC180" i="3"/>
  <c r="BB180" i="3"/>
  <c r="BA180" i="3"/>
  <c r="AZ180" i="3"/>
  <c r="AY180" i="3"/>
  <c r="AX180" i="3"/>
  <c r="AW180" i="3"/>
  <c r="AV180" i="3"/>
  <c r="AU180" i="3"/>
  <c r="AT180" i="3"/>
  <c r="AR180" i="3"/>
  <c r="AQ180" i="3"/>
  <c r="AP180" i="3"/>
  <c r="AO180" i="3"/>
  <c r="AN180" i="3"/>
  <c r="AM180" i="3"/>
  <c r="AL180" i="3"/>
  <c r="AK180" i="3"/>
  <c r="AJ180" i="3"/>
  <c r="AI180" i="3"/>
  <c r="AH180" i="3"/>
  <c r="AF180" i="3"/>
  <c r="AE180" i="3"/>
  <c r="AD180" i="3"/>
  <c r="AC180" i="3"/>
  <c r="AB180" i="3"/>
  <c r="AA180" i="3"/>
  <c r="Z180" i="3"/>
  <c r="Y180" i="3"/>
  <c r="X180" i="3"/>
  <c r="W180" i="3"/>
  <c r="V180" i="3"/>
  <c r="T180" i="3"/>
  <c r="S180" i="3"/>
  <c r="R180" i="3"/>
  <c r="Q180" i="3"/>
  <c r="P180" i="3"/>
  <c r="O180" i="3"/>
  <c r="N180" i="3"/>
  <c r="M180" i="3"/>
  <c r="L180" i="3"/>
  <c r="K180" i="3"/>
  <c r="J180" i="3"/>
  <c r="I180" i="3"/>
  <c r="H180" i="3"/>
  <c r="CB179" i="3"/>
  <c r="CA179" i="3"/>
  <c r="BZ179" i="3"/>
  <c r="BY179" i="3"/>
  <c r="BX179" i="3"/>
  <c r="BW179" i="3"/>
  <c r="BV179" i="3"/>
  <c r="BU179" i="3"/>
  <c r="BT179" i="3"/>
  <c r="BS179" i="3"/>
  <c r="BR179" i="3"/>
  <c r="BP179" i="3"/>
  <c r="BO179" i="3"/>
  <c r="BN179" i="3"/>
  <c r="BM179" i="3"/>
  <c r="BL179" i="3"/>
  <c r="BK179" i="3"/>
  <c r="BJ179" i="3"/>
  <c r="BI179" i="3"/>
  <c r="BH179" i="3"/>
  <c r="BG179" i="3"/>
  <c r="BF179" i="3"/>
  <c r="BD179" i="3"/>
  <c r="BC179" i="3"/>
  <c r="BB179" i="3"/>
  <c r="BA179" i="3"/>
  <c r="AZ179" i="3"/>
  <c r="AY179" i="3"/>
  <c r="AX179" i="3"/>
  <c r="AW179" i="3"/>
  <c r="AV179" i="3"/>
  <c r="AU179" i="3"/>
  <c r="AT179" i="3"/>
  <c r="AR179" i="3"/>
  <c r="AQ179" i="3"/>
  <c r="AP179" i="3"/>
  <c r="AO179" i="3"/>
  <c r="AN179" i="3"/>
  <c r="AM179" i="3"/>
  <c r="AL179" i="3"/>
  <c r="AK179" i="3"/>
  <c r="AJ179" i="3"/>
  <c r="AI179" i="3"/>
  <c r="AH179" i="3"/>
  <c r="AF179" i="3"/>
  <c r="AE179" i="3"/>
  <c r="AD179" i="3"/>
  <c r="AC179" i="3"/>
  <c r="AB179" i="3"/>
  <c r="AA179" i="3"/>
  <c r="Z179" i="3"/>
  <c r="Y179" i="3"/>
  <c r="X179" i="3"/>
  <c r="W179" i="3"/>
  <c r="V179" i="3"/>
  <c r="T179" i="3"/>
  <c r="S179" i="3"/>
  <c r="R179" i="3"/>
  <c r="Q179" i="3"/>
  <c r="P179" i="3"/>
  <c r="O179" i="3"/>
  <c r="N179" i="3"/>
  <c r="M179" i="3"/>
  <c r="L179" i="3"/>
  <c r="K179" i="3"/>
  <c r="J179" i="3"/>
  <c r="I179" i="3"/>
  <c r="H179" i="3"/>
  <c r="CB178" i="3"/>
  <c r="CA178" i="3"/>
  <c r="BZ178" i="3"/>
  <c r="BY178" i="3"/>
  <c r="BX178" i="3"/>
  <c r="BW178" i="3"/>
  <c r="BV178" i="3"/>
  <c r="BU178" i="3"/>
  <c r="BT178" i="3"/>
  <c r="BS178" i="3"/>
  <c r="BR178" i="3"/>
  <c r="BP178" i="3"/>
  <c r="BO178" i="3"/>
  <c r="BN178" i="3"/>
  <c r="BM178" i="3"/>
  <c r="BL178" i="3"/>
  <c r="BK178" i="3"/>
  <c r="BJ178" i="3"/>
  <c r="BI178" i="3"/>
  <c r="BH178" i="3"/>
  <c r="BG178" i="3"/>
  <c r="BF178" i="3"/>
  <c r="BD178" i="3"/>
  <c r="BC178" i="3"/>
  <c r="BB178" i="3"/>
  <c r="BA178" i="3"/>
  <c r="AZ178" i="3"/>
  <c r="AY178" i="3"/>
  <c r="AX178" i="3"/>
  <c r="AW178" i="3"/>
  <c r="AV178" i="3"/>
  <c r="AU178" i="3"/>
  <c r="AT178" i="3"/>
  <c r="AR178" i="3"/>
  <c r="AQ178" i="3"/>
  <c r="AP178" i="3"/>
  <c r="AO178" i="3"/>
  <c r="AN178" i="3"/>
  <c r="AM178" i="3"/>
  <c r="AL178" i="3"/>
  <c r="AK178" i="3"/>
  <c r="AJ178" i="3"/>
  <c r="AI178" i="3"/>
  <c r="AH178" i="3"/>
  <c r="AF178" i="3"/>
  <c r="AE178" i="3"/>
  <c r="AD178" i="3"/>
  <c r="AC178" i="3"/>
  <c r="AB178" i="3"/>
  <c r="AA178" i="3"/>
  <c r="Z178" i="3"/>
  <c r="Y178" i="3"/>
  <c r="X178" i="3"/>
  <c r="W178" i="3"/>
  <c r="V178" i="3"/>
  <c r="T178" i="3"/>
  <c r="S178" i="3"/>
  <c r="R178" i="3"/>
  <c r="Q178" i="3"/>
  <c r="P178" i="3"/>
  <c r="O178" i="3"/>
  <c r="N178" i="3"/>
  <c r="M178" i="3"/>
  <c r="L178" i="3"/>
  <c r="K178" i="3"/>
  <c r="J178" i="3"/>
  <c r="I178" i="3"/>
  <c r="H178" i="3"/>
  <c r="CB177" i="3"/>
  <c r="CA177" i="3"/>
  <c r="BZ177" i="3"/>
  <c r="BY177" i="3"/>
  <c r="BX177" i="3"/>
  <c r="BW177" i="3"/>
  <c r="BV177" i="3"/>
  <c r="BU177" i="3"/>
  <c r="BT177" i="3"/>
  <c r="BS177" i="3"/>
  <c r="BR177" i="3"/>
  <c r="BP177" i="3"/>
  <c r="BO177" i="3"/>
  <c r="BN177" i="3"/>
  <c r="BM177" i="3"/>
  <c r="BL177" i="3"/>
  <c r="BK177" i="3"/>
  <c r="BJ177" i="3"/>
  <c r="BI177" i="3"/>
  <c r="BH177" i="3"/>
  <c r="BG177" i="3"/>
  <c r="BF177" i="3"/>
  <c r="BD177" i="3"/>
  <c r="BC177" i="3"/>
  <c r="BB177" i="3"/>
  <c r="BA177" i="3"/>
  <c r="AZ177" i="3"/>
  <c r="AY177" i="3"/>
  <c r="AX177" i="3"/>
  <c r="AW177" i="3"/>
  <c r="AV177" i="3"/>
  <c r="AU177" i="3"/>
  <c r="AT177" i="3"/>
  <c r="AR177" i="3"/>
  <c r="AQ177" i="3"/>
  <c r="AP177" i="3"/>
  <c r="AO177" i="3"/>
  <c r="AN177" i="3"/>
  <c r="AM177" i="3"/>
  <c r="AL177" i="3"/>
  <c r="AK177" i="3"/>
  <c r="AJ177" i="3"/>
  <c r="AI177" i="3"/>
  <c r="AH177" i="3"/>
  <c r="AF177" i="3"/>
  <c r="AE177" i="3"/>
  <c r="AD177" i="3"/>
  <c r="AC177" i="3"/>
  <c r="AB177" i="3"/>
  <c r="AA177" i="3"/>
  <c r="Z177" i="3"/>
  <c r="Y177" i="3"/>
  <c r="X177" i="3"/>
  <c r="W177" i="3"/>
  <c r="V177" i="3"/>
  <c r="T177" i="3"/>
  <c r="S177" i="3"/>
  <c r="R177" i="3"/>
  <c r="Q177" i="3"/>
  <c r="P177" i="3"/>
  <c r="O177" i="3"/>
  <c r="N177" i="3"/>
  <c r="M177" i="3"/>
  <c r="L177" i="3"/>
  <c r="K177" i="3"/>
  <c r="J177" i="3"/>
  <c r="I177" i="3"/>
  <c r="H177" i="3"/>
  <c r="CB176" i="3"/>
  <c r="CA176" i="3"/>
  <c r="BZ176" i="3"/>
  <c r="BY176" i="3"/>
  <c r="BX176" i="3"/>
  <c r="BW176" i="3"/>
  <c r="BV176" i="3"/>
  <c r="BU176" i="3"/>
  <c r="BT176" i="3"/>
  <c r="BS176" i="3"/>
  <c r="BR176" i="3"/>
  <c r="BP176" i="3"/>
  <c r="BO176" i="3"/>
  <c r="BN176" i="3"/>
  <c r="BM176" i="3"/>
  <c r="BL176" i="3"/>
  <c r="BK176" i="3"/>
  <c r="BJ176" i="3"/>
  <c r="BI176" i="3"/>
  <c r="BH176" i="3"/>
  <c r="BG176" i="3"/>
  <c r="BF176" i="3"/>
  <c r="BD176" i="3"/>
  <c r="BC176" i="3"/>
  <c r="BB176" i="3"/>
  <c r="BA176" i="3"/>
  <c r="AZ176" i="3"/>
  <c r="AY176" i="3"/>
  <c r="AX176" i="3"/>
  <c r="AW176" i="3"/>
  <c r="AV176" i="3"/>
  <c r="AU176" i="3"/>
  <c r="AT176" i="3"/>
  <c r="AR176" i="3"/>
  <c r="AQ176" i="3"/>
  <c r="AP176" i="3"/>
  <c r="AO176" i="3"/>
  <c r="AN176" i="3"/>
  <c r="AM176" i="3"/>
  <c r="AL176" i="3"/>
  <c r="AK176" i="3"/>
  <c r="AJ176" i="3"/>
  <c r="AI176" i="3"/>
  <c r="AH176" i="3"/>
  <c r="AF176" i="3"/>
  <c r="AE176" i="3"/>
  <c r="AD176" i="3"/>
  <c r="AC176" i="3"/>
  <c r="AB176" i="3"/>
  <c r="AA176" i="3"/>
  <c r="Z176" i="3"/>
  <c r="Y176" i="3"/>
  <c r="X176" i="3"/>
  <c r="W176" i="3"/>
  <c r="V176" i="3"/>
  <c r="T176" i="3"/>
  <c r="S176" i="3"/>
  <c r="R176" i="3"/>
  <c r="Q176" i="3"/>
  <c r="P176" i="3"/>
  <c r="O176" i="3"/>
  <c r="N176" i="3"/>
  <c r="M176" i="3"/>
  <c r="L176" i="3"/>
  <c r="K176" i="3"/>
  <c r="J176" i="3"/>
  <c r="I176" i="3"/>
  <c r="H176" i="3"/>
  <c r="CB175" i="3"/>
  <c r="CA175" i="3"/>
  <c r="BZ175" i="3"/>
  <c r="BY175" i="3"/>
  <c r="BX175" i="3"/>
  <c r="BW175" i="3"/>
  <c r="BV175" i="3"/>
  <c r="BU175" i="3"/>
  <c r="BT175" i="3"/>
  <c r="BS175" i="3"/>
  <c r="BR175" i="3"/>
  <c r="BP175" i="3"/>
  <c r="BO175" i="3"/>
  <c r="BN175" i="3"/>
  <c r="BM175" i="3"/>
  <c r="BL175" i="3"/>
  <c r="BK175" i="3"/>
  <c r="BJ175" i="3"/>
  <c r="BI175" i="3"/>
  <c r="BH175" i="3"/>
  <c r="BG175" i="3"/>
  <c r="BF175" i="3"/>
  <c r="BD175" i="3"/>
  <c r="BC175" i="3"/>
  <c r="BB175" i="3"/>
  <c r="BA175" i="3"/>
  <c r="AZ175" i="3"/>
  <c r="AY175" i="3"/>
  <c r="AX175" i="3"/>
  <c r="AW175" i="3"/>
  <c r="AV175" i="3"/>
  <c r="AU175" i="3"/>
  <c r="AT175" i="3"/>
  <c r="AR175" i="3"/>
  <c r="AQ175" i="3"/>
  <c r="AP175" i="3"/>
  <c r="AO175" i="3"/>
  <c r="AN175" i="3"/>
  <c r="AM175" i="3"/>
  <c r="AL175" i="3"/>
  <c r="AK175" i="3"/>
  <c r="AJ175" i="3"/>
  <c r="AI175" i="3"/>
  <c r="AH175" i="3"/>
  <c r="AF175" i="3"/>
  <c r="AE175" i="3"/>
  <c r="AD175" i="3"/>
  <c r="AC175" i="3"/>
  <c r="AB175" i="3"/>
  <c r="AA175" i="3"/>
  <c r="Z175" i="3"/>
  <c r="Y175" i="3"/>
  <c r="X175" i="3"/>
  <c r="W175" i="3"/>
  <c r="V175" i="3"/>
  <c r="T175" i="3"/>
  <c r="S175" i="3"/>
  <c r="R175" i="3"/>
  <c r="Q175" i="3"/>
  <c r="P175" i="3"/>
  <c r="O175" i="3"/>
  <c r="N175" i="3"/>
  <c r="M175" i="3"/>
  <c r="L175" i="3"/>
  <c r="K175" i="3"/>
  <c r="J175" i="3"/>
  <c r="I175" i="3"/>
  <c r="H175" i="3"/>
  <c r="CB174" i="3"/>
  <c r="CA174" i="3"/>
  <c r="CA173" i="3" s="1"/>
  <c r="BZ174" i="3"/>
  <c r="BY174" i="3"/>
  <c r="BX174" i="3"/>
  <c r="BW174" i="3"/>
  <c r="BW173" i="3" s="1"/>
  <c r="BV174" i="3"/>
  <c r="BV173" i="3" s="1"/>
  <c r="BU174" i="3"/>
  <c r="BU173" i="3" s="1"/>
  <c r="BT174" i="3"/>
  <c r="BT173" i="3" s="1"/>
  <c r="BS174" i="3"/>
  <c r="BS173" i="3" s="1"/>
  <c r="BR174" i="3"/>
  <c r="BR173" i="3" s="1"/>
  <c r="BP174" i="3"/>
  <c r="BP173" i="3" s="1"/>
  <c r="BO174" i="3"/>
  <c r="BO173" i="3" s="1"/>
  <c r="BN174" i="3"/>
  <c r="BN173" i="3" s="1"/>
  <c r="BM174" i="3"/>
  <c r="BM173" i="3" s="1"/>
  <c r="BL174" i="3"/>
  <c r="BK174" i="3"/>
  <c r="BK173" i="3" s="1"/>
  <c r="BJ174" i="3"/>
  <c r="BJ173" i="3" s="1"/>
  <c r="BI174" i="3"/>
  <c r="BI173" i="3" s="1"/>
  <c r="BH174" i="3"/>
  <c r="BG174" i="3"/>
  <c r="BF174" i="3"/>
  <c r="BF173" i="3" s="1"/>
  <c r="BD174" i="3"/>
  <c r="BD173" i="3" s="1"/>
  <c r="BC174" i="3"/>
  <c r="BC173" i="3" s="1"/>
  <c r="BB174" i="3"/>
  <c r="BB173" i="3" s="1"/>
  <c r="BA174" i="3"/>
  <c r="BA173" i="3" s="1"/>
  <c r="AZ174" i="3"/>
  <c r="AZ173" i="3" s="1"/>
  <c r="AY174" i="3"/>
  <c r="AY173" i="3" s="1"/>
  <c r="AX174" i="3"/>
  <c r="AW174" i="3"/>
  <c r="AW173" i="3" s="1"/>
  <c r="AV174" i="3"/>
  <c r="AU174" i="3"/>
  <c r="AU173" i="3" s="1"/>
  <c r="AT174" i="3"/>
  <c r="AR174" i="3"/>
  <c r="AR173" i="3" s="1"/>
  <c r="AQ174" i="3"/>
  <c r="AQ173" i="3" s="1"/>
  <c r="AP174" i="3"/>
  <c r="AP173" i="3" s="1"/>
  <c r="AO174" i="3"/>
  <c r="AN174" i="3"/>
  <c r="AN173" i="3" s="1"/>
  <c r="AM174" i="3"/>
  <c r="AM173" i="3" s="1"/>
  <c r="AL174" i="3"/>
  <c r="AL173" i="3" s="1"/>
  <c r="AK174" i="3"/>
  <c r="AK173" i="3" s="1"/>
  <c r="AJ174" i="3"/>
  <c r="AJ173" i="3" s="1"/>
  <c r="AI174" i="3"/>
  <c r="AI173" i="3" s="1"/>
  <c r="AH174" i="3"/>
  <c r="AH173" i="3" s="1"/>
  <c r="AF174" i="3"/>
  <c r="AF173" i="3" s="1"/>
  <c r="AE174" i="3"/>
  <c r="AE173" i="3" s="1"/>
  <c r="AD174" i="3"/>
  <c r="AD173" i="3" s="1"/>
  <c r="AC174" i="3"/>
  <c r="AC173" i="3" s="1"/>
  <c r="AB174" i="3"/>
  <c r="AB173" i="3" s="1"/>
  <c r="AA174" i="3"/>
  <c r="AA173" i="3" s="1"/>
  <c r="Z174" i="3"/>
  <c r="Y174" i="3"/>
  <c r="Y173" i="3" s="1"/>
  <c r="X174" i="3"/>
  <c r="X173" i="3" s="1"/>
  <c r="W174" i="3"/>
  <c r="W173" i="3" s="1"/>
  <c r="V174" i="3"/>
  <c r="V173" i="3" s="1"/>
  <c r="T174" i="3"/>
  <c r="T173" i="3" s="1"/>
  <c r="S174" i="3"/>
  <c r="S173" i="3" s="1"/>
  <c r="R174" i="3"/>
  <c r="R173" i="3" s="1"/>
  <c r="Q174" i="3"/>
  <c r="P174" i="3"/>
  <c r="P173" i="3" s="1"/>
  <c r="O174" i="3"/>
  <c r="O173" i="3" s="1"/>
  <c r="N174" i="3"/>
  <c r="N173" i="3" s="1"/>
  <c r="M174" i="3"/>
  <c r="M173" i="3" s="1"/>
  <c r="L174" i="3"/>
  <c r="K174" i="3"/>
  <c r="J174" i="3"/>
  <c r="I174" i="3"/>
  <c r="H174" i="3"/>
  <c r="CC172" i="3"/>
  <c r="CB172" i="3"/>
  <c r="CA172" i="3"/>
  <c r="BZ172" i="3"/>
  <c r="BY172" i="3"/>
  <c r="BX172" i="3"/>
  <c r="BW172" i="3"/>
  <c r="BV172" i="3"/>
  <c r="BU172" i="3"/>
  <c r="BT172" i="3"/>
  <c r="BS172" i="3"/>
  <c r="BR172" i="3"/>
  <c r="BQ172" i="3"/>
  <c r="BP172" i="3"/>
  <c r="BO172" i="3"/>
  <c r="BN172" i="3"/>
  <c r="BM172" i="3"/>
  <c r="BL172" i="3"/>
  <c r="BK172" i="3"/>
  <c r="BJ172" i="3"/>
  <c r="BI172" i="3"/>
  <c r="BH172" i="3"/>
  <c r="BG172" i="3"/>
  <c r="BF172" i="3"/>
  <c r="BE172" i="3"/>
  <c r="BD172" i="3"/>
  <c r="BC172" i="3"/>
  <c r="BB172" i="3"/>
  <c r="BA172" i="3"/>
  <c r="AZ172" i="3"/>
  <c r="AY172" i="3"/>
  <c r="AX172" i="3"/>
  <c r="AW172" i="3"/>
  <c r="AV172" i="3"/>
  <c r="AU172" i="3"/>
  <c r="AT172" i="3"/>
  <c r="AS172" i="3"/>
  <c r="AR172" i="3"/>
  <c r="AQ172" i="3"/>
  <c r="AP172" i="3"/>
  <c r="AO172" i="3"/>
  <c r="AN172" i="3"/>
  <c r="AM172" i="3"/>
  <c r="AL172" i="3"/>
  <c r="AK172" i="3"/>
  <c r="AJ172" i="3"/>
  <c r="AI172" i="3"/>
  <c r="AH172" i="3"/>
  <c r="AG172" i="3"/>
  <c r="AF172" i="3"/>
  <c r="AE172" i="3"/>
  <c r="AD172" i="3"/>
  <c r="AC172" i="3"/>
  <c r="AB172" i="3"/>
  <c r="AA172" i="3"/>
  <c r="Z172" i="3"/>
  <c r="Y172" i="3"/>
  <c r="X172" i="3"/>
  <c r="W172" i="3"/>
  <c r="V172" i="3"/>
  <c r="U172" i="3"/>
  <c r="T172" i="3"/>
  <c r="S172" i="3"/>
  <c r="R172" i="3"/>
  <c r="Q172" i="3"/>
  <c r="P172" i="3"/>
  <c r="O172" i="3"/>
  <c r="N172" i="3"/>
  <c r="M172" i="3"/>
  <c r="L172" i="3"/>
  <c r="K172" i="3"/>
  <c r="J172" i="3"/>
  <c r="I172" i="3"/>
  <c r="H172" i="3"/>
  <c r="CC170" i="3"/>
  <c r="CB170" i="3"/>
  <c r="CA170" i="3"/>
  <c r="BZ170" i="3"/>
  <c r="BY170" i="3"/>
  <c r="BX170" i="3"/>
  <c r="BW170" i="3"/>
  <c r="BV170" i="3"/>
  <c r="BU170" i="3"/>
  <c r="BT170" i="3"/>
  <c r="BS170" i="3"/>
  <c r="BR170" i="3"/>
  <c r="BQ170" i="3"/>
  <c r="BP170" i="3"/>
  <c r="BO170" i="3"/>
  <c r="BN170" i="3"/>
  <c r="BM170" i="3"/>
  <c r="BL170" i="3"/>
  <c r="BK170" i="3"/>
  <c r="BJ170" i="3"/>
  <c r="BI170" i="3"/>
  <c r="BH170" i="3"/>
  <c r="BG170" i="3"/>
  <c r="BF170" i="3"/>
  <c r="BE170" i="3"/>
  <c r="BD170" i="3"/>
  <c r="BC170" i="3"/>
  <c r="BB170" i="3"/>
  <c r="BA170" i="3"/>
  <c r="AZ170" i="3"/>
  <c r="AY170" i="3"/>
  <c r="AX170" i="3"/>
  <c r="AW170" i="3"/>
  <c r="AV170" i="3"/>
  <c r="AU170" i="3"/>
  <c r="AT170" i="3"/>
  <c r="AS170" i="3"/>
  <c r="AR170" i="3"/>
  <c r="AQ170" i="3"/>
  <c r="AP170" i="3"/>
  <c r="AO170" i="3"/>
  <c r="AN170" i="3"/>
  <c r="AM170" i="3"/>
  <c r="AL170" i="3"/>
  <c r="AK170" i="3"/>
  <c r="AJ170" i="3"/>
  <c r="AI170" i="3"/>
  <c r="AH170" i="3"/>
  <c r="AG170" i="3"/>
  <c r="AF170" i="3"/>
  <c r="AE170" i="3"/>
  <c r="AD170" i="3"/>
  <c r="AC170" i="3"/>
  <c r="AB170" i="3"/>
  <c r="AA170" i="3"/>
  <c r="Z170" i="3"/>
  <c r="Y170" i="3"/>
  <c r="X170" i="3"/>
  <c r="W170" i="3"/>
  <c r="V170" i="3"/>
  <c r="U170" i="3"/>
  <c r="T170" i="3"/>
  <c r="S170" i="3"/>
  <c r="R170" i="3"/>
  <c r="Q170" i="3"/>
  <c r="P170" i="3"/>
  <c r="O170" i="3"/>
  <c r="N170" i="3"/>
  <c r="M170" i="3"/>
  <c r="L170" i="3"/>
  <c r="K170" i="3"/>
  <c r="J170" i="3"/>
  <c r="I170" i="3"/>
  <c r="H170" i="3"/>
  <c r="CB169" i="3"/>
  <c r="CA169" i="3"/>
  <c r="BZ169" i="3"/>
  <c r="BY169" i="3"/>
  <c r="BX169" i="3"/>
  <c r="BW169" i="3"/>
  <c r="BV169" i="3"/>
  <c r="BU169" i="3"/>
  <c r="BT169" i="3"/>
  <c r="BS169" i="3"/>
  <c r="BR169" i="3"/>
  <c r="BQ169" i="3"/>
  <c r="BP169" i="3"/>
  <c r="BO169" i="3"/>
  <c r="BN169" i="3"/>
  <c r="BM169" i="3"/>
  <c r="BL169" i="3"/>
  <c r="BK169" i="3"/>
  <c r="BJ169" i="3"/>
  <c r="BI169" i="3"/>
  <c r="BH169" i="3"/>
  <c r="BG169" i="3"/>
  <c r="BF169" i="3"/>
  <c r="BE169" i="3"/>
  <c r="BD169" i="3"/>
  <c r="BC169" i="3"/>
  <c r="BB169" i="3"/>
  <c r="BA169" i="3"/>
  <c r="AZ169" i="3"/>
  <c r="AY169" i="3"/>
  <c r="AX169" i="3"/>
  <c r="AW169" i="3"/>
  <c r="AV169" i="3"/>
  <c r="AU169" i="3"/>
  <c r="AT169" i="3"/>
  <c r="AS169" i="3"/>
  <c r="AR169" i="3"/>
  <c r="AQ169" i="3"/>
  <c r="AP169" i="3"/>
  <c r="AO169" i="3"/>
  <c r="AN169" i="3"/>
  <c r="AL169" i="3"/>
  <c r="AK169" i="3"/>
  <c r="AJ169" i="3"/>
  <c r="AI169" i="3"/>
  <c r="AH169" i="3"/>
  <c r="AF169" i="3"/>
  <c r="AE169" i="3"/>
  <c r="AD169" i="3"/>
  <c r="AC169" i="3"/>
  <c r="AB169" i="3"/>
  <c r="AA169" i="3"/>
  <c r="Z169" i="3"/>
  <c r="Y169" i="3"/>
  <c r="X169" i="3"/>
  <c r="W169" i="3"/>
  <c r="V169" i="3"/>
  <c r="T169" i="3"/>
  <c r="S169" i="3"/>
  <c r="R169" i="3"/>
  <c r="Q169" i="3"/>
  <c r="P169" i="3"/>
  <c r="O169" i="3"/>
  <c r="N169" i="3"/>
  <c r="M169" i="3"/>
  <c r="L169" i="3"/>
  <c r="K169" i="3"/>
  <c r="J169" i="3"/>
  <c r="I169" i="3"/>
  <c r="H169" i="3"/>
  <c r="CB160" i="3"/>
  <c r="CA160" i="3"/>
  <c r="BZ160" i="3"/>
  <c r="BY160" i="3"/>
  <c r="BX160" i="3"/>
  <c r="BW160" i="3"/>
  <c r="BV160" i="3"/>
  <c r="BU160" i="3"/>
  <c r="BT160" i="3"/>
  <c r="BS160" i="3"/>
  <c r="BR160" i="3"/>
  <c r="BP160" i="3"/>
  <c r="BO160" i="3"/>
  <c r="BN160" i="3"/>
  <c r="BM160" i="3"/>
  <c r="BL160" i="3"/>
  <c r="BK160" i="3"/>
  <c r="BJ160" i="3"/>
  <c r="BI160" i="3"/>
  <c r="BH160" i="3"/>
  <c r="BG160" i="3"/>
  <c r="BF160" i="3"/>
  <c r="BD160" i="3"/>
  <c r="BC160" i="3"/>
  <c r="BB160" i="3"/>
  <c r="BA160" i="3"/>
  <c r="AZ160" i="3"/>
  <c r="AY160" i="3"/>
  <c r="AX160" i="3"/>
  <c r="AW160" i="3"/>
  <c r="AV160" i="3"/>
  <c r="AU160" i="3"/>
  <c r="AT160" i="3"/>
  <c r="AR160" i="3"/>
  <c r="AQ160" i="3"/>
  <c r="AP160" i="3"/>
  <c r="AO160" i="3"/>
  <c r="AN160" i="3"/>
  <c r="AL160" i="3"/>
  <c r="AK160" i="3"/>
  <c r="AJ160" i="3"/>
  <c r="AI160" i="3"/>
  <c r="AH160" i="3"/>
  <c r="AF160" i="3"/>
  <c r="AE160" i="3"/>
  <c r="AD160" i="3"/>
  <c r="AC160" i="3"/>
  <c r="AB160" i="3"/>
  <c r="AA160" i="3"/>
  <c r="Z160" i="3"/>
  <c r="Y160" i="3"/>
  <c r="X160" i="3"/>
  <c r="W160" i="3"/>
  <c r="V160" i="3"/>
  <c r="T160" i="3"/>
  <c r="S160" i="3"/>
  <c r="R160" i="3"/>
  <c r="Q160" i="3"/>
  <c r="P160" i="3"/>
  <c r="O160" i="3"/>
  <c r="N160" i="3"/>
  <c r="M160" i="3"/>
  <c r="L160" i="3"/>
  <c r="K160" i="3"/>
  <c r="J160" i="3"/>
  <c r="I160" i="3"/>
  <c r="H160" i="3"/>
  <c r="CB159" i="3"/>
  <c r="CA159" i="3"/>
  <c r="BZ159" i="3"/>
  <c r="BY159" i="3"/>
  <c r="BX159" i="3"/>
  <c r="BW159" i="3"/>
  <c r="BV159" i="3"/>
  <c r="BU159" i="3"/>
  <c r="BT159" i="3"/>
  <c r="BS159" i="3"/>
  <c r="BR159" i="3"/>
  <c r="BP159" i="3"/>
  <c r="BO159" i="3"/>
  <c r="BN159" i="3"/>
  <c r="BM159" i="3"/>
  <c r="BL159" i="3"/>
  <c r="BK159" i="3"/>
  <c r="BJ159" i="3"/>
  <c r="BI159" i="3"/>
  <c r="BH159" i="3"/>
  <c r="BG159" i="3"/>
  <c r="BF159" i="3"/>
  <c r="BD159" i="3"/>
  <c r="BC159" i="3"/>
  <c r="BB159" i="3"/>
  <c r="BA159" i="3"/>
  <c r="AZ159" i="3"/>
  <c r="AY159" i="3"/>
  <c r="AX159" i="3"/>
  <c r="AW159" i="3"/>
  <c r="AV159" i="3"/>
  <c r="AU159" i="3"/>
  <c r="AT159" i="3"/>
  <c r="AR159" i="3"/>
  <c r="AQ159" i="3"/>
  <c r="AP159" i="3"/>
  <c r="AO159" i="3"/>
  <c r="AN159" i="3"/>
  <c r="AL159" i="3"/>
  <c r="AK159" i="3"/>
  <c r="AJ159" i="3"/>
  <c r="AI159" i="3"/>
  <c r="AH159" i="3"/>
  <c r="AF159" i="3"/>
  <c r="AE159" i="3"/>
  <c r="AD159" i="3"/>
  <c r="AC159" i="3"/>
  <c r="AB159" i="3"/>
  <c r="AA159" i="3"/>
  <c r="Z159" i="3"/>
  <c r="Y159" i="3"/>
  <c r="X159" i="3"/>
  <c r="W159" i="3"/>
  <c r="V159" i="3"/>
  <c r="T159" i="3"/>
  <c r="S159" i="3"/>
  <c r="R159" i="3"/>
  <c r="Q159" i="3"/>
  <c r="P159" i="3"/>
  <c r="O159" i="3"/>
  <c r="N159" i="3"/>
  <c r="M159" i="3"/>
  <c r="L159" i="3"/>
  <c r="K159" i="3"/>
  <c r="J159" i="3"/>
  <c r="I159" i="3"/>
  <c r="H159" i="3"/>
  <c r="CB158" i="3"/>
  <c r="CA158" i="3"/>
  <c r="BZ158" i="3"/>
  <c r="BY158" i="3"/>
  <c r="BX158" i="3"/>
  <c r="BW158" i="3"/>
  <c r="BV158" i="3"/>
  <c r="BU158" i="3"/>
  <c r="BT158" i="3"/>
  <c r="BS158" i="3"/>
  <c r="BR158" i="3"/>
  <c r="BP158" i="3"/>
  <c r="BO158" i="3"/>
  <c r="BN158" i="3"/>
  <c r="BM158" i="3"/>
  <c r="BL158" i="3"/>
  <c r="BK158" i="3"/>
  <c r="BJ158" i="3"/>
  <c r="BI158" i="3"/>
  <c r="BH158" i="3"/>
  <c r="BG158" i="3"/>
  <c r="BF158" i="3"/>
  <c r="BD158" i="3"/>
  <c r="BC158" i="3"/>
  <c r="BB158" i="3"/>
  <c r="BA158" i="3"/>
  <c r="AZ158" i="3"/>
  <c r="AY158" i="3"/>
  <c r="AX158" i="3"/>
  <c r="AW158" i="3"/>
  <c r="AV158" i="3"/>
  <c r="AU158" i="3"/>
  <c r="AT158" i="3"/>
  <c r="AR158" i="3"/>
  <c r="AQ158" i="3"/>
  <c r="AP158" i="3"/>
  <c r="AO158" i="3"/>
  <c r="AN158" i="3"/>
  <c r="AL158" i="3"/>
  <c r="AK158" i="3"/>
  <c r="AJ158" i="3"/>
  <c r="AI158" i="3"/>
  <c r="AH158" i="3"/>
  <c r="AF158" i="3"/>
  <c r="AE158" i="3"/>
  <c r="AD158" i="3"/>
  <c r="AC158" i="3"/>
  <c r="AB158" i="3"/>
  <c r="AA158" i="3"/>
  <c r="Z158" i="3"/>
  <c r="Y158" i="3"/>
  <c r="X158" i="3"/>
  <c r="W158" i="3"/>
  <c r="V158" i="3"/>
  <c r="T158" i="3"/>
  <c r="S158" i="3"/>
  <c r="R158" i="3"/>
  <c r="Q158" i="3"/>
  <c r="P158" i="3"/>
  <c r="O158" i="3"/>
  <c r="N158" i="3"/>
  <c r="M158" i="3"/>
  <c r="L158" i="3"/>
  <c r="K158" i="3"/>
  <c r="J158" i="3"/>
  <c r="I158" i="3"/>
  <c r="H158" i="3"/>
  <c r="CB157" i="3"/>
  <c r="CA157" i="3"/>
  <c r="BZ157" i="3"/>
  <c r="BY157" i="3"/>
  <c r="BX157" i="3"/>
  <c r="BW157" i="3"/>
  <c r="BV157" i="3"/>
  <c r="BU157" i="3"/>
  <c r="BT157" i="3"/>
  <c r="BS157" i="3"/>
  <c r="BR157" i="3"/>
  <c r="BP157" i="3"/>
  <c r="BO157" i="3"/>
  <c r="BN157" i="3"/>
  <c r="BM157" i="3"/>
  <c r="BL157" i="3"/>
  <c r="BK157" i="3"/>
  <c r="BJ157" i="3"/>
  <c r="BI157" i="3"/>
  <c r="BH157" i="3"/>
  <c r="BG157" i="3"/>
  <c r="BF157" i="3"/>
  <c r="BD157" i="3"/>
  <c r="BC157" i="3"/>
  <c r="BB157" i="3"/>
  <c r="BA157" i="3"/>
  <c r="AZ157" i="3"/>
  <c r="AY157" i="3"/>
  <c r="AX157" i="3"/>
  <c r="AW157" i="3"/>
  <c r="AV157" i="3"/>
  <c r="AU157" i="3"/>
  <c r="AT157" i="3"/>
  <c r="AR157" i="3"/>
  <c r="AQ157" i="3"/>
  <c r="AP157" i="3"/>
  <c r="AO157" i="3"/>
  <c r="AN157" i="3"/>
  <c r="AL157" i="3"/>
  <c r="AK157" i="3"/>
  <c r="AJ157" i="3"/>
  <c r="AI157" i="3"/>
  <c r="AH157" i="3"/>
  <c r="AF157" i="3"/>
  <c r="AE157" i="3"/>
  <c r="AD157" i="3"/>
  <c r="AC157" i="3"/>
  <c r="AB157" i="3"/>
  <c r="AA157" i="3"/>
  <c r="Z157" i="3"/>
  <c r="Y157" i="3"/>
  <c r="X157" i="3"/>
  <c r="W157" i="3"/>
  <c r="V157" i="3"/>
  <c r="T157" i="3"/>
  <c r="S157" i="3"/>
  <c r="R157" i="3"/>
  <c r="Q157" i="3"/>
  <c r="P157" i="3"/>
  <c r="O157" i="3"/>
  <c r="N157" i="3"/>
  <c r="M157" i="3"/>
  <c r="L157" i="3"/>
  <c r="K157" i="3"/>
  <c r="J157" i="3"/>
  <c r="I157" i="3"/>
  <c r="H157" i="3"/>
  <c r="CB156" i="3"/>
  <c r="CA156" i="3"/>
  <c r="BZ156" i="3"/>
  <c r="BY156" i="3"/>
  <c r="BX156" i="3"/>
  <c r="BW156" i="3"/>
  <c r="BV156" i="3"/>
  <c r="BU156" i="3"/>
  <c r="BT156" i="3"/>
  <c r="BS156" i="3"/>
  <c r="BR156" i="3"/>
  <c r="BP156" i="3"/>
  <c r="BO156" i="3"/>
  <c r="BN156" i="3"/>
  <c r="BM156" i="3"/>
  <c r="BL156" i="3"/>
  <c r="BK156" i="3"/>
  <c r="BJ156" i="3"/>
  <c r="BI156" i="3"/>
  <c r="BH156" i="3"/>
  <c r="BG156" i="3"/>
  <c r="BF156" i="3"/>
  <c r="BD156" i="3"/>
  <c r="BC156" i="3"/>
  <c r="BB156" i="3"/>
  <c r="BA156" i="3"/>
  <c r="AZ156" i="3"/>
  <c r="AY156" i="3"/>
  <c r="AX156" i="3"/>
  <c r="AW156" i="3"/>
  <c r="AV156" i="3"/>
  <c r="AU156" i="3"/>
  <c r="AT156" i="3"/>
  <c r="AR156" i="3"/>
  <c r="AQ156" i="3"/>
  <c r="AP156" i="3"/>
  <c r="AO156" i="3"/>
  <c r="AN156" i="3"/>
  <c r="AL156" i="3"/>
  <c r="AK156" i="3"/>
  <c r="AJ156" i="3"/>
  <c r="AI156" i="3"/>
  <c r="AH156" i="3"/>
  <c r="AF156" i="3"/>
  <c r="AE156" i="3"/>
  <c r="AD156" i="3"/>
  <c r="AC156" i="3"/>
  <c r="AB156" i="3"/>
  <c r="AA156" i="3"/>
  <c r="Z156" i="3"/>
  <c r="Y156" i="3"/>
  <c r="X156" i="3"/>
  <c r="W156" i="3"/>
  <c r="V156" i="3"/>
  <c r="T156" i="3"/>
  <c r="S156" i="3"/>
  <c r="R156" i="3"/>
  <c r="Q156" i="3"/>
  <c r="P156" i="3"/>
  <c r="O156" i="3"/>
  <c r="N156" i="3"/>
  <c r="M156" i="3"/>
  <c r="L156" i="3"/>
  <c r="K156" i="3"/>
  <c r="J156" i="3"/>
  <c r="I156" i="3"/>
  <c r="H156" i="3"/>
  <c r="CC155" i="3"/>
  <c r="CB155" i="3"/>
  <c r="CA155" i="3"/>
  <c r="BZ155" i="3"/>
  <c r="BY155" i="3"/>
  <c r="BX155" i="3"/>
  <c r="BW155" i="3"/>
  <c r="BV155" i="3"/>
  <c r="BU155" i="3"/>
  <c r="BT155" i="3"/>
  <c r="BS155" i="3"/>
  <c r="BR155" i="3"/>
  <c r="BQ155" i="3"/>
  <c r="BP155" i="3"/>
  <c r="BO155" i="3"/>
  <c r="BN155" i="3"/>
  <c r="BM155" i="3"/>
  <c r="BL155" i="3"/>
  <c r="BK155" i="3"/>
  <c r="BJ155" i="3"/>
  <c r="BI155" i="3"/>
  <c r="BH155" i="3"/>
  <c r="BG155" i="3"/>
  <c r="BF155" i="3"/>
  <c r="BE155" i="3"/>
  <c r="BD155" i="3"/>
  <c r="BC155" i="3"/>
  <c r="BB155" i="3"/>
  <c r="BA155" i="3"/>
  <c r="AZ155" i="3"/>
  <c r="AY155" i="3"/>
  <c r="AX155" i="3"/>
  <c r="AW155" i="3"/>
  <c r="AV155" i="3"/>
  <c r="AU155" i="3"/>
  <c r="AT155" i="3"/>
  <c r="AS155" i="3"/>
  <c r="AR155" i="3"/>
  <c r="AQ155" i="3"/>
  <c r="AP155" i="3"/>
  <c r="AO155" i="3"/>
  <c r="AN155" i="3"/>
  <c r="AM155" i="3"/>
  <c r="AL155" i="3"/>
  <c r="AK155" i="3"/>
  <c r="AJ155" i="3"/>
  <c r="AI155" i="3"/>
  <c r="AH155" i="3"/>
  <c r="AG155" i="3"/>
  <c r="AF155" i="3"/>
  <c r="AE155" i="3"/>
  <c r="AD155" i="3"/>
  <c r="AC155" i="3"/>
  <c r="AB155" i="3"/>
  <c r="AA155" i="3"/>
  <c r="Z155" i="3"/>
  <c r="Y155" i="3"/>
  <c r="X155" i="3"/>
  <c r="W155" i="3"/>
  <c r="V155" i="3"/>
  <c r="U155" i="3"/>
  <c r="T155" i="3"/>
  <c r="S155" i="3"/>
  <c r="R155" i="3"/>
  <c r="Q155" i="3"/>
  <c r="P155" i="3"/>
  <c r="O155" i="3"/>
  <c r="N155" i="3"/>
  <c r="M155" i="3"/>
  <c r="L155" i="3"/>
  <c r="K155" i="3"/>
  <c r="J155" i="3"/>
  <c r="I155" i="3"/>
  <c r="H155" i="3"/>
  <c r="CC153" i="3"/>
  <c r="CB153" i="3"/>
  <c r="CA153" i="3"/>
  <c r="BZ153" i="3"/>
  <c r="BY153" i="3"/>
  <c r="BX153" i="3"/>
  <c r="BW153" i="3"/>
  <c r="BV153" i="3"/>
  <c r="BU153" i="3"/>
  <c r="BT153" i="3"/>
  <c r="BS153" i="3"/>
  <c r="BR153" i="3"/>
  <c r="BQ153" i="3"/>
  <c r="BP153" i="3"/>
  <c r="BO153" i="3"/>
  <c r="BN153" i="3"/>
  <c r="BM153" i="3"/>
  <c r="BL153" i="3"/>
  <c r="BK153" i="3"/>
  <c r="BJ153" i="3"/>
  <c r="BI153" i="3"/>
  <c r="BH153" i="3"/>
  <c r="BG153" i="3"/>
  <c r="BF153" i="3"/>
  <c r="BE153" i="3"/>
  <c r="BD153" i="3"/>
  <c r="BC153" i="3"/>
  <c r="BB153" i="3"/>
  <c r="BA153" i="3"/>
  <c r="AZ153" i="3"/>
  <c r="AY153" i="3"/>
  <c r="AX153" i="3"/>
  <c r="AW153" i="3"/>
  <c r="AV153" i="3"/>
  <c r="AU153" i="3"/>
  <c r="AT153" i="3"/>
  <c r="AS153" i="3"/>
  <c r="AR153" i="3"/>
  <c r="AQ153" i="3"/>
  <c r="AP153" i="3"/>
  <c r="AO153" i="3"/>
  <c r="AN153" i="3"/>
  <c r="AM153" i="3"/>
  <c r="AL153" i="3"/>
  <c r="AK153" i="3"/>
  <c r="AJ153" i="3"/>
  <c r="AI153" i="3"/>
  <c r="AH153" i="3"/>
  <c r="AG153" i="3"/>
  <c r="AF153" i="3"/>
  <c r="AE153" i="3"/>
  <c r="AD153" i="3"/>
  <c r="AC153" i="3"/>
  <c r="AB153" i="3"/>
  <c r="AA153" i="3"/>
  <c r="Z153" i="3"/>
  <c r="Y153" i="3"/>
  <c r="X153" i="3"/>
  <c r="W153" i="3"/>
  <c r="V153" i="3"/>
  <c r="U153" i="3"/>
  <c r="T153" i="3"/>
  <c r="S153" i="3"/>
  <c r="R153" i="3"/>
  <c r="Q153" i="3"/>
  <c r="P153" i="3"/>
  <c r="O153" i="3"/>
  <c r="N153" i="3"/>
  <c r="M153" i="3"/>
  <c r="L153" i="3"/>
  <c r="K153" i="3"/>
  <c r="J153" i="3"/>
  <c r="I153" i="3"/>
  <c r="H153" i="3"/>
  <c r="CC152" i="3"/>
  <c r="CB152" i="3"/>
  <c r="CA152" i="3"/>
  <c r="BZ152" i="3"/>
  <c r="BY152" i="3"/>
  <c r="BX152" i="3"/>
  <c r="BW152" i="3"/>
  <c r="BV152" i="3"/>
  <c r="BU152" i="3"/>
  <c r="BT152" i="3"/>
  <c r="BS152" i="3"/>
  <c r="BR152" i="3"/>
  <c r="BQ152" i="3"/>
  <c r="BP152" i="3"/>
  <c r="BO152" i="3"/>
  <c r="BN152" i="3"/>
  <c r="BM152" i="3"/>
  <c r="BL152" i="3"/>
  <c r="BK152" i="3"/>
  <c r="BJ152" i="3"/>
  <c r="BI152" i="3"/>
  <c r="BH152" i="3"/>
  <c r="BG152" i="3"/>
  <c r="BF152" i="3"/>
  <c r="BE152" i="3"/>
  <c r="BD152" i="3"/>
  <c r="BC152" i="3"/>
  <c r="BB152" i="3"/>
  <c r="BA152" i="3"/>
  <c r="AZ152" i="3"/>
  <c r="AY152" i="3"/>
  <c r="AX152" i="3"/>
  <c r="AW152" i="3"/>
  <c r="AV152" i="3"/>
  <c r="AU152" i="3"/>
  <c r="AT152" i="3"/>
  <c r="AS152" i="3"/>
  <c r="AR152" i="3"/>
  <c r="AQ152" i="3"/>
  <c r="AP152" i="3"/>
  <c r="AO152" i="3"/>
  <c r="AN152" i="3"/>
  <c r="AM152" i="3"/>
  <c r="AL152" i="3"/>
  <c r="AK152" i="3"/>
  <c r="AJ152" i="3"/>
  <c r="AI152" i="3"/>
  <c r="AH152" i="3"/>
  <c r="AG152" i="3"/>
  <c r="AF152" i="3"/>
  <c r="AE152" i="3"/>
  <c r="AD152" i="3"/>
  <c r="AC152" i="3"/>
  <c r="AB152" i="3"/>
  <c r="AA152" i="3"/>
  <c r="Z152" i="3"/>
  <c r="Y152" i="3"/>
  <c r="X152" i="3"/>
  <c r="W152" i="3"/>
  <c r="V152" i="3"/>
  <c r="U152" i="3"/>
  <c r="T152" i="3"/>
  <c r="S152" i="3"/>
  <c r="R152" i="3"/>
  <c r="Q152" i="3"/>
  <c r="P152" i="3"/>
  <c r="O152" i="3"/>
  <c r="N152" i="3"/>
  <c r="M152" i="3"/>
  <c r="L152" i="3"/>
  <c r="K152" i="3"/>
  <c r="J152" i="3"/>
  <c r="I152" i="3"/>
  <c r="H152" i="3"/>
  <c r="CC151" i="3"/>
  <c r="CB151" i="3"/>
  <c r="CA151" i="3"/>
  <c r="BZ151" i="3"/>
  <c r="BY151" i="3"/>
  <c r="BX151" i="3"/>
  <c r="BW151" i="3"/>
  <c r="BV151" i="3"/>
  <c r="BU151" i="3"/>
  <c r="BT151" i="3"/>
  <c r="BS151" i="3"/>
  <c r="BR151" i="3"/>
  <c r="BQ151" i="3"/>
  <c r="BP151" i="3"/>
  <c r="BO151" i="3"/>
  <c r="BN151" i="3"/>
  <c r="BM151" i="3"/>
  <c r="BL151" i="3"/>
  <c r="BK151" i="3"/>
  <c r="BJ151" i="3"/>
  <c r="BI151" i="3"/>
  <c r="BH151" i="3"/>
  <c r="BG151" i="3"/>
  <c r="BF151" i="3"/>
  <c r="BE151" i="3"/>
  <c r="BD151" i="3"/>
  <c r="BC151" i="3"/>
  <c r="BB151" i="3"/>
  <c r="BA151" i="3"/>
  <c r="AZ151" i="3"/>
  <c r="AY151" i="3"/>
  <c r="AX151" i="3"/>
  <c r="AW151" i="3"/>
  <c r="AV151" i="3"/>
  <c r="AU151" i="3"/>
  <c r="AT151" i="3"/>
  <c r="AS151" i="3"/>
  <c r="AR151" i="3"/>
  <c r="AQ151" i="3"/>
  <c r="AP151" i="3"/>
  <c r="AO151" i="3"/>
  <c r="AN151" i="3"/>
  <c r="AM151" i="3"/>
  <c r="AL151" i="3"/>
  <c r="AK151" i="3"/>
  <c r="AJ151" i="3"/>
  <c r="AI151" i="3"/>
  <c r="AH151" i="3"/>
  <c r="AG151" i="3"/>
  <c r="AF151" i="3"/>
  <c r="AE151" i="3"/>
  <c r="AD151" i="3"/>
  <c r="AC151" i="3"/>
  <c r="AB151" i="3"/>
  <c r="AA151" i="3"/>
  <c r="Z151" i="3"/>
  <c r="Y151" i="3"/>
  <c r="X151" i="3"/>
  <c r="W151" i="3"/>
  <c r="V151" i="3"/>
  <c r="U151" i="3"/>
  <c r="T151" i="3"/>
  <c r="S151" i="3"/>
  <c r="R151" i="3"/>
  <c r="Q151" i="3"/>
  <c r="P151" i="3"/>
  <c r="O151" i="3"/>
  <c r="N151" i="3"/>
  <c r="M151" i="3"/>
  <c r="L151" i="3"/>
  <c r="K151" i="3"/>
  <c r="J151" i="3"/>
  <c r="I151" i="3"/>
  <c r="H151" i="3"/>
  <c r="CC149" i="3"/>
  <c r="CB149" i="3"/>
  <c r="CA149" i="3"/>
  <c r="BZ149" i="3"/>
  <c r="BY149" i="3"/>
  <c r="BX149" i="3"/>
  <c r="BW149" i="3"/>
  <c r="BV149" i="3"/>
  <c r="BU149" i="3"/>
  <c r="BT149" i="3"/>
  <c r="BS149" i="3"/>
  <c r="BR149" i="3"/>
  <c r="BQ149" i="3"/>
  <c r="BP149" i="3"/>
  <c r="BO149" i="3"/>
  <c r="BN149" i="3"/>
  <c r="BM149" i="3"/>
  <c r="BL149" i="3"/>
  <c r="BK149" i="3"/>
  <c r="BJ149" i="3"/>
  <c r="BI149" i="3"/>
  <c r="BH149" i="3"/>
  <c r="BG149" i="3"/>
  <c r="BF149" i="3"/>
  <c r="BE149" i="3"/>
  <c r="BD149" i="3"/>
  <c r="BC149" i="3"/>
  <c r="BB149" i="3"/>
  <c r="BA149" i="3"/>
  <c r="AZ149" i="3"/>
  <c r="AY149" i="3"/>
  <c r="AX149" i="3"/>
  <c r="AW149" i="3"/>
  <c r="AV149" i="3"/>
  <c r="AU149" i="3"/>
  <c r="AT149" i="3"/>
  <c r="AS149" i="3"/>
  <c r="AR149" i="3"/>
  <c r="AQ149" i="3"/>
  <c r="AP149" i="3"/>
  <c r="AO149" i="3"/>
  <c r="AN149" i="3"/>
  <c r="AM149" i="3"/>
  <c r="AL149" i="3"/>
  <c r="AK149" i="3"/>
  <c r="AJ149" i="3"/>
  <c r="AI149" i="3"/>
  <c r="AH149" i="3"/>
  <c r="AG149" i="3"/>
  <c r="AF149" i="3"/>
  <c r="AE149" i="3"/>
  <c r="AD149" i="3"/>
  <c r="AC149" i="3"/>
  <c r="AB149" i="3"/>
  <c r="AA149" i="3"/>
  <c r="Z149" i="3"/>
  <c r="Y149" i="3"/>
  <c r="X149" i="3"/>
  <c r="W149" i="3"/>
  <c r="V149" i="3"/>
  <c r="U149" i="3"/>
  <c r="T149" i="3"/>
  <c r="S149" i="3"/>
  <c r="R149" i="3"/>
  <c r="Q149" i="3"/>
  <c r="P149" i="3"/>
  <c r="O149" i="3"/>
  <c r="N149" i="3"/>
  <c r="M149" i="3"/>
  <c r="L149" i="3"/>
  <c r="K149" i="3"/>
  <c r="J149" i="3"/>
  <c r="I149" i="3"/>
  <c r="H149" i="3"/>
  <c r="CC148" i="3"/>
  <c r="CB148" i="3"/>
  <c r="CA148" i="3"/>
  <c r="BZ148" i="3"/>
  <c r="BY148" i="3"/>
  <c r="BX148" i="3"/>
  <c r="BW148" i="3"/>
  <c r="BV148" i="3"/>
  <c r="BU148" i="3"/>
  <c r="BT148" i="3"/>
  <c r="BS148" i="3"/>
  <c r="BR148" i="3"/>
  <c r="BQ148" i="3"/>
  <c r="BP148" i="3"/>
  <c r="BO148" i="3"/>
  <c r="BN148" i="3"/>
  <c r="BM148" i="3"/>
  <c r="BL148" i="3"/>
  <c r="BK148" i="3"/>
  <c r="BJ148" i="3"/>
  <c r="BI148" i="3"/>
  <c r="BH148" i="3"/>
  <c r="BG148" i="3"/>
  <c r="BF148" i="3"/>
  <c r="BE148" i="3"/>
  <c r="BD148" i="3"/>
  <c r="BC148" i="3"/>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R148" i="3"/>
  <c r="Q148" i="3"/>
  <c r="P148" i="3"/>
  <c r="O148" i="3"/>
  <c r="N148" i="3"/>
  <c r="M148" i="3"/>
  <c r="L148" i="3"/>
  <c r="K148" i="3"/>
  <c r="J148" i="3"/>
  <c r="I148" i="3"/>
  <c r="H148" i="3"/>
  <c r="CC147" i="3"/>
  <c r="CB147" i="3"/>
  <c r="CA147" i="3"/>
  <c r="BZ147" i="3"/>
  <c r="BY147" i="3"/>
  <c r="BX147" i="3"/>
  <c r="BW147" i="3"/>
  <c r="BV147" i="3"/>
  <c r="BU147" i="3"/>
  <c r="BT147" i="3"/>
  <c r="BS147" i="3"/>
  <c r="BR147" i="3"/>
  <c r="BQ147" i="3"/>
  <c r="BP147" i="3"/>
  <c r="BO147" i="3"/>
  <c r="BN147" i="3"/>
  <c r="BM147" i="3"/>
  <c r="BL147" i="3"/>
  <c r="BK147" i="3"/>
  <c r="BJ147" i="3"/>
  <c r="BI147" i="3"/>
  <c r="BH147" i="3"/>
  <c r="BG147" i="3"/>
  <c r="BF147" i="3"/>
  <c r="BE147" i="3"/>
  <c r="BD147" i="3"/>
  <c r="BC147" i="3"/>
  <c r="BB147" i="3"/>
  <c r="BA147" i="3"/>
  <c r="AZ147" i="3"/>
  <c r="AY147" i="3"/>
  <c r="AX147" i="3"/>
  <c r="AW147" i="3"/>
  <c r="AV147" i="3"/>
  <c r="AU147" i="3"/>
  <c r="AT147" i="3"/>
  <c r="AS147" i="3"/>
  <c r="AR147" i="3"/>
  <c r="AQ147" i="3"/>
  <c r="AP147" i="3"/>
  <c r="AO147" i="3"/>
  <c r="AN147" i="3"/>
  <c r="AM147" i="3"/>
  <c r="AL147" i="3"/>
  <c r="AK147" i="3"/>
  <c r="AJ147" i="3"/>
  <c r="AI147" i="3"/>
  <c r="AH147" i="3"/>
  <c r="AG147" i="3"/>
  <c r="AF147" i="3"/>
  <c r="AE147" i="3"/>
  <c r="AD147" i="3"/>
  <c r="AC147" i="3"/>
  <c r="AB147" i="3"/>
  <c r="AA147" i="3"/>
  <c r="Z147" i="3"/>
  <c r="Y147" i="3"/>
  <c r="X147" i="3"/>
  <c r="W147" i="3"/>
  <c r="V147" i="3"/>
  <c r="U147" i="3"/>
  <c r="T147" i="3"/>
  <c r="S147" i="3"/>
  <c r="R147" i="3"/>
  <c r="Q147" i="3"/>
  <c r="P147" i="3"/>
  <c r="O147" i="3"/>
  <c r="N147" i="3"/>
  <c r="M147" i="3"/>
  <c r="L147" i="3"/>
  <c r="K147" i="3"/>
  <c r="J147" i="3"/>
  <c r="I147" i="3"/>
  <c r="H147" i="3"/>
  <c r="CB145" i="3"/>
  <c r="CA145" i="3"/>
  <c r="BZ145" i="3"/>
  <c r="BY145" i="3"/>
  <c r="BX145" i="3"/>
  <c r="BW145" i="3"/>
  <c r="BV145" i="3"/>
  <c r="BU145" i="3"/>
  <c r="BT145" i="3"/>
  <c r="BS145" i="3"/>
  <c r="BR145" i="3"/>
  <c r="BQ145" i="3"/>
  <c r="BP145" i="3"/>
  <c r="BO145" i="3"/>
  <c r="BN145" i="3"/>
  <c r="BM145" i="3"/>
  <c r="BL145" i="3"/>
  <c r="BK145" i="3"/>
  <c r="BJ145" i="3"/>
  <c r="BI145" i="3"/>
  <c r="BH145" i="3"/>
  <c r="BG145" i="3"/>
  <c r="BF145" i="3"/>
  <c r="BE145" i="3"/>
  <c r="BD145" i="3"/>
  <c r="BC145" i="3"/>
  <c r="BB145" i="3"/>
  <c r="BA145" i="3"/>
  <c r="AZ145" i="3"/>
  <c r="AY145" i="3"/>
  <c r="AX145" i="3"/>
  <c r="AW145" i="3"/>
  <c r="AV145" i="3"/>
  <c r="AU145" i="3"/>
  <c r="AT145" i="3"/>
  <c r="AS145" i="3"/>
  <c r="AR145" i="3"/>
  <c r="AQ145" i="3"/>
  <c r="AP145" i="3"/>
  <c r="AO145" i="3"/>
  <c r="AN145" i="3"/>
  <c r="AL145" i="3"/>
  <c r="AK145" i="3"/>
  <c r="AJ145" i="3"/>
  <c r="AI145" i="3"/>
  <c r="AH145" i="3"/>
  <c r="AF145" i="3"/>
  <c r="AE145" i="3"/>
  <c r="AD145" i="3"/>
  <c r="AC145" i="3"/>
  <c r="AB145" i="3"/>
  <c r="AA145" i="3"/>
  <c r="Z145" i="3"/>
  <c r="Y145" i="3"/>
  <c r="X145" i="3"/>
  <c r="W145" i="3"/>
  <c r="V145" i="3"/>
  <c r="T145" i="3"/>
  <c r="S145" i="3"/>
  <c r="R145" i="3"/>
  <c r="Q145" i="3"/>
  <c r="P145" i="3"/>
  <c r="O145" i="3"/>
  <c r="N145" i="3"/>
  <c r="M145" i="3"/>
  <c r="L145" i="3"/>
  <c r="K145" i="3"/>
  <c r="J145" i="3"/>
  <c r="I145" i="3"/>
  <c r="H145" i="3"/>
  <c r="CC144" i="3"/>
  <c r="CB144" i="3"/>
  <c r="CA144" i="3"/>
  <c r="BZ144" i="3"/>
  <c r="BY144" i="3"/>
  <c r="BX144" i="3"/>
  <c r="BW144" i="3"/>
  <c r="BV144" i="3"/>
  <c r="BU144" i="3"/>
  <c r="BT144" i="3"/>
  <c r="BS144" i="3"/>
  <c r="BR144" i="3"/>
  <c r="BQ144" i="3"/>
  <c r="BP144" i="3"/>
  <c r="BO144" i="3"/>
  <c r="BN144" i="3"/>
  <c r="BM144" i="3"/>
  <c r="BL144" i="3"/>
  <c r="BK144" i="3"/>
  <c r="BJ144" i="3"/>
  <c r="BI144" i="3"/>
  <c r="BH144" i="3"/>
  <c r="BG144" i="3"/>
  <c r="BF144" i="3"/>
  <c r="BE144" i="3"/>
  <c r="BD144" i="3"/>
  <c r="BC144" i="3"/>
  <c r="BB144" i="3"/>
  <c r="BA144" i="3"/>
  <c r="AZ144" i="3"/>
  <c r="AY144" i="3"/>
  <c r="AX144" i="3"/>
  <c r="AW144" i="3"/>
  <c r="AV144" i="3"/>
  <c r="AU144" i="3"/>
  <c r="AT144" i="3"/>
  <c r="AS144" i="3"/>
  <c r="AR144" i="3"/>
  <c r="AQ144" i="3"/>
  <c r="AP144" i="3"/>
  <c r="AO144" i="3"/>
  <c r="AN144" i="3"/>
  <c r="AL144" i="3"/>
  <c r="AK144" i="3"/>
  <c r="AJ144" i="3"/>
  <c r="AI144" i="3"/>
  <c r="AH144" i="3"/>
  <c r="AF144" i="3"/>
  <c r="AE144" i="3"/>
  <c r="AD144" i="3"/>
  <c r="AC144" i="3"/>
  <c r="AB144" i="3"/>
  <c r="AA144" i="3"/>
  <c r="Z144" i="3"/>
  <c r="Y144" i="3"/>
  <c r="X144" i="3"/>
  <c r="W144" i="3"/>
  <c r="V144" i="3"/>
  <c r="T144" i="3"/>
  <c r="S144" i="3"/>
  <c r="R144" i="3"/>
  <c r="Q144" i="3"/>
  <c r="P144" i="3"/>
  <c r="O144" i="3"/>
  <c r="N144" i="3"/>
  <c r="M144" i="3"/>
  <c r="L144" i="3"/>
  <c r="K144" i="3"/>
  <c r="J144" i="3"/>
  <c r="I144" i="3"/>
  <c r="H144" i="3"/>
  <c r="CC143" i="3"/>
  <c r="CB143" i="3"/>
  <c r="CA143" i="3"/>
  <c r="BZ143" i="3"/>
  <c r="BY143" i="3"/>
  <c r="BX143" i="3"/>
  <c r="BW143" i="3"/>
  <c r="BV143" i="3"/>
  <c r="BU143" i="3"/>
  <c r="BT143" i="3"/>
  <c r="BS143" i="3"/>
  <c r="BR143" i="3"/>
  <c r="BQ143" i="3"/>
  <c r="BP143" i="3"/>
  <c r="BO143" i="3"/>
  <c r="BN143" i="3"/>
  <c r="BM143" i="3"/>
  <c r="BL143" i="3"/>
  <c r="BK143" i="3"/>
  <c r="BJ143" i="3"/>
  <c r="BI143" i="3"/>
  <c r="BH143" i="3"/>
  <c r="BG143" i="3"/>
  <c r="BF143" i="3"/>
  <c r="BE143" i="3"/>
  <c r="BD143" i="3"/>
  <c r="BC143" i="3"/>
  <c r="BB143" i="3"/>
  <c r="BA143" i="3"/>
  <c r="AZ143" i="3"/>
  <c r="AY143" i="3"/>
  <c r="AX143" i="3"/>
  <c r="AW143" i="3"/>
  <c r="AV143" i="3"/>
  <c r="AU143" i="3"/>
  <c r="AT143" i="3"/>
  <c r="AS143" i="3"/>
  <c r="AR143" i="3"/>
  <c r="AQ143" i="3"/>
  <c r="AP143" i="3"/>
  <c r="AO143" i="3"/>
  <c r="AN143" i="3"/>
  <c r="AM143" i="3"/>
  <c r="AL143" i="3"/>
  <c r="AK143" i="3"/>
  <c r="AJ143" i="3"/>
  <c r="AI143" i="3"/>
  <c r="AH143" i="3"/>
  <c r="AG143" i="3"/>
  <c r="AF143" i="3"/>
  <c r="AE143" i="3"/>
  <c r="AD143" i="3"/>
  <c r="AC143" i="3"/>
  <c r="AB143" i="3"/>
  <c r="AA143" i="3"/>
  <c r="Z143" i="3"/>
  <c r="Y143" i="3"/>
  <c r="X143" i="3"/>
  <c r="W143" i="3"/>
  <c r="V143" i="3"/>
  <c r="U143" i="3"/>
  <c r="T143" i="3"/>
  <c r="S143" i="3"/>
  <c r="R143" i="3"/>
  <c r="Q143" i="3"/>
  <c r="P143" i="3"/>
  <c r="O143" i="3"/>
  <c r="N143" i="3"/>
  <c r="M143" i="3"/>
  <c r="L143" i="3"/>
  <c r="K143" i="3"/>
  <c r="J143" i="3"/>
  <c r="I143" i="3"/>
  <c r="H143" i="3"/>
  <c r="CC142" i="3"/>
  <c r="CB142" i="3"/>
  <c r="CA142" i="3"/>
  <c r="BZ142" i="3"/>
  <c r="BY142" i="3"/>
  <c r="BX142" i="3"/>
  <c r="BW142" i="3"/>
  <c r="BV142" i="3"/>
  <c r="BU142" i="3"/>
  <c r="BT142" i="3"/>
  <c r="BS142" i="3"/>
  <c r="BR142" i="3"/>
  <c r="BQ142" i="3"/>
  <c r="BP142" i="3"/>
  <c r="BO142" i="3"/>
  <c r="BN142" i="3"/>
  <c r="BM142" i="3"/>
  <c r="BL142" i="3"/>
  <c r="BK142" i="3"/>
  <c r="BJ142" i="3"/>
  <c r="BI142" i="3"/>
  <c r="BH142" i="3"/>
  <c r="BG142" i="3"/>
  <c r="BF142" i="3"/>
  <c r="BE142" i="3"/>
  <c r="BD142" i="3"/>
  <c r="BC142" i="3"/>
  <c r="BB142" i="3"/>
  <c r="BA142" i="3"/>
  <c r="AZ142" i="3"/>
  <c r="AY142" i="3"/>
  <c r="AX142" i="3"/>
  <c r="AW142" i="3"/>
  <c r="AV142" i="3"/>
  <c r="AU142" i="3"/>
  <c r="AT142" i="3"/>
  <c r="AS142" i="3"/>
  <c r="AR142" i="3"/>
  <c r="AQ142" i="3"/>
  <c r="AP142" i="3"/>
  <c r="AO142" i="3"/>
  <c r="AN142" i="3"/>
  <c r="AM142" i="3"/>
  <c r="AL142" i="3"/>
  <c r="AK142" i="3"/>
  <c r="AJ142" i="3"/>
  <c r="AI142" i="3"/>
  <c r="AH142" i="3"/>
  <c r="AG142" i="3"/>
  <c r="AF142" i="3"/>
  <c r="AE142" i="3"/>
  <c r="AD142" i="3"/>
  <c r="AC142" i="3"/>
  <c r="AB142" i="3"/>
  <c r="AA142" i="3"/>
  <c r="Z142" i="3"/>
  <c r="Y142" i="3"/>
  <c r="X142" i="3"/>
  <c r="W142" i="3"/>
  <c r="V142" i="3"/>
  <c r="U142" i="3"/>
  <c r="T142" i="3"/>
  <c r="S142" i="3"/>
  <c r="R142" i="3"/>
  <c r="Q142" i="3"/>
  <c r="P142" i="3"/>
  <c r="O142" i="3"/>
  <c r="N142" i="3"/>
  <c r="M142" i="3"/>
  <c r="L142" i="3"/>
  <c r="K142" i="3"/>
  <c r="J142" i="3"/>
  <c r="I142" i="3"/>
  <c r="H142" i="3"/>
  <c r="CC140" i="3"/>
  <c r="CB140" i="3"/>
  <c r="CA140" i="3"/>
  <c r="BZ140" i="3"/>
  <c r="BY140" i="3"/>
  <c r="BX140" i="3"/>
  <c r="BW140" i="3"/>
  <c r="BV140" i="3"/>
  <c r="BU140" i="3"/>
  <c r="BT140" i="3"/>
  <c r="BS140" i="3"/>
  <c r="BR140" i="3"/>
  <c r="BQ140" i="3"/>
  <c r="BP140" i="3"/>
  <c r="BO140" i="3"/>
  <c r="BN140" i="3"/>
  <c r="BM140" i="3"/>
  <c r="BL140" i="3"/>
  <c r="BK140" i="3"/>
  <c r="BJ140" i="3"/>
  <c r="BI140" i="3"/>
  <c r="BH140" i="3"/>
  <c r="BG140" i="3"/>
  <c r="BF140" i="3"/>
  <c r="BE140" i="3"/>
  <c r="BD140" i="3"/>
  <c r="BC140" i="3"/>
  <c r="BB140" i="3"/>
  <c r="BA140" i="3"/>
  <c r="AZ140" i="3"/>
  <c r="AY140" i="3"/>
  <c r="AX140" i="3"/>
  <c r="AW140" i="3"/>
  <c r="AV140" i="3"/>
  <c r="AU140" i="3"/>
  <c r="AT140" i="3"/>
  <c r="AS140" i="3"/>
  <c r="AR140" i="3"/>
  <c r="AQ140" i="3"/>
  <c r="AP140" i="3"/>
  <c r="AO140" i="3"/>
  <c r="AN140" i="3"/>
  <c r="AM140" i="3"/>
  <c r="AL140" i="3"/>
  <c r="AK140" i="3"/>
  <c r="AJ140" i="3"/>
  <c r="AI140" i="3"/>
  <c r="AH140" i="3"/>
  <c r="AG140" i="3"/>
  <c r="AF140" i="3"/>
  <c r="AE140" i="3"/>
  <c r="AD140" i="3"/>
  <c r="AC140" i="3"/>
  <c r="AB140" i="3"/>
  <c r="AA140" i="3"/>
  <c r="Z140" i="3"/>
  <c r="Y140" i="3"/>
  <c r="X140" i="3"/>
  <c r="W140" i="3"/>
  <c r="V140" i="3"/>
  <c r="U140" i="3"/>
  <c r="T140" i="3"/>
  <c r="S140" i="3"/>
  <c r="R140" i="3"/>
  <c r="Q140" i="3"/>
  <c r="P140" i="3"/>
  <c r="O140" i="3"/>
  <c r="N140" i="3"/>
  <c r="M140" i="3"/>
  <c r="L140" i="3"/>
  <c r="K140" i="3"/>
  <c r="J140" i="3"/>
  <c r="I140" i="3"/>
  <c r="H140" i="3"/>
  <c r="CC139" i="3"/>
  <c r="CB139" i="3"/>
  <c r="CA139" i="3"/>
  <c r="BZ139" i="3"/>
  <c r="BY139" i="3"/>
  <c r="BX139" i="3"/>
  <c r="BW139" i="3"/>
  <c r="BV139" i="3"/>
  <c r="BU139" i="3"/>
  <c r="BT139" i="3"/>
  <c r="BS139" i="3"/>
  <c r="BR139" i="3"/>
  <c r="BQ139" i="3"/>
  <c r="BP139" i="3"/>
  <c r="BO139" i="3"/>
  <c r="BN139" i="3"/>
  <c r="BM139" i="3"/>
  <c r="BL139" i="3"/>
  <c r="BK139" i="3"/>
  <c r="BJ139" i="3"/>
  <c r="BI139" i="3"/>
  <c r="BH139" i="3"/>
  <c r="BG139" i="3"/>
  <c r="BF139" i="3"/>
  <c r="BE139" i="3"/>
  <c r="BD139" i="3"/>
  <c r="BC139" i="3"/>
  <c r="BB139" i="3"/>
  <c r="BA139" i="3"/>
  <c r="AZ139" i="3"/>
  <c r="AY139" i="3"/>
  <c r="AX139" i="3"/>
  <c r="AW139" i="3"/>
  <c r="AV139" i="3"/>
  <c r="AU139" i="3"/>
  <c r="AT139" i="3"/>
  <c r="AS139" i="3"/>
  <c r="AR139" i="3"/>
  <c r="AQ139" i="3"/>
  <c r="AP139" i="3"/>
  <c r="AO139" i="3"/>
  <c r="AN139" i="3"/>
  <c r="AM139" i="3"/>
  <c r="AL139" i="3"/>
  <c r="AK139" i="3"/>
  <c r="AJ139" i="3"/>
  <c r="AI139" i="3"/>
  <c r="AH139" i="3"/>
  <c r="AG139" i="3"/>
  <c r="AF139" i="3"/>
  <c r="AE139" i="3"/>
  <c r="AD139" i="3"/>
  <c r="AC139" i="3"/>
  <c r="AB139" i="3"/>
  <c r="AA139" i="3"/>
  <c r="Z139" i="3"/>
  <c r="Y139" i="3"/>
  <c r="X139" i="3"/>
  <c r="W139" i="3"/>
  <c r="V139" i="3"/>
  <c r="U139" i="3"/>
  <c r="T139" i="3"/>
  <c r="S139" i="3"/>
  <c r="R139" i="3"/>
  <c r="Q139" i="3"/>
  <c r="P139" i="3"/>
  <c r="O139" i="3"/>
  <c r="N139" i="3"/>
  <c r="M139" i="3"/>
  <c r="L139" i="3"/>
  <c r="K139" i="3"/>
  <c r="J139" i="3"/>
  <c r="I139" i="3"/>
  <c r="H139" i="3"/>
  <c r="CC138" i="3"/>
  <c r="CB138" i="3"/>
  <c r="CA138" i="3"/>
  <c r="BZ138" i="3"/>
  <c r="BY138" i="3"/>
  <c r="BX138" i="3"/>
  <c r="BW138" i="3"/>
  <c r="BV138" i="3"/>
  <c r="BU138" i="3"/>
  <c r="BT138" i="3"/>
  <c r="BS138" i="3"/>
  <c r="BR138" i="3"/>
  <c r="BQ138" i="3"/>
  <c r="BP138" i="3"/>
  <c r="BO138" i="3"/>
  <c r="BN138" i="3"/>
  <c r="BM138" i="3"/>
  <c r="BL138" i="3"/>
  <c r="BK138" i="3"/>
  <c r="BJ138" i="3"/>
  <c r="BI138" i="3"/>
  <c r="BH138" i="3"/>
  <c r="BG138" i="3"/>
  <c r="BF138" i="3"/>
  <c r="BE138" i="3"/>
  <c r="BD138" i="3"/>
  <c r="BC138" i="3"/>
  <c r="BB138" i="3"/>
  <c r="BA138" i="3"/>
  <c r="AZ138" i="3"/>
  <c r="AY138" i="3"/>
  <c r="AX138" i="3"/>
  <c r="AW138" i="3"/>
  <c r="AV138" i="3"/>
  <c r="AU138" i="3"/>
  <c r="AT138" i="3"/>
  <c r="AS138" i="3"/>
  <c r="AR138" i="3"/>
  <c r="AQ138" i="3"/>
  <c r="AP138" i="3"/>
  <c r="AO138" i="3"/>
  <c r="AN138" i="3"/>
  <c r="AM138" i="3"/>
  <c r="AL138" i="3"/>
  <c r="AK138" i="3"/>
  <c r="AJ138" i="3"/>
  <c r="AI138" i="3"/>
  <c r="AH138" i="3"/>
  <c r="AG138" i="3"/>
  <c r="AF138" i="3"/>
  <c r="AE138" i="3"/>
  <c r="AD138" i="3"/>
  <c r="AC138" i="3"/>
  <c r="AB138" i="3"/>
  <c r="AA138" i="3"/>
  <c r="Z138" i="3"/>
  <c r="Y138" i="3"/>
  <c r="X138" i="3"/>
  <c r="W138" i="3"/>
  <c r="V138" i="3"/>
  <c r="U138" i="3"/>
  <c r="T138" i="3"/>
  <c r="S138" i="3"/>
  <c r="R138" i="3"/>
  <c r="Q138" i="3"/>
  <c r="P138" i="3"/>
  <c r="O138" i="3"/>
  <c r="N138" i="3"/>
  <c r="M138" i="3"/>
  <c r="L138" i="3"/>
  <c r="K138" i="3"/>
  <c r="J138" i="3"/>
  <c r="I138" i="3"/>
  <c r="H138" i="3"/>
  <c r="CC137" i="3"/>
  <c r="CB137" i="3"/>
  <c r="CA137" i="3"/>
  <c r="BZ137" i="3"/>
  <c r="BY137" i="3"/>
  <c r="BX137" i="3"/>
  <c r="BW137" i="3"/>
  <c r="BV137" i="3"/>
  <c r="BU137" i="3"/>
  <c r="BT137" i="3"/>
  <c r="BS137" i="3"/>
  <c r="BR137" i="3"/>
  <c r="BQ137" i="3"/>
  <c r="BP137" i="3"/>
  <c r="BO137" i="3"/>
  <c r="BN137" i="3"/>
  <c r="BM137" i="3"/>
  <c r="BL137" i="3"/>
  <c r="BK137" i="3"/>
  <c r="BJ137" i="3"/>
  <c r="BI137" i="3"/>
  <c r="BH137" i="3"/>
  <c r="BG137" i="3"/>
  <c r="BF137" i="3"/>
  <c r="BE137" i="3"/>
  <c r="BD137" i="3"/>
  <c r="BC137" i="3"/>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R137" i="3"/>
  <c r="Q137" i="3"/>
  <c r="P137" i="3"/>
  <c r="O137" i="3"/>
  <c r="N137" i="3"/>
  <c r="M137" i="3"/>
  <c r="L137" i="3"/>
  <c r="K137" i="3"/>
  <c r="J137" i="3"/>
  <c r="I137" i="3"/>
  <c r="H137" i="3"/>
  <c r="CC134" i="3"/>
  <c r="CB134" i="3"/>
  <c r="CA134" i="3"/>
  <c r="BZ134" i="3"/>
  <c r="BY134" i="3"/>
  <c r="BX134" i="3"/>
  <c r="BW134" i="3"/>
  <c r="BV134" i="3"/>
  <c r="BU134" i="3"/>
  <c r="BT134" i="3"/>
  <c r="BS134" i="3"/>
  <c r="BR134" i="3"/>
  <c r="BQ134" i="3"/>
  <c r="BP134" i="3"/>
  <c r="BO134" i="3"/>
  <c r="BN134" i="3"/>
  <c r="BM134" i="3"/>
  <c r="BL134" i="3"/>
  <c r="BK134" i="3"/>
  <c r="BJ134" i="3"/>
  <c r="BI134" i="3"/>
  <c r="BH134" i="3"/>
  <c r="BG134" i="3"/>
  <c r="BF134" i="3"/>
  <c r="BE134" i="3"/>
  <c r="BD134" i="3"/>
  <c r="BC134" i="3"/>
  <c r="BB134" i="3"/>
  <c r="BA134" i="3"/>
  <c r="AZ134" i="3"/>
  <c r="AY134" i="3"/>
  <c r="AX134" i="3"/>
  <c r="AW134" i="3"/>
  <c r="AV134" i="3"/>
  <c r="AU134" i="3"/>
  <c r="AT134" i="3"/>
  <c r="AS134" i="3"/>
  <c r="AR134" i="3"/>
  <c r="AQ134" i="3"/>
  <c r="AP134" i="3"/>
  <c r="AO134" i="3"/>
  <c r="AN134" i="3"/>
  <c r="AM134" i="3"/>
  <c r="AL134" i="3"/>
  <c r="AK134" i="3"/>
  <c r="AJ134" i="3"/>
  <c r="AI134" i="3"/>
  <c r="AH134" i="3"/>
  <c r="AG134" i="3"/>
  <c r="AF134" i="3"/>
  <c r="AE134" i="3"/>
  <c r="AD134" i="3"/>
  <c r="AC134" i="3"/>
  <c r="AB134" i="3"/>
  <c r="AA134" i="3"/>
  <c r="Z134" i="3"/>
  <c r="Y134" i="3"/>
  <c r="X134" i="3"/>
  <c r="W134" i="3"/>
  <c r="V134" i="3"/>
  <c r="U134" i="3"/>
  <c r="T134" i="3"/>
  <c r="S134" i="3"/>
  <c r="R134" i="3"/>
  <c r="Q134" i="3"/>
  <c r="P134" i="3"/>
  <c r="O134" i="3"/>
  <c r="N134" i="3"/>
  <c r="M134" i="3"/>
  <c r="L134" i="3"/>
  <c r="K134" i="3"/>
  <c r="J134" i="3"/>
  <c r="I134" i="3"/>
  <c r="H134" i="3"/>
  <c r="CC133" i="3"/>
  <c r="CB133" i="3"/>
  <c r="CA133" i="3"/>
  <c r="BZ133" i="3"/>
  <c r="BY133" i="3"/>
  <c r="BX133" i="3"/>
  <c r="BW133" i="3"/>
  <c r="BV133" i="3"/>
  <c r="BU133" i="3"/>
  <c r="BT133" i="3"/>
  <c r="BS133" i="3"/>
  <c r="BR133" i="3"/>
  <c r="BQ133" i="3"/>
  <c r="BP133" i="3"/>
  <c r="BO133" i="3"/>
  <c r="BN133" i="3"/>
  <c r="BM133" i="3"/>
  <c r="BL133" i="3"/>
  <c r="BK133" i="3"/>
  <c r="BJ133" i="3"/>
  <c r="BI133" i="3"/>
  <c r="BH133" i="3"/>
  <c r="BG133" i="3"/>
  <c r="BF133" i="3"/>
  <c r="BE133" i="3"/>
  <c r="BD133" i="3"/>
  <c r="BC133" i="3"/>
  <c r="BB133" i="3"/>
  <c r="BA133" i="3"/>
  <c r="AZ133" i="3"/>
  <c r="AY133" i="3"/>
  <c r="AX133" i="3"/>
  <c r="AW133" i="3"/>
  <c r="AV133" i="3"/>
  <c r="AU133" i="3"/>
  <c r="AT133" i="3"/>
  <c r="AS133" i="3"/>
  <c r="AR133" i="3"/>
  <c r="AQ133" i="3"/>
  <c r="AP133" i="3"/>
  <c r="AO133" i="3"/>
  <c r="AN133" i="3"/>
  <c r="AM133" i="3"/>
  <c r="AL133" i="3"/>
  <c r="AK133" i="3"/>
  <c r="AJ133" i="3"/>
  <c r="AI133" i="3"/>
  <c r="AH133" i="3"/>
  <c r="AG133" i="3"/>
  <c r="AF133" i="3"/>
  <c r="AE133" i="3"/>
  <c r="AD133" i="3"/>
  <c r="AC133" i="3"/>
  <c r="AB133" i="3"/>
  <c r="AA133" i="3"/>
  <c r="Z133" i="3"/>
  <c r="Y133" i="3"/>
  <c r="X133" i="3"/>
  <c r="W133" i="3"/>
  <c r="V133" i="3"/>
  <c r="U133" i="3"/>
  <c r="T133" i="3"/>
  <c r="S133" i="3"/>
  <c r="R133" i="3"/>
  <c r="Q133" i="3"/>
  <c r="P133" i="3"/>
  <c r="O133" i="3"/>
  <c r="N133" i="3"/>
  <c r="M133" i="3"/>
  <c r="L133" i="3"/>
  <c r="K133" i="3"/>
  <c r="J133" i="3"/>
  <c r="I133" i="3"/>
  <c r="H133" i="3"/>
  <c r="CC132" i="3"/>
  <c r="CB132" i="3"/>
  <c r="CA132" i="3"/>
  <c r="BZ132" i="3"/>
  <c r="BY132" i="3"/>
  <c r="BX132" i="3"/>
  <c r="BW132" i="3"/>
  <c r="BV132" i="3"/>
  <c r="BU132" i="3"/>
  <c r="BT132" i="3"/>
  <c r="BS132" i="3"/>
  <c r="BR132" i="3"/>
  <c r="BQ132" i="3"/>
  <c r="BP132" i="3"/>
  <c r="BO132" i="3"/>
  <c r="BN132" i="3"/>
  <c r="BM132" i="3"/>
  <c r="BL132" i="3"/>
  <c r="BK132" i="3"/>
  <c r="BJ132" i="3"/>
  <c r="BI132" i="3"/>
  <c r="BH132" i="3"/>
  <c r="BG132" i="3"/>
  <c r="BF132" i="3"/>
  <c r="BE132" i="3"/>
  <c r="BD132" i="3"/>
  <c r="BC132" i="3"/>
  <c r="BB132" i="3"/>
  <c r="BA132" i="3"/>
  <c r="AZ132" i="3"/>
  <c r="AY132" i="3"/>
  <c r="AX132" i="3"/>
  <c r="AW132" i="3"/>
  <c r="AV132" i="3"/>
  <c r="AU132" i="3"/>
  <c r="AT132" i="3"/>
  <c r="AS132" i="3"/>
  <c r="AR132" i="3"/>
  <c r="AQ132" i="3"/>
  <c r="AP132" i="3"/>
  <c r="AO132" i="3"/>
  <c r="AN132" i="3"/>
  <c r="AM132" i="3"/>
  <c r="AL132" i="3"/>
  <c r="AK132" i="3"/>
  <c r="AJ132" i="3"/>
  <c r="AI132" i="3"/>
  <c r="AH132" i="3"/>
  <c r="AG132" i="3"/>
  <c r="AF132" i="3"/>
  <c r="AE132" i="3"/>
  <c r="AD132" i="3"/>
  <c r="AC132" i="3"/>
  <c r="AB132" i="3"/>
  <c r="AA132" i="3"/>
  <c r="Z132" i="3"/>
  <c r="Y132" i="3"/>
  <c r="X132" i="3"/>
  <c r="W132" i="3"/>
  <c r="V132" i="3"/>
  <c r="U132" i="3"/>
  <c r="T132" i="3"/>
  <c r="S132" i="3"/>
  <c r="R132" i="3"/>
  <c r="Q132" i="3"/>
  <c r="P132" i="3"/>
  <c r="O132" i="3"/>
  <c r="N132" i="3"/>
  <c r="M132" i="3"/>
  <c r="L132" i="3"/>
  <c r="K132" i="3"/>
  <c r="J132" i="3"/>
  <c r="I132" i="3"/>
  <c r="H132" i="3"/>
  <c r="CC131" i="3"/>
  <c r="CB131" i="3"/>
  <c r="CA131" i="3"/>
  <c r="BZ131" i="3"/>
  <c r="BY131" i="3"/>
  <c r="BX131" i="3"/>
  <c r="BW131" i="3"/>
  <c r="BV131" i="3"/>
  <c r="BU131" i="3"/>
  <c r="BT131" i="3"/>
  <c r="BS131" i="3"/>
  <c r="BR131" i="3"/>
  <c r="BQ131" i="3"/>
  <c r="BP131" i="3"/>
  <c r="BO131" i="3"/>
  <c r="BN131" i="3"/>
  <c r="BM131" i="3"/>
  <c r="BL131" i="3"/>
  <c r="BK131" i="3"/>
  <c r="BJ131" i="3"/>
  <c r="BI131" i="3"/>
  <c r="BH131" i="3"/>
  <c r="BG131" i="3"/>
  <c r="BF131" i="3"/>
  <c r="BE131" i="3"/>
  <c r="BD131" i="3"/>
  <c r="BC131" i="3"/>
  <c r="BB131" i="3"/>
  <c r="BA131" i="3"/>
  <c r="AZ131" i="3"/>
  <c r="AY131" i="3"/>
  <c r="AX131" i="3"/>
  <c r="AW131" i="3"/>
  <c r="AV131" i="3"/>
  <c r="AU131" i="3"/>
  <c r="AT131" i="3"/>
  <c r="AS131" i="3"/>
  <c r="AR131" i="3"/>
  <c r="AQ131" i="3"/>
  <c r="AP131" i="3"/>
  <c r="AO131" i="3"/>
  <c r="AN131" i="3"/>
  <c r="AM131" i="3"/>
  <c r="AL131" i="3"/>
  <c r="AK131" i="3"/>
  <c r="AJ131" i="3"/>
  <c r="AI131" i="3"/>
  <c r="AH131" i="3"/>
  <c r="AG131" i="3"/>
  <c r="AF131" i="3"/>
  <c r="AE131" i="3"/>
  <c r="AD131" i="3"/>
  <c r="AC131" i="3"/>
  <c r="AB131" i="3"/>
  <c r="AA131" i="3"/>
  <c r="Z131" i="3"/>
  <c r="Y131" i="3"/>
  <c r="X131" i="3"/>
  <c r="W131" i="3"/>
  <c r="V131" i="3"/>
  <c r="U131" i="3"/>
  <c r="T131" i="3"/>
  <c r="S131" i="3"/>
  <c r="R131" i="3"/>
  <c r="Q131" i="3"/>
  <c r="P131" i="3"/>
  <c r="O131" i="3"/>
  <c r="N131" i="3"/>
  <c r="M131" i="3"/>
  <c r="L131" i="3"/>
  <c r="K131" i="3"/>
  <c r="J131" i="3"/>
  <c r="I131" i="3"/>
  <c r="H131" i="3"/>
  <c r="CC130" i="3"/>
  <c r="CB130" i="3"/>
  <c r="CA130" i="3"/>
  <c r="BZ130" i="3"/>
  <c r="BY130" i="3"/>
  <c r="BX130" i="3"/>
  <c r="BW130" i="3"/>
  <c r="BV130" i="3"/>
  <c r="BU130" i="3"/>
  <c r="BT130" i="3"/>
  <c r="BS130" i="3"/>
  <c r="BR130" i="3"/>
  <c r="BQ130" i="3"/>
  <c r="BP130" i="3"/>
  <c r="BO130" i="3"/>
  <c r="BN130" i="3"/>
  <c r="BM130" i="3"/>
  <c r="BL130" i="3"/>
  <c r="BK130" i="3"/>
  <c r="BJ130" i="3"/>
  <c r="BI130" i="3"/>
  <c r="BH130" i="3"/>
  <c r="BG130" i="3"/>
  <c r="BF130" i="3"/>
  <c r="BE130" i="3"/>
  <c r="BD130" i="3"/>
  <c r="BC130" i="3"/>
  <c r="BB130" i="3"/>
  <c r="BA130" i="3"/>
  <c r="AZ130" i="3"/>
  <c r="AY130" i="3"/>
  <c r="AX130" i="3"/>
  <c r="AW130" i="3"/>
  <c r="AV130" i="3"/>
  <c r="AU130" i="3"/>
  <c r="AT130" i="3"/>
  <c r="AS130" i="3"/>
  <c r="AR130" i="3"/>
  <c r="AQ130" i="3"/>
  <c r="AP130" i="3"/>
  <c r="AO130" i="3"/>
  <c r="AN130" i="3"/>
  <c r="AM130" i="3"/>
  <c r="AL130" i="3"/>
  <c r="AK130" i="3"/>
  <c r="AJ130" i="3"/>
  <c r="AI130" i="3"/>
  <c r="AH130" i="3"/>
  <c r="AG130" i="3"/>
  <c r="AF130" i="3"/>
  <c r="AE130" i="3"/>
  <c r="AD130" i="3"/>
  <c r="AC130" i="3"/>
  <c r="AB130" i="3"/>
  <c r="AA130" i="3"/>
  <c r="Z130" i="3"/>
  <c r="Y130" i="3"/>
  <c r="X130" i="3"/>
  <c r="W130" i="3"/>
  <c r="V130" i="3"/>
  <c r="U130" i="3"/>
  <c r="T130" i="3"/>
  <c r="S130" i="3"/>
  <c r="R130" i="3"/>
  <c r="Q130" i="3"/>
  <c r="P130" i="3"/>
  <c r="O130" i="3"/>
  <c r="N130" i="3"/>
  <c r="M130" i="3"/>
  <c r="L130" i="3"/>
  <c r="K130" i="3"/>
  <c r="J130" i="3"/>
  <c r="I130" i="3"/>
  <c r="H130" i="3"/>
  <c r="CC129" i="3"/>
  <c r="CB129" i="3"/>
  <c r="CA129" i="3"/>
  <c r="BZ129" i="3"/>
  <c r="BY129" i="3"/>
  <c r="BX129" i="3"/>
  <c r="BW129" i="3"/>
  <c r="BV129" i="3"/>
  <c r="BU129" i="3"/>
  <c r="BT129" i="3"/>
  <c r="BS129" i="3"/>
  <c r="BR129" i="3"/>
  <c r="BQ129" i="3"/>
  <c r="BP129" i="3"/>
  <c r="BO129" i="3"/>
  <c r="BN129" i="3"/>
  <c r="BM129" i="3"/>
  <c r="BL129" i="3"/>
  <c r="BK129" i="3"/>
  <c r="BJ129" i="3"/>
  <c r="BI129" i="3"/>
  <c r="BH129" i="3"/>
  <c r="BG129" i="3"/>
  <c r="BF129" i="3"/>
  <c r="BE129" i="3"/>
  <c r="BD129" i="3"/>
  <c r="BC129" i="3"/>
  <c r="BB129" i="3"/>
  <c r="BA129" i="3"/>
  <c r="AZ129" i="3"/>
  <c r="AY129" i="3"/>
  <c r="AX129" i="3"/>
  <c r="AW129" i="3"/>
  <c r="AV129" i="3"/>
  <c r="AU129" i="3"/>
  <c r="AT129" i="3"/>
  <c r="AS129" i="3"/>
  <c r="AR129" i="3"/>
  <c r="AQ129" i="3"/>
  <c r="AP129" i="3"/>
  <c r="AO129" i="3"/>
  <c r="AN129" i="3"/>
  <c r="AM129" i="3"/>
  <c r="AL129" i="3"/>
  <c r="AK129" i="3"/>
  <c r="AJ129" i="3"/>
  <c r="AI129" i="3"/>
  <c r="AH129" i="3"/>
  <c r="AG129" i="3"/>
  <c r="AF129" i="3"/>
  <c r="AE129" i="3"/>
  <c r="AD129" i="3"/>
  <c r="AC129" i="3"/>
  <c r="AB129" i="3"/>
  <c r="AA129" i="3"/>
  <c r="Z129" i="3"/>
  <c r="Y129" i="3"/>
  <c r="X129" i="3"/>
  <c r="W129" i="3"/>
  <c r="V129" i="3"/>
  <c r="U129" i="3"/>
  <c r="T129" i="3"/>
  <c r="S129" i="3"/>
  <c r="R129" i="3"/>
  <c r="Q129" i="3"/>
  <c r="P129" i="3"/>
  <c r="O129" i="3"/>
  <c r="N129" i="3"/>
  <c r="M129" i="3"/>
  <c r="L129" i="3"/>
  <c r="K129" i="3"/>
  <c r="J129" i="3"/>
  <c r="I129" i="3"/>
  <c r="H129" i="3"/>
  <c r="CC128" i="3"/>
  <c r="CB128" i="3"/>
  <c r="CA128" i="3"/>
  <c r="BZ128" i="3"/>
  <c r="BY128" i="3"/>
  <c r="BX128" i="3"/>
  <c r="BW128" i="3"/>
  <c r="BV128" i="3"/>
  <c r="BU128" i="3"/>
  <c r="BT128" i="3"/>
  <c r="BS128" i="3"/>
  <c r="BR128" i="3"/>
  <c r="BQ128" i="3"/>
  <c r="BP128" i="3"/>
  <c r="BO128" i="3"/>
  <c r="BN128" i="3"/>
  <c r="BM128" i="3"/>
  <c r="BL128" i="3"/>
  <c r="BK128" i="3"/>
  <c r="BJ128" i="3"/>
  <c r="BI128" i="3"/>
  <c r="BH128" i="3"/>
  <c r="BG128" i="3"/>
  <c r="BF128" i="3"/>
  <c r="BE128" i="3"/>
  <c r="BD128" i="3"/>
  <c r="BC128" i="3"/>
  <c r="BB128" i="3"/>
  <c r="BA128" i="3"/>
  <c r="AZ128" i="3"/>
  <c r="AY128" i="3"/>
  <c r="AX128" i="3"/>
  <c r="AW128" i="3"/>
  <c r="AV128" i="3"/>
  <c r="AU128" i="3"/>
  <c r="AT128" i="3"/>
  <c r="AS128" i="3"/>
  <c r="AR128" i="3"/>
  <c r="AQ128" i="3"/>
  <c r="AP128" i="3"/>
  <c r="AO128" i="3"/>
  <c r="AN128" i="3"/>
  <c r="AM128" i="3"/>
  <c r="AL128" i="3"/>
  <c r="AK128" i="3"/>
  <c r="AJ128" i="3"/>
  <c r="AI128" i="3"/>
  <c r="AH128" i="3"/>
  <c r="AG128" i="3"/>
  <c r="AF128" i="3"/>
  <c r="AE128" i="3"/>
  <c r="AD128" i="3"/>
  <c r="AC128" i="3"/>
  <c r="AB128" i="3"/>
  <c r="AA128" i="3"/>
  <c r="Z128" i="3"/>
  <c r="Y128" i="3"/>
  <c r="X128" i="3"/>
  <c r="W128" i="3"/>
  <c r="V128" i="3"/>
  <c r="U128" i="3"/>
  <c r="T128" i="3"/>
  <c r="S128" i="3"/>
  <c r="R128" i="3"/>
  <c r="Q128" i="3"/>
  <c r="P128" i="3"/>
  <c r="O128" i="3"/>
  <c r="N128" i="3"/>
  <c r="M128" i="3"/>
  <c r="L128" i="3"/>
  <c r="K128" i="3"/>
  <c r="J128" i="3"/>
  <c r="I128" i="3"/>
  <c r="H128" i="3"/>
  <c r="CC127" i="3"/>
  <c r="CB127" i="3"/>
  <c r="CA127" i="3"/>
  <c r="BZ127" i="3"/>
  <c r="BY127" i="3"/>
  <c r="BX127" i="3"/>
  <c r="BW127" i="3"/>
  <c r="BV127" i="3"/>
  <c r="BU127" i="3"/>
  <c r="BT127" i="3"/>
  <c r="BS127" i="3"/>
  <c r="BR127" i="3"/>
  <c r="BQ127" i="3"/>
  <c r="BP127" i="3"/>
  <c r="BO127" i="3"/>
  <c r="BN127" i="3"/>
  <c r="BM127" i="3"/>
  <c r="BL127" i="3"/>
  <c r="BK127" i="3"/>
  <c r="BJ127" i="3"/>
  <c r="BI127" i="3"/>
  <c r="BH127" i="3"/>
  <c r="BG127" i="3"/>
  <c r="BF127" i="3"/>
  <c r="BE127" i="3"/>
  <c r="BD127" i="3"/>
  <c r="BC127" i="3"/>
  <c r="BB127" i="3"/>
  <c r="BA127" i="3"/>
  <c r="AZ127" i="3"/>
  <c r="AY127" i="3"/>
  <c r="AX127" i="3"/>
  <c r="AW127" i="3"/>
  <c r="AV127" i="3"/>
  <c r="AU127" i="3"/>
  <c r="AT127" i="3"/>
  <c r="AS127" i="3"/>
  <c r="AR127" i="3"/>
  <c r="AQ127" i="3"/>
  <c r="AP127" i="3"/>
  <c r="AO127" i="3"/>
  <c r="AN127" i="3"/>
  <c r="AM127" i="3"/>
  <c r="AL127" i="3"/>
  <c r="AK127" i="3"/>
  <c r="AJ127" i="3"/>
  <c r="AI127" i="3"/>
  <c r="AH127" i="3"/>
  <c r="AG127" i="3"/>
  <c r="AF127" i="3"/>
  <c r="AE127" i="3"/>
  <c r="AD127" i="3"/>
  <c r="AC127" i="3"/>
  <c r="AB127" i="3"/>
  <c r="AA127" i="3"/>
  <c r="Z127" i="3"/>
  <c r="Y127" i="3"/>
  <c r="X127" i="3"/>
  <c r="W127" i="3"/>
  <c r="V127" i="3"/>
  <c r="U127" i="3"/>
  <c r="T127" i="3"/>
  <c r="S127" i="3"/>
  <c r="R127" i="3"/>
  <c r="Q127" i="3"/>
  <c r="P127" i="3"/>
  <c r="O127" i="3"/>
  <c r="N127" i="3"/>
  <c r="M127" i="3"/>
  <c r="L127" i="3"/>
  <c r="K127" i="3"/>
  <c r="J127" i="3"/>
  <c r="I127" i="3"/>
  <c r="H127" i="3"/>
  <c r="CB124" i="3"/>
  <c r="CA124" i="3"/>
  <c r="BZ124" i="3"/>
  <c r="BY124" i="3"/>
  <c r="BX124" i="3"/>
  <c r="BW124" i="3"/>
  <c r="BV124" i="3"/>
  <c r="BU124" i="3"/>
  <c r="BT124" i="3"/>
  <c r="BS124" i="3"/>
  <c r="BR124" i="3"/>
  <c r="BP124" i="3"/>
  <c r="BO124" i="3"/>
  <c r="BN124" i="3"/>
  <c r="BM124" i="3"/>
  <c r="BL124" i="3"/>
  <c r="BK124" i="3"/>
  <c r="BJ124" i="3"/>
  <c r="BI124" i="3"/>
  <c r="BH124" i="3"/>
  <c r="BG124" i="3"/>
  <c r="BF124" i="3"/>
  <c r="BD124" i="3"/>
  <c r="BC124" i="3"/>
  <c r="BB124" i="3"/>
  <c r="BA124" i="3"/>
  <c r="AZ124" i="3"/>
  <c r="AY124" i="3"/>
  <c r="AX124" i="3"/>
  <c r="AW124" i="3"/>
  <c r="AV124" i="3"/>
  <c r="AU124" i="3"/>
  <c r="AT124" i="3"/>
  <c r="AR124" i="3"/>
  <c r="AQ124" i="3"/>
  <c r="AP124" i="3"/>
  <c r="AO124" i="3"/>
  <c r="AN124" i="3"/>
  <c r="AL124" i="3"/>
  <c r="AK124" i="3"/>
  <c r="AJ124" i="3"/>
  <c r="AI124" i="3"/>
  <c r="AH124" i="3"/>
  <c r="AF124" i="3"/>
  <c r="AE124" i="3"/>
  <c r="AD124" i="3"/>
  <c r="AC124" i="3"/>
  <c r="AB124" i="3"/>
  <c r="AA124" i="3"/>
  <c r="Z124" i="3"/>
  <c r="Y124" i="3"/>
  <c r="X124" i="3"/>
  <c r="W124" i="3"/>
  <c r="V124" i="3"/>
  <c r="T124" i="3"/>
  <c r="S124" i="3"/>
  <c r="R124" i="3"/>
  <c r="Q124" i="3"/>
  <c r="P124" i="3"/>
  <c r="O124" i="3"/>
  <c r="N124" i="3"/>
  <c r="M124" i="3"/>
  <c r="L124" i="3"/>
  <c r="K124" i="3"/>
  <c r="J124" i="3"/>
  <c r="I124" i="3"/>
  <c r="H124" i="3"/>
  <c r="CC123" i="3"/>
  <c r="CB123" i="3"/>
  <c r="CA123" i="3"/>
  <c r="BZ123" i="3"/>
  <c r="BY123" i="3"/>
  <c r="BX123" i="3"/>
  <c r="BW123" i="3"/>
  <c r="BV123" i="3"/>
  <c r="BU123" i="3"/>
  <c r="BT123" i="3"/>
  <c r="BS123" i="3"/>
  <c r="BR123" i="3"/>
  <c r="BQ123" i="3"/>
  <c r="BP123" i="3"/>
  <c r="BO123" i="3"/>
  <c r="BN123" i="3"/>
  <c r="BM123" i="3"/>
  <c r="BL123" i="3"/>
  <c r="BK123" i="3"/>
  <c r="BJ123" i="3"/>
  <c r="BI123" i="3"/>
  <c r="BH123" i="3"/>
  <c r="BG123" i="3"/>
  <c r="BF123" i="3"/>
  <c r="BE123" i="3"/>
  <c r="BD123" i="3"/>
  <c r="BC123" i="3"/>
  <c r="BB123" i="3"/>
  <c r="BA123" i="3"/>
  <c r="AZ123" i="3"/>
  <c r="AY123" i="3"/>
  <c r="AX123" i="3"/>
  <c r="AW123" i="3"/>
  <c r="AV123" i="3"/>
  <c r="AU123" i="3"/>
  <c r="AT123" i="3"/>
  <c r="AS123" i="3"/>
  <c r="AR123" i="3"/>
  <c r="AQ123" i="3"/>
  <c r="AP123" i="3"/>
  <c r="AO123" i="3"/>
  <c r="AN123" i="3"/>
  <c r="AM123" i="3"/>
  <c r="AL123" i="3"/>
  <c r="AK123" i="3"/>
  <c r="AJ123" i="3"/>
  <c r="AI123" i="3"/>
  <c r="AH123" i="3"/>
  <c r="AG123" i="3"/>
  <c r="AF123" i="3"/>
  <c r="AE123" i="3"/>
  <c r="AD123" i="3"/>
  <c r="AC123" i="3"/>
  <c r="AB123" i="3"/>
  <c r="AA123" i="3"/>
  <c r="Z123" i="3"/>
  <c r="Y123" i="3"/>
  <c r="X123" i="3"/>
  <c r="W123" i="3"/>
  <c r="V123" i="3"/>
  <c r="U123" i="3"/>
  <c r="T123" i="3"/>
  <c r="S123" i="3"/>
  <c r="R123" i="3"/>
  <c r="Q123" i="3"/>
  <c r="P123" i="3"/>
  <c r="O123" i="3"/>
  <c r="N123" i="3"/>
  <c r="M123" i="3"/>
  <c r="L123" i="3"/>
  <c r="K123" i="3"/>
  <c r="J123" i="3"/>
  <c r="I123" i="3"/>
  <c r="H123" i="3"/>
  <c r="CB122" i="3"/>
  <c r="CA122" i="3"/>
  <c r="BZ122" i="3"/>
  <c r="BY122" i="3"/>
  <c r="BX122" i="3"/>
  <c r="BW122" i="3"/>
  <c r="BV122" i="3"/>
  <c r="BU122" i="3"/>
  <c r="BT122" i="3"/>
  <c r="BS122" i="3"/>
  <c r="BR122" i="3"/>
  <c r="BP122" i="3"/>
  <c r="BO122" i="3"/>
  <c r="BN122" i="3"/>
  <c r="BM122" i="3"/>
  <c r="BL122" i="3"/>
  <c r="BK122" i="3"/>
  <c r="BJ122" i="3"/>
  <c r="BI122" i="3"/>
  <c r="BH122" i="3"/>
  <c r="BG122" i="3"/>
  <c r="BF122" i="3"/>
  <c r="BD122" i="3"/>
  <c r="BC122" i="3"/>
  <c r="BB122" i="3"/>
  <c r="BA122" i="3"/>
  <c r="AZ122" i="3"/>
  <c r="AY122" i="3"/>
  <c r="AX122" i="3"/>
  <c r="AW122" i="3"/>
  <c r="AV122" i="3"/>
  <c r="AU122" i="3"/>
  <c r="AT122" i="3"/>
  <c r="AR122" i="3"/>
  <c r="AQ122" i="3"/>
  <c r="AP122" i="3"/>
  <c r="AO122" i="3"/>
  <c r="AN122" i="3"/>
  <c r="AL122" i="3"/>
  <c r="AK122" i="3"/>
  <c r="AJ122" i="3"/>
  <c r="AI122" i="3"/>
  <c r="AH122" i="3"/>
  <c r="AF122" i="3"/>
  <c r="AE122" i="3"/>
  <c r="AD122" i="3"/>
  <c r="AC122" i="3"/>
  <c r="AB122" i="3"/>
  <c r="AA122" i="3"/>
  <c r="Z122" i="3"/>
  <c r="Y122" i="3"/>
  <c r="X122" i="3"/>
  <c r="W122" i="3"/>
  <c r="V122" i="3"/>
  <c r="T122" i="3"/>
  <c r="S122" i="3"/>
  <c r="R122" i="3"/>
  <c r="Q122" i="3"/>
  <c r="P122" i="3"/>
  <c r="O122" i="3"/>
  <c r="N122" i="3"/>
  <c r="M122" i="3"/>
  <c r="L122" i="3"/>
  <c r="K122" i="3"/>
  <c r="J122" i="3"/>
  <c r="I122" i="3"/>
  <c r="H122" i="3"/>
  <c r="CC121" i="3"/>
  <c r="CB121" i="3"/>
  <c r="CA121" i="3"/>
  <c r="BZ121" i="3"/>
  <c r="BY121" i="3"/>
  <c r="BX121" i="3"/>
  <c r="BW121" i="3"/>
  <c r="BV121" i="3"/>
  <c r="BU121" i="3"/>
  <c r="BT121" i="3"/>
  <c r="BS121" i="3"/>
  <c r="BR121" i="3"/>
  <c r="BQ121" i="3"/>
  <c r="BP121" i="3"/>
  <c r="BO121" i="3"/>
  <c r="BN121" i="3"/>
  <c r="BM121" i="3"/>
  <c r="BL121" i="3"/>
  <c r="BK121" i="3"/>
  <c r="BJ121" i="3"/>
  <c r="BI121" i="3"/>
  <c r="BH121" i="3"/>
  <c r="BG121" i="3"/>
  <c r="BF121" i="3"/>
  <c r="BE121" i="3"/>
  <c r="BD121" i="3"/>
  <c r="BC121" i="3"/>
  <c r="BB121" i="3"/>
  <c r="BA121" i="3"/>
  <c r="AZ121" i="3"/>
  <c r="AY121" i="3"/>
  <c r="AX121" i="3"/>
  <c r="AW121" i="3"/>
  <c r="AV121" i="3"/>
  <c r="AU121" i="3"/>
  <c r="AT121" i="3"/>
  <c r="AS121" i="3"/>
  <c r="AR121" i="3"/>
  <c r="AQ121" i="3"/>
  <c r="AP121" i="3"/>
  <c r="AO121" i="3"/>
  <c r="AN121" i="3"/>
  <c r="AM121" i="3"/>
  <c r="AL121" i="3"/>
  <c r="AK121" i="3"/>
  <c r="AJ121" i="3"/>
  <c r="AI121" i="3"/>
  <c r="AH121" i="3"/>
  <c r="AG121" i="3"/>
  <c r="AF121" i="3"/>
  <c r="AE121" i="3"/>
  <c r="AD121" i="3"/>
  <c r="AC121" i="3"/>
  <c r="AB121" i="3"/>
  <c r="AA121" i="3"/>
  <c r="Z121" i="3"/>
  <c r="Y121" i="3"/>
  <c r="X121" i="3"/>
  <c r="W121" i="3"/>
  <c r="V121" i="3"/>
  <c r="U121" i="3"/>
  <c r="T121" i="3"/>
  <c r="S121" i="3"/>
  <c r="R121" i="3"/>
  <c r="Q121" i="3"/>
  <c r="P121" i="3"/>
  <c r="O121" i="3"/>
  <c r="N121" i="3"/>
  <c r="M121" i="3"/>
  <c r="L121" i="3"/>
  <c r="K121" i="3"/>
  <c r="J121" i="3"/>
  <c r="I121" i="3"/>
  <c r="H121" i="3"/>
  <c r="CB120" i="3"/>
  <c r="CA120" i="3"/>
  <c r="BZ120" i="3"/>
  <c r="BY120" i="3"/>
  <c r="BX120" i="3"/>
  <c r="BW120" i="3"/>
  <c r="BV120" i="3"/>
  <c r="BU120" i="3"/>
  <c r="BT120" i="3"/>
  <c r="BS120" i="3"/>
  <c r="BR120" i="3"/>
  <c r="BP120" i="3"/>
  <c r="BO120" i="3"/>
  <c r="BN120" i="3"/>
  <c r="BM120" i="3"/>
  <c r="BL120" i="3"/>
  <c r="BK120" i="3"/>
  <c r="BJ120" i="3"/>
  <c r="BI120" i="3"/>
  <c r="BH120" i="3"/>
  <c r="BG120" i="3"/>
  <c r="BF120" i="3"/>
  <c r="BD120" i="3"/>
  <c r="BC120" i="3"/>
  <c r="BB120" i="3"/>
  <c r="BA120" i="3"/>
  <c r="AZ120" i="3"/>
  <c r="AY120" i="3"/>
  <c r="AX120" i="3"/>
  <c r="AW120" i="3"/>
  <c r="AV120" i="3"/>
  <c r="AU120" i="3"/>
  <c r="AT120" i="3"/>
  <c r="AR120" i="3"/>
  <c r="AQ120" i="3"/>
  <c r="AP120" i="3"/>
  <c r="AO120" i="3"/>
  <c r="AN120" i="3"/>
  <c r="AL120" i="3"/>
  <c r="AK120" i="3"/>
  <c r="AJ120" i="3"/>
  <c r="AI120" i="3"/>
  <c r="AH120" i="3"/>
  <c r="AF120" i="3"/>
  <c r="AE120" i="3"/>
  <c r="AD120" i="3"/>
  <c r="AC120" i="3"/>
  <c r="AB120" i="3"/>
  <c r="AA120" i="3"/>
  <c r="Z120" i="3"/>
  <c r="Y120" i="3"/>
  <c r="X120" i="3"/>
  <c r="W120" i="3"/>
  <c r="V120" i="3"/>
  <c r="T120" i="3"/>
  <c r="S120" i="3"/>
  <c r="R120" i="3"/>
  <c r="Q120" i="3"/>
  <c r="P120" i="3"/>
  <c r="O120" i="3"/>
  <c r="N120" i="3"/>
  <c r="M120" i="3"/>
  <c r="L120" i="3"/>
  <c r="K120" i="3"/>
  <c r="J120" i="3"/>
  <c r="I120" i="3"/>
  <c r="H120" i="3"/>
  <c r="CC119" i="3"/>
  <c r="CB119" i="3"/>
  <c r="CA119" i="3"/>
  <c r="BZ119" i="3"/>
  <c r="BY119" i="3"/>
  <c r="BX119" i="3"/>
  <c r="BW119" i="3"/>
  <c r="BV119" i="3"/>
  <c r="BU119" i="3"/>
  <c r="BT119" i="3"/>
  <c r="BS119" i="3"/>
  <c r="BR119" i="3"/>
  <c r="BQ119" i="3"/>
  <c r="BP119" i="3"/>
  <c r="BO119" i="3"/>
  <c r="BN119" i="3"/>
  <c r="BM119" i="3"/>
  <c r="BL119" i="3"/>
  <c r="BK119" i="3"/>
  <c r="BJ119" i="3"/>
  <c r="BI119" i="3"/>
  <c r="BH119" i="3"/>
  <c r="BG119" i="3"/>
  <c r="BF119" i="3"/>
  <c r="BE119" i="3"/>
  <c r="BD119" i="3"/>
  <c r="BC119" i="3"/>
  <c r="BB119" i="3"/>
  <c r="BA119" i="3"/>
  <c r="AZ119" i="3"/>
  <c r="AY119" i="3"/>
  <c r="AX119" i="3"/>
  <c r="AW119" i="3"/>
  <c r="AV119" i="3"/>
  <c r="AU119" i="3"/>
  <c r="AT119" i="3"/>
  <c r="AS119" i="3"/>
  <c r="AR119" i="3"/>
  <c r="AQ119" i="3"/>
  <c r="AP119" i="3"/>
  <c r="AO119" i="3"/>
  <c r="AN119" i="3"/>
  <c r="AM119" i="3"/>
  <c r="AL119" i="3"/>
  <c r="AK119" i="3"/>
  <c r="AJ119" i="3"/>
  <c r="AI119" i="3"/>
  <c r="AH119" i="3"/>
  <c r="AG119" i="3"/>
  <c r="AF119" i="3"/>
  <c r="AE119" i="3"/>
  <c r="AD119" i="3"/>
  <c r="AC119" i="3"/>
  <c r="AB119" i="3"/>
  <c r="AA119" i="3"/>
  <c r="Z119" i="3"/>
  <c r="Y119" i="3"/>
  <c r="X119" i="3"/>
  <c r="W119" i="3"/>
  <c r="V119" i="3"/>
  <c r="U119" i="3"/>
  <c r="T119" i="3"/>
  <c r="S119" i="3"/>
  <c r="R119" i="3"/>
  <c r="Q119" i="3"/>
  <c r="P119" i="3"/>
  <c r="O119" i="3"/>
  <c r="N119" i="3"/>
  <c r="M119" i="3"/>
  <c r="L119" i="3"/>
  <c r="K119" i="3"/>
  <c r="J119" i="3"/>
  <c r="I119" i="3"/>
  <c r="H119" i="3"/>
  <c r="CC118" i="3"/>
  <c r="CB118" i="3"/>
  <c r="CA118" i="3"/>
  <c r="BZ118" i="3"/>
  <c r="BY118" i="3"/>
  <c r="BX118" i="3"/>
  <c r="BW118" i="3"/>
  <c r="BV118" i="3"/>
  <c r="BU118" i="3"/>
  <c r="BT118" i="3"/>
  <c r="BS118" i="3"/>
  <c r="BR118" i="3"/>
  <c r="BQ118" i="3"/>
  <c r="BP118" i="3"/>
  <c r="BO118" i="3"/>
  <c r="BN118" i="3"/>
  <c r="BM118" i="3"/>
  <c r="BL118" i="3"/>
  <c r="BK118" i="3"/>
  <c r="BJ118" i="3"/>
  <c r="BI118" i="3"/>
  <c r="BH118" i="3"/>
  <c r="BG118" i="3"/>
  <c r="BF118" i="3"/>
  <c r="BE118" i="3"/>
  <c r="BD118" i="3"/>
  <c r="BC118" i="3"/>
  <c r="BB118" i="3"/>
  <c r="BA118" i="3"/>
  <c r="AZ118" i="3"/>
  <c r="AY118" i="3"/>
  <c r="AX118" i="3"/>
  <c r="AW118" i="3"/>
  <c r="AV118" i="3"/>
  <c r="AU118" i="3"/>
  <c r="AT118" i="3"/>
  <c r="AS118" i="3"/>
  <c r="AR118" i="3"/>
  <c r="AQ118" i="3"/>
  <c r="AP118" i="3"/>
  <c r="AO118" i="3"/>
  <c r="AN118" i="3"/>
  <c r="AM118" i="3"/>
  <c r="AL118" i="3"/>
  <c r="AK118" i="3"/>
  <c r="AJ118" i="3"/>
  <c r="AI118" i="3"/>
  <c r="AH118" i="3"/>
  <c r="AG118" i="3"/>
  <c r="AF118" i="3"/>
  <c r="AE118" i="3"/>
  <c r="AD118" i="3"/>
  <c r="AC118" i="3"/>
  <c r="AB118" i="3"/>
  <c r="AA118" i="3"/>
  <c r="Z118" i="3"/>
  <c r="Y118" i="3"/>
  <c r="X118" i="3"/>
  <c r="W118" i="3"/>
  <c r="V118" i="3"/>
  <c r="U118" i="3"/>
  <c r="T118" i="3"/>
  <c r="S118" i="3"/>
  <c r="R118" i="3"/>
  <c r="Q118" i="3"/>
  <c r="P118" i="3"/>
  <c r="O118" i="3"/>
  <c r="N118" i="3"/>
  <c r="M118" i="3"/>
  <c r="L118" i="3"/>
  <c r="K118" i="3"/>
  <c r="J118" i="3"/>
  <c r="I118" i="3"/>
  <c r="H118" i="3"/>
  <c r="CC117" i="3"/>
  <c r="CB117" i="3"/>
  <c r="CA117" i="3"/>
  <c r="BZ117" i="3"/>
  <c r="BY117" i="3"/>
  <c r="BX117" i="3"/>
  <c r="BW117" i="3"/>
  <c r="BV117" i="3"/>
  <c r="BU117" i="3"/>
  <c r="BT117" i="3"/>
  <c r="BS117" i="3"/>
  <c r="BR117" i="3"/>
  <c r="BQ117" i="3"/>
  <c r="BP117" i="3"/>
  <c r="BO117" i="3"/>
  <c r="BN117" i="3"/>
  <c r="BM117" i="3"/>
  <c r="BL117" i="3"/>
  <c r="BK117" i="3"/>
  <c r="BJ117" i="3"/>
  <c r="BI117" i="3"/>
  <c r="BH117" i="3"/>
  <c r="BG117" i="3"/>
  <c r="BF117" i="3"/>
  <c r="BE117" i="3"/>
  <c r="BD117" i="3"/>
  <c r="BC117" i="3"/>
  <c r="BB117" i="3"/>
  <c r="BA117" i="3"/>
  <c r="AZ117" i="3"/>
  <c r="AY117" i="3"/>
  <c r="AX117" i="3"/>
  <c r="AW117" i="3"/>
  <c r="AV117" i="3"/>
  <c r="AU117" i="3"/>
  <c r="AT117" i="3"/>
  <c r="AS117" i="3"/>
  <c r="AR117" i="3"/>
  <c r="AQ117" i="3"/>
  <c r="AP117" i="3"/>
  <c r="AO117" i="3"/>
  <c r="AN117" i="3"/>
  <c r="AM117" i="3"/>
  <c r="AL117" i="3"/>
  <c r="AK117" i="3"/>
  <c r="AJ117" i="3"/>
  <c r="AI117" i="3"/>
  <c r="AH117" i="3"/>
  <c r="AG117" i="3"/>
  <c r="AF117" i="3"/>
  <c r="AE117" i="3"/>
  <c r="AD117" i="3"/>
  <c r="AC117" i="3"/>
  <c r="AB117" i="3"/>
  <c r="AA117" i="3"/>
  <c r="Z117" i="3"/>
  <c r="Y117" i="3"/>
  <c r="X117" i="3"/>
  <c r="W117" i="3"/>
  <c r="V117" i="3"/>
  <c r="U117" i="3"/>
  <c r="T117" i="3"/>
  <c r="S117" i="3"/>
  <c r="R117" i="3"/>
  <c r="Q117" i="3"/>
  <c r="P117" i="3"/>
  <c r="O117" i="3"/>
  <c r="N117" i="3"/>
  <c r="M117" i="3"/>
  <c r="L117" i="3"/>
  <c r="K117" i="3"/>
  <c r="J117" i="3"/>
  <c r="I117" i="3"/>
  <c r="H117" i="3"/>
  <c r="CC116" i="3"/>
  <c r="CB116" i="3"/>
  <c r="CA116" i="3"/>
  <c r="BZ116" i="3"/>
  <c r="BY116" i="3"/>
  <c r="BX116" i="3"/>
  <c r="BW116" i="3"/>
  <c r="BV116" i="3"/>
  <c r="BU116" i="3"/>
  <c r="BT116" i="3"/>
  <c r="BS116" i="3"/>
  <c r="BR116" i="3"/>
  <c r="BQ116" i="3"/>
  <c r="BP116" i="3"/>
  <c r="BO116" i="3"/>
  <c r="BN116" i="3"/>
  <c r="BM116" i="3"/>
  <c r="BL116" i="3"/>
  <c r="BK116" i="3"/>
  <c r="BJ116" i="3"/>
  <c r="BI116" i="3"/>
  <c r="BH116" i="3"/>
  <c r="BG116" i="3"/>
  <c r="BF116" i="3"/>
  <c r="BE116" i="3"/>
  <c r="BD116" i="3"/>
  <c r="BC116" i="3"/>
  <c r="BB116" i="3"/>
  <c r="BA116" i="3"/>
  <c r="AZ116" i="3"/>
  <c r="AY116" i="3"/>
  <c r="AX116" i="3"/>
  <c r="AW116" i="3"/>
  <c r="AV116" i="3"/>
  <c r="AU116" i="3"/>
  <c r="AT116" i="3"/>
  <c r="AS116" i="3"/>
  <c r="AR116" i="3"/>
  <c r="AQ116" i="3"/>
  <c r="AP116" i="3"/>
  <c r="AO116" i="3"/>
  <c r="AN116" i="3"/>
  <c r="AM116" i="3"/>
  <c r="AL116" i="3"/>
  <c r="AK116" i="3"/>
  <c r="AJ116" i="3"/>
  <c r="AI116" i="3"/>
  <c r="AH116" i="3"/>
  <c r="AG116" i="3"/>
  <c r="AF116" i="3"/>
  <c r="AE116" i="3"/>
  <c r="AD116" i="3"/>
  <c r="AC116" i="3"/>
  <c r="AB116" i="3"/>
  <c r="AA116" i="3"/>
  <c r="Z116" i="3"/>
  <c r="Y116" i="3"/>
  <c r="X116" i="3"/>
  <c r="W116" i="3"/>
  <c r="V116" i="3"/>
  <c r="U116" i="3"/>
  <c r="T116" i="3"/>
  <c r="S116" i="3"/>
  <c r="R116" i="3"/>
  <c r="Q116" i="3"/>
  <c r="P116" i="3"/>
  <c r="O116" i="3"/>
  <c r="N116" i="3"/>
  <c r="M116" i="3"/>
  <c r="L116" i="3"/>
  <c r="K116" i="3"/>
  <c r="J116" i="3"/>
  <c r="I116" i="3"/>
  <c r="H116" i="3"/>
  <c r="CC115" i="3"/>
  <c r="CB115" i="3"/>
  <c r="CA115" i="3"/>
  <c r="BZ115" i="3"/>
  <c r="BY115" i="3"/>
  <c r="BX115" i="3"/>
  <c r="BW115" i="3"/>
  <c r="BV115" i="3"/>
  <c r="BU115" i="3"/>
  <c r="BT115" i="3"/>
  <c r="BS115" i="3"/>
  <c r="BR115" i="3"/>
  <c r="BQ115" i="3"/>
  <c r="BP115" i="3"/>
  <c r="BO115" i="3"/>
  <c r="BN115" i="3"/>
  <c r="BM115" i="3"/>
  <c r="BL115" i="3"/>
  <c r="BK115" i="3"/>
  <c r="BJ115" i="3"/>
  <c r="BI115" i="3"/>
  <c r="BH115" i="3"/>
  <c r="BG115" i="3"/>
  <c r="BF115" i="3"/>
  <c r="BE115" i="3"/>
  <c r="BD115" i="3"/>
  <c r="BC115" i="3"/>
  <c r="BB115" i="3"/>
  <c r="BA115" i="3"/>
  <c r="AZ115" i="3"/>
  <c r="AY115" i="3"/>
  <c r="AX115" i="3"/>
  <c r="AW115" i="3"/>
  <c r="AV115" i="3"/>
  <c r="AU115" i="3"/>
  <c r="AT115" i="3"/>
  <c r="AS115" i="3"/>
  <c r="AR115" i="3"/>
  <c r="AQ115" i="3"/>
  <c r="AP115" i="3"/>
  <c r="AO115" i="3"/>
  <c r="AN115" i="3"/>
  <c r="AM115" i="3"/>
  <c r="AL115" i="3"/>
  <c r="AK115" i="3"/>
  <c r="AJ115" i="3"/>
  <c r="AI115" i="3"/>
  <c r="AH115" i="3"/>
  <c r="AG115" i="3"/>
  <c r="AF115" i="3"/>
  <c r="AE115" i="3"/>
  <c r="AD115" i="3"/>
  <c r="AC115" i="3"/>
  <c r="AB115" i="3"/>
  <c r="AA115" i="3"/>
  <c r="Z115" i="3"/>
  <c r="Y115" i="3"/>
  <c r="X115" i="3"/>
  <c r="W115" i="3"/>
  <c r="V115" i="3"/>
  <c r="U115" i="3"/>
  <c r="T115" i="3"/>
  <c r="S115" i="3"/>
  <c r="R115" i="3"/>
  <c r="Q115" i="3"/>
  <c r="P115" i="3"/>
  <c r="O115" i="3"/>
  <c r="N115" i="3"/>
  <c r="M115" i="3"/>
  <c r="L115" i="3"/>
  <c r="K115" i="3"/>
  <c r="J115" i="3"/>
  <c r="I115" i="3"/>
  <c r="H115" i="3"/>
  <c r="CC112" i="3"/>
  <c r="CB112" i="3"/>
  <c r="CA112" i="3"/>
  <c r="BZ112" i="3"/>
  <c r="BY112" i="3"/>
  <c r="BX112" i="3"/>
  <c r="BW112" i="3"/>
  <c r="BV112" i="3"/>
  <c r="BU112" i="3"/>
  <c r="BT112" i="3"/>
  <c r="BS112" i="3"/>
  <c r="BR112" i="3"/>
  <c r="BQ112" i="3"/>
  <c r="BP112" i="3"/>
  <c r="BO112" i="3"/>
  <c r="BN112" i="3"/>
  <c r="BM112" i="3"/>
  <c r="BL112" i="3"/>
  <c r="BK112" i="3"/>
  <c r="BJ112" i="3"/>
  <c r="BI112" i="3"/>
  <c r="BH112" i="3"/>
  <c r="BG112" i="3"/>
  <c r="BF112" i="3"/>
  <c r="BE112" i="3"/>
  <c r="BD112" i="3"/>
  <c r="BC112" i="3"/>
  <c r="BB112" i="3"/>
  <c r="BA112" i="3"/>
  <c r="AZ112" i="3"/>
  <c r="AY112" i="3"/>
  <c r="AX112" i="3"/>
  <c r="AW112" i="3"/>
  <c r="AV112" i="3"/>
  <c r="AU112" i="3"/>
  <c r="AT112" i="3"/>
  <c r="AS112" i="3"/>
  <c r="AR112" i="3"/>
  <c r="AQ112" i="3"/>
  <c r="AP112" i="3"/>
  <c r="AO112" i="3"/>
  <c r="AN112" i="3"/>
  <c r="AM112" i="3"/>
  <c r="AL112" i="3"/>
  <c r="AK112" i="3"/>
  <c r="AJ112" i="3"/>
  <c r="AI112" i="3"/>
  <c r="AH112" i="3"/>
  <c r="AG112" i="3"/>
  <c r="AF112" i="3"/>
  <c r="AE112" i="3"/>
  <c r="AD112" i="3"/>
  <c r="AC112" i="3"/>
  <c r="AB112" i="3"/>
  <c r="AA112" i="3"/>
  <c r="Z112" i="3"/>
  <c r="Y112" i="3"/>
  <c r="X112" i="3"/>
  <c r="W112" i="3"/>
  <c r="V112" i="3"/>
  <c r="U112" i="3"/>
  <c r="T112" i="3"/>
  <c r="S112" i="3"/>
  <c r="R112" i="3"/>
  <c r="Q112" i="3"/>
  <c r="P112" i="3"/>
  <c r="O112" i="3"/>
  <c r="N112" i="3"/>
  <c r="M112" i="3"/>
  <c r="L112" i="3"/>
  <c r="K112" i="3"/>
  <c r="J112" i="3"/>
  <c r="I112" i="3"/>
  <c r="H112" i="3"/>
  <c r="CC111" i="3"/>
  <c r="CB111" i="3"/>
  <c r="CA111" i="3"/>
  <c r="BZ111" i="3"/>
  <c r="BY111" i="3"/>
  <c r="BX111" i="3"/>
  <c r="BW111" i="3"/>
  <c r="BV111" i="3"/>
  <c r="BU111" i="3"/>
  <c r="BT111" i="3"/>
  <c r="BS111" i="3"/>
  <c r="BR111" i="3"/>
  <c r="BQ111" i="3"/>
  <c r="BP111" i="3"/>
  <c r="BO111" i="3"/>
  <c r="BN111" i="3"/>
  <c r="BM111" i="3"/>
  <c r="BL111" i="3"/>
  <c r="BK111" i="3"/>
  <c r="BJ111" i="3"/>
  <c r="BI111" i="3"/>
  <c r="BH111" i="3"/>
  <c r="BG111" i="3"/>
  <c r="BF111" i="3"/>
  <c r="BE111" i="3"/>
  <c r="BD111" i="3"/>
  <c r="BC111" i="3"/>
  <c r="BB111" i="3"/>
  <c r="BA111" i="3"/>
  <c r="AZ111" i="3"/>
  <c r="AY111" i="3"/>
  <c r="AX111" i="3"/>
  <c r="AW111" i="3"/>
  <c r="AV111" i="3"/>
  <c r="AU111" i="3"/>
  <c r="AT111" i="3"/>
  <c r="AS111" i="3"/>
  <c r="AR111" i="3"/>
  <c r="AQ111" i="3"/>
  <c r="AP111" i="3"/>
  <c r="AO111" i="3"/>
  <c r="AN111" i="3"/>
  <c r="AM111" i="3"/>
  <c r="AL111" i="3"/>
  <c r="AK111" i="3"/>
  <c r="AJ111" i="3"/>
  <c r="AI111" i="3"/>
  <c r="AH111" i="3"/>
  <c r="AG111" i="3"/>
  <c r="AF111" i="3"/>
  <c r="AE111" i="3"/>
  <c r="AD111" i="3"/>
  <c r="AC111" i="3"/>
  <c r="AB111" i="3"/>
  <c r="AA111" i="3"/>
  <c r="Z111" i="3"/>
  <c r="Y111" i="3"/>
  <c r="X111" i="3"/>
  <c r="W111" i="3"/>
  <c r="V111" i="3"/>
  <c r="U111" i="3"/>
  <c r="T111" i="3"/>
  <c r="S111" i="3"/>
  <c r="R111" i="3"/>
  <c r="Q111" i="3"/>
  <c r="P111" i="3"/>
  <c r="O111" i="3"/>
  <c r="N111" i="3"/>
  <c r="M111" i="3"/>
  <c r="L111" i="3"/>
  <c r="K111" i="3"/>
  <c r="J111" i="3"/>
  <c r="I111" i="3"/>
  <c r="H111" i="3"/>
  <c r="CC110" i="3"/>
  <c r="CB110" i="3"/>
  <c r="CA110" i="3"/>
  <c r="BZ110" i="3"/>
  <c r="BY110" i="3"/>
  <c r="BX110" i="3"/>
  <c r="BW110" i="3"/>
  <c r="BV110" i="3"/>
  <c r="BU110" i="3"/>
  <c r="BT110" i="3"/>
  <c r="BS110" i="3"/>
  <c r="BR110" i="3"/>
  <c r="BQ110" i="3"/>
  <c r="BP110" i="3"/>
  <c r="BO110" i="3"/>
  <c r="BN110" i="3"/>
  <c r="BM110" i="3"/>
  <c r="BL110" i="3"/>
  <c r="BK110" i="3"/>
  <c r="BJ110" i="3"/>
  <c r="BI110" i="3"/>
  <c r="BH110" i="3"/>
  <c r="BG110" i="3"/>
  <c r="BF110" i="3"/>
  <c r="BE110" i="3"/>
  <c r="BD110" i="3"/>
  <c r="BC110" i="3"/>
  <c r="BB110" i="3"/>
  <c r="BA110" i="3"/>
  <c r="AZ110" i="3"/>
  <c r="AY110" i="3"/>
  <c r="AX110" i="3"/>
  <c r="AW110" i="3"/>
  <c r="AV110" i="3"/>
  <c r="AU110" i="3"/>
  <c r="AT110" i="3"/>
  <c r="AS110" i="3"/>
  <c r="AR110" i="3"/>
  <c r="AQ110" i="3"/>
  <c r="AP110" i="3"/>
  <c r="AO110" i="3"/>
  <c r="AN110" i="3"/>
  <c r="AM110" i="3"/>
  <c r="AL110" i="3"/>
  <c r="AK110" i="3"/>
  <c r="AJ110" i="3"/>
  <c r="AI110" i="3"/>
  <c r="AH110" i="3"/>
  <c r="AG110" i="3"/>
  <c r="AF110" i="3"/>
  <c r="AE110" i="3"/>
  <c r="AD110" i="3"/>
  <c r="AC110" i="3"/>
  <c r="AB110" i="3"/>
  <c r="AA110" i="3"/>
  <c r="Z110" i="3"/>
  <c r="Y110" i="3"/>
  <c r="X110" i="3"/>
  <c r="W110" i="3"/>
  <c r="V110" i="3"/>
  <c r="U110" i="3"/>
  <c r="T110" i="3"/>
  <c r="S110" i="3"/>
  <c r="R110" i="3"/>
  <c r="Q110" i="3"/>
  <c r="P110" i="3"/>
  <c r="O110" i="3"/>
  <c r="N110" i="3"/>
  <c r="M110" i="3"/>
  <c r="L110" i="3"/>
  <c r="K110" i="3"/>
  <c r="J110" i="3"/>
  <c r="I110" i="3"/>
  <c r="H110" i="3"/>
  <c r="CC109" i="3"/>
  <c r="CB109" i="3"/>
  <c r="CA109" i="3"/>
  <c r="BZ109" i="3"/>
  <c r="BY109" i="3"/>
  <c r="BX109" i="3"/>
  <c r="BW109" i="3"/>
  <c r="BV109" i="3"/>
  <c r="BU109" i="3"/>
  <c r="BT109" i="3"/>
  <c r="BS109" i="3"/>
  <c r="BR109" i="3"/>
  <c r="BQ109" i="3"/>
  <c r="BP109" i="3"/>
  <c r="BO109" i="3"/>
  <c r="BN109" i="3"/>
  <c r="BM109" i="3"/>
  <c r="BL109" i="3"/>
  <c r="BK109" i="3"/>
  <c r="BJ109" i="3"/>
  <c r="BI109" i="3"/>
  <c r="BH109" i="3"/>
  <c r="BG109" i="3"/>
  <c r="BF109" i="3"/>
  <c r="BE109" i="3"/>
  <c r="BD109" i="3"/>
  <c r="BC109" i="3"/>
  <c r="BB109" i="3"/>
  <c r="BA109" i="3"/>
  <c r="AZ109" i="3"/>
  <c r="AY109" i="3"/>
  <c r="AX109" i="3"/>
  <c r="AW109" i="3"/>
  <c r="AV109" i="3"/>
  <c r="AU109" i="3"/>
  <c r="AT109" i="3"/>
  <c r="AS109" i="3"/>
  <c r="AR109" i="3"/>
  <c r="AQ109" i="3"/>
  <c r="AP109" i="3"/>
  <c r="AO109" i="3"/>
  <c r="AN109" i="3"/>
  <c r="AM109" i="3"/>
  <c r="AL109" i="3"/>
  <c r="AK109" i="3"/>
  <c r="AJ109" i="3"/>
  <c r="AI109" i="3"/>
  <c r="AH109" i="3"/>
  <c r="AG109" i="3"/>
  <c r="AF109" i="3"/>
  <c r="AE109" i="3"/>
  <c r="AD109" i="3"/>
  <c r="AC109" i="3"/>
  <c r="AB109" i="3"/>
  <c r="AA109" i="3"/>
  <c r="Z109" i="3"/>
  <c r="Y109" i="3"/>
  <c r="X109" i="3"/>
  <c r="W109" i="3"/>
  <c r="V109" i="3"/>
  <c r="U109" i="3"/>
  <c r="T109" i="3"/>
  <c r="S109" i="3"/>
  <c r="R109" i="3"/>
  <c r="Q109" i="3"/>
  <c r="P109" i="3"/>
  <c r="O109" i="3"/>
  <c r="N109" i="3"/>
  <c r="M109" i="3"/>
  <c r="L109" i="3"/>
  <c r="K109" i="3"/>
  <c r="J109" i="3"/>
  <c r="I109" i="3"/>
  <c r="H109" i="3"/>
  <c r="CC108" i="3"/>
  <c r="CB108" i="3"/>
  <c r="CA108" i="3"/>
  <c r="BZ108" i="3"/>
  <c r="BY108" i="3"/>
  <c r="BX108" i="3"/>
  <c r="BW108" i="3"/>
  <c r="BV108" i="3"/>
  <c r="BU108" i="3"/>
  <c r="BT108" i="3"/>
  <c r="BS108" i="3"/>
  <c r="BR108" i="3"/>
  <c r="BQ108" i="3"/>
  <c r="BP108" i="3"/>
  <c r="BO108" i="3"/>
  <c r="BN108" i="3"/>
  <c r="BM108" i="3"/>
  <c r="BL108" i="3"/>
  <c r="BK108" i="3"/>
  <c r="BJ108" i="3"/>
  <c r="BI108" i="3"/>
  <c r="BH108" i="3"/>
  <c r="BG108" i="3"/>
  <c r="BF108" i="3"/>
  <c r="BE108" i="3"/>
  <c r="BD108" i="3"/>
  <c r="BC108"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R108" i="3"/>
  <c r="Q108" i="3"/>
  <c r="P108" i="3"/>
  <c r="O108" i="3"/>
  <c r="N108" i="3"/>
  <c r="M108" i="3"/>
  <c r="L108" i="3"/>
  <c r="K108" i="3"/>
  <c r="J108" i="3"/>
  <c r="I108" i="3"/>
  <c r="H108" i="3"/>
  <c r="CC107" i="3"/>
  <c r="CB107" i="3"/>
  <c r="CA107" i="3"/>
  <c r="BZ107" i="3"/>
  <c r="BY107" i="3"/>
  <c r="BX107" i="3"/>
  <c r="BW107" i="3"/>
  <c r="BV107" i="3"/>
  <c r="BU107" i="3"/>
  <c r="BT107" i="3"/>
  <c r="BS107" i="3"/>
  <c r="BR107" i="3"/>
  <c r="BQ107" i="3"/>
  <c r="BP107" i="3"/>
  <c r="BO107" i="3"/>
  <c r="BN107" i="3"/>
  <c r="BM107" i="3"/>
  <c r="BL107" i="3"/>
  <c r="BK107" i="3"/>
  <c r="BJ107" i="3"/>
  <c r="BI107" i="3"/>
  <c r="BH107" i="3"/>
  <c r="BG107" i="3"/>
  <c r="BF107" i="3"/>
  <c r="BE107" i="3"/>
  <c r="BD107" i="3"/>
  <c r="BC107" i="3"/>
  <c r="BB107" i="3"/>
  <c r="BA107" i="3"/>
  <c r="AZ107" i="3"/>
  <c r="AY107" i="3"/>
  <c r="AX107" i="3"/>
  <c r="AW107" i="3"/>
  <c r="AV107" i="3"/>
  <c r="AU107" i="3"/>
  <c r="AT107" i="3"/>
  <c r="AS107" i="3"/>
  <c r="AR107" i="3"/>
  <c r="AQ107" i="3"/>
  <c r="AP107" i="3"/>
  <c r="AO107" i="3"/>
  <c r="AN107" i="3"/>
  <c r="AM107" i="3"/>
  <c r="AL107" i="3"/>
  <c r="AK107" i="3"/>
  <c r="AJ107" i="3"/>
  <c r="AI107" i="3"/>
  <c r="AH107" i="3"/>
  <c r="AG107" i="3"/>
  <c r="AF107" i="3"/>
  <c r="AE107" i="3"/>
  <c r="AD107" i="3"/>
  <c r="AC107" i="3"/>
  <c r="AB107" i="3"/>
  <c r="AA107" i="3"/>
  <c r="Z107" i="3"/>
  <c r="Y107" i="3"/>
  <c r="X107" i="3"/>
  <c r="W107" i="3"/>
  <c r="V107" i="3"/>
  <c r="U107" i="3"/>
  <c r="T107" i="3"/>
  <c r="S107" i="3"/>
  <c r="R107" i="3"/>
  <c r="Q107" i="3"/>
  <c r="P107" i="3"/>
  <c r="O107" i="3"/>
  <c r="N107" i="3"/>
  <c r="M107" i="3"/>
  <c r="L107" i="3"/>
  <c r="K107" i="3"/>
  <c r="J107" i="3"/>
  <c r="I107" i="3"/>
  <c r="H107" i="3"/>
  <c r="CC106" i="3"/>
  <c r="CB106" i="3"/>
  <c r="CA106" i="3"/>
  <c r="BZ106" i="3"/>
  <c r="BY106" i="3"/>
  <c r="BX106" i="3"/>
  <c r="BW106" i="3"/>
  <c r="BV106" i="3"/>
  <c r="BU106" i="3"/>
  <c r="BT106" i="3"/>
  <c r="BS106" i="3"/>
  <c r="BR106" i="3"/>
  <c r="BQ106" i="3"/>
  <c r="BP106" i="3"/>
  <c r="BO106" i="3"/>
  <c r="BN106" i="3"/>
  <c r="BM106" i="3"/>
  <c r="BL106" i="3"/>
  <c r="BK106" i="3"/>
  <c r="BJ106" i="3"/>
  <c r="BI106" i="3"/>
  <c r="BH106" i="3"/>
  <c r="BG106" i="3"/>
  <c r="BF106" i="3"/>
  <c r="BE106" i="3"/>
  <c r="BD106" i="3"/>
  <c r="BC106" i="3"/>
  <c r="BB106" i="3"/>
  <c r="BA106" i="3"/>
  <c r="AZ106" i="3"/>
  <c r="AY106" i="3"/>
  <c r="AX106" i="3"/>
  <c r="AW106" i="3"/>
  <c r="AV106" i="3"/>
  <c r="AU106" i="3"/>
  <c r="AT106" i="3"/>
  <c r="AS106" i="3"/>
  <c r="AR106" i="3"/>
  <c r="AQ106" i="3"/>
  <c r="AP106" i="3"/>
  <c r="AO106" i="3"/>
  <c r="AN106" i="3"/>
  <c r="AM106" i="3"/>
  <c r="AL106" i="3"/>
  <c r="AK106" i="3"/>
  <c r="AJ106" i="3"/>
  <c r="AI106" i="3"/>
  <c r="AH106" i="3"/>
  <c r="AG106" i="3"/>
  <c r="AF106" i="3"/>
  <c r="AE106" i="3"/>
  <c r="AD106" i="3"/>
  <c r="AC106" i="3"/>
  <c r="AB106" i="3"/>
  <c r="AA106" i="3"/>
  <c r="Z106" i="3"/>
  <c r="Y106" i="3"/>
  <c r="X106" i="3"/>
  <c r="W106" i="3"/>
  <c r="V106" i="3"/>
  <c r="U106" i="3"/>
  <c r="T106" i="3"/>
  <c r="S106" i="3"/>
  <c r="R106" i="3"/>
  <c r="Q106" i="3"/>
  <c r="P106" i="3"/>
  <c r="O106" i="3"/>
  <c r="N106" i="3"/>
  <c r="M106" i="3"/>
  <c r="L106" i="3"/>
  <c r="K106" i="3"/>
  <c r="J106" i="3"/>
  <c r="I106" i="3"/>
  <c r="H106" i="3"/>
  <c r="CC105" i="3"/>
  <c r="CB105" i="3"/>
  <c r="CA105" i="3"/>
  <c r="BZ105" i="3"/>
  <c r="BY105" i="3"/>
  <c r="BX105" i="3"/>
  <c r="BW105" i="3"/>
  <c r="BV105" i="3"/>
  <c r="BU105" i="3"/>
  <c r="BT105" i="3"/>
  <c r="BS105" i="3"/>
  <c r="BR105" i="3"/>
  <c r="BQ105" i="3"/>
  <c r="BP105" i="3"/>
  <c r="BO105" i="3"/>
  <c r="BN105" i="3"/>
  <c r="BM105" i="3"/>
  <c r="BL105" i="3"/>
  <c r="BK105" i="3"/>
  <c r="BJ105" i="3"/>
  <c r="BI105" i="3"/>
  <c r="BH105" i="3"/>
  <c r="BG105" i="3"/>
  <c r="BF105" i="3"/>
  <c r="BE105" i="3"/>
  <c r="BD105" i="3"/>
  <c r="BC105" i="3"/>
  <c r="BB105" i="3"/>
  <c r="BA105" i="3"/>
  <c r="AZ105" i="3"/>
  <c r="AY105" i="3"/>
  <c r="AX105" i="3"/>
  <c r="AW105" i="3"/>
  <c r="AV105" i="3"/>
  <c r="AU105" i="3"/>
  <c r="AT105" i="3"/>
  <c r="AS105" i="3"/>
  <c r="AR105" i="3"/>
  <c r="AQ105" i="3"/>
  <c r="AP105" i="3"/>
  <c r="AO105" i="3"/>
  <c r="AN105" i="3"/>
  <c r="AM105" i="3"/>
  <c r="AL105" i="3"/>
  <c r="AK105" i="3"/>
  <c r="AJ105" i="3"/>
  <c r="AI105" i="3"/>
  <c r="AH105" i="3"/>
  <c r="AG105" i="3"/>
  <c r="AF105" i="3"/>
  <c r="AE105" i="3"/>
  <c r="AD105" i="3"/>
  <c r="AC105" i="3"/>
  <c r="AB105" i="3"/>
  <c r="AA105" i="3"/>
  <c r="Z105" i="3"/>
  <c r="Y105" i="3"/>
  <c r="X105" i="3"/>
  <c r="W105" i="3"/>
  <c r="V105" i="3"/>
  <c r="U105" i="3"/>
  <c r="T105" i="3"/>
  <c r="S105" i="3"/>
  <c r="R105" i="3"/>
  <c r="Q105" i="3"/>
  <c r="P105" i="3"/>
  <c r="O105" i="3"/>
  <c r="N105" i="3"/>
  <c r="M105" i="3"/>
  <c r="L105" i="3"/>
  <c r="K105" i="3"/>
  <c r="J105" i="3"/>
  <c r="I105" i="3"/>
  <c r="H105" i="3"/>
  <c r="CC104" i="3"/>
  <c r="CB104" i="3"/>
  <c r="CA104" i="3"/>
  <c r="BZ104" i="3"/>
  <c r="BY104" i="3"/>
  <c r="BX104" i="3"/>
  <c r="BW104" i="3"/>
  <c r="BV104" i="3"/>
  <c r="BU104" i="3"/>
  <c r="BT104" i="3"/>
  <c r="BS104" i="3"/>
  <c r="BR104" i="3"/>
  <c r="BQ104" i="3"/>
  <c r="BP104" i="3"/>
  <c r="BO104" i="3"/>
  <c r="BN104" i="3"/>
  <c r="BM104" i="3"/>
  <c r="BL104" i="3"/>
  <c r="BK104" i="3"/>
  <c r="BJ104" i="3"/>
  <c r="BI104" i="3"/>
  <c r="BH104" i="3"/>
  <c r="BG104" i="3"/>
  <c r="BF104" i="3"/>
  <c r="BE104" i="3"/>
  <c r="BD104" i="3"/>
  <c r="BC104" i="3"/>
  <c r="BB104" i="3"/>
  <c r="BA104" i="3"/>
  <c r="AZ104" i="3"/>
  <c r="AY104" i="3"/>
  <c r="AX104" i="3"/>
  <c r="AW104" i="3"/>
  <c r="AV104" i="3"/>
  <c r="AU104" i="3"/>
  <c r="AT104" i="3"/>
  <c r="AS104" i="3"/>
  <c r="AR104" i="3"/>
  <c r="AQ104" i="3"/>
  <c r="AP104" i="3"/>
  <c r="AO104" i="3"/>
  <c r="AN104" i="3"/>
  <c r="AM104" i="3"/>
  <c r="AL104" i="3"/>
  <c r="AK104" i="3"/>
  <c r="AJ104" i="3"/>
  <c r="AI104" i="3"/>
  <c r="AH104" i="3"/>
  <c r="AG104" i="3"/>
  <c r="AF104" i="3"/>
  <c r="AE104" i="3"/>
  <c r="AD104" i="3"/>
  <c r="AC104" i="3"/>
  <c r="AB104" i="3"/>
  <c r="AA104" i="3"/>
  <c r="Z104" i="3"/>
  <c r="Y104" i="3"/>
  <c r="X104" i="3"/>
  <c r="W104" i="3"/>
  <c r="V104" i="3"/>
  <c r="U104" i="3"/>
  <c r="T104" i="3"/>
  <c r="S104" i="3"/>
  <c r="R104" i="3"/>
  <c r="Q104" i="3"/>
  <c r="P104" i="3"/>
  <c r="O104" i="3"/>
  <c r="N104" i="3"/>
  <c r="M104" i="3"/>
  <c r="L104" i="3"/>
  <c r="K104" i="3"/>
  <c r="J104" i="3"/>
  <c r="I104" i="3"/>
  <c r="H104" i="3"/>
  <c r="X103" i="3"/>
  <c r="W103" i="3"/>
  <c r="V103" i="3"/>
  <c r="U103" i="3"/>
  <c r="T103" i="3"/>
  <c r="S103" i="3"/>
  <c r="R103" i="3"/>
  <c r="Q103" i="3"/>
  <c r="P103" i="3"/>
  <c r="O103" i="3"/>
  <c r="N103" i="3"/>
  <c r="M103" i="3"/>
  <c r="L103" i="3"/>
  <c r="K103" i="3"/>
  <c r="J103" i="3"/>
  <c r="I103" i="3"/>
  <c r="H103" i="3"/>
  <c r="CC101" i="3"/>
  <c r="CB101" i="3"/>
  <c r="CA101" i="3"/>
  <c r="BZ101" i="3"/>
  <c r="BY101" i="3"/>
  <c r="BX101" i="3"/>
  <c r="BW101" i="3"/>
  <c r="BV101" i="3"/>
  <c r="BU101" i="3"/>
  <c r="BT101" i="3"/>
  <c r="BS101" i="3"/>
  <c r="BR101" i="3"/>
  <c r="BQ101" i="3"/>
  <c r="BP101" i="3"/>
  <c r="BO101" i="3"/>
  <c r="BN101" i="3"/>
  <c r="BM101" i="3"/>
  <c r="BL101" i="3"/>
  <c r="BK101" i="3"/>
  <c r="BJ101" i="3"/>
  <c r="BI101" i="3"/>
  <c r="BH101" i="3"/>
  <c r="BG101" i="3"/>
  <c r="BF101" i="3"/>
  <c r="BE101" i="3"/>
  <c r="BD101" i="3"/>
  <c r="BC101" i="3"/>
  <c r="BB101" i="3"/>
  <c r="BA101" i="3"/>
  <c r="AZ101" i="3"/>
  <c r="AY101" i="3"/>
  <c r="AX101" i="3"/>
  <c r="AW101" i="3"/>
  <c r="AV101" i="3"/>
  <c r="AU101" i="3"/>
  <c r="AT101" i="3"/>
  <c r="AS101" i="3"/>
  <c r="AR101" i="3"/>
  <c r="AQ101" i="3"/>
  <c r="AP101" i="3"/>
  <c r="AO101" i="3"/>
  <c r="AN101" i="3"/>
  <c r="AM101" i="3"/>
  <c r="AL101" i="3"/>
  <c r="AK101" i="3"/>
  <c r="AJ101" i="3"/>
  <c r="AI101" i="3"/>
  <c r="AH101" i="3"/>
  <c r="AG101" i="3"/>
  <c r="AF101" i="3"/>
  <c r="AE101" i="3"/>
  <c r="AD101" i="3"/>
  <c r="AC101" i="3"/>
  <c r="AB101" i="3"/>
  <c r="AA101" i="3"/>
  <c r="Z101" i="3"/>
  <c r="Y101" i="3"/>
  <c r="X101" i="3"/>
  <c r="W101" i="3"/>
  <c r="V101" i="3"/>
  <c r="U101" i="3"/>
  <c r="T101" i="3"/>
  <c r="S101" i="3"/>
  <c r="R101" i="3"/>
  <c r="Q101" i="3"/>
  <c r="P101" i="3"/>
  <c r="O101" i="3"/>
  <c r="N101" i="3"/>
  <c r="M101" i="3"/>
  <c r="L101" i="3"/>
  <c r="K101" i="3"/>
  <c r="J101" i="3"/>
  <c r="I101" i="3"/>
  <c r="H101" i="3"/>
  <c r="CC100" i="3"/>
  <c r="CB100" i="3"/>
  <c r="CA100" i="3"/>
  <c r="BZ100" i="3"/>
  <c r="BY100" i="3"/>
  <c r="BX100" i="3"/>
  <c r="BW100" i="3"/>
  <c r="BV100" i="3"/>
  <c r="BU100" i="3"/>
  <c r="BT100" i="3"/>
  <c r="BS100" i="3"/>
  <c r="BR100" i="3"/>
  <c r="BQ100" i="3"/>
  <c r="BP100" i="3"/>
  <c r="BO100" i="3"/>
  <c r="BN100" i="3"/>
  <c r="BM100" i="3"/>
  <c r="BL100" i="3"/>
  <c r="BK100" i="3"/>
  <c r="BJ100" i="3"/>
  <c r="BI100" i="3"/>
  <c r="BH100" i="3"/>
  <c r="BG100" i="3"/>
  <c r="BF100" i="3"/>
  <c r="BE100" i="3"/>
  <c r="BD100" i="3"/>
  <c r="BC100" i="3"/>
  <c r="BB100" i="3"/>
  <c r="BA100" i="3"/>
  <c r="AZ100" i="3"/>
  <c r="AY100" i="3"/>
  <c r="AX100" i="3"/>
  <c r="AW100" i="3"/>
  <c r="AV100" i="3"/>
  <c r="AU100" i="3"/>
  <c r="AT100" i="3"/>
  <c r="AS100" i="3"/>
  <c r="AR100" i="3"/>
  <c r="AQ100" i="3"/>
  <c r="AP100" i="3"/>
  <c r="AO100" i="3"/>
  <c r="AN100" i="3"/>
  <c r="AM100" i="3"/>
  <c r="AL100" i="3"/>
  <c r="AK100" i="3"/>
  <c r="AJ100" i="3"/>
  <c r="AI100" i="3"/>
  <c r="AH100" i="3"/>
  <c r="AG100" i="3"/>
  <c r="AF100" i="3"/>
  <c r="AE100" i="3"/>
  <c r="AD100" i="3"/>
  <c r="AC100" i="3"/>
  <c r="AB100" i="3"/>
  <c r="AA100" i="3"/>
  <c r="Z100" i="3"/>
  <c r="Y100" i="3"/>
  <c r="X100" i="3"/>
  <c r="W100" i="3"/>
  <c r="V100" i="3"/>
  <c r="U100" i="3"/>
  <c r="T100" i="3"/>
  <c r="S100" i="3"/>
  <c r="R100" i="3"/>
  <c r="Q100" i="3"/>
  <c r="P100" i="3"/>
  <c r="O100" i="3"/>
  <c r="N100" i="3"/>
  <c r="M100" i="3"/>
  <c r="L100" i="3"/>
  <c r="K100" i="3"/>
  <c r="J100" i="3"/>
  <c r="I100" i="3"/>
  <c r="H100" i="3"/>
  <c r="CC99" i="3"/>
  <c r="CB99" i="3"/>
  <c r="CA99" i="3"/>
  <c r="BZ99" i="3"/>
  <c r="BY99" i="3"/>
  <c r="BX99" i="3"/>
  <c r="BW99" i="3"/>
  <c r="BV99" i="3"/>
  <c r="BU99" i="3"/>
  <c r="BT99" i="3"/>
  <c r="BS99" i="3"/>
  <c r="BR99" i="3"/>
  <c r="BQ99" i="3"/>
  <c r="BP99" i="3"/>
  <c r="BO99" i="3"/>
  <c r="BN99" i="3"/>
  <c r="BM99" i="3"/>
  <c r="BL99" i="3"/>
  <c r="BK99" i="3"/>
  <c r="BJ99" i="3"/>
  <c r="BI99" i="3"/>
  <c r="BH99" i="3"/>
  <c r="BG99" i="3"/>
  <c r="BF99" i="3"/>
  <c r="BE99" i="3"/>
  <c r="BD99" i="3"/>
  <c r="BC99" i="3"/>
  <c r="BB99" i="3"/>
  <c r="BA99" i="3"/>
  <c r="AZ99" i="3"/>
  <c r="AY99" i="3"/>
  <c r="AX99" i="3"/>
  <c r="AW99" i="3"/>
  <c r="AV99" i="3"/>
  <c r="AU99" i="3"/>
  <c r="AT99" i="3"/>
  <c r="AS99" i="3"/>
  <c r="AR99" i="3"/>
  <c r="AQ99" i="3"/>
  <c r="AP99" i="3"/>
  <c r="AO99" i="3"/>
  <c r="AN99" i="3"/>
  <c r="AM99" i="3"/>
  <c r="AL99" i="3"/>
  <c r="AK99" i="3"/>
  <c r="AJ99" i="3"/>
  <c r="AI99" i="3"/>
  <c r="AH99" i="3"/>
  <c r="AG99" i="3"/>
  <c r="AF99" i="3"/>
  <c r="AE99" i="3"/>
  <c r="AD99" i="3"/>
  <c r="AC99" i="3"/>
  <c r="AB99" i="3"/>
  <c r="AA99" i="3"/>
  <c r="Z99" i="3"/>
  <c r="Y99" i="3"/>
  <c r="X99" i="3"/>
  <c r="W99" i="3"/>
  <c r="V99" i="3"/>
  <c r="U99" i="3"/>
  <c r="T99" i="3"/>
  <c r="S99" i="3"/>
  <c r="R99" i="3"/>
  <c r="Q99" i="3"/>
  <c r="P99" i="3"/>
  <c r="O99" i="3"/>
  <c r="N99" i="3"/>
  <c r="M99" i="3"/>
  <c r="L99" i="3"/>
  <c r="K99" i="3"/>
  <c r="J99" i="3"/>
  <c r="I99" i="3"/>
  <c r="H99" i="3"/>
  <c r="CC98" i="3"/>
  <c r="CB98" i="3"/>
  <c r="CA98" i="3"/>
  <c r="BZ98" i="3"/>
  <c r="BY98" i="3"/>
  <c r="BX98" i="3"/>
  <c r="BW98" i="3"/>
  <c r="BV98" i="3"/>
  <c r="BU98" i="3"/>
  <c r="BT98" i="3"/>
  <c r="BS98" i="3"/>
  <c r="BR98" i="3"/>
  <c r="BQ98" i="3"/>
  <c r="BP98" i="3"/>
  <c r="BO98" i="3"/>
  <c r="BN98" i="3"/>
  <c r="BM98" i="3"/>
  <c r="BL98" i="3"/>
  <c r="BK98" i="3"/>
  <c r="BJ98" i="3"/>
  <c r="BI98" i="3"/>
  <c r="BH98" i="3"/>
  <c r="BG98" i="3"/>
  <c r="BF98" i="3"/>
  <c r="BE98" i="3"/>
  <c r="BD98" i="3"/>
  <c r="BC98" i="3"/>
  <c r="BB98" i="3"/>
  <c r="BA98" i="3"/>
  <c r="AZ98" i="3"/>
  <c r="AY98" i="3"/>
  <c r="AX98" i="3"/>
  <c r="AW98" i="3"/>
  <c r="AV98" i="3"/>
  <c r="AU98" i="3"/>
  <c r="AT98" i="3"/>
  <c r="AS98" i="3"/>
  <c r="AR98" i="3"/>
  <c r="AQ98" i="3"/>
  <c r="AP98" i="3"/>
  <c r="AO98" i="3"/>
  <c r="AN98" i="3"/>
  <c r="AM98" i="3"/>
  <c r="AL98" i="3"/>
  <c r="AK98" i="3"/>
  <c r="AJ98" i="3"/>
  <c r="AI98" i="3"/>
  <c r="AH98" i="3"/>
  <c r="AG98" i="3"/>
  <c r="AF98" i="3"/>
  <c r="AE98" i="3"/>
  <c r="AD98" i="3"/>
  <c r="AC98" i="3"/>
  <c r="AB98" i="3"/>
  <c r="AA98" i="3"/>
  <c r="Z98" i="3"/>
  <c r="Y98" i="3"/>
  <c r="X98" i="3"/>
  <c r="W98" i="3"/>
  <c r="V98" i="3"/>
  <c r="U98" i="3"/>
  <c r="T98" i="3"/>
  <c r="S98" i="3"/>
  <c r="R98" i="3"/>
  <c r="Q98" i="3"/>
  <c r="P98" i="3"/>
  <c r="O98" i="3"/>
  <c r="N98" i="3"/>
  <c r="M98" i="3"/>
  <c r="L98" i="3"/>
  <c r="K98" i="3"/>
  <c r="J98" i="3"/>
  <c r="I98" i="3"/>
  <c r="H98" i="3"/>
  <c r="CC97" i="3"/>
  <c r="CB97" i="3"/>
  <c r="CA97" i="3"/>
  <c r="BZ97" i="3"/>
  <c r="BY97" i="3"/>
  <c r="BX97" i="3"/>
  <c r="BW97" i="3"/>
  <c r="BV97" i="3"/>
  <c r="BU97" i="3"/>
  <c r="BT97" i="3"/>
  <c r="BS97" i="3"/>
  <c r="BR97" i="3"/>
  <c r="BQ97" i="3"/>
  <c r="BP97" i="3"/>
  <c r="BO97" i="3"/>
  <c r="BN97" i="3"/>
  <c r="BM97" i="3"/>
  <c r="BL97" i="3"/>
  <c r="BK97" i="3"/>
  <c r="BJ97" i="3"/>
  <c r="BI97" i="3"/>
  <c r="BH97" i="3"/>
  <c r="BG97" i="3"/>
  <c r="BF97" i="3"/>
  <c r="BE97" i="3"/>
  <c r="BD97" i="3"/>
  <c r="BC97" i="3"/>
  <c r="BB97" i="3"/>
  <c r="BA97" i="3"/>
  <c r="AZ97" i="3"/>
  <c r="AY97" i="3"/>
  <c r="AX97" i="3"/>
  <c r="AW97" i="3"/>
  <c r="AV97" i="3"/>
  <c r="AU97" i="3"/>
  <c r="AT97" i="3"/>
  <c r="AS97" i="3"/>
  <c r="AR97" i="3"/>
  <c r="AQ97" i="3"/>
  <c r="AP97" i="3"/>
  <c r="AO97" i="3"/>
  <c r="AN97" i="3"/>
  <c r="AM97" i="3"/>
  <c r="AL97" i="3"/>
  <c r="AK97" i="3"/>
  <c r="AJ97" i="3"/>
  <c r="AI97" i="3"/>
  <c r="AH97" i="3"/>
  <c r="AG97" i="3"/>
  <c r="AF97" i="3"/>
  <c r="AE97" i="3"/>
  <c r="AD97" i="3"/>
  <c r="AC97" i="3"/>
  <c r="AB97" i="3"/>
  <c r="AA97" i="3"/>
  <c r="Z97" i="3"/>
  <c r="Y97" i="3"/>
  <c r="X97" i="3"/>
  <c r="W97" i="3"/>
  <c r="V97" i="3"/>
  <c r="U97" i="3"/>
  <c r="T97" i="3"/>
  <c r="S97" i="3"/>
  <c r="R97" i="3"/>
  <c r="Q97" i="3"/>
  <c r="P97" i="3"/>
  <c r="O97" i="3"/>
  <c r="N97" i="3"/>
  <c r="M97" i="3"/>
  <c r="L97" i="3"/>
  <c r="K97" i="3"/>
  <c r="J97" i="3"/>
  <c r="I97" i="3"/>
  <c r="H97" i="3"/>
  <c r="CC96" i="3"/>
  <c r="CB96" i="3"/>
  <c r="CA96" i="3"/>
  <c r="BZ96" i="3"/>
  <c r="BY96" i="3"/>
  <c r="BX96" i="3"/>
  <c r="BW96" i="3"/>
  <c r="BV96" i="3"/>
  <c r="BU96" i="3"/>
  <c r="BT96" i="3"/>
  <c r="BS96" i="3"/>
  <c r="BR96" i="3"/>
  <c r="BQ96" i="3"/>
  <c r="BP96" i="3"/>
  <c r="BO96" i="3"/>
  <c r="BN96" i="3"/>
  <c r="BM96" i="3"/>
  <c r="BL96" i="3"/>
  <c r="BK96" i="3"/>
  <c r="BJ96" i="3"/>
  <c r="BI96" i="3"/>
  <c r="BH96" i="3"/>
  <c r="BG96" i="3"/>
  <c r="BF96" i="3"/>
  <c r="BE96" i="3"/>
  <c r="BD96" i="3"/>
  <c r="BC96" i="3"/>
  <c r="BB96" i="3"/>
  <c r="BA96" i="3"/>
  <c r="AZ96" i="3"/>
  <c r="AY96" i="3"/>
  <c r="AX96" i="3"/>
  <c r="AW96" i="3"/>
  <c r="AV96" i="3"/>
  <c r="AU96" i="3"/>
  <c r="AT96" i="3"/>
  <c r="AS96" i="3"/>
  <c r="AR96" i="3"/>
  <c r="AQ96" i="3"/>
  <c r="AP96" i="3"/>
  <c r="AO96" i="3"/>
  <c r="AN96" i="3"/>
  <c r="AM96" i="3"/>
  <c r="AL96" i="3"/>
  <c r="AK96" i="3"/>
  <c r="AJ96" i="3"/>
  <c r="AI96" i="3"/>
  <c r="AH96" i="3"/>
  <c r="AG96" i="3"/>
  <c r="AF96" i="3"/>
  <c r="AE96" i="3"/>
  <c r="AD96" i="3"/>
  <c r="AC96" i="3"/>
  <c r="AB96" i="3"/>
  <c r="AA96" i="3"/>
  <c r="Z96" i="3"/>
  <c r="Y96" i="3"/>
  <c r="X96" i="3"/>
  <c r="W96" i="3"/>
  <c r="V96" i="3"/>
  <c r="U96" i="3"/>
  <c r="T96" i="3"/>
  <c r="S96" i="3"/>
  <c r="R96" i="3"/>
  <c r="Q96" i="3"/>
  <c r="P96" i="3"/>
  <c r="O96" i="3"/>
  <c r="N96" i="3"/>
  <c r="M96" i="3"/>
  <c r="L96" i="3"/>
  <c r="K96" i="3"/>
  <c r="J96" i="3"/>
  <c r="I96" i="3"/>
  <c r="H96" i="3"/>
  <c r="CC95" i="3"/>
  <c r="CB95" i="3"/>
  <c r="CA95" i="3"/>
  <c r="BZ95" i="3"/>
  <c r="BY95" i="3"/>
  <c r="BX95" i="3"/>
  <c r="BW95" i="3"/>
  <c r="BV95" i="3"/>
  <c r="BU95" i="3"/>
  <c r="BT95" i="3"/>
  <c r="BS95" i="3"/>
  <c r="BR95" i="3"/>
  <c r="BQ95" i="3"/>
  <c r="BP95" i="3"/>
  <c r="BO95" i="3"/>
  <c r="BN95" i="3"/>
  <c r="BM95" i="3"/>
  <c r="BL95" i="3"/>
  <c r="BK95" i="3"/>
  <c r="BJ95" i="3"/>
  <c r="BI95" i="3"/>
  <c r="BH95" i="3"/>
  <c r="BG95" i="3"/>
  <c r="BF95" i="3"/>
  <c r="BE95" i="3"/>
  <c r="BD95" i="3"/>
  <c r="BC95" i="3"/>
  <c r="BB95" i="3"/>
  <c r="BA95" i="3"/>
  <c r="AZ95" i="3"/>
  <c r="AY95" i="3"/>
  <c r="AX95" i="3"/>
  <c r="AW95" i="3"/>
  <c r="AV95" i="3"/>
  <c r="AU95" i="3"/>
  <c r="AT95" i="3"/>
  <c r="AS95" i="3"/>
  <c r="AR95" i="3"/>
  <c r="AQ95" i="3"/>
  <c r="AP95" i="3"/>
  <c r="AO95" i="3"/>
  <c r="AN95" i="3"/>
  <c r="AM95" i="3"/>
  <c r="AL95" i="3"/>
  <c r="AK95" i="3"/>
  <c r="AJ95" i="3"/>
  <c r="AI95" i="3"/>
  <c r="AH95" i="3"/>
  <c r="AG95" i="3"/>
  <c r="AF95" i="3"/>
  <c r="AE95" i="3"/>
  <c r="AD95" i="3"/>
  <c r="AC95" i="3"/>
  <c r="AB95" i="3"/>
  <c r="AA95" i="3"/>
  <c r="Z95" i="3"/>
  <c r="Y95" i="3"/>
  <c r="X95" i="3"/>
  <c r="W95" i="3"/>
  <c r="V95" i="3"/>
  <c r="U95" i="3"/>
  <c r="T95" i="3"/>
  <c r="S95" i="3"/>
  <c r="R95" i="3"/>
  <c r="Q95" i="3"/>
  <c r="P95" i="3"/>
  <c r="O95" i="3"/>
  <c r="N95" i="3"/>
  <c r="M95" i="3"/>
  <c r="L95" i="3"/>
  <c r="K95" i="3"/>
  <c r="J95" i="3"/>
  <c r="I95" i="3"/>
  <c r="H95" i="3"/>
  <c r="CC94" i="3"/>
  <c r="CB94" i="3"/>
  <c r="CA94" i="3"/>
  <c r="BZ94" i="3"/>
  <c r="BY94" i="3"/>
  <c r="BX94" i="3"/>
  <c r="BW94" i="3"/>
  <c r="BV94" i="3"/>
  <c r="BU94" i="3"/>
  <c r="BT94" i="3"/>
  <c r="BS94" i="3"/>
  <c r="BR94" i="3"/>
  <c r="BQ94" i="3"/>
  <c r="BP94" i="3"/>
  <c r="BO94" i="3"/>
  <c r="BN94" i="3"/>
  <c r="BM94" i="3"/>
  <c r="BL94" i="3"/>
  <c r="BK94" i="3"/>
  <c r="BJ94" i="3"/>
  <c r="BI94" i="3"/>
  <c r="BH94" i="3"/>
  <c r="BG94" i="3"/>
  <c r="BF94" i="3"/>
  <c r="BE94" i="3"/>
  <c r="BD94" i="3"/>
  <c r="BC94" i="3"/>
  <c r="BB94" i="3"/>
  <c r="BA94" i="3"/>
  <c r="AZ94" i="3"/>
  <c r="AY94" i="3"/>
  <c r="AX94" i="3"/>
  <c r="AW94" i="3"/>
  <c r="AV94" i="3"/>
  <c r="AU94" i="3"/>
  <c r="AT94" i="3"/>
  <c r="AS94" i="3"/>
  <c r="AR94" i="3"/>
  <c r="AQ94" i="3"/>
  <c r="AP94" i="3"/>
  <c r="AO94" i="3"/>
  <c r="AN94" i="3"/>
  <c r="AM94" i="3"/>
  <c r="AL94" i="3"/>
  <c r="AK94" i="3"/>
  <c r="AJ94" i="3"/>
  <c r="AI94" i="3"/>
  <c r="AH94" i="3"/>
  <c r="AG94" i="3"/>
  <c r="AF94" i="3"/>
  <c r="AE94" i="3"/>
  <c r="AD94" i="3"/>
  <c r="AC94" i="3"/>
  <c r="AB94" i="3"/>
  <c r="AA94" i="3"/>
  <c r="Z94" i="3"/>
  <c r="Y94" i="3"/>
  <c r="X94" i="3"/>
  <c r="W94" i="3"/>
  <c r="V94" i="3"/>
  <c r="U94" i="3"/>
  <c r="T94" i="3"/>
  <c r="S94" i="3"/>
  <c r="R94" i="3"/>
  <c r="Q94" i="3"/>
  <c r="P94" i="3"/>
  <c r="O94" i="3"/>
  <c r="N94" i="3"/>
  <c r="M94" i="3"/>
  <c r="L94" i="3"/>
  <c r="K94" i="3"/>
  <c r="J94" i="3"/>
  <c r="I94" i="3"/>
  <c r="H94" i="3"/>
  <c r="CC93" i="3"/>
  <c r="CB93" i="3"/>
  <c r="CA93" i="3"/>
  <c r="BZ93" i="3"/>
  <c r="BY93" i="3"/>
  <c r="BX93" i="3"/>
  <c r="BW93" i="3"/>
  <c r="BV93" i="3"/>
  <c r="BU93" i="3"/>
  <c r="BT93" i="3"/>
  <c r="BS93" i="3"/>
  <c r="BR93" i="3"/>
  <c r="BQ93" i="3"/>
  <c r="BP93" i="3"/>
  <c r="BO93" i="3"/>
  <c r="BN93" i="3"/>
  <c r="BM93" i="3"/>
  <c r="BL93" i="3"/>
  <c r="BK93" i="3"/>
  <c r="BJ93" i="3"/>
  <c r="BI93" i="3"/>
  <c r="BH93" i="3"/>
  <c r="BG93" i="3"/>
  <c r="BF93" i="3"/>
  <c r="BE93" i="3"/>
  <c r="BD93" i="3"/>
  <c r="BC93" i="3"/>
  <c r="BB93" i="3"/>
  <c r="BA93" i="3"/>
  <c r="AZ93" i="3"/>
  <c r="AY93" i="3"/>
  <c r="AX93" i="3"/>
  <c r="AW93" i="3"/>
  <c r="AV93" i="3"/>
  <c r="AU93" i="3"/>
  <c r="AT93" i="3"/>
  <c r="AS93" i="3"/>
  <c r="AR93" i="3"/>
  <c r="AQ93" i="3"/>
  <c r="AP93" i="3"/>
  <c r="AO93" i="3"/>
  <c r="AN93" i="3"/>
  <c r="AM93" i="3"/>
  <c r="AL93" i="3"/>
  <c r="AK93" i="3"/>
  <c r="AJ93" i="3"/>
  <c r="AI93" i="3"/>
  <c r="AH93" i="3"/>
  <c r="AG93" i="3"/>
  <c r="AF93" i="3"/>
  <c r="AE93" i="3"/>
  <c r="AD93" i="3"/>
  <c r="AC93" i="3"/>
  <c r="AB93" i="3"/>
  <c r="AA93" i="3"/>
  <c r="Z93" i="3"/>
  <c r="Y93" i="3"/>
  <c r="X93" i="3"/>
  <c r="W93" i="3"/>
  <c r="V93" i="3"/>
  <c r="U93" i="3"/>
  <c r="T93" i="3"/>
  <c r="S93" i="3"/>
  <c r="R93" i="3"/>
  <c r="Q93" i="3"/>
  <c r="P93" i="3"/>
  <c r="O93" i="3"/>
  <c r="N93" i="3"/>
  <c r="M93" i="3"/>
  <c r="L93" i="3"/>
  <c r="K93" i="3"/>
  <c r="J93" i="3"/>
  <c r="I93" i="3"/>
  <c r="H93" i="3"/>
  <c r="CC91" i="3"/>
  <c r="CB91" i="3"/>
  <c r="CA91" i="3"/>
  <c r="BZ91" i="3"/>
  <c r="BY91" i="3"/>
  <c r="BX91" i="3"/>
  <c r="BW91" i="3"/>
  <c r="BV91" i="3"/>
  <c r="BU91" i="3"/>
  <c r="BT91" i="3"/>
  <c r="BS91" i="3"/>
  <c r="BR91" i="3"/>
  <c r="BQ91" i="3"/>
  <c r="BP91" i="3"/>
  <c r="BO91" i="3"/>
  <c r="BN91" i="3"/>
  <c r="BM91" i="3"/>
  <c r="BL91" i="3"/>
  <c r="BK91" i="3"/>
  <c r="BJ91" i="3"/>
  <c r="BI91" i="3"/>
  <c r="BH91" i="3"/>
  <c r="BG91" i="3"/>
  <c r="BF91" i="3"/>
  <c r="BE91" i="3"/>
  <c r="BD91" i="3"/>
  <c r="BC91" i="3"/>
  <c r="BB91" i="3"/>
  <c r="BA91" i="3"/>
  <c r="AZ91" i="3"/>
  <c r="AY91" i="3"/>
  <c r="AX91" i="3"/>
  <c r="AW91" i="3"/>
  <c r="AV91" i="3"/>
  <c r="AU91" i="3"/>
  <c r="AT91" i="3"/>
  <c r="AS91" i="3"/>
  <c r="AR91" i="3"/>
  <c r="AQ91" i="3"/>
  <c r="AP91" i="3"/>
  <c r="AO91" i="3"/>
  <c r="AN91" i="3"/>
  <c r="AM91" i="3"/>
  <c r="AL91" i="3"/>
  <c r="AK91" i="3"/>
  <c r="AJ91" i="3"/>
  <c r="AI91" i="3"/>
  <c r="AH91" i="3"/>
  <c r="AG91" i="3"/>
  <c r="AF91" i="3"/>
  <c r="AE91" i="3"/>
  <c r="AD91" i="3"/>
  <c r="AC91" i="3"/>
  <c r="AB91" i="3"/>
  <c r="AA91" i="3"/>
  <c r="Z91" i="3"/>
  <c r="Y91" i="3"/>
  <c r="X91" i="3"/>
  <c r="W91" i="3"/>
  <c r="V91" i="3"/>
  <c r="U91" i="3"/>
  <c r="T91" i="3"/>
  <c r="S91" i="3"/>
  <c r="R91" i="3"/>
  <c r="Q91" i="3"/>
  <c r="P91" i="3"/>
  <c r="O91" i="3"/>
  <c r="N91" i="3"/>
  <c r="M91" i="3"/>
  <c r="L91" i="3"/>
  <c r="K91" i="3"/>
  <c r="J91" i="3"/>
  <c r="I91" i="3"/>
  <c r="H91" i="3"/>
  <c r="CC90" i="3"/>
  <c r="CB90" i="3"/>
  <c r="CA90" i="3"/>
  <c r="BZ90" i="3"/>
  <c r="BY90" i="3"/>
  <c r="BX90" i="3"/>
  <c r="BW90" i="3"/>
  <c r="BV90" i="3"/>
  <c r="BU90" i="3"/>
  <c r="BT90" i="3"/>
  <c r="BS90" i="3"/>
  <c r="BR90" i="3"/>
  <c r="BQ90" i="3"/>
  <c r="BP90" i="3"/>
  <c r="BO90" i="3"/>
  <c r="BN90" i="3"/>
  <c r="BM90" i="3"/>
  <c r="BL90" i="3"/>
  <c r="BK90" i="3"/>
  <c r="BJ90" i="3"/>
  <c r="BI90" i="3"/>
  <c r="BH90" i="3"/>
  <c r="BG90" i="3"/>
  <c r="BF90" i="3"/>
  <c r="BE90" i="3"/>
  <c r="BD90" i="3"/>
  <c r="BC90" i="3"/>
  <c r="BB90" i="3"/>
  <c r="BA90" i="3"/>
  <c r="AZ90" i="3"/>
  <c r="AY90" i="3"/>
  <c r="AX90" i="3"/>
  <c r="AW90" i="3"/>
  <c r="AV90" i="3"/>
  <c r="AU90" i="3"/>
  <c r="AT90" i="3"/>
  <c r="AS90" i="3"/>
  <c r="AR90" i="3"/>
  <c r="AQ90" i="3"/>
  <c r="AP90" i="3"/>
  <c r="AO90" i="3"/>
  <c r="AN90" i="3"/>
  <c r="AM90" i="3"/>
  <c r="AL90" i="3"/>
  <c r="AK90" i="3"/>
  <c r="AJ90" i="3"/>
  <c r="AI90" i="3"/>
  <c r="AH90" i="3"/>
  <c r="AG90" i="3"/>
  <c r="AF90" i="3"/>
  <c r="AE90" i="3"/>
  <c r="AD90" i="3"/>
  <c r="AC90" i="3"/>
  <c r="AB90" i="3"/>
  <c r="AA90" i="3"/>
  <c r="Z90" i="3"/>
  <c r="Y90" i="3"/>
  <c r="X90" i="3"/>
  <c r="W90" i="3"/>
  <c r="V90" i="3"/>
  <c r="U90" i="3"/>
  <c r="T90" i="3"/>
  <c r="S90" i="3"/>
  <c r="R90" i="3"/>
  <c r="Q90" i="3"/>
  <c r="P90" i="3"/>
  <c r="O90" i="3"/>
  <c r="N90" i="3"/>
  <c r="M90" i="3"/>
  <c r="L90" i="3"/>
  <c r="K90" i="3"/>
  <c r="J90" i="3"/>
  <c r="I90" i="3"/>
  <c r="H90" i="3"/>
  <c r="CC89" i="3"/>
  <c r="CB89" i="3"/>
  <c r="CA89" i="3"/>
  <c r="BZ89" i="3"/>
  <c r="BY89" i="3"/>
  <c r="BX89" i="3"/>
  <c r="BW89" i="3"/>
  <c r="BV89" i="3"/>
  <c r="BU89" i="3"/>
  <c r="BT89" i="3"/>
  <c r="BS89" i="3"/>
  <c r="BR89" i="3"/>
  <c r="BQ89" i="3"/>
  <c r="BP89" i="3"/>
  <c r="BO89" i="3"/>
  <c r="BN89" i="3"/>
  <c r="BM89" i="3"/>
  <c r="BL89" i="3"/>
  <c r="BK89" i="3"/>
  <c r="BJ89" i="3"/>
  <c r="BI89" i="3"/>
  <c r="BH89" i="3"/>
  <c r="BG89" i="3"/>
  <c r="BF89" i="3"/>
  <c r="BE89" i="3"/>
  <c r="BD89" i="3"/>
  <c r="BC89" i="3"/>
  <c r="BB89" i="3"/>
  <c r="BA89" i="3"/>
  <c r="AZ89" i="3"/>
  <c r="AY89" i="3"/>
  <c r="AX89" i="3"/>
  <c r="AW89" i="3"/>
  <c r="AV89" i="3"/>
  <c r="AU89" i="3"/>
  <c r="AT89" i="3"/>
  <c r="AS89" i="3"/>
  <c r="AR89" i="3"/>
  <c r="AQ89" i="3"/>
  <c r="AP89" i="3"/>
  <c r="AO89" i="3"/>
  <c r="AN89" i="3"/>
  <c r="AM89" i="3"/>
  <c r="AL89" i="3"/>
  <c r="AK89" i="3"/>
  <c r="AJ89" i="3"/>
  <c r="AI89" i="3"/>
  <c r="AH89" i="3"/>
  <c r="AG89" i="3"/>
  <c r="AF89" i="3"/>
  <c r="AE89" i="3"/>
  <c r="AD89" i="3"/>
  <c r="AC89" i="3"/>
  <c r="AB89" i="3"/>
  <c r="AA89" i="3"/>
  <c r="Z89" i="3"/>
  <c r="Y89" i="3"/>
  <c r="X89" i="3"/>
  <c r="W89" i="3"/>
  <c r="V89" i="3"/>
  <c r="U89" i="3"/>
  <c r="T89" i="3"/>
  <c r="S89" i="3"/>
  <c r="R89" i="3"/>
  <c r="Q89" i="3"/>
  <c r="P89" i="3"/>
  <c r="O89" i="3"/>
  <c r="N89" i="3"/>
  <c r="M89" i="3"/>
  <c r="L89" i="3"/>
  <c r="K89" i="3"/>
  <c r="J89" i="3"/>
  <c r="I89" i="3"/>
  <c r="H89" i="3"/>
  <c r="CC88" i="3"/>
  <c r="CB88" i="3"/>
  <c r="CA88" i="3"/>
  <c r="BZ88" i="3"/>
  <c r="BY88" i="3"/>
  <c r="BX88" i="3"/>
  <c r="BW88" i="3"/>
  <c r="BV88" i="3"/>
  <c r="BU88" i="3"/>
  <c r="BT88" i="3"/>
  <c r="BS88" i="3"/>
  <c r="BR88" i="3"/>
  <c r="BQ88" i="3"/>
  <c r="BP88" i="3"/>
  <c r="BO88" i="3"/>
  <c r="BN88" i="3"/>
  <c r="BM88" i="3"/>
  <c r="BL88" i="3"/>
  <c r="BK88" i="3"/>
  <c r="BJ88" i="3"/>
  <c r="BI88" i="3"/>
  <c r="BH88" i="3"/>
  <c r="BG88" i="3"/>
  <c r="BF88" i="3"/>
  <c r="BE88" i="3"/>
  <c r="BD88" i="3"/>
  <c r="BC88" i="3"/>
  <c r="BB88" i="3"/>
  <c r="BA88" i="3"/>
  <c r="AZ88" i="3"/>
  <c r="AY88" i="3"/>
  <c r="AX88" i="3"/>
  <c r="AW88" i="3"/>
  <c r="AV88" i="3"/>
  <c r="AU88" i="3"/>
  <c r="AT88" i="3"/>
  <c r="AS88" i="3"/>
  <c r="AR88" i="3"/>
  <c r="AQ88" i="3"/>
  <c r="AP88" i="3"/>
  <c r="AO88" i="3"/>
  <c r="AN88" i="3"/>
  <c r="AM88" i="3"/>
  <c r="AL88" i="3"/>
  <c r="AK88" i="3"/>
  <c r="AJ88" i="3"/>
  <c r="AI88" i="3"/>
  <c r="AH88" i="3"/>
  <c r="AG88" i="3"/>
  <c r="AF88" i="3"/>
  <c r="AE88" i="3"/>
  <c r="AD88" i="3"/>
  <c r="AC88" i="3"/>
  <c r="AB88" i="3"/>
  <c r="AA88" i="3"/>
  <c r="Z88" i="3"/>
  <c r="Y88" i="3"/>
  <c r="X88" i="3"/>
  <c r="W88" i="3"/>
  <c r="V88" i="3"/>
  <c r="U88" i="3"/>
  <c r="T88" i="3"/>
  <c r="S88" i="3"/>
  <c r="R88" i="3"/>
  <c r="Q88" i="3"/>
  <c r="P88" i="3"/>
  <c r="O88" i="3"/>
  <c r="N88" i="3"/>
  <c r="M88" i="3"/>
  <c r="L88" i="3"/>
  <c r="K88" i="3"/>
  <c r="J88" i="3"/>
  <c r="I88" i="3"/>
  <c r="H88" i="3"/>
  <c r="CC87" i="3"/>
  <c r="CB87" i="3"/>
  <c r="CA87" i="3"/>
  <c r="BZ87" i="3"/>
  <c r="BY87" i="3"/>
  <c r="BX87" i="3"/>
  <c r="BW87" i="3"/>
  <c r="BV87" i="3"/>
  <c r="BU87" i="3"/>
  <c r="BT87" i="3"/>
  <c r="BS87" i="3"/>
  <c r="BR87" i="3"/>
  <c r="BQ87" i="3"/>
  <c r="BP87" i="3"/>
  <c r="BO87" i="3"/>
  <c r="BN87" i="3"/>
  <c r="BM87" i="3"/>
  <c r="BL87" i="3"/>
  <c r="BK87" i="3"/>
  <c r="BJ87" i="3"/>
  <c r="BI87" i="3"/>
  <c r="BH87" i="3"/>
  <c r="BG87" i="3"/>
  <c r="BF87" i="3"/>
  <c r="BE87" i="3"/>
  <c r="BD87" i="3"/>
  <c r="BC87" i="3"/>
  <c r="BB87" i="3"/>
  <c r="BA87" i="3"/>
  <c r="AZ87" i="3"/>
  <c r="AY87" i="3"/>
  <c r="AX87" i="3"/>
  <c r="AW87" i="3"/>
  <c r="AV87" i="3"/>
  <c r="AU87" i="3"/>
  <c r="AT87" i="3"/>
  <c r="AS87" i="3"/>
  <c r="AR87" i="3"/>
  <c r="AQ87" i="3"/>
  <c r="AP87" i="3"/>
  <c r="AO87" i="3"/>
  <c r="AN87" i="3"/>
  <c r="AM87" i="3"/>
  <c r="AL87" i="3"/>
  <c r="AK87" i="3"/>
  <c r="AJ87" i="3"/>
  <c r="AI87" i="3"/>
  <c r="AH87" i="3"/>
  <c r="AG87" i="3"/>
  <c r="AF87" i="3"/>
  <c r="AE87" i="3"/>
  <c r="AD87" i="3"/>
  <c r="AC87" i="3"/>
  <c r="AB87" i="3"/>
  <c r="AA87" i="3"/>
  <c r="Z87" i="3"/>
  <c r="Y87" i="3"/>
  <c r="X87" i="3"/>
  <c r="W87" i="3"/>
  <c r="V87" i="3"/>
  <c r="U87" i="3"/>
  <c r="T87" i="3"/>
  <c r="S87" i="3"/>
  <c r="R87" i="3"/>
  <c r="Q87" i="3"/>
  <c r="P87" i="3"/>
  <c r="O87" i="3"/>
  <c r="N87" i="3"/>
  <c r="M87" i="3"/>
  <c r="L87" i="3"/>
  <c r="K87" i="3"/>
  <c r="J87" i="3"/>
  <c r="I87" i="3"/>
  <c r="H87" i="3"/>
  <c r="CC86" i="3"/>
  <c r="CB86" i="3"/>
  <c r="CA86" i="3"/>
  <c r="BZ86" i="3"/>
  <c r="BY86" i="3"/>
  <c r="BX86" i="3"/>
  <c r="BW86" i="3"/>
  <c r="BV86" i="3"/>
  <c r="BU86" i="3"/>
  <c r="BT86" i="3"/>
  <c r="BS86" i="3"/>
  <c r="BR86" i="3"/>
  <c r="BQ86" i="3"/>
  <c r="BP86" i="3"/>
  <c r="BO86" i="3"/>
  <c r="BN86" i="3"/>
  <c r="BM86" i="3"/>
  <c r="BL86" i="3"/>
  <c r="BK86" i="3"/>
  <c r="BJ86" i="3"/>
  <c r="BI86" i="3"/>
  <c r="BH86" i="3"/>
  <c r="BG86" i="3"/>
  <c r="BF86" i="3"/>
  <c r="BE86" i="3"/>
  <c r="BD86" i="3"/>
  <c r="BC86" i="3"/>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R86" i="3"/>
  <c r="Q86" i="3"/>
  <c r="P86" i="3"/>
  <c r="O86" i="3"/>
  <c r="N86" i="3"/>
  <c r="M86" i="3"/>
  <c r="L86" i="3"/>
  <c r="K86" i="3"/>
  <c r="J86" i="3"/>
  <c r="I86" i="3"/>
  <c r="H86" i="3"/>
  <c r="CC85" i="3"/>
  <c r="CB85" i="3"/>
  <c r="CA85" i="3"/>
  <c r="BZ85" i="3"/>
  <c r="BY85" i="3"/>
  <c r="BX85" i="3"/>
  <c r="BW85" i="3"/>
  <c r="BV85" i="3"/>
  <c r="BU85" i="3"/>
  <c r="BT85" i="3"/>
  <c r="BS85" i="3"/>
  <c r="BR85" i="3"/>
  <c r="BQ85" i="3"/>
  <c r="BP85" i="3"/>
  <c r="BO85" i="3"/>
  <c r="BN85" i="3"/>
  <c r="BM85" i="3"/>
  <c r="BL85" i="3"/>
  <c r="BK85" i="3"/>
  <c r="BJ85" i="3"/>
  <c r="BI85" i="3"/>
  <c r="BH85" i="3"/>
  <c r="BG85" i="3"/>
  <c r="BF85" i="3"/>
  <c r="BE85" i="3"/>
  <c r="BD85" i="3"/>
  <c r="BC85" i="3"/>
  <c r="BB85" i="3"/>
  <c r="BA85" i="3"/>
  <c r="AZ85" i="3"/>
  <c r="AY85" i="3"/>
  <c r="AX85" i="3"/>
  <c r="AW85" i="3"/>
  <c r="AV85" i="3"/>
  <c r="AU85" i="3"/>
  <c r="AT85" i="3"/>
  <c r="AS85" i="3"/>
  <c r="AR85" i="3"/>
  <c r="AQ85" i="3"/>
  <c r="AP85" i="3"/>
  <c r="AO85" i="3"/>
  <c r="AN85" i="3"/>
  <c r="AM85" i="3"/>
  <c r="AL85" i="3"/>
  <c r="AK85" i="3"/>
  <c r="AJ85" i="3"/>
  <c r="AI85" i="3"/>
  <c r="AH85" i="3"/>
  <c r="AG85" i="3"/>
  <c r="AF85" i="3"/>
  <c r="AE85" i="3"/>
  <c r="AD85" i="3"/>
  <c r="AC85" i="3"/>
  <c r="AB85" i="3"/>
  <c r="AA85" i="3"/>
  <c r="Z85" i="3"/>
  <c r="Y85" i="3"/>
  <c r="X85" i="3"/>
  <c r="W85" i="3"/>
  <c r="V85" i="3"/>
  <c r="U85" i="3"/>
  <c r="T85" i="3"/>
  <c r="S85" i="3"/>
  <c r="R85" i="3"/>
  <c r="Q85" i="3"/>
  <c r="P85" i="3"/>
  <c r="O85" i="3"/>
  <c r="N85" i="3"/>
  <c r="M85" i="3"/>
  <c r="L85" i="3"/>
  <c r="K85" i="3"/>
  <c r="J85" i="3"/>
  <c r="I85" i="3"/>
  <c r="H85" i="3"/>
  <c r="CC84" i="3"/>
  <c r="CB84" i="3"/>
  <c r="CA84" i="3"/>
  <c r="BZ84" i="3"/>
  <c r="BY84" i="3"/>
  <c r="BX84" i="3"/>
  <c r="BW84" i="3"/>
  <c r="BV84" i="3"/>
  <c r="BU84" i="3"/>
  <c r="BT84" i="3"/>
  <c r="BS84" i="3"/>
  <c r="BR84" i="3"/>
  <c r="BQ84" i="3"/>
  <c r="BP84" i="3"/>
  <c r="BO84" i="3"/>
  <c r="BN84" i="3"/>
  <c r="BM84" i="3"/>
  <c r="BL84" i="3"/>
  <c r="BK84" i="3"/>
  <c r="BJ84" i="3"/>
  <c r="BI84" i="3"/>
  <c r="BH84" i="3"/>
  <c r="BG84" i="3"/>
  <c r="BF84" i="3"/>
  <c r="BE84" i="3"/>
  <c r="BD84" i="3"/>
  <c r="BC84" i="3"/>
  <c r="BB84" i="3"/>
  <c r="BA84" i="3"/>
  <c r="AZ84" i="3"/>
  <c r="AY84" i="3"/>
  <c r="AX84" i="3"/>
  <c r="AW84" i="3"/>
  <c r="AV84" i="3"/>
  <c r="AU84" i="3"/>
  <c r="AT84" i="3"/>
  <c r="AS84" i="3"/>
  <c r="AR84" i="3"/>
  <c r="AQ84" i="3"/>
  <c r="AP84" i="3"/>
  <c r="AO84" i="3"/>
  <c r="AN84" i="3"/>
  <c r="AM84" i="3"/>
  <c r="AL84" i="3"/>
  <c r="AK84" i="3"/>
  <c r="AJ84" i="3"/>
  <c r="AI84" i="3"/>
  <c r="AH84" i="3"/>
  <c r="AG84" i="3"/>
  <c r="AF84" i="3"/>
  <c r="AE84" i="3"/>
  <c r="AD84" i="3"/>
  <c r="AC84" i="3"/>
  <c r="AB84" i="3"/>
  <c r="AA84" i="3"/>
  <c r="Z84" i="3"/>
  <c r="Y84" i="3"/>
  <c r="X84" i="3"/>
  <c r="W84" i="3"/>
  <c r="V84" i="3"/>
  <c r="U84" i="3"/>
  <c r="T84" i="3"/>
  <c r="S84" i="3"/>
  <c r="R84" i="3"/>
  <c r="Q84" i="3"/>
  <c r="P84" i="3"/>
  <c r="O84" i="3"/>
  <c r="N84" i="3"/>
  <c r="M84" i="3"/>
  <c r="L84" i="3"/>
  <c r="K84" i="3"/>
  <c r="J84" i="3"/>
  <c r="I84" i="3"/>
  <c r="H84" i="3"/>
  <c r="CC83" i="3"/>
  <c r="CB83" i="3"/>
  <c r="CA83" i="3"/>
  <c r="BZ83" i="3"/>
  <c r="BY83" i="3"/>
  <c r="BX83" i="3"/>
  <c r="BW83" i="3"/>
  <c r="BV83" i="3"/>
  <c r="BU83" i="3"/>
  <c r="BT83" i="3"/>
  <c r="BS83" i="3"/>
  <c r="BR83" i="3"/>
  <c r="BQ83" i="3"/>
  <c r="BP83" i="3"/>
  <c r="BO83" i="3"/>
  <c r="BN83" i="3"/>
  <c r="BM83" i="3"/>
  <c r="BL83" i="3"/>
  <c r="BK83" i="3"/>
  <c r="BJ83" i="3"/>
  <c r="BI83" i="3"/>
  <c r="BH83" i="3"/>
  <c r="BG83" i="3"/>
  <c r="BF83" i="3"/>
  <c r="BE83" i="3"/>
  <c r="BD83" i="3"/>
  <c r="BC83" i="3"/>
  <c r="BB83" i="3"/>
  <c r="BA83" i="3"/>
  <c r="AZ83" i="3"/>
  <c r="AY83" i="3"/>
  <c r="AX83" i="3"/>
  <c r="AW83" i="3"/>
  <c r="AV83" i="3"/>
  <c r="AU83" i="3"/>
  <c r="AT83" i="3"/>
  <c r="AS83" i="3"/>
  <c r="AR83" i="3"/>
  <c r="AQ83" i="3"/>
  <c r="AP83" i="3"/>
  <c r="AO83" i="3"/>
  <c r="AN83" i="3"/>
  <c r="AM83" i="3"/>
  <c r="AL83" i="3"/>
  <c r="AK83" i="3"/>
  <c r="AJ83" i="3"/>
  <c r="AI83" i="3"/>
  <c r="AH83" i="3"/>
  <c r="AG83" i="3"/>
  <c r="AF83" i="3"/>
  <c r="AE83" i="3"/>
  <c r="AD83" i="3"/>
  <c r="AC83" i="3"/>
  <c r="AB83" i="3"/>
  <c r="AA83" i="3"/>
  <c r="Z83" i="3"/>
  <c r="Y83" i="3"/>
  <c r="X83" i="3"/>
  <c r="W83" i="3"/>
  <c r="V83" i="3"/>
  <c r="U83" i="3"/>
  <c r="T83" i="3"/>
  <c r="S83" i="3"/>
  <c r="R83" i="3"/>
  <c r="Q83" i="3"/>
  <c r="P83" i="3"/>
  <c r="O83" i="3"/>
  <c r="N83" i="3"/>
  <c r="M83" i="3"/>
  <c r="L83" i="3"/>
  <c r="K83" i="3"/>
  <c r="J83" i="3"/>
  <c r="I83" i="3"/>
  <c r="H83" i="3"/>
  <c r="CC82" i="3"/>
  <c r="CB82" i="3"/>
  <c r="CA82" i="3"/>
  <c r="BZ82" i="3"/>
  <c r="BY82" i="3"/>
  <c r="BX82" i="3"/>
  <c r="BW82" i="3"/>
  <c r="BV82" i="3"/>
  <c r="BU82" i="3"/>
  <c r="BT82" i="3"/>
  <c r="BS82" i="3"/>
  <c r="BR82" i="3"/>
  <c r="BQ82" i="3"/>
  <c r="BP82" i="3"/>
  <c r="BO82" i="3"/>
  <c r="BN82" i="3"/>
  <c r="BM82" i="3"/>
  <c r="BL82" i="3"/>
  <c r="BK82" i="3"/>
  <c r="BJ82" i="3"/>
  <c r="BI82" i="3"/>
  <c r="BH82" i="3"/>
  <c r="BG82" i="3"/>
  <c r="BF82" i="3"/>
  <c r="BE82" i="3"/>
  <c r="BD82" i="3"/>
  <c r="BC82" i="3"/>
  <c r="BB82" i="3"/>
  <c r="BA82" i="3"/>
  <c r="AZ82" i="3"/>
  <c r="AY82" i="3"/>
  <c r="AX82" i="3"/>
  <c r="AW82" i="3"/>
  <c r="AV82" i="3"/>
  <c r="AU82" i="3"/>
  <c r="AT82" i="3"/>
  <c r="AS82" i="3"/>
  <c r="AR82" i="3"/>
  <c r="AQ82" i="3"/>
  <c r="AP82" i="3"/>
  <c r="AO82" i="3"/>
  <c r="AN82" i="3"/>
  <c r="AM82" i="3"/>
  <c r="AL82" i="3"/>
  <c r="AK82" i="3"/>
  <c r="AJ82" i="3"/>
  <c r="AI82" i="3"/>
  <c r="AH82" i="3"/>
  <c r="AG82" i="3"/>
  <c r="AF82" i="3"/>
  <c r="AE82" i="3"/>
  <c r="AD82" i="3"/>
  <c r="AC82" i="3"/>
  <c r="AB82" i="3"/>
  <c r="AA82" i="3"/>
  <c r="Z82" i="3"/>
  <c r="Y82" i="3"/>
  <c r="X82" i="3"/>
  <c r="W82" i="3"/>
  <c r="V82" i="3"/>
  <c r="U82" i="3"/>
  <c r="T82" i="3"/>
  <c r="S82" i="3"/>
  <c r="R82" i="3"/>
  <c r="Q82" i="3"/>
  <c r="P82" i="3"/>
  <c r="O82" i="3"/>
  <c r="N82" i="3"/>
  <c r="M82" i="3"/>
  <c r="L82" i="3"/>
  <c r="K82" i="3"/>
  <c r="J82" i="3"/>
  <c r="I82" i="3"/>
  <c r="H82" i="3"/>
  <c r="CC81" i="3"/>
  <c r="CB81" i="3"/>
  <c r="CA81" i="3"/>
  <c r="BZ81" i="3"/>
  <c r="BY81" i="3"/>
  <c r="BX81" i="3"/>
  <c r="BW81" i="3"/>
  <c r="BV81" i="3"/>
  <c r="BU81" i="3"/>
  <c r="BT81" i="3"/>
  <c r="BS81" i="3"/>
  <c r="BR81" i="3"/>
  <c r="BQ81" i="3"/>
  <c r="BP81" i="3"/>
  <c r="BO81" i="3"/>
  <c r="BN81" i="3"/>
  <c r="BM81" i="3"/>
  <c r="BL81" i="3"/>
  <c r="BK81" i="3"/>
  <c r="BJ81" i="3"/>
  <c r="BI81" i="3"/>
  <c r="BH81" i="3"/>
  <c r="BG81" i="3"/>
  <c r="BF81" i="3"/>
  <c r="BE81" i="3"/>
  <c r="BD81" i="3"/>
  <c r="BC81" i="3"/>
  <c r="BB81" i="3"/>
  <c r="BA81" i="3"/>
  <c r="AZ81" i="3"/>
  <c r="AY81" i="3"/>
  <c r="AX81" i="3"/>
  <c r="AW81" i="3"/>
  <c r="AV81" i="3"/>
  <c r="AU81" i="3"/>
  <c r="AT81" i="3"/>
  <c r="AS81" i="3"/>
  <c r="AR81" i="3"/>
  <c r="AQ81" i="3"/>
  <c r="AP81" i="3"/>
  <c r="AO81" i="3"/>
  <c r="AN81" i="3"/>
  <c r="AM81" i="3"/>
  <c r="AL81" i="3"/>
  <c r="AK81" i="3"/>
  <c r="AJ81" i="3"/>
  <c r="AI81" i="3"/>
  <c r="AH81" i="3"/>
  <c r="AG81" i="3"/>
  <c r="AF81" i="3"/>
  <c r="AE81" i="3"/>
  <c r="AD81" i="3"/>
  <c r="AC81" i="3"/>
  <c r="AB81" i="3"/>
  <c r="AA81" i="3"/>
  <c r="Z81" i="3"/>
  <c r="Y81" i="3"/>
  <c r="X81" i="3"/>
  <c r="W81" i="3"/>
  <c r="V81" i="3"/>
  <c r="U81" i="3"/>
  <c r="T81" i="3"/>
  <c r="S81" i="3"/>
  <c r="R81" i="3"/>
  <c r="Q81" i="3"/>
  <c r="P81" i="3"/>
  <c r="O81" i="3"/>
  <c r="N81" i="3"/>
  <c r="M81" i="3"/>
  <c r="L81" i="3"/>
  <c r="K81" i="3"/>
  <c r="J81" i="3"/>
  <c r="I81" i="3"/>
  <c r="H81" i="3"/>
  <c r="CC79" i="3"/>
  <c r="CB79" i="3"/>
  <c r="CA79" i="3"/>
  <c r="BZ79" i="3"/>
  <c r="BY79" i="3"/>
  <c r="BX79" i="3"/>
  <c r="BW79" i="3"/>
  <c r="BV79" i="3"/>
  <c r="BU79" i="3"/>
  <c r="BT79" i="3"/>
  <c r="BS79" i="3"/>
  <c r="BR79" i="3"/>
  <c r="BQ79" i="3"/>
  <c r="BP79" i="3"/>
  <c r="BO79" i="3"/>
  <c r="BN79" i="3"/>
  <c r="BM79" i="3"/>
  <c r="BL79" i="3"/>
  <c r="BK79" i="3"/>
  <c r="BJ79" i="3"/>
  <c r="BI79" i="3"/>
  <c r="BH79" i="3"/>
  <c r="BG79" i="3"/>
  <c r="BF79" i="3"/>
  <c r="BE79" i="3"/>
  <c r="BD79" i="3"/>
  <c r="BC79" i="3"/>
  <c r="BB79" i="3"/>
  <c r="BA79" i="3"/>
  <c r="AZ79" i="3"/>
  <c r="AY79" i="3"/>
  <c r="AX79" i="3"/>
  <c r="AW79" i="3"/>
  <c r="AV79" i="3"/>
  <c r="AU79" i="3"/>
  <c r="AT79" i="3"/>
  <c r="AS79" i="3"/>
  <c r="AR79" i="3"/>
  <c r="AQ79" i="3"/>
  <c r="AP79" i="3"/>
  <c r="AO79" i="3"/>
  <c r="AN79" i="3"/>
  <c r="AM79" i="3"/>
  <c r="AL79" i="3"/>
  <c r="AK79" i="3"/>
  <c r="AJ79" i="3"/>
  <c r="AI79" i="3"/>
  <c r="AH79" i="3"/>
  <c r="AG79" i="3"/>
  <c r="AF79" i="3"/>
  <c r="AE79" i="3"/>
  <c r="AD79" i="3"/>
  <c r="AC79" i="3"/>
  <c r="AB79" i="3"/>
  <c r="AA79" i="3"/>
  <c r="Z79" i="3"/>
  <c r="Y79" i="3"/>
  <c r="X79" i="3"/>
  <c r="W79" i="3"/>
  <c r="V79" i="3"/>
  <c r="U79" i="3"/>
  <c r="T79" i="3"/>
  <c r="S79" i="3"/>
  <c r="R79" i="3"/>
  <c r="Q79" i="3"/>
  <c r="P79" i="3"/>
  <c r="O79" i="3"/>
  <c r="N79" i="3"/>
  <c r="M79" i="3"/>
  <c r="L79" i="3"/>
  <c r="K79" i="3"/>
  <c r="J79" i="3"/>
  <c r="I79" i="3"/>
  <c r="H79" i="3"/>
  <c r="CC78" i="3"/>
  <c r="CB78" i="3"/>
  <c r="CA78" i="3"/>
  <c r="BZ78" i="3"/>
  <c r="BY78" i="3"/>
  <c r="BX78" i="3"/>
  <c r="BW78" i="3"/>
  <c r="BV78" i="3"/>
  <c r="BU78" i="3"/>
  <c r="BT78" i="3"/>
  <c r="BS78" i="3"/>
  <c r="BR78" i="3"/>
  <c r="BQ78" i="3"/>
  <c r="BP78" i="3"/>
  <c r="BO78" i="3"/>
  <c r="BN78" i="3"/>
  <c r="BM78" i="3"/>
  <c r="BL78" i="3"/>
  <c r="BK78" i="3"/>
  <c r="BJ78" i="3"/>
  <c r="BI78" i="3"/>
  <c r="BH78" i="3"/>
  <c r="BG78" i="3"/>
  <c r="BF78" i="3"/>
  <c r="BE78" i="3"/>
  <c r="BD78" i="3"/>
  <c r="BC78" i="3"/>
  <c r="BB78" i="3"/>
  <c r="BA78" i="3"/>
  <c r="AZ78" i="3"/>
  <c r="AY78" i="3"/>
  <c r="AX78" i="3"/>
  <c r="AW78" i="3"/>
  <c r="AV78" i="3"/>
  <c r="AU78" i="3"/>
  <c r="AT78" i="3"/>
  <c r="AS78" i="3"/>
  <c r="AR78" i="3"/>
  <c r="AQ78" i="3"/>
  <c r="AP78" i="3"/>
  <c r="AO78" i="3"/>
  <c r="AN78" i="3"/>
  <c r="AM78" i="3"/>
  <c r="AL78" i="3"/>
  <c r="AK78" i="3"/>
  <c r="AJ78" i="3"/>
  <c r="AI78" i="3"/>
  <c r="AH78" i="3"/>
  <c r="AG78" i="3"/>
  <c r="AF78" i="3"/>
  <c r="AE78" i="3"/>
  <c r="AD78" i="3"/>
  <c r="AC78" i="3"/>
  <c r="AB78" i="3"/>
  <c r="AA78" i="3"/>
  <c r="Z78" i="3"/>
  <c r="Y78" i="3"/>
  <c r="X78" i="3"/>
  <c r="W78" i="3"/>
  <c r="V78" i="3"/>
  <c r="U78" i="3"/>
  <c r="T78" i="3"/>
  <c r="S78" i="3"/>
  <c r="R78" i="3"/>
  <c r="Q78" i="3"/>
  <c r="P78" i="3"/>
  <c r="O78" i="3"/>
  <c r="N78" i="3"/>
  <c r="M78" i="3"/>
  <c r="L78" i="3"/>
  <c r="K78" i="3"/>
  <c r="J78" i="3"/>
  <c r="I78" i="3"/>
  <c r="H78" i="3"/>
  <c r="CC77" i="3"/>
  <c r="CB77" i="3"/>
  <c r="CA77" i="3"/>
  <c r="BZ77" i="3"/>
  <c r="BY77" i="3"/>
  <c r="BX77" i="3"/>
  <c r="BW77" i="3"/>
  <c r="BV77" i="3"/>
  <c r="BU77" i="3"/>
  <c r="BT77" i="3"/>
  <c r="BS77" i="3"/>
  <c r="BR77" i="3"/>
  <c r="BQ77" i="3"/>
  <c r="BP77" i="3"/>
  <c r="BO77" i="3"/>
  <c r="BN77" i="3"/>
  <c r="BM77" i="3"/>
  <c r="BL77" i="3"/>
  <c r="BK77" i="3"/>
  <c r="BJ77" i="3"/>
  <c r="BI77" i="3"/>
  <c r="BH77" i="3"/>
  <c r="BG77" i="3"/>
  <c r="BF77" i="3"/>
  <c r="BE77" i="3"/>
  <c r="BD77" i="3"/>
  <c r="BC77" i="3"/>
  <c r="BB77" i="3"/>
  <c r="BA77" i="3"/>
  <c r="AZ77" i="3"/>
  <c r="AY77" i="3"/>
  <c r="AX77" i="3"/>
  <c r="AW77" i="3"/>
  <c r="AV77" i="3"/>
  <c r="AU77" i="3"/>
  <c r="AT77" i="3"/>
  <c r="AS77" i="3"/>
  <c r="AR77" i="3"/>
  <c r="AQ77" i="3"/>
  <c r="AP77" i="3"/>
  <c r="AO77" i="3"/>
  <c r="AN77" i="3"/>
  <c r="AM77" i="3"/>
  <c r="AL77" i="3"/>
  <c r="AK77" i="3"/>
  <c r="AJ77" i="3"/>
  <c r="AI77" i="3"/>
  <c r="AH77" i="3"/>
  <c r="AG77" i="3"/>
  <c r="AF77" i="3"/>
  <c r="AE77" i="3"/>
  <c r="AD77" i="3"/>
  <c r="AC77" i="3"/>
  <c r="AB77" i="3"/>
  <c r="AA77" i="3"/>
  <c r="Z77" i="3"/>
  <c r="Y77" i="3"/>
  <c r="X77" i="3"/>
  <c r="W77" i="3"/>
  <c r="V77" i="3"/>
  <c r="U77" i="3"/>
  <c r="T77" i="3"/>
  <c r="S77" i="3"/>
  <c r="R77" i="3"/>
  <c r="Q77" i="3"/>
  <c r="P77" i="3"/>
  <c r="O77" i="3"/>
  <c r="N77" i="3"/>
  <c r="M77" i="3"/>
  <c r="L77" i="3"/>
  <c r="K77" i="3"/>
  <c r="J77" i="3"/>
  <c r="I77" i="3"/>
  <c r="H77" i="3"/>
  <c r="CC76" i="3"/>
  <c r="CB76" i="3"/>
  <c r="CA76" i="3"/>
  <c r="BZ76" i="3"/>
  <c r="BY76" i="3"/>
  <c r="BX76" i="3"/>
  <c r="BW76" i="3"/>
  <c r="BV76" i="3"/>
  <c r="BU76" i="3"/>
  <c r="BT76" i="3"/>
  <c r="BS76" i="3"/>
  <c r="BR76" i="3"/>
  <c r="BQ76" i="3"/>
  <c r="BP76" i="3"/>
  <c r="BO76" i="3"/>
  <c r="BN76" i="3"/>
  <c r="BM76" i="3"/>
  <c r="BL76" i="3"/>
  <c r="BK76" i="3"/>
  <c r="BJ76" i="3"/>
  <c r="BI76" i="3"/>
  <c r="BH76" i="3"/>
  <c r="BG76" i="3"/>
  <c r="BF76" i="3"/>
  <c r="BE76" i="3"/>
  <c r="BD76" i="3"/>
  <c r="BC76" i="3"/>
  <c r="BB76" i="3"/>
  <c r="BA76" i="3"/>
  <c r="AZ76" i="3"/>
  <c r="AY76" i="3"/>
  <c r="AX76" i="3"/>
  <c r="AW76" i="3"/>
  <c r="AV76" i="3"/>
  <c r="AU76" i="3"/>
  <c r="AT76" i="3"/>
  <c r="AS76" i="3"/>
  <c r="AR76" i="3"/>
  <c r="AQ76" i="3"/>
  <c r="AP76" i="3"/>
  <c r="AO76" i="3"/>
  <c r="AN76" i="3"/>
  <c r="AM76" i="3"/>
  <c r="AL76" i="3"/>
  <c r="AK76" i="3"/>
  <c r="AJ76" i="3"/>
  <c r="AI76" i="3"/>
  <c r="AH76" i="3"/>
  <c r="AG76" i="3"/>
  <c r="AF76" i="3"/>
  <c r="AE76" i="3"/>
  <c r="AD76" i="3"/>
  <c r="AC76" i="3"/>
  <c r="AB76" i="3"/>
  <c r="AA76" i="3"/>
  <c r="Z76" i="3"/>
  <c r="Y76" i="3"/>
  <c r="X76" i="3"/>
  <c r="W76" i="3"/>
  <c r="V76" i="3"/>
  <c r="U76" i="3"/>
  <c r="T76" i="3"/>
  <c r="S76" i="3"/>
  <c r="R76" i="3"/>
  <c r="Q76" i="3"/>
  <c r="P76" i="3"/>
  <c r="O76" i="3"/>
  <c r="N76" i="3"/>
  <c r="M76" i="3"/>
  <c r="L76" i="3"/>
  <c r="K76" i="3"/>
  <c r="J76" i="3"/>
  <c r="I76" i="3"/>
  <c r="H76" i="3"/>
  <c r="CC75" i="3"/>
  <c r="CB75" i="3"/>
  <c r="CA75" i="3"/>
  <c r="BZ75" i="3"/>
  <c r="BY75" i="3"/>
  <c r="BX75" i="3"/>
  <c r="BW75" i="3"/>
  <c r="BV75" i="3"/>
  <c r="BU75" i="3"/>
  <c r="BT75" i="3"/>
  <c r="BS75" i="3"/>
  <c r="BR75" i="3"/>
  <c r="BQ75" i="3"/>
  <c r="BP75" i="3"/>
  <c r="BO75" i="3"/>
  <c r="BN75" i="3"/>
  <c r="BM75" i="3"/>
  <c r="BL75" i="3"/>
  <c r="BK75" i="3"/>
  <c r="BJ75" i="3"/>
  <c r="BI75" i="3"/>
  <c r="BH75" i="3"/>
  <c r="BG75" i="3"/>
  <c r="BF75" i="3"/>
  <c r="BE75" i="3"/>
  <c r="BD75" i="3"/>
  <c r="BC75" i="3"/>
  <c r="BB75" i="3"/>
  <c r="BA75" i="3"/>
  <c r="AZ75" i="3"/>
  <c r="AY75" i="3"/>
  <c r="AX75" i="3"/>
  <c r="AW75" i="3"/>
  <c r="AV75" i="3"/>
  <c r="AU75" i="3"/>
  <c r="AT75" i="3"/>
  <c r="AS75" i="3"/>
  <c r="AR75" i="3"/>
  <c r="AQ75" i="3"/>
  <c r="AP75" i="3"/>
  <c r="AO75" i="3"/>
  <c r="AN75" i="3"/>
  <c r="AM75" i="3"/>
  <c r="AL75" i="3"/>
  <c r="AK75" i="3"/>
  <c r="AJ75" i="3"/>
  <c r="AI75" i="3"/>
  <c r="AH75" i="3"/>
  <c r="AG75" i="3"/>
  <c r="AF75" i="3"/>
  <c r="AE75" i="3"/>
  <c r="AD75" i="3"/>
  <c r="AC75" i="3"/>
  <c r="AB75" i="3"/>
  <c r="AA75" i="3"/>
  <c r="Z75" i="3"/>
  <c r="Y75" i="3"/>
  <c r="X75" i="3"/>
  <c r="W75" i="3"/>
  <c r="V75" i="3"/>
  <c r="U75" i="3"/>
  <c r="T75" i="3"/>
  <c r="S75" i="3"/>
  <c r="R75" i="3"/>
  <c r="Q75" i="3"/>
  <c r="P75" i="3"/>
  <c r="O75" i="3"/>
  <c r="N75" i="3"/>
  <c r="M75" i="3"/>
  <c r="L75" i="3"/>
  <c r="K75" i="3"/>
  <c r="J75" i="3"/>
  <c r="I75" i="3"/>
  <c r="H75" i="3"/>
  <c r="CC73" i="3"/>
  <c r="CB73" i="3"/>
  <c r="CA73" i="3"/>
  <c r="BZ73" i="3"/>
  <c r="BY73" i="3"/>
  <c r="BX73" i="3"/>
  <c r="BW73" i="3"/>
  <c r="BV73" i="3"/>
  <c r="BU73" i="3"/>
  <c r="BT73" i="3"/>
  <c r="BS73" i="3"/>
  <c r="BR73" i="3"/>
  <c r="BQ73" i="3"/>
  <c r="BP73" i="3"/>
  <c r="BO73" i="3"/>
  <c r="BN73" i="3"/>
  <c r="BM73" i="3"/>
  <c r="BL73" i="3"/>
  <c r="BK73" i="3"/>
  <c r="BJ73" i="3"/>
  <c r="BI73" i="3"/>
  <c r="BH73" i="3"/>
  <c r="BG73" i="3"/>
  <c r="BF73" i="3"/>
  <c r="BE73" i="3"/>
  <c r="BD73" i="3"/>
  <c r="BC73" i="3"/>
  <c r="BB73" i="3"/>
  <c r="BA73" i="3"/>
  <c r="AZ73" i="3"/>
  <c r="AY73" i="3"/>
  <c r="AX73" i="3"/>
  <c r="AW73" i="3"/>
  <c r="AV73" i="3"/>
  <c r="AU73" i="3"/>
  <c r="AT73" i="3"/>
  <c r="AS73" i="3"/>
  <c r="AR73" i="3"/>
  <c r="AQ73" i="3"/>
  <c r="AP73" i="3"/>
  <c r="AO73" i="3"/>
  <c r="AN73" i="3"/>
  <c r="AM73" i="3"/>
  <c r="AL73" i="3"/>
  <c r="AK73" i="3"/>
  <c r="AJ73" i="3"/>
  <c r="AI73" i="3"/>
  <c r="AH73" i="3"/>
  <c r="AG73" i="3"/>
  <c r="AF73" i="3"/>
  <c r="AE73" i="3"/>
  <c r="AD73" i="3"/>
  <c r="AC73" i="3"/>
  <c r="AB73" i="3"/>
  <c r="AA73" i="3"/>
  <c r="Z73" i="3"/>
  <c r="Y73" i="3"/>
  <c r="X73" i="3"/>
  <c r="W73" i="3"/>
  <c r="V73" i="3"/>
  <c r="U73" i="3"/>
  <c r="T73" i="3"/>
  <c r="S73" i="3"/>
  <c r="R73" i="3"/>
  <c r="Q73" i="3"/>
  <c r="P73" i="3"/>
  <c r="O73" i="3"/>
  <c r="N73" i="3"/>
  <c r="M73" i="3"/>
  <c r="L73" i="3"/>
  <c r="K73" i="3"/>
  <c r="J73" i="3"/>
  <c r="I73" i="3"/>
  <c r="H73"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BC72" i="3"/>
  <c r="BB72" i="3"/>
  <c r="BA72" i="3"/>
  <c r="AZ72" i="3"/>
  <c r="AY72" i="3"/>
  <c r="AX72" i="3"/>
  <c r="AW72" i="3"/>
  <c r="AV72" i="3"/>
  <c r="AU72" i="3"/>
  <c r="AT72" i="3"/>
  <c r="AS72" i="3"/>
  <c r="AR72" i="3"/>
  <c r="AQ72" i="3"/>
  <c r="AP72" i="3"/>
  <c r="AO72" i="3"/>
  <c r="AN72" i="3"/>
  <c r="AM72" i="3"/>
  <c r="AL72" i="3"/>
  <c r="AK72" i="3"/>
  <c r="AJ72" i="3"/>
  <c r="AI72" i="3"/>
  <c r="AH72" i="3"/>
  <c r="AG72" i="3"/>
  <c r="AF72" i="3"/>
  <c r="AE72" i="3"/>
  <c r="AD72" i="3"/>
  <c r="AC72" i="3"/>
  <c r="AB72" i="3"/>
  <c r="AA72" i="3"/>
  <c r="Z72" i="3"/>
  <c r="Y72" i="3"/>
  <c r="X72" i="3"/>
  <c r="W72" i="3"/>
  <c r="V72" i="3"/>
  <c r="U72" i="3"/>
  <c r="T72" i="3"/>
  <c r="S72" i="3"/>
  <c r="R72" i="3"/>
  <c r="Q72" i="3"/>
  <c r="P72" i="3"/>
  <c r="O72" i="3"/>
  <c r="N72" i="3"/>
  <c r="M72" i="3"/>
  <c r="L72" i="3"/>
  <c r="K72" i="3"/>
  <c r="J72" i="3"/>
  <c r="I72" i="3"/>
  <c r="H72" i="3"/>
  <c r="CC70" i="3"/>
  <c r="CB70" i="3"/>
  <c r="CA70" i="3"/>
  <c r="BZ70" i="3"/>
  <c r="BY70" i="3"/>
  <c r="BX70" i="3"/>
  <c r="BW70" i="3"/>
  <c r="BV70" i="3"/>
  <c r="BU70" i="3"/>
  <c r="BT70" i="3"/>
  <c r="BS70" i="3"/>
  <c r="BR70" i="3"/>
  <c r="BQ70" i="3"/>
  <c r="BP70" i="3"/>
  <c r="BO70" i="3"/>
  <c r="BN70" i="3"/>
  <c r="BM70" i="3"/>
  <c r="BL70" i="3"/>
  <c r="BK70" i="3"/>
  <c r="BJ70" i="3"/>
  <c r="BI70" i="3"/>
  <c r="BH70" i="3"/>
  <c r="BG70" i="3"/>
  <c r="BF70" i="3"/>
  <c r="BE70" i="3"/>
  <c r="BD70" i="3"/>
  <c r="BC70" i="3"/>
  <c r="BB70" i="3"/>
  <c r="BA70" i="3"/>
  <c r="AZ70" i="3"/>
  <c r="AY70" i="3"/>
  <c r="AX70" i="3"/>
  <c r="AW70" i="3"/>
  <c r="AV70" i="3"/>
  <c r="AU70" i="3"/>
  <c r="AT70" i="3"/>
  <c r="AS70" i="3"/>
  <c r="AR70" i="3"/>
  <c r="AQ70" i="3"/>
  <c r="AP70" i="3"/>
  <c r="AO70" i="3"/>
  <c r="AN70" i="3"/>
  <c r="AM70" i="3"/>
  <c r="AL70" i="3"/>
  <c r="AK70" i="3"/>
  <c r="AJ70" i="3"/>
  <c r="AI70" i="3"/>
  <c r="AH70" i="3"/>
  <c r="AG70" i="3"/>
  <c r="AF70" i="3"/>
  <c r="AE70" i="3"/>
  <c r="AD70" i="3"/>
  <c r="AC70" i="3"/>
  <c r="AB70" i="3"/>
  <c r="AA70" i="3"/>
  <c r="Z70" i="3"/>
  <c r="Y70" i="3"/>
  <c r="X70" i="3"/>
  <c r="W70" i="3"/>
  <c r="V70" i="3"/>
  <c r="U70" i="3"/>
  <c r="T70" i="3"/>
  <c r="S70" i="3"/>
  <c r="R70" i="3"/>
  <c r="Q70" i="3"/>
  <c r="P70" i="3"/>
  <c r="O70" i="3"/>
  <c r="N70" i="3"/>
  <c r="M70" i="3"/>
  <c r="L70" i="3"/>
  <c r="K70" i="3"/>
  <c r="J70" i="3"/>
  <c r="I70" i="3"/>
  <c r="H70" i="3"/>
  <c r="CC68" i="3"/>
  <c r="CB68" i="3"/>
  <c r="CA68" i="3"/>
  <c r="BZ68" i="3"/>
  <c r="BY68" i="3"/>
  <c r="BX68" i="3"/>
  <c r="BW68" i="3"/>
  <c r="BV68" i="3"/>
  <c r="BU68" i="3"/>
  <c r="BT68" i="3"/>
  <c r="BS68" i="3"/>
  <c r="BR68" i="3"/>
  <c r="BQ68" i="3"/>
  <c r="BP68" i="3"/>
  <c r="BO68" i="3"/>
  <c r="BN68" i="3"/>
  <c r="BM68" i="3"/>
  <c r="BL68" i="3"/>
  <c r="BK68" i="3"/>
  <c r="BJ68" i="3"/>
  <c r="BI68" i="3"/>
  <c r="BH68" i="3"/>
  <c r="BG68" i="3"/>
  <c r="BF68" i="3"/>
  <c r="BE68" i="3"/>
  <c r="BD68" i="3"/>
  <c r="BC68" i="3"/>
  <c r="BB68" i="3"/>
  <c r="BA68" i="3"/>
  <c r="AZ68" i="3"/>
  <c r="AY68" i="3"/>
  <c r="AX68" i="3"/>
  <c r="AW68" i="3"/>
  <c r="AV68" i="3"/>
  <c r="AU68" i="3"/>
  <c r="AT68" i="3"/>
  <c r="AS68" i="3"/>
  <c r="AR68" i="3"/>
  <c r="AQ68" i="3"/>
  <c r="AP68" i="3"/>
  <c r="AO68" i="3"/>
  <c r="AN68" i="3"/>
  <c r="AM68" i="3"/>
  <c r="AL68" i="3"/>
  <c r="AK68" i="3"/>
  <c r="AJ68" i="3"/>
  <c r="AI68" i="3"/>
  <c r="AH68" i="3"/>
  <c r="AG68" i="3"/>
  <c r="AF68" i="3"/>
  <c r="AE68" i="3"/>
  <c r="AD68" i="3"/>
  <c r="AC68" i="3"/>
  <c r="AB68" i="3"/>
  <c r="AA68" i="3"/>
  <c r="Z68" i="3"/>
  <c r="Y68" i="3"/>
  <c r="X68" i="3"/>
  <c r="W68" i="3"/>
  <c r="V68" i="3"/>
  <c r="U68" i="3"/>
  <c r="T68" i="3"/>
  <c r="S68" i="3"/>
  <c r="R68" i="3"/>
  <c r="Q68" i="3"/>
  <c r="P68" i="3"/>
  <c r="O68" i="3"/>
  <c r="N68" i="3"/>
  <c r="M68" i="3"/>
  <c r="L68" i="3"/>
  <c r="K68" i="3"/>
  <c r="J68" i="3"/>
  <c r="I68" i="3"/>
  <c r="H68"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BC67" i="3"/>
  <c r="BB67" i="3"/>
  <c r="BA67" i="3"/>
  <c r="AZ67" i="3"/>
  <c r="AY67" i="3"/>
  <c r="AX67" i="3"/>
  <c r="AW67" i="3"/>
  <c r="AV67" i="3"/>
  <c r="AU67" i="3"/>
  <c r="AT67" i="3"/>
  <c r="AS67" i="3"/>
  <c r="AR67" i="3"/>
  <c r="AQ67" i="3"/>
  <c r="AP67" i="3"/>
  <c r="AO67" i="3"/>
  <c r="AN67" i="3"/>
  <c r="AL67" i="3"/>
  <c r="AK67" i="3"/>
  <c r="AJ67" i="3"/>
  <c r="AI67" i="3"/>
  <c r="AH67" i="3"/>
  <c r="AF67" i="3"/>
  <c r="AE67" i="3"/>
  <c r="AD67" i="3"/>
  <c r="AC67" i="3"/>
  <c r="AB67" i="3"/>
  <c r="AA67" i="3"/>
  <c r="Z67" i="3"/>
  <c r="Y67" i="3"/>
  <c r="X67" i="3"/>
  <c r="W67" i="3"/>
  <c r="V67" i="3"/>
  <c r="T67" i="3"/>
  <c r="S67" i="3"/>
  <c r="R67" i="3"/>
  <c r="Q67" i="3"/>
  <c r="P67" i="3"/>
  <c r="O67" i="3"/>
  <c r="N67" i="3"/>
  <c r="M67" i="3"/>
  <c r="L67" i="3"/>
  <c r="K67" i="3"/>
  <c r="J67" i="3"/>
  <c r="I67" i="3"/>
  <c r="H67" i="3"/>
  <c r="CC66" i="3"/>
  <c r="CB66" i="3"/>
  <c r="CA66" i="3"/>
  <c r="BZ66" i="3"/>
  <c r="BY66" i="3"/>
  <c r="BX66" i="3"/>
  <c r="BW66" i="3"/>
  <c r="BV66" i="3"/>
  <c r="BU66" i="3"/>
  <c r="BT66" i="3"/>
  <c r="BS66" i="3"/>
  <c r="BR66" i="3"/>
  <c r="BQ66" i="3"/>
  <c r="BP66" i="3"/>
  <c r="BO66" i="3"/>
  <c r="BN66" i="3"/>
  <c r="BM66" i="3"/>
  <c r="BL66" i="3"/>
  <c r="BK66" i="3"/>
  <c r="BJ66" i="3"/>
  <c r="BI66" i="3"/>
  <c r="BH66" i="3"/>
  <c r="BG66" i="3"/>
  <c r="BF66" i="3"/>
  <c r="BE66" i="3"/>
  <c r="BD66" i="3"/>
  <c r="BC66" i="3"/>
  <c r="BB66" i="3"/>
  <c r="BA66" i="3"/>
  <c r="AZ66" i="3"/>
  <c r="AY66" i="3"/>
  <c r="AX66" i="3"/>
  <c r="AW66" i="3"/>
  <c r="AV66" i="3"/>
  <c r="AU66" i="3"/>
  <c r="AT66" i="3"/>
  <c r="AS66" i="3"/>
  <c r="AR66" i="3"/>
  <c r="AQ66" i="3"/>
  <c r="AP66" i="3"/>
  <c r="AO66" i="3"/>
  <c r="AN66" i="3"/>
  <c r="AL66" i="3"/>
  <c r="AK66" i="3"/>
  <c r="AJ66" i="3"/>
  <c r="AI66" i="3"/>
  <c r="AH66" i="3"/>
  <c r="AF66" i="3"/>
  <c r="AE66" i="3"/>
  <c r="AD66" i="3"/>
  <c r="AC66" i="3"/>
  <c r="AB66" i="3"/>
  <c r="AA66" i="3"/>
  <c r="Z66" i="3"/>
  <c r="Y66" i="3"/>
  <c r="X66" i="3"/>
  <c r="W66" i="3"/>
  <c r="V66" i="3"/>
  <c r="T66" i="3"/>
  <c r="S66" i="3"/>
  <c r="R66" i="3"/>
  <c r="Q66" i="3"/>
  <c r="P66" i="3"/>
  <c r="O66" i="3"/>
  <c r="N66" i="3"/>
  <c r="M66" i="3"/>
  <c r="L66" i="3"/>
  <c r="K66" i="3"/>
  <c r="J66" i="3"/>
  <c r="I66" i="3"/>
  <c r="H66" i="3"/>
  <c r="CC64" i="3"/>
  <c r="CB64" i="3"/>
  <c r="CA64" i="3"/>
  <c r="BZ64" i="3"/>
  <c r="BY64" i="3"/>
  <c r="BX64" i="3"/>
  <c r="BW64" i="3"/>
  <c r="BV64" i="3"/>
  <c r="BU64" i="3"/>
  <c r="BT64" i="3"/>
  <c r="BS64" i="3"/>
  <c r="BR64" i="3"/>
  <c r="BQ64" i="3"/>
  <c r="BP64" i="3"/>
  <c r="BO64" i="3"/>
  <c r="BN64" i="3"/>
  <c r="BM64" i="3"/>
  <c r="BL64" i="3"/>
  <c r="BK64" i="3"/>
  <c r="BJ64" i="3"/>
  <c r="BI64" i="3"/>
  <c r="BH64" i="3"/>
  <c r="BG64" i="3"/>
  <c r="BF64" i="3"/>
  <c r="BE64" i="3"/>
  <c r="BD64" i="3"/>
  <c r="BC64" i="3"/>
  <c r="BB64" i="3"/>
  <c r="BA64" i="3"/>
  <c r="AZ64" i="3"/>
  <c r="AY64" i="3"/>
  <c r="AX64" i="3"/>
  <c r="AW64" i="3"/>
  <c r="AV64" i="3"/>
  <c r="AU64" i="3"/>
  <c r="AT64" i="3"/>
  <c r="AS64" i="3"/>
  <c r="AR64" i="3"/>
  <c r="AQ64" i="3"/>
  <c r="AP64" i="3"/>
  <c r="AO64" i="3"/>
  <c r="AN64" i="3"/>
  <c r="AM64" i="3"/>
  <c r="AL64" i="3"/>
  <c r="AK64" i="3"/>
  <c r="AJ64" i="3"/>
  <c r="AI64" i="3"/>
  <c r="AH64" i="3"/>
  <c r="AG64" i="3"/>
  <c r="AF64" i="3"/>
  <c r="AE64" i="3"/>
  <c r="AD64" i="3"/>
  <c r="AC64" i="3"/>
  <c r="AB64" i="3"/>
  <c r="AA64" i="3"/>
  <c r="Z64" i="3"/>
  <c r="Y64" i="3"/>
  <c r="X64" i="3"/>
  <c r="W64" i="3"/>
  <c r="V64" i="3"/>
  <c r="U64" i="3"/>
  <c r="T64" i="3"/>
  <c r="S64" i="3"/>
  <c r="R64" i="3"/>
  <c r="Q64" i="3"/>
  <c r="P64" i="3"/>
  <c r="O64" i="3"/>
  <c r="N64" i="3"/>
  <c r="M64" i="3"/>
  <c r="L64" i="3"/>
  <c r="K64" i="3"/>
  <c r="J64" i="3"/>
  <c r="I64" i="3"/>
  <c r="H64" i="3"/>
  <c r="CC63" i="3"/>
  <c r="CB63" i="3"/>
  <c r="CA63" i="3"/>
  <c r="BZ63" i="3"/>
  <c r="BY63" i="3"/>
  <c r="BX63" i="3"/>
  <c r="BW63" i="3"/>
  <c r="BV63" i="3"/>
  <c r="BU63" i="3"/>
  <c r="BT63" i="3"/>
  <c r="BS63" i="3"/>
  <c r="BR63" i="3"/>
  <c r="BQ63" i="3"/>
  <c r="BP63" i="3"/>
  <c r="BO63" i="3"/>
  <c r="BN63" i="3"/>
  <c r="BM63" i="3"/>
  <c r="BL63" i="3"/>
  <c r="BK63" i="3"/>
  <c r="BJ63" i="3"/>
  <c r="BI63" i="3"/>
  <c r="BH63" i="3"/>
  <c r="BG63" i="3"/>
  <c r="BF63" i="3"/>
  <c r="BE63" i="3"/>
  <c r="BD63" i="3"/>
  <c r="BC63" i="3"/>
  <c r="BB63" i="3"/>
  <c r="BA63" i="3"/>
  <c r="AZ63" i="3"/>
  <c r="AY63" i="3"/>
  <c r="AX63" i="3"/>
  <c r="AW63" i="3"/>
  <c r="AV63" i="3"/>
  <c r="AU63" i="3"/>
  <c r="AT63" i="3"/>
  <c r="AS63" i="3"/>
  <c r="AR63" i="3"/>
  <c r="AQ63" i="3"/>
  <c r="AP63" i="3"/>
  <c r="AO63" i="3"/>
  <c r="AN63" i="3"/>
  <c r="AM63" i="3"/>
  <c r="AL63" i="3"/>
  <c r="AK63" i="3"/>
  <c r="AJ63" i="3"/>
  <c r="AI63" i="3"/>
  <c r="AH63" i="3"/>
  <c r="AG63" i="3"/>
  <c r="AF63" i="3"/>
  <c r="AE63" i="3"/>
  <c r="AD63" i="3"/>
  <c r="AC63" i="3"/>
  <c r="AB63" i="3"/>
  <c r="AA63" i="3"/>
  <c r="Z63" i="3"/>
  <c r="Y63" i="3"/>
  <c r="X63" i="3"/>
  <c r="W63" i="3"/>
  <c r="V63" i="3"/>
  <c r="U63" i="3"/>
  <c r="T63" i="3"/>
  <c r="S63" i="3"/>
  <c r="R63" i="3"/>
  <c r="Q63" i="3"/>
  <c r="P63" i="3"/>
  <c r="O63" i="3"/>
  <c r="N63" i="3"/>
  <c r="M63" i="3"/>
  <c r="L63" i="3"/>
  <c r="K63" i="3"/>
  <c r="J63" i="3"/>
  <c r="I63" i="3"/>
  <c r="H63" i="3"/>
  <c r="CC62" i="3"/>
  <c r="CB62" i="3"/>
  <c r="CA62" i="3"/>
  <c r="BZ62" i="3"/>
  <c r="BY62" i="3"/>
  <c r="BX62" i="3"/>
  <c r="BW62" i="3"/>
  <c r="BV62" i="3"/>
  <c r="BU62" i="3"/>
  <c r="BT62" i="3"/>
  <c r="BS62" i="3"/>
  <c r="BR62" i="3"/>
  <c r="BQ62" i="3"/>
  <c r="BP62" i="3"/>
  <c r="BO62" i="3"/>
  <c r="BN62" i="3"/>
  <c r="BM62" i="3"/>
  <c r="BL62" i="3"/>
  <c r="BK62" i="3"/>
  <c r="BJ62" i="3"/>
  <c r="BI62" i="3"/>
  <c r="BH62" i="3"/>
  <c r="BG62" i="3"/>
  <c r="BF62" i="3"/>
  <c r="BE62" i="3"/>
  <c r="BD62" i="3"/>
  <c r="BC62" i="3"/>
  <c r="BB62" i="3"/>
  <c r="BA62" i="3"/>
  <c r="AZ62" i="3"/>
  <c r="AY62" i="3"/>
  <c r="AX62" i="3"/>
  <c r="AW62" i="3"/>
  <c r="AV62" i="3"/>
  <c r="AU62" i="3"/>
  <c r="AT62" i="3"/>
  <c r="AS62" i="3"/>
  <c r="AR62" i="3"/>
  <c r="AQ62" i="3"/>
  <c r="AP62" i="3"/>
  <c r="AO62" i="3"/>
  <c r="AN62" i="3"/>
  <c r="AM62" i="3"/>
  <c r="AL62" i="3"/>
  <c r="AK62" i="3"/>
  <c r="AJ62" i="3"/>
  <c r="AI62" i="3"/>
  <c r="AH62" i="3"/>
  <c r="AG62" i="3"/>
  <c r="AF62" i="3"/>
  <c r="AE62" i="3"/>
  <c r="AD62" i="3"/>
  <c r="AC62" i="3"/>
  <c r="AB62" i="3"/>
  <c r="AA62" i="3"/>
  <c r="Z62" i="3"/>
  <c r="Y62" i="3"/>
  <c r="X62" i="3"/>
  <c r="W62" i="3"/>
  <c r="V62" i="3"/>
  <c r="U62" i="3"/>
  <c r="T62" i="3"/>
  <c r="S62" i="3"/>
  <c r="R62" i="3"/>
  <c r="Q62" i="3"/>
  <c r="P62" i="3"/>
  <c r="O62" i="3"/>
  <c r="N62" i="3"/>
  <c r="M62" i="3"/>
  <c r="L62" i="3"/>
  <c r="K62" i="3"/>
  <c r="J62" i="3"/>
  <c r="I62" i="3"/>
  <c r="H62" i="3"/>
  <c r="CC61" i="3"/>
  <c r="CB61" i="3"/>
  <c r="CA61" i="3"/>
  <c r="BZ61" i="3"/>
  <c r="BY61" i="3"/>
  <c r="BX61" i="3"/>
  <c r="BW61" i="3"/>
  <c r="BV61" i="3"/>
  <c r="BU61" i="3"/>
  <c r="BT61" i="3"/>
  <c r="BS61" i="3"/>
  <c r="BR61" i="3"/>
  <c r="BQ61" i="3"/>
  <c r="BP61" i="3"/>
  <c r="BO61" i="3"/>
  <c r="BN61" i="3"/>
  <c r="BM61" i="3"/>
  <c r="BL61" i="3"/>
  <c r="BK61" i="3"/>
  <c r="BJ61" i="3"/>
  <c r="BI61" i="3"/>
  <c r="BH61" i="3"/>
  <c r="BG61" i="3"/>
  <c r="BF61" i="3"/>
  <c r="BE61" i="3"/>
  <c r="BD61" i="3"/>
  <c r="BC61" i="3"/>
  <c r="BB61" i="3"/>
  <c r="BA61" i="3"/>
  <c r="AZ61" i="3"/>
  <c r="AY61" i="3"/>
  <c r="AX61" i="3"/>
  <c r="AW61" i="3"/>
  <c r="AV61" i="3"/>
  <c r="AU61" i="3"/>
  <c r="AT61" i="3"/>
  <c r="AS61" i="3"/>
  <c r="AR61" i="3"/>
  <c r="AQ61" i="3"/>
  <c r="AP61" i="3"/>
  <c r="AO61" i="3"/>
  <c r="AN61" i="3"/>
  <c r="AM61" i="3"/>
  <c r="AL61" i="3"/>
  <c r="AK61" i="3"/>
  <c r="AJ61" i="3"/>
  <c r="AI61" i="3"/>
  <c r="AH61" i="3"/>
  <c r="AG61" i="3"/>
  <c r="AF61" i="3"/>
  <c r="AE61" i="3"/>
  <c r="AD61" i="3"/>
  <c r="AC61" i="3"/>
  <c r="AB61" i="3"/>
  <c r="AA61" i="3"/>
  <c r="Z61" i="3"/>
  <c r="Y61" i="3"/>
  <c r="X61" i="3"/>
  <c r="W61" i="3"/>
  <c r="V61" i="3"/>
  <c r="U61" i="3"/>
  <c r="T61" i="3"/>
  <c r="S61" i="3"/>
  <c r="R61" i="3"/>
  <c r="Q61" i="3"/>
  <c r="P61" i="3"/>
  <c r="O61" i="3"/>
  <c r="N61" i="3"/>
  <c r="M61" i="3"/>
  <c r="L61" i="3"/>
  <c r="K61" i="3"/>
  <c r="J61" i="3"/>
  <c r="I61" i="3"/>
  <c r="H61" i="3"/>
  <c r="CC60" i="3"/>
  <c r="CB60" i="3"/>
  <c r="CA60" i="3"/>
  <c r="BZ60" i="3"/>
  <c r="BY60" i="3"/>
  <c r="BX60" i="3"/>
  <c r="BW60" i="3"/>
  <c r="BV60" i="3"/>
  <c r="BU60" i="3"/>
  <c r="BT60" i="3"/>
  <c r="BS60" i="3"/>
  <c r="BR60" i="3"/>
  <c r="BQ60" i="3"/>
  <c r="BP60" i="3"/>
  <c r="BO60" i="3"/>
  <c r="BN60" i="3"/>
  <c r="BM60" i="3"/>
  <c r="BL60" i="3"/>
  <c r="BK60" i="3"/>
  <c r="BJ60" i="3"/>
  <c r="BI60" i="3"/>
  <c r="BH60" i="3"/>
  <c r="BG60" i="3"/>
  <c r="BF60" i="3"/>
  <c r="BE60" i="3"/>
  <c r="BD60" i="3"/>
  <c r="BC60" i="3"/>
  <c r="BB60" i="3"/>
  <c r="BA60" i="3"/>
  <c r="AZ60" i="3"/>
  <c r="AY60" i="3"/>
  <c r="AX60" i="3"/>
  <c r="AW60" i="3"/>
  <c r="AV60" i="3"/>
  <c r="AU60" i="3"/>
  <c r="AT60" i="3"/>
  <c r="AS60" i="3"/>
  <c r="AR60" i="3"/>
  <c r="AQ60" i="3"/>
  <c r="AP60" i="3"/>
  <c r="AO60" i="3"/>
  <c r="AN60" i="3"/>
  <c r="AM60" i="3"/>
  <c r="AL60" i="3"/>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CC59" i="3"/>
  <c r="CB59" i="3"/>
  <c r="CA59" i="3"/>
  <c r="BZ59" i="3"/>
  <c r="BY59" i="3"/>
  <c r="BX59" i="3"/>
  <c r="BW59" i="3"/>
  <c r="BV59" i="3"/>
  <c r="BU59" i="3"/>
  <c r="BT59" i="3"/>
  <c r="BS59" i="3"/>
  <c r="BR59" i="3"/>
  <c r="BQ59" i="3"/>
  <c r="BP59" i="3"/>
  <c r="BO59" i="3"/>
  <c r="BN59" i="3"/>
  <c r="BM59" i="3"/>
  <c r="BL59" i="3"/>
  <c r="BK59" i="3"/>
  <c r="BJ59" i="3"/>
  <c r="BI59" i="3"/>
  <c r="BH59" i="3"/>
  <c r="BG59" i="3"/>
  <c r="BF59" i="3"/>
  <c r="BE59" i="3"/>
  <c r="BD59" i="3"/>
  <c r="BC59" i="3"/>
  <c r="BB59" i="3"/>
  <c r="BA59" i="3"/>
  <c r="AZ59" i="3"/>
  <c r="AY59" i="3"/>
  <c r="AX59" i="3"/>
  <c r="AW59" i="3"/>
  <c r="AV59" i="3"/>
  <c r="AU59" i="3"/>
  <c r="AT59" i="3"/>
  <c r="AS59" i="3"/>
  <c r="AR59" i="3"/>
  <c r="AQ59" i="3"/>
  <c r="AP59" i="3"/>
  <c r="AO59" i="3"/>
  <c r="AN59" i="3"/>
  <c r="AM59" i="3"/>
  <c r="AL59" i="3"/>
  <c r="AK59" i="3"/>
  <c r="AJ59" i="3"/>
  <c r="AI59" i="3"/>
  <c r="AH59" i="3"/>
  <c r="AG59" i="3"/>
  <c r="AF59" i="3"/>
  <c r="AE59" i="3"/>
  <c r="AD59" i="3"/>
  <c r="AC59" i="3"/>
  <c r="AB59" i="3"/>
  <c r="AA59" i="3"/>
  <c r="Z59" i="3"/>
  <c r="Y59" i="3"/>
  <c r="X59" i="3"/>
  <c r="W59" i="3"/>
  <c r="V59" i="3"/>
  <c r="U59" i="3"/>
  <c r="T59" i="3"/>
  <c r="S59" i="3"/>
  <c r="R59" i="3"/>
  <c r="Q59" i="3"/>
  <c r="P59" i="3"/>
  <c r="O59" i="3"/>
  <c r="N59" i="3"/>
  <c r="M59" i="3"/>
  <c r="L59" i="3"/>
  <c r="K59" i="3"/>
  <c r="J59" i="3"/>
  <c r="I59" i="3"/>
  <c r="H59" i="3"/>
  <c r="CC58" i="3"/>
  <c r="CB58" i="3"/>
  <c r="CA58" i="3"/>
  <c r="BZ58" i="3"/>
  <c r="BY58" i="3"/>
  <c r="BX58" i="3"/>
  <c r="BW58" i="3"/>
  <c r="BV58" i="3"/>
  <c r="BU58" i="3"/>
  <c r="BT58" i="3"/>
  <c r="BS58" i="3"/>
  <c r="BR58" i="3"/>
  <c r="BQ58" i="3"/>
  <c r="BP58" i="3"/>
  <c r="BO58" i="3"/>
  <c r="BN58" i="3"/>
  <c r="BM58" i="3"/>
  <c r="BL58" i="3"/>
  <c r="BK58" i="3"/>
  <c r="BJ58" i="3"/>
  <c r="BI58" i="3"/>
  <c r="BH58" i="3"/>
  <c r="BG58" i="3"/>
  <c r="BF58" i="3"/>
  <c r="BE58" i="3"/>
  <c r="BD58" i="3"/>
  <c r="BC58" i="3"/>
  <c r="BB58" i="3"/>
  <c r="BA58" i="3"/>
  <c r="AZ58" i="3"/>
  <c r="AY58" i="3"/>
  <c r="AX58" i="3"/>
  <c r="AW58" i="3"/>
  <c r="AV58" i="3"/>
  <c r="AU58" i="3"/>
  <c r="AT58" i="3"/>
  <c r="AS58" i="3"/>
  <c r="AR58" i="3"/>
  <c r="AQ58" i="3"/>
  <c r="AP58" i="3"/>
  <c r="AO58" i="3"/>
  <c r="AN58" i="3"/>
  <c r="AM58" i="3"/>
  <c r="AL58" i="3"/>
  <c r="AK58" i="3"/>
  <c r="AJ58" i="3"/>
  <c r="AI58" i="3"/>
  <c r="AH58" i="3"/>
  <c r="AG58" i="3"/>
  <c r="AF58" i="3"/>
  <c r="AE58" i="3"/>
  <c r="AD58" i="3"/>
  <c r="AC58" i="3"/>
  <c r="AB58" i="3"/>
  <c r="AA58" i="3"/>
  <c r="Z58" i="3"/>
  <c r="Y58" i="3"/>
  <c r="X58" i="3"/>
  <c r="W58" i="3"/>
  <c r="V58" i="3"/>
  <c r="U58" i="3"/>
  <c r="T58" i="3"/>
  <c r="S58" i="3"/>
  <c r="R58" i="3"/>
  <c r="Q58" i="3"/>
  <c r="P58" i="3"/>
  <c r="O58" i="3"/>
  <c r="N58" i="3"/>
  <c r="M58" i="3"/>
  <c r="L58" i="3"/>
  <c r="K58" i="3"/>
  <c r="J58" i="3"/>
  <c r="I58" i="3"/>
  <c r="H58" i="3"/>
  <c r="CC57" i="3"/>
  <c r="CB57" i="3"/>
  <c r="CA57" i="3"/>
  <c r="BZ57" i="3"/>
  <c r="BY57" i="3"/>
  <c r="BX57" i="3"/>
  <c r="BW57" i="3"/>
  <c r="BV57" i="3"/>
  <c r="BU57" i="3"/>
  <c r="BT57" i="3"/>
  <c r="BS57" i="3"/>
  <c r="BR57" i="3"/>
  <c r="BQ57" i="3"/>
  <c r="BP57" i="3"/>
  <c r="BO57" i="3"/>
  <c r="BN57" i="3"/>
  <c r="BM57" i="3"/>
  <c r="BL57" i="3"/>
  <c r="BK57" i="3"/>
  <c r="BJ57" i="3"/>
  <c r="BI57" i="3"/>
  <c r="BH57" i="3"/>
  <c r="BG57" i="3"/>
  <c r="BF57" i="3"/>
  <c r="BE57" i="3"/>
  <c r="BD57" i="3"/>
  <c r="BC57" i="3"/>
  <c r="BB57" i="3"/>
  <c r="BA57" i="3"/>
  <c r="AZ57" i="3"/>
  <c r="AY57" i="3"/>
  <c r="AX57" i="3"/>
  <c r="AW57" i="3"/>
  <c r="AV57" i="3"/>
  <c r="AU57" i="3"/>
  <c r="AT57" i="3"/>
  <c r="AS57" i="3"/>
  <c r="AR57" i="3"/>
  <c r="AQ57" i="3"/>
  <c r="AP57" i="3"/>
  <c r="AO57" i="3"/>
  <c r="AN57" i="3"/>
  <c r="AM57" i="3"/>
  <c r="AL57" i="3"/>
  <c r="AK57" i="3"/>
  <c r="AJ57" i="3"/>
  <c r="AI57" i="3"/>
  <c r="AH57" i="3"/>
  <c r="AG57" i="3"/>
  <c r="AF57" i="3"/>
  <c r="AE57" i="3"/>
  <c r="AD57" i="3"/>
  <c r="AC57" i="3"/>
  <c r="AB57" i="3"/>
  <c r="AA57" i="3"/>
  <c r="Z57" i="3"/>
  <c r="Y57" i="3"/>
  <c r="X57" i="3"/>
  <c r="W57" i="3"/>
  <c r="V57" i="3"/>
  <c r="U57" i="3"/>
  <c r="T57" i="3"/>
  <c r="S57" i="3"/>
  <c r="R57" i="3"/>
  <c r="Q57" i="3"/>
  <c r="P57" i="3"/>
  <c r="O57" i="3"/>
  <c r="N57" i="3"/>
  <c r="M57" i="3"/>
  <c r="L57" i="3"/>
  <c r="K57" i="3"/>
  <c r="J57" i="3"/>
  <c r="I57" i="3"/>
  <c r="H57" i="3"/>
  <c r="CC56" i="3"/>
  <c r="CB56" i="3"/>
  <c r="CA56" i="3"/>
  <c r="BZ56" i="3"/>
  <c r="BY56" i="3"/>
  <c r="BX56" i="3"/>
  <c r="BW56" i="3"/>
  <c r="BV56" i="3"/>
  <c r="BU56" i="3"/>
  <c r="BT56" i="3"/>
  <c r="BS56" i="3"/>
  <c r="BR56" i="3"/>
  <c r="BQ56" i="3"/>
  <c r="BP56" i="3"/>
  <c r="BO56" i="3"/>
  <c r="BN56" i="3"/>
  <c r="BM56" i="3"/>
  <c r="BL56" i="3"/>
  <c r="BK56" i="3"/>
  <c r="BJ56" i="3"/>
  <c r="BI56" i="3"/>
  <c r="BH56" i="3"/>
  <c r="BG56" i="3"/>
  <c r="BF56" i="3"/>
  <c r="BE56" i="3"/>
  <c r="BD56" i="3"/>
  <c r="BC56" i="3"/>
  <c r="BB56" i="3"/>
  <c r="BA56" i="3"/>
  <c r="AZ56" i="3"/>
  <c r="AY56" i="3"/>
  <c r="AX56" i="3"/>
  <c r="AW56" i="3"/>
  <c r="AV56" i="3"/>
  <c r="AU56" i="3"/>
  <c r="AT56" i="3"/>
  <c r="AS56" i="3"/>
  <c r="AR56" i="3"/>
  <c r="AQ56" i="3"/>
  <c r="AP56" i="3"/>
  <c r="AO56" i="3"/>
  <c r="AN56" i="3"/>
  <c r="AM56" i="3"/>
  <c r="AL56" i="3"/>
  <c r="AK56" i="3"/>
  <c r="AJ56" i="3"/>
  <c r="AI56" i="3"/>
  <c r="AH56" i="3"/>
  <c r="AG56" i="3"/>
  <c r="AF56" i="3"/>
  <c r="AE56" i="3"/>
  <c r="AD56" i="3"/>
  <c r="AC56" i="3"/>
  <c r="AB56" i="3"/>
  <c r="AA56" i="3"/>
  <c r="Z56" i="3"/>
  <c r="Y56" i="3"/>
  <c r="X56" i="3"/>
  <c r="W56" i="3"/>
  <c r="V56" i="3"/>
  <c r="U56" i="3"/>
  <c r="T56" i="3"/>
  <c r="S56" i="3"/>
  <c r="R56" i="3"/>
  <c r="Q56" i="3"/>
  <c r="P56" i="3"/>
  <c r="O56" i="3"/>
  <c r="N56" i="3"/>
  <c r="M56" i="3"/>
  <c r="L56" i="3"/>
  <c r="K56" i="3"/>
  <c r="J56" i="3"/>
  <c r="I56" i="3"/>
  <c r="H56" i="3"/>
  <c r="CC55" i="3"/>
  <c r="CB55" i="3"/>
  <c r="CA55" i="3"/>
  <c r="BZ55" i="3"/>
  <c r="BY55" i="3"/>
  <c r="BX55" i="3"/>
  <c r="BW55" i="3"/>
  <c r="BV55" i="3"/>
  <c r="BU55" i="3"/>
  <c r="BT55" i="3"/>
  <c r="BS55" i="3"/>
  <c r="BR55" i="3"/>
  <c r="BQ55" i="3"/>
  <c r="BP55" i="3"/>
  <c r="BO55" i="3"/>
  <c r="BN55" i="3"/>
  <c r="BM55" i="3"/>
  <c r="BL55" i="3"/>
  <c r="BK55" i="3"/>
  <c r="BJ55" i="3"/>
  <c r="BI55" i="3"/>
  <c r="BH55" i="3"/>
  <c r="BG55" i="3"/>
  <c r="BF55" i="3"/>
  <c r="BE55" i="3"/>
  <c r="BD55" i="3"/>
  <c r="BC55" i="3"/>
  <c r="BB55" i="3"/>
  <c r="BA55" i="3"/>
  <c r="AZ55" i="3"/>
  <c r="AY55" i="3"/>
  <c r="AX55" i="3"/>
  <c r="AW55" i="3"/>
  <c r="AV55" i="3"/>
  <c r="AU55" i="3"/>
  <c r="AT55" i="3"/>
  <c r="AS55" i="3"/>
  <c r="AR55" i="3"/>
  <c r="AQ55" i="3"/>
  <c r="AP55" i="3"/>
  <c r="AO55" i="3"/>
  <c r="AN55" i="3"/>
  <c r="AM55" i="3"/>
  <c r="AL55" i="3"/>
  <c r="AK55" i="3"/>
  <c r="AJ55" i="3"/>
  <c r="AI55" i="3"/>
  <c r="AH55" i="3"/>
  <c r="AG55" i="3"/>
  <c r="AF55" i="3"/>
  <c r="AE55" i="3"/>
  <c r="AD55" i="3"/>
  <c r="AC55" i="3"/>
  <c r="AB55" i="3"/>
  <c r="AA55" i="3"/>
  <c r="Z55" i="3"/>
  <c r="Y55" i="3"/>
  <c r="X55" i="3"/>
  <c r="W55" i="3"/>
  <c r="V55" i="3"/>
  <c r="U55" i="3"/>
  <c r="T55" i="3"/>
  <c r="S55" i="3"/>
  <c r="R55" i="3"/>
  <c r="Q55" i="3"/>
  <c r="P55" i="3"/>
  <c r="O55" i="3"/>
  <c r="N55" i="3"/>
  <c r="M55" i="3"/>
  <c r="L55" i="3"/>
  <c r="K55" i="3"/>
  <c r="J55" i="3"/>
  <c r="I55" i="3"/>
  <c r="H55" i="3"/>
  <c r="CB53" i="3"/>
  <c r="CA53" i="3"/>
  <c r="BZ53" i="3"/>
  <c r="BY53" i="3"/>
  <c r="BX53" i="3"/>
  <c r="BW53" i="3"/>
  <c r="BV53" i="3"/>
  <c r="BU53" i="3"/>
  <c r="BT53" i="3"/>
  <c r="BS53" i="3"/>
  <c r="BR53" i="3"/>
  <c r="BQ53" i="3"/>
  <c r="BP53" i="3"/>
  <c r="BO53" i="3"/>
  <c r="BN53" i="3"/>
  <c r="BM53" i="3"/>
  <c r="BL53" i="3"/>
  <c r="BK53" i="3"/>
  <c r="BJ53" i="3"/>
  <c r="BI53" i="3"/>
  <c r="BH53" i="3"/>
  <c r="BG53" i="3"/>
  <c r="BF53" i="3"/>
  <c r="BE53" i="3"/>
  <c r="BD53" i="3"/>
  <c r="BC53" i="3"/>
  <c r="BB53" i="3"/>
  <c r="BA53" i="3"/>
  <c r="AZ53" i="3"/>
  <c r="AY53" i="3"/>
  <c r="AX53" i="3"/>
  <c r="AW53" i="3"/>
  <c r="AV53" i="3"/>
  <c r="AU53" i="3"/>
  <c r="AT53" i="3"/>
  <c r="AS53" i="3"/>
  <c r="AR53" i="3"/>
  <c r="AQ53" i="3"/>
  <c r="AP53" i="3"/>
  <c r="AO53" i="3"/>
  <c r="AN53" i="3"/>
  <c r="AM53" i="3"/>
  <c r="AL53" i="3"/>
  <c r="AK53" i="3"/>
  <c r="AJ53" i="3"/>
  <c r="AI53" i="3"/>
  <c r="AH53" i="3"/>
  <c r="AG53" i="3"/>
  <c r="AF53" i="3"/>
  <c r="AE53" i="3"/>
  <c r="AD53" i="3"/>
  <c r="AC53" i="3"/>
  <c r="AB53" i="3"/>
  <c r="AA53" i="3"/>
  <c r="Z53" i="3"/>
  <c r="Y53" i="3"/>
  <c r="X53" i="3"/>
  <c r="W53" i="3"/>
  <c r="V53" i="3"/>
  <c r="U53" i="3"/>
  <c r="T53" i="3"/>
  <c r="S53" i="3"/>
  <c r="R53" i="3"/>
  <c r="Q53" i="3"/>
  <c r="P53" i="3"/>
  <c r="O53" i="3"/>
  <c r="N53" i="3"/>
  <c r="M53" i="3"/>
  <c r="L53" i="3"/>
  <c r="K53" i="3"/>
  <c r="J53" i="3"/>
  <c r="I53" i="3"/>
  <c r="H53" i="3"/>
  <c r="CC52" i="3"/>
  <c r="CB52" i="3"/>
  <c r="CA52" i="3"/>
  <c r="BZ52" i="3"/>
  <c r="BY52" i="3"/>
  <c r="BX52" i="3"/>
  <c r="BW52" i="3"/>
  <c r="BV52" i="3"/>
  <c r="BU52" i="3"/>
  <c r="BT52" i="3"/>
  <c r="BS52" i="3"/>
  <c r="BR52" i="3"/>
  <c r="BQ52" i="3"/>
  <c r="BP52" i="3"/>
  <c r="BO52" i="3"/>
  <c r="BN52" i="3"/>
  <c r="BM52" i="3"/>
  <c r="BL52" i="3"/>
  <c r="BK52" i="3"/>
  <c r="BJ52" i="3"/>
  <c r="BI52" i="3"/>
  <c r="BH52" i="3"/>
  <c r="BG52" i="3"/>
  <c r="BF52" i="3"/>
  <c r="BE52" i="3"/>
  <c r="BD52" i="3"/>
  <c r="BC52" i="3"/>
  <c r="BB52" i="3"/>
  <c r="BA52" i="3"/>
  <c r="AZ52" i="3"/>
  <c r="AY52" i="3"/>
  <c r="AX52" i="3"/>
  <c r="AW52" i="3"/>
  <c r="AV52" i="3"/>
  <c r="AU52" i="3"/>
  <c r="AT52" i="3"/>
  <c r="AS52" i="3"/>
  <c r="AR52" i="3"/>
  <c r="AQ52" i="3"/>
  <c r="AP52" i="3"/>
  <c r="AO52" i="3"/>
  <c r="AN52"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I52" i="3"/>
  <c r="H52" i="3"/>
  <c r="CC51" i="3"/>
  <c r="CB51" i="3"/>
  <c r="CA51" i="3"/>
  <c r="BZ51" i="3"/>
  <c r="BY51" i="3"/>
  <c r="BX51" i="3"/>
  <c r="BW51" i="3"/>
  <c r="BV51" i="3"/>
  <c r="BU51" i="3"/>
  <c r="BT51" i="3"/>
  <c r="BS51" i="3"/>
  <c r="BR51" i="3"/>
  <c r="BQ51" i="3"/>
  <c r="BP51" i="3"/>
  <c r="BO51" i="3"/>
  <c r="BN51" i="3"/>
  <c r="BM51" i="3"/>
  <c r="BL51" i="3"/>
  <c r="BK51" i="3"/>
  <c r="BJ51" i="3"/>
  <c r="BI51" i="3"/>
  <c r="BH51" i="3"/>
  <c r="BG51" i="3"/>
  <c r="BF51" i="3"/>
  <c r="BE51" i="3"/>
  <c r="BD51" i="3"/>
  <c r="BC51" i="3"/>
  <c r="BB51" i="3"/>
  <c r="BA51" i="3"/>
  <c r="AZ51" i="3"/>
  <c r="AY51" i="3"/>
  <c r="AX51" i="3"/>
  <c r="AW51" i="3"/>
  <c r="AV51" i="3"/>
  <c r="AU51" i="3"/>
  <c r="AT51" i="3"/>
  <c r="AS51" i="3"/>
  <c r="AR51" i="3"/>
  <c r="AQ51" i="3"/>
  <c r="AP51" i="3"/>
  <c r="AO51" i="3"/>
  <c r="AN51" i="3"/>
  <c r="AM51" i="3"/>
  <c r="AL51" i="3"/>
  <c r="AK51" i="3"/>
  <c r="AJ51" i="3"/>
  <c r="AI51" i="3"/>
  <c r="AH51" i="3"/>
  <c r="AG51" i="3"/>
  <c r="AF51" i="3"/>
  <c r="AE51" i="3"/>
  <c r="AD51" i="3"/>
  <c r="AC51" i="3"/>
  <c r="AB51" i="3"/>
  <c r="AA51" i="3"/>
  <c r="Z51" i="3"/>
  <c r="Y51" i="3"/>
  <c r="X51" i="3"/>
  <c r="W51" i="3"/>
  <c r="V51" i="3"/>
  <c r="U51" i="3"/>
  <c r="T51" i="3"/>
  <c r="S51" i="3"/>
  <c r="R51" i="3"/>
  <c r="Q51" i="3"/>
  <c r="P51" i="3"/>
  <c r="O51" i="3"/>
  <c r="N51" i="3"/>
  <c r="M51" i="3"/>
  <c r="L51" i="3"/>
  <c r="K51" i="3"/>
  <c r="J51" i="3"/>
  <c r="I51" i="3"/>
  <c r="H51" i="3"/>
  <c r="CC50" i="3"/>
  <c r="CB50" i="3"/>
  <c r="CA50" i="3"/>
  <c r="BZ50" i="3"/>
  <c r="BY50" i="3"/>
  <c r="BX50" i="3"/>
  <c r="BW50" i="3"/>
  <c r="BV50" i="3"/>
  <c r="BU50" i="3"/>
  <c r="BT50" i="3"/>
  <c r="BS50" i="3"/>
  <c r="BR50" i="3"/>
  <c r="BQ50" i="3"/>
  <c r="BP50" i="3"/>
  <c r="BO50" i="3"/>
  <c r="BN50" i="3"/>
  <c r="BM50" i="3"/>
  <c r="BL50" i="3"/>
  <c r="BK50" i="3"/>
  <c r="BJ50" i="3"/>
  <c r="BI50" i="3"/>
  <c r="BH50" i="3"/>
  <c r="BG50" i="3"/>
  <c r="BF50" i="3"/>
  <c r="BE50" i="3"/>
  <c r="BD50" i="3"/>
  <c r="BC50" i="3"/>
  <c r="BB50" i="3"/>
  <c r="BA50" i="3"/>
  <c r="AZ50" i="3"/>
  <c r="AY50" i="3"/>
  <c r="AX50" i="3"/>
  <c r="AW50" i="3"/>
  <c r="AV50" i="3"/>
  <c r="AU50" i="3"/>
  <c r="AT50" i="3"/>
  <c r="AS50" i="3"/>
  <c r="AR50" i="3"/>
  <c r="AQ50" i="3"/>
  <c r="AP50" i="3"/>
  <c r="AO50" i="3"/>
  <c r="AN50" i="3"/>
  <c r="AM50" i="3"/>
  <c r="AL50" i="3"/>
  <c r="AK50" i="3"/>
  <c r="AJ50" i="3"/>
  <c r="AI50" i="3"/>
  <c r="AH50" i="3"/>
  <c r="AG50" i="3"/>
  <c r="AF50" i="3"/>
  <c r="AE50" i="3"/>
  <c r="AD50" i="3"/>
  <c r="AC50" i="3"/>
  <c r="AB50" i="3"/>
  <c r="AA50" i="3"/>
  <c r="Z50" i="3"/>
  <c r="Y50" i="3"/>
  <c r="X50" i="3"/>
  <c r="W50" i="3"/>
  <c r="V50" i="3"/>
  <c r="U50" i="3"/>
  <c r="T50" i="3"/>
  <c r="S50" i="3"/>
  <c r="R50" i="3"/>
  <c r="Q50" i="3"/>
  <c r="P50" i="3"/>
  <c r="O50" i="3"/>
  <c r="N50" i="3"/>
  <c r="M50" i="3"/>
  <c r="L50" i="3"/>
  <c r="K50" i="3"/>
  <c r="J50" i="3"/>
  <c r="I50" i="3"/>
  <c r="H50" i="3"/>
  <c r="CC49" i="3"/>
  <c r="CB49" i="3"/>
  <c r="CA49" i="3"/>
  <c r="BZ49" i="3"/>
  <c r="BY49" i="3"/>
  <c r="BX49" i="3"/>
  <c r="BW49" i="3"/>
  <c r="BV49" i="3"/>
  <c r="BU49" i="3"/>
  <c r="BT49" i="3"/>
  <c r="BS49" i="3"/>
  <c r="BR49" i="3"/>
  <c r="BQ49" i="3"/>
  <c r="BP49" i="3"/>
  <c r="BO49" i="3"/>
  <c r="BN49" i="3"/>
  <c r="BM49" i="3"/>
  <c r="BL49" i="3"/>
  <c r="BK49" i="3"/>
  <c r="BJ49" i="3"/>
  <c r="BI49" i="3"/>
  <c r="BH49" i="3"/>
  <c r="BG49" i="3"/>
  <c r="BF49" i="3"/>
  <c r="BE49" i="3"/>
  <c r="BD49" i="3"/>
  <c r="BC49" i="3"/>
  <c r="BB49" i="3"/>
  <c r="BA49" i="3"/>
  <c r="AZ49" i="3"/>
  <c r="AY49" i="3"/>
  <c r="AX49" i="3"/>
  <c r="AW49" i="3"/>
  <c r="AV49" i="3"/>
  <c r="AU49" i="3"/>
  <c r="AT49" i="3"/>
  <c r="AS49" i="3"/>
  <c r="AR49" i="3"/>
  <c r="AQ49" i="3"/>
  <c r="AP49" i="3"/>
  <c r="AO49" i="3"/>
  <c r="AN49" i="3"/>
  <c r="AM49" i="3"/>
  <c r="AL49"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CC48" i="3"/>
  <c r="CB48" i="3"/>
  <c r="CA48" i="3"/>
  <c r="BZ48" i="3"/>
  <c r="BY48" i="3"/>
  <c r="BX48" i="3"/>
  <c r="BW48" i="3"/>
  <c r="BV48" i="3"/>
  <c r="BU48" i="3"/>
  <c r="BT48" i="3"/>
  <c r="BS48" i="3"/>
  <c r="BR48" i="3"/>
  <c r="BQ48" i="3"/>
  <c r="BP48" i="3"/>
  <c r="BO48" i="3"/>
  <c r="BN48" i="3"/>
  <c r="BM48" i="3"/>
  <c r="BL48" i="3"/>
  <c r="BK48" i="3"/>
  <c r="BJ48" i="3"/>
  <c r="BI48" i="3"/>
  <c r="BH48" i="3"/>
  <c r="BG48" i="3"/>
  <c r="BF48" i="3"/>
  <c r="BE48" i="3"/>
  <c r="BD48" i="3"/>
  <c r="BC48" i="3"/>
  <c r="BB48" i="3"/>
  <c r="BA48" i="3"/>
  <c r="AZ48" i="3"/>
  <c r="AY48" i="3"/>
  <c r="AX48" i="3"/>
  <c r="AW48" i="3"/>
  <c r="AV48" i="3"/>
  <c r="AU48" i="3"/>
  <c r="AT48" i="3"/>
  <c r="AS48" i="3"/>
  <c r="AR48" i="3"/>
  <c r="AQ48" i="3"/>
  <c r="AP48" i="3"/>
  <c r="AO48" i="3"/>
  <c r="AN48" i="3"/>
  <c r="AM48" i="3"/>
  <c r="AL48"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CC47" i="3"/>
  <c r="CB47" i="3"/>
  <c r="CA47" i="3"/>
  <c r="BZ47" i="3"/>
  <c r="BY47" i="3"/>
  <c r="BX47" i="3"/>
  <c r="BW47" i="3"/>
  <c r="BV47" i="3"/>
  <c r="BU47" i="3"/>
  <c r="BT47" i="3"/>
  <c r="BS47" i="3"/>
  <c r="BR47" i="3"/>
  <c r="BQ47" i="3"/>
  <c r="BP47" i="3"/>
  <c r="BO47" i="3"/>
  <c r="BN47" i="3"/>
  <c r="BM47" i="3"/>
  <c r="BL47" i="3"/>
  <c r="BK47" i="3"/>
  <c r="BJ47" i="3"/>
  <c r="BI47" i="3"/>
  <c r="BH47" i="3"/>
  <c r="BG47" i="3"/>
  <c r="BF47" i="3"/>
  <c r="BE47" i="3"/>
  <c r="BD47" i="3"/>
  <c r="BC47" i="3"/>
  <c r="BB47" i="3"/>
  <c r="BA47" i="3"/>
  <c r="AZ47" i="3"/>
  <c r="AY47" i="3"/>
  <c r="AX47" i="3"/>
  <c r="AW47" i="3"/>
  <c r="AV47" i="3"/>
  <c r="AU47" i="3"/>
  <c r="AT47" i="3"/>
  <c r="AS47" i="3"/>
  <c r="AR47" i="3"/>
  <c r="AQ47" i="3"/>
  <c r="AP47" i="3"/>
  <c r="AO47" i="3"/>
  <c r="AN47" i="3"/>
  <c r="AM47" i="3"/>
  <c r="AL47" i="3"/>
  <c r="AK47" i="3"/>
  <c r="AJ47" i="3"/>
  <c r="AI47" i="3"/>
  <c r="AH47" i="3"/>
  <c r="AG47" i="3"/>
  <c r="AF47" i="3"/>
  <c r="AE47" i="3"/>
  <c r="AD47" i="3"/>
  <c r="AC47" i="3"/>
  <c r="AB47" i="3"/>
  <c r="AA47" i="3"/>
  <c r="Z47" i="3"/>
  <c r="Y47" i="3"/>
  <c r="X47" i="3"/>
  <c r="W47" i="3"/>
  <c r="V47" i="3"/>
  <c r="U47" i="3"/>
  <c r="T47" i="3"/>
  <c r="S47" i="3"/>
  <c r="R47" i="3"/>
  <c r="Q47" i="3"/>
  <c r="P47" i="3"/>
  <c r="O47" i="3"/>
  <c r="N47" i="3"/>
  <c r="M47" i="3"/>
  <c r="L47" i="3"/>
  <c r="K47" i="3"/>
  <c r="J47" i="3"/>
  <c r="I47" i="3"/>
  <c r="H47" i="3"/>
  <c r="CB46" i="3"/>
  <c r="CA46" i="3"/>
  <c r="BZ46" i="3"/>
  <c r="BY46" i="3"/>
  <c r="BX46" i="3"/>
  <c r="BW46" i="3"/>
  <c r="BV46" i="3"/>
  <c r="BU46" i="3"/>
  <c r="BT46" i="3"/>
  <c r="BS46" i="3"/>
  <c r="BR46" i="3"/>
  <c r="BP46" i="3"/>
  <c r="BO46" i="3"/>
  <c r="BN46" i="3"/>
  <c r="BM46" i="3"/>
  <c r="BL46" i="3"/>
  <c r="BK46" i="3"/>
  <c r="BJ46" i="3"/>
  <c r="BI46" i="3"/>
  <c r="BH46" i="3"/>
  <c r="BG46" i="3"/>
  <c r="BF46" i="3"/>
  <c r="BD46" i="3"/>
  <c r="BC46" i="3"/>
  <c r="BB46" i="3"/>
  <c r="BA46" i="3"/>
  <c r="AZ46" i="3"/>
  <c r="AY46" i="3"/>
  <c r="AX46" i="3"/>
  <c r="AW46" i="3"/>
  <c r="AV46" i="3"/>
  <c r="AU46" i="3"/>
  <c r="AT46" i="3"/>
  <c r="AR46" i="3"/>
  <c r="AQ46" i="3"/>
  <c r="AP46" i="3"/>
  <c r="AO46" i="3"/>
  <c r="AN46" i="3"/>
  <c r="AL46" i="3"/>
  <c r="AK46" i="3"/>
  <c r="AJ46" i="3"/>
  <c r="AI46" i="3"/>
  <c r="AH46" i="3"/>
  <c r="AF46" i="3"/>
  <c r="AE46" i="3"/>
  <c r="AD46" i="3"/>
  <c r="AC46" i="3"/>
  <c r="AB46" i="3"/>
  <c r="AA46" i="3"/>
  <c r="Z46" i="3"/>
  <c r="Y46" i="3"/>
  <c r="X46" i="3"/>
  <c r="W46" i="3"/>
  <c r="V46" i="3"/>
  <c r="T46" i="3"/>
  <c r="S46" i="3"/>
  <c r="R46" i="3"/>
  <c r="Q46" i="3"/>
  <c r="P46" i="3"/>
  <c r="O46" i="3"/>
  <c r="N46" i="3"/>
  <c r="M46" i="3"/>
  <c r="L46" i="3"/>
  <c r="K46" i="3"/>
  <c r="J46" i="3"/>
  <c r="I46" i="3"/>
  <c r="H46" i="3"/>
  <c r="CB45" i="3"/>
  <c r="CA45" i="3"/>
  <c r="BZ45" i="3"/>
  <c r="BY45" i="3"/>
  <c r="BX45" i="3"/>
  <c r="BW45" i="3"/>
  <c r="BV45" i="3"/>
  <c r="BU45" i="3"/>
  <c r="BT45" i="3"/>
  <c r="BS45" i="3"/>
  <c r="BR45" i="3"/>
  <c r="BQ45" i="3"/>
  <c r="BP45" i="3"/>
  <c r="BO45" i="3"/>
  <c r="BN45" i="3"/>
  <c r="BM45" i="3"/>
  <c r="BL45" i="3"/>
  <c r="BK45" i="3"/>
  <c r="BJ45" i="3"/>
  <c r="BI45" i="3"/>
  <c r="BH45" i="3"/>
  <c r="BG45" i="3"/>
  <c r="BF45" i="3"/>
  <c r="BE45" i="3"/>
  <c r="BD45" i="3"/>
  <c r="BC45" i="3"/>
  <c r="BB45" i="3"/>
  <c r="BA45" i="3"/>
  <c r="AZ45" i="3"/>
  <c r="AY45" i="3"/>
  <c r="AX45" i="3"/>
  <c r="AW45" i="3"/>
  <c r="AV45" i="3"/>
  <c r="AU45" i="3"/>
  <c r="AT45" i="3"/>
  <c r="AS45" i="3"/>
  <c r="AR45" i="3"/>
  <c r="AQ45" i="3"/>
  <c r="AP45" i="3"/>
  <c r="AO45" i="3"/>
  <c r="AN45" i="3"/>
  <c r="AL45" i="3"/>
  <c r="AK45" i="3"/>
  <c r="AJ45" i="3"/>
  <c r="AI45" i="3"/>
  <c r="AH45" i="3"/>
  <c r="AF45" i="3"/>
  <c r="AE45" i="3"/>
  <c r="AD45" i="3"/>
  <c r="AC45" i="3"/>
  <c r="AB45" i="3"/>
  <c r="AA45" i="3"/>
  <c r="Z45" i="3"/>
  <c r="Y45" i="3"/>
  <c r="X45" i="3"/>
  <c r="W45" i="3"/>
  <c r="V45" i="3"/>
  <c r="T45" i="3"/>
  <c r="S45" i="3"/>
  <c r="R45" i="3"/>
  <c r="Q45" i="3"/>
  <c r="P45" i="3"/>
  <c r="O45" i="3"/>
  <c r="N45" i="3"/>
  <c r="M45" i="3"/>
  <c r="L45" i="3"/>
  <c r="K45" i="3"/>
  <c r="J45" i="3"/>
  <c r="I45" i="3"/>
  <c r="H45"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BC44" i="3"/>
  <c r="BB44" i="3"/>
  <c r="BA44" i="3"/>
  <c r="AZ44" i="3"/>
  <c r="AY44" i="3"/>
  <c r="AX44" i="3"/>
  <c r="AW44" i="3"/>
  <c r="AV44" i="3"/>
  <c r="AU44" i="3"/>
  <c r="AT44" i="3"/>
  <c r="AS44" i="3"/>
  <c r="AR44" i="3"/>
  <c r="AQ44" i="3"/>
  <c r="AP44" i="3"/>
  <c r="AO44" i="3"/>
  <c r="AN44" i="3"/>
  <c r="AM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I44" i="3"/>
  <c r="H44" i="3"/>
  <c r="CC43" i="3"/>
  <c r="CB43" i="3"/>
  <c r="CA43" i="3"/>
  <c r="BZ43" i="3"/>
  <c r="BY43" i="3"/>
  <c r="BX43" i="3"/>
  <c r="BW43" i="3"/>
  <c r="BV43" i="3"/>
  <c r="BU43" i="3"/>
  <c r="BT43" i="3"/>
  <c r="BS43" i="3"/>
  <c r="BR43" i="3"/>
  <c r="BQ43" i="3"/>
  <c r="BP43" i="3"/>
  <c r="BO43" i="3"/>
  <c r="BN43" i="3"/>
  <c r="BM43" i="3"/>
  <c r="BL43" i="3"/>
  <c r="BK43" i="3"/>
  <c r="BJ43" i="3"/>
  <c r="BI43" i="3"/>
  <c r="BH43" i="3"/>
  <c r="BG43" i="3"/>
  <c r="BF43" i="3"/>
  <c r="BE43" i="3"/>
  <c r="BD43" i="3"/>
  <c r="BC43" i="3"/>
  <c r="BB43" i="3"/>
  <c r="BA43" i="3"/>
  <c r="AZ43" i="3"/>
  <c r="AY43" i="3"/>
  <c r="AX43" i="3"/>
  <c r="AW43" i="3"/>
  <c r="AV43" i="3"/>
  <c r="AU43" i="3"/>
  <c r="AT43" i="3"/>
  <c r="AS43" i="3"/>
  <c r="AR43" i="3"/>
  <c r="AQ43" i="3"/>
  <c r="AP43" i="3"/>
  <c r="AO43" i="3"/>
  <c r="AN43" i="3"/>
  <c r="AM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I43" i="3"/>
  <c r="H43"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BC42" i="3"/>
  <c r="BB42" i="3"/>
  <c r="BA42" i="3"/>
  <c r="AZ42" i="3"/>
  <c r="AY42" i="3"/>
  <c r="AX42" i="3"/>
  <c r="AW42" i="3"/>
  <c r="AV42" i="3"/>
  <c r="AU42" i="3"/>
  <c r="AT42" i="3"/>
  <c r="AS42" i="3"/>
  <c r="AR42"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BC41" i="3"/>
  <c r="BB41" i="3"/>
  <c r="BA41" i="3"/>
  <c r="AZ41" i="3"/>
  <c r="AY41" i="3"/>
  <c r="AX41" i="3"/>
  <c r="AW41" i="3"/>
  <c r="AV41" i="3"/>
  <c r="AU41" i="3"/>
  <c r="AT41" i="3"/>
  <c r="AS41" i="3"/>
  <c r="AR41"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BC40" i="3"/>
  <c r="BB40" i="3"/>
  <c r="BA40" i="3"/>
  <c r="AZ40" i="3"/>
  <c r="AY40" i="3"/>
  <c r="AX40" i="3"/>
  <c r="AW40" i="3"/>
  <c r="AV40" i="3"/>
  <c r="AU40" i="3"/>
  <c r="AT40" i="3"/>
  <c r="AS40" i="3"/>
  <c r="AR40" i="3"/>
  <c r="AQ40" i="3"/>
  <c r="AP40" i="3"/>
  <c r="AO40" i="3"/>
  <c r="AN40"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I40" i="3"/>
  <c r="H40" i="3"/>
  <c r="CC39" i="3"/>
  <c r="CB39" i="3"/>
  <c r="CA39" i="3"/>
  <c r="BZ39" i="3"/>
  <c r="BY39" i="3"/>
  <c r="BX39" i="3"/>
  <c r="BW39" i="3"/>
  <c r="BV39" i="3"/>
  <c r="BU39" i="3"/>
  <c r="BT39" i="3"/>
  <c r="BS39" i="3"/>
  <c r="BR39" i="3"/>
  <c r="BQ39" i="3"/>
  <c r="BP39" i="3"/>
  <c r="BO39" i="3"/>
  <c r="BN39" i="3"/>
  <c r="BM39" i="3"/>
  <c r="BL39" i="3"/>
  <c r="BK39" i="3"/>
  <c r="BJ39" i="3"/>
  <c r="BI39" i="3"/>
  <c r="BH39" i="3"/>
  <c r="BG39" i="3"/>
  <c r="BF39" i="3"/>
  <c r="BE39" i="3"/>
  <c r="BD39" i="3"/>
  <c r="BC39" i="3"/>
  <c r="BB39" i="3"/>
  <c r="BA39" i="3"/>
  <c r="AZ39" i="3"/>
  <c r="AY39" i="3"/>
  <c r="AX39" i="3"/>
  <c r="AW39" i="3"/>
  <c r="AV39" i="3"/>
  <c r="AU39" i="3"/>
  <c r="AT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M39" i="3"/>
  <c r="L39" i="3"/>
  <c r="K39" i="3"/>
  <c r="J39" i="3"/>
  <c r="I39" i="3"/>
  <c r="H39" i="3"/>
  <c r="CC38" i="3"/>
  <c r="CB38" i="3"/>
  <c r="CA38" i="3"/>
  <c r="BZ38" i="3"/>
  <c r="BY38" i="3"/>
  <c r="BX38" i="3"/>
  <c r="BW38" i="3"/>
  <c r="BV38" i="3"/>
  <c r="BU38" i="3"/>
  <c r="BT38" i="3"/>
  <c r="BS38" i="3"/>
  <c r="BR38" i="3"/>
  <c r="BQ38" i="3"/>
  <c r="BP38" i="3"/>
  <c r="BO38" i="3"/>
  <c r="BN38" i="3"/>
  <c r="BM38" i="3"/>
  <c r="BL38" i="3"/>
  <c r="BK38" i="3"/>
  <c r="BJ38" i="3"/>
  <c r="BI38" i="3"/>
  <c r="BH38" i="3"/>
  <c r="BG38" i="3"/>
  <c r="BF38" i="3"/>
  <c r="BE38" i="3"/>
  <c r="BD38" i="3"/>
  <c r="BC38" i="3"/>
  <c r="BB38" i="3"/>
  <c r="BA38" i="3"/>
  <c r="AZ38" i="3"/>
  <c r="AY38" i="3"/>
  <c r="AX38" i="3"/>
  <c r="AW38" i="3"/>
  <c r="AV38" i="3"/>
  <c r="AU38" i="3"/>
  <c r="AT38" i="3"/>
  <c r="AS38" i="3"/>
  <c r="AR38"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CC37" i="3"/>
  <c r="CB37" i="3"/>
  <c r="CA37" i="3"/>
  <c r="BZ37" i="3"/>
  <c r="BY37" i="3"/>
  <c r="BX37" i="3"/>
  <c r="BW37" i="3"/>
  <c r="BV37" i="3"/>
  <c r="BU37" i="3"/>
  <c r="BT37" i="3"/>
  <c r="BS37" i="3"/>
  <c r="BR37" i="3"/>
  <c r="BQ37" i="3"/>
  <c r="BP37" i="3"/>
  <c r="BO37" i="3"/>
  <c r="BN37" i="3"/>
  <c r="BM37" i="3"/>
  <c r="BL37" i="3"/>
  <c r="BK37" i="3"/>
  <c r="BJ37" i="3"/>
  <c r="BI37" i="3"/>
  <c r="BH37" i="3"/>
  <c r="BG37" i="3"/>
  <c r="BF37" i="3"/>
  <c r="BE37" i="3"/>
  <c r="BD37" i="3"/>
  <c r="BC37" i="3"/>
  <c r="BB37" i="3"/>
  <c r="BA37" i="3"/>
  <c r="AZ37" i="3"/>
  <c r="AY37" i="3"/>
  <c r="AX37" i="3"/>
  <c r="AW37" i="3"/>
  <c r="AV37" i="3"/>
  <c r="AU37" i="3"/>
  <c r="AT37" i="3"/>
  <c r="AS37" i="3"/>
  <c r="AR37" i="3"/>
  <c r="AQ37" i="3"/>
  <c r="AP37" i="3"/>
  <c r="AO37" i="3"/>
  <c r="AN37" i="3"/>
  <c r="AM37" i="3"/>
  <c r="AL37" i="3"/>
  <c r="AK37" i="3"/>
  <c r="AJ37" i="3"/>
  <c r="AI37" i="3"/>
  <c r="AH37" i="3"/>
  <c r="AG37" i="3"/>
  <c r="AF37" i="3"/>
  <c r="AE37" i="3"/>
  <c r="AD37" i="3"/>
  <c r="AC37" i="3"/>
  <c r="AB37" i="3"/>
  <c r="AA37" i="3"/>
  <c r="Z37" i="3"/>
  <c r="Y37" i="3"/>
  <c r="X37" i="3"/>
  <c r="W37" i="3"/>
  <c r="V37" i="3"/>
  <c r="U37" i="3"/>
  <c r="T37" i="3"/>
  <c r="S37" i="3"/>
  <c r="R37" i="3"/>
  <c r="Q37" i="3"/>
  <c r="P37" i="3"/>
  <c r="O37" i="3"/>
  <c r="N37" i="3"/>
  <c r="M37" i="3"/>
  <c r="L37" i="3"/>
  <c r="K37" i="3"/>
  <c r="J37" i="3"/>
  <c r="I37" i="3"/>
  <c r="H37" i="3"/>
  <c r="CC36" i="3"/>
  <c r="CB36" i="3"/>
  <c r="CA36" i="3"/>
  <c r="BZ36" i="3"/>
  <c r="BY36" i="3"/>
  <c r="BX36" i="3"/>
  <c r="BW36" i="3"/>
  <c r="BV36" i="3"/>
  <c r="BU36" i="3"/>
  <c r="BT36" i="3"/>
  <c r="BS36" i="3"/>
  <c r="BR36" i="3"/>
  <c r="BQ36" i="3"/>
  <c r="BP36" i="3"/>
  <c r="BO36" i="3"/>
  <c r="BN36" i="3"/>
  <c r="BM36" i="3"/>
  <c r="BL36" i="3"/>
  <c r="BK36" i="3"/>
  <c r="BJ36" i="3"/>
  <c r="BI36" i="3"/>
  <c r="BH36" i="3"/>
  <c r="BG36" i="3"/>
  <c r="BF36" i="3"/>
  <c r="BE36" i="3"/>
  <c r="BD36" i="3"/>
  <c r="BC36" i="3"/>
  <c r="BB36" i="3"/>
  <c r="BA36" i="3"/>
  <c r="AZ36" i="3"/>
  <c r="AY36" i="3"/>
  <c r="AX36" i="3"/>
  <c r="AW36" i="3"/>
  <c r="AV36" i="3"/>
  <c r="AU36" i="3"/>
  <c r="AT36" i="3"/>
  <c r="AS36" i="3"/>
  <c r="AR36" i="3"/>
  <c r="AQ36" i="3"/>
  <c r="AP36" i="3"/>
  <c r="AO36" i="3"/>
  <c r="AN36" i="3"/>
  <c r="AM36" i="3"/>
  <c r="AL36" i="3"/>
  <c r="AK36" i="3"/>
  <c r="AJ36" i="3"/>
  <c r="AI36" i="3"/>
  <c r="AH36" i="3"/>
  <c r="AG36" i="3"/>
  <c r="AF36" i="3"/>
  <c r="AE36" i="3"/>
  <c r="AD36" i="3"/>
  <c r="AC36" i="3"/>
  <c r="AB36" i="3"/>
  <c r="AA36" i="3"/>
  <c r="Z36" i="3"/>
  <c r="Y36" i="3"/>
  <c r="X36" i="3"/>
  <c r="W36" i="3"/>
  <c r="V36" i="3"/>
  <c r="U36" i="3"/>
  <c r="T36" i="3"/>
  <c r="S36" i="3"/>
  <c r="R36" i="3"/>
  <c r="Q36" i="3"/>
  <c r="P36" i="3"/>
  <c r="O36" i="3"/>
  <c r="N36" i="3"/>
  <c r="M36" i="3"/>
  <c r="L36" i="3"/>
  <c r="K36" i="3"/>
  <c r="J36" i="3"/>
  <c r="I36" i="3"/>
  <c r="H36" i="3"/>
  <c r="CC35" i="3"/>
  <c r="CB35" i="3"/>
  <c r="CA35" i="3"/>
  <c r="BZ35" i="3"/>
  <c r="BY35" i="3"/>
  <c r="BX35" i="3"/>
  <c r="BW35" i="3"/>
  <c r="BV35" i="3"/>
  <c r="BU35" i="3"/>
  <c r="BT35" i="3"/>
  <c r="BS35" i="3"/>
  <c r="BR35" i="3"/>
  <c r="BQ35" i="3"/>
  <c r="BP35" i="3"/>
  <c r="BO35" i="3"/>
  <c r="BN35" i="3"/>
  <c r="BM35" i="3"/>
  <c r="BL35" i="3"/>
  <c r="BK35" i="3"/>
  <c r="BJ35" i="3"/>
  <c r="BI35" i="3"/>
  <c r="BH35" i="3"/>
  <c r="BG35" i="3"/>
  <c r="BF35" i="3"/>
  <c r="BE35" i="3"/>
  <c r="BD35" i="3"/>
  <c r="BC35" i="3"/>
  <c r="BB35" i="3"/>
  <c r="BA35" i="3"/>
  <c r="AZ35" i="3"/>
  <c r="AY35" i="3"/>
  <c r="AX35" i="3"/>
  <c r="AW35" i="3"/>
  <c r="AV35" i="3"/>
  <c r="AU35" i="3"/>
  <c r="AT35" i="3"/>
  <c r="AS35" i="3"/>
  <c r="AR35"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CC34" i="3"/>
  <c r="CB34" i="3"/>
  <c r="CA34" i="3"/>
  <c r="BZ34" i="3"/>
  <c r="BY34" i="3"/>
  <c r="BX34" i="3"/>
  <c r="BW34" i="3"/>
  <c r="BV34" i="3"/>
  <c r="BU34" i="3"/>
  <c r="BT34" i="3"/>
  <c r="BS34" i="3"/>
  <c r="BR34" i="3"/>
  <c r="BQ34" i="3"/>
  <c r="BP34" i="3"/>
  <c r="BO34" i="3"/>
  <c r="BN34" i="3"/>
  <c r="BM34" i="3"/>
  <c r="BL34" i="3"/>
  <c r="BK34" i="3"/>
  <c r="BJ34" i="3"/>
  <c r="BI34" i="3"/>
  <c r="BH34" i="3"/>
  <c r="BG34" i="3"/>
  <c r="BF34" i="3"/>
  <c r="BE34" i="3"/>
  <c r="BD34" i="3"/>
  <c r="BC34" i="3"/>
  <c r="BB34" i="3"/>
  <c r="BA34" i="3"/>
  <c r="AZ34" i="3"/>
  <c r="AY34" i="3"/>
  <c r="AX34" i="3"/>
  <c r="AW34" i="3"/>
  <c r="AV34" i="3"/>
  <c r="AU34" i="3"/>
  <c r="AT34" i="3"/>
  <c r="AS34" i="3"/>
  <c r="AR34"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CC33" i="3"/>
  <c r="CB33" i="3"/>
  <c r="CA33" i="3"/>
  <c r="BZ33" i="3"/>
  <c r="BY33" i="3"/>
  <c r="BX33" i="3"/>
  <c r="BW33" i="3"/>
  <c r="BV33" i="3"/>
  <c r="BU33" i="3"/>
  <c r="BT33" i="3"/>
  <c r="BS33" i="3"/>
  <c r="BR33" i="3"/>
  <c r="BQ33" i="3"/>
  <c r="BP33" i="3"/>
  <c r="BO33" i="3"/>
  <c r="BN33" i="3"/>
  <c r="BM33" i="3"/>
  <c r="BL33" i="3"/>
  <c r="BK33" i="3"/>
  <c r="BJ33" i="3"/>
  <c r="BI33" i="3"/>
  <c r="BH33" i="3"/>
  <c r="BG33" i="3"/>
  <c r="BF33" i="3"/>
  <c r="BE33" i="3"/>
  <c r="BD33" i="3"/>
  <c r="BC33" i="3"/>
  <c r="BB33" i="3"/>
  <c r="BA33" i="3"/>
  <c r="AZ33" i="3"/>
  <c r="AY33" i="3"/>
  <c r="AX33" i="3"/>
  <c r="AW33" i="3"/>
  <c r="AV33" i="3"/>
  <c r="AU33" i="3"/>
  <c r="AT33" i="3"/>
  <c r="AS33" i="3"/>
  <c r="AR33" i="3"/>
  <c r="AQ33" i="3"/>
  <c r="AP33" i="3"/>
  <c r="AO33" i="3"/>
  <c r="AN33" i="3"/>
  <c r="AM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CC32" i="3"/>
  <c r="CB32" i="3"/>
  <c r="CA32" i="3"/>
  <c r="BZ32" i="3"/>
  <c r="BY32" i="3"/>
  <c r="BX32" i="3"/>
  <c r="BW32" i="3"/>
  <c r="BV32" i="3"/>
  <c r="BU32" i="3"/>
  <c r="BT32" i="3"/>
  <c r="BS32" i="3"/>
  <c r="BR32" i="3"/>
  <c r="BQ32" i="3"/>
  <c r="BP32" i="3"/>
  <c r="BO32" i="3"/>
  <c r="BN32" i="3"/>
  <c r="BM32" i="3"/>
  <c r="BL32" i="3"/>
  <c r="BK32" i="3"/>
  <c r="BJ32" i="3"/>
  <c r="BI32" i="3"/>
  <c r="BH32" i="3"/>
  <c r="BG32" i="3"/>
  <c r="BF32" i="3"/>
  <c r="BE32" i="3"/>
  <c r="BD32" i="3"/>
  <c r="BC32" i="3"/>
  <c r="BB32" i="3"/>
  <c r="BA32" i="3"/>
  <c r="AZ32" i="3"/>
  <c r="AY32" i="3"/>
  <c r="AX32" i="3"/>
  <c r="AW32" i="3"/>
  <c r="AV32" i="3"/>
  <c r="AU32" i="3"/>
  <c r="AT32" i="3"/>
  <c r="AS32" i="3"/>
  <c r="AR32" i="3"/>
  <c r="AQ32" i="3"/>
  <c r="AP32" i="3"/>
  <c r="AO32" i="3"/>
  <c r="AN32" i="3"/>
  <c r="AM32" i="3"/>
  <c r="AL32" i="3"/>
  <c r="AK32" i="3"/>
  <c r="AJ32" i="3"/>
  <c r="AI32" i="3"/>
  <c r="AH32" i="3"/>
  <c r="AG32" i="3"/>
  <c r="AF32" i="3"/>
  <c r="AE32" i="3"/>
  <c r="AD32" i="3"/>
  <c r="AC32" i="3"/>
  <c r="AB32" i="3"/>
  <c r="AA32" i="3"/>
  <c r="Z32" i="3"/>
  <c r="Y32" i="3"/>
  <c r="X32" i="3"/>
  <c r="W32" i="3"/>
  <c r="V32" i="3"/>
  <c r="U32" i="3"/>
  <c r="T32" i="3"/>
  <c r="S32" i="3"/>
  <c r="R32" i="3"/>
  <c r="Q32" i="3"/>
  <c r="P32" i="3"/>
  <c r="O32" i="3"/>
  <c r="N32" i="3"/>
  <c r="M32" i="3"/>
  <c r="L32" i="3"/>
  <c r="K32" i="3"/>
  <c r="J32" i="3"/>
  <c r="I32" i="3"/>
  <c r="H32" i="3"/>
  <c r="CC31" i="3"/>
  <c r="CB31" i="3"/>
  <c r="CA31" i="3"/>
  <c r="BZ31" i="3"/>
  <c r="BY31" i="3"/>
  <c r="BX31" i="3"/>
  <c r="BW31" i="3"/>
  <c r="BV31" i="3"/>
  <c r="BU31" i="3"/>
  <c r="BT31" i="3"/>
  <c r="BS31" i="3"/>
  <c r="BR31" i="3"/>
  <c r="BQ31" i="3"/>
  <c r="BP31" i="3"/>
  <c r="BO31" i="3"/>
  <c r="BN31" i="3"/>
  <c r="BM31" i="3"/>
  <c r="BL31" i="3"/>
  <c r="BK31" i="3"/>
  <c r="BJ31" i="3"/>
  <c r="BI31" i="3"/>
  <c r="BH31" i="3"/>
  <c r="BG31" i="3"/>
  <c r="BF31" i="3"/>
  <c r="BE31" i="3"/>
  <c r="BD31" i="3"/>
  <c r="BC31" i="3"/>
  <c r="BB31" i="3"/>
  <c r="BA31" i="3"/>
  <c r="AZ31" i="3"/>
  <c r="AY31" i="3"/>
  <c r="AX31" i="3"/>
  <c r="AW31" i="3"/>
  <c r="AV31" i="3"/>
  <c r="AU31" i="3"/>
  <c r="AT31" i="3"/>
  <c r="AS31" i="3"/>
  <c r="AR31"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CC30" i="3"/>
  <c r="CB30" i="3"/>
  <c r="CA30" i="3"/>
  <c r="BZ30" i="3"/>
  <c r="BY30" i="3"/>
  <c r="BX30" i="3"/>
  <c r="BW30" i="3"/>
  <c r="BV30" i="3"/>
  <c r="BU30" i="3"/>
  <c r="BT30" i="3"/>
  <c r="BS30" i="3"/>
  <c r="BR30" i="3"/>
  <c r="BQ30" i="3"/>
  <c r="BP30" i="3"/>
  <c r="BO30" i="3"/>
  <c r="BN30" i="3"/>
  <c r="BM30" i="3"/>
  <c r="BL30" i="3"/>
  <c r="BK30" i="3"/>
  <c r="BJ30" i="3"/>
  <c r="BI30" i="3"/>
  <c r="BH30" i="3"/>
  <c r="BG30" i="3"/>
  <c r="BF30" i="3"/>
  <c r="BE30" i="3"/>
  <c r="BD30" i="3"/>
  <c r="BC30" i="3"/>
  <c r="BB30" i="3"/>
  <c r="BA30" i="3"/>
  <c r="AZ30" i="3"/>
  <c r="AY30" i="3"/>
  <c r="AX30" i="3"/>
  <c r="AW30" i="3"/>
  <c r="AV30" i="3"/>
  <c r="AU30" i="3"/>
  <c r="AT30" i="3"/>
  <c r="AS30" i="3"/>
  <c r="AR30"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G499" i="12"/>
  <c r="G491" i="12"/>
  <c r="G482" i="12"/>
  <c r="CC45" i="12"/>
  <c r="G499" i="14"/>
  <c r="G491" i="14"/>
  <c r="G482" i="14"/>
  <c r="CC45" i="14"/>
  <c r="G499" i="10"/>
  <c r="G491" i="10"/>
  <c r="G285" i="10"/>
  <c r="G283" i="10"/>
  <c r="BZ173" i="3" l="1"/>
  <c r="I173" i="3"/>
  <c r="G479" i="3"/>
  <c r="K173" i="3"/>
  <c r="CC491" i="10"/>
  <c r="CC491" i="3" s="1"/>
  <c r="H150" i="3"/>
  <c r="J278" i="3"/>
  <c r="N278" i="3"/>
  <c r="R278" i="3"/>
  <c r="W278" i="3"/>
  <c r="AA278" i="3"/>
  <c r="AE278" i="3"/>
  <c r="AJ278" i="3"/>
  <c r="AO278" i="3"/>
  <c r="AT278" i="3"/>
  <c r="AX278" i="3"/>
  <c r="BB278" i="3"/>
  <c r="BG278" i="3"/>
  <c r="BK278" i="3"/>
  <c r="BO278" i="3"/>
  <c r="BT278" i="3"/>
  <c r="BX278" i="3"/>
  <c r="CB278" i="3"/>
  <c r="I150" i="3"/>
  <c r="J150" i="3"/>
  <c r="K278" i="3"/>
  <c r="O278" i="3"/>
  <c r="S278" i="3"/>
  <c r="X278" i="3"/>
  <c r="AB278" i="3"/>
  <c r="AF278" i="3"/>
  <c r="AK278" i="3"/>
  <c r="AP278" i="3"/>
  <c r="AU278" i="3"/>
  <c r="AY278" i="3"/>
  <c r="BC278" i="3"/>
  <c r="BH278" i="3"/>
  <c r="BL278" i="3"/>
  <c r="BP278" i="3"/>
  <c r="BU278" i="3"/>
  <c r="BY278" i="3"/>
  <c r="H278" i="3"/>
  <c r="L278" i="3"/>
  <c r="P278" i="3"/>
  <c r="T278" i="3"/>
  <c r="Y278" i="3"/>
  <c r="AC278" i="3"/>
  <c r="AH278" i="3"/>
  <c r="AL278" i="3"/>
  <c r="AQ278" i="3"/>
  <c r="AV278" i="3"/>
  <c r="AZ278" i="3"/>
  <c r="BD278" i="3"/>
  <c r="BI278" i="3"/>
  <c r="BM278" i="3"/>
  <c r="BR278" i="3"/>
  <c r="BV278" i="3"/>
  <c r="BZ278" i="3"/>
  <c r="I278" i="3"/>
  <c r="M278" i="3"/>
  <c r="Q278" i="3"/>
  <c r="V278" i="3"/>
  <c r="Z278" i="3"/>
  <c r="AD278" i="3"/>
  <c r="AI278" i="3"/>
  <c r="AN278" i="3"/>
  <c r="AR278" i="3"/>
  <c r="AW278" i="3"/>
  <c r="BA278" i="3"/>
  <c r="BF278" i="3"/>
  <c r="BJ278" i="3"/>
  <c r="BN278" i="3"/>
  <c r="BS278" i="3"/>
  <c r="BW278" i="3"/>
  <c r="CA278" i="3"/>
  <c r="G35" i="3"/>
  <c r="G306" i="3"/>
  <c r="BH173" i="3"/>
  <c r="BY173" i="3"/>
  <c r="G307" i="3"/>
  <c r="BL173" i="3"/>
  <c r="J173" i="3"/>
  <c r="AV173" i="3"/>
  <c r="BX173" i="3"/>
  <c r="L173" i="3"/>
  <c r="H173" i="3"/>
  <c r="Z173" i="3"/>
  <c r="Q432" i="3"/>
  <c r="BG173" i="3"/>
  <c r="N102" i="3"/>
  <c r="R102" i="3"/>
  <c r="Q173" i="3"/>
  <c r="J102" i="3"/>
  <c r="V102" i="3"/>
  <c r="I102" i="3"/>
  <c r="M102" i="3"/>
  <c r="Q102" i="3"/>
  <c r="U102" i="3"/>
  <c r="W11" i="14"/>
  <c r="W13" i="14"/>
  <c r="W13" i="12"/>
  <c r="W11" i="12"/>
  <c r="K102" i="3"/>
  <c r="O102" i="3"/>
  <c r="S102" i="3"/>
  <c r="W102" i="3"/>
  <c r="CB173" i="3"/>
  <c r="H102" i="3"/>
  <c r="L102" i="3"/>
  <c r="P102" i="3"/>
  <c r="T102" i="3"/>
  <c r="X102" i="3"/>
  <c r="X102" i="14"/>
  <c r="X28" i="14" s="1"/>
  <c r="X12" i="14" s="1"/>
  <c r="X102" i="12"/>
  <c r="X28" i="12" s="1"/>
  <c r="X12" i="12" s="1"/>
  <c r="X102" i="10"/>
  <c r="AX173" i="3"/>
  <c r="AO173" i="3"/>
  <c r="AT173" i="3"/>
  <c r="R432" i="3"/>
  <c r="BW432" i="3"/>
  <c r="CA432" i="3"/>
  <c r="AT432" i="3"/>
  <c r="AX432" i="3"/>
  <c r="K114" i="3"/>
  <c r="O114" i="3"/>
  <c r="S114" i="3"/>
  <c r="W114" i="3"/>
  <c r="AA114" i="3"/>
  <c r="AE114" i="3"/>
  <c r="AI114" i="3"/>
  <c r="AQ114" i="3"/>
  <c r="AU114" i="3"/>
  <c r="AY114" i="3"/>
  <c r="BC114" i="3"/>
  <c r="BG114" i="3"/>
  <c r="BK114" i="3"/>
  <c r="BO114" i="3"/>
  <c r="BS114" i="3"/>
  <c r="BW114" i="3"/>
  <c r="CA114" i="3"/>
  <c r="AJ114" i="3"/>
  <c r="BT114" i="3"/>
  <c r="BX114" i="3"/>
  <c r="CB114" i="3"/>
  <c r="BY136" i="3"/>
  <c r="W432" i="3"/>
  <c r="H114" i="3"/>
  <c r="L114" i="3"/>
  <c r="T114" i="3"/>
  <c r="AB114" i="3"/>
  <c r="AF114" i="3"/>
  <c r="AN114" i="3"/>
  <c r="AR114" i="3"/>
  <c r="AZ114" i="3"/>
  <c r="BH114" i="3"/>
  <c r="BL114" i="3"/>
  <c r="AA432" i="3"/>
  <c r="P114" i="3"/>
  <c r="X114" i="3"/>
  <c r="AV114" i="3"/>
  <c r="BD114" i="3"/>
  <c r="BP114" i="3"/>
  <c r="I114" i="3"/>
  <c r="M114" i="3"/>
  <c r="Q114" i="3"/>
  <c r="Y114" i="3"/>
  <c r="AC114" i="3"/>
  <c r="AK114" i="3"/>
  <c r="AO114" i="3"/>
  <c r="AW114" i="3"/>
  <c r="BA114" i="3"/>
  <c r="BI114" i="3"/>
  <c r="BM114" i="3"/>
  <c r="BU114" i="3"/>
  <c r="BY114" i="3"/>
  <c r="AX126" i="3"/>
  <c r="J114" i="3"/>
  <c r="N114" i="3"/>
  <c r="R114" i="3"/>
  <c r="V114" i="3"/>
  <c r="Z114" i="3"/>
  <c r="AD114" i="3"/>
  <c r="AH114" i="3"/>
  <c r="AL114" i="3"/>
  <c r="AP114" i="3"/>
  <c r="AT114" i="3"/>
  <c r="AX114" i="3"/>
  <c r="BB114" i="3"/>
  <c r="BF114" i="3"/>
  <c r="BJ114" i="3"/>
  <c r="BN114" i="3"/>
  <c r="BR114" i="3"/>
  <c r="BV114" i="3"/>
  <c r="BZ114" i="3"/>
  <c r="G68" i="3"/>
  <c r="J126" i="3"/>
  <c r="N126" i="3"/>
  <c r="R126" i="3"/>
  <c r="V126" i="3"/>
  <c r="Z126" i="3"/>
  <c r="AD126" i="3"/>
  <c r="AH126" i="3"/>
  <c r="AL126" i="3"/>
  <c r="AP126" i="3"/>
  <c r="AT126" i="3"/>
  <c r="BB126" i="3"/>
  <c r="BF126" i="3"/>
  <c r="BJ126" i="3"/>
  <c r="BN126" i="3"/>
  <c r="BR126" i="3"/>
  <c r="BV126" i="3"/>
  <c r="BZ126" i="3"/>
  <c r="K126" i="3"/>
  <c r="O126" i="3"/>
  <c r="S126" i="3"/>
  <c r="W126" i="3"/>
  <c r="AA126" i="3"/>
  <c r="AE126" i="3"/>
  <c r="AI126" i="3"/>
  <c r="AM126" i="3"/>
  <c r="AQ126" i="3"/>
  <c r="AU126" i="3"/>
  <c r="AY126" i="3"/>
  <c r="BC126" i="3"/>
  <c r="BG126" i="3"/>
  <c r="BK126" i="3"/>
  <c r="BO126" i="3"/>
  <c r="BS126" i="3"/>
  <c r="BW126" i="3"/>
  <c r="CA126" i="3"/>
  <c r="BV468" i="3"/>
  <c r="H126" i="3"/>
  <c r="L126" i="3"/>
  <c r="P126" i="3"/>
  <c r="T126" i="3"/>
  <c r="X126" i="3"/>
  <c r="AB126" i="3"/>
  <c r="AF126" i="3"/>
  <c r="AJ126" i="3"/>
  <c r="AN126" i="3"/>
  <c r="AR126" i="3"/>
  <c r="AV126" i="3"/>
  <c r="AZ126" i="3"/>
  <c r="BD126" i="3"/>
  <c r="BH126" i="3"/>
  <c r="BL126" i="3"/>
  <c r="BP126" i="3"/>
  <c r="BT126" i="3"/>
  <c r="BX126" i="3"/>
  <c r="CB126" i="3"/>
  <c r="I126" i="3"/>
  <c r="M126" i="3"/>
  <c r="Q126" i="3"/>
  <c r="U126" i="3"/>
  <c r="Y126" i="3"/>
  <c r="AC126" i="3"/>
  <c r="AG126" i="3"/>
  <c r="AK126" i="3"/>
  <c r="AO126" i="3"/>
  <c r="AS126" i="3"/>
  <c r="AW126" i="3"/>
  <c r="BA126" i="3"/>
  <c r="BE126" i="3"/>
  <c r="BI126" i="3"/>
  <c r="BM126" i="3"/>
  <c r="BQ126" i="3"/>
  <c r="BU126" i="3"/>
  <c r="BY126" i="3"/>
  <c r="CC126" i="3"/>
  <c r="J26" i="3"/>
  <c r="R26" i="3"/>
  <c r="AA26" i="3"/>
  <c r="AJ26" i="3"/>
  <c r="AR26" i="3"/>
  <c r="BA26" i="3"/>
  <c r="BJ26" i="3"/>
  <c r="BS26" i="3"/>
  <c r="CA26" i="3"/>
  <c r="K26" i="3"/>
  <c r="S26" i="3"/>
  <c r="AB26" i="3"/>
  <c r="AK26" i="3"/>
  <c r="AT26" i="3"/>
  <c r="BB26" i="3"/>
  <c r="BK26" i="3"/>
  <c r="BT26" i="3"/>
  <c r="CB26" i="3"/>
  <c r="L26" i="3"/>
  <c r="T26" i="3"/>
  <c r="AC26" i="3"/>
  <c r="AL26" i="3"/>
  <c r="AU26" i="3"/>
  <c r="BC26" i="3"/>
  <c r="BL26" i="3"/>
  <c r="BU26" i="3"/>
  <c r="M26" i="3"/>
  <c r="V26" i="3"/>
  <c r="AD26" i="3"/>
  <c r="AM26" i="3"/>
  <c r="AV26" i="3"/>
  <c r="BD26" i="3"/>
  <c r="BM26" i="3"/>
  <c r="BV26" i="3"/>
  <c r="N26" i="3"/>
  <c r="W26" i="3"/>
  <c r="AE26" i="3"/>
  <c r="AN26" i="3"/>
  <c r="AW26" i="3"/>
  <c r="BF26" i="3"/>
  <c r="BN26" i="3"/>
  <c r="BW26" i="3"/>
  <c r="O26" i="3"/>
  <c r="X26" i="3"/>
  <c r="AF26" i="3"/>
  <c r="AO26" i="3"/>
  <c r="AX26" i="3"/>
  <c r="BG26" i="3"/>
  <c r="BO26" i="3"/>
  <c r="BX26" i="3"/>
  <c r="P26" i="3"/>
  <c r="Y26" i="3"/>
  <c r="AH26" i="3"/>
  <c r="AP26" i="3"/>
  <c r="AY26" i="3"/>
  <c r="BH26" i="3"/>
  <c r="BP26" i="3"/>
  <c r="BY26" i="3"/>
  <c r="I26" i="3"/>
  <c r="Q26" i="3"/>
  <c r="Z26" i="3"/>
  <c r="AI26" i="3"/>
  <c r="AQ26" i="3"/>
  <c r="AZ26" i="3"/>
  <c r="BI26" i="3"/>
  <c r="BR26" i="3"/>
  <c r="BZ26" i="3"/>
  <c r="BQ499" i="12"/>
  <c r="BE499" i="12"/>
  <c r="AS499" i="12"/>
  <c r="AG499" i="12"/>
  <c r="U499" i="12"/>
  <c r="CC122" i="12"/>
  <c r="U499" i="14"/>
  <c r="BE499" i="14"/>
  <c r="AS499" i="14"/>
  <c r="BQ499" i="14"/>
  <c r="AG499" i="14"/>
  <c r="BQ285" i="12"/>
  <c r="BE285" i="12"/>
  <c r="AS285" i="12"/>
  <c r="AG285" i="12"/>
  <c r="BQ124" i="12"/>
  <c r="BE124" i="12"/>
  <c r="AS124" i="12"/>
  <c r="AG124" i="12"/>
  <c r="U124" i="12"/>
  <c r="BQ46" i="12"/>
  <c r="BQ29" i="12" s="1"/>
  <c r="BE46" i="12"/>
  <c r="BE29" i="12" s="1"/>
  <c r="AS46" i="12"/>
  <c r="AS29" i="12" s="1"/>
  <c r="AG46" i="12"/>
  <c r="AG29" i="12" s="1"/>
  <c r="U46" i="12"/>
  <c r="AG303" i="3"/>
  <c r="BQ285" i="14"/>
  <c r="BE285" i="14"/>
  <c r="AS285" i="14"/>
  <c r="AG285" i="14"/>
  <c r="U285" i="14"/>
  <c r="BQ124" i="14"/>
  <c r="BE124" i="14"/>
  <c r="AS124" i="14"/>
  <c r="AG124" i="14"/>
  <c r="U124" i="14"/>
  <c r="BQ46" i="14"/>
  <c r="BQ29" i="14" s="1"/>
  <c r="BE46" i="14"/>
  <c r="BE29" i="14" s="1"/>
  <c r="AS46" i="14"/>
  <c r="AS29" i="14" s="1"/>
  <c r="AG46" i="14"/>
  <c r="AG29" i="14" s="1"/>
  <c r="U46" i="14"/>
  <c r="BQ285" i="10"/>
  <c r="BE285" i="10"/>
  <c r="AS285" i="10"/>
  <c r="AG285" i="10"/>
  <c r="U285" i="10"/>
  <c r="BQ283" i="10"/>
  <c r="BE283" i="10"/>
  <c r="AS283" i="10"/>
  <c r="AG283" i="10"/>
  <c r="U283" i="10"/>
  <c r="BE497" i="10"/>
  <c r="AS497" i="10"/>
  <c r="AG497" i="10"/>
  <c r="U497" i="10"/>
  <c r="BQ497" i="10"/>
  <c r="BQ499" i="10"/>
  <c r="BE499" i="10"/>
  <c r="AS499" i="10"/>
  <c r="AG499" i="10"/>
  <c r="U499" i="10"/>
  <c r="E500" i="3"/>
  <c r="E499" i="3"/>
  <c r="E497" i="3"/>
  <c r="E493" i="3"/>
  <c r="E492" i="3"/>
  <c r="E491" i="3"/>
  <c r="E488" i="3"/>
  <c r="E487" i="3"/>
  <c r="E485" i="3"/>
  <c r="E479" i="3"/>
  <c r="E478" i="3"/>
  <c r="E477" i="3"/>
  <c r="E476" i="3"/>
  <c r="E475" i="3"/>
  <c r="E471" i="3"/>
  <c r="E469" i="3"/>
  <c r="E465" i="3"/>
  <c r="E463" i="3"/>
  <c r="E461" i="3"/>
  <c r="E459" i="3"/>
  <c r="E457" i="3"/>
  <c r="E455" i="3"/>
  <c r="E453" i="3"/>
  <c r="E451" i="3"/>
  <c r="E449" i="3"/>
  <c r="E447" i="3"/>
  <c r="E445" i="3"/>
  <c r="E443" i="3"/>
  <c r="E441" i="3"/>
  <c r="E439" i="3"/>
  <c r="E437" i="3"/>
  <c r="E435" i="3"/>
  <c r="E433" i="3"/>
  <c r="E431" i="3"/>
  <c r="E430" i="3"/>
  <c r="E429" i="3"/>
  <c r="E399" i="3"/>
  <c r="E398" i="3"/>
  <c r="E397" i="3"/>
  <c r="E396" i="3"/>
  <c r="E395" i="3"/>
  <c r="E393" i="3"/>
  <c r="E392" i="3"/>
  <c r="E391" i="3"/>
  <c r="E390" i="3"/>
  <c r="E389" i="3"/>
  <c r="E388" i="3"/>
  <c r="E387" i="3"/>
  <c r="E386" i="3"/>
  <c r="E384" i="3"/>
  <c r="E383" i="3"/>
  <c r="E382" i="3"/>
  <c r="E381" i="3"/>
  <c r="E380" i="3"/>
  <c r="E379" i="3"/>
  <c r="E378" i="3"/>
  <c r="E377" i="3"/>
  <c r="E375" i="3"/>
  <c r="E374" i="3"/>
  <c r="E373" i="3"/>
  <c r="E372" i="3"/>
  <c r="E370" i="3"/>
  <c r="E369" i="3"/>
  <c r="E367" i="3"/>
  <c r="E366" i="3"/>
  <c r="E365" i="3"/>
  <c r="E364" i="3"/>
  <c r="E363" i="3"/>
  <c r="E362" i="3"/>
  <c r="E361" i="3"/>
  <c r="E360" i="3"/>
  <c r="E359" i="3"/>
  <c r="E358" i="3"/>
  <c r="E357" i="3"/>
  <c r="E356" i="3"/>
  <c r="E355" i="3"/>
  <c r="E354" i="3"/>
  <c r="E352" i="3"/>
  <c r="E351" i="3"/>
  <c r="E350" i="3"/>
  <c r="E348" i="3"/>
  <c r="E346" i="3"/>
  <c r="E345" i="3"/>
  <c r="E344" i="3"/>
  <c r="E342" i="3"/>
  <c r="E341" i="3"/>
  <c r="E340" i="3"/>
  <c r="E339" i="3"/>
  <c r="E338" i="3"/>
  <c r="E337" i="3"/>
  <c r="E336" i="3"/>
  <c r="E335" i="3"/>
  <c r="E334" i="3"/>
  <c r="E333" i="3"/>
  <c r="E332" i="3"/>
  <c r="E331" i="3"/>
  <c r="E330" i="3"/>
  <c r="E329" i="3"/>
  <c r="E328" i="3"/>
  <c r="E326" i="3"/>
  <c r="E324" i="3"/>
  <c r="E323" i="3"/>
  <c r="E321" i="3"/>
  <c r="E319" i="3"/>
  <c r="E318" i="3"/>
  <c r="E317" i="3"/>
  <c r="E311" i="3"/>
  <c r="E307" i="3"/>
  <c r="E306" i="3"/>
  <c r="E305" i="3"/>
  <c r="E304" i="3"/>
  <c r="E303" i="3"/>
  <c r="E301" i="3"/>
  <c r="E300" i="3"/>
  <c r="E299" i="3"/>
  <c r="E298" i="3"/>
  <c r="E297" i="3"/>
  <c r="E295" i="3"/>
  <c r="E294" i="3"/>
  <c r="E293" i="3"/>
  <c r="E291" i="3"/>
  <c r="E290" i="3"/>
  <c r="E289" i="3"/>
  <c r="E288" i="3"/>
  <c r="E286" i="3"/>
  <c r="E285" i="3"/>
  <c r="E284" i="3"/>
  <c r="E283" i="3"/>
  <c r="E280" i="3"/>
  <c r="E277" i="3"/>
  <c r="E276" i="3"/>
  <c r="E275" i="3"/>
  <c r="E274" i="3"/>
  <c r="E273" i="3"/>
  <c r="E272" i="3"/>
  <c r="E271" i="3"/>
  <c r="E270" i="3"/>
  <c r="E269" i="3"/>
  <c r="E268" i="3"/>
  <c r="E267" i="3"/>
  <c r="E266" i="3"/>
  <c r="E265" i="3"/>
  <c r="E264" i="3"/>
  <c r="E263" i="3"/>
  <c r="E261" i="3"/>
  <c r="E260" i="3"/>
  <c r="E259" i="3"/>
  <c r="E258" i="3"/>
  <c r="E257" i="3"/>
  <c r="E256" i="3"/>
  <c r="E255" i="3"/>
  <c r="E254" i="3"/>
  <c r="E253" i="3"/>
  <c r="E252" i="3"/>
  <c r="E251" i="3"/>
  <c r="E250" i="3"/>
  <c r="E249" i="3"/>
  <c r="E248" i="3"/>
  <c r="E247" i="3"/>
  <c r="E246" i="3"/>
  <c r="E245" i="3"/>
  <c r="E244" i="3"/>
  <c r="E243" i="3"/>
  <c r="E242" i="3"/>
  <c r="E241" i="3"/>
  <c r="E240" i="3"/>
  <c r="E239" i="3"/>
  <c r="E237" i="3"/>
  <c r="E236" i="3"/>
  <c r="E235" i="3"/>
  <c r="E234" i="3"/>
  <c r="E233" i="3"/>
  <c r="E232" i="3"/>
  <c r="E231" i="3"/>
  <c r="E230" i="3"/>
  <c r="E228" i="3"/>
  <c r="E227" i="3"/>
  <c r="E226" i="3"/>
  <c r="E225" i="3"/>
  <c r="E224" i="3"/>
  <c r="E223" i="3"/>
  <c r="E222" i="3"/>
  <c r="E221" i="3"/>
  <c r="E220" i="3"/>
  <c r="E219" i="3"/>
  <c r="E218" i="3"/>
  <c r="E217" i="3"/>
  <c r="E216" i="3"/>
  <c r="E215" i="3"/>
  <c r="E196" i="3"/>
  <c r="E194" i="3"/>
  <c r="E192" i="3"/>
  <c r="E190" i="3"/>
  <c r="E188" i="3"/>
  <c r="E186" i="3"/>
  <c r="E184" i="3"/>
  <c r="E182" i="3"/>
  <c r="E180" i="3"/>
  <c r="E178" i="3"/>
  <c r="E176" i="3"/>
  <c r="E174" i="3"/>
  <c r="E169" i="3"/>
  <c r="E144" i="3"/>
  <c r="E145" i="3"/>
  <c r="E122" i="3"/>
  <c r="E120" i="3"/>
  <c r="X13" i="14" l="1"/>
  <c r="X11" i="14"/>
  <c r="Y102" i="14"/>
  <c r="Y28" i="14" s="1"/>
  <c r="Y12" i="14" s="1"/>
  <c r="Y102" i="10"/>
  <c r="Y103" i="3"/>
  <c r="Y102" i="3" s="1"/>
  <c r="Y102" i="12"/>
  <c r="Y28" i="12" s="1"/>
  <c r="Y12" i="12" s="1"/>
  <c r="X11" i="12"/>
  <c r="X13" i="12"/>
  <c r="AG499" i="3"/>
  <c r="AS499" i="3"/>
  <c r="BQ285" i="3"/>
  <c r="CC124" i="12"/>
  <c r="CC285" i="10"/>
  <c r="CC499" i="12"/>
  <c r="BQ499" i="3"/>
  <c r="CC124" i="14"/>
  <c r="CC46" i="14"/>
  <c r="CC285" i="14"/>
  <c r="CC499" i="14"/>
  <c r="CC283" i="10"/>
  <c r="CC285" i="12"/>
  <c r="CC46" i="12"/>
  <c r="U29" i="12"/>
  <c r="U29" i="14"/>
  <c r="BE499" i="3"/>
  <c r="CC497" i="10"/>
  <c r="AS285" i="3"/>
  <c r="CC499" i="10"/>
  <c r="U499" i="3"/>
  <c r="U303" i="3"/>
  <c r="BE285" i="3"/>
  <c r="U285" i="3"/>
  <c r="AG285" i="3"/>
  <c r="AM285" i="3"/>
  <c r="AM283" i="3"/>
  <c r="G500" i="12"/>
  <c r="G493" i="12"/>
  <c r="G492" i="12"/>
  <c r="E472" i="12"/>
  <c r="G472" i="12" s="1"/>
  <c r="G500" i="14"/>
  <c r="G493" i="14"/>
  <c r="E483" i="3"/>
  <c r="E482" i="14"/>
  <c r="E482" i="3" s="1"/>
  <c r="E481" i="14"/>
  <c r="E472" i="14"/>
  <c r="G472" i="14" s="1"/>
  <c r="G485" i="10"/>
  <c r="AG485" i="10" l="1"/>
  <c r="BQ485" i="10"/>
  <c r="U485" i="10"/>
  <c r="BE485" i="10"/>
  <c r="AS485" i="10"/>
  <c r="E481" i="3"/>
  <c r="Z102" i="12"/>
  <c r="Z28" i="12" s="1"/>
  <c r="Z12" i="12" s="1"/>
  <c r="Y13" i="14"/>
  <c r="Y11" i="14"/>
  <c r="Y13" i="12"/>
  <c r="Y11" i="12"/>
  <c r="Z102" i="10"/>
  <c r="Z103" i="3"/>
  <c r="Z102" i="3" s="1"/>
  <c r="Z102" i="14"/>
  <c r="Z28" i="14" s="1"/>
  <c r="Z12" i="14" s="1"/>
  <c r="AM213" i="14"/>
  <c r="AM21" i="14" s="1"/>
  <c r="AM22" i="14" s="1"/>
  <c r="AM303" i="3"/>
  <c r="CC285" i="3"/>
  <c r="BQ492" i="12"/>
  <c r="BE492" i="12"/>
  <c r="AS492" i="12"/>
  <c r="AG492" i="12"/>
  <c r="U492" i="12"/>
  <c r="U493" i="12"/>
  <c r="BQ493" i="12"/>
  <c r="AG493" i="12"/>
  <c r="BE493" i="12"/>
  <c r="AS493" i="12"/>
  <c r="AS493" i="14"/>
  <c r="AG493" i="14"/>
  <c r="U493" i="14"/>
  <c r="BE493" i="14"/>
  <c r="BQ493" i="14"/>
  <c r="CC499" i="3"/>
  <c r="BQ500" i="12"/>
  <c r="BE500" i="12"/>
  <c r="AS500" i="12"/>
  <c r="AG500" i="12"/>
  <c r="U500" i="12"/>
  <c r="BQ472" i="12"/>
  <c r="BE472" i="12"/>
  <c r="AS472" i="12"/>
  <c r="AG472" i="12"/>
  <c r="U472" i="12"/>
  <c r="BQ500" i="14"/>
  <c r="BE500" i="14"/>
  <c r="AS500" i="14"/>
  <c r="AG500" i="14"/>
  <c r="U500" i="14"/>
  <c r="BQ472" i="14"/>
  <c r="BE472" i="14"/>
  <c r="AS472" i="14"/>
  <c r="AG472" i="14"/>
  <c r="U472" i="14"/>
  <c r="G492" i="14"/>
  <c r="G471" i="14"/>
  <c r="G479" i="12"/>
  <c r="G476" i="14"/>
  <c r="G476" i="12"/>
  <c r="G477" i="14"/>
  <c r="G477" i="12"/>
  <c r="G478" i="14"/>
  <c r="G475" i="12"/>
  <c r="G475" i="14"/>
  <c r="G478" i="12"/>
  <c r="G471" i="12"/>
  <c r="CC485" i="10" l="1"/>
  <c r="E498" i="3"/>
  <c r="AG497" i="3"/>
  <c r="Z11" i="12"/>
  <c r="Z13" i="12"/>
  <c r="Z11" i="14"/>
  <c r="Z13" i="14"/>
  <c r="AA102" i="10"/>
  <c r="AA103" i="3"/>
  <c r="AA102" i="3" s="1"/>
  <c r="AA102" i="12"/>
  <c r="AA28" i="12" s="1"/>
  <c r="AA12" i="12" s="1"/>
  <c r="AA102" i="14"/>
  <c r="AA28" i="14" s="1"/>
  <c r="AA12" i="14" s="1"/>
  <c r="AS497" i="3"/>
  <c r="BQ497" i="3"/>
  <c r="BE497" i="3"/>
  <c r="CC493" i="14"/>
  <c r="CC492" i="12"/>
  <c r="BQ471" i="12"/>
  <c r="BE471" i="12"/>
  <c r="U471" i="12"/>
  <c r="AS471" i="12"/>
  <c r="AG471" i="12"/>
  <c r="CC500" i="12"/>
  <c r="CC493" i="12"/>
  <c r="CC472" i="14"/>
  <c r="CC497" i="3"/>
  <c r="AG492" i="14"/>
  <c r="BQ492" i="14"/>
  <c r="BE492" i="14"/>
  <c r="AS492" i="14"/>
  <c r="U492" i="14"/>
  <c r="BE485" i="3"/>
  <c r="AS485" i="3"/>
  <c r="AG471" i="14"/>
  <c r="U471" i="14"/>
  <c r="BE471" i="14"/>
  <c r="AS471" i="14"/>
  <c r="BQ471" i="14"/>
  <c r="CC500" i="14"/>
  <c r="CC472" i="12"/>
  <c r="BQ478" i="12"/>
  <c r="BE478" i="12"/>
  <c r="AS478" i="12"/>
  <c r="AG478" i="12"/>
  <c r="U478" i="12"/>
  <c r="BQ477" i="12"/>
  <c r="BE477" i="12"/>
  <c r="AS477" i="12"/>
  <c r="AG477" i="12"/>
  <c r="U477" i="12"/>
  <c r="BQ476" i="12"/>
  <c r="BE476" i="12"/>
  <c r="AS476" i="12"/>
  <c r="AG476" i="12"/>
  <c r="U476" i="12"/>
  <c r="BQ475" i="12"/>
  <c r="BE475" i="12"/>
  <c r="AS475" i="12"/>
  <c r="AG475" i="12"/>
  <c r="U475" i="12"/>
  <c r="BQ478" i="14"/>
  <c r="BE478" i="14"/>
  <c r="AS478" i="14"/>
  <c r="AG478" i="14"/>
  <c r="U478" i="14"/>
  <c r="BQ477" i="14"/>
  <c r="BE477" i="14"/>
  <c r="AS477" i="14"/>
  <c r="AG477" i="14"/>
  <c r="U477" i="14"/>
  <c r="BQ476" i="14"/>
  <c r="BE476" i="14"/>
  <c r="AS476" i="14"/>
  <c r="AG476" i="14"/>
  <c r="U476" i="14"/>
  <c r="BQ475" i="14"/>
  <c r="BE475" i="14"/>
  <c r="AS475" i="14"/>
  <c r="AG475" i="14"/>
  <c r="U475" i="14"/>
  <c r="U497" i="3"/>
  <c r="G481" i="12"/>
  <c r="G493" i="10"/>
  <c r="G492" i="10"/>
  <c r="C73" i="2"/>
  <c r="C72" i="2"/>
  <c r="C69" i="2"/>
  <c r="S67" i="2"/>
  <c r="AE67" i="2" s="1"/>
  <c r="AQ67" i="2" s="1"/>
  <c r="BC67" i="2" s="1"/>
  <c r="BO67" i="2" s="1"/>
  <c r="BZ23" i="2"/>
  <c r="BY23" i="2"/>
  <c r="BX23" i="2"/>
  <c r="BW23" i="2"/>
  <c r="BV23" i="2"/>
  <c r="BU23" i="2"/>
  <c r="BT23" i="2"/>
  <c r="BS23" i="2"/>
  <c r="BR23" i="2"/>
  <c r="BQ23" i="2"/>
  <c r="BP23" i="2"/>
  <c r="BO23" i="2"/>
  <c r="BN23" i="2"/>
  <c r="BM23" i="2"/>
  <c r="BL23" i="2"/>
  <c r="BK23" i="2"/>
  <c r="BJ23" i="2"/>
  <c r="BI23" i="2"/>
  <c r="BH23" i="2"/>
  <c r="BG23" i="2"/>
  <c r="BF23" i="2"/>
  <c r="BE23" i="2"/>
  <c r="BD23" i="2"/>
  <c r="BC23" i="2"/>
  <c r="BB23" i="2"/>
  <c r="BA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BZ22" i="2"/>
  <c r="BY22" i="2"/>
  <c r="BX22" i="2"/>
  <c r="BW22" i="2"/>
  <c r="BV22" i="2"/>
  <c r="BU22" i="2"/>
  <c r="BT22" i="2"/>
  <c r="BS22" i="2"/>
  <c r="BR22" i="2"/>
  <c r="BQ22" i="2"/>
  <c r="BP22" i="2"/>
  <c r="BO22" i="2"/>
  <c r="BN22" i="2"/>
  <c r="BM22" i="2"/>
  <c r="BL22" i="2"/>
  <c r="BK22" i="2"/>
  <c r="BJ22" i="2"/>
  <c r="BI22" i="2"/>
  <c r="BH22" i="2"/>
  <c r="BG22" i="2"/>
  <c r="BF22" i="2"/>
  <c r="BE22" i="2"/>
  <c r="BD22" i="2"/>
  <c r="BC22" i="2"/>
  <c r="BB22" i="2"/>
  <c r="BA22"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BZ21" i="2"/>
  <c r="BY21" i="2"/>
  <c r="BX21" i="2"/>
  <c r="BW21" i="2"/>
  <c r="BV21" i="2"/>
  <c r="BU21" i="2"/>
  <c r="BT21" i="2"/>
  <c r="BS21" i="2"/>
  <c r="BR21" i="2"/>
  <c r="BQ21" i="2"/>
  <c r="BP21" i="2"/>
  <c r="BO21" i="2"/>
  <c r="BN21" i="2"/>
  <c r="BM21" i="2"/>
  <c r="BL21" i="2"/>
  <c r="BK21" i="2"/>
  <c r="BJ21" i="2"/>
  <c r="BI21" i="2"/>
  <c r="BH21" i="2"/>
  <c r="BG21" i="2"/>
  <c r="BF21" i="2"/>
  <c r="BE21" i="2"/>
  <c r="BD21" i="2"/>
  <c r="BC21" i="2"/>
  <c r="BB21" i="2"/>
  <c r="BA21" i="2"/>
  <c r="AZ21" i="2"/>
  <c r="AY21" i="2"/>
  <c r="AX21" i="2"/>
  <c r="AW21" i="2"/>
  <c r="AV21" i="2"/>
  <c r="AU21" i="2"/>
  <c r="AT21" i="2"/>
  <c r="AS21" i="2"/>
  <c r="AR21" i="2"/>
  <c r="AQ21" i="2"/>
  <c r="AP21" i="2"/>
  <c r="AO21" i="2"/>
  <c r="AN21" i="2"/>
  <c r="AM21" i="2"/>
  <c r="AL21"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BZ20" i="2"/>
  <c r="BY20" i="2"/>
  <c r="BX20" i="2"/>
  <c r="BW20" i="2"/>
  <c r="BV20" i="2"/>
  <c r="BU20" i="2"/>
  <c r="BT20" i="2"/>
  <c r="BS20" i="2"/>
  <c r="BR20" i="2"/>
  <c r="BQ20" i="2"/>
  <c r="BP20" i="2"/>
  <c r="BO20" i="2"/>
  <c r="BN20" i="2"/>
  <c r="BM20" i="2"/>
  <c r="BL20" i="2"/>
  <c r="BK20" i="2"/>
  <c r="BJ20" i="2"/>
  <c r="BI20" i="2"/>
  <c r="BH20" i="2"/>
  <c r="BG20" i="2"/>
  <c r="BF20" i="2"/>
  <c r="BE20" i="2"/>
  <c r="BD20" i="2"/>
  <c r="BC20" i="2"/>
  <c r="BB20" i="2"/>
  <c r="BA20" i="2"/>
  <c r="AZ20" i="2"/>
  <c r="AY20" i="2"/>
  <c r="AX20" i="2"/>
  <c r="AW20" i="2"/>
  <c r="AV20" i="2"/>
  <c r="AU20" i="2"/>
  <c r="AT20" i="2"/>
  <c r="AS20" i="2"/>
  <c r="AR20" i="2"/>
  <c r="AQ20" i="2"/>
  <c r="AP20" i="2"/>
  <c r="AO20" i="2"/>
  <c r="AN20" i="2"/>
  <c r="AM20" i="2"/>
  <c r="AL20" i="2"/>
  <c r="AK20" i="2"/>
  <c r="AJ20" i="2"/>
  <c r="AI20" i="2"/>
  <c r="AH20"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BZ19" i="2"/>
  <c r="BY19" i="2"/>
  <c r="BX19" i="2"/>
  <c r="BW19" i="2"/>
  <c r="BV19" i="2"/>
  <c r="BU19" i="2"/>
  <c r="BT19" i="2"/>
  <c r="BS19" i="2"/>
  <c r="BR19" i="2"/>
  <c r="BQ19" i="2"/>
  <c r="BP19" i="2"/>
  <c r="BO19" i="2"/>
  <c r="BN19" i="2"/>
  <c r="BM19" i="2"/>
  <c r="BL19" i="2"/>
  <c r="BK19" i="2"/>
  <c r="BJ19" i="2"/>
  <c r="BI19" i="2"/>
  <c r="BH19" i="2"/>
  <c r="BG19" i="2"/>
  <c r="BF19" i="2"/>
  <c r="BE19" i="2"/>
  <c r="BD19"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BZ18" i="2"/>
  <c r="BY18" i="2"/>
  <c r="BX18" i="2"/>
  <c r="BW18" i="2"/>
  <c r="BV18" i="2"/>
  <c r="BU18" i="2"/>
  <c r="BT18" i="2"/>
  <c r="BS18" i="2"/>
  <c r="BR18" i="2"/>
  <c r="BQ18" i="2"/>
  <c r="BP18" i="2"/>
  <c r="BO18" i="2"/>
  <c r="BN18" i="2"/>
  <c r="BM18" i="2"/>
  <c r="BL18" i="2"/>
  <c r="BK18" i="2"/>
  <c r="BJ18" i="2"/>
  <c r="BI18" i="2"/>
  <c r="BH18" i="2"/>
  <c r="BG18" i="2"/>
  <c r="BF18" i="2"/>
  <c r="BE18" i="2"/>
  <c r="BD18" i="2"/>
  <c r="BC18" i="2"/>
  <c r="BB18" i="2"/>
  <c r="BA18" i="2"/>
  <c r="AZ18" i="2"/>
  <c r="AY18" i="2"/>
  <c r="AX18" i="2"/>
  <c r="AW18" i="2"/>
  <c r="AV18" i="2"/>
  <c r="AU18" i="2"/>
  <c r="AT18" i="2"/>
  <c r="AS18" i="2"/>
  <c r="AR18" i="2"/>
  <c r="AQ18" i="2"/>
  <c r="AP18" i="2"/>
  <c r="AO18" i="2"/>
  <c r="AN18"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BZ17" i="2"/>
  <c r="BY17" i="2"/>
  <c r="BX17" i="2"/>
  <c r="BW17" i="2"/>
  <c r="BV17" i="2"/>
  <c r="BU17" i="2"/>
  <c r="BT17" i="2"/>
  <c r="BS17" i="2"/>
  <c r="BR17" i="2"/>
  <c r="BQ17" i="2"/>
  <c r="BP17" i="2"/>
  <c r="BO17" i="2"/>
  <c r="BN17" i="2"/>
  <c r="BM17" i="2"/>
  <c r="BL17" i="2"/>
  <c r="BK17" i="2"/>
  <c r="BJ17" i="2"/>
  <c r="BI17" i="2"/>
  <c r="BH17" i="2"/>
  <c r="BG17" i="2"/>
  <c r="BF17" i="2"/>
  <c r="BE17" i="2"/>
  <c r="BD17" i="2"/>
  <c r="BC17" i="2"/>
  <c r="BB17" i="2"/>
  <c r="BA17" i="2"/>
  <c r="AZ17" i="2"/>
  <c r="AY17" i="2"/>
  <c r="AX17" i="2"/>
  <c r="AW17" i="2"/>
  <c r="AV17" i="2"/>
  <c r="AU17" i="2"/>
  <c r="AT17" i="2"/>
  <c r="AS17" i="2"/>
  <c r="AR17" i="2"/>
  <c r="AQ17" i="2"/>
  <c r="AP17" i="2"/>
  <c r="AO17" i="2"/>
  <c r="AN17" i="2"/>
  <c r="AM17" i="2"/>
  <c r="AL17" i="2"/>
  <c r="AK17" i="2"/>
  <c r="AJ17" i="2"/>
  <c r="AI17" i="2"/>
  <c r="AH17" i="2"/>
  <c r="AG17" i="2"/>
  <c r="AF17"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BZ16" i="2"/>
  <c r="BY16" i="2"/>
  <c r="BX16" i="2"/>
  <c r="BW16" i="2"/>
  <c r="BV16" i="2"/>
  <c r="BU16" i="2"/>
  <c r="BT16" i="2"/>
  <c r="BS16" i="2"/>
  <c r="BR16" i="2"/>
  <c r="BQ16" i="2"/>
  <c r="BP16" i="2"/>
  <c r="BO16" i="2"/>
  <c r="BN16" i="2"/>
  <c r="BM16" i="2"/>
  <c r="BL16" i="2"/>
  <c r="BK16" i="2"/>
  <c r="BJ16" i="2"/>
  <c r="BI16" i="2"/>
  <c r="BH16" i="2"/>
  <c r="BG16" i="2"/>
  <c r="BF16" i="2"/>
  <c r="BE16" i="2"/>
  <c r="BD16"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BZ7" i="2"/>
  <c r="BY7" i="2"/>
  <c r="BX7" i="2"/>
  <c r="BW7" i="2"/>
  <c r="BV7" i="2"/>
  <c r="BU7" i="2"/>
  <c r="BT7" i="2"/>
  <c r="BS7" i="2"/>
  <c r="BR7" i="2"/>
  <c r="BQ7" i="2"/>
  <c r="BP7" i="2"/>
  <c r="BO7" i="2"/>
  <c r="BN7" i="2"/>
  <c r="BM7" i="2"/>
  <c r="BL7" i="2"/>
  <c r="BK7" i="2"/>
  <c r="BJ7" i="2"/>
  <c r="BI7" i="2"/>
  <c r="BH7" i="2"/>
  <c r="BG7" i="2"/>
  <c r="BF7" i="2"/>
  <c r="BE7" i="2"/>
  <c r="BD7" i="2"/>
  <c r="BC7" i="2"/>
  <c r="BB7" i="2"/>
  <c r="BA7" i="2"/>
  <c r="AZ7" i="2"/>
  <c r="AY7" i="2"/>
  <c r="AX7" i="2"/>
  <c r="AW7" i="2"/>
  <c r="AV7" i="2"/>
  <c r="AU7" i="2"/>
  <c r="AT7" i="2"/>
  <c r="AS7" i="2"/>
  <c r="AR7" i="2"/>
  <c r="AQ7" i="2"/>
  <c r="AP7" i="2"/>
  <c r="AO7" i="2"/>
  <c r="AN7" i="2"/>
  <c r="AM7" i="2"/>
  <c r="AL7" i="2"/>
  <c r="AK7" i="2"/>
  <c r="AJ7" i="2"/>
  <c r="AI7"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BZ6" i="2"/>
  <c r="BY6" i="2"/>
  <c r="BX6" i="2"/>
  <c r="BW6" i="2"/>
  <c r="BV6" i="2"/>
  <c r="BU6" i="2"/>
  <c r="BT6" i="2"/>
  <c r="BS6" i="2"/>
  <c r="BR6" i="2"/>
  <c r="BQ6" i="2"/>
  <c r="BP6" i="2"/>
  <c r="BO6" i="2"/>
  <c r="BN6" i="2"/>
  <c r="BM6" i="2"/>
  <c r="BL6" i="2"/>
  <c r="BK6" i="2"/>
  <c r="BJ6" i="2"/>
  <c r="BI6" i="2"/>
  <c r="BH6" i="2"/>
  <c r="BG6" i="2"/>
  <c r="BF6" i="2"/>
  <c r="BE6" i="2"/>
  <c r="BD6" i="2"/>
  <c r="BC6" i="2"/>
  <c r="BB6" i="2"/>
  <c r="BA6" i="2"/>
  <c r="AZ6" i="2"/>
  <c r="AY6" i="2"/>
  <c r="AX6" i="2"/>
  <c r="AW6" i="2"/>
  <c r="AV6" i="2"/>
  <c r="AU6" i="2"/>
  <c r="AT6" i="2"/>
  <c r="AS6" i="2"/>
  <c r="AR6" i="2"/>
  <c r="AQ6" i="2"/>
  <c r="AP6" i="2"/>
  <c r="AO6" i="2"/>
  <c r="AN6" i="2"/>
  <c r="AM6" i="2"/>
  <c r="AL6" i="2"/>
  <c r="AK6" i="2"/>
  <c r="AJ6" i="2"/>
  <c r="AI6"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BZ5" i="2"/>
  <c r="BY5" i="2"/>
  <c r="BX5" i="2"/>
  <c r="BW5" i="2"/>
  <c r="BV5" i="2"/>
  <c r="BU5" i="2"/>
  <c r="BT5" i="2"/>
  <c r="BS5" i="2"/>
  <c r="BR5" i="2"/>
  <c r="BQ5" i="2"/>
  <c r="BP5" i="2"/>
  <c r="BO5" i="2"/>
  <c r="BN5" i="2"/>
  <c r="BM5" i="2"/>
  <c r="BL5" i="2"/>
  <c r="BK5" i="2"/>
  <c r="BJ5" i="2"/>
  <c r="BI5" i="2"/>
  <c r="BH5" i="2"/>
  <c r="BG5" i="2"/>
  <c r="BF5" i="2"/>
  <c r="BE5" i="2"/>
  <c r="BD5" i="2"/>
  <c r="BC5" i="2"/>
  <c r="BB5" i="2"/>
  <c r="BA5" i="2"/>
  <c r="AZ5" i="2"/>
  <c r="AY5" i="2"/>
  <c r="AX5" i="2"/>
  <c r="AW5" i="2"/>
  <c r="AV5" i="2"/>
  <c r="AU5" i="2"/>
  <c r="AT5" i="2"/>
  <c r="AS5" i="2"/>
  <c r="AR5" i="2"/>
  <c r="AQ5" i="2"/>
  <c r="AP5" i="2"/>
  <c r="AO5" i="2"/>
  <c r="AN5" i="2"/>
  <c r="AM5" i="2"/>
  <c r="AL5" i="2"/>
  <c r="AK5" i="2"/>
  <c r="AJ5" i="2"/>
  <c r="AI5"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BZ4" i="2"/>
  <c r="BY4" i="2"/>
  <c r="BX4" i="2"/>
  <c r="BW4" i="2"/>
  <c r="BV4" i="2"/>
  <c r="BU4" i="2"/>
  <c r="BT4" i="2"/>
  <c r="BS4" i="2"/>
  <c r="BR4" i="2"/>
  <c r="BQ4" i="2"/>
  <c r="BP4" i="2"/>
  <c r="BO4" i="2"/>
  <c r="BN4" i="2"/>
  <c r="BM4" i="2"/>
  <c r="BL4" i="2"/>
  <c r="BK4" i="2"/>
  <c r="BJ4" i="2"/>
  <c r="BI4" i="2"/>
  <c r="BH4" i="2"/>
  <c r="BG4" i="2"/>
  <c r="BF4" i="2"/>
  <c r="BE4" i="2"/>
  <c r="BD4" i="2"/>
  <c r="BC4" i="2"/>
  <c r="BB4" i="2"/>
  <c r="BA4" i="2"/>
  <c r="AZ4" i="2"/>
  <c r="AY4" i="2"/>
  <c r="AX4" i="2"/>
  <c r="AW4" i="2"/>
  <c r="AV4" i="2"/>
  <c r="AU4" i="2"/>
  <c r="AT4" i="2"/>
  <c r="AS4" i="2"/>
  <c r="AR4" i="2"/>
  <c r="AQ4" i="2"/>
  <c r="AP4" i="2"/>
  <c r="AO4" i="2"/>
  <c r="AN4" i="2"/>
  <c r="AM4" i="2"/>
  <c r="AL4" i="2"/>
  <c r="AK4" i="2"/>
  <c r="AJ4" i="2"/>
  <c r="AI4"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E3" i="2"/>
  <c r="E68" i="2" s="1"/>
  <c r="C64" i="2"/>
  <c r="C63" i="2"/>
  <c r="C60" i="2"/>
  <c r="S58" i="2"/>
  <c r="AE58" i="2" s="1"/>
  <c r="AQ58" i="2" s="1"/>
  <c r="BC58" i="2" s="1"/>
  <c r="BO58" i="2" s="1"/>
  <c r="C55" i="2"/>
  <c r="C54" i="2"/>
  <c r="C51" i="2"/>
  <c r="S49" i="2"/>
  <c r="AE49" i="2" s="1"/>
  <c r="AQ49" i="2" s="1"/>
  <c r="BC49" i="2" s="1"/>
  <c r="BO49" i="2" s="1"/>
  <c r="C46" i="2"/>
  <c r="C45" i="2"/>
  <c r="C42" i="2"/>
  <c r="S40" i="2"/>
  <c r="AE40" i="2" s="1"/>
  <c r="AQ40" i="2" s="1"/>
  <c r="BC40" i="2" s="1"/>
  <c r="BO40" i="2" s="1"/>
  <c r="C37" i="2"/>
  <c r="C36" i="2"/>
  <c r="C33" i="2"/>
  <c r="S31" i="2"/>
  <c r="AE31" i="2" s="1"/>
  <c r="AQ31" i="2" s="1"/>
  <c r="BC31" i="2" s="1"/>
  <c r="BO31" i="2" s="1"/>
  <c r="C28" i="2"/>
  <c r="C27" i="2"/>
  <c r="C24" i="2"/>
  <c r="S2" i="2"/>
  <c r="AE2" i="2" s="1"/>
  <c r="AQ2" i="2" s="1"/>
  <c r="BC2" i="2" s="1"/>
  <c r="BO2" i="2" s="1"/>
  <c r="F3" i="2" l="1"/>
  <c r="F59" i="2" s="1"/>
  <c r="E32" i="2"/>
  <c r="AA13" i="12"/>
  <c r="AA11" i="12"/>
  <c r="AB102" i="10"/>
  <c r="AB103" i="3"/>
  <c r="AB102" i="3" s="1"/>
  <c r="AB102" i="12"/>
  <c r="AB28" i="12" s="1"/>
  <c r="AB12" i="12" s="1"/>
  <c r="AB102" i="14"/>
  <c r="AB28" i="14" s="1"/>
  <c r="AB12" i="14" s="1"/>
  <c r="AA13" i="14"/>
  <c r="AA11" i="14"/>
  <c r="O24" i="2"/>
  <c r="BQ485" i="3"/>
  <c r="CC477" i="12"/>
  <c r="CC471" i="12"/>
  <c r="AG485" i="3"/>
  <c r="CC476" i="12"/>
  <c r="CC478" i="12"/>
  <c r="CC475" i="12"/>
  <c r="CC471" i="14"/>
  <c r="CC492" i="14"/>
  <c r="CC476" i="14"/>
  <c r="CC478" i="14"/>
  <c r="CC475" i="14"/>
  <c r="CC477" i="14"/>
  <c r="AW27" i="2"/>
  <c r="U485" i="3"/>
  <c r="BQ492" i="10"/>
  <c r="BQ492" i="3" s="1"/>
  <c r="BE492" i="10"/>
  <c r="BE492" i="3" s="1"/>
  <c r="AS492" i="10"/>
  <c r="AS492" i="3" s="1"/>
  <c r="AG492" i="10"/>
  <c r="AG492" i="3" s="1"/>
  <c r="U492" i="10"/>
  <c r="U493" i="10"/>
  <c r="BQ493" i="10"/>
  <c r="BQ493" i="3" s="1"/>
  <c r="BE493" i="10"/>
  <c r="BE493" i="3" s="1"/>
  <c r="AS493" i="10"/>
  <c r="AS493" i="3" s="1"/>
  <c r="AG493" i="10"/>
  <c r="AG493" i="3" s="1"/>
  <c r="E24" i="2"/>
  <c r="BH27" i="2"/>
  <c r="BB24" i="2"/>
  <c r="Y27" i="2"/>
  <c r="BU27" i="2"/>
  <c r="N24" i="2"/>
  <c r="BV24" i="2"/>
  <c r="F24" i="2"/>
  <c r="V24" i="2"/>
  <c r="AD24" i="2"/>
  <c r="AL24" i="2"/>
  <c r="AT24" i="2"/>
  <c r="BJ24" i="2"/>
  <c r="G27" i="2"/>
  <c r="O27" i="2"/>
  <c r="W27" i="2"/>
  <c r="AE27" i="2"/>
  <c r="AM27" i="2"/>
  <c r="AU27" i="2"/>
  <c r="BC27" i="2"/>
  <c r="BK27" i="2"/>
  <c r="BS27" i="2"/>
  <c r="E27" i="2"/>
  <c r="M27" i="2"/>
  <c r="U27" i="2"/>
  <c r="AC27" i="2"/>
  <c r="AK27" i="2"/>
  <c r="AS27" i="2"/>
  <c r="BA27" i="2"/>
  <c r="BI27" i="2"/>
  <c r="BQ27" i="2"/>
  <c r="BY27" i="2"/>
  <c r="I27" i="2"/>
  <c r="Q27" i="2"/>
  <c r="AG27" i="2"/>
  <c r="AO27" i="2"/>
  <c r="BE27" i="2"/>
  <c r="BM27" i="2"/>
  <c r="E28" i="2"/>
  <c r="M28" i="2"/>
  <c r="U28" i="2"/>
  <c r="AC28" i="2"/>
  <c r="AK28" i="2"/>
  <c r="AS28" i="2"/>
  <c r="BA28" i="2"/>
  <c r="BI28" i="2"/>
  <c r="BQ28" i="2"/>
  <c r="BY28" i="2"/>
  <c r="K28" i="2"/>
  <c r="S28" i="2"/>
  <c r="AA28" i="2"/>
  <c r="AI28" i="2"/>
  <c r="AQ28" i="2"/>
  <c r="AY28" i="2"/>
  <c r="BG28" i="2"/>
  <c r="BO28" i="2"/>
  <c r="BW28" i="2"/>
  <c r="I28" i="2"/>
  <c r="Q28" i="2"/>
  <c r="Y28" i="2"/>
  <c r="AG28" i="2"/>
  <c r="AO28" i="2"/>
  <c r="AW28" i="2"/>
  <c r="BE28" i="2"/>
  <c r="BM28" i="2"/>
  <c r="BU28" i="2"/>
  <c r="BL27" i="2"/>
  <c r="AX28" i="2"/>
  <c r="F28" i="2"/>
  <c r="N28" i="2"/>
  <c r="V28" i="2"/>
  <c r="AD28" i="2"/>
  <c r="AL28" i="2"/>
  <c r="AT28" i="2"/>
  <c r="BB28" i="2"/>
  <c r="BJ28" i="2"/>
  <c r="BR28" i="2"/>
  <c r="BZ28" i="2"/>
  <c r="L28" i="2"/>
  <c r="T28" i="2"/>
  <c r="AB28" i="2"/>
  <c r="AJ28" i="2"/>
  <c r="AR28" i="2"/>
  <c r="AZ28" i="2"/>
  <c r="BH28" i="2"/>
  <c r="BP28" i="2"/>
  <c r="BX28" i="2"/>
  <c r="J28" i="2"/>
  <c r="R28" i="2"/>
  <c r="Z28" i="2"/>
  <c r="AH28" i="2"/>
  <c r="AP28" i="2"/>
  <c r="BF28" i="2"/>
  <c r="BN28" i="2"/>
  <c r="BV28" i="2"/>
  <c r="F27" i="2"/>
  <c r="N27" i="2"/>
  <c r="V27" i="2"/>
  <c r="AD27" i="2"/>
  <c r="AL27" i="2"/>
  <c r="AT27" i="2"/>
  <c r="BB27" i="2"/>
  <c r="BJ27" i="2"/>
  <c r="BR27" i="2"/>
  <c r="BZ27" i="2"/>
  <c r="L27" i="2"/>
  <c r="T27" i="2"/>
  <c r="AB27" i="2"/>
  <c r="AJ27" i="2"/>
  <c r="AR27" i="2"/>
  <c r="AZ27" i="2"/>
  <c r="BP27" i="2"/>
  <c r="BX27" i="2"/>
  <c r="H27" i="2"/>
  <c r="P27" i="2"/>
  <c r="X27" i="2"/>
  <c r="AF27" i="2"/>
  <c r="AN27" i="2"/>
  <c r="AV27" i="2"/>
  <c r="BD27" i="2"/>
  <c r="BT27" i="2"/>
  <c r="M24" i="2"/>
  <c r="U24" i="2"/>
  <c r="AC24" i="2"/>
  <c r="AK24" i="2"/>
  <c r="AS24" i="2"/>
  <c r="BA24" i="2"/>
  <c r="BI24" i="2"/>
  <c r="BQ24" i="2"/>
  <c r="BY24" i="2"/>
  <c r="BR24" i="2"/>
  <c r="BZ24" i="2"/>
  <c r="L24" i="2"/>
  <c r="T24" i="2"/>
  <c r="AB24" i="2"/>
  <c r="AJ24" i="2"/>
  <c r="AR24" i="2"/>
  <c r="AZ24" i="2"/>
  <c r="BH24" i="2"/>
  <c r="BP24" i="2"/>
  <c r="BX24" i="2"/>
  <c r="J24" i="2"/>
  <c r="R24" i="2"/>
  <c r="Z24" i="2"/>
  <c r="AH24" i="2"/>
  <c r="AP24" i="2"/>
  <c r="AX24" i="2"/>
  <c r="BF24" i="2"/>
  <c r="BN24" i="2"/>
  <c r="H24" i="2"/>
  <c r="X24" i="2"/>
  <c r="AF24" i="2"/>
  <c r="AN24" i="2"/>
  <c r="AV24" i="2"/>
  <c r="BD24" i="2"/>
  <c r="BT24" i="2"/>
  <c r="P24" i="2"/>
  <c r="BL24" i="2"/>
  <c r="F68" i="2"/>
  <c r="K24" i="2"/>
  <c r="S24" i="2"/>
  <c r="AA24" i="2"/>
  <c r="AI24" i="2"/>
  <c r="AQ24" i="2"/>
  <c r="AY24" i="2"/>
  <c r="BG24" i="2"/>
  <c r="BO24" i="2"/>
  <c r="BW24" i="2"/>
  <c r="I24" i="2"/>
  <c r="Q24" i="2"/>
  <c r="Y24" i="2"/>
  <c r="AG24" i="2"/>
  <c r="AO24" i="2"/>
  <c r="AW24" i="2"/>
  <c r="BE24" i="2"/>
  <c r="BM24" i="2"/>
  <c r="BU24" i="2"/>
  <c r="G24" i="2"/>
  <c r="W24" i="2"/>
  <c r="AE24" i="2"/>
  <c r="AM24" i="2"/>
  <c r="AU24" i="2"/>
  <c r="BC24" i="2"/>
  <c r="BK24" i="2"/>
  <c r="BS24" i="2"/>
  <c r="G3" i="2"/>
  <c r="G41" i="2" s="1"/>
  <c r="G28" i="2"/>
  <c r="O28" i="2"/>
  <c r="W28" i="2"/>
  <c r="AE28" i="2"/>
  <c r="AM28" i="2"/>
  <c r="AU28" i="2"/>
  <c r="BC28" i="2"/>
  <c r="BK28" i="2"/>
  <c r="BS28" i="2"/>
  <c r="H28" i="2"/>
  <c r="P28" i="2"/>
  <c r="X28" i="2"/>
  <c r="AF28" i="2"/>
  <c r="AN28" i="2"/>
  <c r="AV28" i="2"/>
  <c r="BD28" i="2"/>
  <c r="BL28" i="2"/>
  <c r="BT28" i="2"/>
  <c r="J27" i="2"/>
  <c r="R27" i="2"/>
  <c r="Z27" i="2"/>
  <c r="AH27" i="2"/>
  <c r="AP27" i="2"/>
  <c r="AX27" i="2"/>
  <c r="BF27" i="2"/>
  <c r="BN27" i="2"/>
  <c r="BV27" i="2"/>
  <c r="E41" i="2"/>
  <c r="E50" i="2"/>
  <c r="E59" i="2"/>
  <c r="K27" i="2"/>
  <c r="S27" i="2"/>
  <c r="AA27" i="2"/>
  <c r="AI27" i="2"/>
  <c r="AQ27" i="2"/>
  <c r="AY27" i="2"/>
  <c r="BG27" i="2"/>
  <c r="BO27" i="2"/>
  <c r="BW27" i="2"/>
  <c r="F41" i="2"/>
  <c r="F32" i="2"/>
  <c r="F50" i="2"/>
  <c r="CC485" i="3" l="1"/>
  <c r="AC102" i="12"/>
  <c r="AC28" i="12" s="1"/>
  <c r="AC12" i="12" s="1"/>
  <c r="AB13" i="14"/>
  <c r="AB11" i="14"/>
  <c r="AC102" i="14"/>
  <c r="AC28" i="14" s="1"/>
  <c r="AC12" i="14" s="1"/>
  <c r="AB13" i="12"/>
  <c r="AB11" i="12"/>
  <c r="AC102" i="10"/>
  <c r="AC103" i="3"/>
  <c r="AC102" i="3" s="1"/>
  <c r="G50" i="2"/>
  <c r="CC492" i="10"/>
  <c r="CC492" i="3" s="1"/>
  <c r="U492" i="3"/>
  <c r="CC493" i="10"/>
  <c r="CC493" i="3" s="1"/>
  <c r="U493" i="3"/>
  <c r="Y29" i="2"/>
  <c r="BY29" i="2"/>
  <c r="BI29" i="2"/>
  <c r="BE29" i="2"/>
  <c r="BA29" i="2"/>
  <c r="AO29" i="2"/>
  <c r="N29" i="2"/>
  <c r="AS29" i="2"/>
  <c r="V29" i="2"/>
  <c r="H29" i="2"/>
  <c r="AL29" i="2"/>
  <c r="P29" i="2"/>
  <c r="W29" i="2"/>
  <c r="T29" i="2"/>
  <c r="BL29" i="2"/>
  <c r="AG29" i="2"/>
  <c r="Q29" i="2"/>
  <c r="AJ29" i="2"/>
  <c r="BU29" i="2"/>
  <c r="AC29" i="2"/>
  <c r="U29" i="2"/>
  <c r="BX29" i="2"/>
  <c r="AK29" i="2"/>
  <c r="BB29" i="2"/>
  <c r="I29" i="2"/>
  <c r="BP29" i="2"/>
  <c r="BQ29" i="2"/>
  <c r="E29" i="2"/>
  <c r="S29" i="2"/>
  <c r="BR29" i="2"/>
  <c r="AT29" i="2"/>
  <c r="Z29" i="2"/>
  <c r="M29" i="2"/>
  <c r="AD29" i="2"/>
  <c r="BD29" i="2"/>
  <c r="O29" i="2"/>
  <c r="BZ29" i="2"/>
  <c r="BH29" i="2"/>
  <c r="F29" i="2"/>
  <c r="BK29" i="2"/>
  <c r="AQ29" i="2"/>
  <c r="AI29" i="2"/>
  <c r="BV29" i="2"/>
  <c r="J29" i="2"/>
  <c r="AA29" i="2"/>
  <c r="BN29" i="2"/>
  <c r="BM29" i="2"/>
  <c r="AX29" i="2"/>
  <c r="AW29" i="2"/>
  <c r="AZ29" i="2"/>
  <c r="BJ29" i="2"/>
  <c r="L29" i="2"/>
  <c r="AP29" i="2"/>
  <c r="AR29" i="2"/>
  <c r="AV29" i="2"/>
  <c r="AB29" i="2"/>
  <c r="AF29" i="2"/>
  <c r="R29" i="2"/>
  <c r="AY29" i="2"/>
  <c r="AN29" i="2"/>
  <c r="BS29" i="2"/>
  <c r="G29" i="2"/>
  <c r="BF29" i="2"/>
  <c r="X29" i="2"/>
  <c r="BT29" i="2"/>
  <c r="AH29" i="2"/>
  <c r="AE29" i="2"/>
  <c r="AU29" i="2"/>
  <c r="BW29" i="2"/>
  <c r="K29" i="2"/>
  <c r="AM29" i="2"/>
  <c r="BC29" i="2"/>
  <c r="BO29" i="2"/>
  <c r="BG29" i="2"/>
  <c r="G32" i="2"/>
  <c r="G68" i="2"/>
  <c r="G59" i="2"/>
  <c r="H3" i="2"/>
  <c r="AD102" i="10" l="1"/>
  <c r="AD103" i="3"/>
  <c r="AD102" i="3" s="1"/>
  <c r="AC13" i="14"/>
  <c r="AC11" i="14"/>
  <c r="AC13" i="12"/>
  <c r="AC11" i="12"/>
  <c r="AD102" i="14"/>
  <c r="AD28" i="14" s="1"/>
  <c r="AD12" i="14" s="1"/>
  <c r="AD102" i="12"/>
  <c r="AD28" i="12" s="1"/>
  <c r="AD12" i="12" s="1"/>
  <c r="H59" i="2"/>
  <c r="H68" i="2"/>
  <c r="I3" i="2"/>
  <c r="H32" i="2"/>
  <c r="H50" i="2"/>
  <c r="H41" i="2"/>
  <c r="AD13" i="14" l="1"/>
  <c r="AD11" i="14"/>
  <c r="AE102" i="10"/>
  <c r="AE103" i="3"/>
  <c r="AE102" i="3" s="1"/>
  <c r="AE102" i="14"/>
  <c r="AE28" i="14" s="1"/>
  <c r="AE12" i="14" s="1"/>
  <c r="AE102" i="12"/>
  <c r="AE28" i="12" s="1"/>
  <c r="AE12" i="12" s="1"/>
  <c r="AD11" i="12"/>
  <c r="AD13" i="12"/>
  <c r="J3" i="2"/>
  <c r="J68" i="2" s="1"/>
  <c r="I68" i="2"/>
  <c r="I59" i="2"/>
  <c r="I41" i="2"/>
  <c r="I50" i="2"/>
  <c r="I32" i="2"/>
  <c r="AF102" i="14" l="1"/>
  <c r="AF28" i="14" s="1"/>
  <c r="AF12" i="14" s="1"/>
  <c r="AE13" i="12"/>
  <c r="AE11" i="12"/>
  <c r="AF102" i="12"/>
  <c r="AF28" i="12" s="1"/>
  <c r="AF12" i="12" s="1"/>
  <c r="AE13" i="14"/>
  <c r="AE11" i="14"/>
  <c r="AF102" i="10"/>
  <c r="AF103" i="3"/>
  <c r="AF102" i="3" s="1"/>
  <c r="J59" i="2"/>
  <c r="J41" i="2"/>
  <c r="J32" i="2"/>
  <c r="J50" i="2"/>
  <c r="K3" i="2"/>
  <c r="K68" i="2" s="1"/>
  <c r="AG102" i="10" l="1"/>
  <c r="AG103" i="3"/>
  <c r="AG102" i="3" s="1"/>
  <c r="AF13" i="14"/>
  <c r="AF11" i="14"/>
  <c r="AF13" i="12"/>
  <c r="AF11" i="12"/>
  <c r="AG102" i="12"/>
  <c r="AG102" i="14"/>
  <c r="K59" i="2"/>
  <c r="K41" i="2"/>
  <c r="L3" i="2"/>
  <c r="L68" i="2" s="1"/>
  <c r="K50" i="2"/>
  <c r="K32" i="2"/>
  <c r="AH102" i="12" l="1"/>
  <c r="AH28" i="12" s="1"/>
  <c r="AH12" i="12" s="1"/>
  <c r="AH102" i="14"/>
  <c r="AH28" i="14" s="1"/>
  <c r="AH12" i="14" s="1"/>
  <c r="AH102" i="10"/>
  <c r="AH103" i="3"/>
  <c r="AH102" i="3" s="1"/>
  <c r="L41" i="2"/>
  <c r="L50" i="2"/>
  <c r="L59" i="2"/>
  <c r="M3" i="2"/>
  <c r="M68" i="2" s="1"/>
  <c r="L32" i="2"/>
  <c r="AH13" i="14" l="1"/>
  <c r="AH11" i="14"/>
  <c r="AI102" i="14"/>
  <c r="AI28" i="14" s="1"/>
  <c r="AI12" i="14" s="1"/>
  <c r="AH13" i="12"/>
  <c r="AH11" i="12"/>
  <c r="AI102" i="10"/>
  <c r="AI103" i="3"/>
  <c r="AI102" i="3" s="1"/>
  <c r="AI102" i="12"/>
  <c r="AI28" i="12" s="1"/>
  <c r="AI12" i="12" s="1"/>
  <c r="M50" i="2"/>
  <c r="M32" i="2"/>
  <c r="M41" i="2"/>
  <c r="N3" i="2"/>
  <c r="N68" i="2" s="1"/>
  <c r="M59" i="2"/>
  <c r="AI11" i="14" l="1"/>
  <c r="AI13" i="14"/>
  <c r="AJ102" i="14"/>
  <c r="AJ28" i="14" s="1"/>
  <c r="AJ12" i="14" s="1"/>
  <c r="AJ102" i="12"/>
  <c r="AJ28" i="12" s="1"/>
  <c r="AJ12" i="12" s="1"/>
  <c r="AI11" i="12"/>
  <c r="AI13" i="12"/>
  <c r="AJ102" i="10"/>
  <c r="AJ103" i="3"/>
  <c r="AJ102" i="3" s="1"/>
  <c r="N41" i="2"/>
  <c r="N32" i="2"/>
  <c r="N50" i="2"/>
  <c r="O3" i="2"/>
  <c r="O68" i="2" s="1"/>
  <c r="N59" i="2"/>
  <c r="AJ11" i="14" l="1"/>
  <c r="AJ13" i="14"/>
  <c r="AK102" i="12"/>
  <c r="AK28" i="12" s="1"/>
  <c r="AK12" i="12" s="1"/>
  <c r="AK102" i="14"/>
  <c r="AK28" i="14" s="1"/>
  <c r="AK12" i="14" s="1"/>
  <c r="AJ13" i="12"/>
  <c r="AJ11" i="12"/>
  <c r="AK102" i="10"/>
  <c r="AK103" i="3"/>
  <c r="AK102" i="3" s="1"/>
  <c r="O41" i="2"/>
  <c r="O59" i="2"/>
  <c r="O32" i="2"/>
  <c r="P3" i="2"/>
  <c r="P68" i="2" s="1"/>
  <c r="O50" i="2"/>
  <c r="AK11" i="14" l="1"/>
  <c r="AK13" i="14"/>
  <c r="AL102" i="10"/>
  <c r="AL103" i="3"/>
  <c r="AL102" i="3" s="1"/>
  <c r="AL102" i="14"/>
  <c r="AL28" i="14" s="1"/>
  <c r="AL12" i="14" s="1"/>
  <c r="AK13" i="12"/>
  <c r="AK11" i="12"/>
  <c r="AL102" i="12"/>
  <c r="AL28" i="12" s="1"/>
  <c r="AL12" i="12" s="1"/>
  <c r="P32" i="2"/>
  <c r="P59" i="2"/>
  <c r="P41" i="2"/>
  <c r="Q3" i="2"/>
  <c r="Q68" i="2" s="1"/>
  <c r="P50" i="2"/>
  <c r="AM102" i="12" l="1"/>
  <c r="AM102" i="14"/>
  <c r="AL13" i="12"/>
  <c r="AL11" i="12"/>
  <c r="AL13" i="14"/>
  <c r="AL11" i="14"/>
  <c r="AM102" i="10"/>
  <c r="AM103" i="3"/>
  <c r="AM102" i="3" s="1"/>
  <c r="R3" i="2"/>
  <c r="R68" i="2" s="1"/>
  <c r="Q41" i="2"/>
  <c r="Q32" i="2"/>
  <c r="Q50" i="2"/>
  <c r="Q59" i="2"/>
  <c r="AN102" i="10" l="1"/>
  <c r="AN103" i="3"/>
  <c r="AN102" i="3" s="1"/>
  <c r="AN102" i="14"/>
  <c r="AN28" i="14" s="1"/>
  <c r="AN12" i="14" s="1"/>
  <c r="AN102" i="12"/>
  <c r="AN28" i="12" s="1"/>
  <c r="AN12" i="12" s="1"/>
  <c r="R50" i="2"/>
  <c r="S3" i="2"/>
  <c r="S68" i="2" s="1"/>
  <c r="R59" i="2"/>
  <c r="R32" i="2"/>
  <c r="R41" i="2"/>
  <c r="AN13" i="12" l="1"/>
  <c r="AN11" i="12"/>
  <c r="AO102" i="14"/>
  <c r="AO28" i="14" s="1"/>
  <c r="AO12" i="14" s="1"/>
  <c r="AO102" i="12"/>
  <c r="AO28" i="12" s="1"/>
  <c r="AO12" i="12" s="1"/>
  <c r="AN13" i="14"/>
  <c r="AN11" i="14"/>
  <c r="AO102" i="10"/>
  <c r="AO103" i="3"/>
  <c r="AO102" i="3" s="1"/>
  <c r="S59" i="2"/>
  <c r="S41" i="2"/>
  <c r="S32" i="2"/>
  <c r="S50" i="2"/>
  <c r="T3" i="2"/>
  <c r="T68" i="2" s="1"/>
  <c r="T32" i="2" l="1"/>
  <c r="T59" i="2"/>
  <c r="T41" i="2"/>
  <c r="U3" i="2"/>
  <c r="U68" i="2" s="1"/>
  <c r="AP102" i="12"/>
  <c r="AP28" i="12" s="1"/>
  <c r="AP12" i="12" s="1"/>
  <c r="AO13" i="14"/>
  <c r="AO11" i="14"/>
  <c r="AO13" i="12"/>
  <c r="AO11" i="12"/>
  <c r="AP102" i="10"/>
  <c r="AP103" i="3"/>
  <c r="AP102" i="3" s="1"/>
  <c r="AP102" i="14"/>
  <c r="AP28" i="14" s="1"/>
  <c r="AP12" i="14" s="1"/>
  <c r="T50" i="2"/>
  <c r="V3" i="2" l="1"/>
  <c r="V68" i="2" s="1"/>
  <c r="U59" i="2"/>
  <c r="U50" i="2"/>
  <c r="U32" i="2"/>
  <c r="U41" i="2"/>
  <c r="AQ102" i="14"/>
  <c r="AQ28" i="14" s="1"/>
  <c r="AQ12" i="14" s="1"/>
  <c r="AQ102" i="12"/>
  <c r="AQ28" i="12" s="1"/>
  <c r="AQ12" i="12" s="1"/>
  <c r="AP13" i="12"/>
  <c r="AP11" i="12"/>
  <c r="AP13" i="14"/>
  <c r="AP11" i="14"/>
  <c r="AQ102" i="10"/>
  <c r="AQ103" i="3"/>
  <c r="AQ102" i="3" s="1"/>
  <c r="W3" i="2"/>
  <c r="W68" i="2" s="1"/>
  <c r="V50" i="2" l="1"/>
  <c r="V59" i="2"/>
  <c r="V32" i="2"/>
  <c r="V41" i="2"/>
  <c r="AR102" i="10"/>
  <c r="AR103" i="3"/>
  <c r="AR102" i="3" s="1"/>
  <c r="AR102" i="12"/>
  <c r="AR28" i="12" s="1"/>
  <c r="AR12" i="12" s="1"/>
  <c r="AQ13" i="14"/>
  <c r="AQ11" i="14"/>
  <c r="AQ11" i="12"/>
  <c r="AQ13" i="12"/>
  <c r="AR102" i="14"/>
  <c r="AR28" i="14" s="1"/>
  <c r="AR12" i="14" s="1"/>
  <c r="W32" i="2"/>
  <c r="W59" i="2"/>
  <c r="W41" i="2"/>
  <c r="W50" i="2"/>
  <c r="X3" i="2"/>
  <c r="X68" i="2" s="1"/>
  <c r="AS102" i="14" l="1"/>
  <c r="AR13" i="12"/>
  <c r="AR11" i="12"/>
  <c r="AS102" i="10"/>
  <c r="AS103" i="3"/>
  <c r="AS102" i="3" s="1"/>
  <c r="AS102" i="12"/>
  <c r="AR13" i="14"/>
  <c r="AR11" i="14"/>
  <c r="X59" i="2"/>
  <c r="X41" i="2"/>
  <c r="X50" i="2"/>
  <c r="Y3" i="2"/>
  <c r="Y68" i="2" s="1"/>
  <c r="X32" i="2"/>
  <c r="AT102" i="12" l="1"/>
  <c r="AT28" i="12" s="1"/>
  <c r="AT12" i="12" s="1"/>
  <c r="AT102" i="10"/>
  <c r="AT103" i="3"/>
  <c r="AT102" i="14"/>
  <c r="AT28" i="14" s="1"/>
  <c r="AT12" i="14" s="1"/>
  <c r="Y59" i="2"/>
  <c r="Y50" i="2"/>
  <c r="Y32" i="2"/>
  <c r="Y41" i="2"/>
  <c r="Z3" i="2"/>
  <c r="Z68" i="2" s="1"/>
  <c r="AT102" i="3" l="1"/>
  <c r="AU102" i="10"/>
  <c r="AU103" i="3"/>
  <c r="AU102" i="3" s="1"/>
  <c r="AU102" i="14"/>
  <c r="AU28" i="14" s="1"/>
  <c r="AU12" i="14" s="1"/>
  <c r="AT11" i="12"/>
  <c r="AT13" i="12"/>
  <c r="AT13" i="14"/>
  <c r="AT11" i="14"/>
  <c r="AU102" i="12"/>
  <c r="AU28" i="12" s="1"/>
  <c r="AU12" i="12" s="1"/>
  <c r="Z59" i="2"/>
  <c r="Z50" i="2"/>
  <c r="Z32" i="2"/>
  <c r="Z41" i="2"/>
  <c r="AA3" i="2"/>
  <c r="AA68" i="2" s="1"/>
  <c r="AV102" i="12" l="1"/>
  <c r="AV28" i="12" s="1"/>
  <c r="AV12" i="12" s="1"/>
  <c r="AV102" i="14"/>
  <c r="AV28" i="14" s="1"/>
  <c r="AV12" i="14" s="1"/>
  <c r="AU13" i="14"/>
  <c r="AU11" i="14"/>
  <c r="AV102" i="10"/>
  <c r="AV103" i="3"/>
  <c r="AV102" i="3" s="1"/>
  <c r="AU13" i="12"/>
  <c r="AU11" i="12"/>
  <c r="AA50" i="2"/>
  <c r="AA41" i="2"/>
  <c r="AA59" i="2"/>
  <c r="AA32" i="2"/>
  <c r="AB3" i="2"/>
  <c r="AB68" i="2" s="1"/>
  <c r="AV13" i="12" l="1"/>
  <c r="AV11" i="12"/>
  <c r="AV13" i="14"/>
  <c r="AV11" i="14"/>
  <c r="AW102" i="14"/>
  <c r="AW28" i="14" s="1"/>
  <c r="AW12" i="14" s="1"/>
  <c r="AW102" i="10"/>
  <c r="AW103" i="3"/>
  <c r="AW102" i="3" s="1"/>
  <c r="AW102" i="12"/>
  <c r="AW28" i="12" s="1"/>
  <c r="AW12" i="12" s="1"/>
  <c r="AB50" i="2"/>
  <c r="AB41" i="2"/>
  <c r="AB59" i="2"/>
  <c r="AB32" i="2"/>
  <c r="AC3" i="2"/>
  <c r="AC68" i="2" s="1"/>
  <c r="AW13" i="14" l="1"/>
  <c r="AW11" i="14"/>
  <c r="AX102" i="12"/>
  <c r="AX28" i="12" s="1"/>
  <c r="AX12" i="12" s="1"/>
  <c r="AX102" i="14"/>
  <c r="AX28" i="14" s="1"/>
  <c r="AX12" i="14" s="1"/>
  <c r="AW13" i="12"/>
  <c r="AW11" i="12"/>
  <c r="AX102" i="10"/>
  <c r="AX103" i="3"/>
  <c r="AX102" i="3" s="1"/>
  <c r="AC41" i="2"/>
  <c r="AC32" i="2"/>
  <c r="AC50" i="2"/>
  <c r="AC59" i="2"/>
  <c r="AD3" i="2"/>
  <c r="AD68" i="2" s="1"/>
  <c r="AX13" i="12" l="1"/>
  <c r="AX11" i="12"/>
  <c r="AX13" i="14"/>
  <c r="AX11" i="14"/>
  <c r="AY102" i="10"/>
  <c r="AY103" i="3"/>
  <c r="AY102" i="3" s="1"/>
  <c r="AY102" i="14"/>
  <c r="AY28" i="14" s="1"/>
  <c r="AY12" i="14" s="1"/>
  <c r="AY102" i="12"/>
  <c r="AY28" i="12" s="1"/>
  <c r="AY12" i="12" s="1"/>
  <c r="AD41" i="2"/>
  <c r="AD32" i="2"/>
  <c r="AD50" i="2"/>
  <c r="AD59" i="2"/>
  <c r="AE3" i="2"/>
  <c r="AE68" i="2" s="1"/>
  <c r="AZ102" i="10" l="1"/>
  <c r="AZ103" i="3"/>
  <c r="AZ102" i="3" s="1"/>
  <c r="AZ102" i="14"/>
  <c r="AZ28" i="14" s="1"/>
  <c r="AZ12" i="14" s="1"/>
  <c r="AZ102" i="12"/>
  <c r="AZ28" i="12" s="1"/>
  <c r="AZ12" i="12" s="1"/>
  <c r="AY13" i="14"/>
  <c r="AY11" i="14"/>
  <c r="AY13" i="12"/>
  <c r="AY11" i="12"/>
  <c r="AE32" i="2"/>
  <c r="AE59" i="2"/>
  <c r="AE41" i="2"/>
  <c r="AF3" i="2"/>
  <c r="AF68" i="2" s="1"/>
  <c r="AE50" i="2"/>
  <c r="AZ11" i="14" l="1"/>
  <c r="AZ13" i="14"/>
  <c r="BA102" i="10"/>
  <c r="BA103" i="3"/>
  <c r="BA102" i="3" s="1"/>
  <c r="BA102" i="14"/>
  <c r="BA28" i="14" s="1"/>
  <c r="BA12" i="14" s="1"/>
  <c r="BA102" i="12"/>
  <c r="BA28" i="12" s="1"/>
  <c r="BA12" i="12" s="1"/>
  <c r="AZ13" i="12"/>
  <c r="AZ11" i="12"/>
  <c r="AF59" i="2"/>
  <c r="AF41" i="2"/>
  <c r="AF32" i="2"/>
  <c r="AF50" i="2"/>
  <c r="AG3" i="2"/>
  <c r="AG68" i="2" s="1"/>
  <c r="BB102" i="14" l="1"/>
  <c r="BB28" i="14" s="1"/>
  <c r="BB12" i="14" s="1"/>
  <c r="BA13" i="12"/>
  <c r="BA11" i="12"/>
  <c r="BB102" i="12"/>
  <c r="BB28" i="12" s="1"/>
  <c r="BB12" i="12" s="1"/>
  <c r="BA13" i="14"/>
  <c r="BA11" i="14"/>
  <c r="BB102" i="10"/>
  <c r="BB103" i="3"/>
  <c r="BB102" i="3" s="1"/>
  <c r="AG59" i="2"/>
  <c r="AG50" i="2"/>
  <c r="AG32" i="2"/>
  <c r="AG41" i="2"/>
  <c r="AH3" i="2"/>
  <c r="AH68" i="2" s="1"/>
  <c r="BB11" i="12" l="1"/>
  <c r="BB13" i="12"/>
  <c r="BC102" i="10"/>
  <c r="BC103" i="3"/>
  <c r="BC102" i="3" s="1"/>
  <c r="BC102" i="12"/>
  <c r="BC28" i="12" s="1"/>
  <c r="BC12" i="12" s="1"/>
  <c r="BB13" i="14"/>
  <c r="BB11" i="14"/>
  <c r="BC102" i="14"/>
  <c r="BC28" i="14" s="1"/>
  <c r="BC12" i="14" s="1"/>
  <c r="AH59" i="2"/>
  <c r="AH50" i="2"/>
  <c r="AH32" i="2"/>
  <c r="AI3" i="2"/>
  <c r="AI68" i="2" s="1"/>
  <c r="AH41" i="2"/>
  <c r="BD102" i="14" l="1"/>
  <c r="BD28" i="14" s="1"/>
  <c r="BD12" i="14" s="1"/>
  <c r="BD102" i="12"/>
  <c r="BD28" i="12" s="1"/>
  <c r="BD12" i="12" s="1"/>
  <c r="BC13" i="14"/>
  <c r="BC11" i="14"/>
  <c r="BC13" i="12"/>
  <c r="BC11" i="12"/>
  <c r="BD102" i="10"/>
  <c r="BD103" i="3"/>
  <c r="BD102" i="3" s="1"/>
  <c r="AI50" i="2"/>
  <c r="AI41" i="2"/>
  <c r="AI59" i="2"/>
  <c r="AJ3" i="2"/>
  <c r="AJ68" i="2" s="1"/>
  <c r="AI32" i="2"/>
  <c r="BE102" i="10" l="1"/>
  <c r="BE103" i="3"/>
  <c r="BE102" i="3" s="1"/>
  <c r="BD13" i="14"/>
  <c r="BD11" i="14"/>
  <c r="BD13" i="12"/>
  <c r="BD11" i="12"/>
  <c r="BE102" i="12"/>
  <c r="BE102" i="14"/>
  <c r="AJ50" i="2"/>
  <c r="AJ41" i="2"/>
  <c r="AJ59" i="2"/>
  <c r="AK3" i="2"/>
  <c r="AK68" i="2" s="1"/>
  <c r="AJ32" i="2"/>
  <c r="BF102" i="12" l="1"/>
  <c r="BF28" i="12" s="1"/>
  <c r="BF12" i="12" s="1"/>
  <c r="BF102" i="14"/>
  <c r="BF28" i="14" s="1"/>
  <c r="BF12" i="14" s="1"/>
  <c r="BF102" i="10"/>
  <c r="BF103" i="3"/>
  <c r="BF102" i="3" s="1"/>
  <c r="AK41" i="2"/>
  <c r="AK32" i="2"/>
  <c r="AK50" i="2"/>
  <c r="AK59" i="2"/>
  <c r="AL3" i="2"/>
  <c r="AL68" i="2" s="1"/>
  <c r="BF11" i="14" l="1"/>
  <c r="BF13" i="14"/>
  <c r="BG102" i="14"/>
  <c r="BG28" i="14" s="1"/>
  <c r="BG12" i="14" s="1"/>
  <c r="BF13" i="12"/>
  <c r="BF11" i="12"/>
  <c r="BG102" i="10"/>
  <c r="BG103" i="3"/>
  <c r="BG102" i="3" s="1"/>
  <c r="BG102" i="12"/>
  <c r="BG28" i="12" s="1"/>
  <c r="BG12" i="12" s="1"/>
  <c r="AL41" i="2"/>
  <c r="AL32" i="2"/>
  <c r="AL50" i="2"/>
  <c r="AL59" i="2"/>
  <c r="AM3" i="2"/>
  <c r="AM68" i="2" s="1"/>
  <c r="BH102" i="12" l="1"/>
  <c r="BH28" i="12" s="1"/>
  <c r="BH12" i="12" s="1"/>
  <c r="BG11" i="14"/>
  <c r="BG13" i="14"/>
  <c r="BH102" i="14"/>
  <c r="BH28" i="14" s="1"/>
  <c r="BH12" i="14" s="1"/>
  <c r="BG11" i="12"/>
  <c r="BG13" i="12"/>
  <c r="BH102" i="10"/>
  <c r="BH103" i="3"/>
  <c r="BH102" i="3" s="1"/>
  <c r="AM32" i="2"/>
  <c r="AM59" i="2"/>
  <c r="AM41" i="2"/>
  <c r="AN3" i="2"/>
  <c r="AN68" i="2" s="1"/>
  <c r="AM50" i="2"/>
  <c r="BH13" i="12" l="1"/>
  <c r="BH11" i="12"/>
  <c r="BI102" i="10"/>
  <c r="BI103" i="3"/>
  <c r="BI102" i="3" s="1"/>
  <c r="BH13" i="14"/>
  <c r="BH11" i="14"/>
  <c r="BI102" i="14"/>
  <c r="BI28" i="14" s="1"/>
  <c r="BI12" i="14" s="1"/>
  <c r="BI102" i="12"/>
  <c r="BI28" i="12" s="1"/>
  <c r="BI12" i="12" s="1"/>
  <c r="AN59" i="2"/>
  <c r="AN41" i="2"/>
  <c r="AN50" i="2"/>
  <c r="AN32" i="2"/>
  <c r="AO3" i="2"/>
  <c r="AO68" i="2" s="1"/>
  <c r="BI11" i="14" l="1"/>
  <c r="BI13" i="14"/>
  <c r="BJ102" i="14"/>
  <c r="BJ28" i="14" s="1"/>
  <c r="BJ12" i="14" s="1"/>
  <c r="BJ102" i="12"/>
  <c r="BJ28" i="12" s="1"/>
  <c r="BJ12" i="12" s="1"/>
  <c r="BI13" i="12"/>
  <c r="BI11" i="12"/>
  <c r="BJ102" i="10"/>
  <c r="BJ103" i="3"/>
  <c r="BJ102" i="3" s="1"/>
  <c r="AO59" i="2"/>
  <c r="AO50" i="2"/>
  <c r="AO32" i="2"/>
  <c r="AP3" i="2"/>
  <c r="AP68" i="2" s="1"/>
  <c r="AO41" i="2"/>
  <c r="BJ13" i="12" l="1"/>
  <c r="BJ11" i="12"/>
  <c r="BJ13" i="14"/>
  <c r="BJ11" i="14"/>
  <c r="BK102" i="10"/>
  <c r="BK103" i="3"/>
  <c r="BK102" i="3" s="1"/>
  <c r="BK102" i="12"/>
  <c r="BK28" i="12" s="1"/>
  <c r="BK12" i="12" s="1"/>
  <c r="BK102" i="14"/>
  <c r="BK28" i="14" s="1"/>
  <c r="BK12" i="14" s="1"/>
  <c r="AP59" i="2"/>
  <c r="AP50" i="2"/>
  <c r="AP32" i="2"/>
  <c r="AP41" i="2"/>
  <c r="AQ3" i="2"/>
  <c r="AQ68" i="2" s="1"/>
  <c r="BK13" i="14" l="1"/>
  <c r="BK11" i="14"/>
  <c r="BL102" i="14"/>
  <c r="BL28" i="14" s="1"/>
  <c r="BL12" i="14" s="1"/>
  <c r="BK13" i="12"/>
  <c r="BK11" i="12"/>
  <c r="BL102" i="10"/>
  <c r="BL103" i="3"/>
  <c r="BL102" i="3" s="1"/>
  <c r="BL102" i="12"/>
  <c r="BL28" i="12" s="1"/>
  <c r="BL12" i="12" s="1"/>
  <c r="AQ50" i="2"/>
  <c r="AQ41" i="2"/>
  <c r="AQ59" i="2"/>
  <c r="AQ32" i="2"/>
  <c r="AR3" i="2"/>
  <c r="AR68" i="2" s="1"/>
  <c r="BL13" i="12" l="1"/>
  <c r="BL11" i="12"/>
  <c r="BM102" i="10"/>
  <c r="BM103" i="3"/>
  <c r="BM102" i="3" s="1"/>
  <c r="BM102" i="12"/>
  <c r="BM28" i="12" s="1"/>
  <c r="BM12" i="12" s="1"/>
  <c r="BL13" i="14"/>
  <c r="BL11" i="14"/>
  <c r="BM102" i="14"/>
  <c r="BM28" i="14" s="1"/>
  <c r="BM12" i="14" s="1"/>
  <c r="AR50" i="2"/>
  <c r="AR41" i="2"/>
  <c r="AR59" i="2"/>
  <c r="AR32" i="2"/>
  <c r="AS3" i="2"/>
  <c r="AS68" i="2" s="1"/>
  <c r="BM13" i="14" l="1"/>
  <c r="BM11" i="14"/>
  <c r="BM13" i="12"/>
  <c r="BM11" i="12"/>
  <c r="BN102" i="10"/>
  <c r="BN103" i="3"/>
  <c r="BN102" i="3" s="1"/>
  <c r="BN102" i="14"/>
  <c r="BN28" i="14" s="1"/>
  <c r="BN12" i="14" s="1"/>
  <c r="BN102" i="12"/>
  <c r="BN28" i="12" s="1"/>
  <c r="BN12" i="12" s="1"/>
  <c r="AS41" i="2"/>
  <c r="AS32" i="2"/>
  <c r="AS50" i="2"/>
  <c r="AS59" i="2"/>
  <c r="AT3" i="2"/>
  <c r="AT68" i="2" s="1"/>
  <c r="BO102" i="12" l="1"/>
  <c r="BO28" i="12" s="1"/>
  <c r="BO12" i="12" s="1"/>
  <c r="BN13" i="14"/>
  <c r="BN11" i="14"/>
  <c r="BO102" i="10"/>
  <c r="BO103" i="3"/>
  <c r="BO102" i="3" s="1"/>
  <c r="BO102" i="14"/>
  <c r="BO28" i="14" s="1"/>
  <c r="BO12" i="14" s="1"/>
  <c r="BN13" i="12"/>
  <c r="BN11" i="12"/>
  <c r="AT41" i="2"/>
  <c r="AT32" i="2"/>
  <c r="AT50" i="2"/>
  <c r="AT59" i="2"/>
  <c r="AU3" i="2"/>
  <c r="AU68" i="2" s="1"/>
  <c r="BO13" i="14" l="1"/>
  <c r="BO11" i="14"/>
  <c r="BP102" i="10"/>
  <c r="BP103" i="3"/>
  <c r="BP102" i="3" s="1"/>
  <c r="BP102" i="14"/>
  <c r="BP28" i="14" s="1"/>
  <c r="BP12" i="14" s="1"/>
  <c r="BO13" i="12"/>
  <c r="BO11" i="12"/>
  <c r="BP102" i="12"/>
  <c r="BP28" i="12" s="1"/>
  <c r="BP12" i="12" s="1"/>
  <c r="AU32" i="2"/>
  <c r="AU59" i="2"/>
  <c r="AU41" i="2"/>
  <c r="AU50" i="2"/>
  <c r="AV3" i="2"/>
  <c r="AV68" i="2" s="1"/>
  <c r="BP13" i="12" l="1"/>
  <c r="BP11" i="12"/>
  <c r="BP13" i="14"/>
  <c r="BP11" i="14"/>
  <c r="BQ102" i="10"/>
  <c r="BQ103" i="3"/>
  <c r="BQ102" i="3" s="1"/>
  <c r="BQ102" i="12"/>
  <c r="BQ102" i="14"/>
  <c r="AV32" i="2"/>
  <c r="AV59" i="2"/>
  <c r="AV41" i="2"/>
  <c r="AV50" i="2"/>
  <c r="AW3" i="2"/>
  <c r="AW68" i="2" s="1"/>
  <c r="BR102" i="10" l="1"/>
  <c r="BR103" i="3"/>
  <c r="BR102" i="3" s="1"/>
  <c r="BR102" i="12"/>
  <c r="BR28" i="12" s="1"/>
  <c r="BR12" i="12" s="1"/>
  <c r="BR102" i="14"/>
  <c r="BR28" i="14" s="1"/>
  <c r="BR12" i="14" s="1"/>
  <c r="AW59" i="2"/>
  <c r="AW50" i="2"/>
  <c r="AW32" i="2"/>
  <c r="AW41" i="2"/>
  <c r="AX3" i="2"/>
  <c r="AX68" i="2" s="1"/>
  <c r="BS102" i="12" l="1"/>
  <c r="BS28" i="12" s="1"/>
  <c r="BS12" i="12" s="1"/>
  <c r="BS102" i="14"/>
  <c r="BS28" i="14" s="1"/>
  <c r="BS12" i="14" s="1"/>
  <c r="BR13" i="14"/>
  <c r="BR11" i="14"/>
  <c r="BR13" i="12"/>
  <c r="BR11" i="12"/>
  <c r="BS102" i="10"/>
  <c r="BS103" i="3"/>
  <c r="BS102" i="3" s="1"/>
  <c r="AX59" i="2"/>
  <c r="AX50" i="2"/>
  <c r="AX32" i="2"/>
  <c r="AX41" i="2"/>
  <c r="AY3" i="2"/>
  <c r="AY68" i="2" s="1"/>
  <c r="BT102" i="10" l="1"/>
  <c r="BT103" i="3"/>
  <c r="BT102" i="3" s="1"/>
  <c r="BS13" i="12"/>
  <c r="BS11" i="12"/>
  <c r="BS11" i="14"/>
  <c r="BS13" i="14"/>
  <c r="BT102" i="14"/>
  <c r="BT28" i="14" s="1"/>
  <c r="BT12" i="14" s="1"/>
  <c r="BT102" i="12"/>
  <c r="BT28" i="12" s="1"/>
  <c r="BT12" i="12" s="1"/>
  <c r="AY50" i="2"/>
  <c r="AY41" i="2"/>
  <c r="AY59" i="2"/>
  <c r="AY32" i="2"/>
  <c r="AZ3" i="2"/>
  <c r="AZ68" i="2" s="1"/>
  <c r="BT13" i="14" l="1"/>
  <c r="BT11" i="14"/>
  <c r="BU102" i="10"/>
  <c r="BU103" i="3"/>
  <c r="BU102" i="3" s="1"/>
  <c r="BU102" i="14"/>
  <c r="BU28" i="14" s="1"/>
  <c r="BU12" i="14" s="1"/>
  <c r="BU102" i="12"/>
  <c r="BU28" i="12" s="1"/>
  <c r="BU12" i="12" s="1"/>
  <c r="BT13" i="12"/>
  <c r="BT11" i="12"/>
  <c r="AZ50" i="2"/>
  <c r="AZ41" i="2"/>
  <c r="AZ59" i="2"/>
  <c r="AZ32" i="2"/>
  <c r="BA3" i="2"/>
  <c r="BA68" i="2" s="1"/>
  <c r="BU11" i="12" l="1"/>
  <c r="BU13" i="12"/>
  <c r="BV102" i="12"/>
  <c r="BV28" i="12" s="1"/>
  <c r="BV12" i="12" s="1"/>
  <c r="BV102" i="14"/>
  <c r="BV28" i="14" s="1"/>
  <c r="BV12" i="14" s="1"/>
  <c r="BU13" i="14"/>
  <c r="BU11" i="14"/>
  <c r="BV102" i="10"/>
  <c r="BV103" i="3"/>
  <c r="BV102" i="3" s="1"/>
  <c r="BA41" i="2"/>
  <c r="BA32" i="2"/>
  <c r="BA50" i="2"/>
  <c r="BA59" i="2"/>
  <c r="BB3" i="2"/>
  <c r="BB68" i="2" s="1"/>
  <c r="BV13" i="12" l="1"/>
  <c r="BV11" i="12"/>
  <c r="BW102" i="14"/>
  <c r="BW28" i="14" s="1"/>
  <c r="BW12" i="14" s="1"/>
  <c r="BV11" i="14"/>
  <c r="BV13" i="14"/>
  <c r="BW102" i="10"/>
  <c r="BW103" i="3"/>
  <c r="BW102" i="3" s="1"/>
  <c r="BW102" i="12"/>
  <c r="BW28" i="12" s="1"/>
  <c r="BW12" i="12" s="1"/>
  <c r="BB41" i="2"/>
  <c r="BB32" i="2"/>
  <c r="BB50" i="2"/>
  <c r="BB59" i="2"/>
  <c r="BC3" i="2"/>
  <c r="BC68" i="2" s="1"/>
  <c r="BX102" i="12" l="1"/>
  <c r="BX28" i="12" s="1"/>
  <c r="BX12" i="12" s="1"/>
  <c r="BW13" i="14"/>
  <c r="BW11" i="14"/>
  <c r="BW11" i="12"/>
  <c r="BW13" i="12"/>
  <c r="BX102" i="10"/>
  <c r="BX103" i="3"/>
  <c r="BX102" i="3" s="1"/>
  <c r="BX102" i="14"/>
  <c r="BX28" i="14" s="1"/>
  <c r="BX12" i="14" s="1"/>
  <c r="BC32" i="2"/>
  <c r="BC59" i="2"/>
  <c r="BC41" i="2"/>
  <c r="BC50" i="2"/>
  <c r="BD3" i="2"/>
  <c r="BD68" i="2" s="1"/>
  <c r="BY102" i="14" l="1"/>
  <c r="BY28" i="14" s="1"/>
  <c r="BY12" i="14" s="1"/>
  <c r="BX11" i="12"/>
  <c r="BX13" i="12"/>
  <c r="BX13" i="14"/>
  <c r="BX11" i="14"/>
  <c r="BY102" i="10"/>
  <c r="BY103" i="3"/>
  <c r="BY102" i="3" s="1"/>
  <c r="BY102" i="12"/>
  <c r="BY28" i="12" s="1"/>
  <c r="BY12" i="12" s="1"/>
  <c r="BD32" i="2"/>
  <c r="BD59" i="2"/>
  <c r="BD41" i="2"/>
  <c r="BD50" i="2"/>
  <c r="BE3" i="2"/>
  <c r="BE68" i="2" s="1"/>
  <c r="BZ102" i="12" l="1"/>
  <c r="BZ28" i="12" s="1"/>
  <c r="BZ12" i="12" s="1"/>
  <c r="BY13" i="14"/>
  <c r="BY11" i="14"/>
  <c r="BY13" i="12"/>
  <c r="BY11" i="12"/>
  <c r="BZ102" i="10"/>
  <c r="BZ103" i="3"/>
  <c r="BZ102" i="3" s="1"/>
  <c r="BZ102" i="14"/>
  <c r="BZ28" i="14" s="1"/>
  <c r="BZ12" i="14" s="1"/>
  <c r="BE59" i="2"/>
  <c r="BE50" i="2"/>
  <c r="BE32" i="2"/>
  <c r="BE41" i="2"/>
  <c r="BF3" i="2"/>
  <c r="BF68" i="2" s="1"/>
  <c r="CA102" i="14" l="1"/>
  <c r="CA28" i="14" s="1"/>
  <c r="CA12" i="14" s="1"/>
  <c r="BZ11" i="12"/>
  <c r="BZ13" i="12"/>
  <c r="BZ13" i="14"/>
  <c r="BZ11" i="14"/>
  <c r="CA102" i="10"/>
  <c r="CA103" i="3"/>
  <c r="CA102" i="3" s="1"/>
  <c r="CA102" i="12"/>
  <c r="CA28" i="12" s="1"/>
  <c r="CA12" i="12" s="1"/>
  <c r="BF59" i="2"/>
  <c r="BF50" i="2"/>
  <c r="BF32" i="2"/>
  <c r="BF41" i="2"/>
  <c r="BG3" i="2"/>
  <c r="BG68" i="2" s="1"/>
  <c r="CB102" i="12" l="1"/>
  <c r="CB28" i="12" s="1"/>
  <c r="CB12" i="12" s="1"/>
  <c r="CA13" i="14"/>
  <c r="CA11" i="14"/>
  <c r="CA13" i="12"/>
  <c r="CA11" i="12"/>
  <c r="CB102" i="10"/>
  <c r="CB103" i="3"/>
  <c r="CB102" i="3" s="1"/>
  <c r="CB102" i="14"/>
  <c r="CB28" i="14" s="1"/>
  <c r="CB12" i="14" s="1"/>
  <c r="BG50" i="2"/>
  <c r="BG41" i="2"/>
  <c r="BG59" i="2"/>
  <c r="BG32" i="2"/>
  <c r="BH3" i="2"/>
  <c r="BH68" i="2" s="1"/>
  <c r="G103" i="14" l="1"/>
  <c r="CC102" i="14"/>
  <c r="CB13" i="12"/>
  <c r="CB11" i="12"/>
  <c r="CC102" i="12"/>
  <c r="G103" i="12"/>
  <c r="CB13" i="14"/>
  <c r="CB11" i="14"/>
  <c r="CC102" i="10"/>
  <c r="CC103" i="3"/>
  <c r="BH50" i="2"/>
  <c r="BH41" i="2"/>
  <c r="BH59" i="2"/>
  <c r="BI3" i="2"/>
  <c r="BI68" i="2" s="1"/>
  <c r="BH32" i="2"/>
  <c r="CC102" i="3" l="1"/>
  <c r="G102" i="12"/>
  <c r="G102" i="14"/>
  <c r="BI41" i="2"/>
  <c r="BI32" i="2"/>
  <c r="BI50" i="2"/>
  <c r="BI59" i="2"/>
  <c r="BJ3" i="2"/>
  <c r="BJ68" i="2" s="1"/>
  <c r="BJ41" i="2" l="1"/>
  <c r="BJ32" i="2"/>
  <c r="BJ50" i="2"/>
  <c r="BJ59" i="2"/>
  <c r="BK3" i="2"/>
  <c r="BK68" i="2" s="1"/>
  <c r="BK32" i="2" l="1"/>
  <c r="BK59" i="2"/>
  <c r="BK41" i="2"/>
  <c r="BL3" i="2"/>
  <c r="BL68" i="2" s="1"/>
  <c r="BK50" i="2"/>
  <c r="BL32" i="2" l="1"/>
  <c r="BL59" i="2"/>
  <c r="BL41" i="2"/>
  <c r="BL50" i="2"/>
  <c r="BM3" i="2"/>
  <c r="BM68" i="2" s="1"/>
  <c r="BM59" i="2" l="1"/>
  <c r="BM50" i="2"/>
  <c r="BM32" i="2"/>
  <c r="BM41" i="2"/>
  <c r="BN3" i="2"/>
  <c r="BN68" i="2" s="1"/>
  <c r="BN59" i="2" l="1"/>
  <c r="BN50" i="2"/>
  <c r="BN32" i="2"/>
  <c r="BN41" i="2"/>
  <c r="BO3" i="2"/>
  <c r="BO68" i="2" s="1"/>
  <c r="BO50" i="2" l="1"/>
  <c r="BO41" i="2"/>
  <c r="BO59" i="2"/>
  <c r="BP3" i="2"/>
  <c r="BP68" i="2" s="1"/>
  <c r="BO32" i="2"/>
  <c r="BP50" i="2" l="1"/>
  <c r="BP41" i="2"/>
  <c r="BP59" i="2"/>
  <c r="BQ3" i="2"/>
  <c r="BQ68" i="2" s="1"/>
  <c r="BP32" i="2"/>
  <c r="BQ41" i="2" l="1"/>
  <c r="BQ32" i="2"/>
  <c r="BQ50" i="2"/>
  <c r="BQ59" i="2"/>
  <c r="BR3" i="2"/>
  <c r="BR68" i="2" s="1"/>
  <c r="BR41" i="2" l="1"/>
  <c r="BR32" i="2"/>
  <c r="BR50" i="2"/>
  <c r="BR59" i="2"/>
  <c r="BS3" i="2"/>
  <c r="BS68" i="2" s="1"/>
  <c r="BS32" i="2" l="1"/>
  <c r="BS59" i="2"/>
  <c r="BS41" i="2"/>
  <c r="BT3" i="2"/>
  <c r="BT68" i="2" s="1"/>
  <c r="BS50" i="2"/>
  <c r="BT32" i="2" l="1"/>
  <c r="BT59" i="2"/>
  <c r="BT41" i="2"/>
  <c r="BT50" i="2"/>
  <c r="BU3" i="2"/>
  <c r="BU68" i="2" s="1"/>
  <c r="BU59" i="2" l="1"/>
  <c r="BU50" i="2"/>
  <c r="BU32" i="2"/>
  <c r="BU41" i="2"/>
  <c r="BV3" i="2"/>
  <c r="BV68" i="2" s="1"/>
  <c r="G479" i="14" l="1"/>
  <c r="BV59" i="2"/>
  <c r="BV50" i="2"/>
  <c r="BV32" i="2"/>
  <c r="BV41" i="2"/>
  <c r="BW3" i="2"/>
  <c r="BW68" i="2" s="1"/>
  <c r="BW50" i="2" l="1"/>
  <c r="BW41" i="2"/>
  <c r="BW59" i="2"/>
  <c r="BX3" i="2"/>
  <c r="BX68" i="2" s="1"/>
  <c r="BW32" i="2"/>
  <c r="G481" i="14" l="1"/>
  <c r="BX50" i="2"/>
  <c r="BX41" i="2"/>
  <c r="BX59" i="2"/>
  <c r="BY3" i="2"/>
  <c r="BY68" i="2" s="1"/>
  <c r="BX32" i="2"/>
  <c r="BY41" i="2" l="1"/>
  <c r="BY32" i="2"/>
  <c r="BY50" i="2"/>
  <c r="BY59" i="2"/>
  <c r="BZ3" i="2"/>
  <c r="BZ68" i="2" s="1"/>
  <c r="BZ41" i="2" l="1"/>
  <c r="BZ32" i="2"/>
  <c r="BZ50" i="2"/>
  <c r="BZ59" i="2"/>
  <c r="G481" i="10" l="1"/>
  <c r="G488" i="10"/>
  <c r="G487" i="10"/>
  <c r="G478" i="10"/>
  <c r="G477" i="10"/>
  <c r="G476" i="10"/>
  <c r="G475" i="10"/>
  <c r="C459" i="12"/>
  <c r="C457" i="12"/>
  <c r="C455" i="12"/>
  <c r="C453" i="12"/>
  <c r="C451" i="12"/>
  <c r="C449" i="12"/>
  <c r="C447" i="12"/>
  <c r="C445" i="12"/>
  <c r="C443" i="12"/>
  <c r="C441" i="12"/>
  <c r="C439" i="12"/>
  <c r="C437" i="12"/>
  <c r="C433" i="12"/>
  <c r="C449" i="14"/>
  <c r="C445" i="14"/>
  <c r="C443" i="14"/>
  <c r="C441" i="14"/>
  <c r="C433" i="14"/>
  <c r="G465" i="10"/>
  <c r="C459" i="10"/>
  <c r="C457" i="10"/>
  <c r="C455" i="10"/>
  <c r="C453" i="10"/>
  <c r="C451" i="10"/>
  <c r="C449" i="10"/>
  <c r="C447" i="10"/>
  <c r="C445" i="10"/>
  <c r="C443" i="10"/>
  <c r="C441" i="10"/>
  <c r="C439" i="10"/>
  <c r="C437" i="10"/>
  <c r="G431" i="10"/>
  <c r="G430" i="10"/>
  <c r="G429" i="10"/>
  <c r="G350" i="10"/>
  <c r="G399" i="10"/>
  <c r="G398" i="10"/>
  <c r="G397" i="10"/>
  <c r="G396" i="10"/>
  <c r="G395" i="10"/>
  <c r="G393" i="10"/>
  <c r="G392" i="10"/>
  <c r="G391" i="10"/>
  <c r="G390" i="10"/>
  <c r="G389" i="10"/>
  <c r="G388" i="10"/>
  <c r="G387" i="10"/>
  <c r="G386" i="10"/>
  <c r="G384" i="10"/>
  <c r="G383" i="10"/>
  <c r="G382" i="10"/>
  <c r="G381" i="10"/>
  <c r="G380" i="10"/>
  <c r="G379" i="10"/>
  <c r="G378" i="10"/>
  <c r="G377" i="10"/>
  <c r="G375" i="10"/>
  <c r="G374" i="10"/>
  <c r="G373" i="10"/>
  <c r="G372" i="10"/>
  <c r="G370" i="10"/>
  <c r="G369" i="10"/>
  <c r="G367" i="10"/>
  <c r="G366" i="10"/>
  <c r="G365" i="10"/>
  <c r="G364" i="10"/>
  <c r="G363" i="10"/>
  <c r="G362" i="10"/>
  <c r="G361" i="10"/>
  <c r="G360" i="10"/>
  <c r="G359" i="10"/>
  <c r="G358" i="10"/>
  <c r="G357" i="10"/>
  <c r="G356" i="10"/>
  <c r="G355" i="10"/>
  <c r="G354" i="10"/>
  <c r="G352" i="10"/>
  <c r="G351" i="10"/>
  <c r="G348" i="10"/>
  <c r="G346" i="10"/>
  <c r="G345" i="10"/>
  <c r="G344" i="10"/>
  <c r="G342" i="10"/>
  <c r="G341" i="10"/>
  <c r="G340" i="10"/>
  <c r="G339" i="10"/>
  <c r="G338" i="10"/>
  <c r="G337" i="10"/>
  <c r="G336" i="10"/>
  <c r="G335" i="10"/>
  <c r="G334" i="10"/>
  <c r="G332" i="10"/>
  <c r="G331" i="10"/>
  <c r="G330" i="10"/>
  <c r="G329" i="10"/>
  <c r="G328" i="10"/>
  <c r="G326" i="10"/>
  <c r="G324" i="10"/>
  <c r="G323" i="10"/>
  <c r="G321" i="10"/>
  <c r="G319" i="10"/>
  <c r="G318" i="10"/>
  <c r="G317" i="10"/>
  <c r="G311" i="10"/>
  <c r="G305" i="10"/>
  <c r="G304" i="10"/>
  <c r="G301" i="10"/>
  <c r="G300" i="10"/>
  <c r="G299" i="10"/>
  <c r="G298" i="10"/>
  <c r="G297" i="10"/>
  <c r="G295" i="10"/>
  <c r="G294" i="10"/>
  <c r="G293" i="10"/>
  <c r="G291" i="10"/>
  <c r="G290" i="10"/>
  <c r="G289" i="10"/>
  <c r="G288" i="10"/>
  <c r="G284" i="10"/>
  <c r="G280" i="10"/>
  <c r="G260" i="10"/>
  <c r="G254" i="10"/>
  <c r="G237" i="10"/>
  <c r="G253" i="10"/>
  <c r="G244" i="10"/>
  <c r="G226" i="10"/>
  <c r="G225" i="10"/>
  <c r="G224" i="10"/>
  <c r="G217" i="10"/>
  <c r="C226" i="12"/>
  <c r="C225" i="12"/>
  <c r="C224" i="12"/>
  <c r="C223" i="12"/>
  <c r="C222" i="12"/>
  <c r="C217" i="12"/>
  <c r="C226" i="14"/>
  <c r="C225" i="14"/>
  <c r="C224" i="14"/>
  <c r="C223" i="14"/>
  <c r="C222" i="14"/>
  <c r="C217" i="14"/>
  <c r="G223" i="10"/>
  <c r="G222" i="10"/>
  <c r="G194" i="10"/>
  <c r="G439" i="14" l="1"/>
  <c r="C439" i="14"/>
  <c r="G447" i="14"/>
  <c r="E448" i="14" s="1"/>
  <c r="G448" i="14" s="1"/>
  <c r="C447" i="14"/>
  <c r="G455" i="14"/>
  <c r="E456" i="14" s="1"/>
  <c r="G456" i="14" s="1"/>
  <c r="C455" i="14"/>
  <c r="G457" i="14"/>
  <c r="E458" i="14" s="1"/>
  <c r="G458" i="14" s="1"/>
  <c r="C457" i="14"/>
  <c r="G451" i="14"/>
  <c r="C451" i="14"/>
  <c r="G459" i="14"/>
  <c r="C459" i="14"/>
  <c r="G437" i="14"/>
  <c r="C437" i="14"/>
  <c r="G453" i="14"/>
  <c r="E454" i="14" s="1"/>
  <c r="G454" i="14" s="1"/>
  <c r="C453" i="14"/>
  <c r="G229" i="10"/>
  <c r="G278" i="10"/>
  <c r="G214" i="10"/>
  <c r="G428" i="10"/>
  <c r="G445" i="14"/>
  <c r="G463" i="14"/>
  <c r="G441" i="14"/>
  <c r="G449" i="14"/>
  <c r="G433" i="14"/>
  <c r="G443" i="14"/>
  <c r="G433" i="12"/>
  <c r="G449" i="12"/>
  <c r="G435" i="12"/>
  <c r="G451" i="12"/>
  <c r="G437" i="12"/>
  <c r="G453" i="12"/>
  <c r="G439" i="12"/>
  <c r="G455" i="12"/>
  <c r="G441" i="12"/>
  <c r="G457" i="12"/>
  <c r="G443" i="12"/>
  <c r="G459" i="12"/>
  <c r="G445" i="12"/>
  <c r="G461" i="12"/>
  <c r="G447" i="12"/>
  <c r="G463" i="12"/>
  <c r="BE174" i="14"/>
  <c r="AS174" i="14"/>
  <c r="AG174" i="14"/>
  <c r="U174" i="14"/>
  <c r="BQ174" i="14"/>
  <c r="AG182" i="14"/>
  <c r="AS182" i="14"/>
  <c r="BQ182" i="14"/>
  <c r="BE182" i="14"/>
  <c r="U182" i="14"/>
  <c r="BE190" i="14"/>
  <c r="AS190" i="14"/>
  <c r="AG190" i="14"/>
  <c r="U190" i="14"/>
  <c r="BQ190" i="14"/>
  <c r="BQ196" i="14"/>
  <c r="BE196" i="14"/>
  <c r="AS196" i="14"/>
  <c r="AG196" i="14"/>
  <c r="U196" i="14"/>
  <c r="BQ176" i="14"/>
  <c r="BE176" i="14"/>
  <c r="U176" i="14"/>
  <c r="AS176" i="14"/>
  <c r="AG176" i="14"/>
  <c r="AS184" i="14"/>
  <c r="AG184" i="14"/>
  <c r="U184" i="14"/>
  <c r="BQ184" i="14"/>
  <c r="BE184" i="14"/>
  <c r="AG192" i="14"/>
  <c r="BQ192" i="14"/>
  <c r="BE192" i="14"/>
  <c r="U192" i="14"/>
  <c r="AS192" i="14"/>
  <c r="U188" i="14"/>
  <c r="BE188" i="14"/>
  <c r="AS188" i="14"/>
  <c r="BQ188" i="14"/>
  <c r="AG188" i="14"/>
  <c r="BQ465" i="14"/>
  <c r="AS465" i="14"/>
  <c r="BE465" i="14"/>
  <c r="U465" i="14"/>
  <c r="AG465" i="14"/>
  <c r="BQ180" i="14"/>
  <c r="BE180" i="14"/>
  <c r="AS180" i="14"/>
  <c r="AG180" i="14"/>
  <c r="U180" i="14"/>
  <c r="AG178" i="14"/>
  <c r="U178" i="14"/>
  <c r="BQ178" i="14"/>
  <c r="AS178" i="14"/>
  <c r="BE178" i="14"/>
  <c r="BQ186" i="14"/>
  <c r="BE186" i="14"/>
  <c r="AS186" i="14"/>
  <c r="AG186" i="14"/>
  <c r="U186" i="14"/>
  <c r="AG194" i="14"/>
  <c r="U194" i="14"/>
  <c r="AS194" i="14"/>
  <c r="BQ194" i="14"/>
  <c r="BE194" i="14"/>
  <c r="G445" i="10"/>
  <c r="G447" i="10"/>
  <c r="G463" i="10"/>
  <c r="G435" i="10"/>
  <c r="G449" i="10"/>
  <c r="G437" i="10"/>
  <c r="G453" i="10"/>
  <c r="G461" i="10"/>
  <c r="G439" i="10"/>
  <c r="G455" i="10"/>
  <c r="G451" i="10"/>
  <c r="G441" i="10"/>
  <c r="G457" i="10"/>
  <c r="G443" i="10"/>
  <c r="G459" i="10"/>
  <c r="BQ431" i="12"/>
  <c r="BE431" i="12"/>
  <c r="AS431" i="12"/>
  <c r="AG431" i="12"/>
  <c r="U431" i="12"/>
  <c r="BQ430" i="12"/>
  <c r="BE430" i="12"/>
  <c r="AS430" i="12"/>
  <c r="AG430" i="12"/>
  <c r="U430" i="12"/>
  <c r="BQ429" i="12"/>
  <c r="BE429" i="12"/>
  <c r="AS429" i="12"/>
  <c r="AG429" i="12"/>
  <c r="U429" i="12"/>
  <c r="BQ399" i="12"/>
  <c r="BE399" i="12"/>
  <c r="AS399" i="12"/>
  <c r="AG399" i="12"/>
  <c r="U399" i="12"/>
  <c r="BQ398" i="12"/>
  <c r="BE398" i="12"/>
  <c r="AS398" i="12"/>
  <c r="AG398" i="12"/>
  <c r="U398" i="12"/>
  <c r="BQ397" i="12"/>
  <c r="BE397" i="12"/>
  <c r="AS397" i="12"/>
  <c r="AG397" i="12"/>
  <c r="U397" i="12"/>
  <c r="BQ396" i="12"/>
  <c r="BE396" i="12"/>
  <c r="AS396" i="12"/>
  <c r="AG396" i="12"/>
  <c r="U396" i="12"/>
  <c r="BQ395" i="12"/>
  <c r="BE395" i="12"/>
  <c r="AS395" i="12"/>
  <c r="AG395" i="12"/>
  <c r="U395" i="12"/>
  <c r="BQ393" i="12"/>
  <c r="BE393" i="12"/>
  <c r="AS393" i="12"/>
  <c r="AG393" i="12"/>
  <c r="U393" i="12"/>
  <c r="BQ392" i="12"/>
  <c r="BE392" i="12"/>
  <c r="AS392" i="12"/>
  <c r="AG392" i="12"/>
  <c r="U392" i="12"/>
  <c r="BQ391" i="12"/>
  <c r="BE391" i="12"/>
  <c r="AS391" i="12"/>
  <c r="AG391" i="12"/>
  <c r="U391" i="12"/>
  <c r="BQ390" i="12"/>
  <c r="BE390" i="12"/>
  <c r="AS390" i="12"/>
  <c r="AG390" i="12"/>
  <c r="U390" i="12"/>
  <c r="BQ389" i="12"/>
  <c r="BE389" i="12"/>
  <c r="AS389" i="12"/>
  <c r="AG389" i="12"/>
  <c r="U389" i="12"/>
  <c r="BQ388" i="12"/>
  <c r="BE388" i="12"/>
  <c r="AS388" i="12"/>
  <c r="AG388" i="12"/>
  <c r="U388" i="12"/>
  <c r="BQ387" i="12"/>
  <c r="BE387" i="12"/>
  <c r="AS387" i="12"/>
  <c r="AG387" i="12"/>
  <c r="U387" i="12"/>
  <c r="BQ386" i="12"/>
  <c r="BE386" i="12"/>
  <c r="AS386" i="12"/>
  <c r="AG386" i="12"/>
  <c r="U386" i="12"/>
  <c r="BQ384" i="12"/>
  <c r="BE384" i="12"/>
  <c r="AS384" i="12"/>
  <c r="AG384" i="12"/>
  <c r="U384" i="12"/>
  <c r="BQ383" i="12"/>
  <c r="BE383" i="12"/>
  <c r="AS383" i="12"/>
  <c r="AG383" i="12"/>
  <c r="U383" i="12"/>
  <c r="BQ382" i="12"/>
  <c r="BE382" i="12"/>
  <c r="AS382" i="12"/>
  <c r="AG382" i="12"/>
  <c r="U382" i="12"/>
  <c r="BQ381" i="12"/>
  <c r="BE381" i="12"/>
  <c r="AS381" i="12"/>
  <c r="AG381" i="12"/>
  <c r="U381" i="12"/>
  <c r="BQ380" i="12"/>
  <c r="BE380" i="12"/>
  <c r="AS380" i="12"/>
  <c r="AG380" i="12"/>
  <c r="U380" i="12"/>
  <c r="BQ379" i="12"/>
  <c r="BE379" i="12"/>
  <c r="AS379" i="12"/>
  <c r="AG379" i="12"/>
  <c r="U379" i="12"/>
  <c r="BQ378" i="12"/>
  <c r="BE378" i="12"/>
  <c r="AS378" i="12"/>
  <c r="AG378" i="12"/>
  <c r="U378" i="12"/>
  <c r="BQ377" i="12"/>
  <c r="BE377" i="12"/>
  <c r="AS377" i="12"/>
  <c r="AG377" i="12"/>
  <c r="U377" i="12"/>
  <c r="BQ375" i="12"/>
  <c r="BE375" i="12"/>
  <c r="AS375" i="12"/>
  <c r="AG375" i="12"/>
  <c r="U375" i="12"/>
  <c r="BQ374" i="12"/>
  <c r="BE374" i="12"/>
  <c r="AS374" i="12"/>
  <c r="AG374" i="12"/>
  <c r="U374" i="12"/>
  <c r="BQ373" i="12"/>
  <c r="BE373" i="12"/>
  <c r="AS373" i="12"/>
  <c r="AG373" i="12"/>
  <c r="U373" i="12"/>
  <c r="BQ372" i="12"/>
  <c r="BE372" i="12"/>
  <c r="AS372" i="12"/>
  <c r="AG372" i="12"/>
  <c r="U372" i="12"/>
  <c r="BQ370" i="12"/>
  <c r="BE370" i="12"/>
  <c r="AS370" i="12"/>
  <c r="AG370" i="12"/>
  <c r="U370" i="12"/>
  <c r="BQ369" i="12"/>
  <c r="BE369" i="12"/>
  <c r="AS369" i="12"/>
  <c r="AG369" i="12"/>
  <c r="U369" i="12"/>
  <c r="BQ367" i="12"/>
  <c r="BE367" i="12"/>
  <c r="AS367" i="12"/>
  <c r="AG367" i="12"/>
  <c r="U367" i="12"/>
  <c r="BQ366" i="12"/>
  <c r="BE366" i="12"/>
  <c r="AS366" i="12"/>
  <c r="AG366" i="12"/>
  <c r="U366" i="12"/>
  <c r="BQ365" i="12"/>
  <c r="BE365" i="12"/>
  <c r="AS365" i="12"/>
  <c r="AG365" i="12"/>
  <c r="U365" i="12"/>
  <c r="BQ364" i="12"/>
  <c r="BE364" i="12"/>
  <c r="AS364" i="12"/>
  <c r="AG364" i="12"/>
  <c r="U364" i="12"/>
  <c r="BQ363" i="12"/>
  <c r="BE363" i="12"/>
  <c r="AS363" i="12"/>
  <c r="AG363" i="12"/>
  <c r="U363" i="12"/>
  <c r="BQ352" i="12"/>
  <c r="BE352" i="12"/>
  <c r="AS352" i="12"/>
  <c r="AG352" i="12"/>
  <c r="U352" i="12"/>
  <c r="BQ351" i="12"/>
  <c r="BE351" i="12"/>
  <c r="AS351" i="12"/>
  <c r="AG351" i="12"/>
  <c r="U351" i="12"/>
  <c r="BQ350" i="12"/>
  <c r="BE350" i="12"/>
  <c r="AS350" i="12"/>
  <c r="AG350" i="12"/>
  <c r="U350" i="12"/>
  <c r="BQ348" i="12"/>
  <c r="BE348" i="12"/>
  <c r="AS348" i="12"/>
  <c r="AG348" i="12"/>
  <c r="U348" i="12"/>
  <c r="BQ346" i="12"/>
  <c r="BE346" i="12"/>
  <c r="AS346" i="12"/>
  <c r="AG346" i="12"/>
  <c r="U346" i="12"/>
  <c r="BQ345" i="12"/>
  <c r="BE345" i="12"/>
  <c r="AS345" i="12"/>
  <c r="AG345" i="12"/>
  <c r="U345" i="12"/>
  <c r="BQ344" i="12"/>
  <c r="BE344" i="12"/>
  <c r="AS344" i="12"/>
  <c r="AG344" i="12"/>
  <c r="U344" i="12"/>
  <c r="BQ342" i="12"/>
  <c r="BE342" i="12"/>
  <c r="AS342" i="12"/>
  <c r="AG342" i="12"/>
  <c r="U342" i="12"/>
  <c r="BQ341" i="12"/>
  <c r="BE341" i="12"/>
  <c r="AS341" i="12"/>
  <c r="AG341" i="12"/>
  <c r="U341" i="12"/>
  <c r="BQ340" i="12"/>
  <c r="BE340" i="12"/>
  <c r="AS340" i="12"/>
  <c r="AG340" i="12"/>
  <c r="U340" i="12"/>
  <c r="BQ339" i="12"/>
  <c r="BE339" i="12"/>
  <c r="AS339" i="12"/>
  <c r="AG339" i="12"/>
  <c r="U339" i="12"/>
  <c r="BQ338" i="12"/>
  <c r="BE338" i="12"/>
  <c r="AS338" i="12"/>
  <c r="AG338" i="12"/>
  <c r="U338" i="12"/>
  <c r="BQ337" i="12"/>
  <c r="BE337" i="12"/>
  <c r="AS337" i="12"/>
  <c r="AG337" i="12"/>
  <c r="U337" i="12"/>
  <c r="BQ336" i="12"/>
  <c r="BE336" i="12"/>
  <c r="AS336" i="12"/>
  <c r="AG336" i="12"/>
  <c r="U336" i="12"/>
  <c r="BQ335" i="12"/>
  <c r="BE335" i="12"/>
  <c r="AS335" i="12"/>
  <c r="AG335" i="12"/>
  <c r="U335" i="12"/>
  <c r="BQ334" i="12"/>
  <c r="BE334" i="12"/>
  <c r="AS334" i="12"/>
  <c r="AG334" i="12"/>
  <c r="U334" i="12"/>
  <c r="BQ332" i="12"/>
  <c r="BE332" i="12"/>
  <c r="AS332" i="12"/>
  <c r="AG332" i="12"/>
  <c r="U332" i="12"/>
  <c r="BQ331" i="12"/>
  <c r="BE331" i="12"/>
  <c r="AS331" i="12"/>
  <c r="AG331" i="12"/>
  <c r="U331" i="12"/>
  <c r="BQ330" i="12"/>
  <c r="BE330" i="12"/>
  <c r="AS330" i="12"/>
  <c r="AG330" i="12"/>
  <c r="U330" i="12"/>
  <c r="BQ329" i="12"/>
  <c r="BE329" i="12"/>
  <c r="AS329" i="12"/>
  <c r="AG329" i="12"/>
  <c r="U329" i="12"/>
  <c r="BQ328" i="12"/>
  <c r="BE328" i="12"/>
  <c r="AS328" i="12"/>
  <c r="AG328" i="12"/>
  <c r="U328" i="12"/>
  <c r="BQ326" i="12"/>
  <c r="BE326" i="12"/>
  <c r="AS326" i="12"/>
  <c r="AG326" i="12"/>
  <c r="U326" i="12"/>
  <c r="BQ324" i="12"/>
  <c r="BE324" i="12"/>
  <c r="AS324" i="12"/>
  <c r="AG324" i="12"/>
  <c r="U324" i="12"/>
  <c r="BQ323" i="12"/>
  <c r="BE323" i="12"/>
  <c r="AS323" i="12"/>
  <c r="AG323" i="12"/>
  <c r="U323" i="12"/>
  <c r="BQ321" i="12"/>
  <c r="BE321" i="12"/>
  <c r="AS321" i="12"/>
  <c r="AG321" i="12"/>
  <c r="U321" i="12"/>
  <c r="BQ319" i="12"/>
  <c r="BE319" i="12"/>
  <c r="AS319" i="12"/>
  <c r="AG319" i="12"/>
  <c r="U319" i="12"/>
  <c r="BQ318" i="12"/>
  <c r="BE318" i="12"/>
  <c r="AS318" i="12"/>
  <c r="AG318" i="12"/>
  <c r="U318" i="12"/>
  <c r="BQ317" i="12"/>
  <c r="BE317" i="12"/>
  <c r="AS317" i="12"/>
  <c r="AG317" i="12"/>
  <c r="U317" i="12"/>
  <c r="BQ311" i="12"/>
  <c r="AS311" i="12"/>
  <c r="AG311" i="12"/>
  <c r="BQ301" i="12"/>
  <c r="BE301" i="12"/>
  <c r="AS301" i="12"/>
  <c r="AG301" i="12"/>
  <c r="U301" i="12"/>
  <c r="BQ300" i="12"/>
  <c r="BE300" i="12"/>
  <c r="AS300" i="12"/>
  <c r="AG300" i="12"/>
  <c r="U300" i="12"/>
  <c r="BQ299" i="12"/>
  <c r="BE299" i="12"/>
  <c r="AS299" i="12"/>
  <c r="AG299" i="12"/>
  <c r="U299" i="12"/>
  <c r="BQ298" i="12"/>
  <c r="BE298" i="12"/>
  <c r="AS298" i="12"/>
  <c r="AG298" i="12"/>
  <c r="U298" i="12"/>
  <c r="BQ297" i="12"/>
  <c r="BE297" i="12"/>
  <c r="AS297" i="12"/>
  <c r="AG297" i="12"/>
  <c r="U297" i="12"/>
  <c r="BQ295" i="12"/>
  <c r="BE295" i="12"/>
  <c r="AS295" i="12"/>
  <c r="AG295" i="12"/>
  <c r="U295" i="12"/>
  <c r="BQ294" i="12"/>
  <c r="BE294" i="12"/>
  <c r="AS294" i="12"/>
  <c r="AG294" i="12"/>
  <c r="U294" i="12"/>
  <c r="BQ293" i="12"/>
  <c r="BE293" i="12"/>
  <c r="AS293" i="12"/>
  <c r="AG293" i="12"/>
  <c r="U293" i="12"/>
  <c r="BQ291" i="12"/>
  <c r="BE291" i="12"/>
  <c r="AS291" i="12"/>
  <c r="AG291" i="12"/>
  <c r="U291" i="12"/>
  <c r="BQ290" i="12"/>
  <c r="BE290" i="12"/>
  <c r="AS290" i="12"/>
  <c r="AG290" i="12"/>
  <c r="U290" i="12"/>
  <c r="BQ289" i="12"/>
  <c r="BE289" i="12"/>
  <c r="AS289" i="12"/>
  <c r="AG289" i="12"/>
  <c r="U289" i="12"/>
  <c r="BQ288" i="12"/>
  <c r="BE288" i="12"/>
  <c r="AS288" i="12"/>
  <c r="AG288" i="12"/>
  <c r="U288" i="12"/>
  <c r="BQ284" i="12"/>
  <c r="BE284" i="12"/>
  <c r="AS284" i="12"/>
  <c r="AG284" i="12"/>
  <c r="BQ280" i="12"/>
  <c r="BE280" i="12"/>
  <c r="AS280" i="12"/>
  <c r="AG280" i="12"/>
  <c r="U280" i="12"/>
  <c r="BQ260" i="12"/>
  <c r="BE260" i="12"/>
  <c r="AS260" i="12"/>
  <c r="AG260" i="12"/>
  <c r="U260" i="12"/>
  <c r="BQ254" i="12"/>
  <c r="BE254" i="12"/>
  <c r="AS254" i="12"/>
  <c r="AG254" i="12"/>
  <c r="U254" i="12"/>
  <c r="BQ253" i="12"/>
  <c r="BE253" i="12"/>
  <c r="AS253" i="12"/>
  <c r="AG253" i="12"/>
  <c r="U253" i="12"/>
  <c r="BQ244" i="12"/>
  <c r="BE244" i="12"/>
  <c r="AS244" i="12"/>
  <c r="AG244" i="12"/>
  <c r="U244" i="12"/>
  <c r="BQ237" i="12"/>
  <c r="BE237" i="12"/>
  <c r="AS237" i="12"/>
  <c r="AG237" i="12"/>
  <c r="U237" i="12"/>
  <c r="BQ226" i="12"/>
  <c r="BE226" i="12"/>
  <c r="AS226" i="12"/>
  <c r="AG226" i="12"/>
  <c r="U226" i="12"/>
  <c r="BQ225" i="12"/>
  <c r="BE225" i="12"/>
  <c r="AS225" i="12"/>
  <c r="AG225" i="12"/>
  <c r="U225" i="12"/>
  <c r="BQ224" i="12"/>
  <c r="BE224" i="12"/>
  <c r="AS224" i="12"/>
  <c r="AG224" i="12"/>
  <c r="U224" i="12"/>
  <c r="BQ223" i="12"/>
  <c r="BE223" i="12"/>
  <c r="AS223" i="12"/>
  <c r="AG223" i="12"/>
  <c r="U223" i="12"/>
  <c r="BQ222" i="12"/>
  <c r="BE222" i="12"/>
  <c r="AS222" i="12"/>
  <c r="AG222" i="12"/>
  <c r="U222" i="12"/>
  <c r="BQ217" i="12"/>
  <c r="BE217" i="12"/>
  <c r="AS217" i="12"/>
  <c r="AG217" i="12"/>
  <c r="U217" i="12"/>
  <c r="BQ431" i="14"/>
  <c r="BE431" i="14"/>
  <c r="AS431" i="14"/>
  <c r="AG431" i="14"/>
  <c r="U431" i="14"/>
  <c r="BQ430" i="14"/>
  <c r="BE430" i="14"/>
  <c r="AS430" i="14"/>
  <c r="AG430" i="14"/>
  <c r="U430" i="14"/>
  <c r="BQ429" i="14"/>
  <c r="BE429" i="14"/>
  <c r="AS429" i="14"/>
  <c r="AG429" i="14"/>
  <c r="U429" i="14"/>
  <c r="BQ399" i="14"/>
  <c r="BE399" i="14"/>
  <c r="AS399" i="14"/>
  <c r="BQ398" i="14"/>
  <c r="BE398" i="14"/>
  <c r="AS398" i="14"/>
  <c r="BQ397" i="14"/>
  <c r="BE397" i="14"/>
  <c r="AS397" i="14"/>
  <c r="BQ396" i="14"/>
  <c r="BE396" i="14"/>
  <c r="AS396" i="14"/>
  <c r="BQ395" i="14"/>
  <c r="BE395" i="14"/>
  <c r="AS395" i="14"/>
  <c r="BQ393" i="14"/>
  <c r="BE393" i="14"/>
  <c r="AS393" i="14"/>
  <c r="BQ392" i="14"/>
  <c r="BE392" i="14"/>
  <c r="AS392" i="14"/>
  <c r="BQ391" i="14"/>
  <c r="BE391" i="14"/>
  <c r="AS391" i="14"/>
  <c r="BQ390" i="14"/>
  <c r="BE390" i="14"/>
  <c r="AS390" i="14"/>
  <c r="BQ389" i="14"/>
  <c r="BE389" i="14"/>
  <c r="AS389" i="14"/>
  <c r="BQ388" i="14"/>
  <c r="BE388" i="14"/>
  <c r="AS388" i="14"/>
  <c r="BQ387" i="14"/>
  <c r="BE387" i="14"/>
  <c r="AS387" i="14"/>
  <c r="BQ386" i="14"/>
  <c r="BE386" i="14"/>
  <c r="AS386" i="14"/>
  <c r="BQ384" i="14"/>
  <c r="BE384" i="14"/>
  <c r="AS384" i="14"/>
  <c r="BQ383" i="14"/>
  <c r="BE383" i="14"/>
  <c r="AS383" i="14"/>
  <c r="BQ382" i="14"/>
  <c r="BE382" i="14"/>
  <c r="AS382" i="14"/>
  <c r="BQ381" i="14"/>
  <c r="BE381" i="14"/>
  <c r="AS381" i="14"/>
  <c r="BQ380" i="14"/>
  <c r="BE380" i="14"/>
  <c r="AS380" i="14"/>
  <c r="BQ379" i="14"/>
  <c r="BE379" i="14"/>
  <c r="AS379" i="14"/>
  <c r="BQ378" i="14"/>
  <c r="BE378" i="14"/>
  <c r="AS378" i="14"/>
  <c r="BQ377" i="14"/>
  <c r="BE377" i="14"/>
  <c r="AS377" i="14"/>
  <c r="BQ375" i="14"/>
  <c r="BE375" i="14"/>
  <c r="AS375" i="14"/>
  <c r="BQ374" i="14"/>
  <c r="BE374" i="14"/>
  <c r="AS374" i="14"/>
  <c r="BQ373" i="14"/>
  <c r="BE373" i="14"/>
  <c r="AS373" i="14"/>
  <c r="BQ372" i="14"/>
  <c r="BE372" i="14"/>
  <c r="AS372" i="14"/>
  <c r="BQ370" i="14"/>
  <c r="BE370" i="14"/>
  <c r="AS370" i="14"/>
  <c r="BQ369" i="14"/>
  <c r="BE369" i="14"/>
  <c r="AS369" i="14"/>
  <c r="BQ367" i="14"/>
  <c r="BE367" i="14"/>
  <c r="AS367" i="14"/>
  <c r="BQ366" i="14"/>
  <c r="BE366" i="14"/>
  <c r="AS366" i="14"/>
  <c r="BQ365" i="14"/>
  <c r="BE365" i="14"/>
  <c r="AS365" i="14"/>
  <c r="BQ364" i="14"/>
  <c r="BE364" i="14"/>
  <c r="AS364" i="14"/>
  <c r="BQ363" i="14"/>
  <c r="BE363" i="14"/>
  <c r="AS363" i="14"/>
  <c r="BQ352" i="14"/>
  <c r="BE352" i="14"/>
  <c r="AS352" i="14"/>
  <c r="BQ351" i="14"/>
  <c r="BE351" i="14"/>
  <c r="AS351" i="14"/>
  <c r="BQ350" i="14"/>
  <c r="BE350" i="14"/>
  <c r="AS350" i="14"/>
  <c r="BQ348" i="14"/>
  <c r="BE348" i="14"/>
  <c r="AS348" i="14"/>
  <c r="BQ346" i="14"/>
  <c r="BE346" i="14"/>
  <c r="AS346" i="14"/>
  <c r="BQ345" i="14"/>
  <c r="BE345" i="14"/>
  <c r="AS345" i="14"/>
  <c r="BQ344" i="14"/>
  <c r="BE344" i="14"/>
  <c r="AS344" i="14"/>
  <c r="BQ342" i="14"/>
  <c r="BE342" i="14"/>
  <c r="AS342" i="14"/>
  <c r="BQ341" i="14"/>
  <c r="BE341" i="14"/>
  <c r="AS341" i="14"/>
  <c r="BQ340" i="14"/>
  <c r="BE340" i="14"/>
  <c r="AS340" i="14"/>
  <c r="BQ339" i="14"/>
  <c r="BE339" i="14"/>
  <c r="AS339" i="14"/>
  <c r="BQ338" i="14"/>
  <c r="BE338" i="14"/>
  <c r="AS338" i="14"/>
  <c r="BQ337" i="14"/>
  <c r="BE337" i="14"/>
  <c r="AS337" i="14"/>
  <c r="BQ336" i="14"/>
  <c r="BE336" i="14"/>
  <c r="AS336" i="14"/>
  <c r="BQ335" i="14"/>
  <c r="BE335" i="14"/>
  <c r="AS335" i="14"/>
  <c r="BQ332" i="14"/>
  <c r="BE332" i="14"/>
  <c r="AS332" i="14"/>
  <c r="BQ331" i="14"/>
  <c r="BE331" i="14"/>
  <c r="AS331" i="14"/>
  <c r="BQ330" i="14"/>
  <c r="BE330" i="14"/>
  <c r="AS330" i="14"/>
  <c r="BQ329" i="14"/>
  <c r="BE329" i="14"/>
  <c r="AS329" i="14"/>
  <c r="BQ328" i="14"/>
  <c r="BE328" i="14"/>
  <c r="AS328" i="14"/>
  <c r="BQ326" i="14"/>
  <c r="BE326" i="14"/>
  <c r="AS326" i="14"/>
  <c r="BQ324" i="14"/>
  <c r="BE324" i="14"/>
  <c r="AS324" i="14"/>
  <c r="BQ323" i="14"/>
  <c r="BE323" i="14"/>
  <c r="AS323" i="14"/>
  <c r="BQ321" i="14"/>
  <c r="BE321" i="14"/>
  <c r="AS321" i="14"/>
  <c r="BQ319" i="14"/>
  <c r="BE319" i="14"/>
  <c r="AS319" i="14"/>
  <c r="BQ318" i="14"/>
  <c r="BE318" i="14"/>
  <c r="AS318" i="14"/>
  <c r="BQ317" i="14"/>
  <c r="BE317" i="14"/>
  <c r="AS317" i="14"/>
  <c r="BQ305" i="14"/>
  <c r="BE305" i="14"/>
  <c r="AS305" i="14"/>
  <c r="BQ301" i="14"/>
  <c r="BE301" i="14"/>
  <c r="AS301" i="14"/>
  <c r="BQ300" i="14"/>
  <c r="BE300" i="14"/>
  <c r="AS300" i="14"/>
  <c r="BQ299" i="14"/>
  <c r="BE299" i="14"/>
  <c r="AS299" i="14"/>
  <c r="BQ298" i="14"/>
  <c r="BE298" i="14"/>
  <c r="AS298" i="14"/>
  <c r="BQ297" i="14"/>
  <c r="BE297" i="14"/>
  <c r="AS297" i="14"/>
  <c r="BQ295" i="14"/>
  <c r="BE295" i="14"/>
  <c r="AS295" i="14"/>
  <c r="BQ294" i="14"/>
  <c r="BE294" i="14"/>
  <c r="AS294" i="14"/>
  <c r="BQ293" i="14"/>
  <c r="BE293" i="14"/>
  <c r="AS293" i="14"/>
  <c r="BQ291" i="14"/>
  <c r="BE291" i="14"/>
  <c r="AS291" i="14"/>
  <c r="BQ290" i="14"/>
  <c r="BE290" i="14"/>
  <c r="AS290" i="14"/>
  <c r="BQ289" i="14"/>
  <c r="BE289" i="14"/>
  <c r="AS289" i="14"/>
  <c r="BQ288" i="14"/>
  <c r="BE288" i="14"/>
  <c r="AS288" i="14"/>
  <c r="BQ284" i="14"/>
  <c r="BE284" i="14"/>
  <c r="AS284" i="14"/>
  <c r="AG284" i="14"/>
  <c r="AG278" i="14" s="1"/>
  <c r="U284" i="14"/>
  <c r="BQ260" i="14"/>
  <c r="BE260" i="14"/>
  <c r="AS260" i="14"/>
  <c r="AG260" i="14"/>
  <c r="U260" i="14"/>
  <c r="BQ254" i="14"/>
  <c r="BE254" i="14"/>
  <c r="AS254" i="14"/>
  <c r="AG254" i="14"/>
  <c r="U254" i="14"/>
  <c r="BQ253" i="14"/>
  <c r="BE253" i="14"/>
  <c r="AS253" i="14"/>
  <c r="AG253" i="14"/>
  <c r="U253" i="14"/>
  <c r="BQ244" i="14"/>
  <c r="BE244" i="14"/>
  <c r="AS244" i="14"/>
  <c r="AG244" i="14"/>
  <c r="U244" i="14"/>
  <c r="BQ237" i="14"/>
  <c r="BE237" i="14"/>
  <c r="AS237" i="14"/>
  <c r="AG237" i="14"/>
  <c r="U237" i="14"/>
  <c r="BQ226" i="14"/>
  <c r="BE226" i="14"/>
  <c r="AS226" i="14"/>
  <c r="AG226" i="14"/>
  <c r="U226" i="14"/>
  <c r="BQ225" i="14"/>
  <c r="BE225" i="14"/>
  <c r="AS225" i="14"/>
  <c r="AG225" i="14"/>
  <c r="U225" i="14"/>
  <c r="BQ224" i="14"/>
  <c r="BE224" i="14"/>
  <c r="AS224" i="14"/>
  <c r="AG224" i="14"/>
  <c r="U224" i="14"/>
  <c r="BQ223" i="14"/>
  <c r="BE223" i="14"/>
  <c r="AS223" i="14"/>
  <c r="AG223" i="14"/>
  <c r="U223" i="14"/>
  <c r="BQ222" i="14"/>
  <c r="BE222" i="14"/>
  <c r="AS222" i="14"/>
  <c r="AG222" i="14"/>
  <c r="U222" i="14"/>
  <c r="BQ217" i="14"/>
  <c r="BE217" i="14"/>
  <c r="AS217" i="14"/>
  <c r="AG217" i="14"/>
  <c r="U217" i="14"/>
  <c r="BQ500" i="3"/>
  <c r="BE500" i="3"/>
  <c r="AS500" i="3"/>
  <c r="AG500" i="3"/>
  <c r="U500" i="3"/>
  <c r="BQ488" i="10"/>
  <c r="BQ488" i="3" s="1"/>
  <c r="BE488" i="10"/>
  <c r="BE488" i="3" s="1"/>
  <c r="AS488" i="10"/>
  <c r="AS488" i="3" s="1"/>
  <c r="AG488" i="10"/>
  <c r="AG488" i="3" s="1"/>
  <c r="U488" i="10"/>
  <c r="BQ487" i="10"/>
  <c r="BQ487" i="3" s="1"/>
  <c r="BE487" i="10"/>
  <c r="BE487" i="3" s="1"/>
  <c r="AS487" i="10"/>
  <c r="AS487" i="3" s="1"/>
  <c r="AG487" i="10"/>
  <c r="AG487" i="3" s="1"/>
  <c r="U487" i="10"/>
  <c r="U487" i="3" s="1"/>
  <c r="BQ478" i="10"/>
  <c r="BQ478" i="3" s="1"/>
  <c r="BE478" i="10"/>
  <c r="BE478" i="3" s="1"/>
  <c r="AS478" i="10"/>
  <c r="AS478" i="3" s="1"/>
  <c r="AG478" i="10"/>
  <c r="AG478" i="3" s="1"/>
  <c r="U478" i="10"/>
  <c r="U478" i="3" s="1"/>
  <c r="BQ477" i="10"/>
  <c r="BQ477" i="3" s="1"/>
  <c r="BE477" i="10"/>
  <c r="BE477" i="3" s="1"/>
  <c r="AS477" i="10"/>
  <c r="AS477" i="3" s="1"/>
  <c r="AG477" i="10"/>
  <c r="AG477" i="3" s="1"/>
  <c r="U477" i="10"/>
  <c r="U477" i="3" s="1"/>
  <c r="BQ476" i="10"/>
  <c r="BQ476" i="3" s="1"/>
  <c r="BE476" i="10"/>
  <c r="BE476" i="3" s="1"/>
  <c r="AS476" i="10"/>
  <c r="AS476" i="3" s="1"/>
  <c r="AG476" i="10"/>
  <c r="AG476" i="3" s="1"/>
  <c r="U476" i="10"/>
  <c r="BQ475" i="10"/>
  <c r="BQ475" i="3" s="1"/>
  <c r="BE475" i="10"/>
  <c r="BE475" i="3" s="1"/>
  <c r="AS475" i="10"/>
  <c r="AS475" i="3" s="1"/>
  <c r="AG475" i="10"/>
  <c r="AG475" i="3" s="1"/>
  <c r="U475" i="10"/>
  <c r="BQ431" i="10"/>
  <c r="BE431" i="10"/>
  <c r="AS431" i="10"/>
  <c r="AG431" i="10"/>
  <c r="U431" i="10"/>
  <c r="BQ430" i="10"/>
  <c r="BE430" i="10"/>
  <c r="AS430" i="10"/>
  <c r="AG430" i="10"/>
  <c r="U430" i="10"/>
  <c r="BQ429" i="10"/>
  <c r="BE429" i="10"/>
  <c r="AS429" i="10"/>
  <c r="AG429" i="10"/>
  <c r="U429" i="10"/>
  <c r="BQ399" i="10"/>
  <c r="BE399" i="10"/>
  <c r="AS399" i="10"/>
  <c r="AG399" i="10"/>
  <c r="U399" i="10"/>
  <c r="BQ398" i="10"/>
  <c r="BE398" i="10"/>
  <c r="AS398" i="10"/>
  <c r="AG398" i="10"/>
  <c r="U398" i="10"/>
  <c r="BQ397" i="10"/>
  <c r="BE397" i="10"/>
  <c r="AS397" i="10"/>
  <c r="AG397" i="10"/>
  <c r="U397" i="10"/>
  <c r="BQ396" i="10"/>
  <c r="BE396" i="10"/>
  <c r="AS396" i="10"/>
  <c r="AG396" i="10"/>
  <c r="U396" i="10"/>
  <c r="BQ395" i="10"/>
  <c r="BE395" i="10"/>
  <c r="AS395" i="10"/>
  <c r="AG395" i="10"/>
  <c r="U395" i="10"/>
  <c r="BQ393" i="10"/>
  <c r="BE393" i="10"/>
  <c r="AS393" i="10"/>
  <c r="AG393" i="10"/>
  <c r="U393" i="10"/>
  <c r="BQ392" i="10"/>
  <c r="BE392" i="10"/>
  <c r="AS392" i="10"/>
  <c r="AG392" i="10"/>
  <c r="U392" i="10"/>
  <c r="BQ391" i="10"/>
  <c r="BE391" i="10"/>
  <c r="AS391" i="10"/>
  <c r="AG391" i="10"/>
  <c r="U391" i="10"/>
  <c r="BQ390" i="10"/>
  <c r="BE390" i="10"/>
  <c r="AS390" i="10"/>
  <c r="AG390" i="10"/>
  <c r="U390" i="10"/>
  <c r="BQ389" i="10"/>
  <c r="BE389" i="10"/>
  <c r="AS389" i="10"/>
  <c r="AG389" i="10"/>
  <c r="U389" i="10"/>
  <c r="BQ388" i="10"/>
  <c r="BE388" i="10"/>
  <c r="AS388" i="10"/>
  <c r="AG388" i="10"/>
  <c r="U388" i="10"/>
  <c r="BQ387" i="10"/>
  <c r="BE387" i="10"/>
  <c r="AS387" i="10"/>
  <c r="AG387" i="10"/>
  <c r="U387" i="10"/>
  <c r="BQ386" i="10"/>
  <c r="BE386" i="10"/>
  <c r="AS386" i="10"/>
  <c r="AG386" i="10"/>
  <c r="U386" i="10"/>
  <c r="BQ384" i="10"/>
  <c r="BE384" i="10"/>
  <c r="AS384" i="10"/>
  <c r="AG384" i="10"/>
  <c r="U384" i="10"/>
  <c r="BQ383" i="10"/>
  <c r="BE383" i="10"/>
  <c r="AS383" i="10"/>
  <c r="AG383" i="10"/>
  <c r="U383" i="10"/>
  <c r="BQ382" i="10"/>
  <c r="BE382" i="10"/>
  <c r="AS382" i="10"/>
  <c r="AG382" i="10"/>
  <c r="U382" i="10"/>
  <c r="BQ381" i="10"/>
  <c r="BE381" i="10"/>
  <c r="AS381" i="10"/>
  <c r="AG381" i="10"/>
  <c r="U381" i="10"/>
  <c r="BQ380" i="10"/>
  <c r="BE380" i="10"/>
  <c r="AS380" i="10"/>
  <c r="AG380" i="10"/>
  <c r="U380" i="10"/>
  <c r="BQ379" i="10"/>
  <c r="BE379" i="10"/>
  <c r="AS379" i="10"/>
  <c r="AG379" i="10"/>
  <c r="U379" i="10"/>
  <c r="BQ378" i="10"/>
  <c r="BE378" i="10"/>
  <c r="AS378" i="10"/>
  <c r="AG378" i="10"/>
  <c r="U378" i="10"/>
  <c r="BQ377" i="10"/>
  <c r="BE377" i="10"/>
  <c r="AS377" i="10"/>
  <c r="AG377" i="10"/>
  <c r="U377" i="10"/>
  <c r="BQ375" i="10"/>
  <c r="BE375" i="10"/>
  <c r="AS375" i="10"/>
  <c r="AG375" i="10"/>
  <c r="U375" i="10"/>
  <c r="BQ374" i="10"/>
  <c r="BE374" i="10"/>
  <c r="AS374" i="10"/>
  <c r="AG374" i="10"/>
  <c r="U374" i="10"/>
  <c r="BQ373" i="10"/>
  <c r="BE373" i="10"/>
  <c r="AS373" i="10"/>
  <c r="AG373" i="10"/>
  <c r="U373" i="10"/>
  <c r="BQ372" i="10"/>
  <c r="BE372" i="10"/>
  <c r="AS372" i="10"/>
  <c r="AG372" i="10"/>
  <c r="U372" i="10"/>
  <c r="BQ370" i="10"/>
  <c r="BE370" i="10"/>
  <c r="AS370" i="10"/>
  <c r="AG370" i="10"/>
  <c r="U370" i="10"/>
  <c r="BQ369" i="10"/>
  <c r="BE369" i="10"/>
  <c r="AS369" i="10"/>
  <c r="AG369" i="10"/>
  <c r="U369" i="10"/>
  <c r="BQ367" i="10"/>
  <c r="BE367" i="10"/>
  <c r="AS367" i="10"/>
  <c r="AG367" i="10"/>
  <c r="U367" i="10"/>
  <c r="BQ366" i="10"/>
  <c r="BE366" i="10"/>
  <c r="AS366" i="10"/>
  <c r="AG366" i="10"/>
  <c r="U366" i="10"/>
  <c r="BQ365" i="10"/>
  <c r="BE365" i="10"/>
  <c r="AS365" i="10"/>
  <c r="AG365" i="10"/>
  <c r="U365" i="10"/>
  <c r="BQ364" i="10"/>
  <c r="BE364" i="10"/>
  <c r="AS364" i="10"/>
  <c r="AG364" i="10"/>
  <c r="U364" i="10"/>
  <c r="BQ363" i="10"/>
  <c r="BE363" i="10"/>
  <c r="AS363" i="10"/>
  <c r="AG363" i="10"/>
  <c r="U363" i="10"/>
  <c r="BQ362" i="10"/>
  <c r="BE362" i="10"/>
  <c r="AS362" i="10"/>
  <c r="AG362" i="10"/>
  <c r="U362" i="10"/>
  <c r="BQ361" i="10"/>
  <c r="BE361" i="10"/>
  <c r="AS361" i="10"/>
  <c r="AG361" i="10"/>
  <c r="U361" i="10"/>
  <c r="BQ360" i="10"/>
  <c r="BE360" i="10"/>
  <c r="AS360" i="10"/>
  <c r="AG360" i="10"/>
  <c r="U360" i="10"/>
  <c r="BQ359" i="10"/>
  <c r="BE359" i="10"/>
  <c r="AS359" i="10"/>
  <c r="AG359" i="10"/>
  <c r="U359" i="10"/>
  <c r="BQ358" i="10"/>
  <c r="BE358" i="10"/>
  <c r="AS358" i="10"/>
  <c r="AG358" i="10"/>
  <c r="U358" i="10"/>
  <c r="BQ357" i="10"/>
  <c r="BE357" i="10"/>
  <c r="AS357" i="10"/>
  <c r="AG357" i="10"/>
  <c r="U357" i="10"/>
  <c r="BQ356" i="10"/>
  <c r="BE356" i="10"/>
  <c r="AS356" i="10"/>
  <c r="AG356" i="10"/>
  <c r="U356" i="10"/>
  <c r="BQ355" i="10"/>
  <c r="BE355" i="10"/>
  <c r="AS355" i="10"/>
  <c r="AG355" i="10"/>
  <c r="U355" i="10"/>
  <c r="BQ354" i="10"/>
  <c r="BE354" i="10"/>
  <c r="AS354" i="10"/>
  <c r="AG354" i="10"/>
  <c r="U354" i="10"/>
  <c r="BQ352" i="10"/>
  <c r="BE352" i="10"/>
  <c r="AS352" i="10"/>
  <c r="AG352" i="10"/>
  <c r="U352" i="10"/>
  <c r="BQ351" i="10"/>
  <c r="BE351" i="10"/>
  <c r="AS351" i="10"/>
  <c r="AG351" i="10"/>
  <c r="U351" i="10"/>
  <c r="BQ350" i="10"/>
  <c r="BE350" i="10"/>
  <c r="AS350" i="10"/>
  <c r="AG350" i="10"/>
  <c r="U350" i="10"/>
  <c r="BQ348" i="10"/>
  <c r="BE348" i="10"/>
  <c r="AS348" i="10"/>
  <c r="AG348" i="10"/>
  <c r="U348" i="10"/>
  <c r="BQ346" i="10"/>
  <c r="BE346" i="10"/>
  <c r="AS346" i="10"/>
  <c r="AG346" i="10"/>
  <c r="U346" i="10"/>
  <c r="BQ345" i="10"/>
  <c r="BE345" i="10"/>
  <c r="AS345" i="10"/>
  <c r="AG345" i="10"/>
  <c r="U345" i="10"/>
  <c r="BQ344" i="10"/>
  <c r="BE344" i="10"/>
  <c r="AS344" i="10"/>
  <c r="AG344" i="10"/>
  <c r="U344" i="10"/>
  <c r="BQ342" i="10"/>
  <c r="BE342" i="10"/>
  <c r="AS342" i="10"/>
  <c r="AG342" i="10"/>
  <c r="U342" i="10"/>
  <c r="BQ341" i="10"/>
  <c r="BE341" i="10"/>
  <c r="AS341" i="10"/>
  <c r="AG341" i="10"/>
  <c r="U341" i="10"/>
  <c r="BQ340" i="10"/>
  <c r="BE340" i="10"/>
  <c r="AS340" i="10"/>
  <c r="AG340" i="10"/>
  <c r="U340" i="10"/>
  <c r="BQ339" i="10"/>
  <c r="BE339" i="10"/>
  <c r="AS339" i="10"/>
  <c r="AG339" i="10"/>
  <c r="U339" i="10"/>
  <c r="BQ338" i="10"/>
  <c r="BE338" i="10"/>
  <c r="AS338" i="10"/>
  <c r="AG338" i="10"/>
  <c r="U338" i="10"/>
  <c r="BQ337" i="10"/>
  <c r="BE337" i="10"/>
  <c r="AS337" i="10"/>
  <c r="AG337" i="10"/>
  <c r="U337" i="10"/>
  <c r="BQ336" i="10"/>
  <c r="BE336" i="10"/>
  <c r="AS336" i="10"/>
  <c r="AG336" i="10"/>
  <c r="U336" i="10"/>
  <c r="BQ335" i="10"/>
  <c r="BE335" i="10"/>
  <c r="AS335" i="10"/>
  <c r="AG335" i="10"/>
  <c r="U335" i="10"/>
  <c r="BQ334" i="10"/>
  <c r="BE334" i="10"/>
  <c r="AS334" i="10"/>
  <c r="AG334" i="10"/>
  <c r="U334" i="10"/>
  <c r="BQ332" i="10"/>
  <c r="BE332" i="10"/>
  <c r="AS332" i="10"/>
  <c r="AG332" i="10"/>
  <c r="U332" i="10"/>
  <c r="BQ331" i="10"/>
  <c r="BE331" i="10"/>
  <c r="AS331" i="10"/>
  <c r="AG331" i="10"/>
  <c r="U331" i="10"/>
  <c r="BQ330" i="10"/>
  <c r="BE330" i="10"/>
  <c r="AS330" i="10"/>
  <c r="AG330" i="10"/>
  <c r="U330" i="10"/>
  <c r="BQ329" i="10"/>
  <c r="BE329" i="10"/>
  <c r="AS329" i="10"/>
  <c r="AG329" i="10"/>
  <c r="U329" i="10"/>
  <c r="BQ328" i="10"/>
  <c r="BE328" i="10"/>
  <c r="AS328" i="10"/>
  <c r="AG328" i="10"/>
  <c r="U328" i="10"/>
  <c r="BQ326" i="10"/>
  <c r="BE326" i="10"/>
  <c r="AS326" i="10"/>
  <c r="AG326" i="10"/>
  <c r="U326" i="10"/>
  <c r="BQ324" i="10"/>
  <c r="BE324" i="10"/>
  <c r="AS324" i="10"/>
  <c r="AG324" i="10"/>
  <c r="U324" i="10"/>
  <c r="BQ323" i="10"/>
  <c r="BE323" i="10"/>
  <c r="AS323" i="10"/>
  <c r="AG323" i="10"/>
  <c r="U323" i="10"/>
  <c r="BQ321" i="10"/>
  <c r="BE321" i="10"/>
  <c r="AS321" i="10"/>
  <c r="AG321" i="10"/>
  <c r="U321" i="10"/>
  <c r="BQ319" i="10"/>
  <c r="BE319" i="10"/>
  <c r="AS319" i="10"/>
  <c r="AG319" i="10"/>
  <c r="U319" i="10"/>
  <c r="BQ318" i="10"/>
  <c r="BE318" i="10"/>
  <c r="AS318" i="10"/>
  <c r="AG318" i="10"/>
  <c r="U318" i="10"/>
  <c r="BQ317" i="10"/>
  <c r="BE317" i="10"/>
  <c r="AS317" i="10"/>
  <c r="AG317" i="10"/>
  <c r="U317" i="10"/>
  <c r="BQ311" i="10"/>
  <c r="BE311" i="10"/>
  <c r="AS311" i="10"/>
  <c r="AG311" i="10"/>
  <c r="U311" i="10"/>
  <c r="BQ305" i="10"/>
  <c r="BE305" i="10"/>
  <c r="AS305" i="10"/>
  <c r="AG305" i="10"/>
  <c r="U305" i="10"/>
  <c r="BQ304" i="10"/>
  <c r="BE304" i="10"/>
  <c r="AS304" i="10"/>
  <c r="AG304" i="10"/>
  <c r="U304" i="10"/>
  <c r="BQ301" i="10"/>
  <c r="BE301" i="10"/>
  <c r="AS301" i="10"/>
  <c r="AG301" i="10"/>
  <c r="U301" i="10"/>
  <c r="BQ300" i="10"/>
  <c r="BE300" i="10"/>
  <c r="AS300" i="10"/>
  <c r="AG300" i="10"/>
  <c r="U300" i="10"/>
  <c r="BQ299" i="10"/>
  <c r="BE299" i="10"/>
  <c r="AS299" i="10"/>
  <c r="AG299" i="10"/>
  <c r="U299" i="10"/>
  <c r="BQ298" i="10"/>
  <c r="BE298" i="10"/>
  <c r="AS298" i="10"/>
  <c r="AG298" i="10"/>
  <c r="U298" i="10"/>
  <c r="BQ297" i="10"/>
  <c r="BE297" i="10"/>
  <c r="AS297" i="10"/>
  <c r="AG297" i="10"/>
  <c r="U297" i="10"/>
  <c r="BQ295" i="10"/>
  <c r="BE295" i="10"/>
  <c r="AS295" i="10"/>
  <c r="AG295" i="10"/>
  <c r="U295" i="10"/>
  <c r="BQ294" i="10"/>
  <c r="BE294" i="10"/>
  <c r="AS294" i="10"/>
  <c r="AG294" i="10"/>
  <c r="U294" i="10"/>
  <c r="BQ293" i="10"/>
  <c r="BE293" i="10"/>
  <c r="AS293" i="10"/>
  <c r="AG293" i="10"/>
  <c r="U293" i="10"/>
  <c r="BQ291" i="10"/>
  <c r="BE291" i="10"/>
  <c r="AS291" i="10"/>
  <c r="AG291" i="10"/>
  <c r="U291" i="10"/>
  <c r="BQ290" i="10"/>
  <c r="BE290" i="10"/>
  <c r="AS290" i="10"/>
  <c r="AG290" i="10"/>
  <c r="U290" i="10"/>
  <c r="BQ289" i="10"/>
  <c r="BE289" i="10"/>
  <c r="AS289" i="10"/>
  <c r="AG289" i="10"/>
  <c r="U289" i="10"/>
  <c r="BQ288" i="10"/>
  <c r="BE288" i="10"/>
  <c r="AS288" i="10"/>
  <c r="AG288" i="10"/>
  <c r="U288" i="10"/>
  <c r="BQ284" i="10"/>
  <c r="BE284" i="10"/>
  <c r="AS284" i="10"/>
  <c r="AG284" i="10"/>
  <c r="U284" i="10"/>
  <c r="BQ280" i="10"/>
  <c r="BE280" i="10"/>
  <c r="AS280" i="10"/>
  <c r="AG280" i="10"/>
  <c r="U280" i="10"/>
  <c r="BQ260" i="10"/>
  <c r="BE260" i="10"/>
  <c r="AS260" i="10"/>
  <c r="AG260" i="10"/>
  <c r="U260" i="10"/>
  <c r="BQ254" i="10"/>
  <c r="BE254" i="10"/>
  <c r="AS254" i="10"/>
  <c r="AG254" i="10"/>
  <c r="U254" i="10"/>
  <c r="BQ253" i="10"/>
  <c r="BE253" i="10"/>
  <c r="AS253" i="10"/>
  <c r="AG253" i="10"/>
  <c r="U253" i="10"/>
  <c r="BQ244" i="10"/>
  <c r="BE244" i="10"/>
  <c r="AS244" i="10"/>
  <c r="AG244" i="10"/>
  <c r="U244" i="10"/>
  <c r="BQ237" i="10"/>
  <c r="BE237" i="10"/>
  <c r="AS237" i="10"/>
  <c r="AG237" i="10"/>
  <c r="U237" i="10"/>
  <c r="BQ226" i="10"/>
  <c r="BE226" i="10"/>
  <c r="AS226" i="10"/>
  <c r="AG226" i="10"/>
  <c r="U226" i="10"/>
  <c r="BQ225" i="10"/>
  <c r="BE225" i="10"/>
  <c r="AS225" i="10"/>
  <c r="AG225" i="10"/>
  <c r="U225" i="10"/>
  <c r="BQ224" i="10"/>
  <c r="BE224" i="10"/>
  <c r="AS224" i="10"/>
  <c r="AG224" i="10"/>
  <c r="U224" i="10"/>
  <c r="BQ223" i="10"/>
  <c r="BE223" i="10"/>
  <c r="AS223" i="10"/>
  <c r="AG223" i="10"/>
  <c r="U223" i="10"/>
  <c r="BQ222" i="10"/>
  <c r="BE222" i="10"/>
  <c r="AS222" i="10"/>
  <c r="AG222" i="10"/>
  <c r="U222" i="10"/>
  <c r="BQ217" i="10"/>
  <c r="BE217" i="10"/>
  <c r="AS217" i="10"/>
  <c r="AG217" i="10"/>
  <c r="U217" i="10"/>
  <c r="AS465" i="10"/>
  <c r="AG465" i="10"/>
  <c r="U465" i="10"/>
  <c r="BE465" i="10"/>
  <c r="BQ465" i="10"/>
  <c r="BE194" i="10"/>
  <c r="BQ194" i="10"/>
  <c r="U194" i="10"/>
  <c r="AS194" i="10"/>
  <c r="AG194" i="10"/>
  <c r="E195" i="12"/>
  <c r="G195" i="12" s="1"/>
  <c r="E197" i="12"/>
  <c r="G197" i="12" s="1"/>
  <c r="E195" i="14"/>
  <c r="G195" i="14" s="1"/>
  <c r="E195" i="10"/>
  <c r="G195" i="10" s="1"/>
  <c r="G433" i="10"/>
  <c r="E73" i="2"/>
  <c r="F73" i="2"/>
  <c r="E191" i="14"/>
  <c r="G191" i="14" s="1"/>
  <c r="F72" i="2"/>
  <c r="E187" i="12"/>
  <c r="G187" i="12" s="1"/>
  <c r="E440" i="14"/>
  <c r="G440" i="14" s="1"/>
  <c r="G491" i="3"/>
  <c r="G481" i="3"/>
  <c r="E438" i="14"/>
  <c r="G438" i="14" s="1"/>
  <c r="E436" i="14"/>
  <c r="G436" i="14" s="1"/>
  <c r="E452" i="14"/>
  <c r="G452" i="14" s="1"/>
  <c r="E466" i="14"/>
  <c r="G466" i="14" s="1"/>
  <c r="G252" i="3"/>
  <c r="G257" i="3"/>
  <c r="E466" i="10"/>
  <c r="G466" i="10" s="1"/>
  <c r="E197" i="14"/>
  <c r="G197" i="14" s="1"/>
  <c r="E175" i="12"/>
  <c r="E191" i="12"/>
  <c r="G191" i="12" s="1"/>
  <c r="E181" i="14"/>
  <c r="G181" i="14" s="1"/>
  <c r="E175" i="14"/>
  <c r="E187" i="14"/>
  <c r="G187" i="14" s="1"/>
  <c r="E193" i="14"/>
  <c r="G193" i="14" s="1"/>
  <c r="E177" i="12"/>
  <c r="G177" i="12" s="1"/>
  <c r="E181" i="12"/>
  <c r="G181" i="12" s="1"/>
  <c r="E179" i="12"/>
  <c r="G179" i="12" s="1"/>
  <c r="E185" i="12"/>
  <c r="G185" i="12" s="1"/>
  <c r="E183" i="12"/>
  <c r="G183" i="12" s="1"/>
  <c r="E189" i="12"/>
  <c r="G189" i="12" s="1"/>
  <c r="E193" i="12"/>
  <c r="G193" i="12" s="1"/>
  <c r="E179" i="14"/>
  <c r="G179" i="14" s="1"/>
  <c r="E177" i="14"/>
  <c r="G177" i="14" s="1"/>
  <c r="E183" i="14"/>
  <c r="G183" i="14" s="1"/>
  <c r="E185" i="14"/>
  <c r="G185" i="14" s="1"/>
  <c r="E189" i="14"/>
  <c r="G189" i="14" s="1"/>
  <c r="BQ278" i="12" l="1"/>
  <c r="CC237" i="10"/>
  <c r="CC260" i="10"/>
  <c r="CC294" i="10"/>
  <c r="CC299" i="10"/>
  <c r="CC319" i="10"/>
  <c r="CC326" i="10"/>
  <c r="CC345" i="10"/>
  <c r="CC351" i="10"/>
  <c r="CC364" i="10"/>
  <c r="CC369" i="10"/>
  <c r="CC253" i="10"/>
  <c r="CC301" i="10"/>
  <c r="CC317" i="10"/>
  <c r="CC342" i="10"/>
  <c r="CC348" i="10"/>
  <c r="CC354" i="10"/>
  <c r="CC366" i="10"/>
  <c r="CC254" i="10"/>
  <c r="CC293" i="10"/>
  <c r="CC318" i="10"/>
  <c r="CC344" i="10"/>
  <c r="CC350" i="10"/>
  <c r="CC367" i="10"/>
  <c r="CC429" i="10"/>
  <c r="CC430" i="10"/>
  <c r="CC295" i="10"/>
  <c r="CC300" i="10"/>
  <c r="CC341" i="10"/>
  <c r="CC346" i="10"/>
  <c r="CC352" i="10"/>
  <c r="CC365" i="10"/>
  <c r="CC431" i="10"/>
  <c r="CC488" i="10"/>
  <c r="CC500" i="3"/>
  <c r="CC487" i="10"/>
  <c r="CC487" i="3" s="1"/>
  <c r="G175" i="12"/>
  <c r="G173" i="12" s="1"/>
  <c r="G175" i="14"/>
  <c r="G173" i="14" s="1"/>
  <c r="AS278" i="10"/>
  <c r="BE278" i="14"/>
  <c r="U451" i="10"/>
  <c r="AS463" i="10"/>
  <c r="U278" i="14"/>
  <c r="BQ278" i="14"/>
  <c r="AG278" i="12"/>
  <c r="AG443" i="10"/>
  <c r="AG455" i="10"/>
  <c r="U437" i="10"/>
  <c r="AS447" i="10"/>
  <c r="E442" i="14"/>
  <c r="G442" i="14" s="1"/>
  <c r="U442" i="14" s="1"/>
  <c r="F252" i="3"/>
  <c r="U278" i="12"/>
  <c r="E462" i="12"/>
  <c r="G462" i="12" s="1"/>
  <c r="E454" i="12"/>
  <c r="G454" i="12" s="1"/>
  <c r="AG454" i="12" s="1"/>
  <c r="BQ278" i="10"/>
  <c r="AS278" i="12"/>
  <c r="AG457" i="10"/>
  <c r="AS439" i="10"/>
  <c r="BE449" i="10"/>
  <c r="BE445" i="10"/>
  <c r="E446" i="12"/>
  <c r="G446" i="12" s="1"/>
  <c r="BE446" i="12" s="1"/>
  <c r="E438" i="12"/>
  <c r="G438" i="12" s="1"/>
  <c r="BE438" i="12" s="1"/>
  <c r="E436" i="12"/>
  <c r="G436" i="12" s="1"/>
  <c r="U436" i="12" s="1"/>
  <c r="F491" i="3"/>
  <c r="BQ453" i="10"/>
  <c r="E460" i="12"/>
  <c r="G460" i="12" s="1"/>
  <c r="U460" i="12" s="1"/>
  <c r="BE278" i="10"/>
  <c r="U278" i="10"/>
  <c r="F257" i="3"/>
  <c r="F481" i="3"/>
  <c r="AG278" i="10"/>
  <c r="AS278" i="14"/>
  <c r="BE278" i="12"/>
  <c r="BQ459" i="10"/>
  <c r="BE441" i="10"/>
  <c r="BE254" i="3"/>
  <c r="BE225" i="3"/>
  <c r="U244" i="3"/>
  <c r="AS254" i="3"/>
  <c r="AG260" i="3"/>
  <c r="AG222" i="3"/>
  <c r="BQ223" i="3"/>
  <c r="AS225" i="3"/>
  <c r="AG254" i="3"/>
  <c r="BQ260" i="3"/>
  <c r="E458" i="10"/>
  <c r="G458" i="10" s="1"/>
  <c r="E450" i="10"/>
  <c r="G450" i="10" s="1"/>
  <c r="BE439" i="10"/>
  <c r="U449" i="10"/>
  <c r="U445" i="10"/>
  <c r="AS459" i="10"/>
  <c r="BQ445" i="10"/>
  <c r="AS457" i="10"/>
  <c r="E440" i="10"/>
  <c r="G440" i="10" s="1"/>
  <c r="U439" i="10"/>
  <c r="BQ439" i="10"/>
  <c r="AG451" i="10"/>
  <c r="AG445" i="10"/>
  <c r="AS449" i="10"/>
  <c r="BE457" i="10"/>
  <c r="BQ335" i="3"/>
  <c r="BE340" i="3"/>
  <c r="E446" i="10"/>
  <c r="G446" i="10" s="1"/>
  <c r="AG439" i="10"/>
  <c r="AS453" i="10"/>
  <c r="AS451" i="10"/>
  <c r="AS445" i="10"/>
  <c r="AG449" i="10"/>
  <c r="BQ449" i="10"/>
  <c r="U457" i="10"/>
  <c r="BQ457" i="10"/>
  <c r="E454" i="10"/>
  <c r="G454" i="10" s="1"/>
  <c r="AG393" i="3"/>
  <c r="BE288" i="3"/>
  <c r="BE399" i="3"/>
  <c r="U336" i="3"/>
  <c r="AG363" i="3"/>
  <c r="AS375" i="3"/>
  <c r="BQ340" i="3"/>
  <c r="AS384" i="3"/>
  <c r="BE397" i="3"/>
  <c r="AG290" i="3"/>
  <c r="U297" i="3"/>
  <c r="BE298" i="3"/>
  <c r="AG300" i="3"/>
  <c r="AS369" i="3"/>
  <c r="BQ323" i="3"/>
  <c r="AS388" i="3"/>
  <c r="BE429" i="3"/>
  <c r="AG336" i="3"/>
  <c r="BQ366" i="3"/>
  <c r="AG383" i="3"/>
  <c r="BE366" i="3"/>
  <c r="U430" i="3"/>
  <c r="BQ384" i="3"/>
  <c r="BQ393" i="3"/>
  <c r="AG194" i="3"/>
  <c r="AS300" i="3"/>
  <c r="AS332" i="3"/>
  <c r="AG459" i="10"/>
  <c r="AG453" i="10"/>
  <c r="E464" i="10"/>
  <c r="G464" i="10" s="1"/>
  <c r="BE332" i="3"/>
  <c r="U443" i="10"/>
  <c r="E442" i="10"/>
  <c r="G442" i="10" s="1"/>
  <c r="BQ455" i="10"/>
  <c r="BE461" i="10"/>
  <c r="BQ437" i="10"/>
  <c r="AG435" i="10"/>
  <c r="BQ447" i="10"/>
  <c r="BQ428" i="10"/>
  <c r="AG317" i="3"/>
  <c r="BQ318" i="3"/>
  <c r="AS321" i="3"/>
  <c r="U324" i="3"/>
  <c r="BE326" i="3"/>
  <c r="AG329" i="3"/>
  <c r="BQ330" i="3"/>
  <c r="AS363" i="3"/>
  <c r="BQ370" i="3"/>
  <c r="BE375" i="3"/>
  <c r="AS381" i="3"/>
  <c r="BE384" i="3"/>
  <c r="BE393" i="3"/>
  <c r="AG396" i="3"/>
  <c r="AS399" i="3"/>
  <c r="BQ337" i="3"/>
  <c r="AS339" i="3"/>
  <c r="AG345" i="3"/>
  <c r="U352" i="3"/>
  <c r="BE363" i="3"/>
  <c r="AG365" i="3"/>
  <c r="BE372" i="3"/>
  <c r="AG374" i="3"/>
  <c r="BQ375" i="3"/>
  <c r="AS378" i="3"/>
  <c r="BE381" i="3"/>
  <c r="AS387" i="3"/>
  <c r="BE390" i="3"/>
  <c r="AG392" i="3"/>
  <c r="AS396" i="3"/>
  <c r="U398" i="3"/>
  <c r="AG430" i="3"/>
  <c r="E438" i="10"/>
  <c r="G438" i="10" s="1"/>
  <c r="E456" i="10"/>
  <c r="G456" i="10" s="1"/>
  <c r="AS455" i="10"/>
  <c r="AG437" i="10"/>
  <c r="U447" i="10"/>
  <c r="AG447" i="10"/>
  <c r="BQ443" i="10"/>
  <c r="BE443" i="10"/>
  <c r="AG441" i="10"/>
  <c r="BE214" i="10"/>
  <c r="BQ229" i="10"/>
  <c r="BE323" i="3"/>
  <c r="AS330" i="3"/>
  <c r="U337" i="3"/>
  <c r="U341" i="3"/>
  <c r="BE342" i="3"/>
  <c r="BQ346" i="3"/>
  <c r="AS350" i="3"/>
  <c r="AS372" i="3"/>
  <c r="AG378" i="3"/>
  <c r="BQ379" i="3"/>
  <c r="BQ388" i="3"/>
  <c r="AS390" i="3"/>
  <c r="BQ397" i="3"/>
  <c r="BE431" i="3"/>
  <c r="E448" i="10"/>
  <c r="G448" i="10" s="1"/>
  <c r="U455" i="10"/>
  <c r="BE455" i="10"/>
  <c r="AS437" i="10"/>
  <c r="BE437" i="10"/>
  <c r="BQ435" i="10"/>
  <c r="BE447" i="10"/>
  <c r="BQ461" i="10"/>
  <c r="AS443" i="10"/>
  <c r="E444" i="10"/>
  <c r="G444" i="10" s="1"/>
  <c r="U435" i="10"/>
  <c r="AS441" i="10"/>
  <c r="AS294" i="3"/>
  <c r="BQ301" i="3"/>
  <c r="AG428" i="10"/>
  <c r="BQ284" i="3"/>
  <c r="AS289" i="3"/>
  <c r="AS214" i="10"/>
  <c r="CC223" i="10"/>
  <c r="AS229" i="10"/>
  <c r="CC305" i="10"/>
  <c r="CC336" i="10"/>
  <c r="CC373" i="10"/>
  <c r="CC382" i="10"/>
  <c r="AG226" i="3"/>
  <c r="BQ321" i="3"/>
  <c r="AG340" i="3"/>
  <c r="AG388" i="3"/>
  <c r="AG223" i="3"/>
  <c r="BQ224" i="3"/>
  <c r="BE253" i="3"/>
  <c r="U291" i="3"/>
  <c r="BE293" i="3"/>
  <c r="AG295" i="3"/>
  <c r="AS299" i="3"/>
  <c r="U301" i="3"/>
  <c r="BE305" i="3"/>
  <c r="BQ319" i="3"/>
  <c r="BE328" i="3"/>
  <c r="BQ331" i="3"/>
  <c r="AS226" i="3"/>
  <c r="AS288" i="3"/>
  <c r="BQ295" i="3"/>
  <c r="AS298" i="3"/>
  <c r="BE301" i="3"/>
  <c r="AG346" i="3"/>
  <c r="AS370" i="3"/>
  <c r="BE382" i="3"/>
  <c r="U214" i="10"/>
  <c r="BQ214" i="10"/>
  <c r="CC225" i="10"/>
  <c r="CC284" i="10"/>
  <c r="CC297" i="10"/>
  <c r="CC329" i="10"/>
  <c r="CC338" i="10"/>
  <c r="CC358" i="10"/>
  <c r="CC375" i="10"/>
  <c r="CC393" i="10"/>
  <c r="BE222" i="3"/>
  <c r="AG224" i="3"/>
  <c r="BQ225" i="3"/>
  <c r="AS237" i="3"/>
  <c r="AG326" i="3"/>
  <c r="BQ328" i="3"/>
  <c r="AG214" i="10"/>
  <c r="CC226" i="10"/>
  <c r="BE229" i="10"/>
  <c r="CC288" i="10"/>
  <c r="CC298" i="10"/>
  <c r="CC330" i="10"/>
  <c r="CC339" i="10"/>
  <c r="CC359" i="10"/>
  <c r="CC377" i="10"/>
  <c r="CC386" i="10"/>
  <c r="CC395" i="10"/>
  <c r="CC475" i="10"/>
  <c r="CC475" i="3" s="1"/>
  <c r="BE223" i="3"/>
  <c r="AS224" i="3"/>
  <c r="BQ226" i="3"/>
  <c r="AS244" i="3"/>
  <c r="U254" i="3"/>
  <c r="AG293" i="3"/>
  <c r="BQ294" i="3"/>
  <c r="AS297" i="3"/>
  <c r="BE300" i="3"/>
  <c r="AG305" i="3"/>
  <c r="BE336" i="3"/>
  <c r="AS341" i="3"/>
  <c r="BE345" i="3"/>
  <c r="AG348" i="3"/>
  <c r="BQ350" i="3"/>
  <c r="AS352" i="3"/>
  <c r="BQ364" i="3"/>
  <c r="AS366" i="3"/>
  <c r="U369" i="3"/>
  <c r="BE370" i="3"/>
  <c r="AG372" i="3"/>
  <c r="BQ373" i="3"/>
  <c r="AG377" i="3"/>
  <c r="BE379" i="3"/>
  <c r="AS380" i="3"/>
  <c r="AG381" i="3"/>
  <c r="BQ382" i="3"/>
  <c r="BE383" i="3"/>
  <c r="BE388" i="3"/>
  <c r="AS389" i="3"/>
  <c r="BQ391" i="3"/>
  <c r="AS393" i="3"/>
  <c r="BQ396" i="3"/>
  <c r="AG399" i="3"/>
  <c r="BQ429" i="3"/>
  <c r="BQ288" i="3"/>
  <c r="BE321" i="3"/>
  <c r="AG324" i="3"/>
  <c r="BQ326" i="3"/>
  <c r="AS329" i="3"/>
  <c r="AG369" i="3"/>
  <c r="BQ428" i="12"/>
  <c r="BE373" i="3"/>
  <c r="BE391" i="3"/>
  <c r="BQ317" i="3"/>
  <c r="AS319" i="3"/>
  <c r="BE324" i="3"/>
  <c r="AG328" i="3"/>
  <c r="BQ329" i="3"/>
  <c r="AS331" i="3"/>
  <c r="BQ214" i="12"/>
  <c r="CC226" i="12"/>
  <c r="BE229" i="12"/>
  <c r="BQ229" i="12"/>
  <c r="CC288" i="12"/>
  <c r="AS335" i="3"/>
  <c r="AS344" i="3"/>
  <c r="BQ352" i="3"/>
  <c r="BQ389" i="3"/>
  <c r="BE338" i="3"/>
  <c r="AG351" i="3"/>
  <c r="BE367" i="3"/>
  <c r="AS373" i="3"/>
  <c r="BQ398" i="3"/>
  <c r="BE335" i="3"/>
  <c r="AG337" i="3"/>
  <c r="BQ338" i="3"/>
  <c r="AS340" i="3"/>
  <c r="BE344" i="3"/>
  <c r="BQ348" i="3"/>
  <c r="AG366" i="3"/>
  <c r="BQ341" i="3"/>
  <c r="AG298" i="3"/>
  <c r="AS301" i="3"/>
  <c r="AG332" i="3"/>
  <c r="BE348" i="3"/>
  <c r="AG294" i="3"/>
  <c r="AG341" i="3"/>
  <c r="AS345" i="3"/>
  <c r="BE317" i="3"/>
  <c r="AG319" i="3"/>
  <c r="AS324" i="3"/>
  <c r="BE329" i="3"/>
  <c r="AG331" i="3"/>
  <c r="BQ332" i="3"/>
  <c r="CC298" i="12"/>
  <c r="CC319" i="12"/>
  <c r="CC331" i="12"/>
  <c r="CC340" i="12"/>
  <c r="CC351" i="12"/>
  <c r="CC370" i="12"/>
  <c r="CC379" i="12"/>
  <c r="CC388" i="12"/>
  <c r="CC397" i="12"/>
  <c r="BE284" i="3"/>
  <c r="AG289" i="3"/>
  <c r="BQ290" i="3"/>
  <c r="AS293" i="3"/>
  <c r="U295" i="3"/>
  <c r="AG299" i="3"/>
  <c r="BQ300" i="3"/>
  <c r="CC260" i="12"/>
  <c r="CC393" i="12"/>
  <c r="CC431" i="12"/>
  <c r="AS463" i="12"/>
  <c r="AG463" i="12"/>
  <c r="U463" i="12"/>
  <c r="BQ463" i="12"/>
  <c r="BE463" i="12"/>
  <c r="BQ459" i="12"/>
  <c r="BE459" i="12"/>
  <c r="AS459" i="12"/>
  <c r="AG459" i="12"/>
  <c r="U459" i="12"/>
  <c r="BQ455" i="12"/>
  <c r="BE455" i="12"/>
  <c r="AS455" i="12"/>
  <c r="AG455" i="12"/>
  <c r="U455" i="12"/>
  <c r="U451" i="12"/>
  <c r="BQ451" i="12"/>
  <c r="AG451" i="12"/>
  <c r="BE451" i="12"/>
  <c r="AS451" i="12"/>
  <c r="CC244" i="12"/>
  <c r="CC290" i="12"/>
  <c r="CC300" i="12"/>
  <c r="CC323" i="12"/>
  <c r="CC334" i="12"/>
  <c r="CC342" i="12"/>
  <c r="CC363" i="12"/>
  <c r="AS351" i="3"/>
  <c r="BQ367" i="3"/>
  <c r="AG375" i="3"/>
  <c r="BQ377" i="3"/>
  <c r="AS379" i="3"/>
  <c r="AG384" i="3"/>
  <c r="BQ386" i="3"/>
  <c r="BQ395" i="3"/>
  <c r="AS397" i="3"/>
  <c r="AG431" i="3"/>
  <c r="CC225" i="12"/>
  <c r="CC297" i="12"/>
  <c r="CC318" i="12"/>
  <c r="CC330" i="12"/>
  <c r="CC339" i="12"/>
  <c r="CC369" i="12"/>
  <c r="CC378" i="12"/>
  <c r="CC387" i="12"/>
  <c r="AS447" i="12"/>
  <c r="AG447" i="12"/>
  <c r="U447" i="12"/>
  <c r="BQ447" i="12"/>
  <c r="BE447" i="12"/>
  <c r="BQ443" i="12"/>
  <c r="BE443" i="12"/>
  <c r="AS443" i="12"/>
  <c r="AG443" i="12"/>
  <c r="U443" i="12"/>
  <c r="BQ439" i="12"/>
  <c r="BE439" i="12"/>
  <c r="AS439" i="12"/>
  <c r="AG439" i="12"/>
  <c r="U439" i="12"/>
  <c r="U435" i="12"/>
  <c r="BQ435" i="12"/>
  <c r="BE435" i="12"/>
  <c r="AS435" i="12"/>
  <c r="AG435" i="12"/>
  <c r="BE337" i="3"/>
  <c r="AG339" i="3"/>
  <c r="AS342" i="3"/>
  <c r="BE346" i="3"/>
  <c r="AG350" i="3"/>
  <c r="BQ351" i="3"/>
  <c r="BQ461" i="12"/>
  <c r="BE461" i="12"/>
  <c r="U461" i="12"/>
  <c r="AS461" i="12"/>
  <c r="AG461" i="12"/>
  <c r="AG457" i="12"/>
  <c r="U457" i="12"/>
  <c r="BQ457" i="12"/>
  <c r="AS457" i="12"/>
  <c r="BE457" i="12"/>
  <c r="BE453" i="12"/>
  <c r="AS453" i="12"/>
  <c r="AG453" i="12"/>
  <c r="U453" i="12"/>
  <c r="BQ453" i="12"/>
  <c r="BQ449" i="12"/>
  <c r="BE449" i="12"/>
  <c r="AS449" i="12"/>
  <c r="AG449" i="12"/>
  <c r="U449" i="12"/>
  <c r="AG284" i="3"/>
  <c r="AS290" i="3"/>
  <c r="AG297" i="3"/>
  <c r="BQ298" i="3"/>
  <c r="AS336" i="3"/>
  <c r="BQ342" i="3"/>
  <c r="BE350" i="3"/>
  <c r="AG352" i="3"/>
  <c r="BE396" i="3"/>
  <c r="BQ445" i="12"/>
  <c r="BE445" i="12"/>
  <c r="U445" i="12"/>
  <c r="AS445" i="12"/>
  <c r="AG445" i="12"/>
  <c r="AG441" i="12"/>
  <c r="U441" i="12"/>
  <c r="BQ441" i="12"/>
  <c r="AS441" i="12"/>
  <c r="BE441" i="12"/>
  <c r="BE437" i="12"/>
  <c r="AS437" i="12"/>
  <c r="AG437" i="12"/>
  <c r="U437" i="12"/>
  <c r="BQ437" i="12"/>
  <c r="BQ433" i="12"/>
  <c r="BE433" i="12"/>
  <c r="AS433" i="12"/>
  <c r="AG433" i="12"/>
  <c r="U433" i="12"/>
  <c r="AS189" i="12"/>
  <c r="BE189" i="12"/>
  <c r="BQ189" i="12"/>
  <c r="U189" i="12"/>
  <c r="AG189" i="12"/>
  <c r="AG335" i="3"/>
  <c r="BQ336" i="3"/>
  <c r="AS338" i="3"/>
  <c r="BE341" i="3"/>
  <c r="AG344" i="3"/>
  <c r="BQ345" i="3"/>
  <c r="AS348" i="3"/>
  <c r="U351" i="3"/>
  <c r="BE352" i="3"/>
  <c r="AG364" i="3"/>
  <c r="BQ365" i="3"/>
  <c r="AS367" i="3"/>
  <c r="U370" i="3"/>
  <c r="AG373" i="3"/>
  <c r="BQ374" i="3"/>
  <c r="AS377" i="3"/>
  <c r="BE380" i="3"/>
  <c r="AG382" i="3"/>
  <c r="BQ383" i="3"/>
  <c r="AS386" i="3"/>
  <c r="BE389" i="3"/>
  <c r="AG391" i="3"/>
  <c r="BQ392" i="3"/>
  <c r="AS395" i="3"/>
  <c r="BE398" i="3"/>
  <c r="AG429" i="3"/>
  <c r="BQ430" i="3"/>
  <c r="CC223" i="12"/>
  <c r="CC294" i="12"/>
  <c r="CC311" i="12"/>
  <c r="CC328" i="12"/>
  <c r="CC337" i="12"/>
  <c r="CC346" i="12"/>
  <c r="CC366" i="12"/>
  <c r="CC375" i="12"/>
  <c r="CC384" i="12"/>
  <c r="AS187" i="12"/>
  <c r="U187" i="12"/>
  <c r="AG187" i="12"/>
  <c r="BE187" i="12"/>
  <c r="BQ187" i="12"/>
  <c r="U319" i="3"/>
  <c r="CC372" i="12"/>
  <c r="CC381" i="12"/>
  <c r="CC390" i="12"/>
  <c r="CC399" i="12"/>
  <c r="BQ193" i="12"/>
  <c r="U193" i="12"/>
  <c r="AG193" i="12"/>
  <c r="AS193" i="12"/>
  <c r="BE193" i="12"/>
  <c r="AG185" i="12"/>
  <c r="AS185" i="12"/>
  <c r="BE185" i="12"/>
  <c r="BQ185" i="12"/>
  <c r="U185" i="12"/>
  <c r="U446" i="12"/>
  <c r="AS446" i="12"/>
  <c r="BQ305" i="3"/>
  <c r="CC284" i="12"/>
  <c r="CC350" i="12"/>
  <c r="CC396" i="12"/>
  <c r="AS175" i="12"/>
  <c r="BE175" i="12"/>
  <c r="AG175" i="12"/>
  <c r="BQ175" i="12"/>
  <c r="U175" i="12"/>
  <c r="AS195" i="12"/>
  <c r="AG195" i="12"/>
  <c r="U195" i="12"/>
  <c r="BE195" i="12"/>
  <c r="BQ195" i="12"/>
  <c r="CC222" i="12"/>
  <c r="CC254" i="12"/>
  <c r="CC305" i="12"/>
  <c r="CC326" i="12"/>
  <c r="CC336" i="12"/>
  <c r="CC345" i="12"/>
  <c r="CC365" i="12"/>
  <c r="CC374" i="12"/>
  <c r="CC383" i="12"/>
  <c r="CC392" i="12"/>
  <c r="CC430" i="12"/>
  <c r="BQ183" i="12"/>
  <c r="U183" i="12"/>
  <c r="AS183" i="12"/>
  <c r="AG183" i="12"/>
  <c r="BE183" i="12"/>
  <c r="U191" i="12"/>
  <c r="AG191" i="12"/>
  <c r="AS191" i="12"/>
  <c r="BE191" i="12"/>
  <c r="BQ191" i="12"/>
  <c r="BE179" i="12"/>
  <c r="AG179" i="12"/>
  <c r="BQ179" i="12"/>
  <c r="U179" i="12"/>
  <c r="AS179" i="12"/>
  <c r="AS181" i="12"/>
  <c r="U181" i="12"/>
  <c r="AG181" i="12"/>
  <c r="BE181" i="12"/>
  <c r="BQ181" i="12"/>
  <c r="BE436" i="12"/>
  <c r="U331" i="3"/>
  <c r="CC237" i="12"/>
  <c r="CC289" i="12"/>
  <c r="CC299" i="12"/>
  <c r="CC321" i="12"/>
  <c r="CC332" i="12"/>
  <c r="CC341" i="12"/>
  <c r="CC352" i="12"/>
  <c r="CC380" i="12"/>
  <c r="CC389" i="12"/>
  <c r="CC398" i="12"/>
  <c r="AS462" i="12"/>
  <c r="U462" i="12"/>
  <c r="AG462" i="12"/>
  <c r="BE462" i="12"/>
  <c r="BQ462" i="12"/>
  <c r="CC224" i="12"/>
  <c r="CC280" i="12"/>
  <c r="CC295" i="12"/>
  <c r="CC317" i="12"/>
  <c r="CC329" i="12"/>
  <c r="CC338" i="12"/>
  <c r="CC348" i="12"/>
  <c r="CC367" i="12"/>
  <c r="CC377" i="12"/>
  <c r="CC386" i="12"/>
  <c r="CC395" i="12"/>
  <c r="BE460" i="12"/>
  <c r="AG460" i="12"/>
  <c r="BQ460" i="12"/>
  <c r="U177" i="12"/>
  <c r="BQ177" i="12"/>
  <c r="AG177" i="12"/>
  <c r="AS177" i="12"/>
  <c r="BE177" i="12"/>
  <c r="CC217" i="12"/>
  <c r="CC253" i="12"/>
  <c r="CC291" i="12"/>
  <c r="CC301" i="12"/>
  <c r="CC324" i="12"/>
  <c r="CC335" i="12"/>
  <c r="CC344" i="12"/>
  <c r="CC364" i="12"/>
  <c r="CC373" i="12"/>
  <c r="CC382" i="12"/>
  <c r="CC391" i="12"/>
  <c r="CC429" i="12"/>
  <c r="BQ229" i="14"/>
  <c r="BE289" i="3"/>
  <c r="AG291" i="3"/>
  <c r="BQ293" i="3"/>
  <c r="AS295" i="3"/>
  <c r="AG301" i="3"/>
  <c r="AS223" i="3"/>
  <c r="BE226" i="3"/>
  <c r="AG244" i="3"/>
  <c r="BQ253" i="3"/>
  <c r="AS260" i="3"/>
  <c r="BQ237" i="3"/>
  <c r="BE319" i="3"/>
  <c r="AG323" i="3"/>
  <c r="BQ324" i="3"/>
  <c r="AS328" i="3"/>
  <c r="BE331" i="3"/>
  <c r="CC176" i="14"/>
  <c r="AS323" i="3"/>
  <c r="AG330" i="3"/>
  <c r="BQ428" i="14"/>
  <c r="CC190" i="14"/>
  <c r="AS364" i="3"/>
  <c r="AG370" i="3"/>
  <c r="BE377" i="3"/>
  <c r="BQ380" i="3"/>
  <c r="AS382" i="3"/>
  <c r="BE386" i="3"/>
  <c r="AS391" i="3"/>
  <c r="BE395" i="3"/>
  <c r="AG397" i="3"/>
  <c r="AS429" i="3"/>
  <c r="BE224" i="3"/>
  <c r="AG288" i="3"/>
  <c r="BQ289" i="3"/>
  <c r="AS291" i="3"/>
  <c r="BE295" i="3"/>
  <c r="BQ299" i="3"/>
  <c r="CC184" i="14"/>
  <c r="CC196" i="14"/>
  <c r="BQ194" i="3"/>
  <c r="AS305" i="3"/>
  <c r="BE318" i="3"/>
  <c r="AG321" i="3"/>
  <c r="AS326" i="3"/>
  <c r="BE330" i="3"/>
  <c r="CC217" i="14"/>
  <c r="CC253" i="14"/>
  <c r="CC293" i="14"/>
  <c r="CC305" i="14"/>
  <c r="CC328" i="14"/>
  <c r="CC338" i="14"/>
  <c r="CC348" i="14"/>
  <c r="CC367" i="14"/>
  <c r="CC377" i="14"/>
  <c r="CC386" i="14"/>
  <c r="AS428" i="14"/>
  <c r="CC180" i="14"/>
  <c r="CC465" i="14"/>
  <c r="CC174" i="14"/>
  <c r="BE260" i="3"/>
  <c r="BQ214" i="14"/>
  <c r="CC226" i="14"/>
  <c r="BE229" i="14"/>
  <c r="CC289" i="14"/>
  <c r="CC299" i="14"/>
  <c r="CC323" i="14"/>
  <c r="CC335" i="14"/>
  <c r="CC344" i="14"/>
  <c r="CC364" i="14"/>
  <c r="CC373" i="14"/>
  <c r="CC382" i="14"/>
  <c r="CC391" i="14"/>
  <c r="CC429" i="14"/>
  <c r="BE428" i="14"/>
  <c r="CC182" i="14"/>
  <c r="BQ458" i="14"/>
  <c r="AS458" i="14"/>
  <c r="U458" i="14"/>
  <c r="AG458" i="14"/>
  <c r="BE458" i="14"/>
  <c r="AS456" i="14"/>
  <c r="U456" i="14"/>
  <c r="BE456" i="14"/>
  <c r="BQ456" i="14"/>
  <c r="AG456" i="14"/>
  <c r="BQ437" i="14"/>
  <c r="BE437" i="14"/>
  <c r="AS437" i="14"/>
  <c r="AG437" i="14"/>
  <c r="U437" i="14"/>
  <c r="AS452" i="14"/>
  <c r="BE452" i="14"/>
  <c r="BQ452" i="14"/>
  <c r="AG452" i="14"/>
  <c r="U452" i="14"/>
  <c r="U189" i="14"/>
  <c r="AG189" i="14"/>
  <c r="AS189" i="14"/>
  <c r="BE189" i="14"/>
  <c r="BQ189" i="14"/>
  <c r="AG448" i="14"/>
  <c r="AS448" i="14"/>
  <c r="BE448" i="14"/>
  <c r="BQ448" i="14"/>
  <c r="U448" i="14"/>
  <c r="U185" i="14"/>
  <c r="AG185" i="14"/>
  <c r="AS185" i="14"/>
  <c r="BQ185" i="14"/>
  <c r="BE185" i="14"/>
  <c r="BQ436" i="14"/>
  <c r="AS436" i="14"/>
  <c r="U436" i="14"/>
  <c r="AG436" i="14"/>
  <c r="BE436" i="14"/>
  <c r="AS183" i="14"/>
  <c r="BE183" i="14"/>
  <c r="BQ183" i="14"/>
  <c r="U183" i="14"/>
  <c r="AG183" i="14"/>
  <c r="BQ442" i="14"/>
  <c r="BQ454" i="14"/>
  <c r="U454" i="14"/>
  <c r="AS454" i="14"/>
  <c r="AG454" i="14"/>
  <c r="BE454" i="14"/>
  <c r="BE195" i="14"/>
  <c r="U195" i="14"/>
  <c r="AG195" i="14"/>
  <c r="AS195" i="14"/>
  <c r="BQ195" i="14"/>
  <c r="U328" i="3"/>
  <c r="CC224" i="14"/>
  <c r="CC284" i="14"/>
  <c r="CC297" i="14"/>
  <c r="CC319" i="14"/>
  <c r="CC331" i="14"/>
  <c r="CC341" i="14"/>
  <c r="CC352" i="14"/>
  <c r="CC380" i="14"/>
  <c r="CC389" i="14"/>
  <c r="CC398" i="14"/>
  <c r="CC178" i="14"/>
  <c r="U438" i="14"/>
  <c r="AG438" i="14"/>
  <c r="AS438" i="14"/>
  <c r="BE438" i="14"/>
  <c r="BQ438" i="14"/>
  <c r="U459" i="14"/>
  <c r="BQ459" i="14"/>
  <c r="AG459" i="14"/>
  <c r="BE459" i="14"/>
  <c r="AS459" i="14"/>
  <c r="AG179" i="14"/>
  <c r="AS179" i="14"/>
  <c r="BE179" i="14"/>
  <c r="BQ179" i="14"/>
  <c r="U179" i="14"/>
  <c r="AG445" i="14"/>
  <c r="BE445" i="14"/>
  <c r="U445" i="14"/>
  <c r="BQ445" i="14"/>
  <c r="AS445" i="14"/>
  <c r="AS440" i="14"/>
  <c r="U440" i="14"/>
  <c r="AG440" i="14"/>
  <c r="BQ440" i="14"/>
  <c r="BE440" i="14"/>
  <c r="U293" i="3"/>
  <c r="U429" i="3"/>
  <c r="CC223" i="14"/>
  <c r="CC260" i="14"/>
  <c r="CC295" i="14"/>
  <c r="CC318" i="14"/>
  <c r="CC330" i="14"/>
  <c r="CC340" i="14"/>
  <c r="CC351" i="14"/>
  <c r="CC370" i="14"/>
  <c r="CC379" i="14"/>
  <c r="CC388" i="14"/>
  <c r="CC397" i="14"/>
  <c r="CC186" i="14"/>
  <c r="CC192" i="14"/>
  <c r="BE441" i="14"/>
  <c r="AS441" i="14"/>
  <c r="AG441" i="14"/>
  <c r="U441" i="14"/>
  <c r="BQ441" i="14"/>
  <c r="BE457" i="14"/>
  <c r="AS457" i="14"/>
  <c r="AG457" i="14"/>
  <c r="U457" i="14"/>
  <c r="BQ457" i="14"/>
  <c r="U175" i="14"/>
  <c r="AG175" i="14"/>
  <c r="BQ175" i="14"/>
  <c r="AS175" i="14"/>
  <c r="BE175" i="14"/>
  <c r="AG461" i="14"/>
  <c r="BQ461" i="14"/>
  <c r="U461" i="14"/>
  <c r="BE461" i="14"/>
  <c r="AS461" i="14"/>
  <c r="CC244" i="14"/>
  <c r="CC291" i="14"/>
  <c r="CC301" i="14"/>
  <c r="CC326" i="14"/>
  <c r="CC337" i="14"/>
  <c r="CC346" i="14"/>
  <c r="CC366" i="14"/>
  <c r="CC375" i="14"/>
  <c r="CC384" i="14"/>
  <c r="CC393" i="14"/>
  <c r="CC431" i="14"/>
  <c r="CC188" i="14"/>
  <c r="U191" i="14"/>
  <c r="BQ191" i="14"/>
  <c r="AS191" i="14"/>
  <c r="BE191" i="14"/>
  <c r="AG191" i="14"/>
  <c r="BQ463" i="14"/>
  <c r="BE463" i="14"/>
  <c r="AS463" i="14"/>
  <c r="AG463" i="14"/>
  <c r="U463" i="14"/>
  <c r="BE294" i="3"/>
  <c r="BQ187" i="14"/>
  <c r="U187" i="14"/>
  <c r="AG187" i="14"/>
  <c r="AS187" i="14"/>
  <c r="BE187" i="14"/>
  <c r="AG181" i="14"/>
  <c r="BQ181" i="14"/>
  <c r="U181" i="14"/>
  <c r="AS181" i="14"/>
  <c r="BE181" i="14"/>
  <c r="E460" i="14"/>
  <c r="G460" i="14" s="1"/>
  <c r="BQ443" i="14"/>
  <c r="BE443" i="14"/>
  <c r="AG443" i="14"/>
  <c r="AS443" i="14"/>
  <c r="U443" i="14"/>
  <c r="CC225" i="14"/>
  <c r="CC288" i="14"/>
  <c r="CC321" i="14"/>
  <c r="CC332" i="14"/>
  <c r="CC342" i="14"/>
  <c r="CC363" i="14"/>
  <c r="CC390" i="14"/>
  <c r="CC399" i="14"/>
  <c r="AS435" i="14"/>
  <c r="AG435" i="14"/>
  <c r="U435" i="14"/>
  <c r="BQ435" i="14"/>
  <c r="BE435" i="14"/>
  <c r="BQ453" i="14"/>
  <c r="BE453" i="14"/>
  <c r="AS453" i="14"/>
  <c r="U453" i="14"/>
  <c r="AG453" i="14"/>
  <c r="BQ177" i="14"/>
  <c r="AG177" i="14"/>
  <c r="AS177" i="14"/>
  <c r="U177" i="14"/>
  <c r="BE177" i="14"/>
  <c r="U193" i="14"/>
  <c r="AG193" i="14"/>
  <c r="AS193" i="14"/>
  <c r="BE193" i="14"/>
  <c r="BQ193" i="14"/>
  <c r="U253" i="3"/>
  <c r="BQ222" i="3"/>
  <c r="AG253" i="3"/>
  <c r="BQ254" i="3"/>
  <c r="BQ363" i="3"/>
  <c r="AS365" i="3"/>
  <c r="BQ372" i="3"/>
  <c r="AS374" i="3"/>
  <c r="BE378" i="3"/>
  <c r="AG380" i="3"/>
  <c r="BQ381" i="3"/>
  <c r="AS383" i="3"/>
  <c r="BE387" i="3"/>
  <c r="AG389" i="3"/>
  <c r="BQ390" i="3"/>
  <c r="AS392" i="3"/>
  <c r="AG398" i="3"/>
  <c r="BQ399" i="3"/>
  <c r="AS430" i="3"/>
  <c r="CC222" i="14"/>
  <c r="CC254" i="14"/>
  <c r="CC294" i="14"/>
  <c r="CC317" i="14"/>
  <c r="CC329" i="14"/>
  <c r="CC339" i="14"/>
  <c r="CC350" i="14"/>
  <c r="CC369" i="14"/>
  <c r="CC378" i="14"/>
  <c r="CC387" i="14"/>
  <c r="CC396" i="14"/>
  <c r="CC194" i="14"/>
  <c r="BQ447" i="14"/>
  <c r="BE447" i="14"/>
  <c r="AS447" i="14"/>
  <c r="AG447" i="14"/>
  <c r="U447" i="14"/>
  <c r="AG433" i="14"/>
  <c r="AS433" i="14"/>
  <c r="BQ433" i="14"/>
  <c r="BE433" i="14"/>
  <c r="U433" i="14"/>
  <c r="AG449" i="14"/>
  <c r="BQ449" i="14"/>
  <c r="BE449" i="14"/>
  <c r="U449" i="14"/>
  <c r="AS449" i="14"/>
  <c r="U299" i="3"/>
  <c r="BE365" i="3"/>
  <c r="AG367" i="3"/>
  <c r="BQ369" i="3"/>
  <c r="BE374" i="3"/>
  <c r="BQ378" i="3"/>
  <c r="AG386" i="3"/>
  <c r="BQ387" i="3"/>
  <c r="BE392" i="3"/>
  <c r="AG395" i="3"/>
  <c r="AS398" i="3"/>
  <c r="BE430" i="3"/>
  <c r="CC237" i="14"/>
  <c r="CC290" i="14"/>
  <c r="CC300" i="14"/>
  <c r="CC324" i="14"/>
  <c r="CC336" i="14"/>
  <c r="CC345" i="14"/>
  <c r="CC365" i="14"/>
  <c r="CC374" i="14"/>
  <c r="CC383" i="14"/>
  <c r="CC392" i="14"/>
  <c r="CC430" i="14"/>
  <c r="AS451" i="14"/>
  <c r="AG451" i="14"/>
  <c r="U451" i="14"/>
  <c r="BQ451" i="14"/>
  <c r="BE451" i="14"/>
  <c r="U455" i="14"/>
  <c r="BE455" i="14"/>
  <c r="BQ455" i="14"/>
  <c r="AG455" i="14"/>
  <c r="AS455" i="14"/>
  <c r="U439" i="14"/>
  <c r="BE439" i="14"/>
  <c r="AS439" i="14"/>
  <c r="BQ439" i="14"/>
  <c r="AG439" i="14"/>
  <c r="AS428" i="10"/>
  <c r="CC391" i="10"/>
  <c r="CC488" i="3"/>
  <c r="E452" i="10"/>
  <c r="G452" i="10" s="1"/>
  <c r="U298" i="3"/>
  <c r="BE453" i="10"/>
  <c r="BE451" i="10"/>
  <c r="AG463" i="10"/>
  <c r="BE459" i="10"/>
  <c r="BQ441" i="10"/>
  <c r="BE428" i="10"/>
  <c r="CC244" i="10"/>
  <c r="CC290" i="10"/>
  <c r="CC321" i="10"/>
  <c r="CC332" i="10"/>
  <c r="CC361" i="10"/>
  <c r="CC370" i="10"/>
  <c r="CC379" i="10"/>
  <c r="CC388" i="10"/>
  <c r="CC397" i="10"/>
  <c r="CC477" i="10"/>
  <c r="CC477" i="3" s="1"/>
  <c r="U364" i="3"/>
  <c r="U453" i="10"/>
  <c r="BQ451" i="10"/>
  <c r="BE463" i="10"/>
  <c r="U461" i="10"/>
  <c r="U459" i="10"/>
  <c r="U441" i="10"/>
  <c r="CC222" i="10"/>
  <c r="CC304" i="10"/>
  <c r="CC324" i="10"/>
  <c r="CC335" i="10"/>
  <c r="CC355" i="10"/>
  <c r="CC363" i="10"/>
  <c r="CC372" i="10"/>
  <c r="CC381" i="10"/>
  <c r="CC390" i="10"/>
  <c r="CC399" i="10"/>
  <c r="E436" i="10"/>
  <c r="G436" i="10" s="1"/>
  <c r="U382" i="3"/>
  <c r="U431" i="3"/>
  <c r="E460" i="10"/>
  <c r="G460" i="10" s="1"/>
  <c r="AS253" i="3"/>
  <c r="AS435" i="10"/>
  <c r="U463" i="10"/>
  <c r="AG461" i="10"/>
  <c r="CC289" i="10"/>
  <c r="CC331" i="10"/>
  <c r="CC340" i="10"/>
  <c r="CC360" i="10"/>
  <c r="CC378" i="10"/>
  <c r="CC387" i="10"/>
  <c r="CC396" i="10"/>
  <c r="CC476" i="10"/>
  <c r="CC476" i="3" s="1"/>
  <c r="U195" i="10"/>
  <c r="AG195" i="10"/>
  <c r="AS195" i="10"/>
  <c r="BE195" i="10"/>
  <c r="BQ195" i="10"/>
  <c r="U366" i="3"/>
  <c r="BE435" i="10"/>
  <c r="BQ463" i="10"/>
  <c r="AS461" i="10"/>
  <c r="CC224" i="10"/>
  <c r="CC280" i="10"/>
  <c r="CC311" i="10"/>
  <c r="CC328" i="10"/>
  <c r="CC337" i="10"/>
  <c r="CC357" i="10"/>
  <c r="CC374" i="10"/>
  <c r="CC383" i="10"/>
  <c r="CC392" i="10"/>
  <c r="BE237" i="3"/>
  <c r="E462" i="10"/>
  <c r="G462" i="10" s="1"/>
  <c r="U488" i="3"/>
  <c r="U475" i="3"/>
  <c r="CC217" i="10"/>
  <c r="CC291" i="10"/>
  <c r="CC323" i="10"/>
  <c r="CC334" i="10"/>
  <c r="CC362" i="10"/>
  <c r="CC380" i="10"/>
  <c r="CC389" i="10"/>
  <c r="CC398" i="10"/>
  <c r="CC478" i="10"/>
  <c r="CC478" i="3" s="1"/>
  <c r="CC293" i="12"/>
  <c r="BQ197" i="12"/>
  <c r="BE197" i="12"/>
  <c r="AS197" i="12"/>
  <c r="AG197" i="12"/>
  <c r="U197" i="12"/>
  <c r="BQ466" i="14"/>
  <c r="BE466" i="14"/>
  <c r="AS466" i="14"/>
  <c r="AG466" i="14"/>
  <c r="U466" i="14"/>
  <c r="CC395" i="14"/>
  <c r="CC381" i="14"/>
  <c r="CC372" i="14"/>
  <c r="CC298" i="14"/>
  <c r="BE214" i="14"/>
  <c r="BQ197" i="14"/>
  <c r="BE197" i="14"/>
  <c r="AS197" i="14"/>
  <c r="AG197" i="14"/>
  <c r="U197" i="14"/>
  <c r="BQ466" i="10"/>
  <c r="BE466" i="10"/>
  <c r="AS466" i="10"/>
  <c r="AG466" i="10"/>
  <c r="U466" i="10"/>
  <c r="CC384" i="10"/>
  <c r="CC356" i="10"/>
  <c r="BE214" i="12"/>
  <c r="U476" i="3"/>
  <c r="BE428" i="12"/>
  <c r="U428" i="12"/>
  <c r="AG428" i="12"/>
  <c r="AS428" i="12"/>
  <c r="U229" i="12"/>
  <c r="AG229" i="12"/>
  <c r="AS229" i="12"/>
  <c r="AG214" i="12"/>
  <c r="AS214" i="12"/>
  <c r="U214" i="12"/>
  <c r="U428" i="14"/>
  <c r="AG428" i="14"/>
  <c r="U229" i="14"/>
  <c r="AG229" i="14"/>
  <c r="AS229" i="14"/>
  <c r="AG214" i="14"/>
  <c r="U214" i="14"/>
  <c r="AS214" i="14"/>
  <c r="U388" i="3"/>
  <c r="U294" i="3"/>
  <c r="U428" i="10"/>
  <c r="BE339" i="3"/>
  <c r="U326" i="3"/>
  <c r="AS284" i="3"/>
  <c r="U229" i="10"/>
  <c r="AG229" i="10"/>
  <c r="AS222" i="3"/>
  <c r="U289" i="3"/>
  <c r="U392" i="3"/>
  <c r="AS318" i="3"/>
  <c r="AG390" i="3"/>
  <c r="AS431" i="3"/>
  <c r="AS194" i="3"/>
  <c r="AG318" i="3"/>
  <c r="AG237" i="3"/>
  <c r="BQ244" i="3"/>
  <c r="BQ291" i="3"/>
  <c r="BE244" i="3"/>
  <c r="E444" i="12"/>
  <c r="G444" i="12" s="1"/>
  <c r="U222" i="3"/>
  <c r="BE194" i="3"/>
  <c r="U378" i="3"/>
  <c r="U317" i="3"/>
  <c r="U342" i="3"/>
  <c r="U390" i="3"/>
  <c r="U372" i="3"/>
  <c r="U224" i="3"/>
  <c r="U300" i="3"/>
  <c r="BE291" i="3"/>
  <c r="AS337" i="3"/>
  <c r="AG342" i="3"/>
  <c r="BQ344" i="3"/>
  <c r="AS346" i="3"/>
  <c r="U350" i="3"/>
  <c r="BE351" i="3"/>
  <c r="U395" i="3"/>
  <c r="BE290" i="3"/>
  <c r="AS317" i="3"/>
  <c r="BE369" i="3"/>
  <c r="CC465" i="10"/>
  <c r="BE433" i="10"/>
  <c r="BQ433" i="10"/>
  <c r="AS433" i="10"/>
  <c r="AG433" i="10"/>
  <c r="U433" i="10"/>
  <c r="BQ339" i="3"/>
  <c r="CC194" i="10"/>
  <c r="U194" i="3"/>
  <c r="BE299" i="3"/>
  <c r="U396" i="3"/>
  <c r="U389" i="3"/>
  <c r="U380" i="3"/>
  <c r="U305" i="3"/>
  <c r="BE297" i="3"/>
  <c r="BQ297" i="3"/>
  <c r="U226" i="3"/>
  <c r="BQ431" i="3"/>
  <c r="U397" i="3"/>
  <c r="U391" i="3"/>
  <c r="U387" i="3"/>
  <c r="U386" i="3"/>
  <c r="U384" i="3"/>
  <c r="U379" i="3"/>
  <c r="AG379" i="3"/>
  <c r="U373" i="3"/>
  <c r="BE364" i="3"/>
  <c r="U345" i="3"/>
  <c r="U339" i="3"/>
  <c r="U338" i="3"/>
  <c r="U332" i="3"/>
  <c r="U330" i="3"/>
  <c r="U329" i="3"/>
  <c r="U284" i="3"/>
  <c r="U260" i="3"/>
  <c r="U237" i="3"/>
  <c r="U225" i="3"/>
  <c r="U377" i="3"/>
  <c r="U367" i="3"/>
  <c r="U365" i="3"/>
  <c r="U348" i="3"/>
  <c r="U346" i="3"/>
  <c r="U344" i="3"/>
  <c r="U290" i="3"/>
  <c r="U399" i="3"/>
  <c r="U375" i="3"/>
  <c r="U374" i="3"/>
  <c r="U323" i="3"/>
  <c r="U321" i="3"/>
  <c r="AG225" i="3"/>
  <c r="AG387" i="3"/>
  <c r="U383" i="3"/>
  <c r="U340" i="3"/>
  <c r="U393" i="3"/>
  <c r="U318" i="3"/>
  <c r="U381" i="3"/>
  <c r="U363" i="3"/>
  <c r="U335" i="3"/>
  <c r="U288" i="3"/>
  <c r="AS217" i="3"/>
  <c r="BQ217" i="3"/>
  <c r="BE217" i="3"/>
  <c r="AM335" i="3"/>
  <c r="AM475" i="3"/>
  <c r="U217" i="3"/>
  <c r="AG217" i="3"/>
  <c r="AM345" i="3"/>
  <c r="AG338" i="3"/>
  <c r="AM225" i="3"/>
  <c r="AM388" i="3"/>
  <c r="AM375" i="3"/>
  <c r="U223" i="3"/>
  <c r="AM217" i="3"/>
  <c r="AM500" i="3"/>
  <c r="AM488" i="3"/>
  <c r="AM487" i="3"/>
  <c r="AM478" i="3"/>
  <c r="AM477" i="3"/>
  <c r="AM476" i="3"/>
  <c r="AM431" i="3"/>
  <c r="AM430" i="3"/>
  <c r="AM429" i="3"/>
  <c r="AM399" i="3"/>
  <c r="AM398" i="3"/>
  <c r="AM397" i="3"/>
  <c r="AM396" i="3"/>
  <c r="AM395" i="3"/>
  <c r="AM393" i="3"/>
  <c r="AM392" i="3"/>
  <c r="AM391" i="3"/>
  <c r="AM390" i="3"/>
  <c r="AM389" i="3"/>
  <c r="AM387" i="3"/>
  <c r="AM386" i="3"/>
  <c r="AM384" i="3"/>
  <c r="AM383" i="3"/>
  <c r="AM382" i="3"/>
  <c r="AM381" i="3"/>
  <c r="AM380" i="3"/>
  <c r="AM379" i="3"/>
  <c r="AM378" i="3"/>
  <c r="AM377" i="3"/>
  <c r="AM374" i="3"/>
  <c r="AM373" i="3"/>
  <c r="AM372" i="3"/>
  <c r="AM370" i="3"/>
  <c r="AM369" i="3"/>
  <c r="AM367" i="3"/>
  <c r="AM366" i="3"/>
  <c r="AM365" i="3"/>
  <c r="AM364" i="3"/>
  <c r="AM363" i="3"/>
  <c r="AM362" i="3"/>
  <c r="AM361" i="3"/>
  <c r="AM360" i="3"/>
  <c r="AM359" i="3"/>
  <c r="AM358" i="3"/>
  <c r="AM357" i="3"/>
  <c r="AM356" i="3"/>
  <c r="AM355" i="3"/>
  <c r="AM354" i="3"/>
  <c r="AM352" i="3"/>
  <c r="AM351" i="3"/>
  <c r="AM350" i="3"/>
  <c r="AM348" i="3"/>
  <c r="AM346" i="3"/>
  <c r="AM344" i="3"/>
  <c r="AM342" i="3"/>
  <c r="AM341" i="3"/>
  <c r="AM340" i="3"/>
  <c r="AM339" i="3"/>
  <c r="AM338" i="3"/>
  <c r="AM337" i="3"/>
  <c r="AM336" i="3"/>
  <c r="AM334" i="3"/>
  <c r="AM332" i="3"/>
  <c r="AM331" i="3"/>
  <c r="AM330" i="3"/>
  <c r="AM329" i="3"/>
  <c r="AM328" i="3"/>
  <c r="AM326" i="3"/>
  <c r="AM324" i="3"/>
  <c r="AM323" i="3"/>
  <c r="AM321" i="3"/>
  <c r="AM319" i="3"/>
  <c r="AM318" i="3"/>
  <c r="AM317" i="3"/>
  <c r="AM311" i="3"/>
  <c r="AM305" i="3"/>
  <c r="AM304" i="3"/>
  <c r="AM301" i="3"/>
  <c r="AM300" i="3"/>
  <c r="AM299" i="3"/>
  <c r="AM298" i="3"/>
  <c r="AM297" i="3"/>
  <c r="AM295" i="3"/>
  <c r="AM294" i="3"/>
  <c r="AM293" i="3"/>
  <c r="AM291" i="3"/>
  <c r="AM290" i="3"/>
  <c r="AM289" i="3"/>
  <c r="AM288" i="3"/>
  <c r="AM284" i="3"/>
  <c r="AM280" i="3"/>
  <c r="AM260" i="3"/>
  <c r="AM254" i="3"/>
  <c r="AM253" i="3"/>
  <c r="AM244" i="3"/>
  <c r="AM237" i="3"/>
  <c r="AM226" i="3"/>
  <c r="AM223" i="3"/>
  <c r="AM222" i="3"/>
  <c r="E195" i="3"/>
  <c r="E434" i="10"/>
  <c r="G434" i="10" s="1"/>
  <c r="E456" i="12"/>
  <c r="G456" i="12" s="1"/>
  <c r="E458" i="12"/>
  <c r="G458" i="12" s="1"/>
  <c r="E72" i="2"/>
  <c r="E464" i="12"/>
  <c r="G464" i="12" s="1"/>
  <c r="E434" i="14"/>
  <c r="G434" i="14" s="1"/>
  <c r="E464" i="14"/>
  <c r="G464" i="14" s="1"/>
  <c r="E434" i="12"/>
  <c r="G434" i="12" s="1"/>
  <c r="E452" i="12"/>
  <c r="G452" i="12" s="1"/>
  <c r="E442" i="12"/>
  <c r="G442" i="12" s="1"/>
  <c r="E440" i="12"/>
  <c r="G440" i="12" s="1"/>
  <c r="E448" i="12"/>
  <c r="G448" i="12" s="1"/>
  <c r="E450" i="12"/>
  <c r="G450" i="12" s="1"/>
  <c r="E446" i="14"/>
  <c r="G446" i="14" s="1"/>
  <c r="E450" i="14"/>
  <c r="G450" i="14" s="1"/>
  <c r="E462" i="14"/>
  <c r="G462" i="14" s="1"/>
  <c r="E444" i="14"/>
  <c r="G444" i="14" s="1"/>
  <c r="U438" i="12" l="1"/>
  <c r="AS454" i="12"/>
  <c r="AS438" i="12"/>
  <c r="U454" i="12"/>
  <c r="AG438" i="12"/>
  <c r="BQ438" i="12"/>
  <c r="BQ454" i="12"/>
  <c r="AS460" i="12"/>
  <c r="CC460" i="12" s="1"/>
  <c r="AG446" i="12"/>
  <c r="BE454" i="12"/>
  <c r="BQ446" i="12"/>
  <c r="CC229" i="10"/>
  <c r="AS436" i="12"/>
  <c r="AG436" i="12"/>
  <c r="BQ436" i="12"/>
  <c r="BQ438" i="10"/>
  <c r="BE442" i="14"/>
  <c r="CC278" i="12"/>
  <c r="AG440" i="10"/>
  <c r="U458" i="10"/>
  <c r="CC278" i="14"/>
  <c r="AS444" i="10"/>
  <c r="AS464" i="10"/>
  <c r="U446" i="10"/>
  <c r="U450" i="10"/>
  <c r="AG446" i="10"/>
  <c r="CC278" i="10"/>
  <c r="AG450" i="10"/>
  <c r="AG442" i="14"/>
  <c r="AS442" i="14"/>
  <c r="BE448" i="10"/>
  <c r="AS456" i="10"/>
  <c r="BQ442" i="10"/>
  <c r="AS454" i="10"/>
  <c r="U448" i="10"/>
  <c r="G432" i="10"/>
  <c r="AS447" i="3"/>
  <c r="AG442" i="10"/>
  <c r="AG454" i="10"/>
  <c r="U437" i="3"/>
  <c r="BE449" i="3"/>
  <c r="BE450" i="10"/>
  <c r="AS450" i="10"/>
  <c r="BQ450" i="10"/>
  <c r="BQ454" i="10"/>
  <c r="U454" i="10"/>
  <c r="BQ439" i="3"/>
  <c r="BE454" i="10"/>
  <c r="AG449" i="3"/>
  <c r="E454" i="3"/>
  <c r="BQ458" i="10"/>
  <c r="AS458" i="10"/>
  <c r="AS440" i="10"/>
  <c r="AG458" i="10"/>
  <c r="BE458" i="10"/>
  <c r="BQ440" i="10"/>
  <c r="U440" i="10"/>
  <c r="BE440" i="10"/>
  <c r="CC457" i="10"/>
  <c r="CC445" i="10"/>
  <c r="CC449" i="10"/>
  <c r="CC439" i="10"/>
  <c r="AS445" i="3"/>
  <c r="AS437" i="3"/>
  <c r="BE446" i="10"/>
  <c r="AS446" i="10"/>
  <c r="BQ446" i="10"/>
  <c r="U444" i="10"/>
  <c r="AG464" i="10"/>
  <c r="U442" i="10"/>
  <c r="BE456" i="10"/>
  <c r="BE442" i="10"/>
  <c r="BQ445" i="3"/>
  <c r="CC386" i="3"/>
  <c r="CC338" i="3"/>
  <c r="CC389" i="3"/>
  <c r="CC328" i="3"/>
  <c r="BQ456" i="10"/>
  <c r="AS442" i="10"/>
  <c r="CC290" i="3"/>
  <c r="CC350" i="3"/>
  <c r="BQ444" i="10"/>
  <c r="AG444" i="10"/>
  <c r="U464" i="10"/>
  <c r="BQ453" i="3"/>
  <c r="U457" i="3"/>
  <c r="BE441" i="3"/>
  <c r="BE445" i="3"/>
  <c r="BE444" i="10"/>
  <c r="BE464" i="10"/>
  <c r="AG451" i="3"/>
  <c r="CC225" i="3"/>
  <c r="CC397" i="3"/>
  <c r="BQ464" i="10"/>
  <c r="AS439" i="3"/>
  <c r="AG455" i="3"/>
  <c r="BQ435" i="3"/>
  <c r="BQ459" i="3"/>
  <c r="BQ173" i="14"/>
  <c r="BQ14" i="14" s="1"/>
  <c r="AG173" i="14"/>
  <c r="AG14" i="14" s="1"/>
  <c r="U173" i="14"/>
  <c r="BE173" i="14"/>
  <c r="BE14" i="14" s="1"/>
  <c r="AS173" i="14"/>
  <c r="AS14" i="14" s="1"/>
  <c r="AS173" i="12"/>
  <c r="AS14" i="12" s="1"/>
  <c r="CC323" i="3"/>
  <c r="AG461" i="3"/>
  <c r="U441" i="3"/>
  <c r="BQ173" i="12"/>
  <c r="BQ14" i="12" s="1"/>
  <c r="AG173" i="12"/>
  <c r="AG14" i="12" s="1"/>
  <c r="U173" i="12"/>
  <c r="U14" i="12" s="1"/>
  <c r="BE173" i="12"/>
  <c r="BE14" i="12" s="1"/>
  <c r="E438" i="3"/>
  <c r="BE438" i="10"/>
  <c r="G432" i="14"/>
  <c r="CC378" i="3"/>
  <c r="AS459" i="3"/>
  <c r="AG441" i="3"/>
  <c r="U447" i="3"/>
  <c r="BQ455" i="3"/>
  <c r="CC305" i="3"/>
  <c r="CC437" i="10"/>
  <c r="CC344" i="3"/>
  <c r="U453" i="3"/>
  <c r="U438" i="10"/>
  <c r="AS457" i="3"/>
  <c r="AS453" i="3"/>
  <c r="U455" i="3"/>
  <c r="BE443" i="3"/>
  <c r="E460" i="3"/>
  <c r="CC289" i="3"/>
  <c r="AS438" i="10"/>
  <c r="CC348" i="3"/>
  <c r="CC451" i="10"/>
  <c r="AS451" i="3"/>
  <c r="CC366" i="3"/>
  <c r="CC253" i="3"/>
  <c r="CC383" i="3"/>
  <c r="BQ463" i="3"/>
  <c r="CC222" i="3"/>
  <c r="AG438" i="10"/>
  <c r="CC379" i="3"/>
  <c r="CC459" i="10"/>
  <c r="AG439" i="3"/>
  <c r="U439" i="3"/>
  <c r="BE447" i="3"/>
  <c r="CC288" i="3"/>
  <c r="BQ461" i="3"/>
  <c r="AG433" i="3"/>
  <c r="CC319" i="3"/>
  <c r="CC463" i="10"/>
  <c r="BQ449" i="3"/>
  <c r="AG447" i="3"/>
  <c r="CC317" i="3"/>
  <c r="BQ443" i="3"/>
  <c r="CC431" i="3"/>
  <c r="CC318" i="3"/>
  <c r="CC297" i="3"/>
  <c r="BQ457" i="3"/>
  <c r="CC226" i="3"/>
  <c r="CC455" i="10"/>
  <c r="CC324" i="3"/>
  <c r="CC370" i="3"/>
  <c r="BE437" i="3"/>
  <c r="CC364" i="3"/>
  <c r="CC229" i="12"/>
  <c r="AG457" i="3"/>
  <c r="AG459" i="3"/>
  <c r="AS463" i="3"/>
  <c r="CC340" i="3"/>
  <c r="CC284" i="3"/>
  <c r="CC260" i="3"/>
  <c r="CC447" i="10"/>
  <c r="AG453" i="3"/>
  <c r="CC443" i="10"/>
  <c r="CC453" i="10"/>
  <c r="CC352" i="3"/>
  <c r="U435" i="3"/>
  <c r="AS443" i="3"/>
  <c r="BE457" i="3"/>
  <c r="BQ437" i="3"/>
  <c r="CC194" i="3"/>
  <c r="BQ448" i="10"/>
  <c r="AS448" i="10"/>
  <c r="CC392" i="3"/>
  <c r="AG456" i="10"/>
  <c r="CC339" i="3"/>
  <c r="CC237" i="3"/>
  <c r="AG448" i="10"/>
  <c r="U456" i="10"/>
  <c r="AS455" i="3"/>
  <c r="CC329" i="3"/>
  <c r="CC375" i="3"/>
  <c r="CC195" i="10"/>
  <c r="CC382" i="3"/>
  <c r="CC373" i="3"/>
  <c r="CC377" i="3"/>
  <c r="CC179" i="12"/>
  <c r="G500" i="3"/>
  <c r="BE451" i="3"/>
  <c r="CC433" i="12"/>
  <c r="CC441" i="10"/>
  <c r="CC214" i="10"/>
  <c r="CC428" i="10"/>
  <c r="CC430" i="3"/>
  <c r="CC300" i="3"/>
  <c r="CC396" i="3"/>
  <c r="CC390" i="3"/>
  <c r="U463" i="3"/>
  <c r="CC346" i="3"/>
  <c r="CC341" i="3"/>
  <c r="CC217" i="3"/>
  <c r="CC391" i="3"/>
  <c r="CC367" i="3"/>
  <c r="AG445" i="3"/>
  <c r="AG435" i="3"/>
  <c r="BQ447" i="3"/>
  <c r="CC435" i="10"/>
  <c r="CC345" i="3"/>
  <c r="CC254" i="3"/>
  <c r="CC363" i="3"/>
  <c r="CC388" i="3"/>
  <c r="CC380" i="3"/>
  <c r="CC331" i="3"/>
  <c r="CC295" i="3"/>
  <c r="CC326" i="3"/>
  <c r="CC384" i="3"/>
  <c r="CC374" i="3"/>
  <c r="CC369" i="3"/>
  <c r="CC332" i="3"/>
  <c r="BE463" i="3"/>
  <c r="CC301" i="3"/>
  <c r="CC398" i="3"/>
  <c r="CC429" i="3"/>
  <c r="CC459" i="12"/>
  <c r="E436" i="3"/>
  <c r="BE435" i="3"/>
  <c r="AS461" i="3"/>
  <c r="CC461" i="10"/>
  <c r="U461" i="3"/>
  <c r="AG437" i="3"/>
  <c r="CC183" i="12"/>
  <c r="CC447" i="12"/>
  <c r="CC451" i="12"/>
  <c r="CC445" i="12"/>
  <c r="CC443" i="12"/>
  <c r="BE439" i="3"/>
  <c r="BQ451" i="3"/>
  <c r="CC399" i="3"/>
  <c r="BE461" i="3"/>
  <c r="CC189" i="12"/>
  <c r="CC457" i="12"/>
  <c r="CC351" i="3"/>
  <c r="CC453" i="12"/>
  <c r="CC435" i="12"/>
  <c r="CC455" i="12"/>
  <c r="CC439" i="12"/>
  <c r="CC336" i="3"/>
  <c r="CC330" i="3"/>
  <c r="CC441" i="12"/>
  <c r="CC449" i="12"/>
  <c r="CC175" i="12"/>
  <c r="CC437" i="12"/>
  <c r="CC461" i="12"/>
  <c r="CC463" i="12"/>
  <c r="CC214" i="12"/>
  <c r="CC191" i="12"/>
  <c r="CC187" i="12"/>
  <c r="CC177" i="12"/>
  <c r="CC193" i="12"/>
  <c r="CC195" i="12"/>
  <c r="CC185" i="12"/>
  <c r="CC438" i="12"/>
  <c r="BQ440" i="12"/>
  <c r="U440" i="12"/>
  <c r="AG440" i="12"/>
  <c r="BE440" i="12"/>
  <c r="AS440" i="12"/>
  <c r="U444" i="12"/>
  <c r="AG444" i="12"/>
  <c r="AS444" i="12"/>
  <c r="BE444" i="12"/>
  <c r="BQ444" i="12"/>
  <c r="AS448" i="12"/>
  <c r="AG448" i="12"/>
  <c r="BE448" i="12"/>
  <c r="BQ448" i="12"/>
  <c r="U448" i="12"/>
  <c r="BE442" i="12"/>
  <c r="BQ442" i="12"/>
  <c r="U442" i="12"/>
  <c r="AG442" i="12"/>
  <c r="AS442" i="12"/>
  <c r="BE458" i="12"/>
  <c r="AG458" i="12"/>
  <c r="U458" i="12"/>
  <c r="AS458" i="12"/>
  <c r="BQ458" i="12"/>
  <c r="BE452" i="12"/>
  <c r="AS452" i="12"/>
  <c r="BQ452" i="12"/>
  <c r="AG452" i="12"/>
  <c r="U452" i="12"/>
  <c r="CC223" i="3"/>
  <c r="AS434" i="12"/>
  <c r="BE434" i="12"/>
  <c r="U434" i="12"/>
  <c r="BQ434" i="12"/>
  <c r="AG434" i="12"/>
  <c r="BQ456" i="12"/>
  <c r="U456" i="12"/>
  <c r="AG456" i="12"/>
  <c r="AS456" i="12"/>
  <c r="BE456" i="12"/>
  <c r="CC428" i="12"/>
  <c r="CC372" i="3"/>
  <c r="CC197" i="12"/>
  <c r="CC181" i="12"/>
  <c r="CC462" i="12"/>
  <c r="U450" i="12"/>
  <c r="AG450" i="12"/>
  <c r="BQ450" i="12"/>
  <c r="AS450" i="12"/>
  <c r="BE450" i="12"/>
  <c r="BQ464" i="12"/>
  <c r="AS464" i="12"/>
  <c r="U464" i="12"/>
  <c r="AG464" i="12"/>
  <c r="BE464" i="12"/>
  <c r="CC293" i="3"/>
  <c r="CC335" i="3"/>
  <c r="CC441" i="14"/>
  <c r="CC428" i="14"/>
  <c r="BE453" i="3"/>
  <c r="CC440" i="14"/>
  <c r="CC459" i="14"/>
  <c r="CC187" i="14"/>
  <c r="CC229" i="14"/>
  <c r="CC454" i="14"/>
  <c r="CC185" i="14"/>
  <c r="BE459" i="3"/>
  <c r="CC179" i="14"/>
  <c r="CC452" i="14"/>
  <c r="AS435" i="3"/>
  <c r="CC191" i="14"/>
  <c r="CC433" i="14"/>
  <c r="CC181" i="14"/>
  <c r="CC214" i="14"/>
  <c r="CC443" i="14"/>
  <c r="CC457" i="14"/>
  <c r="CC445" i="14"/>
  <c r="CC438" i="14"/>
  <c r="CC456" i="14"/>
  <c r="BE433" i="3"/>
  <c r="AS441" i="3"/>
  <c r="CC177" i="14"/>
  <c r="CC436" i="14"/>
  <c r="CC448" i="14"/>
  <c r="CC449" i="14"/>
  <c r="CC183" i="14"/>
  <c r="CC189" i="14"/>
  <c r="U459" i="3"/>
  <c r="CC447" i="14"/>
  <c r="CC175" i="14"/>
  <c r="CC195" i="14"/>
  <c r="BQ446" i="14"/>
  <c r="U446" i="14"/>
  <c r="AG446" i="14"/>
  <c r="AS446" i="14"/>
  <c r="BE446" i="14"/>
  <c r="CC244" i="3"/>
  <c r="CC365" i="3"/>
  <c r="CC224" i="3"/>
  <c r="CC437" i="14"/>
  <c r="U445" i="3"/>
  <c r="AG443" i="3"/>
  <c r="CC197" i="14"/>
  <c r="CC435" i="14"/>
  <c r="CC463" i="14"/>
  <c r="CC439" i="14"/>
  <c r="U444" i="14"/>
  <c r="AG444" i="14"/>
  <c r="AS444" i="14"/>
  <c r="BQ444" i="14"/>
  <c r="BE444" i="14"/>
  <c r="U449" i="3"/>
  <c r="CC381" i="3"/>
  <c r="CC461" i="14"/>
  <c r="CC451" i="14"/>
  <c r="AG462" i="14"/>
  <c r="U462" i="14"/>
  <c r="AS462" i="14"/>
  <c r="BE462" i="14"/>
  <c r="BQ462" i="14"/>
  <c r="CC466" i="14"/>
  <c r="CC387" i="3"/>
  <c r="CC193" i="14"/>
  <c r="CC453" i="14"/>
  <c r="BE460" i="14"/>
  <c r="BQ460" i="14"/>
  <c r="U460" i="14"/>
  <c r="AG460" i="14"/>
  <c r="AS460" i="14"/>
  <c r="AG464" i="14"/>
  <c r="U464" i="14"/>
  <c r="BE464" i="14"/>
  <c r="BQ464" i="14"/>
  <c r="AS464" i="14"/>
  <c r="CC458" i="14"/>
  <c r="AS433" i="3"/>
  <c r="BQ450" i="14"/>
  <c r="BE450" i="14"/>
  <c r="U450" i="14"/>
  <c r="AG450" i="14"/>
  <c r="AS450" i="14"/>
  <c r="U434" i="14"/>
  <c r="AG434" i="14"/>
  <c r="AS434" i="14"/>
  <c r="BE434" i="14"/>
  <c r="BQ434" i="14"/>
  <c r="CC342" i="3"/>
  <c r="CC455" i="14"/>
  <c r="CC466" i="10"/>
  <c r="BE462" i="10"/>
  <c r="U462" i="10"/>
  <c r="BQ462" i="10"/>
  <c r="AG462" i="10"/>
  <c r="AS462" i="10"/>
  <c r="AG434" i="10"/>
  <c r="AS434" i="10"/>
  <c r="U434" i="10"/>
  <c r="BE434" i="10"/>
  <c r="BQ434" i="10"/>
  <c r="BQ441" i="3"/>
  <c r="U460" i="10"/>
  <c r="AG460" i="10"/>
  <c r="AS460" i="10"/>
  <c r="BE460" i="10"/>
  <c r="BQ460" i="10"/>
  <c r="BQ436" i="10"/>
  <c r="U436" i="10"/>
  <c r="AG436" i="10"/>
  <c r="AS436" i="10"/>
  <c r="BE436" i="10"/>
  <c r="BQ452" i="10"/>
  <c r="U452" i="10"/>
  <c r="AS452" i="10"/>
  <c r="AG452" i="10"/>
  <c r="BE452" i="10"/>
  <c r="CC298" i="3"/>
  <c r="CC291" i="3"/>
  <c r="CC321" i="3"/>
  <c r="U443" i="3"/>
  <c r="CC294" i="3"/>
  <c r="CC337" i="3"/>
  <c r="AG463" i="3"/>
  <c r="CC395" i="3"/>
  <c r="BE455" i="3"/>
  <c r="U451" i="3"/>
  <c r="AS449" i="3"/>
  <c r="BQ433" i="3"/>
  <c r="CC393" i="3"/>
  <c r="CC299" i="3"/>
  <c r="CC433" i="10"/>
  <c r="U433" i="3"/>
  <c r="AM224" i="3"/>
  <c r="E462" i="3"/>
  <c r="E446" i="3"/>
  <c r="E442" i="3"/>
  <c r="E440" i="3"/>
  <c r="E434" i="3"/>
  <c r="E464" i="3"/>
  <c r="E444" i="3"/>
  <c r="E458" i="3"/>
  <c r="E456" i="3"/>
  <c r="E450" i="3"/>
  <c r="E452" i="3"/>
  <c r="E448" i="3"/>
  <c r="G475" i="3"/>
  <c r="G482" i="3"/>
  <c r="J73" i="2"/>
  <c r="V72" i="2"/>
  <c r="BS73" i="2"/>
  <c r="AA73" i="2"/>
  <c r="AY73" i="2"/>
  <c r="BF73" i="2"/>
  <c r="M73" i="2"/>
  <c r="AK73" i="2"/>
  <c r="AV73" i="2"/>
  <c r="AB73" i="2"/>
  <c r="BO73" i="2"/>
  <c r="BR73" i="2"/>
  <c r="AG73" i="2"/>
  <c r="AS73" i="2"/>
  <c r="X73" i="2"/>
  <c r="BV73" i="2"/>
  <c r="AC73" i="2"/>
  <c r="BQ73" i="2"/>
  <c r="S73" i="2"/>
  <c r="AF73" i="2"/>
  <c r="U73" i="2"/>
  <c r="AT73" i="2"/>
  <c r="BT73" i="2"/>
  <c r="BL73" i="2"/>
  <c r="AO73" i="2"/>
  <c r="BX73" i="2"/>
  <c r="AU73" i="2"/>
  <c r="AH73" i="2"/>
  <c r="AZ73" i="2"/>
  <c r="P73" i="2"/>
  <c r="V73" i="2"/>
  <c r="BI73" i="2"/>
  <c r="BE73" i="2"/>
  <c r="BY73" i="2"/>
  <c r="AI73" i="2"/>
  <c r="W73" i="2"/>
  <c r="Y73" i="2"/>
  <c r="BD73" i="2"/>
  <c r="K73" i="2"/>
  <c r="AN73" i="2"/>
  <c r="AQ73" i="2"/>
  <c r="BG73" i="2"/>
  <c r="BW73" i="2"/>
  <c r="L73" i="2"/>
  <c r="AM73" i="2"/>
  <c r="BP73" i="2"/>
  <c r="AR73" i="2"/>
  <c r="O73" i="2"/>
  <c r="N73" i="2"/>
  <c r="F480" i="3"/>
  <c r="I73" i="2"/>
  <c r="BA73" i="2"/>
  <c r="AL73" i="2"/>
  <c r="BJ73" i="2"/>
  <c r="BM73" i="2"/>
  <c r="T73" i="2"/>
  <c r="BK73" i="2"/>
  <c r="Q73" i="2"/>
  <c r="AW73" i="2"/>
  <c r="BC73" i="2"/>
  <c r="BU73" i="2"/>
  <c r="Z73" i="2"/>
  <c r="F490" i="3"/>
  <c r="AX73" i="2"/>
  <c r="BH73" i="2"/>
  <c r="AE73" i="2"/>
  <c r="AA72" i="2"/>
  <c r="AZ72" i="2"/>
  <c r="Y72" i="2"/>
  <c r="BP72" i="2"/>
  <c r="AG72" i="2"/>
  <c r="BA72" i="2"/>
  <c r="AK72" i="2"/>
  <c r="G72" i="2"/>
  <c r="BU72" i="2"/>
  <c r="AF72" i="2"/>
  <c r="K72" i="2"/>
  <c r="AR72" i="2"/>
  <c r="BI72" i="2"/>
  <c r="BJ72" i="2"/>
  <c r="AC72" i="2"/>
  <c r="BT72" i="2"/>
  <c r="BS72" i="2"/>
  <c r="AO72" i="2"/>
  <c r="Z72" i="2"/>
  <c r="BO72" i="2"/>
  <c r="S72" i="2"/>
  <c r="O72" i="2"/>
  <c r="BF72" i="2"/>
  <c r="N72" i="2"/>
  <c r="P72" i="2"/>
  <c r="X72" i="2"/>
  <c r="BG72" i="2"/>
  <c r="BD72" i="2"/>
  <c r="I72" i="2"/>
  <c r="W72" i="2"/>
  <c r="BQ72" i="2"/>
  <c r="BM72" i="2"/>
  <c r="BC72" i="2"/>
  <c r="T72" i="2"/>
  <c r="AI72" i="2"/>
  <c r="AW72" i="2"/>
  <c r="BE72" i="2"/>
  <c r="BK72" i="2"/>
  <c r="AT72" i="2"/>
  <c r="J72" i="2"/>
  <c r="AY72" i="2"/>
  <c r="AN72" i="2"/>
  <c r="AB72" i="2"/>
  <c r="Q72" i="2"/>
  <c r="AU72" i="2"/>
  <c r="BW72" i="2"/>
  <c r="BR72" i="2"/>
  <c r="BV72" i="2"/>
  <c r="AM72" i="2"/>
  <c r="L72" i="2"/>
  <c r="AH72" i="2"/>
  <c r="AV72" i="2"/>
  <c r="M72" i="2"/>
  <c r="BH72" i="2"/>
  <c r="AQ72" i="2"/>
  <c r="H72" i="2"/>
  <c r="BX72" i="2"/>
  <c r="AE72" i="2"/>
  <c r="AX72" i="2"/>
  <c r="BL72" i="2"/>
  <c r="AL72" i="2"/>
  <c r="AS72" i="2"/>
  <c r="G228" i="3"/>
  <c r="BY72" i="2"/>
  <c r="U72" i="2"/>
  <c r="G477" i="3"/>
  <c r="G499" i="3"/>
  <c r="G476" i="3"/>
  <c r="F489" i="3"/>
  <c r="G478" i="3"/>
  <c r="G227" i="3"/>
  <c r="G261" i="3"/>
  <c r="CC454" i="12" l="1"/>
  <c r="CC446" i="12"/>
  <c r="CC436" i="12"/>
  <c r="G213" i="10"/>
  <c r="CC442" i="14"/>
  <c r="F476" i="3"/>
  <c r="F228" i="3"/>
  <c r="F475" i="3"/>
  <c r="G213" i="14"/>
  <c r="F499" i="3"/>
  <c r="F477" i="3"/>
  <c r="CC450" i="10"/>
  <c r="F500" i="3"/>
  <c r="F227" i="3"/>
  <c r="F478" i="3"/>
  <c r="F261" i="3"/>
  <c r="CC458" i="10"/>
  <c r="CC454" i="10"/>
  <c r="CC440" i="10"/>
  <c r="CC442" i="10"/>
  <c r="CC446" i="10"/>
  <c r="CC456" i="10"/>
  <c r="CC464" i="10"/>
  <c r="CC451" i="3"/>
  <c r="CC444" i="10"/>
  <c r="CC437" i="3"/>
  <c r="G437" i="3" s="1"/>
  <c r="CC439" i="3"/>
  <c r="G439" i="3" s="1"/>
  <c r="CC173" i="14"/>
  <c r="CC14" i="14" s="1"/>
  <c r="CC438" i="10"/>
  <c r="AG432" i="10"/>
  <c r="AG213" i="10" s="1"/>
  <c r="AG21" i="10" s="1"/>
  <c r="AS432" i="10"/>
  <c r="BQ432" i="10"/>
  <c r="BQ213" i="10" s="1"/>
  <c r="BQ21" i="10" s="1"/>
  <c r="AS432" i="14"/>
  <c r="AS23" i="14" s="1"/>
  <c r="CC448" i="10"/>
  <c r="CC173" i="12"/>
  <c r="CC14" i="12" s="1"/>
  <c r="BE432" i="10"/>
  <c r="BE23" i="10" s="1"/>
  <c r="U432" i="14"/>
  <c r="U432" i="10"/>
  <c r="BE432" i="14"/>
  <c r="BE23" i="14" s="1"/>
  <c r="BQ432" i="14"/>
  <c r="BQ23" i="14" s="1"/>
  <c r="AG432" i="14"/>
  <c r="AG23" i="14" s="1"/>
  <c r="CC449" i="3"/>
  <c r="CC433" i="3"/>
  <c r="CC457" i="3"/>
  <c r="G457" i="3" s="1"/>
  <c r="CC455" i="3"/>
  <c r="G455" i="3" s="1"/>
  <c r="CC459" i="3"/>
  <c r="G459" i="3" s="1"/>
  <c r="CC441" i="3"/>
  <c r="CC463" i="3"/>
  <c r="CC447" i="3"/>
  <c r="CC445" i="3"/>
  <c r="CC435" i="3"/>
  <c r="CC452" i="10"/>
  <c r="CC462" i="10"/>
  <c r="CC440" i="12"/>
  <c r="CC460" i="10"/>
  <c r="CC436" i="10"/>
  <c r="CC461" i="3"/>
  <c r="G461" i="3" s="1"/>
  <c r="CC452" i="12"/>
  <c r="CC453" i="3"/>
  <c r="CC443" i="3"/>
  <c r="G443" i="3" s="1"/>
  <c r="CC456" i="12"/>
  <c r="CC442" i="12"/>
  <c r="CC444" i="12"/>
  <c r="CC450" i="12"/>
  <c r="CC434" i="12"/>
  <c r="CC464" i="12"/>
  <c r="CC448" i="12"/>
  <c r="CC458" i="12"/>
  <c r="U14" i="14"/>
  <c r="CC444" i="14"/>
  <c r="CC462" i="14"/>
  <c r="CC450" i="14"/>
  <c r="CC464" i="14"/>
  <c r="CC460" i="14"/>
  <c r="CC434" i="14"/>
  <c r="CC446" i="14"/>
  <c r="CC434" i="10"/>
  <c r="F459" i="3" l="1"/>
  <c r="F439" i="3"/>
  <c r="F461" i="3"/>
  <c r="F455" i="3"/>
  <c r="F437" i="3"/>
  <c r="F443" i="3"/>
  <c r="F457" i="3"/>
  <c r="CC432" i="10"/>
  <c r="CC213" i="10" s="1"/>
  <c r="CC432" i="14"/>
  <c r="CC23" i="14" s="1"/>
  <c r="BE213" i="10"/>
  <c r="BE21" i="10" s="1"/>
  <c r="BE22" i="10" s="1"/>
  <c r="AG23" i="10"/>
  <c r="AG22" i="10" s="1"/>
  <c r="BQ23" i="10"/>
  <c r="BQ22" i="10" s="1"/>
  <c r="U23" i="14"/>
  <c r="U23" i="10"/>
  <c r="U213" i="10"/>
  <c r="AS23" i="10"/>
  <c r="AS213" i="10"/>
  <c r="AS21" i="10" s="1"/>
  <c r="G435" i="3"/>
  <c r="G449" i="3"/>
  <c r="G453" i="3"/>
  <c r="G441" i="3"/>
  <c r="G451" i="3"/>
  <c r="G445" i="3"/>
  <c r="G447" i="3"/>
  <c r="G463" i="3"/>
  <c r="G196" i="10"/>
  <c r="G192" i="10"/>
  <c r="G190" i="10"/>
  <c r="G188" i="10"/>
  <c r="G186" i="10"/>
  <c r="G184" i="10"/>
  <c r="G182" i="10"/>
  <c r="G180" i="10"/>
  <c r="G178" i="10"/>
  <c r="G176" i="10"/>
  <c r="G174" i="10"/>
  <c r="G169" i="10"/>
  <c r="G161" i="10"/>
  <c r="G160" i="10"/>
  <c r="G159" i="10"/>
  <c r="G158" i="10"/>
  <c r="G157" i="10"/>
  <c r="G156" i="10"/>
  <c r="CC145" i="12"/>
  <c r="CC145" i="14"/>
  <c r="G46" i="10"/>
  <c r="G45" i="10"/>
  <c r="CC45" i="10" s="1"/>
  <c r="G145" i="10"/>
  <c r="CC145" i="10" s="1"/>
  <c r="G122" i="10"/>
  <c r="G120" i="10"/>
  <c r="CC21" i="10" l="1"/>
  <c r="BE161" i="10"/>
  <c r="AG161" i="10"/>
  <c r="AS161" i="10"/>
  <c r="U161" i="10"/>
  <c r="BQ161" i="10"/>
  <c r="F451" i="3"/>
  <c r="F441" i="3"/>
  <c r="F463" i="3"/>
  <c r="F435" i="3"/>
  <c r="F447" i="3"/>
  <c r="F453" i="3"/>
  <c r="F449" i="3"/>
  <c r="F445" i="3"/>
  <c r="C196" i="10"/>
  <c r="U21" i="10"/>
  <c r="U22" i="10" s="1"/>
  <c r="CC136" i="10"/>
  <c r="CC23" i="10"/>
  <c r="AS22" i="10"/>
  <c r="AG169" i="12"/>
  <c r="U169" i="12"/>
  <c r="BQ161" i="12"/>
  <c r="BE161" i="12"/>
  <c r="AS161" i="12"/>
  <c r="AG161" i="12"/>
  <c r="U161" i="12"/>
  <c r="BQ160" i="12"/>
  <c r="BE160" i="12"/>
  <c r="AS160" i="12"/>
  <c r="AG160" i="12"/>
  <c r="U160" i="12"/>
  <c r="BQ159" i="12"/>
  <c r="BE159" i="12"/>
  <c r="AS159" i="12"/>
  <c r="AG159" i="12"/>
  <c r="U159" i="12"/>
  <c r="BQ158" i="12"/>
  <c r="BE158" i="12"/>
  <c r="AS158" i="12"/>
  <c r="AG158" i="12"/>
  <c r="U158" i="12"/>
  <c r="BQ157" i="12"/>
  <c r="BE157" i="12"/>
  <c r="AS157" i="12"/>
  <c r="AG157" i="12"/>
  <c r="U157" i="12"/>
  <c r="BQ156" i="12"/>
  <c r="BE156" i="12"/>
  <c r="AS156" i="12"/>
  <c r="AG156" i="12"/>
  <c r="U156" i="12"/>
  <c r="BQ120" i="12"/>
  <c r="BE120" i="12"/>
  <c r="AS120" i="12"/>
  <c r="AG120" i="12"/>
  <c r="U120" i="12"/>
  <c r="AG169" i="14"/>
  <c r="U169" i="14"/>
  <c r="BQ160" i="14"/>
  <c r="BE160" i="14"/>
  <c r="AS160" i="14"/>
  <c r="AG160" i="14"/>
  <c r="U160" i="14"/>
  <c r="BQ159" i="14"/>
  <c r="BE159" i="14"/>
  <c r="AS159" i="14"/>
  <c r="AG159" i="14"/>
  <c r="U159" i="14"/>
  <c r="BQ158" i="14"/>
  <c r="BE158" i="14"/>
  <c r="AS158" i="14"/>
  <c r="AG158" i="14"/>
  <c r="U158" i="14"/>
  <c r="BQ157" i="14"/>
  <c r="BE157" i="14"/>
  <c r="AS157" i="14"/>
  <c r="AG157" i="14"/>
  <c r="U157" i="14"/>
  <c r="BQ156" i="14"/>
  <c r="BE156" i="14"/>
  <c r="AS156" i="14"/>
  <c r="AG156" i="14"/>
  <c r="U156" i="14"/>
  <c r="BQ122" i="14"/>
  <c r="BE122" i="14"/>
  <c r="AS122" i="14"/>
  <c r="AG122" i="14"/>
  <c r="U122" i="14"/>
  <c r="BQ120" i="14"/>
  <c r="BE120" i="14"/>
  <c r="AS120" i="14"/>
  <c r="AG120" i="14"/>
  <c r="U120" i="14"/>
  <c r="AG169" i="10"/>
  <c r="AG168" i="10" s="1"/>
  <c r="U169" i="10"/>
  <c r="U168" i="10" s="1"/>
  <c r="BQ160" i="10"/>
  <c r="BE160" i="10"/>
  <c r="AS160" i="10"/>
  <c r="AG160" i="10"/>
  <c r="U160" i="10"/>
  <c r="BQ159" i="10"/>
  <c r="BE159" i="10"/>
  <c r="AS159" i="10"/>
  <c r="AG159" i="10"/>
  <c r="U159" i="10"/>
  <c r="BQ158" i="10"/>
  <c r="BE158" i="10"/>
  <c r="AS158" i="10"/>
  <c r="AG158" i="10"/>
  <c r="U158" i="10"/>
  <c r="BQ157" i="10"/>
  <c r="BE157" i="10"/>
  <c r="AS157" i="10"/>
  <c r="AG157" i="10"/>
  <c r="U157" i="10"/>
  <c r="BQ156" i="10"/>
  <c r="BE156" i="10"/>
  <c r="AS156" i="10"/>
  <c r="AG156" i="10"/>
  <c r="U156" i="10"/>
  <c r="BQ122" i="10"/>
  <c r="BE122" i="10"/>
  <c r="AS122" i="10"/>
  <c r="AG122" i="10"/>
  <c r="U122" i="10"/>
  <c r="BQ120" i="10"/>
  <c r="BE120" i="10"/>
  <c r="AS120" i="10"/>
  <c r="AG120" i="10"/>
  <c r="U120" i="10"/>
  <c r="BQ46" i="10"/>
  <c r="BQ29" i="10" s="1"/>
  <c r="BE46" i="10"/>
  <c r="BE29" i="10" s="1"/>
  <c r="AS46" i="10"/>
  <c r="AS46" i="3" s="1"/>
  <c r="AG46" i="10"/>
  <c r="AG46" i="3" s="1"/>
  <c r="U46" i="10"/>
  <c r="U29" i="10" s="1"/>
  <c r="CC136" i="12"/>
  <c r="AG168" i="12"/>
  <c r="CC136" i="14"/>
  <c r="BQ188" i="10"/>
  <c r="BQ188" i="3" s="1"/>
  <c r="BE188" i="10"/>
  <c r="BE188" i="3" s="1"/>
  <c r="AS188" i="10"/>
  <c r="AG188" i="10"/>
  <c r="AG188" i="3" s="1"/>
  <c r="U188" i="10"/>
  <c r="U188" i="3" s="1"/>
  <c r="BQ174" i="10"/>
  <c r="BE174" i="10"/>
  <c r="AS174" i="10"/>
  <c r="AG174" i="10"/>
  <c r="U174" i="10"/>
  <c r="AS190" i="10"/>
  <c r="AS190" i="3" s="1"/>
  <c r="U190" i="10"/>
  <c r="BE190" i="10"/>
  <c r="BE190" i="3" s="1"/>
  <c r="AG190" i="10"/>
  <c r="AG190" i="3" s="1"/>
  <c r="BQ190" i="10"/>
  <c r="BQ190" i="3" s="1"/>
  <c r="AS178" i="10"/>
  <c r="AS178" i="3" s="1"/>
  <c r="AG178" i="10"/>
  <c r="AG178" i="3" s="1"/>
  <c r="U178" i="10"/>
  <c r="U178" i="3" s="1"/>
  <c r="BQ178" i="10"/>
  <c r="BQ178" i="3" s="1"/>
  <c r="BE178" i="10"/>
  <c r="BE178" i="3" s="1"/>
  <c r="AS196" i="10"/>
  <c r="AS196" i="3" s="1"/>
  <c r="AG196" i="10"/>
  <c r="AG196" i="3" s="1"/>
  <c r="U196" i="10"/>
  <c r="BQ196" i="10"/>
  <c r="BQ196" i="3" s="1"/>
  <c r="BE196" i="10"/>
  <c r="BE196" i="3" s="1"/>
  <c r="BE192" i="10"/>
  <c r="BE192" i="3" s="1"/>
  <c r="AG192" i="10"/>
  <c r="AG192" i="3" s="1"/>
  <c r="AS192" i="10"/>
  <c r="AS192" i="3" s="1"/>
  <c r="U192" i="10"/>
  <c r="U192" i="3" s="1"/>
  <c r="BQ192" i="10"/>
  <c r="BQ192" i="3" s="1"/>
  <c r="BQ180" i="10"/>
  <c r="BQ180" i="3" s="1"/>
  <c r="AS180" i="10"/>
  <c r="AS180" i="3" s="1"/>
  <c r="AG180" i="10"/>
  <c r="AG180" i="3" s="1"/>
  <c r="U180" i="10"/>
  <c r="U180" i="3" s="1"/>
  <c r="BE180" i="10"/>
  <c r="BE180" i="3" s="1"/>
  <c r="U176" i="10"/>
  <c r="U176" i="3" s="1"/>
  <c r="BQ176" i="10"/>
  <c r="BQ176" i="3" s="1"/>
  <c r="AG176" i="10"/>
  <c r="AG176" i="3" s="1"/>
  <c r="BE176" i="10"/>
  <c r="BE176" i="3" s="1"/>
  <c r="AS176" i="10"/>
  <c r="AS176" i="3" s="1"/>
  <c r="BQ182" i="10"/>
  <c r="BQ182" i="3" s="1"/>
  <c r="AS182" i="10"/>
  <c r="AS182" i="3" s="1"/>
  <c r="BE182" i="10"/>
  <c r="BE182" i="3" s="1"/>
  <c r="AG182" i="10"/>
  <c r="AG182" i="3" s="1"/>
  <c r="U182" i="10"/>
  <c r="AG184" i="10"/>
  <c r="AS184" i="10"/>
  <c r="AS184" i="3" s="1"/>
  <c r="U184" i="10"/>
  <c r="U184" i="3" s="1"/>
  <c r="BQ184" i="10"/>
  <c r="BQ184" i="3" s="1"/>
  <c r="BE184" i="10"/>
  <c r="BE184" i="3" s="1"/>
  <c r="BQ186" i="10"/>
  <c r="BQ186" i="3" s="1"/>
  <c r="AS186" i="10"/>
  <c r="AS186" i="3" s="1"/>
  <c r="BE186" i="10"/>
  <c r="AG186" i="10"/>
  <c r="AG186" i="3" s="1"/>
  <c r="U186" i="10"/>
  <c r="U186" i="3" s="1"/>
  <c r="AM46" i="3"/>
  <c r="AG145" i="3"/>
  <c r="U145" i="3"/>
  <c r="AG45" i="3"/>
  <c r="U45" i="3"/>
  <c r="E191" i="10"/>
  <c r="G191" i="10" s="1"/>
  <c r="E193" i="10"/>
  <c r="G193" i="10" s="1"/>
  <c r="U150" i="14" l="1"/>
  <c r="BQ150" i="14"/>
  <c r="U150" i="12"/>
  <c r="BQ150" i="12"/>
  <c r="CC46" i="10"/>
  <c r="CC46" i="3" s="1"/>
  <c r="CC22" i="10"/>
  <c r="AG150" i="14"/>
  <c r="AG150" i="12"/>
  <c r="BQ161" i="3"/>
  <c r="BE161" i="3"/>
  <c r="AS150" i="14"/>
  <c r="AS150" i="12"/>
  <c r="BE150" i="14"/>
  <c r="BE150" i="12"/>
  <c r="AS161" i="3"/>
  <c r="AG161" i="3"/>
  <c r="CC161" i="10"/>
  <c r="U161" i="3"/>
  <c r="CC145" i="3"/>
  <c r="U174" i="3"/>
  <c r="BQ174" i="3"/>
  <c r="AG174" i="3"/>
  <c r="AS174" i="3"/>
  <c r="CC45" i="3"/>
  <c r="BE174" i="3"/>
  <c r="AS158" i="3"/>
  <c r="BE46" i="3"/>
  <c r="AG122" i="3"/>
  <c r="AG29" i="10"/>
  <c r="AG158" i="3"/>
  <c r="BQ159" i="3"/>
  <c r="AM169" i="12"/>
  <c r="AM168" i="12" s="1"/>
  <c r="AM28" i="12" s="1"/>
  <c r="AM12" i="12" s="1"/>
  <c r="AS29" i="10"/>
  <c r="AS122" i="3"/>
  <c r="U157" i="3"/>
  <c r="BE158" i="3"/>
  <c r="AG160" i="3"/>
  <c r="BQ122" i="3"/>
  <c r="AS157" i="3"/>
  <c r="BE160" i="3"/>
  <c r="AG169" i="3"/>
  <c r="CC158" i="12"/>
  <c r="AM169" i="10"/>
  <c r="AM168" i="10" s="1"/>
  <c r="BQ46" i="3"/>
  <c r="BE159" i="3"/>
  <c r="CC122" i="10"/>
  <c r="BE156" i="3"/>
  <c r="U46" i="3"/>
  <c r="U168" i="12"/>
  <c r="CC156" i="10"/>
  <c r="BE157" i="3"/>
  <c r="AG159" i="3"/>
  <c r="BQ160" i="3"/>
  <c r="BE122" i="3"/>
  <c r="AG157" i="3"/>
  <c r="BQ158" i="3"/>
  <c r="AS160" i="3"/>
  <c r="CC160" i="12"/>
  <c r="CC161" i="12"/>
  <c r="CC120" i="12"/>
  <c r="CC157" i="12"/>
  <c r="CC159" i="12"/>
  <c r="CC156" i="12"/>
  <c r="CC120" i="14"/>
  <c r="AM169" i="14"/>
  <c r="AM168" i="14" s="1"/>
  <c r="AM28" i="14" s="1"/>
  <c r="AM12" i="14" s="1"/>
  <c r="AG168" i="14"/>
  <c r="AG156" i="3"/>
  <c r="BQ157" i="3"/>
  <c r="AS159" i="3"/>
  <c r="CC159" i="14"/>
  <c r="U168" i="14"/>
  <c r="CC156" i="14"/>
  <c r="U169" i="3"/>
  <c r="CC158" i="14"/>
  <c r="CC122" i="14"/>
  <c r="CC160" i="14"/>
  <c r="CC157" i="14"/>
  <c r="CC158" i="10"/>
  <c r="BE193" i="10"/>
  <c r="AG193" i="10"/>
  <c r="AS193" i="10"/>
  <c r="BQ193" i="10"/>
  <c r="U193" i="10"/>
  <c r="CC160" i="10"/>
  <c r="BE191" i="10"/>
  <c r="BQ191" i="10"/>
  <c r="U191" i="10"/>
  <c r="AG191" i="10"/>
  <c r="AS191" i="10"/>
  <c r="CC157" i="10"/>
  <c r="CC120" i="10"/>
  <c r="CC174" i="10"/>
  <c r="CC159" i="10"/>
  <c r="BQ156" i="3"/>
  <c r="AS156" i="3"/>
  <c r="AS120" i="3"/>
  <c r="BE120" i="3"/>
  <c r="U159" i="3"/>
  <c r="CC178" i="10"/>
  <c r="CC178" i="3" s="1"/>
  <c r="CC190" i="10"/>
  <c r="CC190" i="3" s="1"/>
  <c r="U190" i="3"/>
  <c r="CC196" i="10"/>
  <c r="CC196" i="3" s="1"/>
  <c r="U196" i="3"/>
  <c r="CC186" i="10"/>
  <c r="CC186" i="3" s="1"/>
  <c r="BE186" i="3"/>
  <c r="CC184" i="10"/>
  <c r="CC184" i="3" s="1"/>
  <c r="AG184" i="3"/>
  <c r="CC180" i="10"/>
  <c r="CC180" i="3" s="1"/>
  <c r="CC188" i="10"/>
  <c r="CC188" i="3" s="1"/>
  <c r="AS188" i="3"/>
  <c r="CC182" i="10"/>
  <c r="CC182" i="3" s="1"/>
  <c r="U182" i="3"/>
  <c r="CC176" i="10"/>
  <c r="CC176" i="3" s="1"/>
  <c r="CC192" i="10"/>
  <c r="CC192" i="3" s="1"/>
  <c r="AG120" i="3"/>
  <c r="U122" i="3"/>
  <c r="U158" i="3"/>
  <c r="U156" i="3"/>
  <c r="BQ120" i="3"/>
  <c r="U160" i="3"/>
  <c r="AM159" i="3"/>
  <c r="AM160" i="3"/>
  <c r="AM158" i="3"/>
  <c r="AM157" i="3"/>
  <c r="AM156" i="3"/>
  <c r="AM122" i="3"/>
  <c r="U120" i="3"/>
  <c r="AM45" i="3"/>
  <c r="E193" i="3"/>
  <c r="E191" i="3"/>
  <c r="CC169" i="10" l="1"/>
  <c r="CC150" i="12"/>
  <c r="CC150" i="14"/>
  <c r="CC161" i="3"/>
  <c r="CC174" i="3"/>
  <c r="CC160" i="3"/>
  <c r="G160" i="3" s="1"/>
  <c r="CC191" i="10"/>
  <c r="CC122" i="3"/>
  <c r="CC193" i="10"/>
  <c r="CC159" i="3"/>
  <c r="G159" i="3" s="1"/>
  <c r="CC158" i="3"/>
  <c r="AM11" i="12"/>
  <c r="AM13" i="12"/>
  <c r="AM13" i="14"/>
  <c r="AM11" i="14"/>
  <c r="AM169" i="3"/>
  <c r="CC156" i="3"/>
  <c r="CC120" i="3"/>
  <c r="CC29" i="10"/>
  <c r="CC157" i="3"/>
  <c r="AM145" i="3"/>
  <c r="AM120" i="3"/>
  <c r="CC168" i="10" l="1"/>
  <c r="CC169" i="3"/>
  <c r="F159" i="3"/>
  <c r="F160" i="3"/>
  <c r="G120" i="3"/>
  <c r="G124" i="10"/>
  <c r="F120" i="3" l="1"/>
  <c r="BQ124" i="10"/>
  <c r="BE124" i="10"/>
  <c r="BE114" i="10" s="1"/>
  <c r="BE113" i="10" s="1"/>
  <c r="AS124" i="10"/>
  <c r="AG124" i="10"/>
  <c r="U124" i="10"/>
  <c r="G111" i="3"/>
  <c r="G108" i="3"/>
  <c r="G105" i="3"/>
  <c r="G112" i="3"/>
  <c r="G106" i="3"/>
  <c r="G110" i="3"/>
  <c r="G88" i="3"/>
  <c r="G109" i="3"/>
  <c r="G107" i="3"/>
  <c r="G89" i="3"/>
  <c r="CC124" i="10" l="1"/>
  <c r="F89" i="3"/>
  <c r="F88" i="3"/>
  <c r="AG114" i="10"/>
  <c r="AG113" i="10" s="1"/>
  <c r="AS114" i="10"/>
  <c r="AS113" i="10" s="1"/>
  <c r="U114" i="10"/>
  <c r="BQ114" i="10"/>
  <c r="BQ113" i="10" s="1"/>
  <c r="AS124" i="3"/>
  <c r="BE124" i="3"/>
  <c r="BQ124" i="3"/>
  <c r="AG124" i="3"/>
  <c r="U124" i="3"/>
  <c r="U113" i="10" l="1"/>
  <c r="CC114" i="10"/>
  <c r="CC113" i="10" s="1"/>
  <c r="CC124" i="3"/>
  <c r="AM124" i="3"/>
  <c r="AM114" i="3" s="1"/>
  <c r="G91" i="3"/>
  <c r="G90" i="3"/>
  <c r="C451" i="3" l="1"/>
  <c r="C453" i="3"/>
  <c r="C437" i="3"/>
  <c r="C439" i="3"/>
  <c r="G103" i="10" l="1"/>
  <c r="C226" i="10"/>
  <c r="C225" i="10"/>
  <c r="C224" i="10"/>
  <c r="C223" i="10"/>
  <c r="C217" i="10"/>
  <c r="C222" i="10"/>
  <c r="G112" i="10"/>
  <c r="G90" i="10"/>
  <c r="G70" i="10"/>
  <c r="G68" i="10"/>
  <c r="G53" i="10"/>
  <c r="F35" i="3"/>
  <c r="G34" i="10"/>
  <c r="G33" i="10"/>
  <c r="G32" i="10"/>
  <c r="F68" i="3" l="1"/>
  <c r="F112" i="3"/>
  <c r="F90" i="3"/>
  <c r="G492" i="3"/>
  <c r="G471" i="10"/>
  <c r="G367" i="3"/>
  <c r="G365" i="3"/>
  <c r="G366"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BC19" i="3"/>
  <c r="BB19" i="3"/>
  <c r="BA19" i="3"/>
  <c r="AZ19" i="3"/>
  <c r="AY19" i="3"/>
  <c r="AX19" i="3"/>
  <c r="AW19" i="3"/>
  <c r="AV19" i="3"/>
  <c r="AU19" i="3"/>
  <c r="AT19" i="3"/>
  <c r="AS19" i="3"/>
  <c r="AR19" i="3"/>
  <c r="AQ19" i="3"/>
  <c r="AP19" i="3"/>
  <c r="AO19" i="3"/>
  <c r="AN19"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I19" i="3"/>
  <c r="H19"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BC18" i="3"/>
  <c r="BB18" i="3"/>
  <c r="BA18" i="3"/>
  <c r="AZ18" i="3"/>
  <c r="AY18" i="3"/>
  <c r="AX18" i="3"/>
  <c r="AW18" i="3"/>
  <c r="AV18" i="3"/>
  <c r="AU18" i="3"/>
  <c r="AT18" i="3"/>
  <c r="AS18" i="3"/>
  <c r="AR18" i="3"/>
  <c r="AQ18" i="3"/>
  <c r="AP18" i="3"/>
  <c r="AO18" i="3"/>
  <c r="AN18"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I18" i="3"/>
  <c r="H18" i="3"/>
  <c r="CC17" i="3"/>
  <c r="CB17" i="3"/>
  <c r="CA17" i="3"/>
  <c r="BZ17" i="3"/>
  <c r="BY17" i="3"/>
  <c r="BX17" i="3"/>
  <c r="BW17" i="3"/>
  <c r="BV17" i="3"/>
  <c r="BU17" i="3"/>
  <c r="BT17" i="3"/>
  <c r="BS17" i="3"/>
  <c r="BR17" i="3"/>
  <c r="BQ17" i="3"/>
  <c r="BP17" i="3"/>
  <c r="BO17" i="3"/>
  <c r="BN17" i="3"/>
  <c r="BM17" i="3"/>
  <c r="BL17" i="3"/>
  <c r="BK17" i="3"/>
  <c r="BJ17" i="3"/>
  <c r="BI17" i="3"/>
  <c r="BH17" i="3"/>
  <c r="BG17" i="3"/>
  <c r="BF17" i="3"/>
  <c r="BE17" i="3"/>
  <c r="BD17" i="3"/>
  <c r="BC17" i="3"/>
  <c r="BB17" i="3"/>
  <c r="BA17" i="3"/>
  <c r="AZ17" i="3"/>
  <c r="AY17" i="3"/>
  <c r="AX17" i="3"/>
  <c r="AW17" i="3"/>
  <c r="AV17" i="3"/>
  <c r="AU17" i="3"/>
  <c r="AT17" i="3"/>
  <c r="AS17" i="3"/>
  <c r="AR17" i="3"/>
  <c r="AQ17" i="3"/>
  <c r="AP17" i="3"/>
  <c r="AO17" i="3"/>
  <c r="AN17" i="3"/>
  <c r="AM17" i="3"/>
  <c r="AL17" i="3"/>
  <c r="AK17" i="3"/>
  <c r="AJ17" i="3"/>
  <c r="AI17" i="3"/>
  <c r="AH17" i="3"/>
  <c r="AG17" i="3"/>
  <c r="AF17" i="3"/>
  <c r="AE17" i="3"/>
  <c r="AD17" i="3"/>
  <c r="AC17" i="3"/>
  <c r="AB17" i="3"/>
  <c r="AA17" i="3"/>
  <c r="Z17" i="3"/>
  <c r="Y17" i="3"/>
  <c r="X17" i="3"/>
  <c r="W17" i="3"/>
  <c r="V17" i="3"/>
  <c r="U17" i="3"/>
  <c r="T17" i="3"/>
  <c r="S17" i="3"/>
  <c r="R17" i="3"/>
  <c r="Q17" i="3"/>
  <c r="P17" i="3"/>
  <c r="O17" i="3"/>
  <c r="N17" i="3"/>
  <c r="M17" i="3"/>
  <c r="L17" i="3"/>
  <c r="K17" i="3"/>
  <c r="J17" i="3"/>
  <c r="I17" i="3"/>
  <c r="H17" i="3"/>
  <c r="CC16" i="3"/>
  <c r="CB16" i="3"/>
  <c r="CA16" i="3"/>
  <c r="BZ16" i="3"/>
  <c r="BY16" i="3"/>
  <c r="BX16" i="3"/>
  <c r="BW16" i="3"/>
  <c r="BV16" i="3"/>
  <c r="BU16" i="3"/>
  <c r="BT16" i="3"/>
  <c r="BS16" i="3"/>
  <c r="BR16" i="3"/>
  <c r="BQ16" i="3"/>
  <c r="BP16" i="3"/>
  <c r="BO16" i="3"/>
  <c r="BN16" i="3"/>
  <c r="BM16" i="3"/>
  <c r="BL16" i="3"/>
  <c r="BK16" i="3"/>
  <c r="BJ16" i="3"/>
  <c r="BI16" i="3"/>
  <c r="BH16" i="3"/>
  <c r="BG16" i="3"/>
  <c r="BF16" i="3"/>
  <c r="BE16" i="3"/>
  <c r="BD16" i="3"/>
  <c r="BC16" i="3"/>
  <c r="BB16" i="3"/>
  <c r="BA16" i="3"/>
  <c r="AZ16" i="3"/>
  <c r="AY16" i="3"/>
  <c r="AX16" i="3"/>
  <c r="AW16" i="3"/>
  <c r="AV16" i="3"/>
  <c r="AU16" i="3"/>
  <c r="AT16" i="3"/>
  <c r="AS16" i="3"/>
  <c r="AR16" i="3"/>
  <c r="AQ16" i="3"/>
  <c r="AP16" i="3"/>
  <c r="AO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H3" i="3"/>
  <c r="I3" i="3" s="1"/>
  <c r="J3" i="3" s="1"/>
  <c r="K3" i="3" s="1"/>
  <c r="L3" i="3" s="1"/>
  <c r="M3" i="3" s="1"/>
  <c r="N3" i="3" s="1"/>
  <c r="O3" i="3" s="1"/>
  <c r="P3" i="3" s="1"/>
  <c r="Q3" i="3" s="1"/>
  <c r="R3" i="3" s="1"/>
  <c r="S3" i="3" s="1"/>
  <c r="T3" i="3" s="1"/>
  <c r="U3" i="3" s="1"/>
  <c r="V3" i="3" s="1"/>
  <c r="W3" i="3" s="1"/>
  <c r="X3" i="3" s="1"/>
  <c r="Y3" i="3" s="1"/>
  <c r="Z3" i="3" s="1"/>
  <c r="AA3" i="3" s="1"/>
  <c r="AB3" i="3" s="1"/>
  <c r="AC3" i="3" s="1"/>
  <c r="AD3" i="3" s="1"/>
  <c r="AE3" i="3" s="1"/>
  <c r="AF3" i="3" s="1"/>
  <c r="AG3" i="3" s="1"/>
  <c r="AH3" i="3" s="1"/>
  <c r="AI3" i="3" s="1"/>
  <c r="AJ3" i="3" s="1"/>
  <c r="AK3" i="3" s="1"/>
  <c r="AL3" i="3" s="1"/>
  <c r="AM3" i="3" s="1"/>
  <c r="AN3" i="3" s="1"/>
  <c r="AO3" i="3" s="1"/>
  <c r="AP3" i="3" s="1"/>
  <c r="AQ3" i="3" s="1"/>
  <c r="AR3" i="3" s="1"/>
  <c r="AS3" i="3" s="1"/>
  <c r="AT3" i="3" s="1"/>
  <c r="AU3" i="3" s="1"/>
  <c r="AV3" i="3" s="1"/>
  <c r="AW3" i="3" s="1"/>
  <c r="AX3" i="3" s="1"/>
  <c r="AY3" i="3" s="1"/>
  <c r="AZ3" i="3" s="1"/>
  <c r="BA3" i="3" s="1"/>
  <c r="BB3" i="3" s="1"/>
  <c r="BC3" i="3" s="1"/>
  <c r="BD3" i="3" s="1"/>
  <c r="BE3" i="3" s="1"/>
  <c r="BF3" i="3" s="1"/>
  <c r="BG3" i="3" s="1"/>
  <c r="BH3" i="3" s="1"/>
  <c r="BI3" i="3" s="1"/>
  <c r="BJ3" i="3" s="1"/>
  <c r="BK3" i="3" s="1"/>
  <c r="BL3" i="3" s="1"/>
  <c r="BM3" i="3" s="1"/>
  <c r="BN3" i="3" s="1"/>
  <c r="BO3" i="3" s="1"/>
  <c r="BP3" i="3" s="1"/>
  <c r="BQ3" i="3" s="1"/>
  <c r="BR3" i="3" s="1"/>
  <c r="BS3" i="3" s="1"/>
  <c r="BT3" i="3" s="1"/>
  <c r="BU3" i="3" s="1"/>
  <c r="BV3" i="3" s="1"/>
  <c r="BW3" i="3" s="1"/>
  <c r="BX3" i="3" s="1"/>
  <c r="BY3" i="3" s="1"/>
  <c r="BZ3" i="3" s="1"/>
  <c r="CA3" i="3" s="1"/>
  <c r="CB3" i="3" s="1"/>
  <c r="CC3" i="3" s="1"/>
  <c r="BZ63" i="2"/>
  <c r="BY63" i="2"/>
  <c r="BX63" i="2"/>
  <c r="BW63" i="2"/>
  <c r="BV63" i="2"/>
  <c r="BT63" i="2"/>
  <c r="BR63" i="2"/>
  <c r="BQ63" i="2"/>
  <c r="BP63" i="2"/>
  <c r="BN63" i="2"/>
  <c r="BL63" i="2"/>
  <c r="BK63" i="2"/>
  <c r="BJ63" i="2"/>
  <c r="BI63" i="2"/>
  <c r="BH63" i="2"/>
  <c r="BG63" i="2"/>
  <c r="BF63" i="2"/>
  <c r="BD63" i="2"/>
  <c r="BC63" i="2"/>
  <c r="BB63" i="2"/>
  <c r="BA63" i="2"/>
  <c r="AZ63" i="2"/>
  <c r="AY63" i="2"/>
  <c r="AX63" i="2"/>
  <c r="AV63" i="2"/>
  <c r="AU63" i="2"/>
  <c r="AT63" i="2"/>
  <c r="AS63" i="2"/>
  <c r="AR63" i="2"/>
  <c r="AQ63" i="2"/>
  <c r="AP63" i="2"/>
  <c r="AN63" i="2"/>
  <c r="AM63" i="2"/>
  <c r="AL63" i="2"/>
  <c r="AK63" i="2"/>
  <c r="AJ63" i="2"/>
  <c r="AI63" i="2"/>
  <c r="AH63" i="2"/>
  <c r="AF63" i="2"/>
  <c r="AE63" i="2"/>
  <c r="AD63" i="2"/>
  <c r="AC63" i="2"/>
  <c r="AA63" i="2"/>
  <c r="Z63" i="2"/>
  <c r="X63" i="2"/>
  <c r="W63" i="2"/>
  <c r="V63" i="2"/>
  <c r="U63" i="2"/>
  <c r="T63" i="2"/>
  <c r="S63" i="2"/>
  <c r="R63" i="2"/>
  <c r="P63" i="2"/>
  <c r="O63" i="2"/>
  <c r="N63" i="2"/>
  <c r="M63" i="2"/>
  <c r="L63" i="2"/>
  <c r="K63" i="2"/>
  <c r="J63" i="2"/>
  <c r="H63" i="2"/>
  <c r="F63" i="2"/>
  <c r="BZ45" i="2"/>
  <c r="BY45" i="2"/>
  <c r="BX45" i="2"/>
  <c r="BW45" i="2"/>
  <c r="BV45" i="2"/>
  <c r="BU45" i="2"/>
  <c r="BT45" i="2"/>
  <c r="BS45" i="2"/>
  <c r="BR45" i="2"/>
  <c r="BQ45" i="2"/>
  <c r="BP45" i="2"/>
  <c r="BO45" i="2"/>
  <c r="BN45" i="2"/>
  <c r="BM45" i="2"/>
  <c r="BL45" i="2"/>
  <c r="BK45" i="2"/>
  <c r="BJ45" i="2"/>
  <c r="BI45" i="2"/>
  <c r="BH45" i="2"/>
  <c r="BG45" i="2"/>
  <c r="BF45" i="2"/>
  <c r="BE45" i="2"/>
  <c r="BD45" i="2"/>
  <c r="BC45" i="2"/>
  <c r="BB45" i="2"/>
  <c r="BA45" i="2"/>
  <c r="AZ45" i="2"/>
  <c r="AY45" i="2"/>
  <c r="AX45" i="2"/>
  <c r="AW45" i="2"/>
  <c r="AV45" i="2"/>
  <c r="AU45" i="2"/>
  <c r="AT45" i="2"/>
  <c r="AS45" i="2"/>
  <c r="AR45" i="2"/>
  <c r="AQ45" i="2"/>
  <c r="AP45" i="2"/>
  <c r="AO45" i="2"/>
  <c r="AN45" i="2"/>
  <c r="AM45" i="2"/>
  <c r="AL45"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I45" i="2"/>
  <c r="H45" i="2"/>
  <c r="G45" i="2"/>
  <c r="F45" i="2"/>
  <c r="BO63" i="2"/>
  <c r="AB63" i="2"/>
  <c r="G19" i="14"/>
  <c r="G18" i="14"/>
  <c r="G17" i="14"/>
  <c r="G16" i="14"/>
  <c r="BY64" i="2"/>
  <c r="BX64" i="2"/>
  <c r="BW64" i="2"/>
  <c r="BV64" i="2"/>
  <c r="BU64" i="2"/>
  <c r="BT64" i="2"/>
  <c r="BR64" i="2"/>
  <c r="BQ64" i="2"/>
  <c r="BP64" i="2"/>
  <c r="BO64" i="2"/>
  <c r="BM64" i="2"/>
  <c r="BL64" i="2"/>
  <c r="BK64" i="2"/>
  <c r="BJ64" i="2"/>
  <c r="BI64" i="2"/>
  <c r="BH64" i="2"/>
  <c r="BG64" i="2"/>
  <c r="BF64" i="2"/>
  <c r="BE64" i="2"/>
  <c r="BD64" i="2"/>
  <c r="BA64" i="2"/>
  <c r="AZ64" i="2"/>
  <c r="AY64" i="2"/>
  <c r="AX64" i="2"/>
  <c r="AW64" i="2"/>
  <c r="AV64" i="2"/>
  <c r="AU64" i="2"/>
  <c r="AT64" i="2"/>
  <c r="AS64" i="2"/>
  <c r="AR64" i="2"/>
  <c r="AQ64" i="2"/>
  <c r="AO64" i="2"/>
  <c r="AN64" i="2"/>
  <c r="AM64" i="2"/>
  <c r="AL64" i="2"/>
  <c r="AK64" i="2"/>
  <c r="AJ64" i="2"/>
  <c r="AI64" i="2"/>
  <c r="AH64" i="2"/>
  <c r="AG64" i="2"/>
  <c r="AF64" i="2"/>
  <c r="AC64" i="2"/>
  <c r="AB64" i="2"/>
  <c r="AA64" i="2"/>
  <c r="Z64" i="2"/>
  <c r="Y64" i="2"/>
  <c r="X64" i="2"/>
  <c r="W64" i="2"/>
  <c r="V64" i="2"/>
  <c r="U64" i="2"/>
  <c r="T64" i="2"/>
  <c r="S64" i="2"/>
  <c r="Q64" i="2"/>
  <c r="P64" i="2"/>
  <c r="N64" i="2"/>
  <c r="M64" i="2"/>
  <c r="L64" i="2"/>
  <c r="K64" i="2"/>
  <c r="J64" i="2"/>
  <c r="I64" i="2"/>
  <c r="H64" i="2"/>
  <c r="F64" i="2"/>
  <c r="E64" i="2"/>
  <c r="BZ46" i="2"/>
  <c r="BX46" i="2"/>
  <c r="BW46" i="2"/>
  <c r="BV46" i="2"/>
  <c r="BU46" i="2"/>
  <c r="BT46" i="2"/>
  <c r="BR46" i="2"/>
  <c r="BP46" i="2"/>
  <c r="BO46" i="2"/>
  <c r="BN46" i="2"/>
  <c r="BM46" i="2"/>
  <c r="BL46" i="2"/>
  <c r="BJ46" i="2"/>
  <c r="BH46" i="2"/>
  <c r="BG46" i="2"/>
  <c r="BF46" i="2"/>
  <c r="BE46" i="2"/>
  <c r="BD46" i="2"/>
  <c r="BB46" i="2"/>
  <c r="AZ46" i="2"/>
  <c r="AY46" i="2"/>
  <c r="AX46" i="2"/>
  <c r="AW46" i="2"/>
  <c r="AV46" i="2"/>
  <c r="AT46" i="2"/>
  <c r="AR46" i="2"/>
  <c r="AQ46" i="2"/>
  <c r="AP46" i="2"/>
  <c r="AO46" i="2"/>
  <c r="AN46" i="2"/>
  <c r="AL46" i="2"/>
  <c r="AJ46" i="2"/>
  <c r="AI46" i="2"/>
  <c r="AH46" i="2"/>
  <c r="AG46" i="2"/>
  <c r="AF46" i="2"/>
  <c r="AD46" i="2"/>
  <c r="AB46" i="2"/>
  <c r="AA46" i="2"/>
  <c r="Z46" i="2"/>
  <c r="Y46" i="2"/>
  <c r="X46" i="2"/>
  <c r="V46" i="2"/>
  <c r="T46" i="2"/>
  <c r="S46" i="2"/>
  <c r="R46" i="2"/>
  <c r="Q46" i="2"/>
  <c r="P46" i="2"/>
  <c r="N46" i="2"/>
  <c r="L46" i="2"/>
  <c r="K46" i="2"/>
  <c r="J46" i="2"/>
  <c r="I46" i="2"/>
  <c r="H46" i="2"/>
  <c r="F46" i="2"/>
  <c r="G19" i="12"/>
  <c r="G18" i="12"/>
  <c r="G17" i="12"/>
  <c r="G16" i="12"/>
  <c r="G170" i="10"/>
  <c r="G172" i="10"/>
  <c r="G155" i="10"/>
  <c r="G153" i="10"/>
  <c r="G152" i="10"/>
  <c r="G151" i="10"/>
  <c r="G149" i="10"/>
  <c r="G148" i="10"/>
  <c r="G147" i="10"/>
  <c r="G143" i="10"/>
  <c r="G142" i="10"/>
  <c r="G134" i="10"/>
  <c r="G133" i="10"/>
  <c r="G132" i="10"/>
  <c r="G131" i="10"/>
  <c r="G130" i="10"/>
  <c r="G129" i="10"/>
  <c r="G128" i="10"/>
  <c r="G127" i="10"/>
  <c r="G123" i="10"/>
  <c r="G121" i="10"/>
  <c r="G119" i="10"/>
  <c r="G118" i="10"/>
  <c r="G117" i="10"/>
  <c r="G116" i="10"/>
  <c r="G115" i="10"/>
  <c r="G111" i="10"/>
  <c r="G110" i="10"/>
  <c r="G109" i="10"/>
  <c r="G108" i="10"/>
  <c r="G107" i="10"/>
  <c r="G106" i="10"/>
  <c r="G105" i="10"/>
  <c r="G104" i="10"/>
  <c r="G101" i="10"/>
  <c r="G100" i="10"/>
  <c r="G99" i="10"/>
  <c r="G98" i="10"/>
  <c r="G97" i="10"/>
  <c r="G96" i="10"/>
  <c r="G95" i="10"/>
  <c r="G94" i="10"/>
  <c r="G93" i="10"/>
  <c r="G91" i="10"/>
  <c r="G83" i="10"/>
  <c r="G82" i="10"/>
  <c r="G81" i="10"/>
  <c r="G79" i="10"/>
  <c r="G78" i="10"/>
  <c r="G77" i="10"/>
  <c r="G76" i="10"/>
  <c r="G75" i="10"/>
  <c r="G73" i="10"/>
  <c r="G72" i="10"/>
  <c r="G64" i="10"/>
  <c r="G63" i="10"/>
  <c r="G62" i="10"/>
  <c r="G61" i="10"/>
  <c r="G60" i="10"/>
  <c r="G59" i="10"/>
  <c r="G58" i="10"/>
  <c r="G57" i="10"/>
  <c r="G56" i="10"/>
  <c r="G55" i="10"/>
  <c r="G52" i="10"/>
  <c r="G51" i="10"/>
  <c r="G49" i="10"/>
  <c r="G48" i="10"/>
  <c r="G47" i="10"/>
  <c r="G44" i="10"/>
  <c r="G43" i="10"/>
  <c r="G42" i="10"/>
  <c r="G41" i="10"/>
  <c r="G40" i="10"/>
  <c r="G39" i="10"/>
  <c r="G38" i="10"/>
  <c r="G37" i="10"/>
  <c r="G29" i="10" l="1"/>
  <c r="G114" i="10"/>
  <c r="F109" i="3"/>
  <c r="F91" i="3"/>
  <c r="F106" i="3"/>
  <c r="F110" i="3"/>
  <c r="F366" i="3"/>
  <c r="F105" i="3"/>
  <c r="F107" i="3"/>
  <c r="F111" i="3"/>
  <c r="F365" i="3"/>
  <c r="F492" i="3"/>
  <c r="F108" i="3"/>
  <c r="F367" i="3"/>
  <c r="G126" i="10"/>
  <c r="G102" i="10"/>
  <c r="G92" i="10"/>
  <c r="G171" i="10"/>
  <c r="G168" i="10"/>
  <c r="G146" i="10"/>
  <c r="G136" i="10"/>
  <c r="BQ471" i="10"/>
  <c r="BQ471" i="3" s="1"/>
  <c r="BE471" i="10"/>
  <c r="BE471" i="3" s="1"/>
  <c r="AS471" i="10"/>
  <c r="AS471" i="3" s="1"/>
  <c r="AG471" i="10"/>
  <c r="AG471" i="3" s="1"/>
  <c r="U471" i="10"/>
  <c r="G493" i="3"/>
  <c r="AW54" i="3"/>
  <c r="BM54" i="3"/>
  <c r="I54" i="3"/>
  <c r="AE54" i="3"/>
  <c r="BC54" i="3"/>
  <c r="BW54" i="3"/>
  <c r="H54" i="3"/>
  <c r="E45" i="2"/>
  <c r="K54" i="3"/>
  <c r="AI54" i="3"/>
  <c r="AH54" i="3"/>
  <c r="AP54" i="3"/>
  <c r="AX54" i="3"/>
  <c r="BF54" i="3"/>
  <c r="BN54" i="3"/>
  <c r="BV54" i="3"/>
  <c r="BG54" i="3"/>
  <c r="AK54" i="3"/>
  <c r="BQ54" i="3"/>
  <c r="N54" i="3"/>
  <c r="AT54" i="3"/>
  <c r="BZ54" i="3"/>
  <c r="M54" i="3"/>
  <c r="BA54" i="3"/>
  <c r="V54" i="3"/>
  <c r="BB54" i="3"/>
  <c r="P54" i="3"/>
  <c r="X54" i="3"/>
  <c r="AF54" i="3"/>
  <c r="AN54" i="3"/>
  <c r="AV54" i="3"/>
  <c r="BD54" i="3"/>
  <c r="BL54" i="3"/>
  <c r="BT54" i="3"/>
  <c r="CB54" i="3"/>
  <c r="BY54" i="3"/>
  <c r="AL54" i="3"/>
  <c r="BR54" i="3"/>
  <c r="AS54" i="3"/>
  <c r="AD54" i="3"/>
  <c r="BJ54" i="3"/>
  <c r="AC54" i="3"/>
  <c r="BI54" i="3"/>
  <c r="L54" i="3"/>
  <c r="T54" i="3"/>
  <c r="AB54" i="3"/>
  <c r="AJ54" i="3"/>
  <c r="AR54" i="3"/>
  <c r="AZ54" i="3"/>
  <c r="BH54" i="3"/>
  <c r="BP54" i="3"/>
  <c r="BX54" i="3"/>
  <c r="AD171" i="3"/>
  <c r="AL171" i="3"/>
  <c r="AT171" i="3"/>
  <c r="BC171" i="3"/>
  <c r="BK171" i="3"/>
  <c r="BS171" i="3"/>
  <c r="J54" i="3"/>
  <c r="R54" i="3"/>
  <c r="Z54" i="3"/>
  <c r="S54" i="3"/>
  <c r="AA54" i="3"/>
  <c r="AQ54" i="3"/>
  <c r="AY54" i="3"/>
  <c r="BO54" i="3"/>
  <c r="O54" i="3"/>
  <c r="W54" i="3"/>
  <c r="AU54" i="3"/>
  <c r="BK54" i="3"/>
  <c r="BS54" i="3"/>
  <c r="CA54" i="3"/>
  <c r="E63" i="2"/>
  <c r="Q54" i="3"/>
  <c r="Y54" i="3"/>
  <c r="AO54" i="3"/>
  <c r="BE54" i="3"/>
  <c r="BU54" i="3"/>
  <c r="CC54" i="3"/>
  <c r="R171" i="3"/>
  <c r="Z171" i="3"/>
  <c r="AH171" i="3"/>
  <c r="BV171" i="3"/>
  <c r="L171" i="3"/>
  <c r="T171" i="3"/>
  <c r="AB171" i="3"/>
  <c r="AJ171" i="3"/>
  <c r="BX171" i="3"/>
  <c r="BS63" i="2"/>
  <c r="G63" i="2"/>
  <c r="BJ37" i="2"/>
  <c r="AX37" i="2"/>
  <c r="BV37" i="2"/>
  <c r="J37" i="2"/>
  <c r="O15" i="3"/>
  <c r="W15" i="3"/>
  <c r="AE15" i="3"/>
  <c r="AM15" i="3"/>
  <c r="AU15" i="3"/>
  <c r="BC15" i="3"/>
  <c r="BS15" i="3"/>
  <c r="G379" i="3"/>
  <c r="G388" i="3"/>
  <c r="AC15" i="3"/>
  <c r="AS15" i="3"/>
  <c r="BA15" i="3"/>
  <c r="BI15" i="3"/>
  <c r="BQ15" i="3"/>
  <c r="BY15" i="3"/>
  <c r="AA15" i="3"/>
  <c r="AY15" i="3"/>
  <c r="BO15" i="3"/>
  <c r="I15" i="3"/>
  <c r="AW15" i="3"/>
  <c r="AK15" i="3"/>
  <c r="AI15" i="3"/>
  <c r="M15" i="3"/>
  <c r="BE15" i="3"/>
  <c r="G335" i="3"/>
  <c r="G344" i="3"/>
  <c r="K15" i="3"/>
  <c r="S15" i="3"/>
  <c r="BG15" i="3"/>
  <c r="BW15" i="3"/>
  <c r="Q15" i="3"/>
  <c r="BU15" i="3"/>
  <c r="Y15" i="3"/>
  <c r="AG15" i="3"/>
  <c r="AO15" i="3"/>
  <c r="BM15" i="3"/>
  <c r="CC15" i="3"/>
  <c r="U15" i="3"/>
  <c r="AQ15" i="3"/>
  <c r="BK15" i="3"/>
  <c r="CA15" i="3"/>
  <c r="I20" i="3"/>
  <c r="G16" i="3"/>
  <c r="P15" i="3"/>
  <c r="X15" i="3"/>
  <c r="AF15" i="3"/>
  <c r="AN15" i="3"/>
  <c r="AV15" i="3"/>
  <c r="BD15" i="3"/>
  <c r="BL15" i="3"/>
  <c r="BT15" i="3"/>
  <c r="CB15" i="3"/>
  <c r="F60" i="2"/>
  <c r="F65" i="2" s="1"/>
  <c r="G60" i="2"/>
  <c r="H60" i="2"/>
  <c r="H65" i="2" s="1"/>
  <c r="I60" i="2"/>
  <c r="J60" i="2"/>
  <c r="J65" i="2" s="1"/>
  <c r="K60" i="2"/>
  <c r="K65" i="2" s="1"/>
  <c r="L60" i="2"/>
  <c r="L65" i="2" s="1"/>
  <c r="M60" i="2"/>
  <c r="M65" i="2" s="1"/>
  <c r="N60" i="2"/>
  <c r="N65" i="2" s="1"/>
  <c r="O60" i="2"/>
  <c r="P60" i="2"/>
  <c r="P65" i="2" s="1"/>
  <c r="Q60" i="2"/>
  <c r="R60" i="2"/>
  <c r="S60" i="2"/>
  <c r="S65" i="2" s="1"/>
  <c r="T60" i="2"/>
  <c r="T65" i="2" s="1"/>
  <c r="U60" i="2"/>
  <c r="U65" i="2" s="1"/>
  <c r="V60" i="2"/>
  <c r="V65" i="2" s="1"/>
  <c r="W60" i="2"/>
  <c r="W65" i="2" s="1"/>
  <c r="X60" i="2"/>
  <c r="X65" i="2" s="1"/>
  <c r="Y60" i="2"/>
  <c r="Z60" i="2"/>
  <c r="Z65" i="2" s="1"/>
  <c r="AA60" i="2"/>
  <c r="AA65" i="2" s="1"/>
  <c r="AB60" i="2"/>
  <c r="AB65" i="2" s="1"/>
  <c r="AC60" i="2"/>
  <c r="AC65" i="2" s="1"/>
  <c r="AD60" i="2"/>
  <c r="AE60" i="2"/>
  <c r="AF60" i="2"/>
  <c r="AF65" i="2" s="1"/>
  <c r="AG60" i="2"/>
  <c r="AH60" i="2"/>
  <c r="AH65" i="2" s="1"/>
  <c r="AI60" i="2"/>
  <c r="AI65" i="2" s="1"/>
  <c r="AJ60" i="2"/>
  <c r="AJ65" i="2" s="1"/>
  <c r="AK60" i="2"/>
  <c r="AK65" i="2" s="1"/>
  <c r="AL60" i="2"/>
  <c r="AL65" i="2" s="1"/>
  <c r="AM60" i="2"/>
  <c r="AM65" i="2" s="1"/>
  <c r="AN60" i="2"/>
  <c r="AN65" i="2" s="1"/>
  <c r="AO60" i="2"/>
  <c r="AP60" i="2"/>
  <c r="AQ60" i="2"/>
  <c r="AQ65" i="2" s="1"/>
  <c r="AR60" i="2"/>
  <c r="AR65" i="2" s="1"/>
  <c r="AS60" i="2"/>
  <c r="AS65" i="2" s="1"/>
  <c r="AT60" i="2"/>
  <c r="AT65" i="2" s="1"/>
  <c r="AU60" i="2"/>
  <c r="AU65" i="2" s="1"/>
  <c r="AV60" i="2"/>
  <c r="AV65" i="2" s="1"/>
  <c r="AW60" i="2"/>
  <c r="AX60" i="2"/>
  <c r="AX65" i="2" s="1"/>
  <c r="AY60" i="2"/>
  <c r="AY65" i="2" s="1"/>
  <c r="AZ60" i="2"/>
  <c r="AZ65" i="2" s="1"/>
  <c r="BA60" i="2"/>
  <c r="BA65" i="2" s="1"/>
  <c r="BB60" i="2"/>
  <c r="BC60" i="2"/>
  <c r="BD60" i="2"/>
  <c r="BD65" i="2" s="1"/>
  <c r="BE60" i="2"/>
  <c r="BF60" i="2"/>
  <c r="BF65" i="2" s="1"/>
  <c r="BG60" i="2"/>
  <c r="BG65" i="2" s="1"/>
  <c r="BH60" i="2"/>
  <c r="BH65" i="2" s="1"/>
  <c r="BI60" i="2"/>
  <c r="BI65" i="2" s="1"/>
  <c r="BJ60" i="2"/>
  <c r="BJ65" i="2" s="1"/>
  <c r="BK60" i="2"/>
  <c r="BK65" i="2" s="1"/>
  <c r="BL60" i="2"/>
  <c r="BL65" i="2" s="1"/>
  <c r="BM60" i="2"/>
  <c r="BN60" i="2"/>
  <c r="BO60" i="2"/>
  <c r="BO65" i="2" s="1"/>
  <c r="BP60" i="2"/>
  <c r="BP65" i="2" s="1"/>
  <c r="BQ60" i="2"/>
  <c r="BQ65" i="2" s="1"/>
  <c r="BR60" i="2"/>
  <c r="BR65" i="2" s="1"/>
  <c r="BS60" i="2"/>
  <c r="BT60" i="2"/>
  <c r="BT65" i="2" s="1"/>
  <c r="BU60" i="2"/>
  <c r="BV60" i="2"/>
  <c r="BV65" i="2" s="1"/>
  <c r="BW60" i="2"/>
  <c r="BW65" i="2" s="1"/>
  <c r="BX60" i="2"/>
  <c r="BX65" i="2" s="1"/>
  <c r="BY60" i="2"/>
  <c r="BY65" i="2" s="1"/>
  <c r="BZ60" i="2"/>
  <c r="F42" i="2"/>
  <c r="F47" i="2" s="1"/>
  <c r="H171" i="3"/>
  <c r="I171" i="3"/>
  <c r="J171" i="3"/>
  <c r="K171" i="3"/>
  <c r="M171" i="3"/>
  <c r="O171" i="3"/>
  <c r="P171" i="3"/>
  <c r="Q171" i="3"/>
  <c r="S171" i="3"/>
  <c r="U171" i="3"/>
  <c r="V171" i="3"/>
  <c r="W171" i="3"/>
  <c r="X171" i="3"/>
  <c r="Y171" i="3"/>
  <c r="AA171" i="3"/>
  <c r="AC171" i="3"/>
  <c r="AE171" i="3"/>
  <c r="AF171" i="3"/>
  <c r="AG171" i="3"/>
  <c r="AI171" i="3"/>
  <c r="AK171" i="3"/>
  <c r="AM171" i="3"/>
  <c r="AN171" i="3"/>
  <c r="AO171" i="3"/>
  <c r="AP171" i="3"/>
  <c r="AQ171" i="3"/>
  <c r="AR171" i="3"/>
  <c r="AS171" i="3"/>
  <c r="AU171" i="3"/>
  <c r="AV171" i="3"/>
  <c r="AW171" i="3"/>
  <c r="AX171" i="3"/>
  <c r="AY171" i="3"/>
  <c r="AZ171" i="3"/>
  <c r="BA171" i="3"/>
  <c r="BB171" i="3"/>
  <c r="BD171" i="3"/>
  <c r="BE171" i="3"/>
  <c r="BF171" i="3"/>
  <c r="BG171" i="3"/>
  <c r="BH171" i="3"/>
  <c r="BI171" i="3"/>
  <c r="BJ171" i="3"/>
  <c r="BL171" i="3"/>
  <c r="BM171" i="3"/>
  <c r="BN171" i="3"/>
  <c r="BO171" i="3"/>
  <c r="BP171" i="3"/>
  <c r="BQ171" i="3"/>
  <c r="BR171" i="3"/>
  <c r="BT171" i="3"/>
  <c r="BU171" i="3"/>
  <c r="BW171" i="3"/>
  <c r="BY171" i="3"/>
  <c r="BZ171" i="3"/>
  <c r="CA171" i="3"/>
  <c r="CB171" i="3"/>
  <c r="CC171" i="3"/>
  <c r="L37" i="2"/>
  <c r="T37" i="2"/>
  <c r="Z37" i="2"/>
  <c r="AB37" i="2"/>
  <c r="AH37" i="2"/>
  <c r="AZ37" i="2"/>
  <c r="BF37" i="2"/>
  <c r="BH37" i="2"/>
  <c r="BP37" i="2"/>
  <c r="BX37" i="2"/>
  <c r="AT37" i="2"/>
  <c r="E46" i="2"/>
  <c r="G46" i="2"/>
  <c r="M46" i="2"/>
  <c r="O46" i="2"/>
  <c r="U46" i="2"/>
  <c r="W46" i="2"/>
  <c r="AC46" i="2"/>
  <c r="AE46" i="2"/>
  <c r="AK46" i="2"/>
  <c r="AM46" i="2"/>
  <c r="AS46" i="2"/>
  <c r="AU46" i="2"/>
  <c r="BA46" i="2"/>
  <c r="BC46" i="2"/>
  <c r="BI46" i="2"/>
  <c r="BK46" i="2"/>
  <c r="BQ46" i="2"/>
  <c r="BS46" i="2"/>
  <c r="BY46" i="2"/>
  <c r="I63" i="2"/>
  <c r="Q63" i="2"/>
  <c r="Y63" i="2"/>
  <c r="AG63" i="2"/>
  <c r="AO63" i="2"/>
  <c r="AW63" i="2"/>
  <c r="BE63" i="2"/>
  <c r="BM63" i="2"/>
  <c r="BU63" i="2"/>
  <c r="N15" i="3"/>
  <c r="V15" i="3"/>
  <c r="AD15" i="3"/>
  <c r="AL15" i="3"/>
  <c r="AT15" i="3"/>
  <c r="BB15" i="3"/>
  <c r="BJ15" i="3"/>
  <c r="BR15" i="3"/>
  <c r="BZ15" i="3"/>
  <c r="J15" i="3"/>
  <c r="R15" i="3"/>
  <c r="Z15" i="3"/>
  <c r="AH15" i="3"/>
  <c r="AP15" i="3"/>
  <c r="AX15" i="3"/>
  <c r="BF15" i="3"/>
  <c r="BN15" i="3"/>
  <c r="BV15" i="3"/>
  <c r="G44" i="3"/>
  <c r="G52" i="3"/>
  <c r="G83" i="3"/>
  <c r="G84" i="3"/>
  <c r="G142" i="3"/>
  <c r="G62" i="3"/>
  <c r="N37" i="2"/>
  <c r="V37" i="2"/>
  <c r="AL37" i="2"/>
  <c r="BR37" i="2"/>
  <c r="G75" i="3"/>
  <c r="G36" i="3"/>
  <c r="G20" i="12"/>
  <c r="G57" i="3"/>
  <c r="G60" i="3"/>
  <c r="G64" i="3"/>
  <c r="G72" i="3"/>
  <c r="G17" i="3"/>
  <c r="G33" i="3"/>
  <c r="G58" i="3"/>
  <c r="G77" i="3"/>
  <c r="G78" i="3"/>
  <c r="G79" i="3"/>
  <c r="G82" i="3"/>
  <c r="G34" i="3"/>
  <c r="G37" i="3"/>
  <c r="G38" i="3"/>
  <c r="G39" i="3"/>
  <c r="G40" i="3"/>
  <c r="G41" i="3"/>
  <c r="G42" i="3"/>
  <c r="G43" i="3"/>
  <c r="G45" i="3"/>
  <c r="G46" i="3"/>
  <c r="G47" i="3"/>
  <c r="G48" i="3"/>
  <c r="G49" i="3"/>
  <c r="G50" i="3"/>
  <c r="G51" i="3"/>
  <c r="G59" i="3"/>
  <c r="G61" i="3"/>
  <c r="G63" i="3"/>
  <c r="G70" i="3"/>
  <c r="G73" i="3"/>
  <c r="G76" i="3"/>
  <c r="G81" i="3"/>
  <c r="G86" i="3"/>
  <c r="G87" i="3"/>
  <c r="G96" i="3"/>
  <c r="G97" i="3"/>
  <c r="G124" i="3"/>
  <c r="G132" i="3"/>
  <c r="G100" i="3"/>
  <c r="G101" i="3"/>
  <c r="G274" i="3"/>
  <c r="G305" i="3"/>
  <c r="G329" i="3"/>
  <c r="G330" i="3"/>
  <c r="G331" i="3"/>
  <c r="G332" i="3"/>
  <c r="G336" i="3"/>
  <c r="G337" i="3"/>
  <c r="G338" i="3"/>
  <c r="G339" i="3"/>
  <c r="G340" i="3"/>
  <c r="G341" i="3"/>
  <c r="G342" i="3"/>
  <c r="G345" i="3"/>
  <c r="G346" i="3"/>
  <c r="G348" i="3"/>
  <c r="G350" i="3"/>
  <c r="G351" i="3"/>
  <c r="G352" i="3"/>
  <c r="G363" i="3"/>
  <c r="G364" i="3"/>
  <c r="G369" i="3"/>
  <c r="G370" i="3"/>
  <c r="G372" i="3"/>
  <c r="G373" i="3"/>
  <c r="G374" i="3"/>
  <c r="G375" i="3"/>
  <c r="G377" i="3"/>
  <c r="G378" i="3"/>
  <c r="G380" i="3"/>
  <c r="G381" i="3"/>
  <c r="G382" i="3"/>
  <c r="G383" i="3"/>
  <c r="G384" i="3"/>
  <c r="G386" i="3"/>
  <c r="G387" i="3"/>
  <c r="G389" i="3"/>
  <c r="G390" i="3"/>
  <c r="G391" i="3"/>
  <c r="G392" i="3"/>
  <c r="G393" i="3"/>
  <c r="G395" i="3"/>
  <c r="G396" i="3"/>
  <c r="G399" i="3"/>
  <c r="G32" i="3"/>
  <c r="L15" i="3"/>
  <c r="T15" i="3"/>
  <c r="AB15" i="3"/>
  <c r="AJ15" i="3"/>
  <c r="AR15" i="3"/>
  <c r="AZ15" i="3"/>
  <c r="BH15" i="3"/>
  <c r="BP15" i="3"/>
  <c r="BX15" i="3"/>
  <c r="G18" i="3"/>
  <c r="G19" i="3"/>
  <c r="H20" i="3"/>
  <c r="H15" i="3"/>
  <c r="G64" i="2"/>
  <c r="O64" i="2"/>
  <c r="AE64" i="2"/>
  <c r="BC64" i="2"/>
  <c r="BS64" i="2"/>
  <c r="E495" i="10"/>
  <c r="E486" i="10"/>
  <c r="E472" i="10"/>
  <c r="H3" i="10"/>
  <c r="I3" i="10" s="1"/>
  <c r="J3" i="10" s="1"/>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AK3" i="10" s="1"/>
  <c r="AL3" i="10" s="1"/>
  <c r="AM3" i="10" s="1"/>
  <c r="AN3" i="10" s="1"/>
  <c r="AO3" i="10" s="1"/>
  <c r="AP3" i="10" s="1"/>
  <c r="AQ3" i="10" s="1"/>
  <c r="AR3" i="10" s="1"/>
  <c r="AS3" i="10" s="1"/>
  <c r="AT3" i="10" s="1"/>
  <c r="AU3" i="10" s="1"/>
  <c r="AV3" i="10" s="1"/>
  <c r="AW3" i="10" s="1"/>
  <c r="AX3" i="10" s="1"/>
  <c r="AY3" i="10" s="1"/>
  <c r="AZ3" i="10" s="1"/>
  <c r="BA3" i="10" s="1"/>
  <c r="BB3" i="10" s="1"/>
  <c r="BC3" i="10" s="1"/>
  <c r="BD3" i="10" s="1"/>
  <c r="BE3" i="10" s="1"/>
  <c r="BF3" i="10" s="1"/>
  <c r="BG3" i="10" s="1"/>
  <c r="BH3" i="10" s="1"/>
  <c r="BI3" i="10" s="1"/>
  <c r="BJ3" i="10" s="1"/>
  <c r="BK3" i="10" s="1"/>
  <c r="BL3" i="10" s="1"/>
  <c r="BM3" i="10" s="1"/>
  <c r="BN3" i="10" s="1"/>
  <c r="BO3" i="10" s="1"/>
  <c r="BP3" i="10" s="1"/>
  <c r="BQ3" i="10" s="1"/>
  <c r="BR3" i="10" s="1"/>
  <c r="BS3" i="10" s="1"/>
  <c r="BT3" i="10" s="1"/>
  <c r="BU3" i="10" s="1"/>
  <c r="BV3" i="10" s="1"/>
  <c r="BW3" i="10" s="1"/>
  <c r="BX3" i="10" s="1"/>
  <c r="BY3" i="10" s="1"/>
  <c r="BZ3" i="10" s="1"/>
  <c r="CA3" i="10" s="1"/>
  <c r="CB3" i="10" s="1"/>
  <c r="CC3" i="10" s="1"/>
  <c r="C461" i="3"/>
  <c r="C435" i="3"/>
  <c r="F395" i="3" l="1"/>
  <c r="F390" i="3"/>
  <c r="F384" i="3"/>
  <c r="F380" i="3"/>
  <c r="F374" i="3"/>
  <c r="F369" i="3"/>
  <c r="F351" i="3"/>
  <c r="F345" i="3"/>
  <c r="F339" i="3"/>
  <c r="F332" i="3"/>
  <c r="F305" i="3"/>
  <c r="F132" i="3"/>
  <c r="F73" i="3"/>
  <c r="F59" i="3"/>
  <c r="F48" i="3"/>
  <c r="F43" i="3"/>
  <c r="F39" i="3"/>
  <c r="F82" i="3"/>
  <c r="F58" i="3"/>
  <c r="F64" i="3"/>
  <c r="F36" i="3"/>
  <c r="F84" i="3"/>
  <c r="F335" i="3"/>
  <c r="F388" i="3"/>
  <c r="F393" i="3"/>
  <c r="F389" i="3"/>
  <c r="F383" i="3"/>
  <c r="F378" i="3"/>
  <c r="F373" i="3"/>
  <c r="F364" i="3"/>
  <c r="F350" i="3"/>
  <c r="F342" i="3"/>
  <c r="F338" i="3"/>
  <c r="F331" i="3"/>
  <c r="F274" i="3"/>
  <c r="F70" i="3"/>
  <c r="F51" i="3"/>
  <c r="F47" i="3"/>
  <c r="F42" i="3"/>
  <c r="F38" i="3"/>
  <c r="F79" i="3"/>
  <c r="F33" i="3"/>
  <c r="F60" i="3"/>
  <c r="F75" i="3"/>
  <c r="F83" i="3"/>
  <c r="F379" i="3"/>
  <c r="F32" i="3"/>
  <c r="F399" i="3"/>
  <c r="F392" i="3"/>
  <c r="F387" i="3"/>
  <c r="F382" i="3"/>
  <c r="F377" i="3"/>
  <c r="F372" i="3"/>
  <c r="F363" i="3"/>
  <c r="F348" i="3"/>
  <c r="F341" i="3"/>
  <c r="F337" i="3"/>
  <c r="F330" i="3"/>
  <c r="F101" i="3"/>
  <c r="F97" i="3"/>
  <c r="F81" i="3"/>
  <c r="F63" i="3"/>
  <c r="F50" i="3"/>
  <c r="F46" i="3"/>
  <c r="F41" i="3"/>
  <c r="F37" i="3"/>
  <c r="F78" i="3"/>
  <c r="F57" i="3"/>
  <c r="F62" i="3"/>
  <c r="F52" i="3"/>
  <c r="F396" i="3"/>
  <c r="F391" i="3"/>
  <c r="F386" i="3"/>
  <c r="F381" i="3"/>
  <c r="F375" i="3"/>
  <c r="F370" i="3"/>
  <c r="F352" i="3"/>
  <c r="F346" i="3"/>
  <c r="F340" i="3"/>
  <c r="F336" i="3"/>
  <c r="F329" i="3"/>
  <c r="F100" i="3"/>
  <c r="F96" i="3"/>
  <c r="F76" i="3"/>
  <c r="F61" i="3"/>
  <c r="F49" i="3"/>
  <c r="F45" i="3"/>
  <c r="F40" i="3"/>
  <c r="F34" i="3"/>
  <c r="F77" i="3"/>
  <c r="F72" i="3"/>
  <c r="F142" i="3"/>
  <c r="F44" i="3"/>
  <c r="F344" i="3"/>
  <c r="F493" i="3"/>
  <c r="F124" i="3"/>
  <c r="F86" i="3"/>
  <c r="F87" i="3"/>
  <c r="G113" i="10"/>
  <c r="U471" i="3"/>
  <c r="G14" i="14"/>
  <c r="G472" i="10"/>
  <c r="E472" i="3"/>
  <c r="G486" i="10"/>
  <c r="E486" i="3"/>
  <c r="G495" i="10"/>
  <c r="E495" i="3"/>
  <c r="E65" i="2"/>
  <c r="BS65" i="2"/>
  <c r="BC65" i="2"/>
  <c r="AE65" i="2"/>
  <c r="O65" i="2"/>
  <c r="G65" i="2"/>
  <c r="G31" i="3"/>
  <c r="G104" i="3"/>
  <c r="BU65" i="2"/>
  <c r="BM65" i="2"/>
  <c r="BE65" i="2"/>
  <c r="AW65" i="2"/>
  <c r="AO65" i="2"/>
  <c r="AG65" i="2"/>
  <c r="Y65" i="2"/>
  <c r="Q65" i="2"/>
  <c r="I65" i="2"/>
  <c r="I468" i="3"/>
  <c r="I24" i="3" s="1"/>
  <c r="I25" i="3" s="1"/>
  <c r="BK55" i="2"/>
  <c r="AM55" i="2"/>
  <c r="BW55" i="2"/>
  <c r="BA55" i="2"/>
  <c r="AS55" i="2"/>
  <c r="S55" i="2"/>
  <c r="AA55" i="2"/>
  <c r="BH54" i="2"/>
  <c r="AZ54" i="2"/>
  <c r="AY54" i="2"/>
  <c r="L54" i="2"/>
  <c r="T54" i="2"/>
  <c r="BG54" i="2"/>
  <c r="G103" i="3"/>
  <c r="G433" i="3"/>
  <c r="AY36" i="2"/>
  <c r="BV168" i="3"/>
  <c r="BN168" i="3"/>
  <c r="BF168" i="3"/>
  <c r="AX168" i="3"/>
  <c r="AP168" i="3"/>
  <c r="AH168" i="3"/>
  <c r="Z168" i="3"/>
  <c r="R168" i="3"/>
  <c r="J168" i="3"/>
  <c r="AE37" i="2"/>
  <c r="BO36" i="2"/>
  <c r="BC37" i="2"/>
  <c r="G131" i="3"/>
  <c r="G95" i="3"/>
  <c r="G118" i="3"/>
  <c r="G23" i="14"/>
  <c r="CC168" i="3"/>
  <c r="BU168" i="3"/>
  <c r="BM168" i="3"/>
  <c r="BE168" i="3"/>
  <c r="AW168" i="3"/>
  <c r="AO168" i="3"/>
  <c r="AG168" i="3"/>
  <c r="Y168" i="3"/>
  <c r="Q168" i="3"/>
  <c r="I168" i="3"/>
  <c r="G56" i="3"/>
  <c r="BC36" i="2"/>
  <c r="BY168" i="3"/>
  <c r="BQ168" i="3"/>
  <c r="BI168" i="3"/>
  <c r="BA168" i="3"/>
  <c r="AS168" i="3"/>
  <c r="AK168" i="3"/>
  <c r="AC168" i="3"/>
  <c r="U168" i="3"/>
  <c r="M168" i="3"/>
  <c r="BG36" i="2"/>
  <c r="AC37" i="2"/>
  <c r="M37" i="2"/>
  <c r="G14" i="12"/>
  <c r="BW37" i="2"/>
  <c r="AM37" i="2"/>
  <c r="BJ36" i="2"/>
  <c r="AM36" i="2"/>
  <c r="AQ36" i="2"/>
  <c r="AK36" i="2"/>
  <c r="AL36" i="2"/>
  <c r="BK36" i="2"/>
  <c r="AX36" i="2"/>
  <c r="AU36" i="2"/>
  <c r="AT36" i="2"/>
  <c r="BU36" i="2"/>
  <c r="AO36" i="2"/>
  <c r="BX36" i="2"/>
  <c r="BW36" i="2"/>
  <c r="BS36" i="2"/>
  <c r="BH36" i="2"/>
  <c r="AS36" i="2"/>
  <c r="AW36" i="2"/>
  <c r="AR36" i="2"/>
  <c r="BY36" i="2"/>
  <c r="BP36" i="2"/>
  <c r="BF36" i="2"/>
  <c r="BQ36" i="2"/>
  <c r="BR36" i="2"/>
  <c r="BE36" i="2"/>
  <c r="AZ36" i="2"/>
  <c r="BM36" i="2"/>
  <c r="W36" i="2"/>
  <c r="AI36" i="2"/>
  <c r="S36" i="2"/>
  <c r="AH36" i="2"/>
  <c r="AB36" i="2"/>
  <c r="V36" i="2"/>
  <c r="AE36" i="2"/>
  <c r="Z36" i="2"/>
  <c r="L36" i="2"/>
  <c r="N36" i="2"/>
  <c r="Y36" i="2"/>
  <c r="O36" i="2"/>
  <c r="I36" i="2"/>
  <c r="G36" i="2"/>
  <c r="AC36" i="2"/>
  <c r="Q36" i="2"/>
  <c r="AG36" i="2"/>
  <c r="U36" i="2"/>
  <c r="AA36" i="2"/>
  <c r="M36" i="2"/>
  <c r="G326" i="3"/>
  <c r="E37" i="2"/>
  <c r="U37" i="2"/>
  <c r="G155" i="3"/>
  <c r="G299" i="3"/>
  <c r="G323" i="3"/>
  <c r="BX168" i="3"/>
  <c r="BP168" i="3"/>
  <c r="BH168" i="3"/>
  <c r="AZ168" i="3"/>
  <c r="AR168" i="3"/>
  <c r="AJ168" i="3"/>
  <c r="AB168" i="3"/>
  <c r="T168" i="3"/>
  <c r="L168" i="3"/>
  <c r="G324" i="3"/>
  <c r="G145" i="3"/>
  <c r="CB168" i="3"/>
  <c r="BT168" i="3"/>
  <c r="BL168" i="3"/>
  <c r="BD168" i="3"/>
  <c r="AV168" i="3"/>
  <c r="AN168" i="3"/>
  <c r="AF168" i="3"/>
  <c r="X168" i="3"/>
  <c r="P168" i="3"/>
  <c r="H168" i="3"/>
  <c r="BW168" i="3"/>
  <c r="BO168" i="3"/>
  <c r="BG168" i="3"/>
  <c r="AY168" i="3"/>
  <c r="AQ168" i="3"/>
  <c r="AI168" i="3"/>
  <c r="AA168" i="3"/>
  <c r="S168" i="3"/>
  <c r="K168" i="3"/>
  <c r="CA168" i="3"/>
  <c r="BS168" i="3"/>
  <c r="BK168" i="3"/>
  <c r="BC168" i="3"/>
  <c r="AU168" i="3"/>
  <c r="AM168" i="3"/>
  <c r="AE168" i="3"/>
  <c r="W168" i="3"/>
  <c r="O168" i="3"/>
  <c r="BZ168" i="3"/>
  <c r="BR168" i="3"/>
  <c r="BJ168" i="3"/>
  <c r="BB168" i="3"/>
  <c r="AT168" i="3"/>
  <c r="AL168" i="3"/>
  <c r="AD168" i="3"/>
  <c r="V168" i="3"/>
  <c r="N168" i="3"/>
  <c r="G55" i="2"/>
  <c r="BY37" i="2"/>
  <c r="BQ37" i="2"/>
  <c r="BI37" i="2"/>
  <c r="AS37" i="2"/>
  <c r="AU37" i="2"/>
  <c r="W37" i="2"/>
  <c r="O37" i="2"/>
  <c r="G37" i="2"/>
  <c r="BS37" i="2"/>
  <c r="BO37" i="2"/>
  <c r="BG37" i="2"/>
  <c r="AI37" i="2"/>
  <c r="AA37" i="2"/>
  <c r="BM37" i="2"/>
  <c r="BE37" i="2"/>
  <c r="AO37" i="2"/>
  <c r="Y37" i="2"/>
  <c r="G328" i="3"/>
  <c r="G98" i="3"/>
  <c r="G321" i="3"/>
  <c r="G319" i="3"/>
  <c r="G293" i="3"/>
  <c r="G318" i="3"/>
  <c r="F306" i="3"/>
  <c r="AO146" i="3"/>
  <c r="F307" i="3"/>
  <c r="G300" i="3"/>
  <c r="AU136" i="3"/>
  <c r="O136" i="3"/>
  <c r="G298" i="3"/>
  <c r="CA146" i="3"/>
  <c r="BS146" i="3"/>
  <c r="BK146" i="3"/>
  <c r="BC146" i="3"/>
  <c r="AU146" i="3"/>
  <c r="AM146" i="3"/>
  <c r="AE146" i="3"/>
  <c r="W146" i="3"/>
  <c r="S146" i="3"/>
  <c r="O146" i="3"/>
  <c r="K146" i="3"/>
  <c r="BW92" i="3"/>
  <c r="BO92" i="3"/>
  <c r="BK92" i="3"/>
  <c r="BG92" i="3"/>
  <c r="AQ92" i="3"/>
  <c r="AM92" i="3"/>
  <c r="AI92" i="3"/>
  <c r="AA92" i="3"/>
  <c r="S92" i="3"/>
  <c r="K92" i="3"/>
  <c r="BZ428" i="3"/>
  <c r="BR428" i="3"/>
  <c r="BV428" i="3"/>
  <c r="BN428" i="3"/>
  <c r="BJ428" i="3"/>
  <c r="CA92" i="3"/>
  <c r="BS92" i="3"/>
  <c r="BC92" i="3"/>
  <c r="AU92" i="3"/>
  <c r="AE92" i="3"/>
  <c r="W92" i="3"/>
  <c r="O92" i="3"/>
  <c r="BF428" i="3"/>
  <c r="BB428" i="3"/>
  <c r="AX428" i="3"/>
  <c r="AT428" i="3"/>
  <c r="AP428" i="3"/>
  <c r="AL428" i="3"/>
  <c r="AH428" i="3"/>
  <c r="AD428" i="3"/>
  <c r="Z428" i="3"/>
  <c r="CC146" i="3"/>
  <c r="BM146" i="3"/>
  <c r="AW146" i="3"/>
  <c r="AG146" i="3"/>
  <c r="Y146" i="3"/>
  <c r="Q146" i="3"/>
  <c r="AS92" i="3"/>
  <c r="AG92" i="3"/>
  <c r="BY146" i="3"/>
  <c r="BQ146" i="3"/>
  <c r="BI146" i="3"/>
  <c r="BA146" i="3"/>
  <c r="AS146" i="3"/>
  <c r="AK146" i="3"/>
  <c r="AC146" i="3"/>
  <c r="U146" i="3"/>
  <c r="M146" i="3"/>
  <c r="CA136" i="3"/>
  <c r="BS136" i="3"/>
  <c r="BT428" i="3"/>
  <c r="AN92" i="3"/>
  <c r="T92" i="3"/>
  <c r="AA136" i="3"/>
  <c r="BU146" i="3"/>
  <c r="BE146" i="3"/>
  <c r="I146" i="3"/>
  <c r="BW136" i="3"/>
  <c r="BG136" i="3"/>
  <c r="G317" i="3"/>
  <c r="V428" i="3"/>
  <c r="R428" i="3"/>
  <c r="N428" i="3"/>
  <c r="AB136" i="3"/>
  <c r="G303" i="3"/>
  <c r="BO136" i="3"/>
  <c r="BD428" i="3"/>
  <c r="BW146" i="3"/>
  <c r="BO146" i="3"/>
  <c r="BG146" i="3"/>
  <c r="AY146" i="3"/>
  <c r="AQ146" i="3"/>
  <c r="AI146" i="3"/>
  <c r="AA146" i="3"/>
  <c r="AY92" i="3"/>
  <c r="CB136" i="3"/>
  <c r="BD136" i="3"/>
  <c r="AV136" i="3"/>
  <c r="AR136" i="3"/>
  <c r="AJ136" i="3"/>
  <c r="X136" i="3"/>
  <c r="T136" i="3"/>
  <c r="P136" i="3"/>
  <c r="G127" i="3"/>
  <c r="G430" i="3"/>
  <c r="AN262" i="3"/>
  <c r="BV92" i="3"/>
  <c r="CB92" i="3"/>
  <c r="BX92" i="3"/>
  <c r="BT92" i="3"/>
  <c r="BL92" i="3"/>
  <c r="BH92" i="3"/>
  <c r="BD92" i="3"/>
  <c r="AZ92" i="3"/>
  <c r="AV92" i="3"/>
  <c r="AR92" i="3"/>
  <c r="AJ92" i="3"/>
  <c r="AF92" i="3"/>
  <c r="AB92" i="3"/>
  <c r="X92" i="3"/>
  <c r="P92" i="3"/>
  <c r="L92" i="3"/>
  <c r="H92" i="3"/>
  <c r="BW262" i="3"/>
  <c r="K262" i="3"/>
  <c r="BZ146" i="3"/>
  <c r="BV146" i="3"/>
  <c r="BR146" i="3"/>
  <c r="BN146" i="3"/>
  <c r="BJ146" i="3"/>
  <c r="BF146" i="3"/>
  <c r="BB146" i="3"/>
  <c r="AX146" i="3"/>
  <c r="AT146" i="3"/>
  <c r="AP146" i="3"/>
  <c r="AL146" i="3"/>
  <c r="AH146" i="3"/>
  <c r="AD146" i="3"/>
  <c r="Z146" i="3"/>
  <c r="V146" i="3"/>
  <c r="R146" i="3"/>
  <c r="N146" i="3"/>
  <c r="BX136" i="3"/>
  <c r="AZ136" i="3"/>
  <c r="BT136" i="3"/>
  <c r="AN136" i="3"/>
  <c r="H136" i="3"/>
  <c r="AE136" i="3"/>
  <c r="BH136" i="3"/>
  <c r="G301" i="3"/>
  <c r="G149" i="3"/>
  <c r="G271" i="3"/>
  <c r="G297" i="3"/>
  <c r="J428" i="3"/>
  <c r="BL136" i="3"/>
  <c r="AF136" i="3"/>
  <c r="W136" i="3"/>
  <c r="G94" i="3"/>
  <c r="G429" i="3"/>
  <c r="BO262" i="3"/>
  <c r="BG262" i="3"/>
  <c r="AY262" i="3"/>
  <c r="AQ262" i="3"/>
  <c r="AI262" i="3"/>
  <c r="AA262" i="3"/>
  <c r="S262" i="3"/>
  <c r="G263" i="3"/>
  <c r="BK136" i="3"/>
  <c r="G137" i="3"/>
  <c r="G143" i="3"/>
  <c r="G133" i="3"/>
  <c r="G153" i="3"/>
  <c r="G289" i="3"/>
  <c r="G291" i="3"/>
  <c r="G272" i="3"/>
  <c r="G140" i="3"/>
  <c r="BP92" i="3"/>
  <c r="BN92" i="3"/>
  <c r="BF92" i="3"/>
  <c r="AX92" i="3"/>
  <c r="AP92" i="3"/>
  <c r="AH92" i="3"/>
  <c r="AD92" i="3"/>
  <c r="Z92" i="3"/>
  <c r="R92" i="3"/>
  <c r="J92" i="3"/>
  <c r="G85" i="3"/>
  <c r="BC136" i="3"/>
  <c r="AI136" i="3"/>
  <c r="S136" i="3"/>
  <c r="K136" i="3"/>
  <c r="BP136" i="3"/>
  <c r="G130" i="3"/>
  <c r="BV262" i="3"/>
  <c r="BN262" i="3"/>
  <c r="BF262" i="3"/>
  <c r="AX262" i="3"/>
  <c r="AP262" i="3"/>
  <c r="AH262" i="3"/>
  <c r="Z262" i="3"/>
  <c r="R262" i="3"/>
  <c r="BZ92" i="3"/>
  <c r="BR92" i="3"/>
  <c r="BJ92" i="3"/>
  <c r="BB92" i="3"/>
  <c r="AT92" i="3"/>
  <c r="AL92" i="3"/>
  <c r="V92" i="3"/>
  <c r="G55" i="3"/>
  <c r="CC92" i="3"/>
  <c r="BY92" i="3"/>
  <c r="BU92" i="3"/>
  <c r="BQ92" i="3"/>
  <c r="BM92" i="3"/>
  <c r="BI92" i="3"/>
  <c r="BE92" i="3"/>
  <c r="BA92" i="3"/>
  <c r="AW92" i="3"/>
  <c r="AO92" i="3"/>
  <c r="Y92" i="3"/>
  <c r="M92" i="3"/>
  <c r="AQ136" i="3"/>
  <c r="G284" i="3"/>
  <c r="G134" i="3"/>
  <c r="AY136" i="3"/>
  <c r="J146" i="3"/>
  <c r="CB146" i="3"/>
  <c r="BT146" i="3"/>
  <c r="BL146" i="3"/>
  <c r="BD146" i="3"/>
  <c r="AV146" i="3"/>
  <c r="AN146" i="3"/>
  <c r="AF146" i="3"/>
  <c r="X146" i="3"/>
  <c r="P146" i="3"/>
  <c r="L146" i="3"/>
  <c r="BV136" i="3"/>
  <c r="BN136" i="3"/>
  <c r="BF136" i="3"/>
  <c r="AX136" i="3"/>
  <c r="AT136" i="3"/>
  <c r="AP136" i="3"/>
  <c r="AL136" i="3"/>
  <c r="AH136" i="3"/>
  <c r="AD136" i="3"/>
  <c r="Z136" i="3"/>
  <c r="V136" i="3"/>
  <c r="R136" i="3"/>
  <c r="N136" i="3"/>
  <c r="CC136" i="3"/>
  <c r="BU136" i="3"/>
  <c r="BQ136" i="3"/>
  <c r="BM136" i="3"/>
  <c r="BI136" i="3"/>
  <c r="BE136" i="3"/>
  <c r="BA136" i="3"/>
  <c r="AW136" i="3"/>
  <c r="AO136" i="3"/>
  <c r="Y136" i="3"/>
  <c r="Q136" i="3"/>
  <c r="CB262" i="3"/>
  <c r="BX262" i="3"/>
  <c r="BT262" i="3"/>
  <c r="BP262" i="3"/>
  <c r="BL262" i="3"/>
  <c r="BH262" i="3"/>
  <c r="BD262" i="3"/>
  <c r="AZ262" i="3"/>
  <c r="AV262" i="3"/>
  <c r="AR262" i="3"/>
  <c r="AJ262" i="3"/>
  <c r="AF262" i="3"/>
  <c r="AB262" i="3"/>
  <c r="X262" i="3"/>
  <c r="T262" i="3"/>
  <c r="P262" i="3"/>
  <c r="L262" i="3"/>
  <c r="H262" i="3"/>
  <c r="G123" i="3"/>
  <c r="L136" i="3"/>
  <c r="G139" i="3"/>
  <c r="H146" i="3"/>
  <c r="G148" i="3"/>
  <c r="G138" i="3"/>
  <c r="J136" i="3"/>
  <c r="G295" i="3"/>
  <c r="G129" i="3"/>
  <c r="G398" i="3"/>
  <c r="G288" i="3"/>
  <c r="G266" i="3"/>
  <c r="CB428" i="3"/>
  <c r="BL428" i="3"/>
  <c r="AV428" i="3"/>
  <c r="AN428" i="3"/>
  <c r="AF428" i="3"/>
  <c r="X428" i="3"/>
  <c r="P428" i="3"/>
  <c r="H428" i="3"/>
  <c r="G264" i="3"/>
  <c r="J262" i="3"/>
  <c r="N171" i="3"/>
  <c r="G172" i="3"/>
  <c r="G169" i="3"/>
  <c r="BX146" i="3"/>
  <c r="BP146" i="3"/>
  <c r="BH146" i="3"/>
  <c r="AZ146" i="3"/>
  <c r="AR146" i="3"/>
  <c r="AJ146" i="3"/>
  <c r="AB146" i="3"/>
  <c r="T146" i="3"/>
  <c r="G147" i="3"/>
  <c r="BZ136" i="3"/>
  <c r="BR136" i="3"/>
  <c r="BJ136" i="3"/>
  <c r="BB136" i="3"/>
  <c r="AS136" i="3"/>
  <c r="AK136" i="3"/>
  <c r="AC136" i="3"/>
  <c r="M136" i="3"/>
  <c r="G93" i="3"/>
  <c r="N92" i="3"/>
  <c r="G170" i="3"/>
  <c r="G128" i="3"/>
  <c r="G265" i="3"/>
  <c r="G290" i="3"/>
  <c r="G273" i="3"/>
  <c r="G294" i="3"/>
  <c r="G99" i="3"/>
  <c r="AK92" i="3"/>
  <c r="AC92" i="3"/>
  <c r="U92" i="3"/>
  <c r="I136" i="3"/>
  <c r="Q92" i="3"/>
  <c r="I92" i="3"/>
  <c r="G267" i="3"/>
  <c r="G285" i="3"/>
  <c r="G431" i="3"/>
  <c r="G275" i="3"/>
  <c r="G397" i="3"/>
  <c r="CC428" i="3"/>
  <c r="CA428" i="3"/>
  <c r="BY428" i="3"/>
  <c r="BX428" i="3"/>
  <c r="BW428" i="3"/>
  <c r="BU428" i="3"/>
  <c r="BS428" i="3"/>
  <c r="BQ428" i="3"/>
  <c r="BP428" i="3"/>
  <c r="BO428" i="3"/>
  <c r="BM428" i="3"/>
  <c r="BK428" i="3"/>
  <c r="BI428" i="3"/>
  <c r="BH428" i="3"/>
  <c r="BG428" i="3"/>
  <c r="BE428" i="3"/>
  <c r="BC428" i="3"/>
  <c r="BA428" i="3"/>
  <c r="AZ428" i="3"/>
  <c r="AY428" i="3"/>
  <c r="AW428" i="3"/>
  <c r="AU428" i="3"/>
  <c r="AS428" i="3"/>
  <c r="AR428" i="3"/>
  <c r="AQ428" i="3"/>
  <c r="AO428" i="3"/>
  <c r="AM428" i="3"/>
  <c r="AK428" i="3"/>
  <c r="AJ428" i="3"/>
  <c r="AI428" i="3"/>
  <c r="AG428" i="3"/>
  <c r="AE428" i="3"/>
  <c r="AC428" i="3"/>
  <c r="AB428" i="3"/>
  <c r="AA428" i="3"/>
  <c r="Y428" i="3"/>
  <c r="W428" i="3"/>
  <c r="U428" i="3"/>
  <c r="T428" i="3"/>
  <c r="S428" i="3"/>
  <c r="Q428" i="3"/>
  <c r="O428" i="3"/>
  <c r="M428" i="3"/>
  <c r="L428" i="3"/>
  <c r="K428" i="3"/>
  <c r="I428" i="3"/>
  <c r="CC262" i="3"/>
  <c r="CA262" i="3"/>
  <c r="BZ262" i="3"/>
  <c r="BY262" i="3"/>
  <c r="BU262" i="3"/>
  <c r="BS262" i="3"/>
  <c r="BR262" i="3"/>
  <c r="BQ262" i="3"/>
  <c r="BM262" i="3"/>
  <c r="BK262" i="3"/>
  <c r="BJ262" i="3"/>
  <c r="BI262" i="3"/>
  <c r="BE262" i="3"/>
  <c r="BC262" i="3"/>
  <c r="BB262" i="3"/>
  <c r="BA262" i="3"/>
  <c r="AW262" i="3"/>
  <c r="AU262" i="3"/>
  <c r="AT262" i="3"/>
  <c r="AS262" i="3"/>
  <c r="AO262" i="3"/>
  <c r="AL262" i="3"/>
  <c r="AK262" i="3"/>
  <c r="AE262" i="3"/>
  <c r="AD262" i="3"/>
  <c r="AC262" i="3"/>
  <c r="Y262" i="3"/>
  <c r="W262" i="3"/>
  <c r="V262" i="3"/>
  <c r="Q262" i="3"/>
  <c r="O262" i="3"/>
  <c r="N262" i="3"/>
  <c r="M262" i="3"/>
  <c r="I262" i="3"/>
  <c r="T36" i="2"/>
  <c r="BI36" i="2"/>
  <c r="K36" i="2"/>
  <c r="BA36" i="2"/>
  <c r="BK37" i="2"/>
  <c r="G15" i="3"/>
  <c r="BD36" i="2"/>
  <c r="AN36" i="2"/>
  <c r="X36" i="2"/>
  <c r="AV36" i="2"/>
  <c r="BT36" i="2"/>
  <c r="H36" i="2"/>
  <c r="AN37" i="2"/>
  <c r="Q37" i="2"/>
  <c r="AF37" i="2"/>
  <c r="AV37" i="2"/>
  <c r="AY37" i="2"/>
  <c r="X37" i="2"/>
  <c r="K37" i="2"/>
  <c r="AQ37" i="2"/>
  <c r="P37" i="2"/>
  <c r="S37" i="2"/>
  <c r="BD37" i="2"/>
  <c r="BT37" i="2"/>
  <c r="H37" i="2"/>
  <c r="BL37" i="2"/>
  <c r="G23" i="10"/>
  <c r="AS486" i="10" l="1"/>
  <c r="AS486" i="3" s="1"/>
  <c r="AG486" i="10"/>
  <c r="AG486" i="3" s="1"/>
  <c r="BQ486" i="10"/>
  <c r="U486" i="10"/>
  <c r="BE486" i="10"/>
  <c r="BE486" i="3" s="1"/>
  <c r="G102" i="3"/>
  <c r="G428" i="3"/>
  <c r="G92" i="3"/>
  <c r="F397" i="3"/>
  <c r="F267" i="3"/>
  <c r="F294" i="3"/>
  <c r="F128" i="3"/>
  <c r="F398" i="3"/>
  <c r="F138" i="3"/>
  <c r="F134" i="3"/>
  <c r="F140" i="3"/>
  <c r="F271" i="3"/>
  <c r="F317" i="3"/>
  <c r="F319" i="3"/>
  <c r="F324" i="3"/>
  <c r="F131" i="3"/>
  <c r="F31" i="3"/>
  <c r="F264" i="3"/>
  <c r="F129" i="3"/>
  <c r="F123" i="3"/>
  <c r="F284" i="3"/>
  <c r="F272" i="3"/>
  <c r="F133" i="3"/>
  <c r="F321" i="3"/>
  <c r="F275" i="3"/>
  <c r="F431" i="3"/>
  <c r="F290" i="3"/>
  <c r="F266" i="3"/>
  <c r="F295" i="3"/>
  <c r="F291" i="3"/>
  <c r="F143" i="3"/>
  <c r="F94" i="3"/>
  <c r="F301" i="3"/>
  <c r="F300" i="3"/>
  <c r="F318" i="3"/>
  <c r="F98" i="3"/>
  <c r="F323" i="3"/>
  <c r="F56" i="3"/>
  <c r="F118" i="3"/>
  <c r="C433" i="3"/>
  <c r="F273" i="3"/>
  <c r="F285" i="3"/>
  <c r="F99" i="3"/>
  <c r="F265" i="3"/>
  <c r="F288" i="3"/>
  <c r="F139" i="3"/>
  <c r="F130" i="3"/>
  <c r="F289" i="3"/>
  <c r="F297" i="3"/>
  <c r="F430" i="3"/>
  <c r="F303" i="3"/>
  <c r="F298" i="3"/>
  <c r="F293" i="3"/>
  <c r="F328" i="3"/>
  <c r="F145" i="3"/>
  <c r="F299" i="3"/>
  <c r="F326" i="3"/>
  <c r="F95" i="3"/>
  <c r="F104" i="3"/>
  <c r="F170" i="3"/>
  <c r="F155" i="3"/>
  <c r="F153" i="3"/>
  <c r="F149" i="3"/>
  <c r="F148" i="3"/>
  <c r="F85" i="3"/>
  <c r="G126" i="3"/>
  <c r="G168" i="3"/>
  <c r="F169" i="3"/>
  <c r="G171" i="3"/>
  <c r="F172" i="3"/>
  <c r="F263" i="3"/>
  <c r="F429" i="3"/>
  <c r="F93" i="3"/>
  <c r="F433" i="3"/>
  <c r="F127" i="3"/>
  <c r="G146" i="3"/>
  <c r="F147" i="3"/>
  <c r="F55" i="3"/>
  <c r="F137" i="3"/>
  <c r="F103" i="3"/>
  <c r="BQ495" i="10"/>
  <c r="BQ495" i="3" s="1"/>
  <c r="BE495" i="10"/>
  <c r="BE495" i="3" s="1"/>
  <c r="AS495" i="10"/>
  <c r="AS495" i="3" s="1"/>
  <c r="AG495" i="10"/>
  <c r="AG495" i="3" s="1"/>
  <c r="U495" i="10"/>
  <c r="BQ486" i="3"/>
  <c r="BQ472" i="10"/>
  <c r="BE472" i="10"/>
  <c r="AS472" i="10"/>
  <c r="AS472" i="3" s="1"/>
  <c r="AG472" i="10"/>
  <c r="U472" i="10"/>
  <c r="E36" i="2"/>
  <c r="G488" i="3"/>
  <c r="I29" i="3"/>
  <c r="G497" i="3"/>
  <c r="F496" i="3"/>
  <c r="G487" i="3"/>
  <c r="J55" i="2"/>
  <c r="Y55" i="2"/>
  <c r="X55" i="2"/>
  <c r="AU55" i="2"/>
  <c r="Q55" i="2"/>
  <c r="K55" i="2"/>
  <c r="AR55" i="2"/>
  <c r="BS55" i="2"/>
  <c r="AG55" i="2"/>
  <c r="AF55" i="2"/>
  <c r="AI55" i="2"/>
  <c r="AC55" i="2"/>
  <c r="AZ55" i="2"/>
  <c r="M55" i="2"/>
  <c r="AO55" i="2"/>
  <c r="AN55" i="2"/>
  <c r="BG55" i="2"/>
  <c r="P55" i="2"/>
  <c r="AQ55" i="2"/>
  <c r="AK55" i="2"/>
  <c r="BY55" i="2"/>
  <c r="BE55" i="2"/>
  <c r="AV55" i="2"/>
  <c r="AW55" i="2"/>
  <c r="W55" i="2"/>
  <c r="BO55" i="2"/>
  <c r="BI55" i="2"/>
  <c r="BM55" i="2"/>
  <c r="BD55" i="2"/>
  <c r="BQ55" i="2"/>
  <c r="BU55" i="2"/>
  <c r="BL55" i="2"/>
  <c r="AY55" i="2"/>
  <c r="O55" i="2"/>
  <c r="I55" i="2"/>
  <c r="H55" i="2"/>
  <c r="BT55" i="2"/>
  <c r="Z54" i="2"/>
  <c r="U54" i="2"/>
  <c r="BU54" i="2"/>
  <c r="AH54" i="2"/>
  <c r="AF54" i="2"/>
  <c r="AR54" i="2"/>
  <c r="AV54" i="2"/>
  <c r="AL54" i="2"/>
  <c r="AC54" i="2"/>
  <c r="Q54" i="2"/>
  <c r="K54" i="2"/>
  <c r="BD54" i="2"/>
  <c r="AT54" i="2"/>
  <c r="AX54" i="2"/>
  <c r="BL54" i="2"/>
  <c r="BF54" i="2"/>
  <c r="AN54" i="2"/>
  <c r="H54" i="2"/>
  <c r="BT54" i="2"/>
  <c r="BA54" i="2"/>
  <c r="AJ54" i="2"/>
  <c r="BW54" i="2"/>
  <c r="P54" i="2"/>
  <c r="BI54" i="2"/>
  <c r="AW54" i="2"/>
  <c r="J54" i="2"/>
  <c r="BV54" i="2"/>
  <c r="X54" i="2"/>
  <c r="O54" i="2"/>
  <c r="F473" i="3"/>
  <c r="G117" i="3"/>
  <c r="AM54" i="2"/>
  <c r="H113" i="3"/>
  <c r="I229" i="3"/>
  <c r="H229" i="3"/>
  <c r="AP113" i="3"/>
  <c r="AT113" i="3"/>
  <c r="BZ113" i="3"/>
  <c r="BU37" i="2"/>
  <c r="P36" i="2"/>
  <c r="L113" i="3"/>
  <c r="AK37" i="2"/>
  <c r="AF36" i="2"/>
  <c r="AQ113" i="3"/>
  <c r="BS113" i="3"/>
  <c r="BW113" i="3"/>
  <c r="BG113" i="3"/>
  <c r="AN113" i="3"/>
  <c r="BL113" i="3"/>
  <c r="BC113" i="3"/>
  <c r="BL36" i="2"/>
  <c r="BV36" i="2"/>
  <c r="BU113" i="3"/>
  <c r="BK113" i="3"/>
  <c r="BV113" i="3"/>
  <c r="CB113" i="3"/>
  <c r="AG37" i="2"/>
  <c r="N113" i="3"/>
  <c r="T113" i="3"/>
  <c r="AB113" i="3"/>
  <c r="AL113" i="3"/>
  <c r="J36" i="2"/>
  <c r="AF113" i="3"/>
  <c r="AH113" i="3"/>
  <c r="BA37" i="2"/>
  <c r="I37" i="2"/>
  <c r="AW37" i="2"/>
  <c r="BP113" i="3"/>
  <c r="AR113" i="3"/>
  <c r="BX113" i="3"/>
  <c r="V113" i="3"/>
  <c r="G223" i="3"/>
  <c r="BJ113" i="3"/>
  <c r="AD113" i="3"/>
  <c r="BY113" i="3"/>
  <c r="AZ113" i="3"/>
  <c r="K113" i="3"/>
  <c r="BO113" i="3"/>
  <c r="Q113" i="3"/>
  <c r="W113" i="3"/>
  <c r="BM113" i="3"/>
  <c r="BF113" i="3"/>
  <c r="BR113" i="3"/>
  <c r="Y113" i="3"/>
  <c r="AA113" i="3"/>
  <c r="Z113" i="3"/>
  <c r="AI113" i="3"/>
  <c r="BH113" i="3"/>
  <c r="G121" i="3"/>
  <c r="I113" i="3"/>
  <c r="AJ113" i="3"/>
  <c r="U55" i="2"/>
  <c r="T55" i="2"/>
  <c r="AB55" i="2"/>
  <c r="AJ55" i="2"/>
  <c r="BP55" i="2"/>
  <c r="BX55" i="2"/>
  <c r="AE55" i="2"/>
  <c r="BC55" i="2"/>
  <c r="N55" i="2"/>
  <c r="V55" i="2"/>
  <c r="AL55" i="2"/>
  <c r="AT55" i="2"/>
  <c r="BJ55" i="2"/>
  <c r="BR55" i="2"/>
  <c r="Z55" i="2"/>
  <c r="AH55" i="2"/>
  <c r="AX55" i="2"/>
  <c r="BF55" i="2"/>
  <c r="AR37" i="2"/>
  <c r="G119" i="3"/>
  <c r="L55" i="2"/>
  <c r="BH55" i="2"/>
  <c r="BV55" i="2"/>
  <c r="BT113" i="3"/>
  <c r="BN113" i="3"/>
  <c r="AO113" i="3"/>
  <c r="R113" i="3"/>
  <c r="S113" i="3"/>
  <c r="O113" i="3"/>
  <c r="AU113" i="3"/>
  <c r="AK113" i="3"/>
  <c r="G122" i="3"/>
  <c r="AC113" i="3"/>
  <c r="P113" i="3"/>
  <c r="BI113" i="3"/>
  <c r="BL23" i="3"/>
  <c r="AF23" i="3"/>
  <c r="BV23" i="3"/>
  <c r="BF23" i="3"/>
  <c r="AX23" i="3"/>
  <c r="AP23" i="3"/>
  <c r="AH23" i="3"/>
  <c r="Z23" i="3"/>
  <c r="R23" i="3"/>
  <c r="J23" i="3"/>
  <c r="S23" i="3"/>
  <c r="O23" i="3"/>
  <c r="AO23" i="3"/>
  <c r="BY23" i="3"/>
  <c r="BU23" i="3"/>
  <c r="BM23" i="3"/>
  <c r="BI23" i="3"/>
  <c r="BA23" i="3"/>
  <c r="AW23" i="3"/>
  <c r="AK23" i="3"/>
  <c r="AC23" i="3"/>
  <c r="Y23" i="3"/>
  <c r="Q23" i="3"/>
  <c r="BB113" i="3"/>
  <c r="AE113" i="3"/>
  <c r="AW113" i="3"/>
  <c r="I214" i="3"/>
  <c r="CA23" i="3"/>
  <c r="BW23" i="3"/>
  <c r="BS23" i="3"/>
  <c r="BO23" i="3"/>
  <c r="BK23" i="3"/>
  <c r="BG23" i="3"/>
  <c r="BC23" i="3"/>
  <c r="AY23" i="3"/>
  <c r="AU23" i="3"/>
  <c r="AQ23" i="3"/>
  <c r="AM23" i="3"/>
  <c r="AI23" i="3"/>
  <c r="AE23" i="3"/>
  <c r="AA23" i="3"/>
  <c r="W23" i="3"/>
  <c r="AY113" i="3"/>
  <c r="M23" i="3"/>
  <c r="I23" i="3"/>
  <c r="CB23" i="3"/>
  <c r="BT23" i="3"/>
  <c r="BD23" i="3"/>
  <c r="AV23" i="3"/>
  <c r="AN23" i="3"/>
  <c r="X23" i="3"/>
  <c r="K23" i="3"/>
  <c r="P23" i="3"/>
  <c r="H23" i="3"/>
  <c r="BN23" i="3"/>
  <c r="BD113" i="3"/>
  <c r="CA113" i="3"/>
  <c r="AX113" i="3"/>
  <c r="X113" i="3"/>
  <c r="AV113" i="3"/>
  <c r="J113" i="3"/>
  <c r="G116" i="3"/>
  <c r="G225" i="3"/>
  <c r="G226" i="3"/>
  <c r="I14" i="3"/>
  <c r="G224" i="3"/>
  <c r="BA113" i="3"/>
  <c r="G222" i="3"/>
  <c r="BX23" i="3"/>
  <c r="BR23" i="3"/>
  <c r="BH23" i="3"/>
  <c r="AZ23" i="3"/>
  <c r="AT23" i="3"/>
  <c r="AR23" i="3"/>
  <c r="AL23" i="3"/>
  <c r="AJ23" i="3"/>
  <c r="AD23" i="3"/>
  <c r="AB23" i="3"/>
  <c r="V23" i="3"/>
  <c r="T23" i="3"/>
  <c r="L23" i="3"/>
  <c r="M113" i="3"/>
  <c r="G115" i="3"/>
  <c r="AQ54" i="2"/>
  <c r="BO54" i="2"/>
  <c r="M54" i="2"/>
  <c r="AB54" i="2"/>
  <c r="BP54" i="2"/>
  <c r="BX54" i="2"/>
  <c r="G54" i="2"/>
  <c r="W54" i="2"/>
  <c r="AU54" i="2"/>
  <c r="BC54" i="2"/>
  <c r="BK54" i="2"/>
  <c r="BS54" i="2"/>
  <c r="N54" i="2"/>
  <c r="V54" i="2"/>
  <c r="BJ54" i="2"/>
  <c r="BR54" i="2"/>
  <c r="AK54" i="2"/>
  <c r="AS54" i="2"/>
  <c r="BQ54" i="2"/>
  <c r="BY54" i="2"/>
  <c r="I54" i="2"/>
  <c r="Y54" i="2"/>
  <c r="AG54" i="2"/>
  <c r="AO54" i="2"/>
  <c r="BE54" i="2"/>
  <c r="BM54" i="2"/>
  <c r="S54" i="2"/>
  <c r="AA54" i="2"/>
  <c r="AI54" i="2"/>
  <c r="CC486" i="10" l="1"/>
  <c r="F102" i="3"/>
  <c r="F224" i="3"/>
  <c r="F222" i="3"/>
  <c r="F226" i="3"/>
  <c r="F92" i="3"/>
  <c r="F126" i="3"/>
  <c r="F225" i="3"/>
  <c r="F121" i="3"/>
  <c r="F497" i="3"/>
  <c r="F116" i="3"/>
  <c r="F223" i="3"/>
  <c r="F428" i="3"/>
  <c r="F122" i="3"/>
  <c r="F119" i="3"/>
  <c r="F117" i="3"/>
  <c r="F487" i="3"/>
  <c r="F488" i="3"/>
  <c r="F171" i="3"/>
  <c r="F168" i="3"/>
  <c r="F146" i="3"/>
  <c r="F115" i="3"/>
  <c r="CC472" i="10"/>
  <c r="CC495" i="10"/>
  <c r="CC495" i="3" s="1"/>
  <c r="CC486" i="3"/>
  <c r="U495" i="3"/>
  <c r="U486" i="3"/>
  <c r="U472" i="3"/>
  <c r="AG472" i="3"/>
  <c r="BE472" i="3"/>
  <c r="BQ472" i="3"/>
  <c r="F474" i="3"/>
  <c r="I213" i="3"/>
  <c r="I21" i="3" s="1"/>
  <c r="N23" i="3"/>
  <c r="BB23" i="3"/>
  <c r="BJ23" i="3"/>
  <c r="BP23" i="3"/>
  <c r="BZ23" i="3"/>
  <c r="G495" i="3" l="1"/>
  <c r="G486" i="3"/>
  <c r="CC472" i="3"/>
  <c r="I22" i="3"/>
  <c r="F486" i="3" l="1"/>
  <c r="F495" i="3"/>
  <c r="C459" i="3"/>
  <c r="C457" i="3"/>
  <c r="C455" i="3"/>
  <c r="C463" i="3" l="1"/>
  <c r="C441" i="3" l="1"/>
  <c r="C443" i="3"/>
  <c r="C445" i="3"/>
  <c r="C447" i="3"/>
  <c r="C449" i="3"/>
  <c r="G16" i="10" l="1"/>
  <c r="G19" i="10"/>
  <c r="G17" i="10"/>
  <c r="G18" i="10"/>
  <c r="F19" i="3" l="1"/>
  <c r="F17" i="3"/>
  <c r="F18" i="3"/>
  <c r="F16" i="3"/>
  <c r="G157" i="3" l="1"/>
  <c r="G151" i="3"/>
  <c r="G156" i="3"/>
  <c r="G158" i="3"/>
  <c r="F158" i="3" l="1"/>
  <c r="F156" i="3"/>
  <c r="F157" i="3"/>
  <c r="F151" i="3"/>
  <c r="G152" i="3"/>
  <c r="F152" i="3" l="1"/>
  <c r="E177" i="10"/>
  <c r="G177" i="10" s="1"/>
  <c r="E187" i="10"/>
  <c r="G187" i="10" s="1"/>
  <c r="E179" i="10"/>
  <c r="G179" i="10" s="1"/>
  <c r="E175" i="10"/>
  <c r="E181" i="10"/>
  <c r="G181" i="10" s="1"/>
  <c r="E189" i="10"/>
  <c r="G189" i="10" s="1"/>
  <c r="E185" i="10"/>
  <c r="G185" i="10" s="1"/>
  <c r="E183" i="10"/>
  <c r="G183" i="10" s="1"/>
  <c r="G175" i="10" l="1"/>
  <c r="AS183" i="10"/>
  <c r="AG183" i="10"/>
  <c r="BE183" i="10"/>
  <c r="U183" i="10"/>
  <c r="BQ183" i="10"/>
  <c r="U189" i="10"/>
  <c r="AG189" i="10"/>
  <c r="AS189" i="10"/>
  <c r="BE189" i="10"/>
  <c r="BQ189" i="10"/>
  <c r="BE181" i="10"/>
  <c r="U181" i="10"/>
  <c r="AG181" i="10"/>
  <c r="AS181" i="10"/>
  <c r="BQ181" i="10"/>
  <c r="U185" i="10"/>
  <c r="AG185" i="10"/>
  <c r="AS185" i="10"/>
  <c r="BE185" i="10"/>
  <c r="BQ185" i="10"/>
  <c r="U179" i="10"/>
  <c r="AG179" i="10"/>
  <c r="AS179" i="10"/>
  <c r="BE179" i="10"/>
  <c r="BQ179" i="10"/>
  <c r="BQ187" i="10"/>
  <c r="AS187" i="10"/>
  <c r="BE187" i="10"/>
  <c r="U187" i="10"/>
  <c r="AG187" i="10"/>
  <c r="BE177" i="10"/>
  <c r="BQ177" i="10"/>
  <c r="AS177" i="10"/>
  <c r="U177" i="10"/>
  <c r="AG177" i="10"/>
  <c r="E189" i="3"/>
  <c r="E183" i="3"/>
  <c r="E175" i="3"/>
  <c r="E181" i="3"/>
  <c r="E185" i="3"/>
  <c r="E179" i="3"/>
  <c r="E187" i="3"/>
  <c r="E177" i="3"/>
  <c r="G178" i="3"/>
  <c r="G186" i="3"/>
  <c r="G190" i="3"/>
  <c r="G184" i="3"/>
  <c r="G188" i="3"/>
  <c r="G180" i="3"/>
  <c r="G182" i="3"/>
  <c r="G176" i="3"/>
  <c r="U175" i="10" l="1"/>
  <c r="AS175" i="10"/>
  <c r="BE175" i="10"/>
  <c r="AG175" i="10"/>
  <c r="BQ175" i="10"/>
  <c r="F188" i="3"/>
  <c r="F178" i="3"/>
  <c r="F186" i="3"/>
  <c r="F176" i="3"/>
  <c r="F184" i="3"/>
  <c r="F180" i="3"/>
  <c r="F182" i="3"/>
  <c r="F190" i="3"/>
  <c r="CC177" i="10"/>
  <c r="CC189" i="10"/>
  <c r="CC183" i="10"/>
  <c r="CC179" i="10"/>
  <c r="CC181" i="10"/>
  <c r="CC187" i="10"/>
  <c r="CC185" i="10"/>
  <c r="E197" i="10"/>
  <c r="CC175" i="10" l="1"/>
  <c r="G197" i="10"/>
  <c r="E197" i="3"/>
  <c r="G173" i="10" l="1"/>
  <c r="BQ197" i="10"/>
  <c r="BQ173" i="10" s="1"/>
  <c r="BE197" i="10"/>
  <c r="BE173" i="10" s="1"/>
  <c r="AS197" i="10"/>
  <c r="AS173" i="10" s="1"/>
  <c r="AG197" i="10"/>
  <c r="U197" i="10"/>
  <c r="U173" i="10" s="1"/>
  <c r="AG197" i="3" l="1"/>
  <c r="AG173" i="10"/>
  <c r="AS197" i="3"/>
  <c r="CC197" i="10"/>
  <c r="BQ197" i="3"/>
  <c r="AS14" i="10"/>
  <c r="BE197" i="3"/>
  <c r="BQ14" i="10"/>
  <c r="U197" i="3"/>
  <c r="G192" i="3"/>
  <c r="CC173" i="10" l="1"/>
  <c r="F192" i="3"/>
  <c r="AG14" i="10"/>
  <c r="CC197" i="3"/>
  <c r="U14" i="10"/>
  <c r="BE14" i="10"/>
  <c r="CC14" i="10" l="1"/>
  <c r="BR42" i="2"/>
  <c r="BR47" i="2" s="1"/>
  <c r="AM42" i="2"/>
  <c r="AM47" i="2" s="1"/>
  <c r="AZ42" i="2"/>
  <c r="AZ47" i="2" s="1"/>
  <c r="AU42" i="2"/>
  <c r="AU47" i="2" s="1"/>
  <c r="BM42" i="2"/>
  <c r="BM47" i="2" s="1"/>
  <c r="O42" i="2"/>
  <c r="O47" i="2" s="1"/>
  <c r="BU42" i="2"/>
  <c r="BU47" i="2" s="1"/>
  <c r="AA42" i="2"/>
  <c r="AA47" i="2" s="1"/>
  <c r="P42" i="2" l="1"/>
  <c r="P47" i="2" s="1"/>
  <c r="W42" i="2"/>
  <c r="W47" i="2" s="1"/>
  <c r="I42" i="2"/>
  <c r="I47" i="2" s="1"/>
  <c r="BA29" i="3"/>
  <c r="AX29" i="3"/>
  <c r="BU29" i="3"/>
  <c r="N42" i="2"/>
  <c r="N47" i="2" s="1"/>
  <c r="Z29" i="3"/>
  <c r="T42" i="2"/>
  <c r="T47" i="2" s="1"/>
  <c r="AO29" i="3"/>
  <c r="AD29" i="3"/>
  <c r="J29" i="3"/>
  <c r="AP29" i="3"/>
  <c r="BC29" i="3"/>
  <c r="BP29" i="3"/>
  <c r="AF29" i="3"/>
  <c r="AV42" i="2"/>
  <c r="AV47" i="2" s="1"/>
  <c r="AD42" i="2"/>
  <c r="AD47" i="2" s="1"/>
  <c r="X42" i="2"/>
  <c r="X47" i="2" s="1"/>
  <c r="AA14" i="3"/>
  <c r="AC42" i="2"/>
  <c r="AC47" i="2" s="1"/>
  <c r="AS42" i="2"/>
  <c r="AS47" i="2" s="1"/>
  <c r="AI42" i="2"/>
  <c r="AI47" i="2" s="1"/>
  <c r="G42" i="2"/>
  <c r="G47" i="2" s="1"/>
  <c r="S42" i="2"/>
  <c r="S47" i="2" s="1"/>
  <c r="BN14" i="3"/>
  <c r="L42" i="2"/>
  <c r="L47" i="2" s="1"/>
  <c r="BL42" i="2"/>
  <c r="BL47" i="2" s="1"/>
  <c r="BG42" i="2"/>
  <c r="BG47" i="2" s="1"/>
  <c r="BJ14" i="3"/>
  <c r="Y42" i="2"/>
  <c r="Y47" i="2" s="1"/>
  <c r="R42" i="2"/>
  <c r="R47" i="2" s="1"/>
  <c r="AX42" i="2"/>
  <c r="AX47" i="2" s="1"/>
  <c r="Z42" i="2"/>
  <c r="Z47" i="2" s="1"/>
  <c r="BG14" i="3"/>
  <c r="BF14" i="3"/>
  <c r="U42" i="2"/>
  <c r="U47" i="2" s="1"/>
  <c r="AM14" i="3"/>
  <c r="Y14" i="3"/>
  <c r="AI14" i="3"/>
  <c r="AW14" i="3"/>
  <c r="AK42" i="2"/>
  <c r="AK47" i="2" s="1"/>
  <c r="AY14" i="3"/>
  <c r="AR42" i="2"/>
  <c r="AR47" i="2" s="1"/>
  <c r="AH14" i="3"/>
  <c r="T14" i="3"/>
  <c r="AP14" i="3"/>
  <c r="K14" i="3"/>
  <c r="BU14" i="3"/>
  <c r="BP14" i="3"/>
  <c r="BZ14" i="3"/>
  <c r="V14" i="3"/>
  <c r="AR14" i="3"/>
  <c r="BF42" i="2"/>
  <c r="BF47" i="2" s="1"/>
  <c r="BD14" i="3"/>
  <c r="AW42" i="2"/>
  <c r="AW47" i="2" s="1"/>
  <c r="H42" i="2"/>
  <c r="H47" i="2" s="1"/>
  <c r="AH42" i="2"/>
  <c r="AH47" i="2" s="1"/>
  <c r="M42" i="2"/>
  <c r="M47" i="2" s="1"/>
  <c r="BK42" i="2"/>
  <c r="BK47" i="2" s="1"/>
  <c r="BS14" i="3"/>
  <c r="BT14" i="3"/>
  <c r="N14" i="3"/>
  <c r="AE14" i="3"/>
  <c r="G197" i="3"/>
  <c r="G219" i="3"/>
  <c r="AQ14" i="3"/>
  <c r="AK14" i="3"/>
  <c r="AD14" i="3"/>
  <c r="BH14" i="3"/>
  <c r="BQ42" i="2"/>
  <c r="BQ47" i="2" s="1"/>
  <c r="L14" i="3"/>
  <c r="G196" i="3"/>
  <c r="G218" i="3"/>
  <c r="G217" i="3"/>
  <c r="BB42" i="2"/>
  <c r="BB47" i="2" s="1"/>
  <c r="BJ42" i="2"/>
  <c r="BJ47" i="2" s="1"/>
  <c r="AP42" i="2"/>
  <c r="AP47" i="2" s="1"/>
  <c r="Q42" i="2"/>
  <c r="Q47" i="2" s="1"/>
  <c r="BX42" i="2"/>
  <c r="BX47" i="2" s="1"/>
  <c r="BI42" i="2"/>
  <c r="BI47" i="2" s="1"/>
  <c r="AO42" i="2"/>
  <c r="AO47" i="2" s="1"/>
  <c r="J42" i="2"/>
  <c r="J47" i="2" s="1"/>
  <c r="BT42" i="2"/>
  <c r="BT47" i="2" s="1"/>
  <c r="AG42" i="2"/>
  <c r="AG47" i="2" s="1"/>
  <c r="BY42" i="2"/>
  <c r="BY47" i="2" s="1"/>
  <c r="AJ42" i="2"/>
  <c r="AJ47" i="2" s="1"/>
  <c r="BW42" i="2"/>
  <c r="BW47" i="2" s="1"/>
  <c r="AE42" i="2"/>
  <c r="AE47" i="2" s="1"/>
  <c r="AN42" i="2"/>
  <c r="AN47" i="2" s="1"/>
  <c r="BN42" i="2"/>
  <c r="BN47" i="2" s="1"/>
  <c r="AQ42" i="2"/>
  <c r="AQ47" i="2" s="1"/>
  <c r="AY42" i="2"/>
  <c r="AY47" i="2" s="1"/>
  <c r="BC42" i="2"/>
  <c r="BC47" i="2" s="1"/>
  <c r="BO42" i="2"/>
  <c r="BO47" i="2" s="1"/>
  <c r="AT42" i="2"/>
  <c r="AT47" i="2" s="1"/>
  <c r="BS42" i="2"/>
  <c r="BS47" i="2" s="1"/>
  <c r="BV42" i="2"/>
  <c r="BV47" i="2" s="1"/>
  <c r="AF42" i="2"/>
  <c r="AF47" i="2" s="1"/>
  <c r="K42" i="2"/>
  <c r="K47" i="2" s="1"/>
  <c r="BD42" i="2"/>
  <c r="BD47" i="2" s="1"/>
  <c r="BZ42" i="2"/>
  <c r="BZ47" i="2" s="1"/>
  <c r="V42" i="2"/>
  <c r="V47" i="2" s="1"/>
  <c r="BA42" i="2"/>
  <c r="BA47" i="2" s="1"/>
  <c r="BP42" i="2"/>
  <c r="BP47" i="2" s="1"/>
  <c r="AB42" i="2"/>
  <c r="AB47" i="2" s="1"/>
  <c r="BE42" i="2"/>
  <c r="BE47" i="2" s="1"/>
  <c r="F218" i="3" l="1"/>
  <c r="F219" i="3"/>
  <c r="F217" i="3"/>
  <c r="F196" i="3"/>
  <c r="F197" i="3"/>
  <c r="G33" i="2"/>
  <c r="G38" i="2" s="1"/>
  <c r="BH29" i="3"/>
  <c r="AI29" i="3"/>
  <c r="BD29" i="3"/>
  <c r="Y29" i="3"/>
  <c r="BY29" i="3"/>
  <c r="BQ29" i="3"/>
  <c r="AR29" i="3"/>
  <c r="O29" i="3"/>
  <c r="BK29" i="3"/>
  <c r="AL29" i="3"/>
  <c r="AM29" i="3"/>
  <c r="BE29" i="3"/>
  <c r="V29" i="3"/>
  <c r="AC29" i="3"/>
  <c r="K29" i="3"/>
  <c r="N29" i="3"/>
  <c r="T29" i="3"/>
  <c r="AV29" i="3"/>
  <c r="U29" i="3"/>
  <c r="BJ29" i="3"/>
  <c r="AL42" i="2"/>
  <c r="AL47" i="2" s="1"/>
  <c r="BN29" i="3"/>
  <c r="BB29" i="3"/>
  <c r="AJ29" i="3"/>
  <c r="BH42" i="2"/>
  <c r="BH47" i="2" s="1"/>
  <c r="AN29" i="3"/>
  <c r="S29" i="3"/>
  <c r="BR29" i="3"/>
  <c r="AQ29" i="3"/>
  <c r="Q29" i="3"/>
  <c r="X29" i="3"/>
  <c r="P29" i="3"/>
  <c r="BW29" i="3"/>
  <c r="BS29" i="3"/>
  <c r="BF29" i="3"/>
  <c r="CA29" i="3"/>
  <c r="BO29" i="3"/>
  <c r="BV29" i="3"/>
  <c r="AW29" i="3"/>
  <c r="AY29" i="3"/>
  <c r="AH29" i="3"/>
  <c r="BM29" i="3"/>
  <c r="R29" i="3"/>
  <c r="L29" i="3"/>
  <c r="BX29" i="3"/>
  <c r="W29" i="3"/>
  <c r="M29" i="3"/>
  <c r="AK29" i="3"/>
  <c r="BI29" i="3"/>
  <c r="BL29" i="3"/>
  <c r="AB29" i="3"/>
  <c r="AG29" i="3"/>
  <c r="BG29" i="3"/>
  <c r="AE29" i="3"/>
  <c r="AT29" i="3"/>
  <c r="BZ29" i="3"/>
  <c r="CB29" i="3"/>
  <c r="AS29" i="3"/>
  <c r="AA29" i="3"/>
  <c r="AU29" i="3"/>
  <c r="AZ29" i="3"/>
  <c r="BT29" i="3"/>
  <c r="AF14" i="3"/>
  <c r="X14" i="3"/>
  <c r="G174" i="3"/>
  <c r="P14" i="3"/>
  <c r="CB14" i="3"/>
  <c r="BY14" i="3"/>
  <c r="J14" i="3"/>
  <c r="O14" i="3"/>
  <c r="Z14" i="3"/>
  <c r="W14" i="3"/>
  <c r="BM14" i="3"/>
  <c r="AU14" i="3"/>
  <c r="BC14" i="3"/>
  <c r="BO14" i="3"/>
  <c r="AT14" i="3"/>
  <c r="R14" i="3"/>
  <c r="BW14" i="3"/>
  <c r="BI14" i="3"/>
  <c r="BX14" i="3"/>
  <c r="BV14" i="3"/>
  <c r="BB14" i="3"/>
  <c r="AZ14" i="3"/>
  <c r="AB14" i="3"/>
  <c r="BK14" i="3"/>
  <c r="BL14" i="3"/>
  <c r="S14" i="3"/>
  <c r="AV14" i="3"/>
  <c r="AO14" i="3"/>
  <c r="CA14" i="3"/>
  <c r="AN14" i="3"/>
  <c r="AC14" i="3"/>
  <c r="AX14" i="3"/>
  <c r="M14" i="3"/>
  <c r="BR14" i="3"/>
  <c r="AJ14" i="3"/>
  <c r="Q14" i="3"/>
  <c r="BA14" i="3"/>
  <c r="AL14" i="3"/>
  <c r="G194" i="3"/>
  <c r="Z20" i="3"/>
  <c r="G216" i="3"/>
  <c r="H214" i="3"/>
  <c r="H213" i="3" s="1"/>
  <c r="E47" i="2"/>
  <c r="F216" i="3" l="1"/>
  <c r="H21" i="3"/>
  <c r="H22" i="3" s="1"/>
  <c r="F194" i="3"/>
  <c r="F174" i="3"/>
  <c r="AS20" i="3"/>
  <c r="N20" i="3"/>
  <c r="O20" i="3"/>
  <c r="CC20" i="3"/>
  <c r="BG20" i="3"/>
  <c r="CB20" i="3"/>
  <c r="AA20" i="3"/>
  <c r="K20" i="3"/>
  <c r="BS20" i="3"/>
  <c r="AM20" i="3"/>
  <c r="Y20" i="3"/>
  <c r="BP20" i="3"/>
  <c r="BF20" i="3"/>
  <c r="T20" i="3"/>
  <c r="BN20" i="3"/>
  <c r="AY20" i="3"/>
  <c r="AR20" i="3"/>
  <c r="AP20" i="3"/>
  <c r="BQ20" i="3"/>
  <c r="AI20" i="3"/>
  <c r="AZ20" i="3"/>
  <c r="AD20" i="3"/>
  <c r="AV20" i="3"/>
  <c r="L20" i="3"/>
  <c r="AO20" i="3"/>
  <c r="S20" i="3"/>
  <c r="BA20" i="3"/>
  <c r="Q20" i="3"/>
  <c r="M20" i="3"/>
  <c r="AJ20" i="3"/>
  <c r="AX20" i="3"/>
  <c r="AL20" i="3"/>
  <c r="BE20" i="3"/>
  <c r="BR20" i="3"/>
  <c r="AC20" i="3"/>
  <c r="CA20" i="3"/>
  <c r="AN20" i="3"/>
  <c r="H14" i="3"/>
  <c r="G14" i="10"/>
  <c r="E38" i="2" l="1"/>
  <c r="H29" i="3"/>
  <c r="G30" i="3"/>
  <c r="G220" i="3"/>
  <c r="F220" i="3" l="1"/>
  <c r="F30" i="3"/>
  <c r="AW20" i="3"/>
  <c r="BH214" i="3" l="1"/>
  <c r="BM214" i="3"/>
  <c r="BS214" i="3"/>
  <c r="AJ214" i="3"/>
  <c r="BA214" i="3"/>
  <c r="BK214" i="3"/>
  <c r="BR214" i="3"/>
  <c r="BN214" i="3"/>
  <c r="BV214" i="3"/>
  <c r="K214" i="3"/>
  <c r="AZ214" i="3"/>
  <c r="BL214" i="3"/>
  <c r="P214" i="3"/>
  <c r="BZ214" i="3"/>
  <c r="AL214" i="3"/>
  <c r="BG214" i="3"/>
  <c r="CC214" i="3"/>
  <c r="Q214" i="3"/>
  <c r="AU214" i="3"/>
  <c r="BD214" i="3"/>
  <c r="M214" i="3"/>
  <c r="AR214" i="3"/>
  <c r="N214" i="3"/>
  <c r="BY214" i="3"/>
  <c r="X214" i="3"/>
  <c r="V214" i="3"/>
  <c r="AU20" i="3" l="1"/>
  <c r="AX51" i="2"/>
  <c r="AX56" i="2" s="1"/>
  <c r="BE51" i="2"/>
  <c r="BE56" i="2" s="1"/>
  <c r="AG51" i="2"/>
  <c r="AG56" i="2" s="1"/>
  <c r="AW51" i="2"/>
  <c r="AW56" i="2" s="1"/>
  <c r="BK51" i="2"/>
  <c r="BK56" i="2" s="1"/>
  <c r="BP51" i="2"/>
  <c r="BP56" i="2" s="1"/>
  <c r="BJ51" i="2"/>
  <c r="BJ56" i="2" s="1"/>
  <c r="BI51" i="2"/>
  <c r="BI56" i="2" s="1"/>
  <c r="AI51" i="2"/>
  <c r="AI56" i="2" s="1"/>
  <c r="BW51" i="2"/>
  <c r="BW56" i="2" s="1"/>
  <c r="M51" i="2"/>
  <c r="M56" i="2" s="1"/>
  <c r="BF51" i="2"/>
  <c r="BF56" i="2" s="1"/>
  <c r="BI214" i="3"/>
  <c r="AP214" i="3"/>
  <c r="H51" i="2"/>
  <c r="H56" i="2" s="1"/>
  <c r="BP214" i="3"/>
  <c r="AB214" i="3"/>
  <c r="BB51" i="2"/>
  <c r="BE214" i="3"/>
  <c r="AC214" i="3"/>
  <c r="CB214" i="3"/>
  <c r="AA214" i="3"/>
  <c r="AS214" i="3"/>
  <c r="BX51" i="2"/>
  <c r="BX56" i="2" s="1"/>
  <c r="CA214" i="3"/>
  <c r="AE214" i="3"/>
  <c r="BF214" i="3"/>
  <c r="AE51" i="2"/>
  <c r="AQ214" i="3"/>
  <c r="BW214" i="3"/>
  <c r="BT214" i="3"/>
  <c r="BC214" i="3"/>
  <c r="AV214" i="3"/>
  <c r="BR51" i="2"/>
  <c r="BR56" i="2" s="1"/>
  <c r="BU214" i="3"/>
  <c r="AW214" i="3"/>
  <c r="R51" i="2"/>
  <c r="BL51" i="2"/>
  <c r="BL56" i="2" s="1"/>
  <c r="BO214" i="3"/>
  <c r="R214" i="3"/>
  <c r="BQ214" i="3"/>
  <c r="BB214" i="3"/>
  <c r="AX214" i="3"/>
  <c r="AF214" i="3"/>
  <c r="BJ214" i="3"/>
  <c r="Y214" i="3"/>
  <c r="BX214" i="3"/>
  <c r="BA51" i="2"/>
  <c r="BA56" i="2" s="1"/>
  <c r="AD214" i="3"/>
  <c r="BZ51" i="2"/>
  <c r="O214" i="3"/>
  <c r="AI214" i="3"/>
  <c r="U51" i="2"/>
  <c r="U56" i="2" s="1"/>
  <c r="S51" i="2"/>
  <c r="S56" i="2" s="1"/>
  <c r="AO214" i="3"/>
  <c r="AT214" i="3"/>
  <c r="BD51" i="2"/>
  <c r="BD56" i="2" s="1"/>
  <c r="Z214" i="3"/>
  <c r="BV51" i="2"/>
  <c r="BV56" i="2" s="1"/>
  <c r="J51" i="2"/>
  <c r="J56" i="2" s="1"/>
  <c r="T214" i="3"/>
  <c r="W214" i="3"/>
  <c r="K51" i="2"/>
  <c r="K56" i="2" s="1"/>
  <c r="AN214" i="3"/>
  <c r="AO51" i="2"/>
  <c r="AO56" i="2" s="1"/>
  <c r="AR51" i="2"/>
  <c r="AR56" i="2" s="1"/>
  <c r="AD51" i="2"/>
  <c r="AK214" i="3"/>
  <c r="AY214" i="3"/>
  <c r="N51" i="2"/>
  <c r="N56" i="2" s="1"/>
  <c r="S214" i="3"/>
  <c r="AT20" i="3" l="1"/>
  <c r="BH51" i="2"/>
  <c r="BH56" i="2" s="1"/>
  <c r="Y51" i="2"/>
  <c r="Y56" i="2" s="1"/>
  <c r="AM51" i="2"/>
  <c r="AM56" i="2" s="1"/>
  <c r="BS51" i="2"/>
  <c r="BS56" i="2" s="1"/>
  <c r="AJ51" i="2"/>
  <c r="AJ56" i="2" s="1"/>
  <c r="AN51" i="2"/>
  <c r="AN56" i="2" s="1"/>
  <c r="BM51" i="2"/>
  <c r="BM56" i="2" s="1"/>
  <c r="X51" i="2"/>
  <c r="X56" i="2" s="1"/>
  <c r="BY51" i="2"/>
  <c r="BY56" i="2" s="1"/>
  <c r="BQ51" i="2"/>
  <c r="BQ56" i="2" s="1"/>
  <c r="J214" i="3"/>
  <c r="BN51" i="2"/>
  <c r="AT51" i="2"/>
  <c r="AT56" i="2" s="1"/>
  <c r="Z51" i="2"/>
  <c r="Z56" i="2" s="1"/>
  <c r="AZ51" i="2"/>
  <c r="AZ56" i="2" s="1"/>
  <c r="BT51" i="2"/>
  <c r="BT56" i="2" s="1"/>
  <c r="AB51" i="2"/>
  <c r="AB56" i="2" s="1"/>
  <c r="BO51" i="2"/>
  <c r="BO56" i="2" s="1"/>
  <c r="O51" i="2"/>
  <c r="O56" i="2" s="1"/>
  <c r="G51" i="2"/>
  <c r="G56" i="2" s="1"/>
  <c r="AS51" i="2"/>
  <c r="AS56" i="2" s="1"/>
  <c r="AP51" i="2"/>
  <c r="BC51" i="2"/>
  <c r="BC56" i="2" s="1"/>
  <c r="AU51" i="2"/>
  <c r="AU56" i="2" s="1"/>
  <c r="AY51" i="2"/>
  <c r="AY56" i="2" s="1"/>
  <c r="G21" i="10"/>
  <c r="AC51" i="2"/>
  <c r="AC56" i="2" s="1"/>
  <c r="AV51" i="2"/>
  <c r="AV56" i="2" s="1"/>
  <c r="BG51" i="2"/>
  <c r="BG56" i="2" s="1"/>
  <c r="W51" i="2"/>
  <c r="W56" i="2" s="1"/>
  <c r="AQ51" i="2"/>
  <c r="AQ56" i="2" s="1"/>
  <c r="AK51" i="2"/>
  <c r="AK56" i="2" s="1"/>
  <c r="AL51" i="2"/>
  <c r="AL56" i="2" s="1"/>
  <c r="AF51" i="2"/>
  <c r="AF56" i="2" s="1"/>
  <c r="L214" i="3"/>
  <c r="G221" i="3"/>
  <c r="T51" i="2"/>
  <c r="T56" i="2" s="1"/>
  <c r="V51" i="2"/>
  <c r="V56" i="2" s="1"/>
  <c r="I51" i="2"/>
  <c r="I56" i="2" s="1"/>
  <c r="P51" i="2"/>
  <c r="P56" i="2" s="1"/>
  <c r="AH51" i="2"/>
  <c r="AH56" i="2" s="1"/>
  <c r="Q51" i="2"/>
  <c r="Q56" i="2" s="1"/>
  <c r="AA51" i="2"/>
  <c r="AA56" i="2" s="1"/>
  <c r="BU51" i="2"/>
  <c r="BU56" i="2" s="1"/>
  <c r="L51" i="2"/>
  <c r="L56" i="2" s="1"/>
  <c r="F221" i="3" l="1"/>
  <c r="AD229" i="3"/>
  <c r="AD213" i="3" s="1"/>
  <c r="AD21" i="3" s="1"/>
  <c r="AA229" i="3"/>
  <c r="AA213" i="3" s="1"/>
  <c r="AA21" i="3" s="1"/>
  <c r="AZ229" i="3"/>
  <c r="AZ213" i="3" s="1"/>
  <c r="AZ21" i="3" s="1"/>
  <c r="BB229" i="3"/>
  <c r="BB213" i="3" s="1"/>
  <c r="BB21" i="3" s="1"/>
  <c r="AV229" i="3"/>
  <c r="AV213" i="3" s="1"/>
  <c r="AV21" i="3" s="1"/>
  <c r="BA229" i="3"/>
  <c r="BA213" i="3" s="1"/>
  <c r="BA21" i="3" s="1"/>
  <c r="AN229" i="3"/>
  <c r="AN213" i="3" s="1"/>
  <c r="AN21" i="3" s="1"/>
  <c r="AP229" i="3"/>
  <c r="AP213" i="3" s="1"/>
  <c r="AP21" i="3" s="1"/>
  <c r="CB229" i="3"/>
  <c r="CB213" i="3" s="1"/>
  <c r="CB21" i="3" s="1"/>
  <c r="BK229" i="3"/>
  <c r="BK213" i="3" s="1"/>
  <c r="BK21" i="3" s="1"/>
  <c r="AH229" i="3"/>
  <c r="BL229" i="3"/>
  <c r="BL213" i="3" s="1"/>
  <c r="BL21" i="3" s="1"/>
  <c r="AB229" i="3"/>
  <c r="AB213" i="3" s="1"/>
  <c r="AB21" i="3" s="1"/>
  <c r="AF229" i="3"/>
  <c r="AF213" i="3" s="1"/>
  <c r="AF21" i="3" s="1"/>
  <c r="BY229" i="3"/>
  <c r="BY213" i="3" s="1"/>
  <c r="BY21" i="3" s="1"/>
  <c r="AC229" i="3"/>
  <c r="AC213" i="3" s="1"/>
  <c r="AC21" i="3" s="1"/>
  <c r="M229" i="3"/>
  <c r="M213" i="3" s="1"/>
  <c r="M21" i="3" s="1"/>
  <c r="BG229" i="3"/>
  <c r="BG213" i="3" s="1"/>
  <c r="BG21" i="3" s="1"/>
  <c r="AU229" i="3"/>
  <c r="AU213" i="3" s="1"/>
  <c r="AU21" i="3" s="1"/>
  <c r="T229" i="3"/>
  <c r="T213" i="3" s="1"/>
  <c r="T21" i="3" s="1"/>
  <c r="BE229" i="3"/>
  <c r="AR229" i="3"/>
  <c r="AR213" i="3" s="1"/>
  <c r="AR21" i="3" s="1"/>
  <c r="AL229" i="3"/>
  <c r="AL213" i="3" s="1"/>
  <c r="AL21" i="3" s="1"/>
  <c r="BW229" i="3"/>
  <c r="BW213" i="3" s="1"/>
  <c r="BW21" i="3" s="1"/>
  <c r="BR229" i="3"/>
  <c r="BR213" i="3" s="1"/>
  <c r="BR21" i="3" s="1"/>
  <c r="L229" i="3"/>
  <c r="L213" i="3" s="1"/>
  <c r="L21" i="3" s="1"/>
  <c r="BC229" i="3"/>
  <c r="BC213" i="3" s="1"/>
  <c r="BC21" i="3" s="1"/>
  <c r="AI229" i="3"/>
  <c r="AI213" i="3" s="1"/>
  <c r="AI21" i="3" s="1"/>
  <c r="AX229" i="3"/>
  <c r="AX213" i="3" s="1"/>
  <c r="AX21" i="3" s="1"/>
  <c r="CC229" i="3"/>
  <c r="BS229" i="3"/>
  <c r="BS213" i="3" s="1"/>
  <c r="BS21" i="3" s="1"/>
  <c r="AE229" i="3"/>
  <c r="AE213" i="3" s="1"/>
  <c r="AE21" i="3" s="1"/>
  <c r="K229" i="3"/>
  <c r="K213" i="3" s="1"/>
  <c r="K21" i="3" s="1"/>
  <c r="G254" i="3"/>
  <c r="G253" i="3"/>
  <c r="G244" i="3"/>
  <c r="X229" i="3"/>
  <c r="X213" i="3" s="1"/>
  <c r="X21" i="3" s="1"/>
  <c r="AS229" i="3"/>
  <c r="BM229" i="3"/>
  <c r="BM213" i="3" s="1"/>
  <c r="BM21" i="3" s="1"/>
  <c r="AO229" i="3"/>
  <c r="AO213" i="3" s="1"/>
  <c r="AO21" i="3" s="1"/>
  <c r="BD229" i="3"/>
  <c r="BD213" i="3" s="1"/>
  <c r="BD21" i="3" s="1"/>
  <c r="Y229" i="3"/>
  <c r="Y213" i="3" s="1"/>
  <c r="Y21" i="3" s="1"/>
  <c r="CA229" i="3"/>
  <c r="CA213" i="3" s="1"/>
  <c r="CA21" i="3" s="1"/>
  <c r="AK229" i="3"/>
  <c r="AK213" i="3" s="1"/>
  <c r="AK21" i="3" s="1"/>
  <c r="BZ229" i="3"/>
  <c r="BZ213" i="3" s="1"/>
  <c r="BZ21" i="3" s="1"/>
  <c r="AW229" i="3"/>
  <c r="AW213" i="3" s="1"/>
  <c r="AW21" i="3" s="1"/>
  <c r="BI229" i="3"/>
  <c r="BI213" i="3" s="1"/>
  <c r="BI21" i="3" s="1"/>
  <c r="BX229" i="3"/>
  <c r="BX213" i="3" s="1"/>
  <c r="BX21" i="3" s="1"/>
  <c r="BJ229" i="3"/>
  <c r="BJ213" i="3" s="1"/>
  <c r="BJ21" i="3" s="1"/>
  <c r="BP229" i="3"/>
  <c r="BP213" i="3" s="1"/>
  <c r="BP21" i="3" s="1"/>
  <c r="AT229" i="3"/>
  <c r="BV229" i="3"/>
  <c r="BV213" i="3" s="1"/>
  <c r="BV21" i="3" s="1"/>
  <c r="S229" i="3"/>
  <c r="S213" i="3" s="1"/>
  <c r="S21" i="3" s="1"/>
  <c r="BO229" i="3"/>
  <c r="BO213" i="3" s="1"/>
  <c r="BO21" i="3" s="1"/>
  <c r="BH229" i="3"/>
  <c r="BH213" i="3" s="1"/>
  <c r="BH21" i="3" s="1"/>
  <c r="BQ229" i="3"/>
  <c r="BF229" i="3"/>
  <c r="BF213" i="3" s="1"/>
  <c r="BF21" i="3" s="1"/>
  <c r="BT229" i="3"/>
  <c r="BT213" i="3" s="1"/>
  <c r="BT21" i="3" s="1"/>
  <c r="G260" i="3"/>
  <c r="V229" i="3"/>
  <c r="V213" i="3" s="1"/>
  <c r="V21" i="3" s="1"/>
  <c r="J229" i="3"/>
  <c r="J213" i="3" s="1"/>
  <c r="AQ229" i="3"/>
  <c r="AQ213" i="3" s="1"/>
  <c r="AQ21" i="3" s="1"/>
  <c r="P229" i="3"/>
  <c r="P213" i="3" s="1"/>
  <c r="P21" i="3" s="1"/>
  <c r="AJ229" i="3"/>
  <c r="AJ213" i="3" s="1"/>
  <c r="AJ21" i="3" s="1"/>
  <c r="O229" i="3"/>
  <c r="O213" i="3" s="1"/>
  <c r="O21" i="3" s="1"/>
  <c r="W229" i="3"/>
  <c r="W213" i="3" s="1"/>
  <c r="W21" i="3" s="1"/>
  <c r="N229" i="3"/>
  <c r="N213" i="3" s="1"/>
  <c r="N21" i="3" s="1"/>
  <c r="BN229" i="3"/>
  <c r="BN213" i="3" s="1"/>
  <c r="BN21" i="3" s="1"/>
  <c r="Q229" i="3"/>
  <c r="Q213" i="3" s="1"/>
  <c r="Q21" i="3" s="1"/>
  <c r="Z229" i="3"/>
  <c r="Z213" i="3" s="1"/>
  <c r="Z21" i="3" s="1"/>
  <c r="R229" i="3"/>
  <c r="R213" i="3" s="1"/>
  <c r="R21" i="3" s="1"/>
  <c r="BU229" i="3"/>
  <c r="BU213" i="3" s="1"/>
  <c r="BU21" i="3" s="1"/>
  <c r="G237" i="3"/>
  <c r="AY229" i="3"/>
  <c r="AY213" i="3" s="1"/>
  <c r="AY21" i="3" s="1"/>
  <c r="AT213" i="3" l="1"/>
  <c r="F237" i="3"/>
  <c r="F244" i="3"/>
  <c r="F260" i="3"/>
  <c r="F253" i="3"/>
  <c r="F254" i="3"/>
  <c r="J21" i="3"/>
  <c r="J22" i="3" s="1"/>
  <c r="BS22" i="3"/>
  <c r="S22" i="3"/>
  <c r="AR22" i="3"/>
  <c r="AF22" i="3"/>
  <c r="AZ22" i="3"/>
  <c r="AO22" i="3"/>
  <c r="BR22" i="3"/>
  <c r="AU22" i="3"/>
  <c r="CB22" i="3"/>
  <c r="AA22" i="3"/>
  <c r="BH22" i="3"/>
  <c r="BW22" i="3"/>
  <c r="AP22" i="3"/>
  <c r="AW22" i="3"/>
  <c r="P22" i="3"/>
  <c r="BZ22" i="3"/>
  <c r="BM22" i="3"/>
  <c r="AX22" i="3"/>
  <c r="AL22" i="3"/>
  <c r="BG22" i="3"/>
  <c r="AB22" i="3"/>
  <c r="AN22" i="3"/>
  <c r="AD22" i="3"/>
  <c r="BU22" i="3"/>
  <c r="BJ22" i="3"/>
  <c r="N22" i="3"/>
  <c r="AQ22" i="3"/>
  <c r="BX22" i="3"/>
  <c r="AK22" i="3"/>
  <c r="AI22" i="3"/>
  <c r="BL22" i="3"/>
  <c r="BA22" i="3"/>
  <c r="V22" i="3"/>
  <c r="AJ22" i="3"/>
  <c r="R22" i="3"/>
  <c r="Z22" i="3"/>
  <c r="W22" i="3"/>
  <c r="BT22" i="3"/>
  <c r="CA22" i="3"/>
  <c r="K22" i="3"/>
  <c r="M22" i="3"/>
  <c r="T22" i="3"/>
  <c r="BN22" i="3"/>
  <c r="BO22" i="3"/>
  <c r="BI22" i="3"/>
  <c r="Y22" i="3"/>
  <c r="X22" i="3"/>
  <c r="AE22" i="3"/>
  <c r="BC22" i="3"/>
  <c r="AC22" i="3"/>
  <c r="AV22" i="3"/>
  <c r="L22" i="3"/>
  <c r="BP22" i="3"/>
  <c r="AY22" i="3"/>
  <c r="Q22" i="3"/>
  <c r="BF22" i="3"/>
  <c r="BV22" i="3"/>
  <c r="BD22" i="3"/>
  <c r="BY22" i="3"/>
  <c r="BK22" i="3"/>
  <c r="BB22" i="3"/>
  <c r="O22" i="3"/>
  <c r="AT21" i="3" l="1"/>
  <c r="AT22" i="3" s="1"/>
  <c r="AQ20" i="3"/>
  <c r="G333" i="3"/>
  <c r="F333" i="3" l="1"/>
  <c r="AH214" i="3"/>
  <c r="AH213" i="3" s="1"/>
  <c r="AH21" i="3" s="1"/>
  <c r="AE54" i="2" l="1"/>
  <c r="AH22" i="3"/>
  <c r="AE56" i="2" l="1"/>
  <c r="G472" i="3"/>
  <c r="F472" i="3" l="1"/>
  <c r="H73" i="2"/>
  <c r="G73" i="2"/>
  <c r="BD468" i="3" l="1"/>
  <c r="BD24" i="3" s="1"/>
  <c r="BD25" i="3" s="1"/>
  <c r="G482" i="10"/>
  <c r="F482" i="3" l="1"/>
  <c r="AK20" i="3"/>
  <c r="BJ69" i="2"/>
  <c r="BJ74" i="2" s="1"/>
  <c r="AQ69" i="2"/>
  <c r="AQ74" i="2" s="1"/>
  <c r="BH468" i="3"/>
  <c r="BH24" i="3" s="1"/>
  <c r="BH25" i="3" s="1"/>
  <c r="X468" i="3"/>
  <c r="X24" i="3" s="1"/>
  <c r="P468" i="3"/>
  <c r="P24" i="3" s="1"/>
  <c r="Q468" i="3"/>
  <c r="Q24" i="3" s="1"/>
  <c r="Q25" i="3" s="1"/>
  <c r="BP468" i="3"/>
  <c r="BP24" i="3" s="1"/>
  <c r="BR468" i="3"/>
  <c r="BR24" i="3" s="1"/>
  <c r="BR25" i="3" s="1"/>
  <c r="M69" i="2"/>
  <c r="M74" i="2" s="1"/>
  <c r="Y468" i="3"/>
  <c r="Y24" i="3" s="1"/>
  <c r="Y25" i="3" s="1"/>
  <c r="BM468" i="3"/>
  <c r="BM24" i="3" s="1"/>
  <c r="CB468" i="3"/>
  <c r="CB24" i="3" s="1"/>
  <c r="W69" i="2"/>
  <c r="W74" i="2" s="1"/>
  <c r="BS69" i="2"/>
  <c r="BS74" i="2" s="1"/>
  <c r="AB468" i="3"/>
  <c r="AB24" i="3" s="1"/>
  <c r="AB25" i="3" s="1"/>
  <c r="AP468" i="3"/>
  <c r="AP24" i="3" s="1"/>
  <c r="AP25" i="3" s="1"/>
  <c r="BZ468" i="3"/>
  <c r="BZ24" i="3" s="1"/>
  <c r="T468" i="3"/>
  <c r="T24" i="3" s="1"/>
  <c r="BY468" i="3"/>
  <c r="BY24" i="3" s="1"/>
  <c r="AO468" i="3"/>
  <c r="AO24" i="3" s="1"/>
  <c r="BL468" i="3"/>
  <c r="BL24" i="3" s="1"/>
  <c r="BL25" i="3" s="1"/>
  <c r="BV24" i="3"/>
  <c r="AZ468" i="3"/>
  <c r="AZ24" i="3" s="1"/>
  <c r="AZ25" i="3" s="1"/>
  <c r="AK468" i="3"/>
  <c r="AK24" i="3" s="1"/>
  <c r="M468" i="3"/>
  <c r="M24" i="3" s="1"/>
  <c r="M25" i="3" s="1"/>
  <c r="AD468" i="3"/>
  <c r="AD24" i="3" s="1"/>
  <c r="AD25" i="3" s="1"/>
  <c r="BB468" i="3"/>
  <c r="BB24" i="3" s="1"/>
  <c r="BB25" i="3" s="1"/>
  <c r="BN468" i="3"/>
  <c r="BN24" i="3" s="1"/>
  <c r="AC468" i="3"/>
  <c r="AC24" i="3" s="1"/>
  <c r="AV468" i="3"/>
  <c r="AV24" i="3" s="1"/>
  <c r="AV25" i="3" s="1"/>
  <c r="AN468" i="3"/>
  <c r="AN24" i="3" s="1"/>
  <c r="AN25" i="3" s="1"/>
  <c r="G485" i="3"/>
  <c r="BU468" i="3"/>
  <c r="BU24" i="3" s="1"/>
  <c r="BU25" i="3" s="1"/>
  <c r="Z468" i="3"/>
  <c r="Z24" i="3" s="1"/>
  <c r="Z25" i="3" s="1"/>
  <c r="AT468" i="3"/>
  <c r="V468" i="3"/>
  <c r="V24" i="3" s="1"/>
  <c r="V25" i="3" s="1"/>
  <c r="AU69" i="2"/>
  <c r="AU74" i="2" s="1"/>
  <c r="AC69" i="2"/>
  <c r="AC74" i="2" s="1"/>
  <c r="AO69" i="2"/>
  <c r="AO74" i="2" s="1"/>
  <c r="AY69" i="2"/>
  <c r="AY74" i="2" s="1"/>
  <c r="S69" i="2"/>
  <c r="S74" i="2" s="1"/>
  <c r="BJ468" i="3"/>
  <c r="BJ24" i="3" s="1"/>
  <c r="BJ25" i="3" s="1"/>
  <c r="AK69" i="2"/>
  <c r="AK74" i="2" s="1"/>
  <c r="AT69" i="2"/>
  <c r="AT74" i="2" s="1"/>
  <c r="BF468" i="3"/>
  <c r="BF24" i="3" s="1"/>
  <c r="BF25" i="3" s="1"/>
  <c r="K69" i="2"/>
  <c r="K74" i="2" s="1"/>
  <c r="BF69" i="2"/>
  <c r="BF74" i="2" s="1"/>
  <c r="V69" i="2"/>
  <c r="V74" i="2" s="1"/>
  <c r="BM69" i="2"/>
  <c r="BM74" i="2" s="1"/>
  <c r="R468" i="3"/>
  <c r="R24" i="3" s="1"/>
  <c r="R25" i="3" s="1"/>
  <c r="F484" i="3"/>
  <c r="AH468" i="3"/>
  <c r="AH24" i="3" s="1"/>
  <c r="AH25" i="3" s="1"/>
  <c r="AJ468" i="3"/>
  <c r="AJ24" i="3" s="1"/>
  <c r="AJ25" i="3" s="1"/>
  <c r="BT468" i="3"/>
  <c r="BT24" i="3" s="1"/>
  <c r="BT25" i="3" s="1"/>
  <c r="I69" i="2"/>
  <c r="BA468" i="3"/>
  <c r="BA24" i="3" s="1"/>
  <c r="BA25" i="3" s="1"/>
  <c r="AX468" i="3"/>
  <c r="AX24" i="3" s="1"/>
  <c r="AX25" i="3" s="1"/>
  <c r="AL468" i="3"/>
  <c r="AL24" i="3" s="1"/>
  <c r="AL25" i="3" s="1"/>
  <c r="BR69" i="2"/>
  <c r="BR74" i="2" s="1"/>
  <c r="L468" i="3"/>
  <c r="L24" i="3" s="1"/>
  <c r="L25" i="3" s="1"/>
  <c r="Y69" i="2"/>
  <c r="Y74" i="2" s="1"/>
  <c r="BI468" i="3"/>
  <c r="BI24" i="3" s="1"/>
  <c r="BI25" i="3" s="1"/>
  <c r="BX468" i="3"/>
  <c r="BX24" i="3" s="1"/>
  <c r="BX25" i="3" s="1"/>
  <c r="N468" i="3"/>
  <c r="N24" i="3" s="1"/>
  <c r="N25" i="3" s="1"/>
  <c r="AF468" i="3"/>
  <c r="AF24" i="3" s="1"/>
  <c r="AF25" i="3" s="1"/>
  <c r="AW468" i="3"/>
  <c r="AW24" i="3" s="1"/>
  <c r="AW25" i="3" s="1"/>
  <c r="AR468" i="3"/>
  <c r="AR24" i="3" s="1"/>
  <c r="AR25" i="3" s="1"/>
  <c r="AT24" i="3" l="1"/>
  <c r="AT25" i="3" s="1"/>
  <c r="F485" i="3"/>
  <c r="J69" i="2"/>
  <c r="J74" i="2" s="1"/>
  <c r="BA69" i="2"/>
  <c r="BA74" i="2" s="1"/>
  <c r="AA69" i="2"/>
  <c r="AA74" i="2" s="1"/>
  <c r="N69" i="2"/>
  <c r="N74" i="2" s="1"/>
  <c r="BU69" i="2"/>
  <c r="BU74" i="2" s="1"/>
  <c r="BM25" i="3"/>
  <c r="P25" i="3"/>
  <c r="AC25" i="3"/>
  <c r="T25" i="3"/>
  <c r="X25" i="3"/>
  <c r="CB25" i="3"/>
  <c r="BZ25" i="3"/>
  <c r="BV25" i="3"/>
  <c r="BN25" i="3"/>
  <c r="AO25" i="3"/>
  <c r="AK25" i="3"/>
  <c r="BY25" i="3"/>
  <c r="BP25" i="3"/>
  <c r="Q69" i="2"/>
  <c r="Q74" i="2" s="1"/>
  <c r="BW69" i="2"/>
  <c r="BW74" i="2" s="1"/>
  <c r="BI69" i="2"/>
  <c r="BI74" i="2" s="1"/>
  <c r="BK69" i="2"/>
  <c r="BK74" i="2" s="1"/>
  <c r="AW69" i="2"/>
  <c r="AW74" i="2" s="1"/>
  <c r="AH69" i="2"/>
  <c r="AH74" i="2" s="1"/>
  <c r="Z69" i="2"/>
  <c r="Z74" i="2" s="1"/>
  <c r="BO69" i="2"/>
  <c r="BO74" i="2" s="1"/>
  <c r="BG69" i="2"/>
  <c r="BG74" i="2" s="1"/>
  <c r="AM69" i="2"/>
  <c r="AM74" i="2" s="1"/>
  <c r="BY69" i="2"/>
  <c r="BY74" i="2" s="1"/>
  <c r="AS69" i="2"/>
  <c r="AS74" i="2" s="1"/>
  <c r="BE69" i="2"/>
  <c r="BE74" i="2" s="1"/>
  <c r="BV69" i="2"/>
  <c r="BV74" i="2" s="1"/>
  <c r="I74" i="2"/>
  <c r="AL69" i="2"/>
  <c r="AL74" i="2" s="1"/>
  <c r="BC69" i="2"/>
  <c r="BC74" i="2" s="1"/>
  <c r="AG69" i="2"/>
  <c r="AG74" i="2" s="1"/>
  <c r="AI69" i="2"/>
  <c r="AI74" i="2" s="1"/>
  <c r="AE69" i="2"/>
  <c r="AE74" i="2" s="1"/>
  <c r="O69" i="2"/>
  <c r="O74" i="2" s="1"/>
  <c r="BQ69" i="2"/>
  <c r="BQ74" i="2" s="1"/>
  <c r="AX69" i="2"/>
  <c r="AX74" i="2" s="1"/>
  <c r="U69" i="2"/>
  <c r="U74" i="2" s="1"/>
  <c r="F470" i="3" l="1"/>
  <c r="G479" i="10"/>
  <c r="F479" i="3" l="1"/>
  <c r="AH20" i="3"/>
  <c r="G69" i="2"/>
  <c r="J468" i="3"/>
  <c r="J24" i="3" s="1"/>
  <c r="G74" i="2" l="1"/>
  <c r="J25" i="3"/>
  <c r="W468" i="3"/>
  <c r="W24" i="3" s="1"/>
  <c r="AY468" i="3"/>
  <c r="AY24" i="3" s="1"/>
  <c r="BC468" i="3"/>
  <c r="BC24" i="3" s="1"/>
  <c r="AB69" i="2"/>
  <c r="AB74" i="2" s="1"/>
  <c r="BG468" i="3"/>
  <c r="BG24" i="3" s="1"/>
  <c r="S468" i="3"/>
  <c r="S24" i="3" s="1"/>
  <c r="AI468" i="3"/>
  <c r="AI24" i="3" s="1"/>
  <c r="BK468" i="3"/>
  <c r="BK24" i="3" s="1"/>
  <c r="O468" i="3"/>
  <c r="O24" i="3" s="1"/>
  <c r="BW468" i="3"/>
  <c r="BW24" i="3" s="1"/>
  <c r="AE468" i="3"/>
  <c r="AE24" i="3" s="1"/>
  <c r="BD69" i="2"/>
  <c r="BD74" i="2" s="1"/>
  <c r="BS468" i="3"/>
  <c r="BS24" i="3" s="1"/>
  <c r="CA468" i="3"/>
  <c r="CA24" i="3" s="1"/>
  <c r="BO468" i="3"/>
  <c r="BO24" i="3" s="1"/>
  <c r="L69" i="2"/>
  <c r="L74" i="2" s="1"/>
  <c r="AQ468" i="3"/>
  <c r="AQ24" i="3" s="1"/>
  <c r="AU468" i="3"/>
  <c r="AA468" i="3"/>
  <c r="AA24" i="3" s="1"/>
  <c r="T69" i="2"/>
  <c r="T74" i="2" s="1"/>
  <c r="AU24" i="3" l="1"/>
  <c r="AU25" i="3" s="1"/>
  <c r="AF20" i="3"/>
  <c r="X69" i="2"/>
  <c r="X74" i="2" s="1"/>
  <c r="BL69" i="2"/>
  <c r="BL74" i="2" s="1"/>
  <c r="BP69" i="2"/>
  <c r="BP74" i="2" s="1"/>
  <c r="BO25" i="3"/>
  <c r="AV69" i="2"/>
  <c r="AV74" i="2" s="1"/>
  <c r="BC25" i="3"/>
  <c r="H69" i="2"/>
  <c r="AY25" i="3"/>
  <c r="W25" i="3"/>
  <c r="P69" i="2"/>
  <c r="P74" i="2" s="1"/>
  <c r="BS25" i="3"/>
  <c r="BG25" i="3"/>
  <c r="AE25" i="3"/>
  <c r="AR69" i="2"/>
  <c r="AR74" i="2" s="1"/>
  <c r="BT69" i="2"/>
  <c r="BT74" i="2" s="1"/>
  <c r="AQ25" i="3"/>
  <c r="BW25" i="3"/>
  <c r="BH69" i="2"/>
  <c r="BH74" i="2" s="1"/>
  <c r="AF69" i="2"/>
  <c r="AF74" i="2" s="1"/>
  <c r="BK25" i="3"/>
  <c r="AN69" i="2"/>
  <c r="AN74" i="2" s="1"/>
  <c r="AA25" i="3"/>
  <c r="AI25" i="3"/>
  <c r="K468" i="3"/>
  <c r="K24" i="3" s="1"/>
  <c r="BX69" i="2"/>
  <c r="BX74" i="2" s="1"/>
  <c r="AZ69" i="2"/>
  <c r="AZ74" i="2" s="1"/>
  <c r="CA25" i="3"/>
  <c r="O25" i="3"/>
  <c r="S25" i="3"/>
  <c r="AE20" i="3" l="1"/>
  <c r="K25" i="3"/>
  <c r="H74" i="2"/>
  <c r="AG20" i="3" l="1"/>
  <c r="U20" i="3"/>
  <c r="G67" i="10"/>
  <c r="G483" i="10" l="1"/>
  <c r="AB20" i="3" l="1"/>
  <c r="AJ69" i="2" l="1"/>
  <c r="G20" i="14" l="1"/>
  <c r="G483" i="14" l="1"/>
  <c r="X20" i="3" l="1"/>
  <c r="W20" i="3" l="1"/>
  <c r="AJ72" i="2"/>
  <c r="V20" i="3" l="1"/>
  <c r="AG67" i="3"/>
  <c r="U67" i="3"/>
  <c r="AM67" i="3"/>
  <c r="G67" i="3" l="1"/>
  <c r="F67" i="3" l="1"/>
  <c r="AG483" i="3"/>
  <c r="AM483" i="3"/>
  <c r="U483" i="3"/>
  <c r="G483" i="12"/>
  <c r="U498" i="3"/>
  <c r="AG498" i="3"/>
  <c r="AM498" i="3"/>
  <c r="G483" i="3" l="1"/>
  <c r="AM468" i="3"/>
  <c r="AM24" i="3" s="1"/>
  <c r="AM25" i="3" s="1"/>
  <c r="G498" i="3"/>
  <c r="AJ73" i="2"/>
  <c r="AJ74" i="2" s="1"/>
  <c r="F483" i="3" l="1"/>
  <c r="F498" i="3"/>
  <c r="R20" i="3"/>
  <c r="G66" i="10"/>
  <c r="G54" i="10" l="1"/>
  <c r="G20" i="10"/>
  <c r="P20" i="3"/>
  <c r="AJ36" i="2" l="1"/>
  <c r="AG66" i="3" l="1"/>
  <c r="AG54" i="3" s="1"/>
  <c r="U66" i="3"/>
  <c r="U54" i="3" s="1"/>
  <c r="AM66" i="3"/>
  <c r="AM54" i="3" s="1"/>
  <c r="G66" i="3" l="1"/>
  <c r="AJ37" i="2"/>
  <c r="G54" i="3" l="1"/>
  <c r="F66" i="3"/>
  <c r="F54" i="3" l="1"/>
  <c r="J20" i="3"/>
  <c r="AG144" i="3" l="1"/>
  <c r="AG136" i="3" s="1"/>
  <c r="U144" i="3"/>
  <c r="U136" i="3" s="1"/>
  <c r="AM144" i="3"/>
  <c r="AM136" i="3" s="1"/>
  <c r="AM113" i="3" s="1"/>
  <c r="G144" i="3" l="1"/>
  <c r="G136" i="3" l="1"/>
  <c r="F144" i="3"/>
  <c r="AS175" i="3"/>
  <c r="AG175" i="3"/>
  <c r="CC175" i="3"/>
  <c r="BE175" i="3"/>
  <c r="BQ175" i="3"/>
  <c r="U175" i="3"/>
  <c r="F136" i="3" l="1"/>
  <c r="G175" i="3"/>
  <c r="F175" i="3" l="1"/>
  <c r="AG177" i="3"/>
  <c r="AS177" i="3"/>
  <c r="CC177" i="3"/>
  <c r="BQ177" i="3"/>
  <c r="U177" i="3"/>
  <c r="BE177" i="3"/>
  <c r="G177" i="3" l="1"/>
  <c r="BQ179" i="3"/>
  <c r="BE179" i="3"/>
  <c r="U179" i="3"/>
  <c r="AG179" i="3"/>
  <c r="AS179" i="3"/>
  <c r="CC179" i="3"/>
  <c r="F177" i="3" l="1"/>
  <c r="G179" i="3"/>
  <c r="AG181" i="3"/>
  <c r="U181" i="3"/>
  <c r="CC181" i="3"/>
  <c r="AS181" i="3"/>
  <c r="BQ181" i="3"/>
  <c r="BE181" i="3"/>
  <c r="F179" i="3" l="1"/>
  <c r="G181" i="3"/>
  <c r="F181" i="3" l="1"/>
  <c r="BQ183" i="3"/>
  <c r="AS183" i="3"/>
  <c r="U183" i="3"/>
  <c r="BE183" i="3"/>
  <c r="AG183" i="3"/>
  <c r="CC183" i="3"/>
  <c r="G183" i="3" l="1"/>
  <c r="BE185" i="3"/>
  <c r="U185" i="3"/>
  <c r="AG185" i="3"/>
  <c r="BQ185" i="3"/>
  <c r="CC185" i="3"/>
  <c r="AS185" i="3"/>
  <c r="F183" i="3" l="1"/>
  <c r="G185" i="3"/>
  <c r="U187" i="3"/>
  <c r="BQ187" i="3"/>
  <c r="AG187" i="3"/>
  <c r="CC187" i="3"/>
  <c r="BE187" i="3"/>
  <c r="AS187" i="3"/>
  <c r="F185" i="3" l="1"/>
  <c r="G187" i="3"/>
  <c r="F187" i="3" l="1"/>
  <c r="AS189" i="3"/>
  <c r="BQ189" i="3"/>
  <c r="AG189" i="3"/>
  <c r="BE189" i="3"/>
  <c r="CC189" i="3"/>
  <c r="U189" i="3"/>
  <c r="AS191" i="3"/>
  <c r="CC191" i="3"/>
  <c r="AG191" i="3"/>
  <c r="BQ191" i="3"/>
  <c r="U191" i="3"/>
  <c r="BE191" i="3"/>
  <c r="G189" i="3" l="1"/>
  <c r="G191" i="3"/>
  <c r="F191" i="3" l="1"/>
  <c r="F189" i="3"/>
  <c r="U193" i="3"/>
  <c r="BQ193" i="3"/>
  <c r="CC193" i="3"/>
  <c r="BE193" i="3"/>
  <c r="AS193" i="3"/>
  <c r="AG193" i="3"/>
  <c r="G193" i="3" l="1"/>
  <c r="AS195" i="3"/>
  <c r="AS173" i="3" s="1"/>
  <c r="AG195" i="3"/>
  <c r="AG173" i="3" s="1"/>
  <c r="CC195" i="3"/>
  <c r="CC173" i="3" s="1"/>
  <c r="U195" i="3"/>
  <c r="U173" i="3" s="1"/>
  <c r="BE195" i="3"/>
  <c r="BQ195" i="3"/>
  <c r="BE173" i="3" l="1"/>
  <c r="BE14" i="3" s="1"/>
  <c r="BQ173" i="3"/>
  <c r="F193" i="3"/>
  <c r="G195" i="3"/>
  <c r="CC14" i="3"/>
  <c r="AG14" i="3"/>
  <c r="AS14" i="3"/>
  <c r="G173" i="3" l="1"/>
  <c r="BQ14" i="3"/>
  <c r="F195" i="3"/>
  <c r="U14" i="3"/>
  <c r="F173" i="3" l="1"/>
  <c r="G14" i="3"/>
  <c r="AM215" i="3"/>
  <c r="AM214" i="3" s="1"/>
  <c r="AG215" i="3"/>
  <c r="AG214" i="3" s="1"/>
  <c r="U215" i="3"/>
  <c r="G215" i="3" l="1"/>
  <c r="U214" i="3"/>
  <c r="AM230" i="3"/>
  <c r="AG230" i="3"/>
  <c r="U230" i="3"/>
  <c r="G214" i="3" l="1"/>
  <c r="F215" i="3"/>
  <c r="G230" i="3"/>
  <c r="AG231" i="3"/>
  <c r="AM231" i="3"/>
  <c r="U231" i="3"/>
  <c r="F230" i="3" l="1"/>
  <c r="F214" i="3"/>
  <c r="G231" i="3"/>
  <c r="F231" i="3" l="1"/>
  <c r="U232" i="3"/>
  <c r="AM232" i="3"/>
  <c r="AG232" i="3"/>
  <c r="AG233" i="3"/>
  <c r="AM233" i="3"/>
  <c r="U233" i="3"/>
  <c r="G233" i="3" l="1"/>
  <c r="G232" i="3"/>
  <c r="AM234" i="3"/>
  <c r="AG234" i="3"/>
  <c r="U234" i="3"/>
  <c r="U235" i="3"/>
  <c r="AG235" i="3"/>
  <c r="AM235" i="3"/>
  <c r="F233" i="3" l="1"/>
  <c r="F232" i="3"/>
  <c r="G235" i="3"/>
  <c r="G234" i="3"/>
  <c r="AG236" i="3"/>
  <c r="U236" i="3"/>
  <c r="AM236" i="3"/>
  <c r="F235" i="3" l="1"/>
  <c r="F234" i="3"/>
  <c r="G236" i="3"/>
  <c r="F236" i="3" l="1"/>
  <c r="AG239" i="3"/>
  <c r="AM239" i="3"/>
  <c r="U239" i="3"/>
  <c r="G239" i="3" l="1"/>
  <c r="F239" i="3" l="1"/>
  <c r="AM240" i="3"/>
  <c r="U240" i="3"/>
  <c r="AG240" i="3"/>
  <c r="G240" i="3" l="1"/>
  <c r="F240" i="3" l="1"/>
  <c r="AG241" i="3"/>
  <c r="AM241" i="3"/>
  <c r="U241" i="3"/>
  <c r="AG242" i="3"/>
  <c r="AM242" i="3"/>
  <c r="U242" i="3"/>
  <c r="G241" i="3" l="1"/>
  <c r="G242" i="3"/>
  <c r="F242" i="3" l="1"/>
  <c r="F241" i="3"/>
  <c r="AG243" i="3"/>
  <c r="AM243" i="3"/>
  <c r="U243" i="3"/>
  <c r="G243" i="3" l="1"/>
  <c r="F243" i="3" l="1"/>
  <c r="U245" i="3"/>
  <c r="AM245" i="3"/>
  <c r="AG245" i="3"/>
  <c r="AG246" i="3"/>
  <c r="AM246" i="3"/>
  <c r="U246" i="3"/>
  <c r="G246" i="3" l="1"/>
  <c r="G245" i="3"/>
  <c r="AM247" i="3"/>
  <c r="AG247" i="3"/>
  <c r="U247" i="3"/>
  <c r="F245" i="3" l="1"/>
  <c r="F246" i="3"/>
  <c r="G247" i="3"/>
  <c r="F247" i="3" l="1"/>
  <c r="AG248" i="3"/>
  <c r="U248" i="3"/>
  <c r="AM248" i="3"/>
  <c r="AG249" i="3"/>
  <c r="AM249" i="3"/>
  <c r="U249" i="3"/>
  <c r="AG250" i="3"/>
  <c r="U250" i="3"/>
  <c r="AM250" i="3"/>
  <c r="AG251" i="3"/>
  <c r="AM251" i="3"/>
  <c r="U251" i="3"/>
  <c r="G250" i="3" l="1"/>
  <c r="G248" i="3"/>
  <c r="G249" i="3"/>
  <c r="G251" i="3"/>
  <c r="F251" i="3" l="1"/>
  <c r="F249" i="3"/>
  <c r="F248" i="3"/>
  <c r="F250" i="3"/>
  <c r="AM255" i="3"/>
  <c r="AG255" i="3"/>
  <c r="U255" i="3"/>
  <c r="AG256" i="3"/>
  <c r="U256" i="3"/>
  <c r="AM256" i="3"/>
  <c r="G255" i="3" l="1"/>
  <c r="G256" i="3"/>
  <c r="AM258" i="3"/>
  <c r="AG258" i="3"/>
  <c r="U258" i="3"/>
  <c r="AG259" i="3"/>
  <c r="AM259" i="3"/>
  <c r="U259" i="3"/>
  <c r="F256" i="3" l="1"/>
  <c r="F255" i="3"/>
  <c r="G258" i="3"/>
  <c r="AM229" i="3"/>
  <c r="AG229" i="3"/>
  <c r="G259" i="3"/>
  <c r="U229" i="3"/>
  <c r="AM268" i="3"/>
  <c r="AG268" i="3"/>
  <c r="U268" i="3"/>
  <c r="G229" i="3" l="1"/>
  <c r="F258" i="3"/>
  <c r="F259" i="3"/>
  <c r="G268" i="3"/>
  <c r="U269" i="3"/>
  <c r="AG269" i="3"/>
  <c r="AM269" i="3"/>
  <c r="AM270" i="3"/>
  <c r="AG270" i="3"/>
  <c r="U270" i="3"/>
  <c r="F229" i="3" l="1"/>
  <c r="F268" i="3"/>
  <c r="G270" i="3"/>
  <c r="G269" i="3"/>
  <c r="U276" i="3"/>
  <c r="AG276" i="3"/>
  <c r="AM276" i="3"/>
  <c r="F269" i="3" l="1"/>
  <c r="F270" i="3"/>
  <c r="G276" i="3"/>
  <c r="AM277" i="3"/>
  <c r="AM262" i="3" s="1"/>
  <c r="AG277" i="3"/>
  <c r="AG262" i="3" s="1"/>
  <c r="U277" i="3"/>
  <c r="F276" i="3" l="1"/>
  <c r="G277" i="3"/>
  <c r="U262" i="3"/>
  <c r="AM286" i="3"/>
  <c r="AM278" i="3" s="1"/>
  <c r="AG286" i="3"/>
  <c r="U286" i="3"/>
  <c r="G262" i="3" l="1"/>
  <c r="F277" i="3"/>
  <c r="AM213" i="3"/>
  <c r="AM21" i="3" s="1"/>
  <c r="G286" i="3"/>
  <c r="F286" i="3" l="1"/>
  <c r="AM22" i="3"/>
  <c r="F262" i="3"/>
  <c r="U434" i="3"/>
  <c r="AS434" i="3"/>
  <c r="AG434" i="3"/>
  <c r="CC434" i="3"/>
  <c r="BE434" i="3"/>
  <c r="BQ434" i="3"/>
  <c r="AS436" i="3"/>
  <c r="CC436" i="3"/>
  <c r="AG436" i="3"/>
  <c r="BE436" i="3"/>
  <c r="BQ436" i="3"/>
  <c r="U436" i="3"/>
  <c r="G436" i="3" l="1"/>
  <c r="G434" i="3"/>
  <c r="CC438" i="3"/>
  <c r="BE438" i="3"/>
  <c r="AS438" i="3"/>
  <c r="BQ438" i="3"/>
  <c r="AG438" i="3"/>
  <c r="U438" i="3"/>
  <c r="F434" i="3" l="1"/>
  <c r="C434" i="3" s="1"/>
  <c r="F436" i="3"/>
  <c r="C436" i="3" s="1"/>
  <c r="G438" i="3"/>
  <c r="AG440" i="3"/>
  <c r="CC440" i="3"/>
  <c r="AS440" i="3"/>
  <c r="BE440" i="3"/>
  <c r="BQ440" i="3"/>
  <c r="U440" i="3"/>
  <c r="F438" i="3" l="1"/>
  <c r="C438" i="3" s="1"/>
  <c r="G440" i="3"/>
  <c r="F440" i="3" l="1"/>
  <c r="C440" i="3" s="1"/>
  <c r="BQ442" i="3"/>
  <c r="AS442" i="3"/>
  <c r="CC442" i="3"/>
  <c r="AG442" i="3"/>
  <c r="U442" i="3"/>
  <c r="BE442" i="3"/>
  <c r="G442" i="3" l="1"/>
  <c r="F442" i="3" l="1"/>
  <c r="C442" i="3" s="1"/>
  <c r="U444" i="3"/>
  <c r="CC444" i="3"/>
  <c r="AG444" i="3"/>
  <c r="BQ444" i="3"/>
  <c r="BE444" i="3"/>
  <c r="AS444" i="3"/>
  <c r="G444" i="3" l="1"/>
  <c r="AG446" i="3"/>
  <c r="BE446" i="3"/>
  <c r="AS446" i="3"/>
  <c r="BQ446" i="3"/>
  <c r="CC446" i="3"/>
  <c r="U446" i="3"/>
  <c r="F444" i="3" l="1"/>
  <c r="C444" i="3" s="1"/>
  <c r="G446" i="3"/>
  <c r="CC448" i="3"/>
  <c r="BQ448" i="3"/>
  <c r="AG448" i="3"/>
  <c r="BE448" i="3"/>
  <c r="AS448" i="3"/>
  <c r="U448" i="3"/>
  <c r="F446" i="3" l="1"/>
  <c r="C446" i="3" s="1"/>
  <c r="G448" i="3"/>
  <c r="AS450" i="3"/>
  <c r="BQ450" i="3"/>
  <c r="U450" i="3"/>
  <c r="CC450" i="3"/>
  <c r="BE450" i="3"/>
  <c r="AG450" i="3"/>
  <c r="F448" i="3" l="1"/>
  <c r="C448" i="3" s="1"/>
  <c r="G450" i="3"/>
  <c r="U452" i="3"/>
  <c r="BQ452" i="3"/>
  <c r="CC452" i="3"/>
  <c r="BE452" i="3"/>
  <c r="AS452" i="3"/>
  <c r="AG452" i="3"/>
  <c r="F450" i="3" l="1"/>
  <c r="C450" i="3" s="1"/>
  <c r="G452" i="3"/>
  <c r="F452" i="3" l="1"/>
  <c r="C452" i="3" s="1"/>
  <c r="BE454" i="3"/>
  <c r="AG454" i="3"/>
  <c r="CC454" i="3"/>
  <c r="BQ454" i="3"/>
  <c r="AS454" i="3"/>
  <c r="U454" i="3"/>
  <c r="G454" i="3" l="1"/>
  <c r="F454" i="3" l="1"/>
  <c r="C454" i="3" s="1"/>
  <c r="AS456" i="3"/>
  <c r="CC456" i="3"/>
  <c r="BE456" i="3"/>
  <c r="AG456" i="3"/>
  <c r="BQ456" i="3"/>
  <c r="U456" i="3"/>
  <c r="G456" i="3" l="1"/>
  <c r="U458" i="3"/>
  <c r="BE458" i="3"/>
  <c r="AS458" i="3"/>
  <c r="AG458" i="3"/>
  <c r="CC458" i="3"/>
  <c r="BQ458" i="3"/>
  <c r="BQ460" i="3"/>
  <c r="AS460" i="3"/>
  <c r="CC460" i="3"/>
  <c r="U460" i="3"/>
  <c r="AG460" i="3"/>
  <c r="BE460" i="3"/>
  <c r="F456" i="3" l="1"/>
  <c r="C456" i="3" s="1"/>
  <c r="G458" i="3"/>
  <c r="G460" i="3"/>
  <c r="F460" i="3" l="1"/>
  <c r="C460" i="3" s="1"/>
  <c r="F458" i="3"/>
  <c r="C458" i="3" s="1"/>
  <c r="U462" i="3"/>
  <c r="AS462" i="3"/>
  <c r="BE462" i="3"/>
  <c r="AG462" i="3"/>
  <c r="BQ462" i="3"/>
  <c r="CC462" i="3"/>
  <c r="G462" i="3" l="1"/>
  <c r="U464" i="3"/>
  <c r="BE464" i="3"/>
  <c r="BQ464" i="3"/>
  <c r="AG464" i="3"/>
  <c r="AS464" i="3"/>
  <c r="CC464" i="3"/>
  <c r="F462" i="3" l="1"/>
  <c r="C462" i="3" s="1"/>
  <c r="G464" i="3"/>
  <c r="F464" i="3" l="1"/>
  <c r="C464" i="3" s="1"/>
  <c r="G15" i="10" l="1"/>
  <c r="F51" i="2"/>
  <c r="F33" i="2"/>
  <c r="G22" i="10"/>
  <c r="F69" i="2"/>
  <c r="F74" i="2" s="1"/>
  <c r="F36" i="2"/>
  <c r="G15" i="14"/>
  <c r="F54" i="2"/>
  <c r="F37" i="2"/>
  <c r="G15" i="12"/>
  <c r="F55" i="2"/>
  <c r="F56" i="2" l="1"/>
  <c r="F38" i="2"/>
  <c r="BE356" i="3" l="1"/>
  <c r="BQ362" i="3"/>
  <c r="AS358" i="3"/>
  <c r="BE358" i="3"/>
  <c r="BQ356" i="3"/>
  <c r="BQ355" i="3"/>
  <c r="AG355" i="3"/>
  <c r="AS355" i="3"/>
  <c r="BQ358" i="3"/>
  <c r="AS360" i="3"/>
  <c r="BE362" i="3"/>
  <c r="AS356" i="3"/>
  <c r="AS354" i="3"/>
  <c r="BQ361" i="3"/>
  <c r="AS359" i="3"/>
  <c r="BQ354" i="3"/>
  <c r="CC358" i="3"/>
  <c r="BE357" i="3"/>
  <c r="BQ360" i="3"/>
  <c r="BE359" i="3"/>
  <c r="AG359" i="3"/>
  <c r="BE361" i="3"/>
  <c r="AG357" i="3"/>
  <c r="AG360" i="3"/>
  <c r="BE354" i="3"/>
  <c r="BE355" i="3"/>
  <c r="AG358" i="3"/>
  <c r="AS361" i="3"/>
  <c r="AG361" i="3"/>
  <c r="AG354" i="3"/>
  <c r="BE360" i="3"/>
  <c r="CC355" i="3"/>
  <c r="U358" i="3"/>
  <c r="CC359" i="3"/>
  <c r="BQ359" i="3"/>
  <c r="AG362" i="3"/>
  <c r="AG356" i="3"/>
  <c r="U356" i="3"/>
  <c r="BQ357" i="3"/>
  <c r="U362" i="3"/>
  <c r="CC357" i="3"/>
  <c r="CC362" i="3"/>
  <c r="AS362" i="3"/>
  <c r="U361" i="3"/>
  <c r="CC360" i="3"/>
  <c r="U360" i="3"/>
  <c r="U357" i="3"/>
  <c r="AS357" i="3"/>
  <c r="U354" i="3"/>
  <c r="G358" i="3" l="1"/>
  <c r="G357" i="3"/>
  <c r="G362" i="3"/>
  <c r="G360" i="3"/>
  <c r="CC356" i="3"/>
  <c r="G356" i="3" s="1"/>
  <c r="CC361" i="3"/>
  <c r="G361" i="3" s="1"/>
  <c r="U359" i="3"/>
  <c r="G359" i="3" s="1"/>
  <c r="U355" i="3"/>
  <c r="G355" i="3" s="1"/>
  <c r="CC354" i="3"/>
  <c r="G354" i="3" s="1"/>
  <c r="F355" i="3" l="1"/>
  <c r="F360" i="3"/>
  <c r="F359" i="3"/>
  <c r="F362" i="3"/>
  <c r="F361" i="3"/>
  <c r="F357" i="3"/>
  <c r="F354" i="3"/>
  <c r="F356" i="3"/>
  <c r="F358" i="3"/>
  <c r="AG280" i="3" l="1"/>
  <c r="BE280" i="3"/>
  <c r="U280" i="3"/>
  <c r="BQ280" i="3"/>
  <c r="CC280" i="3"/>
  <c r="AS280" i="3" l="1"/>
  <c r="G280" i="3" l="1"/>
  <c r="BE334" i="3"/>
  <c r="AG334" i="3"/>
  <c r="BQ334" i="3"/>
  <c r="AS334" i="3"/>
  <c r="CC334" i="3"/>
  <c r="F280" i="3" l="1"/>
  <c r="U334" i="3"/>
  <c r="G334" i="3" s="1"/>
  <c r="AS304" i="3"/>
  <c r="BE304" i="3"/>
  <c r="U304" i="3"/>
  <c r="AG304" i="3"/>
  <c r="CC304" i="3"/>
  <c r="BQ304" i="3"/>
  <c r="F334" i="3" l="1"/>
  <c r="G304" i="3"/>
  <c r="BE283" i="3"/>
  <c r="U283" i="3"/>
  <c r="F304" i="3" l="1"/>
  <c r="AG283" i="3"/>
  <c r="AS283" i="3"/>
  <c r="BQ283" i="3"/>
  <c r="CC283" i="3" l="1"/>
  <c r="G283" i="3" l="1"/>
  <c r="F283" i="3" l="1"/>
  <c r="BE311" i="3"/>
  <c r="BQ213" i="14"/>
  <c r="BQ21" i="14" s="1"/>
  <c r="AG311" i="3"/>
  <c r="AG278" i="3" s="1"/>
  <c r="AS311" i="3"/>
  <c r="AS278" i="3" s="1"/>
  <c r="AS213" i="14"/>
  <c r="AS21" i="14" s="1"/>
  <c r="U311" i="3"/>
  <c r="U278" i="3" s="1"/>
  <c r="BE278" i="3" l="1"/>
  <c r="CC213" i="14"/>
  <c r="CC21" i="14" s="1"/>
  <c r="CC311" i="3"/>
  <c r="CC278" i="3" s="1"/>
  <c r="AS22" i="14"/>
  <c r="AP54" i="2" s="1"/>
  <c r="BQ22" i="14"/>
  <c r="BN54" i="2" s="1"/>
  <c r="AG213" i="14"/>
  <c r="AG21" i="14" s="1"/>
  <c r="BQ311" i="3"/>
  <c r="BQ278" i="3" s="1"/>
  <c r="BE213" i="14"/>
  <c r="BE21" i="14" s="1"/>
  <c r="G311" i="3" l="1"/>
  <c r="AG22" i="14"/>
  <c r="AD54" i="2" s="1"/>
  <c r="BE22" i="14"/>
  <c r="BB54" i="2" s="1"/>
  <c r="U213" i="14"/>
  <c r="CC22" i="14"/>
  <c r="BZ54" i="2" s="1"/>
  <c r="G278" i="3" l="1"/>
  <c r="F311" i="3"/>
  <c r="U21" i="14"/>
  <c r="F278" i="3" l="1"/>
  <c r="U22" i="14"/>
  <c r="G21" i="14"/>
  <c r="G22" i="14" l="1"/>
  <c r="R54" i="2"/>
  <c r="H471" i="3" l="1"/>
  <c r="H26" i="3" s="1"/>
  <c r="H468" i="10"/>
  <c r="CC471" i="10"/>
  <c r="H24" i="10" l="1"/>
  <c r="H25" i="10" s="1"/>
  <c r="CC471" i="3"/>
  <c r="H468" i="3"/>
  <c r="H24" i="3" s="1"/>
  <c r="E69" i="2" l="1"/>
  <c r="E74" i="2" s="1"/>
  <c r="H11" i="10"/>
  <c r="G471" i="3"/>
  <c r="H25" i="3"/>
  <c r="F471" i="3" l="1"/>
  <c r="C501" i="3" l="1"/>
  <c r="G20" i="3" l="1"/>
  <c r="CC29" i="16"/>
  <c r="CC29" i="12"/>
  <c r="CC29" i="14"/>
  <c r="CC29" i="15"/>
  <c r="CC53" i="3"/>
  <c r="CC28" i="15" l="1"/>
  <c r="CC12" i="15" s="1"/>
  <c r="G53" i="3"/>
  <c r="CC29" i="3"/>
  <c r="G28" i="15"/>
  <c r="G29" i="3" l="1"/>
  <c r="CC13" i="15"/>
  <c r="G13" i="15" s="1"/>
  <c r="G12" i="15"/>
  <c r="F53" i="3"/>
  <c r="G469" i="15" l="1"/>
  <c r="AS469" i="15" s="1"/>
  <c r="F29" i="3"/>
  <c r="BZ34" i="2"/>
  <c r="E135" i="3"/>
  <c r="BY20" i="3"/>
  <c r="BO20" i="3"/>
  <c r="BW20" i="3"/>
  <c r="BT20" i="3"/>
  <c r="BL20" i="3"/>
  <c r="BU20" i="3"/>
  <c r="BZ20" i="3"/>
  <c r="BI20" i="3"/>
  <c r="BX20" i="3"/>
  <c r="BM20" i="3"/>
  <c r="BV20" i="3"/>
  <c r="BD20" i="3"/>
  <c r="BC20" i="3"/>
  <c r="BJ20" i="3"/>
  <c r="BB20" i="3"/>
  <c r="BK20" i="3"/>
  <c r="BH20" i="3"/>
  <c r="G161" i="3"/>
  <c r="G163" i="3"/>
  <c r="G468" i="15" l="1"/>
  <c r="BE469" i="15"/>
  <c r="BE26" i="15" s="1"/>
  <c r="BQ469" i="15"/>
  <c r="BQ26" i="15" s="1"/>
  <c r="AG469" i="15"/>
  <c r="AG468" i="15" s="1"/>
  <c r="AG24" i="15" s="1"/>
  <c r="U469" i="15"/>
  <c r="U468" i="15" s="1"/>
  <c r="AS26" i="15"/>
  <c r="AS468" i="15"/>
  <c r="AS24" i="15" s="1"/>
  <c r="F161" i="3"/>
  <c r="F163" i="3"/>
  <c r="I28" i="3"/>
  <c r="I12" i="3" s="1"/>
  <c r="J28" i="3"/>
  <c r="BQ468" i="15" l="1"/>
  <c r="BQ24" i="15" s="1"/>
  <c r="BN70" i="2" s="1"/>
  <c r="U26" i="15"/>
  <c r="BE468" i="15"/>
  <c r="BE24" i="15" s="1"/>
  <c r="BE25" i="15" s="1"/>
  <c r="AG26" i="15"/>
  <c r="AG25" i="15" s="1"/>
  <c r="CC469" i="15"/>
  <c r="G10" i="15"/>
  <c r="I10" i="15" s="1"/>
  <c r="U24" i="15"/>
  <c r="AD70" i="2"/>
  <c r="AG11" i="15"/>
  <c r="AP70" i="2"/>
  <c r="AS25" i="15"/>
  <c r="AS11" i="15"/>
  <c r="J12" i="3"/>
  <c r="J13" i="3" s="1"/>
  <c r="H28" i="3"/>
  <c r="I13" i="3"/>
  <c r="I11" i="3"/>
  <c r="BQ11" i="15" l="1"/>
  <c r="BQ25" i="15"/>
  <c r="BB70" i="2"/>
  <c r="BE11" i="15"/>
  <c r="CC468" i="15"/>
  <c r="CC24" i="15" s="1"/>
  <c r="BZ70" i="2" s="1"/>
  <c r="CC26" i="15"/>
  <c r="R70" i="2"/>
  <c r="U25" i="15"/>
  <c r="U11" i="15"/>
  <c r="J11" i="3"/>
  <c r="H12" i="3"/>
  <c r="CC25" i="15" l="1"/>
  <c r="G25" i="15" s="1"/>
  <c r="G24" i="15"/>
  <c r="CC11" i="15"/>
  <c r="G11" i="15" s="1"/>
  <c r="G26" i="15"/>
  <c r="H13" i="3"/>
  <c r="H11" i="3"/>
  <c r="G8" i="15" l="1"/>
  <c r="G7" i="15" s="1"/>
  <c r="G6" i="15" s="1"/>
  <c r="H10" i="15"/>
  <c r="G165" i="3"/>
  <c r="G166" i="3"/>
  <c r="G167" i="3"/>
  <c r="F165" i="3" l="1"/>
  <c r="F167" i="3"/>
  <c r="F166" i="3"/>
  <c r="CC114" i="16" l="1"/>
  <c r="CC113" i="16" s="1"/>
  <c r="CC28" i="16" s="1"/>
  <c r="CC12" i="16" s="1"/>
  <c r="CC13" i="16" s="1"/>
  <c r="BZ35" i="2" s="1"/>
  <c r="BQ114" i="16" l="1"/>
  <c r="BQ113" i="16" s="1"/>
  <c r="BQ28" i="16" s="1"/>
  <c r="BQ12" i="16" s="1"/>
  <c r="BQ13" i="16" l="1"/>
  <c r="BN35" i="2" s="1"/>
  <c r="BE114" i="16"/>
  <c r="BE113" i="16" s="1"/>
  <c r="BE28" i="16" s="1"/>
  <c r="BE12" i="16" s="1"/>
  <c r="BE13" i="16" l="1"/>
  <c r="BB35" i="2" s="1"/>
  <c r="AS114" i="16"/>
  <c r="AS113" i="16" s="1"/>
  <c r="AS28" i="16" s="1"/>
  <c r="AS12" i="16" s="1"/>
  <c r="AS13" i="16" l="1"/>
  <c r="AP35" i="2" s="1"/>
  <c r="AG114" i="16"/>
  <c r="AG113" i="16" s="1"/>
  <c r="AG28" i="16" s="1"/>
  <c r="AG12" i="16" s="1"/>
  <c r="AG13" i="16" l="1"/>
  <c r="AD35" i="2" s="1"/>
  <c r="U114" i="16"/>
  <c r="G125" i="16"/>
  <c r="G114" i="16" s="1"/>
  <c r="U113" i="16" l="1"/>
  <c r="G113" i="16"/>
  <c r="G28" i="16" l="1"/>
  <c r="U28" i="16"/>
  <c r="U12" i="16" l="1"/>
  <c r="G12" i="16" l="1"/>
  <c r="U13" i="16"/>
  <c r="G469" i="16" l="1"/>
  <c r="BQ469" i="16" s="1"/>
  <c r="G13" i="16"/>
  <c r="R35" i="2"/>
  <c r="AG469" i="16" l="1"/>
  <c r="AG26" i="16" s="1"/>
  <c r="AS469" i="16"/>
  <c r="AS26" i="16" s="1"/>
  <c r="G468" i="16"/>
  <c r="BE469" i="16"/>
  <c r="BE26" i="16" s="1"/>
  <c r="U469" i="16"/>
  <c r="U26" i="16" s="1"/>
  <c r="BQ26" i="16"/>
  <c r="BQ468" i="16"/>
  <c r="BQ24" i="16" s="1"/>
  <c r="AG468" i="16"/>
  <c r="AG24" i="16" s="1"/>
  <c r="AS125" i="3"/>
  <c r="AS114" i="3" s="1"/>
  <c r="AS113" i="3" s="1"/>
  <c r="AG125" i="3"/>
  <c r="AG114" i="3" s="1"/>
  <c r="AG113" i="3" s="1"/>
  <c r="CC114" i="12"/>
  <c r="CC113" i="12" s="1"/>
  <c r="CC28" i="12" s="1"/>
  <c r="CC12" i="12" s="1"/>
  <c r="BE114" i="12"/>
  <c r="BE113" i="12" s="1"/>
  <c r="BE28" i="12" s="1"/>
  <c r="BE12" i="12" s="1"/>
  <c r="BE114" i="14"/>
  <c r="BE113" i="14" s="1"/>
  <c r="BE28" i="14" s="1"/>
  <c r="BE12" i="14" s="1"/>
  <c r="BQ125" i="3"/>
  <c r="BQ114" i="3" s="1"/>
  <c r="BQ113" i="3" s="1"/>
  <c r="BE125" i="3"/>
  <c r="BQ114" i="12"/>
  <c r="BQ113" i="12" s="1"/>
  <c r="BQ28" i="12" s="1"/>
  <c r="BQ12" i="12" s="1"/>
  <c r="AS114" i="12"/>
  <c r="AS113" i="12" s="1"/>
  <c r="AS28" i="12" s="1"/>
  <c r="AS12" i="12" s="1"/>
  <c r="BQ114" i="14"/>
  <c r="BQ113" i="14" s="1"/>
  <c r="BQ28" i="14" s="1"/>
  <c r="BQ12" i="14" s="1"/>
  <c r="CC125" i="3"/>
  <c r="CC114" i="3" s="1"/>
  <c r="CC113" i="3" s="1"/>
  <c r="U114" i="12"/>
  <c r="U113" i="12" s="1"/>
  <c r="U125" i="3"/>
  <c r="AS114" i="14"/>
  <c r="AS113" i="14" s="1"/>
  <c r="AS28" i="14" s="1"/>
  <c r="AS12" i="14" s="1"/>
  <c r="G125" i="12"/>
  <c r="AG114" i="12"/>
  <c r="AG113" i="12" s="1"/>
  <c r="AG28" i="12" s="1"/>
  <c r="AG12" i="12" s="1"/>
  <c r="CC114" i="14"/>
  <c r="CC113" i="14"/>
  <c r="CC28" i="14" s="1"/>
  <c r="CC12" i="14" s="1"/>
  <c r="U114" i="14"/>
  <c r="U113" i="14" s="1"/>
  <c r="U28" i="14" s="1"/>
  <c r="G125" i="14"/>
  <c r="AG114" i="14"/>
  <c r="AG113" i="14" s="1"/>
  <c r="AG28" i="14" s="1"/>
  <c r="AG12" i="14" s="1"/>
  <c r="BE114" i="3" l="1"/>
  <c r="BE113" i="3" s="1"/>
  <c r="U468" i="16"/>
  <c r="U24" i="16" s="1"/>
  <c r="BE468" i="16"/>
  <c r="BE24" i="16" s="1"/>
  <c r="BE11" i="16" s="1"/>
  <c r="AS468" i="16"/>
  <c r="AS24" i="16" s="1"/>
  <c r="AS11" i="16" s="1"/>
  <c r="CC469" i="16"/>
  <c r="G10" i="16"/>
  <c r="I10" i="16" s="1"/>
  <c r="AD71" i="2"/>
  <c r="AG25" i="16"/>
  <c r="AG11" i="16"/>
  <c r="BN71" i="2"/>
  <c r="BQ25" i="16"/>
  <c r="BQ11" i="16"/>
  <c r="G125" i="3"/>
  <c r="G114" i="14"/>
  <c r="G113" i="14" s="1"/>
  <c r="G114" i="12"/>
  <c r="G113" i="12" s="1"/>
  <c r="BQ13" i="14"/>
  <c r="BN36" i="2" s="1"/>
  <c r="BE13" i="12"/>
  <c r="BB37" i="2" s="1"/>
  <c r="AS13" i="14"/>
  <c r="AP36" i="2" s="1"/>
  <c r="BQ13" i="12"/>
  <c r="BN37" i="2" s="1"/>
  <c r="AG13" i="14"/>
  <c r="AD36" i="2" s="1"/>
  <c r="U12" i="14"/>
  <c r="AS13" i="12"/>
  <c r="AP37" i="2" s="1"/>
  <c r="BE13" i="14"/>
  <c r="BB36" i="2" s="1"/>
  <c r="CC13" i="12"/>
  <c r="BZ37" i="2" s="1"/>
  <c r="AG13" i="12"/>
  <c r="AD37" i="2" s="1"/>
  <c r="CC13" i="14"/>
  <c r="BZ36" i="2" s="1"/>
  <c r="U114" i="3"/>
  <c r="U28" i="12"/>
  <c r="BB71" i="2" l="1"/>
  <c r="BE25" i="16"/>
  <c r="G114" i="3"/>
  <c r="F114" i="3" s="1"/>
  <c r="G28" i="14"/>
  <c r="G28" i="12"/>
  <c r="AP71" i="2"/>
  <c r="AS25" i="16"/>
  <c r="CC468" i="16"/>
  <c r="CC24" i="16" s="1"/>
  <c r="BZ71" i="2" s="1"/>
  <c r="CC26" i="16"/>
  <c r="G26" i="16" s="1"/>
  <c r="F125" i="3"/>
  <c r="R71" i="2"/>
  <c r="U25" i="16"/>
  <c r="U11" i="16"/>
  <c r="U113" i="3"/>
  <c r="U12" i="12"/>
  <c r="U13" i="14"/>
  <c r="G12" i="14"/>
  <c r="G113" i="3" l="1"/>
  <c r="CC11" i="16"/>
  <c r="G11" i="16" s="1"/>
  <c r="H10" i="16" s="1"/>
  <c r="G24" i="16"/>
  <c r="CC25" i="16"/>
  <c r="G25" i="16" s="1"/>
  <c r="G469" i="14"/>
  <c r="U469" i="14" s="1"/>
  <c r="U13" i="12"/>
  <c r="G12" i="12"/>
  <c r="G13" i="14"/>
  <c r="R36" i="2"/>
  <c r="F113" i="3" l="1"/>
  <c r="BQ469" i="14"/>
  <c r="BQ26" i="14" s="1"/>
  <c r="AS469" i="14"/>
  <c r="AS26" i="14" s="1"/>
  <c r="AG469" i="14"/>
  <c r="AG468" i="14" s="1"/>
  <c r="AG24" i="14" s="1"/>
  <c r="BE469" i="14"/>
  <c r="BE468" i="14" s="1"/>
  <c r="BE24" i="14" s="1"/>
  <c r="G468" i="14"/>
  <c r="G8" i="16"/>
  <c r="G7" i="16" s="1"/>
  <c r="G6" i="16" s="1"/>
  <c r="U26" i="14"/>
  <c r="U468" i="14"/>
  <c r="G13" i="12"/>
  <c r="R37" i="2"/>
  <c r="AS468" i="14" l="1"/>
  <c r="AS24" i="14" s="1"/>
  <c r="AP72" i="2" s="1"/>
  <c r="BE26" i="14"/>
  <c r="BE25" i="14" s="1"/>
  <c r="AG26" i="14"/>
  <c r="AG25" i="14" s="1"/>
  <c r="BQ468" i="14"/>
  <c r="BQ24" i="14" s="1"/>
  <c r="BQ25" i="14" s="1"/>
  <c r="CC469" i="14"/>
  <c r="G10" i="14" s="1"/>
  <c r="I10" i="14" s="1"/>
  <c r="U24" i="14"/>
  <c r="BB72" i="2"/>
  <c r="BE11" i="14"/>
  <c r="AS25" i="14"/>
  <c r="AD72" i="2"/>
  <c r="AG11" i="14"/>
  <c r="BJ150" i="10"/>
  <c r="BJ28" i="10" s="1"/>
  <c r="BJ12" i="10" s="1"/>
  <c r="BF164" i="3"/>
  <c r="BF150" i="3" s="1"/>
  <c r="BF28" i="3" s="1"/>
  <c r="BF12" i="3" s="1"/>
  <c r="K150" i="10"/>
  <c r="K28" i="10" s="1"/>
  <c r="BH150" i="10"/>
  <c r="BH28" i="10" s="1"/>
  <c r="BH12" i="10" s="1"/>
  <c r="BH13" i="10" s="1"/>
  <c r="BE33" i="2" s="1"/>
  <c r="BE38" i="2" s="1"/>
  <c r="AH164" i="3"/>
  <c r="AH150" i="3" s="1"/>
  <c r="AH28" i="3" s="1"/>
  <c r="AH12" i="3" s="1"/>
  <c r="BT164" i="3"/>
  <c r="BT150" i="3" s="1"/>
  <c r="BT28" i="3" s="1"/>
  <c r="BT12" i="3" s="1"/>
  <c r="S164" i="3"/>
  <c r="S150" i="3" s="1"/>
  <c r="S28" i="3" s="1"/>
  <c r="S12" i="3" s="1"/>
  <c r="W164" i="3"/>
  <c r="W150" i="3" s="1"/>
  <c r="W28" i="3" s="1"/>
  <c r="W12" i="3" s="1"/>
  <c r="AF164" i="3"/>
  <c r="AF150" i="3" s="1"/>
  <c r="AF28" i="3" s="1"/>
  <c r="AF12" i="3" s="1"/>
  <c r="AF11" i="3" s="1"/>
  <c r="BS150" i="10"/>
  <c r="BS28" i="10" s="1"/>
  <c r="BS12" i="10" s="1"/>
  <c r="BS11" i="10" s="1"/>
  <c r="R150" i="10"/>
  <c r="R28" i="10" s="1"/>
  <c r="R12" i="10" s="1"/>
  <c r="R11" i="10" s="1"/>
  <c r="CC150" i="10"/>
  <c r="CC28" i="10" s="1"/>
  <c r="CC12" i="10" s="1"/>
  <c r="AW164" i="3"/>
  <c r="AW150" i="3" s="1"/>
  <c r="AW28" i="3" s="1"/>
  <c r="AW12" i="3" s="1"/>
  <c r="AX164" i="3"/>
  <c r="AX150" i="3" s="1"/>
  <c r="AX28" i="3" s="1"/>
  <c r="AX12" i="3" s="1"/>
  <c r="AX11" i="3" s="1"/>
  <c r="AD150" i="10"/>
  <c r="AD28" i="10" s="1"/>
  <c r="AD12" i="10" s="1"/>
  <c r="Q164" i="3"/>
  <c r="Q150" i="3" s="1"/>
  <c r="Q28" i="3" s="1"/>
  <c r="Q12" i="3" s="1"/>
  <c r="BY164" i="3"/>
  <c r="BY150" i="3" s="1"/>
  <c r="BY28" i="3" s="1"/>
  <c r="BY12" i="3" s="1"/>
  <c r="BY11" i="3" s="1"/>
  <c r="BZ164" i="3"/>
  <c r="BZ150" i="3" s="1"/>
  <c r="BZ28" i="3" s="1"/>
  <c r="BZ12" i="3" s="1"/>
  <c r="M150" i="10"/>
  <c r="M28" i="10" s="1"/>
  <c r="M12" i="10" s="1"/>
  <c r="W150" i="10"/>
  <c r="W28" i="10" s="1"/>
  <c r="W12" i="10" s="1"/>
  <c r="W13" i="10" s="1"/>
  <c r="T33" i="2" s="1"/>
  <c r="T38" i="2" s="1"/>
  <c r="P150" i="10"/>
  <c r="P28" i="10" s="1"/>
  <c r="P12" i="10" s="1"/>
  <c r="P13" i="10" s="1"/>
  <c r="M33" i="2" s="1"/>
  <c r="M38" i="2" s="1"/>
  <c r="Y164" i="3"/>
  <c r="Y150" i="3" s="1"/>
  <c r="Y28" i="3" s="1"/>
  <c r="Y12" i="3" s="1"/>
  <c r="Y13" i="3" s="1"/>
  <c r="AF150" i="10"/>
  <c r="AF28" i="10" s="1"/>
  <c r="AF12" i="10" s="1"/>
  <c r="AJ150" i="10"/>
  <c r="AJ28" i="10" s="1"/>
  <c r="AJ12" i="10" s="1"/>
  <c r="AJ11" i="10" s="1"/>
  <c r="AX150" i="10"/>
  <c r="AX28" i="10" s="1"/>
  <c r="AX12" i="10" s="1"/>
  <c r="AM150" i="10"/>
  <c r="AM28" i="10" s="1"/>
  <c r="AM12" i="10" s="1"/>
  <c r="CC164" i="3"/>
  <c r="CC150" i="3" s="1"/>
  <c r="CC28" i="3" s="1"/>
  <c r="CC12" i="3" s="1"/>
  <c r="AU150" i="10"/>
  <c r="AU28" i="10" s="1"/>
  <c r="AU12" i="10" s="1"/>
  <c r="AU11" i="10" s="1"/>
  <c r="AB164" i="3"/>
  <c r="AB150" i="3" s="1"/>
  <c r="AB28" i="3" s="1"/>
  <c r="AB12" i="3" s="1"/>
  <c r="AB11" i="3" s="1"/>
  <c r="AR150" i="10"/>
  <c r="AR28" i="10" s="1"/>
  <c r="AR12" i="10" s="1"/>
  <c r="AR11" i="10" s="1"/>
  <c r="BR150" i="10"/>
  <c r="BR28" i="10" s="1"/>
  <c r="BR12" i="10" s="1"/>
  <c r="BR11" i="10" s="1"/>
  <c r="BG150" i="10"/>
  <c r="BG28" i="10" s="1"/>
  <c r="BG12" i="10" s="1"/>
  <c r="BG13" i="10" s="1"/>
  <c r="BD33" i="2" s="1"/>
  <c r="BD38" i="2" s="1"/>
  <c r="AU164" i="3"/>
  <c r="AU150" i="3" s="1"/>
  <c r="AU28" i="3" s="1"/>
  <c r="AU12" i="3" s="1"/>
  <c r="U164" i="3"/>
  <c r="U150" i="3" s="1"/>
  <c r="U28" i="3" s="1"/>
  <c r="U12" i="3" s="1"/>
  <c r="AL150" i="10"/>
  <c r="AL28" i="10" s="1"/>
  <c r="AL12" i="10" s="1"/>
  <c r="AL13" i="10" s="1"/>
  <c r="AI33" i="2" s="1"/>
  <c r="AI38" i="2" s="1"/>
  <c r="AB150" i="10"/>
  <c r="AB28" i="10" s="1"/>
  <c r="AB12" i="10" s="1"/>
  <c r="AB11" i="10" s="1"/>
  <c r="CB150" i="10"/>
  <c r="CB28" i="10" s="1"/>
  <c r="CB12" i="10" s="1"/>
  <c r="CB11" i="10" s="1"/>
  <c r="AT164" i="3"/>
  <c r="AC150" i="10"/>
  <c r="AC28" i="10" s="1"/>
  <c r="AC12" i="10" s="1"/>
  <c r="AP150" i="10"/>
  <c r="AP28" i="10" s="1"/>
  <c r="AP12" i="10" s="1"/>
  <c r="BF150" i="10"/>
  <c r="BF28" i="10" s="1"/>
  <c r="BF12" i="10" s="1"/>
  <c r="BF11" i="10" s="1"/>
  <c r="BB164" i="3"/>
  <c r="BB150" i="3" s="1"/>
  <c r="BB28" i="3" s="1"/>
  <c r="BB12" i="3" s="1"/>
  <c r="BS164" i="3"/>
  <c r="BS150" i="3" s="1"/>
  <c r="BS28" i="3" s="1"/>
  <c r="BS12" i="3" s="1"/>
  <c r="AW150" i="10"/>
  <c r="AW28" i="10" s="1"/>
  <c r="AW12" i="10" s="1"/>
  <c r="AW11" i="10" s="1"/>
  <c r="AZ164" i="3"/>
  <c r="AZ150" i="3" s="1"/>
  <c r="AZ28" i="3" s="1"/>
  <c r="AZ12" i="3" s="1"/>
  <c r="AZ11" i="3" s="1"/>
  <c r="AO150" i="10"/>
  <c r="AO28" i="10" s="1"/>
  <c r="AO12" i="10" s="1"/>
  <c r="BP150" i="10"/>
  <c r="BP28" i="10" s="1"/>
  <c r="BP12" i="10" s="1"/>
  <c r="BP11" i="10" s="1"/>
  <c r="O164" i="3"/>
  <c r="O150" i="3" s="1"/>
  <c r="O28" i="3" s="1"/>
  <c r="O12" i="3" s="1"/>
  <c r="O11" i="3" s="1"/>
  <c r="AA164" i="3"/>
  <c r="AA150" i="3" s="1"/>
  <c r="AA28" i="3" s="1"/>
  <c r="AA12" i="3" s="1"/>
  <c r="BE164" i="3"/>
  <c r="BE150" i="3" s="1"/>
  <c r="BE28" i="3" s="1"/>
  <c r="BE12" i="3" s="1"/>
  <c r="BM150" i="10"/>
  <c r="BM28" i="10" s="1"/>
  <c r="BM12" i="10" s="1"/>
  <c r="AV164" i="3"/>
  <c r="AV150" i="3" s="1"/>
  <c r="AV28" i="3" s="1"/>
  <c r="AV12" i="3" s="1"/>
  <c r="BU150" i="10"/>
  <c r="BU28" i="10" s="1"/>
  <c r="BU12" i="10" s="1"/>
  <c r="CA164" i="3"/>
  <c r="CA150" i="3" s="1"/>
  <c r="CA28" i="3" s="1"/>
  <c r="CA12" i="3" s="1"/>
  <c r="BR164" i="3"/>
  <c r="BR150" i="3" s="1"/>
  <c r="BR28" i="3" s="1"/>
  <c r="BR12" i="3" s="1"/>
  <c r="BN150" i="10"/>
  <c r="BN28" i="10" s="1"/>
  <c r="BN12" i="10" s="1"/>
  <c r="AY164" i="3"/>
  <c r="AY150" i="3" s="1"/>
  <c r="AY28" i="3" s="1"/>
  <c r="AY12" i="3" s="1"/>
  <c r="BK150" i="10"/>
  <c r="BK28" i="10" s="1"/>
  <c r="BK12" i="10" s="1"/>
  <c r="Z150" i="10"/>
  <c r="Z28" i="10" s="1"/>
  <c r="Z12" i="10" s="1"/>
  <c r="Z11" i="10" s="1"/>
  <c r="U150" i="10"/>
  <c r="U28" i="10" s="1"/>
  <c r="U12" i="10" s="1"/>
  <c r="BZ150" i="10"/>
  <c r="BZ28" i="10" s="1"/>
  <c r="BZ12" i="10" s="1"/>
  <c r="BZ13" i="10" s="1"/>
  <c r="BW33" i="2" s="1"/>
  <c r="BW38" i="2" s="1"/>
  <c r="N164" i="3"/>
  <c r="N150" i="3" s="1"/>
  <c r="N28" i="3" s="1"/>
  <c r="N12" i="3" s="1"/>
  <c r="N11" i="3" s="1"/>
  <c r="Z164" i="3"/>
  <c r="Z150" i="3" s="1"/>
  <c r="Z28" i="3" s="1"/>
  <c r="Z12" i="3" s="1"/>
  <c r="AE150" i="10"/>
  <c r="AE28" i="10" s="1"/>
  <c r="AE12" i="10" s="1"/>
  <c r="AO164" i="3"/>
  <c r="AO150" i="3" s="1"/>
  <c r="AO28" i="3" s="1"/>
  <c r="AO12" i="3" s="1"/>
  <c r="BJ164" i="3"/>
  <c r="BJ150" i="3" s="1"/>
  <c r="BJ28" i="3" s="1"/>
  <c r="BJ12" i="3" s="1"/>
  <c r="AM164" i="3"/>
  <c r="AM150" i="3" s="1"/>
  <c r="AM28" i="3" s="1"/>
  <c r="AM12" i="3" s="1"/>
  <c r="AC164" i="3"/>
  <c r="AC150" i="3" s="1"/>
  <c r="AC28" i="3" s="1"/>
  <c r="AC12" i="3" s="1"/>
  <c r="AK150" i="10"/>
  <c r="AK28" i="10" s="1"/>
  <c r="AK12" i="10" s="1"/>
  <c r="AK11" i="10" s="1"/>
  <c r="BA164" i="3"/>
  <c r="BA150" i="3" s="1"/>
  <c r="BA28" i="3" s="1"/>
  <c r="BA12" i="3" s="1"/>
  <c r="BA11" i="3" s="1"/>
  <c r="AH150" i="10"/>
  <c r="AH28" i="10" s="1"/>
  <c r="AH12" i="10" s="1"/>
  <c r="AZ150" i="10"/>
  <c r="AZ28" i="10" s="1"/>
  <c r="AZ12" i="10" s="1"/>
  <c r="AZ11" i="10" s="1"/>
  <c r="BP164" i="3"/>
  <c r="BP150" i="3" s="1"/>
  <c r="BP28" i="3" s="1"/>
  <c r="BP12" i="3" s="1"/>
  <c r="BI150" i="10"/>
  <c r="BI28" i="10" s="1"/>
  <c r="BI12" i="10" s="1"/>
  <c r="X164" i="3"/>
  <c r="X150" i="3" s="1"/>
  <c r="X28" i="3" s="1"/>
  <c r="X12" i="3" s="1"/>
  <c r="BD150" i="10"/>
  <c r="BD28" i="10" s="1"/>
  <c r="BD12" i="10" s="1"/>
  <c r="AS164" i="3"/>
  <c r="AS150" i="3" s="1"/>
  <c r="AS28" i="3" s="1"/>
  <c r="AS12" i="3" s="1"/>
  <c r="V150" i="10"/>
  <c r="V28" i="10" s="1"/>
  <c r="V12" i="10" s="1"/>
  <c r="O150" i="10"/>
  <c r="O28" i="10" s="1"/>
  <c r="O12" i="10" s="1"/>
  <c r="BD164" i="3"/>
  <c r="BD150" i="3" s="1"/>
  <c r="BD28" i="3" s="1"/>
  <c r="BD12" i="3" s="1"/>
  <c r="CA150" i="10"/>
  <c r="CA28" i="10" s="1"/>
  <c r="CA12" i="10" s="1"/>
  <c r="AP164" i="3"/>
  <c r="AP150" i="3" s="1"/>
  <c r="AP28" i="3" s="1"/>
  <c r="AP12" i="3" s="1"/>
  <c r="L150" i="10"/>
  <c r="L28" i="10" s="1"/>
  <c r="L12" i="10" s="1"/>
  <c r="L13" i="10" s="1"/>
  <c r="I33" i="2" s="1"/>
  <c r="I38" i="2" s="1"/>
  <c r="AJ164" i="3"/>
  <c r="AJ150" i="3" s="1"/>
  <c r="AJ28" i="3" s="1"/>
  <c r="AJ12" i="3" s="1"/>
  <c r="L164" i="3"/>
  <c r="L150" i="3" s="1"/>
  <c r="L28" i="3" s="1"/>
  <c r="L12" i="3" s="1"/>
  <c r="T150" i="10"/>
  <c r="T28" i="10" s="1"/>
  <c r="T12" i="10" s="1"/>
  <c r="T13" i="10" s="1"/>
  <c r="Q33" i="2" s="1"/>
  <c r="Q38" i="2" s="1"/>
  <c r="Q150" i="10"/>
  <c r="Q28" i="10" s="1"/>
  <c r="Q12" i="10" s="1"/>
  <c r="BK164" i="3"/>
  <c r="BK150" i="3" s="1"/>
  <c r="BK28" i="3" s="1"/>
  <c r="BK12" i="3" s="1"/>
  <c r="AG164" i="3"/>
  <c r="AG150" i="3" s="1"/>
  <c r="AG28" i="3" s="1"/>
  <c r="AG12" i="3" s="1"/>
  <c r="Y150" i="10"/>
  <c r="Y28" i="10" s="1"/>
  <c r="Y12" i="10" s="1"/>
  <c r="AL164" i="3"/>
  <c r="AL150" i="3" s="1"/>
  <c r="AL28" i="3" s="1"/>
  <c r="AL12" i="3" s="1"/>
  <c r="BL150" i="10"/>
  <c r="BL28" i="10" s="1"/>
  <c r="BL12" i="10" s="1"/>
  <c r="CB164" i="3"/>
  <c r="CB150" i="3" s="1"/>
  <c r="CB28" i="3" s="1"/>
  <c r="CB12" i="3" s="1"/>
  <c r="AN164" i="3"/>
  <c r="AN150" i="3" s="1"/>
  <c r="AN28" i="3" s="1"/>
  <c r="AN12" i="3" s="1"/>
  <c r="AN150" i="10"/>
  <c r="AN28" i="10" s="1"/>
  <c r="AN12" i="10" s="1"/>
  <c r="BN164" i="3"/>
  <c r="BN150" i="3" s="1"/>
  <c r="BN28" i="3" s="1"/>
  <c r="BN12" i="3" s="1"/>
  <c r="BV150" i="10"/>
  <c r="BV28" i="10" s="1"/>
  <c r="BV12" i="10" s="1"/>
  <c r="BW164" i="3"/>
  <c r="BW150" i="3" s="1"/>
  <c r="BW28" i="3" s="1"/>
  <c r="BW12" i="3" s="1"/>
  <c r="BB150" i="10"/>
  <c r="BB28" i="10" s="1"/>
  <c r="BB12" i="10" s="1"/>
  <c r="BE150" i="10"/>
  <c r="BE28" i="10" s="1"/>
  <c r="BE12" i="10" s="1"/>
  <c r="BH164" i="3"/>
  <c r="BH150" i="3" s="1"/>
  <c r="BH28" i="3" s="1"/>
  <c r="BH12" i="3" s="1"/>
  <c r="BG164" i="3"/>
  <c r="BG150" i="3" s="1"/>
  <c r="BG28" i="3" s="1"/>
  <c r="BG12" i="3" s="1"/>
  <c r="BT150" i="10"/>
  <c r="BT28" i="10" s="1"/>
  <c r="BT12" i="10" s="1"/>
  <c r="BA150" i="10"/>
  <c r="BA28" i="10" s="1"/>
  <c r="BA12" i="10" s="1"/>
  <c r="AT150" i="10"/>
  <c r="AT28" i="10" s="1"/>
  <c r="AT12" i="10" s="1"/>
  <c r="BM164" i="3"/>
  <c r="BM150" i="3" s="1"/>
  <c r="BM28" i="3" s="1"/>
  <c r="BM12" i="3" s="1"/>
  <c r="AA150" i="10"/>
  <c r="AA28" i="10" s="1"/>
  <c r="AA12" i="10" s="1"/>
  <c r="AA13" i="10" s="1"/>
  <c r="X33" i="2" s="1"/>
  <c r="X38" i="2" s="1"/>
  <c r="BC164" i="3"/>
  <c r="BC150" i="3" s="1"/>
  <c r="BC28" i="3" s="1"/>
  <c r="BC12" i="3" s="1"/>
  <c r="BV164" i="3"/>
  <c r="BV150" i="3" s="1"/>
  <c r="BV28" i="3" s="1"/>
  <c r="BV12" i="3" s="1"/>
  <c r="BV11" i="3" s="1"/>
  <c r="R164" i="3"/>
  <c r="R150" i="3" s="1"/>
  <c r="R28" i="3" s="1"/>
  <c r="R12" i="3" s="1"/>
  <c r="BU164" i="3"/>
  <c r="BU150" i="3" s="1"/>
  <c r="BU28" i="3" s="1"/>
  <c r="BU12" i="3" s="1"/>
  <c r="BU11" i="3" s="1"/>
  <c r="BY150" i="10"/>
  <c r="BY28" i="10" s="1"/>
  <c r="BY12" i="10" s="1"/>
  <c r="BO164" i="3"/>
  <c r="BO150" i="3" s="1"/>
  <c r="BO28" i="3" s="1"/>
  <c r="BO12" i="3" s="1"/>
  <c r="BO13" i="3" s="1"/>
  <c r="M164" i="3"/>
  <c r="M150" i="3" s="1"/>
  <c r="M28" i="3" s="1"/>
  <c r="M12" i="3" s="1"/>
  <c r="M13" i="3" s="1"/>
  <c r="X150" i="10"/>
  <c r="X28" i="10" s="1"/>
  <c r="X12" i="10" s="1"/>
  <c r="AI150" i="10"/>
  <c r="AI28" i="10" s="1"/>
  <c r="AI12" i="10" s="1"/>
  <c r="BC150" i="10"/>
  <c r="BC28" i="10" s="1"/>
  <c r="BC12" i="10" s="1"/>
  <c r="AY150" i="10"/>
  <c r="AY28" i="10" s="1"/>
  <c r="AY12" i="10" s="1"/>
  <c r="BX150" i="10"/>
  <c r="BX28" i="10" s="1"/>
  <c r="BX12" i="10" s="1"/>
  <c r="BX11" i="10" s="1"/>
  <c r="AQ164" i="3"/>
  <c r="AQ150" i="3" s="1"/>
  <c r="AQ28" i="3" s="1"/>
  <c r="AQ12" i="3" s="1"/>
  <c r="BW150" i="10"/>
  <c r="BW28" i="10" s="1"/>
  <c r="BW12" i="10" s="1"/>
  <c r="BO150" i="10"/>
  <c r="BO28" i="10" s="1"/>
  <c r="BO12" i="10" s="1"/>
  <c r="BO13" i="10" s="1"/>
  <c r="BL33" i="2" s="1"/>
  <c r="BL38" i="2" s="1"/>
  <c r="N150" i="10"/>
  <c r="N28" i="10" s="1"/>
  <c r="N12" i="10" s="1"/>
  <c r="BL164" i="3"/>
  <c r="BL150" i="3" s="1"/>
  <c r="BL28" i="3" s="1"/>
  <c r="BL12" i="3" s="1"/>
  <c r="AK164" i="3"/>
  <c r="AK150" i="3" s="1"/>
  <c r="AK28" i="3" s="1"/>
  <c r="AK12" i="3" s="1"/>
  <c r="T164" i="3"/>
  <c r="T150" i="3" s="1"/>
  <c r="T28" i="3" s="1"/>
  <c r="T12" i="3" s="1"/>
  <c r="BQ150" i="10"/>
  <c r="BQ28" i="10" s="1"/>
  <c r="BQ12" i="10" s="1"/>
  <c r="AI164" i="3"/>
  <c r="AI150" i="3" s="1"/>
  <c r="AI28" i="3" s="1"/>
  <c r="AI12" i="3" s="1"/>
  <c r="BI164" i="3"/>
  <c r="BI150" i="3" s="1"/>
  <c r="BI28" i="3" s="1"/>
  <c r="BI12" i="3" s="1"/>
  <c r="AD164" i="3"/>
  <c r="AD150" i="3" s="1"/>
  <c r="AD28" i="3" s="1"/>
  <c r="AD12" i="3" s="1"/>
  <c r="BX164" i="3"/>
  <c r="BX150" i="3" s="1"/>
  <c r="BX28" i="3" s="1"/>
  <c r="BX12" i="3" s="1"/>
  <c r="AE164" i="3"/>
  <c r="AE150" i="3" s="1"/>
  <c r="AE28" i="3" s="1"/>
  <c r="AE12" i="3" s="1"/>
  <c r="BQ164" i="3"/>
  <c r="BQ150" i="3" s="1"/>
  <c r="BQ28" i="3" s="1"/>
  <c r="BQ12" i="3" s="1"/>
  <c r="P164" i="3"/>
  <c r="P150" i="3" s="1"/>
  <c r="P28" i="3" s="1"/>
  <c r="P12" i="3" s="1"/>
  <c r="AR164" i="3"/>
  <c r="AR150" i="3" s="1"/>
  <c r="AR28" i="3" s="1"/>
  <c r="AR12" i="3" s="1"/>
  <c r="V164" i="3"/>
  <c r="V150" i="3" s="1"/>
  <c r="V28" i="3" s="1"/>
  <c r="V12" i="3" s="1"/>
  <c r="AG150" i="10"/>
  <c r="AG28" i="10" s="1"/>
  <c r="AG12" i="10" s="1"/>
  <c r="AV150" i="10"/>
  <c r="AV28" i="10" s="1"/>
  <c r="AV12" i="10" s="1"/>
  <c r="S150" i="10"/>
  <c r="S28" i="10" s="1"/>
  <c r="S12" i="10" s="1"/>
  <c r="K164" i="3"/>
  <c r="AS150" i="10"/>
  <c r="AS28" i="10" s="1"/>
  <c r="AS12" i="10" s="1"/>
  <c r="AQ150" i="10"/>
  <c r="AQ28" i="10" s="1"/>
  <c r="AQ12" i="10" s="1"/>
  <c r="G164" i="10"/>
  <c r="AT150" i="3" l="1"/>
  <c r="AT28" i="3" s="1"/>
  <c r="AS11" i="14"/>
  <c r="BQ11" i="14"/>
  <c r="BN72" i="2"/>
  <c r="CC26" i="14"/>
  <c r="G26" i="14" s="1"/>
  <c r="CC468" i="14"/>
  <c r="CC24" i="14" s="1"/>
  <c r="U25" i="14"/>
  <c r="R72" i="2"/>
  <c r="U11" i="14"/>
  <c r="R13" i="10"/>
  <c r="O33" i="2" s="1"/>
  <c r="O38" i="2" s="1"/>
  <c r="X11" i="10"/>
  <c r="X13" i="10"/>
  <c r="U33" i="2" s="1"/>
  <c r="U38" i="2" s="1"/>
  <c r="AO11" i="10"/>
  <c r="AO13" i="10"/>
  <c r="AL33" i="2" s="1"/>
  <c r="AL38" i="2" s="1"/>
  <c r="BC11" i="10"/>
  <c r="BC13" i="10"/>
  <c r="AZ33" i="2" s="1"/>
  <c r="AZ38" i="2" s="1"/>
  <c r="BD13" i="10"/>
  <c r="BA33" i="2" s="1"/>
  <c r="BA38" i="2" s="1"/>
  <c r="BD11" i="10"/>
  <c r="O13" i="10"/>
  <c r="L33" i="2" s="1"/>
  <c r="L38" i="2" s="1"/>
  <c r="O11" i="10"/>
  <c r="AZ13" i="10"/>
  <c r="AW33" i="2" s="1"/>
  <c r="AW38" i="2" s="1"/>
  <c r="AK13" i="10"/>
  <c r="AH33" i="2" s="1"/>
  <c r="AH38" i="2" s="1"/>
  <c r="AX13" i="3"/>
  <c r="BX13" i="10"/>
  <c r="BU33" i="2" s="1"/>
  <c r="BU38" i="2" s="1"/>
  <c r="BZ11" i="10"/>
  <c r="BH11" i="10"/>
  <c r="BI13" i="3"/>
  <c r="BI11" i="3"/>
  <c r="R13" i="3"/>
  <c r="R11" i="3"/>
  <c r="P13" i="3"/>
  <c r="P11" i="3"/>
  <c r="BX11" i="3"/>
  <c r="BX13" i="3"/>
  <c r="AG13" i="10"/>
  <c r="AD33" i="2" s="1"/>
  <c r="AD38" i="2" s="1"/>
  <c r="AI13" i="3"/>
  <c r="AI11" i="3"/>
  <c r="AK13" i="3"/>
  <c r="AK11" i="3"/>
  <c r="N11" i="10"/>
  <c r="N13" i="10"/>
  <c r="K33" i="2" s="1"/>
  <c r="K38" i="2" s="1"/>
  <c r="BY11" i="10"/>
  <c r="BY13" i="10"/>
  <c r="BV33" i="2" s="1"/>
  <c r="BV38" i="2" s="1"/>
  <c r="AQ13" i="10"/>
  <c r="AN33" i="2" s="1"/>
  <c r="AN38" i="2" s="1"/>
  <c r="AQ11" i="10"/>
  <c r="V11" i="3"/>
  <c r="V13" i="3"/>
  <c r="BQ13" i="10"/>
  <c r="BN33" i="2" s="1"/>
  <c r="BN38" i="2" s="1"/>
  <c r="AQ13" i="3"/>
  <c r="AQ11" i="3"/>
  <c r="S11" i="10"/>
  <c r="S13" i="10"/>
  <c r="P33" i="2" s="1"/>
  <c r="P38" i="2" s="1"/>
  <c r="BQ13" i="3"/>
  <c r="AD11" i="3"/>
  <c r="AD13" i="3"/>
  <c r="AS13" i="10"/>
  <c r="AP33" i="2" s="1"/>
  <c r="AP38" i="2" s="1"/>
  <c r="AV11" i="10"/>
  <c r="AV13" i="10"/>
  <c r="AS33" i="2" s="1"/>
  <c r="AS38" i="2" s="1"/>
  <c r="AR13" i="3"/>
  <c r="AR11" i="3"/>
  <c r="AE11" i="3"/>
  <c r="AE13" i="3"/>
  <c r="T13" i="3"/>
  <c r="T11" i="3"/>
  <c r="BL11" i="3"/>
  <c r="BL13" i="3"/>
  <c r="AI11" i="10"/>
  <c r="AI13" i="10"/>
  <c r="AF33" i="2" s="1"/>
  <c r="AF38" i="2" s="1"/>
  <c r="BC11" i="3"/>
  <c r="BC13" i="3"/>
  <c r="BW11" i="10"/>
  <c r="BW13" i="10"/>
  <c r="BT33" i="2" s="1"/>
  <c r="BT38" i="2" s="1"/>
  <c r="AT13" i="10"/>
  <c r="AQ33" i="2" s="1"/>
  <c r="AQ38" i="2" s="1"/>
  <c r="AT11" i="10"/>
  <c r="BG11" i="3"/>
  <c r="BG13" i="3"/>
  <c r="BB13" i="10"/>
  <c r="AY33" i="2" s="1"/>
  <c r="AY38" i="2" s="1"/>
  <c r="BB11" i="10"/>
  <c r="BN13" i="3"/>
  <c r="BN11" i="3"/>
  <c r="CB11" i="3"/>
  <c r="CB13" i="3"/>
  <c r="Q11" i="10"/>
  <c r="Q13" i="10"/>
  <c r="N33" i="2" s="1"/>
  <c r="N38" i="2" s="1"/>
  <c r="L11" i="3"/>
  <c r="L13" i="3"/>
  <c r="CA13" i="10"/>
  <c r="BX33" i="2" s="1"/>
  <c r="BX38" i="2" s="1"/>
  <c r="CA11" i="10"/>
  <c r="X11" i="3"/>
  <c r="X13" i="3"/>
  <c r="BP11" i="3"/>
  <c r="BP13" i="3"/>
  <c r="AH11" i="10"/>
  <c r="AH13" i="10"/>
  <c r="AE33" i="2" s="1"/>
  <c r="AE38" i="2" s="1"/>
  <c r="Z11" i="3"/>
  <c r="Z13" i="3"/>
  <c r="G150" i="10"/>
  <c r="M11" i="3"/>
  <c r="BO11" i="3"/>
  <c r="BU13" i="3"/>
  <c r="AA11" i="10"/>
  <c r="BA13" i="10"/>
  <c r="AX33" i="2" s="1"/>
  <c r="AX38" i="2" s="1"/>
  <c r="BA11" i="10"/>
  <c r="BH11" i="3"/>
  <c r="BH13" i="3"/>
  <c r="BW13" i="3"/>
  <c r="BW11" i="3"/>
  <c r="BL11" i="10"/>
  <c r="BL13" i="10"/>
  <c r="BI33" i="2" s="1"/>
  <c r="BI38" i="2" s="1"/>
  <c r="Y11" i="10"/>
  <c r="Y13" i="10"/>
  <c r="V33" i="2" s="1"/>
  <c r="V38" i="2" s="1"/>
  <c r="AP11" i="3"/>
  <c r="AP13" i="3"/>
  <c r="BD11" i="3"/>
  <c r="BD13" i="3"/>
  <c r="AM11" i="3"/>
  <c r="AM13" i="3"/>
  <c r="AO11" i="3"/>
  <c r="AO13" i="3"/>
  <c r="G164" i="3"/>
  <c r="K150" i="3"/>
  <c r="BO11" i="10"/>
  <c r="AY13" i="10"/>
  <c r="AV33" i="2" s="1"/>
  <c r="AV38" i="2" s="1"/>
  <c r="AY11" i="10"/>
  <c r="BM11" i="3"/>
  <c r="BM13" i="3"/>
  <c r="BE13" i="10"/>
  <c r="BB33" i="2" s="1"/>
  <c r="BB38" i="2" s="1"/>
  <c r="BV11" i="10"/>
  <c r="BV13" i="10"/>
  <c r="BS33" i="2" s="1"/>
  <c r="BS38" i="2" s="1"/>
  <c r="AN11" i="10"/>
  <c r="AN13" i="10"/>
  <c r="AK33" i="2" s="1"/>
  <c r="AK38" i="2" s="1"/>
  <c r="AG13" i="3"/>
  <c r="AJ11" i="3"/>
  <c r="AJ13" i="3"/>
  <c r="V11" i="10"/>
  <c r="V13" i="10"/>
  <c r="S33" i="2" s="1"/>
  <c r="S38" i="2" s="1"/>
  <c r="BV13" i="3"/>
  <c r="BT11" i="10"/>
  <c r="BT13" i="10"/>
  <c r="BQ33" i="2" s="1"/>
  <c r="BQ38" i="2" s="1"/>
  <c r="AN11" i="3"/>
  <c r="AN13" i="3"/>
  <c r="AL11" i="3"/>
  <c r="AL13" i="3"/>
  <c r="BK13" i="3"/>
  <c r="BK11" i="3"/>
  <c r="AC11" i="3"/>
  <c r="AC13" i="3"/>
  <c r="BJ13" i="3"/>
  <c r="BJ11" i="3"/>
  <c r="AE11" i="10"/>
  <c r="AE13" i="10"/>
  <c r="AB33" i="2" s="1"/>
  <c r="AB38" i="2" s="1"/>
  <c r="L11" i="10"/>
  <c r="Z13" i="10"/>
  <c r="W33" i="2" s="1"/>
  <c r="W38" i="2" s="1"/>
  <c r="BE13" i="3"/>
  <c r="BS13" i="3"/>
  <c r="BS11" i="3"/>
  <c r="AC11" i="10"/>
  <c r="AC13" i="10"/>
  <c r="Z33" i="2" s="1"/>
  <c r="Z38" i="2" s="1"/>
  <c r="BZ11" i="3"/>
  <c r="BZ13" i="3"/>
  <c r="Q11" i="3"/>
  <c r="Q13" i="3"/>
  <c r="BT11" i="3"/>
  <c r="BT13" i="3"/>
  <c r="T11" i="10"/>
  <c r="AS13" i="3"/>
  <c r="N13" i="3"/>
  <c r="U13" i="10"/>
  <c r="R33" i="2" s="1"/>
  <c r="R38" i="2" s="1"/>
  <c r="BK11" i="10"/>
  <c r="BK13" i="10"/>
  <c r="BH33" i="2" s="1"/>
  <c r="BH38" i="2" s="1"/>
  <c r="BR13" i="3"/>
  <c r="BR11" i="3"/>
  <c r="BU11" i="10"/>
  <c r="BU13" i="10"/>
  <c r="BR33" i="2" s="1"/>
  <c r="BR38" i="2" s="1"/>
  <c r="AA13" i="3"/>
  <c r="AA11" i="3"/>
  <c r="U13" i="3"/>
  <c r="AD11" i="10"/>
  <c r="AD13" i="10"/>
  <c r="AA33" i="2" s="1"/>
  <c r="AA38" i="2" s="1"/>
  <c r="AH13" i="3"/>
  <c r="AH11" i="3"/>
  <c r="BF13" i="3"/>
  <c r="BF11" i="3"/>
  <c r="BI11" i="10"/>
  <c r="BI13" i="10"/>
  <c r="BF33" i="2" s="1"/>
  <c r="BF38" i="2" s="1"/>
  <c r="AY13" i="3"/>
  <c r="AY11" i="3"/>
  <c r="AV11" i="3"/>
  <c r="AV13" i="3"/>
  <c r="BB13" i="3"/>
  <c r="BB11" i="3"/>
  <c r="AM11" i="10"/>
  <c r="AM13" i="10"/>
  <c r="AJ33" i="2" s="1"/>
  <c r="AJ38" i="2" s="1"/>
  <c r="W13" i="3"/>
  <c r="W11" i="3"/>
  <c r="BJ13" i="10"/>
  <c r="BG33" i="2" s="1"/>
  <c r="BG38" i="2" s="1"/>
  <c r="BJ11" i="10"/>
  <c r="BA13" i="3"/>
  <c r="BN11" i="10"/>
  <c r="BN13" i="10"/>
  <c r="BK33" i="2" s="1"/>
  <c r="BK38" i="2" s="1"/>
  <c r="CA11" i="3"/>
  <c r="CA13" i="3"/>
  <c r="BM13" i="10"/>
  <c r="BJ33" i="2" s="1"/>
  <c r="BJ38" i="2" s="1"/>
  <c r="BM11" i="10"/>
  <c r="AX11" i="10"/>
  <c r="AX13" i="10"/>
  <c r="AU33" i="2" s="1"/>
  <c r="AU38" i="2" s="1"/>
  <c r="M13" i="10"/>
  <c r="J33" i="2" s="1"/>
  <c r="J38" i="2" s="1"/>
  <c r="M11" i="10"/>
  <c r="S11" i="3"/>
  <c r="S13" i="3"/>
  <c r="O13" i="3"/>
  <c r="BP13" i="10"/>
  <c r="BM33" i="2" s="1"/>
  <c r="BM38" i="2" s="1"/>
  <c r="AZ13" i="3"/>
  <c r="AB13" i="10"/>
  <c r="Y33" i="2" s="1"/>
  <c r="Y38" i="2" s="1"/>
  <c r="AL11" i="10"/>
  <c r="AR13" i="10"/>
  <c r="AO33" i="2" s="1"/>
  <c r="AO38" i="2" s="1"/>
  <c r="AB13" i="3"/>
  <c r="AU13" i="10"/>
  <c r="AR33" i="2" s="1"/>
  <c r="AR38" i="2" s="1"/>
  <c r="BS13" i="10"/>
  <c r="BP33" i="2" s="1"/>
  <c r="BP38" i="2" s="1"/>
  <c r="AF13" i="3"/>
  <c r="K12" i="10"/>
  <c r="BF13" i="10"/>
  <c r="BC33" i="2" s="1"/>
  <c r="BC38" i="2" s="1"/>
  <c r="AJ13" i="10"/>
  <c r="AG33" i="2" s="1"/>
  <c r="AG38" i="2" s="1"/>
  <c r="Y11" i="3"/>
  <c r="P11" i="10"/>
  <c r="AW11" i="3"/>
  <c r="AW13" i="3"/>
  <c r="BG11" i="10"/>
  <c r="W11" i="10"/>
  <c r="BY13" i="3"/>
  <c r="CC13" i="10"/>
  <c r="BZ33" i="2" s="1"/>
  <c r="BZ38" i="2" s="1"/>
  <c r="AW13" i="10"/>
  <c r="AT33" i="2" s="1"/>
  <c r="AT38" i="2" s="1"/>
  <c r="AP11" i="10"/>
  <c r="AP13" i="10"/>
  <c r="AM33" i="2" s="1"/>
  <c r="AM38" i="2" s="1"/>
  <c r="CB13" i="10"/>
  <c r="BY33" i="2" s="1"/>
  <c r="BY38" i="2" s="1"/>
  <c r="AU11" i="3"/>
  <c r="AU13" i="3"/>
  <c r="BR13" i="10"/>
  <c r="BO33" i="2" s="1"/>
  <c r="BO38" i="2" s="1"/>
  <c r="CC13" i="3"/>
  <c r="AF11" i="10"/>
  <c r="AF13" i="10"/>
  <c r="AC33" i="2" s="1"/>
  <c r="AC38" i="2" s="1"/>
  <c r="CC25" i="14" l="1"/>
  <c r="G25" i="14" s="1"/>
  <c r="AT12" i="3"/>
  <c r="BZ72" i="2"/>
  <c r="CC11" i="14"/>
  <c r="G11" i="14" s="1"/>
  <c r="G8" i="14" s="1"/>
  <c r="G7" i="14" s="1"/>
  <c r="G6" i="14" s="1"/>
  <c r="G24" i="14"/>
  <c r="G150" i="3"/>
  <c r="F164" i="3"/>
  <c r="K13" i="10"/>
  <c r="K11" i="10"/>
  <c r="G12" i="10"/>
  <c r="K28" i="3"/>
  <c r="G28" i="10"/>
  <c r="F150" i="3" l="1"/>
  <c r="AT13" i="3"/>
  <c r="AT11" i="3"/>
  <c r="G28" i="3"/>
  <c r="H10" i="14"/>
  <c r="K12" i="3"/>
  <c r="H33" i="2"/>
  <c r="G13" i="10"/>
  <c r="F28" i="3" l="1"/>
  <c r="G469" i="10"/>
  <c r="AS469" i="10" s="1"/>
  <c r="H38" i="2"/>
  <c r="K13" i="3"/>
  <c r="K11" i="3"/>
  <c r="G12" i="3"/>
  <c r="AG469" i="10" l="1"/>
  <c r="AG26" i="10" s="1"/>
  <c r="G468" i="10"/>
  <c r="U469" i="10"/>
  <c r="U468" i="10" s="1"/>
  <c r="BQ469" i="10"/>
  <c r="BQ26" i="10" s="1"/>
  <c r="CD12" i="3"/>
  <c r="BE469" i="10"/>
  <c r="BE468" i="10" s="1"/>
  <c r="BE24" i="10" s="1"/>
  <c r="AS26" i="10"/>
  <c r="AS468" i="10"/>
  <c r="AS24" i="10" s="1"/>
  <c r="G13" i="3"/>
  <c r="U26" i="10" l="1"/>
  <c r="AG468" i="10"/>
  <c r="AG24" i="10" s="1"/>
  <c r="AG11" i="10" s="1"/>
  <c r="BE26" i="10"/>
  <c r="BE25" i="10" s="1"/>
  <c r="BQ468" i="10"/>
  <c r="BQ24" i="10" s="1"/>
  <c r="BQ25" i="10" s="1"/>
  <c r="CC469" i="10"/>
  <c r="G10" i="10"/>
  <c r="I10" i="10" s="1"/>
  <c r="AS25" i="10"/>
  <c r="AP69" i="2"/>
  <c r="AS11" i="10"/>
  <c r="U24" i="10"/>
  <c r="BB69" i="2"/>
  <c r="BE11" i="10"/>
  <c r="AD69" i="2" l="1"/>
  <c r="AG25" i="10"/>
  <c r="BQ11" i="10"/>
  <c r="BN69" i="2"/>
  <c r="CC26" i="10"/>
  <c r="G26" i="10" s="1"/>
  <c r="CC468" i="10"/>
  <c r="CC24" i="10" s="1"/>
  <c r="BZ69" i="2" s="1"/>
  <c r="U25" i="10"/>
  <c r="R69" i="2"/>
  <c r="U11" i="10"/>
  <c r="G24" i="10" l="1"/>
  <c r="CC25" i="10"/>
  <c r="G25" i="10" s="1"/>
  <c r="CC11" i="10"/>
  <c r="G11" i="10" s="1"/>
  <c r="G8" i="10" l="1"/>
  <c r="G7" i="10" s="1"/>
  <c r="G6" i="10" s="1"/>
  <c r="H10" i="10"/>
  <c r="G465" i="12" l="1"/>
  <c r="C465" i="12" l="1"/>
  <c r="AG465" i="12"/>
  <c r="U465" i="12"/>
  <c r="BQ465" i="12"/>
  <c r="E466" i="12"/>
  <c r="AS465" i="12"/>
  <c r="BE465" i="12"/>
  <c r="CC465" i="12" l="1"/>
  <c r="CC465" i="3" s="1"/>
  <c r="G466" i="12"/>
  <c r="E466" i="3"/>
  <c r="BQ465" i="3"/>
  <c r="AG465" i="3"/>
  <c r="BE465" i="3"/>
  <c r="U465" i="3"/>
  <c r="AS465" i="3"/>
  <c r="G465" i="3" l="1"/>
  <c r="BE466" i="12"/>
  <c r="U466" i="12"/>
  <c r="AG466" i="12"/>
  <c r="BQ466" i="12"/>
  <c r="AS466" i="12"/>
  <c r="G432" i="12"/>
  <c r="G213" i="12" l="1"/>
  <c r="U466" i="3"/>
  <c r="U432" i="12"/>
  <c r="BE466" i="3"/>
  <c r="BE432" i="12"/>
  <c r="AS466" i="3"/>
  <c r="AS432" i="3" s="1"/>
  <c r="AS432" i="12"/>
  <c r="AG466" i="3"/>
  <c r="AG432" i="3" s="1"/>
  <c r="AG432" i="12"/>
  <c r="F465" i="3"/>
  <c r="C465" i="3" s="1"/>
  <c r="BQ466" i="3"/>
  <c r="BQ432" i="3" s="1"/>
  <c r="BQ432" i="12"/>
  <c r="CC466" i="12"/>
  <c r="BE432" i="3" l="1"/>
  <c r="BE23" i="3" s="1"/>
  <c r="BQ213" i="3"/>
  <c r="BQ21" i="3" s="1"/>
  <c r="BQ23" i="3"/>
  <c r="CC466" i="3"/>
  <c r="CC432" i="3" s="1"/>
  <c r="CC432" i="12"/>
  <c r="BQ213" i="12"/>
  <c r="BQ21" i="12" s="1"/>
  <c r="BQ23" i="12"/>
  <c r="BN64" i="2" s="1"/>
  <c r="BN65" i="2" s="1"/>
  <c r="AG213" i="3"/>
  <c r="AG21" i="3" s="1"/>
  <c r="AG23" i="3"/>
  <c r="AS213" i="12"/>
  <c r="AS21" i="12" s="1"/>
  <c r="AS23" i="12"/>
  <c r="AP64" i="2" s="1"/>
  <c r="AP65" i="2" s="1"/>
  <c r="AS213" i="3"/>
  <c r="AS21" i="3" s="1"/>
  <c r="AS23" i="3"/>
  <c r="U213" i="12"/>
  <c r="U23" i="12"/>
  <c r="AG213" i="12"/>
  <c r="AG21" i="12" s="1"/>
  <c r="AG23" i="12"/>
  <c r="AD64" i="2" s="1"/>
  <c r="AD65" i="2" s="1"/>
  <c r="BE23" i="12"/>
  <c r="BB64" i="2" s="1"/>
  <c r="BB65" i="2" s="1"/>
  <c r="BE213" i="12"/>
  <c r="BE21" i="12" s="1"/>
  <c r="U432" i="3"/>
  <c r="BE213" i="3" l="1"/>
  <c r="BE21" i="3" s="1"/>
  <c r="BE22" i="3" s="1"/>
  <c r="G466" i="3"/>
  <c r="CC213" i="12"/>
  <c r="CC21" i="12" s="1"/>
  <c r="CC23" i="12"/>
  <c r="BZ64" i="2" s="1"/>
  <c r="BZ65" i="2" s="1"/>
  <c r="U21" i="12"/>
  <c r="CC213" i="3"/>
  <c r="CC21" i="3" s="1"/>
  <c r="CC23" i="3"/>
  <c r="AS22" i="12"/>
  <c r="AP55" i="2" s="1"/>
  <c r="AP56" i="2" s="1"/>
  <c r="AG22" i="3"/>
  <c r="AG22" i="12"/>
  <c r="AD55" i="2" s="1"/>
  <c r="AD56" i="2" s="1"/>
  <c r="U23" i="3"/>
  <c r="U213" i="3"/>
  <c r="BE22" i="12"/>
  <c r="BB55" i="2" s="1"/>
  <c r="BB56" i="2" s="1"/>
  <c r="R64" i="2"/>
  <c r="G23" i="12"/>
  <c r="AS22" i="3"/>
  <c r="BQ22" i="12"/>
  <c r="BN55" i="2" s="1"/>
  <c r="BN56" i="2" s="1"/>
  <c r="BQ22" i="3"/>
  <c r="G432" i="3" l="1"/>
  <c r="F466" i="3"/>
  <c r="C466" i="3" s="1"/>
  <c r="U21" i="3"/>
  <c r="G23" i="3"/>
  <c r="R65" i="2"/>
  <c r="G21" i="12"/>
  <c r="U22" i="12"/>
  <c r="CC22" i="3"/>
  <c r="CC22" i="12"/>
  <c r="BZ55" i="2" s="1"/>
  <c r="BZ56" i="2" s="1"/>
  <c r="F432" i="3" l="1"/>
  <c r="G213" i="3"/>
  <c r="C502" i="3"/>
  <c r="U22" i="3"/>
  <c r="G21" i="3"/>
  <c r="R55" i="2"/>
  <c r="G22" i="12"/>
  <c r="F213" i="3" l="1"/>
  <c r="G22" i="3"/>
  <c r="R56" i="2"/>
  <c r="CD21" i="3"/>
  <c r="G469" i="12"/>
  <c r="U469" i="12" l="1"/>
  <c r="G468" i="12"/>
  <c r="AG469" i="12"/>
  <c r="AS469" i="12"/>
  <c r="BQ469" i="12"/>
  <c r="BE469" i="12"/>
  <c r="CC469" i="12" l="1"/>
  <c r="CC26" i="12" s="1"/>
  <c r="AS26" i="12"/>
  <c r="AS469" i="3"/>
  <c r="AS468" i="12"/>
  <c r="AS24" i="12" s="1"/>
  <c r="BE26" i="12"/>
  <c r="BE468" i="12"/>
  <c r="BE24" i="12" s="1"/>
  <c r="BE469" i="3"/>
  <c r="U26" i="12"/>
  <c r="U469" i="3"/>
  <c r="U468" i="12"/>
  <c r="G10" i="12"/>
  <c r="BQ468" i="12"/>
  <c r="BQ24" i="12" s="1"/>
  <c r="BQ26" i="12"/>
  <c r="BQ469" i="3"/>
  <c r="AG468" i="12"/>
  <c r="AG24" i="12" s="1"/>
  <c r="AG26" i="12"/>
  <c r="AG469" i="3"/>
  <c r="CC469" i="3" l="1"/>
  <c r="CC468" i="12"/>
  <c r="CC24" i="12" s="1"/>
  <c r="CC25" i="12" s="1"/>
  <c r="BN73" i="2"/>
  <c r="BN74" i="2" s="1"/>
  <c r="BQ25" i="12"/>
  <c r="BQ11" i="12"/>
  <c r="AD73" i="2"/>
  <c r="AD74" i="2" s="1"/>
  <c r="AG25" i="12"/>
  <c r="AG11" i="12"/>
  <c r="G26" i="12"/>
  <c r="AP73" i="2"/>
  <c r="AP74" i="2" s="1"/>
  <c r="AS25" i="12"/>
  <c r="AS11" i="12"/>
  <c r="I10" i="12"/>
  <c r="BQ26" i="3"/>
  <c r="BQ468" i="3"/>
  <c r="BQ24" i="3" s="1"/>
  <c r="U24" i="12"/>
  <c r="BE468" i="3"/>
  <c r="BE26" i="3"/>
  <c r="AS468" i="3"/>
  <c r="AS24" i="3" s="1"/>
  <c r="AS26" i="3"/>
  <c r="AG26" i="3"/>
  <c r="AG468" i="3"/>
  <c r="AG24" i="3" s="1"/>
  <c r="U26" i="3"/>
  <c r="U468" i="3"/>
  <c r="G10" i="3"/>
  <c r="BB73" i="2"/>
  <c r="BB74" i="2" s="1"/>
  <c r="BE25" i="12"/>
  <c r="BE11" i="12"/>
  <c r="BZ73" i="2" l="1"/>
  <c r="BZ74" i="2" s="1"/>
  <c r="G469" i="3"/>
  <c r="G468" i="3" s="1"/>
  <c r="CC468" i="3"/>
  <c r="CC24" i="3" s="1"/>
  <c r="CC26" i="3"/>
  <c r="G26" i="3" s="1"/>
  <c r="CC11" i="12"/>
  <c r="BE24" i="3"/>
  <c r="BE25" i="3" s="1"/>
  <c r="U24" i="3"/>
  <c r="AS25" i="3"/>
  <c r="AS11" i="3"/>
  <c r="G24" i="12"/>
  <c r="R73" i="2"/>
  <c r="U25" i="12"/>
  <c r="U11" i="12"/>
  <c r="BQ25" i="3"/>
  <c r="BQ11" i="3"/>
  <c r="AG25" i="3"/>
  <c r="AG11" i="3"/>
  <c r="BE11" i="3" l="1"/>
  <c r="F469" i="3"/>
  <c r="CC25" i="3"/>
  <c r="CC11" i="3"/>
  <c r="G11" i="12"/>
  <c r="G25" i="12"/>
  <c r="F468" i="3"/>
  <c r="I10" i="3"/>
  <c r="R74" i="2"/>
  <c r="U25" i="3"/>
  <c r="G24" i="3"/>
  <c r="U11" i="3"/>
  <c r="CD24" i="3" l="1"/>
  <c r="G8" i="12"/>
  <c r="G7" i="12" s="1"/>
  <c r="G6" i="12" s="1"/>
  <c r="H10" i="12"/>
  <c r="G25" i="3"/>
  <c r="G11" i="3"/>
  <c r="G8" i="3" l="1"/>
  <c r="H10" i="3"/>
  <c r="G7" i="3" l="1"/>
  <c r="D76" i="2"/>
  <c r="G6" i="3" l="1"/>
</calcChain>
</file>

<file path=xl/sharedStrings.xml><?xml version="1.0" encoding="utf-8"?>
<sst xmlns="http://schemas.openxmlformats.org/spreadsheetml/2006/main" count="10477" uniqueCount="960">
  <si>
    <t>CONTRACT SANRAL N.017-024-2019/1: FOR THE OPERATIONS AND MAINTENANCE OF TOLL PLAZAS ON THE N17 TOLL ROAD</t>
  </si>
  <si>
    <t>Schedule of Payments / Cost Matrices for the Design-Build and Operation Service Periods</t>
  </si>
  <si>
    <t>Base Date:</t>
  </si>
  <si>
    <t>First Month of Contract:</t>
  </si>
  <si>
    <t>First Month of Operation Service:</t>
  </si>
  <si>
    <t>Control Centre</t>
  </si>
  <si>
    <t>Vehicle Class</t>
  </si>
  <si>
    <t>Est Period</t>
  </si>
  <si>
    <t>Gosforth</t>
  </si>
  <si>
    <t>Class 1</t>
  </si>
  <si>
    <t>Class 2</t>
  </si>
  <si>
    <t>Class 3</t>
  </si>
  <si>
    <t>Class 4</t>
  </si>
  <si>
    <t>Dalpark</t>
  </si>
  <si>
    <t>Leandra</t>
  </si>
  <si>
    <t>Trichardt</t>
  </si>
  <si>
    <t>Ermelo</t>
  </si>
  <si>
    <t>Total</t>
  </si>
  <si>
    <r>
      <rPr>
        <b/>
        <sz val="11"/>
        <color rgb="FF0070C0"/>
        <rFont val="Calibri"/>
        <family val="2"/>
      </rPr>
      <t>Total Variable OM Fees</t>
    </r>
    <r>
      <rPr>
        <b/>
        <sz val="11"/>
        <color theme="1"/>
        <rFont val="Calibri"/>
        <family val="2"/>
      </rPr>
      <t xml:space="preserve"> to Model </t>
    </r>
  </si>
  <si>
    <r>
      <rPr>
        <b/>
        <sz val="11"/>
        <color rgb="FF0070C0"/>
        <rFont val="Calibri"/>
        <family val="2"/>
      </rPr>
      <t>Fixed OM Fees</t>
    </r>
    <r>
      <rPr>
        <b/>
        <sz val="11"/>
        <color theme="1"/>
        <rFont val="Calibri"/>
        <family val="2"/>
      </rPr>
      <t xml:space="preserve"> to Model (Subject to CPI)</t>
    </r>
  </si>
  <si>
    <r>
      <rPr>
        <b/>
        <sz val="11"/>
        <color rgb="FF0070C0"/>
        <rFont val="Calibri"/>
        <family val="2"/>
      </rPr>
      <t xml:space="preserve">OM Provisional Sums </t>
    </r>
    <r>
      <rPr>
        <b/>
        <sz val="11"/>
        <rFont val="Calibri"/>
        <family val="2"/>
      </rPr>
      <t xml:space="preserve">to Model </t>
    </r>
    <r>
      <rPr>
        <b/>
        <sz val="11"/>
        <color theme="1"/>
        <rFont val="Calibri"/>
        <family val="2"/>
      </rPr>
      <t xml:space="preserve"> (Not Subject to CPI)</t>
    </r>
  </si>
  <si>
    <r>
      <rPr>
        <b/>
        <sz val="11"/>
        <color rgb="FF0070C0"/>
        <rFont val="Calibri"/>
        <family val="2"/>
      </rPr>
      <t>Fixed CAPEX</t>
    </r>
    <r>
      <rPr>
        <b/>
        <sz val="11"/>
        <color theme="1"/>
        <rFont val="Calibri"/>
        <family val="2"/>
      </rPr>
      <t xml:space="preserve"> to Model (Subject to CPI)</t>
    </r>
  </si>
  <si>
    <r>
      <rPr>
        <b/>
        <sz val="11"/>
        <color rgb="FF0070C0"/>
        <rFont val="Calibri"/>
        <family val="2"/>
      </rPr>
      <t xml:space="preserve">CAPEX Provisional Sums </t>
    </r>
    <r>
      <rPr>
        <b/>
        <sz val="11"/>
        <rFont val="Calibri"/>
        <family val="2"/>
      </rPr>
      <t xml:space="preserve">to Model  </t>
    </r>
    <r>
      <rPr>
        <b/>
        <sz val="11"/>
        <color theme="1"/>
        <rFont val="Calibri"/>
        <family val="2"/>
      </rPr>
      <t>(Not Subject to CPI)</t>
    </r>
  </si>
  <si>
    <r>
      <rPr>
        <b/>
        <sz val="11"/>
        <color rgb="FF0070C0"/>
        <rFont val="Calibri"/>
        <family val="2"/>
      </rPr>
      <t>Part D</t>
    </r>
    <r>
      <rPr>
        <b/>
        <sz val="11"/>
        <rFont val="Calibri"/>
        <family val="2"/>
      </rPr>
      <t xml:space="preserve"> Contract Participation etc </t>
    </r>
    <r>
      <rPr>
        <b/>
        <sz val="11"/>
        <color theme="1"/>
        <rFont val="Calibri"/>
        <family val="2"/>
      </rPr>
      <t>(Not Subject to CPI)</t>
    </r>
  </si>
  <si>
    <t>CHECK:</t>
  </si>
  <si>
    <t>Item No</t>
  </si>
  <si>
    <t>Description</t>
  </si>
  <si>
    <t>Unit</t>
  </si>
  <si>
    <t>Quantity</t>
  </si>
  <si>
    <t>Rate</t>
  </si>
  <si>
    <t>TOTAL
(6 Years)</t>
  </si>
  <si>
    <t>Operation Service Period - Year 1</t>
  </si>
  <si>
    <t>Operation Service Period - Year 2</t>
  </si>
  <si>
    <t>Operation Service Period - Year 3</t>
  </si>
  <si>
    <t>Operation Service Period - Year 4</t>
  </si>
  <si>
    <t>Operation Service Period - Year 5</t>
  </si>
  <si>
    <t>Operation Service Period - Year 6</t>
  </si>
  <si>
    <t>Total Tendered F&amp;V Cost (Incl VAT, in Rands) - to C1.1.1 FORM OF OFFER</t>
  </si>
  <si>
    <t>15 %VAT on Total Tendered F&amp;V Cost (in Rands)</t>
  </si>
  <si>
    <t>Total Tendered F&amp;V Cost (Excl VAT, in Rands)</t>
  </si>
  <si>
    <t>CHECK</t>
  </si>
  <si>
    <t>Total Tendered F&amp;V Cost for A- and B Series (excl VAT)</t>
  </si>
  <si>
    <t>A</t>
  </si>
  <si>
    <t>A Series: Operation Service</t>
  </si>
  <si>
    <t>Fixed Items</t>
  </si>
  <si>
    <t>Provisional Sums</t>
  </si>
  <si>
    <t>Variable Operation Cost</t>
  </si>
  <si>
    <t>month</t>
  </si>
  <si>
    <t>B</t>
  </si>
  <si>
    <t>B Series: Design Build</t>
  </si>
  <si>
    <t>D</t>
  </si>
  <si>
    <t>D Series: Contract Participation, etc</t>
  </si>
  <si>
    <t>A Series</t>
  </si>
  <si>
    <t>Operation Service</t>
  </si>
  <si>
    <t>.</t>
  </si>
  <si>
    <t>A-1000</t>
  </si>
  <si>
    <t>General Contractors Obligations</t>
  </si>
  <si>
    <t>A-1001</t>
  </si>
  <si>
    <t>Contractors General Obligations for the duration of the Operations Service Period</t>
  </si>
  <si>
    <t>A-1001a</t>
  </si>
  <si>
    <t>Contractors General Obligations for the duration of the Operations Service Period – Establishment Period</t>
  </si>
  <si>
    <t>Week</t>
  </si>
  <si>
    <t>A-1001b</t>
  </si>
  <si>
    <t>Contractor’s General Obligations during Operations Period - Section 1 (Using the Toll System handed over)</t>
  </si>
  <si>
    <t>Month</t>
  </si>
  <si>
    <t>A-1001c</t>
  </si>
  <si>
    <t>Contractor’s General Obligations during Operations Period - Section 2 &amp; 3 (Using the upgraded Toll System)</t>
  </si>
  <si>
    <t>A-1001d</t>
  </si>
  <si>
    <t>Contractor’s General Obligations during Operations Period - Section 4 (Using the SANRAL MIS)</t>
  </si>
  <si>
    <t>A-1001e</t>
  </si>
  <si>
    <t>Contractor’s General Obligations during Operations Period - Section 5 (Using the national SANRAL Toll System)</t>
  </si>
  <si>
    <t>A-1002</t>
  </si>
  <si>
    <t>Provision of Performance Security</t>
  </si>
  <si>
    <t>Year</t>
  </si>
  <si>
    <t>A-1003</t>
  </si>
  <si>
    <t>Compliance with Laws</t>
  </si>
  <si>
    <t>A-1004</t>
  </si>
  <si>
    <t>Compliance with Health and Safety Requirements</t>
  </si>
  <si>
    <t>A-1005</t>
  </si>
  <si>
    <t>Compliance with Environmental Requirements</t>
  </si>
  <si>
    <t>A-1006</t>
  </si>
  <si>
    <t>Compliance with Social Responsibility Requirements</t>
  </si>
  <si>
    <t>A-1007</t>
  </si>
  <si>
    <t>Provision and Maintenance of Adequate Insurance</t>
  </si>
  <si>
    <t>A-1008</t>
  </si>
  <si>
    <t>Provision and Maintenance of Contractor's Equipment</t>
  </si>
  <si>
    <t>A-1009</t>
  </si>
  <si>
    <t>Supply and Maintenance of Documents and Drawings</t>
  </si>
  <si>
    <t>A-1010</t>
  </si>
  <si>
    <t>Training of Personnel and other training obligations</t>
  </si>
  <si>
    <t>A-1011</t>
  </si>
  <si>
    <t>Completion of Operation Service Period</t>
  </si>
  <si>
    <t>Lump Sum</t>
  </si>
  <si>
    <t>A-1012</t>
  </si>
  <si>
    <t>Extra Over Cost for Taking over of upgraded &amp; new assets during contract period (if triggered)</t>
  </si>
  <si>
    <t>A-1013</t>
  </si>
  <si>
    <t>ESCROW for commissioning System application software (not toll system related)</t>
  </si>
  <si>
    <t>A-1014</t>
  </si>
  <si>
    <t xml:space="preserve">Updating Integrated Transport Information System (ITIS) Modules </t>
  </si>
  <si>
    <t>A-1015</t>
  </si>
  <si>
    <t>Liaison with Service Providers</t>
  </si>
  <si>
    <t>A-1016</t>
  </si>
  <si>
    <t>Mentoring Targeted Enterprise (New Entrant-Developing Operator)</t>
  </si>
  <si>
    <t>A-1016a</t>
  </si>
  <si>
    <t>Identify and train Targeted Enterprise (New Entrant-Developing Operator)</t>
  </si>
  <si>
    <t>A-1016b</t>
  </si>
  <si>
    <t>Oversee of Targeted Enterprise (New Entrant-Developing Operator) management of Toll Plaza</t>
  </si>
  <si>
    <t>A-1017</t>
  </si>
  <si>
    <t>Extra over costs for the supervision of the Nominated Subcontractor</t>
  </si>
  <si>
    <t>A-2000</t>
  </si>
  <si>
    <t>Provisioning of Staff and Labour</t>
  </si>
  <si>
    <t>A-2001</t>
  </si>
  <si>
    <t>Toll Collectors</t>
  </si>
  <si>
    <t>A-2002</t>
  </si>
  <si>
    <t>Senior Toll Collectors</t>
  </si>
  <si>
    <t>A-2003</t>
  </si>
  <si>
    <t>Seasonal Toll Collectors</t>
  </si>
  <si>
    <t>A-2004</t>
  </si>
  <si>
    <t>Shift Supervisors</t>
  </si>
  <si>
    <t>A-2005</t>
  </si>
  <si>
    <t>Plaza Managers</t>
  </si>
  <si>
    <t>A-2006</t>
  </si>
  <si>
    <t>Administrative Personnel</t>
  </si>
  <si>
    <t>A-2007</t>
  </si>
  <si>
    <t>Lane, Garden and Plaza Attendants</t>
  </si>
  <si>
    <t>A-2008</t>
  </si>
  <si>
    <t>Technical Staff</t>
  </si>
  <si>
    <t>A-2009</t>
  </si>
  <si>
    <t>Transport of Personnel</t>
  </si>
  <si>
    <t>A-2010</t>
  </si>
  <si>
    <t>Additional Toll Collectors due to Lane Expansion/ Reversible Lane Creation (if triggered)</t>
  </si>
  <si>
    <t>A-2011</t>
  </si>
  <si>
    <t xml:space="preserve">Extra Over or Saving of Operation Cost if Dedicated ETC / Card lanes are implemented </t>
  </si>
  <si>
    <t>A-2011a</t>
  </si>
  <si>
    <t>Extra over on Saving of Operational Costs if Dedicated ETC lanes are implemented (1 lane/direction)</t>
  </si>
  <si>
    <t>A-2011b</t>
  </si>
  <si>
    <t>Extra over on Saving of Operational Costs if Dedicated ETC lanes are implemented (2 lanes/direction) (if triggered)</t>
  </si>
  <si>
    <t>A-2011c</t>
  </si>
  <si>
    <t>Extra over or saving of Operational costs if additional Dedicated ETC lanes are implemented (3 lanes/direction) (If triggered)</t>
  </si>
  <si>
    <t>A-2011d</t>
  </si>
  <si>
    <t>Extra over on Saving of Operational Costs if Dedicated Card  lanes are implemented (1 lane/direction)</t>
  </si>
  <si>
    <t>A-2012</t>
  </si>
  <si>
    <t>Management of functional Customer Service, Including Account Registration, Tag Distribution, Account Top-Up as well as Revenue Management</t>
  </si>
  <si>
    <t>A-2013</t>
  </si>
  <si>
    <t>Customer Service Operations, including Account Registration, Tag Distribution, Account Top-up and Revenue Collection and Administration Services at Control Centres (if triggered)</t>
  </si>
  <si>
    <t>A-2013a</t>
  </si>
  <si>
    <t xml:space="preserve"> Operations of 1 Customer Service Counter</t>
  </si>
  <si>
    <t>A-2013b</t>
  </si>
  <si>
    <t>Extra Over for the Operation of an additional Customer Service Counter</t>
  </si>
  <si>
    <t>A-2014</t>
  </si>
  <si>
    <t>Operation of different work-station configurations at Customer Service (CS) Kiosks at locations remote from Control Centres, including for Account Registration, Tag Distribution, Account Top-up and Revenue Collection and Administration Services (if triggered)</t>
  </si>
  <si>
    <t>A-2014a</t>
  </si>
  <si>
    <t>Operation of 1 work station configuration (if triggered)</t>
  </si>
  <si>
    <t>A-2014b</t>
  </si>
  <si>
    <t>Extra Over for operation of an additional work station (if triggered)</t>
  </si>
  <si>
    <t>A-2014c</t>
  </si>
  <si>
    <t>Extra Over for operation 2 additional work stations (if triggered)</t>
  </si>
  <si>
    <t>A-2014d</t>
  </si>
  <si>
    <t>Extra Over for operation 3 additional work stations (if triggered)</t>
  </si>
  <si>
    <t>A-2014e</t>
  </si>
  <si>
    <t>Extra Over for operation 4 additional work stations (if triggered)</t>
  </si>
  <si>
    <t>A-2015</t>
  </si>
  <si>
    <t>Call handling function:  In-house handling of calls from the public during Operation Period (if triggered)</t>
  </si>
  <si>
    <t>A-2015a</t>
  </si>
  <si>
    <t>One Call handler</t>
  </si>
  <si>
    <t>A-2015b</t>
  </si>
  <si>
    <t>Two Call handlers</t>
  </si>
  <si>
    <t>A-2015c</t>
  </si>
  <si>
    <t>Three Call handlers</t>
  </si>
  <si>
    <t>A-2016</t>
  </si>
  <si>
    <t>Contracts Engineer [Contractor’s Representative]</t>
  </si>
  <si>
    <t>A-2017</t>
  </si>
  <si>
    <t>Quality Control Officer</t>
  </si>
  <si>
    <t>A-2018</t>
  </si>
  <si>
    <t>Maintenance Manager</t>
  </si>
  <si>
    <t>A-2019</t>
  </si>
  <si>
    <t>System/ software support specialist</t>
  </si>
  <si>
    <t>A-2020</t>
  </si>
  <si>
    <t>Network and Security Specialist</t>
  </si>
  <si>
    <t>A-2021</t>
  </si>
  <si>
    <t>Plaza technician(s) - over and above the technician to maintain the Toll System (if needed)</t>
  </si>
  <si>
    <t>A-2022</t>
  </si>
  <si>
    <t>SHEQ Officer</t>
  </si>
  <si>
    <t>A-2023</t>
  </si>
  <si>
    <t>VGS Clerk</t>
  </si>
  <si>
    <t>A-3000</t>
  </si>
  <si>
    <t>Financial Costs (Discounts, Exemption and bank fees)</t>
  </si>
  <si>
    <t>A-3001</t>
  </si>
  <si>
    <t>Cash Deposit fees</t>
  </si>
  <si>
    <t>A-3002</t>
  </si>
  <si>
    <t>Provision for Cash Collection Service</t>
  </si>
  <si>
    <t>A-3003</t>
  </si>
  <si>
    <t>Risk of Income loss in respect of Exempt User Passages</t>
  </si>
  <si>
    <t>A-3004</t>
  </si>
  <si>
    <t>Risk of Income loss in respect of Local and Regional Discounts</t>
  </si>
  <si>
    <t>A-3005</t>
  </si>
  <si>
    <t>Risk of Income loss in respect of Frequent User Discounts</t>
  </si>
  <si>
    <t>A-3006</t>
  </si>
  <si>
    <t>Risk of Income loss in respect of Run through Violations</t>
  </si>
  <si>
    <t>A-3007</t>
  </si>
  <si>
    <t>Risk of Income loss in respect of No Payment Passages</t>
  </si>
  <si>
    <t>A-3008</t>
  </si>
  <si>
    <t>Contractor Discounts Income Loss</t>
  </si>
  <si>
    <t>A-3009</t>
  </si>
  <si>
    <t>Risk of Loss or Damage of Tags (per 100 Tags per month)</t>
  </si>
  <si>
    <t>A-4000</t>
  </si>
  <si>
    <t>Utilities, Services and Levies</t>
  </si>
  <si>
    <t>A-4001</t>
  </si>
  <si>
    <t>Cost for the Supply of Electricity (Provisional Amounts)</t>
  </si>
  <si>
    <t>A-4002</t>
  </si>
  <si>
    <t>Cost for the Supply of Fuel (Provisional Amounts)</t>
  </si>
  <si>
    <t>A-4003</t>
  </si>
  <si>
    <t>Cost for the Supply of Potable Water</t>
  </si>
  <si>
    <t>A-4004</t>
  </si>
  <si>
    <t>Cost for the Sewerage and Waste Water Disposal</t>
  </si>
  <si>
    <t>A-4005</t>
  </si>
  <si>
    <t>Cost for the Refuse Removal</t>
  </si>
  <si>
    <t>A-4006</t>
  </si>
  <si>
    <t>Data Communication Solutions between the various Control Centres</t>
  </si>
  <si>
    <t>A-4007</t>
  </si>
  <si>
    <t>Data backup Communication Solutions between various Control Centres</t>
  </si>
  <si>
    <t>A-4008</t>
  </si>
  <si>
    <t>Data Communication Solution between Control Centre and the TCH</t>
  </si>
  <si>
    <t>A-4009</t>
  </si>
  <si>
    <t>Data backup Communication Solution between Control Centre and the TCH</t>
  </si>
  <si>
    <t>A-4010</t>
  </si>
  <si>
    <t>Provision and maintenance of Telecommunication System – Other, including Telephone and Internet</t>
  </si>
  <si>
    <t>A-5000</t>
  </si>
  <si>
    <t>Maintenance of Project Assets</t>
  </si>
  <si>
    <t>A-5100</t>
  </si>
  <si>
    <t>Facility Maintenance</t>
  </si>
  <si>
    <t>A-5101</t>
  </si>
  <si>
    <t>Control Building and all Remote Plaza Buildings and Structures</t>
  </si>
  <si>
    <t>A-5102</t>
  </si>
  <si>
    <t>Toll lanes and Toll lane Areas</t>
  </si>
  <si>
    <t>A-5103</t>
  </si>
  <si>
    <t>Provision for Painting Buildings and Structures</t>
  </si>
  <si>
    <t>A-5104</t>
  </si>
  <si>
    <t>Corrosion Protection of Steel Structures</t>
  </si>
  <si>
    <t>A-5105a</t>
  </si>
  <si>
    <t>Maintenance of Dedicated ETC lane signs</t>
  </si>
  <si>
    <t>A-5105b</t>
  </si>
  <si>
    <t xml:space="preserve">Replacement of Dedicated ETC lane signs </t>
  </si>
  <si>
    <t>No.</t>
  </si>
  <si>
    <t>A-5106a</t>
  </si>
  <si>
    <t>Maintenance of Median Barriers</t>
  </si>
  <si>
    <t>A-5106b</t>
  </si>
  <si>
    <t>New Installation of Median Barriers</t>
  </si>
  <si>
    <t>Metre</t>
  </si>
  <si>
    <t>A-5107</t>
  </si>
  <si>
    <t>Impact Attenuators</t>
  </si>
  <si>
    <t>A-5108</t>
  </si>
  <si>
    <t>Provision for New Impact Attenuator System (if triggered)</t>
  </si>
  <si>
    <t>A-5109</t>
  </si>
  <si>
    <t>Rental of Containers as temporary storage space for Toll System spares, other equipment, and documents.</t>
  </si>
  <si>
    <t>A-5200</t>
  </si>
  <si>
    <t>Electrical and Mechanical and Handyman Maintenance</t>
  </si>
  <si>
    <t>A-5201</t>
  </si>
  <si>
    <t>Electrical Maintenance: Control Building including Virtual Plazas and Toll lanes Areas</t>
  </si>
  <si>
    <t>A-5202</t>
  </si>
  <si>
    <t>Mechanical Maintenance: Control Building including Virtual Plazas and Toll Lanes Areas</t>
  </si>
  <si>
    <t>A-5203</t>
  </si>
  <si>
    <t>Handyman Maintenance: Control Building including Virtual Plazas and Toll Lanes Areas</t>
  </si>
  <si>
    <t>A-5204</t>
  </si>
  <si>
    <t xml:space="preserve">Provision for E+M Specialist for Generator Maintenance </t>
  </si>
  <si>
    <t>A-5205</t>
  </si>
  <si>
    <t xml:space="preserve">Provision for E+M Specialist for UPS Maintenance </t>
  </si>
  <si>
    <t>A-5206</t>
  </si>
  <si>
    <t>Provision for E+M Specialist for Earthing Tests</t>
  </si>
  <si>
    <t>A-5207</t>
  </si>
  <si>
    <t xml:space="preserve">Provision for E+M Specialist for Road Lighting Maintenance (incl group lamp replacement) </t>
  </si>
  <si>
    <t>A-5208</t>
  </si>
  <si>
    <t>Provision for E+M Specialist for maintenance of the SCADA system</t>
  </si>
  <si>
    <t>A-5209</t>
  </si>
  <si>
    <t>Provision for E+M Specialist for maintenance of EPMS 1st, 2nd and 3rd line support and maintenance by a certified installer.</t>
  </si>
  <si>
    <t>A-5300</t>
  </si>
  <si>
    <t>Toll System Maintenance</t>
  </si>
  <si>
    <t>A-5301</t>
  </si>
  <si>
    <t>Toll System Software Support "If triggered"</t>
  </si>
  <si>
    <t>A-5302</t>
  </si>
  <si>
    <t>Toll System Equipment and Hardware Maintenance "If triggered"</t>
  </si>
  <si>
    <t>A-5303</t>
  </si>
  <si>
    <t>Toll System Maintenance and Support: QLS "If triggered"</t>
  </si>
  <si>
    <t>A-5304</t>
  </si>
  <si>
    <t>Toll System Maintenance and Support:  VGS "If triggered"</t>
  </si>
  <si>
    <t>A-5305</t>
  </si>
  <si>
    <t>Toll System Maintenance and support Customer Service work stations &amp; related equipment</t>
  </si>
  <si>
    <t>A-5306</t>
  </si>
  <si>
    <t>Provision and Maintenance of Toll System Helpdesk System</t>
  </si>
  <si>
    <t>A-5307</t>
  </si>
  <si>
    <t>Provision and Maintenance of Asset Management System (AMS)</t>
  </si>
  <si>
    <t>A-5308a</t>
  </si>
  <si>
    <t>Hand-Back of Toll System to Employer</t>
  </si>
  <si>
    <t>A-5308b</t>
  </si>
  <si>
    <t>Hand-Back of assets and systems other than the Toll System</t>
  </si>
  <si>
    <t>A-6000</t>
  </si>
  <si>
    <t>Toll Road Services</t>
  </si>
  <si>
    <t>A-6001</t>
  </si>
  <si>
    <t>Participation in Road Incident Management System Procedures and Structures</t>
  </si>
  <si>
    <t>A-6002</t>
  </si>
  <si>
    <t>Provision for Supply, Implementation, Operation and Maintenance of Route Patrol Services</t>
  </si>
  <si>
    <t>A-6003</t>
  </si>
  <si>
    <t>Provision for Supply, Implementation, Operation and Maintenance of Route Customer Service Call Centre</t>
  </si>
  <si>
    <t>A-7000</t>
  </si>
  <si>
    <t>Safety and Security</t>
  </si>
  <si>
    <t>A-7001</t>
  </si>
  <si>
    <t>Procurement, Upgrade and Maintenance of Security Systems at plaza buildings, lane area incl remote Plazas  (sensors, cameras etc.)</t>
  </si>
  <si>
    <t>A-7002</t>
  </si>
  <si>
    <t>Procurement, Upgrade and Maintenance of Security Systems in toll booths, including toll booths at remote plazas  (sensors, cameras etc.)</t>
  </si>
  <si>
    <t>A-7003</t>
  </si>
  <si>
    <t>Support, installation and maintenance of fire suppression system in the sever-, generator-  and UPS rooms</t>
  </si>
  <si>
    <t>A-7004</t>
  </si>
  <si>
    <t>Provision of Security Services</t>
  </si>
  <si>
    <t>A-7004a</t>
  </si>
  <si>
    <t>A-7004b</t>
  </si>
  <si>
    <t>One (1) extra armed guard (if triggered)</t>
  </si>
  <si>
    <t>Shift</t>
  </si>
  <si>
    <t>A-7004c</t>
  </si>
  <si>
    <t>Two (2) extra armed guards (if triggered)</t>
  </si>
  <si>
    <t>A-7004d</t>
  </si>
  <si>
    <t xml:space="preserve">Three (3) extra armed guards (if triggered) </t>
  </si>
  <si>
    <t>A-7004e</t>
  </si>
  <si>
    <t xml:space="preserve">Four (4) extra armed guards (if triggered) </t>
  </si>
  <si>
    <t>A-7004f</t>
  </si>
  <si>
    <t xml:space="preserve">Tactical Response Security (if triggered) </t>
  </si>
  <si>
    <t>A-7004g</t>
  </si>
  <si>
    <t>Provision of temporary ablution facilities for Enforcement Agencies (if triggered)</t>
  </si>
  <si>
    <t>A-7005</t>
  </si>
  <si>
    <t>Security cameras, weatherproof, wireless and battery operated including motion detection or analytics.</t>
  </si>
  <si>
    <t>A-7005a</t>
  </si>
  <si>
    <t>Monitoring security cameras in B-4016 internally or externally. Sim Cards, Data fees, remote monitoring fees included, comprehensive insurance, etc. Minimum of 6 cameras on the basic system</t>
  </si>
  <si>
    <t>A-7005b</t>
  </si>
  <si>
    <t>Monitoring security cameras in B-4016 internally or externally. Additional monthly cost per single camera added to the monitoring system / control room. (6 cameras X 60 months)</t>
  </si>
  <si>
    <t>Cameras-Month</t>
  </si>
  <si>
    <t>A-7006</t>
  </si>
  <si>
    <t>Replace razor wire at Ermelo Toll Plaza</t>
  </si>
  <si>
    <t>A-7007</t>
  </si>
  <si>
    <t>High-security, vandal-proof and anti-tamper security fence to Secure front of buildings with palisade or Clearview fencing at Leandra, Trichardt, Ermelo and Dalpark Toll Plazas</t>
  </si>
  <si>
    <t>A-7008</t>
  </si>
  <si>
    <t>Heavy duty automatic locks to be installed in the toll booth doors at all N17 Toll Plazas</t>
  </si>
  <si>
    <t>A-8000</t>
  </si>
  <si>
    <t>Quality Assurance</t>
  </si>
  <si>
    <t>A-8001</t>
  </si>
  <si>
    <t>Establishment of Quality Assurance System</t>
  </si>
  <si>
    <t>A-8002</t>
  </si>
  <si>
    <t>Maintenance of Quality Assurance System</t>
  </si>
  <si>
    <t>A-9000</t>
  </si>
  <si>
    <t>Reporting</t>
  </si>
  <si>
    <t>A-9001</t>
  </si>
  <si>
    <t>A-10000</t>
  </si>
  <si>
    <t>A-10001a</t>
  </si>
  <si>
    <t>Prov Sum</t>
  </si>
  <si>
    <t>A-10001b</t>
  </si>
  <si>
    <t>%</t>
  </si>
  <si>
    <t>A-10002a</t>
  </si>
  <si>
    <t>A-10002b</t>
  </si>
  <si>
    <t>A-10003a</t>
  </si>
  <si>
    <t>A-10003b</t>
  </si>
  <si>
    <t>A-10004a</t>
  </si>
  <si>
    <t>A-10004b</t>
  </si>
  <si>
    <t>A-10005a</t>
  </si>
  <si>
    <t>A-10005b</t>
  </si>
  <si>
    <t>A-10006a</t>
  </si>
  <si>
    <t>A-10006b</t>
  </si>
  <si>
    <t>A-10007a</t>
  </si>
  <si>
    <t>A-10007b</t>
  </si>
  <si>
    <t>A-10008a</t>
  </si>
  <si>
    <t>A-10008b</t>
  </si>
  <si>
    <t>A-10009a</t>
  </si>
  <si>
    <t>A-10009-b</t>
  </si>
  <si>
    <t>A-10010a</t>
  </si>
  <si>
    <t>A-10010b</t>
  </si>
  <si>
    <t>A-10011a</t>
  </si>
  <si>
    <t>A-10011b</t>
  </si>
  <si>
    <t>A-10012a</t>
  </si>
  <si>
    <t>A-10012b</t>
  </si>
  <si>
    <t>A-10013</t>
  </si>
  <si>
    <t>Resolution of Flooding of the manholes at Denne Road</t>
  </si>
  <si>
    <t>A-10013a</t>
  </si>
  <si>
    <t>A-10013b</t>
  </si>
  <si>
    <t>A-10014</t>
  </si>
  <si>
    <t>Water Proofing</t>
  </si>
  <si>
    <t>A-10014a</t>
  </si>
  <si>
    <t>A-10014b</t>
  </si>
  <si>
    <t>A-10014c</t>
  </si>
  <si>
    <t>A-10014d</t>
  </si>
  <si>
    <t>A-10015</t>
  </si>
  <si>
    <t>Provision for the Refurbishing of Toll Plaza Control Buildings</t>
  </si>
  <si>
    <t>A-10015a</t>
  </si>
  <si>
    <t>A-10015b</t>
  </si>
  <si>
    <t>A-10016</t>
  </si>
  <si>
    <t>Provision for concrete works: Replacement of Toll Booths and concrete slabs at Gosforth and Dalpark and replacement of concrete joint sealant at all the toll plazas</t>
  </si>
  <si>
    <t>A-10016a</t>
  </si>
  <si>
    <t>Replacement of current aluminium toll booths with security type concrete toll booths, replacement of cracked and failed concrete slabs and replacement of concrete joint sealant in the toll lanes and approaches (aprons) as and when instructed by the Employer</t>
  </si>
  <si>
    <t>A-10016b</t>
  </si>
  <si>
    <t>B Series</t>
  </si>
  <si>
    <t>Schedule B series</t>
  </si>
  <si>
    <t>B-1000</t>
  </si>
  <si>
    <t>Contractors Establishment</t>
  </si>
  <si>
    <t>B-1001a</t>
  </si>
  <si>
    <t>Contractors General Obligations and Establishment at Contract Commencement date for the Design Build period - fixed obligations for Design Build and Operations</t>
  </si>
  <si>
    <t>B-1001b</t>
  </si>
  <si>
    <t>Contractors General Obligations and Establishment at Contract Commencement date for the Design Build period - Time Related obligations for Design Build and Operations</t>
  </si>
  <si>
    <t>B-1002a</t>
  </si>
  <si>
    <t>Allowance for person- hours for variations -Project Manager (100 hours)</t>
  </si>
  <si>
    <t>person-hours</t>
  </si>
  <si>
    <t>B-1002b</t>
  </si>
  <si>
    <t>Allowance for person- hours for variations -Senior Hardware and/or Software Engineer (100 hours)</t>
  </si>
  <si>
    <t>B-1002c</t>
  </si>
  <si>
    <t>Allowance for person- hours for variations -Junior Hardware and/or Software Engineer (100 hours)</t>
  </si>
  <si>
    <t>B-1002d</t>
  </si>
  <si>
    <t>Allowance for person- hours for variations -Installation and/or Training Manager (100 hours)</t>
  </si>
  <si>
    <t>B-1002e</t>
  </si>
  <si>
    <t>Allowance for person- hours for variations -Installer (100 hours)</t>
  </si>
  <si>
    <t>B-1002f</t>
  </si>
  <si>
    <t>Allowance for person- hours for variations -Labourer (100 hours)</t>
  </si>
  <si>
    <t>B-1002g</t>
  </si>
  <si>
    <t>Allowance for person- hours for variations -Maintenance Technician (100 hours)</t>
  </si>
  <si>
    <t>B-1002h</t>
  </si>
  <si>
    <t>Allowance for person- hours for variations -Trainer (100 hours)</t>
  </si>
  <si>
    <t>B-1002i</t>
  </si>
  <si>
    <t>Allowance for person- hours for variations -QA Manager (100 hours)</t>
  </si>
  <si>
    <t>B-1002j</t>
  </si>
  <si>
    <t>Allowance for person- hours for variations -Testers (100 hours)</t>
  </si>
  <si>
    <t>B-1003</t>
  </si>
  <si>
    <t>Establishment upgrades</t>
  </si>
  <si>
    <t>B-1004 </t>
  </si>
  <si>
    <t xml:space="preserve">System Obsolescence, Routine Maintenance, Performance Related, Software related upgrades and hand-back requirements </t>
  </si>
  <si>
    <t xml:space="preserve"> </t>
  </si>
  <si>
    <t>B-2000</t>
  </si>
  <si>
    <t>Toll System - Plaza/ Control Centre level: Conventional Plazas/ Hybrid Plaza, and conventional part of A</t>
  </si>
  <si>
    <t>B-2001</t>
  </si>
  <si>
    <t>Provision of Toll System Software and Hardware: Back Office System (if triggered)</t>
  </si>
  <si>
    <t>B-2002</t>
  </si>
  <si>
    <t>Provision of Toll System Software and Hardware: VGS (if triggered)</t>
  </si>
  <si>
    <t>B-2003</t>
  </si>
  <si>
    <t>Provision of Toll System Software and Hardware: QLS (if triggered)</t>
  </si>
  <si>
    <t>B-2004</t>
  </si>
  <si>
    <t>Provision of Toll System Software and Hardware: DCS (if triggered)</t>
  </si>
  <si>
    <t>B-2005</t>
  </si>
  <si>
    <t>Provision of Toll System Software and Hardware: Archive System (if triggered)</t>
  </si>
  <si>
    <t>B-2006a</t>
  </si>
  <si>
    <t>Additional Software and licences complete not listed in item B-2006-b (if triggered)</t>
  </si>
  <si>
    <t>B-2006b</t>
  </si>
  <si>
    <t>Additional Software and licences for Microsoft Products/ Oracle RDBMS and SAP (if triggered)</t>
  </si>
  <si>
    <t>B-2006c</t>
  </si>
  <si>
    <t>Additional software and licences complete (not provided by the Nominated Subcontractor)</t>
  </si>
  <si>
    <t>B-2007</t>
  </si>
  <si>
    <t>Provision of Toll System Software and Hardware: Work stations for Customer Service operations at the Control Centre and/or remote Plazas. (If triggered)</t>
  </si>
  <si>
    <t>B-2008</t>
  </si>
  <si>
    <t>LAN and Network Connections- Provision and Installation of GB/s network for all work stations,  printers,  network  equipment  and  fail  over  or standby devices complete (if triggered)</t>
  </si>
  <si>
    <t>B-2009</t>
  </si>
  <si>
    <t>Detection System for vehicles of Special Interest (VOSI) (if triggered)</t>
  </si>
  <si>
    <t>B-2010</t>
  </si>
  <si>
    <t>Detection System for vehicles Exceeding the Legal Vehicle Height (if triggered)</t>
  </si>
  <si>
    <t>B-2011</t>
  </si>
  <si>
    <t>Provision for Toll System software and hardware:  Interface with TCH</t>
  </si>
  <si>
    <t>B-2012</t>
  </si>
  <si>
    <t>Provision for a full set of spares</t>
  </si>
  <si>
    <t>B-2013</t>
  </si>
  <si>
    <t>VGS, QLS and ANPR pilot parallel operations (if triggered)</t>
  </si>
  <si>
    <t>B-2014a</t>
  </si>
  <si>
    <t xml:space="preserve">Full access to Toll system source code, and perpetual licence to use at all SANRAL current and future plazas  (if triggered) </t>
  </si>
  <si>
    <t>B-2014b</t>
  </si>
  <si>
    <t>Delivery of Toll System source code, Toll System build, configuration, and deployment documentation  (if triggered)</t>
  </si>
  <si>
    <t>B-2014c</t>
  </si>
  <si>
    <t>Delivery of Toll System development and test platform and test environment  (if triggered)</t>
  </si>
  <si>
    <t>B-2014d</t>
  </si>
  <si>
    <t>Toll system source code verification and site configuration, deployment, commissioning, and version control set-up  (if triggered)</t>
  </si>
  <si>
    <t>B-2014e</t>
  </si>
  <si>
    <t>Toll system site recovery pack compilation, verification and delivery  (if triggered)</t>
  </si>
  <si>
    <t>B-2014f</t>
  </si>
  <si>
    <t>SANRAL Toll system pilot deployment and  testing  (if triggered)</t>
  </si>
  <si>
    <t>B-2014g</t>
  </si>
  <si>
    <t>SANRAL Toll system deployment, replacing another Toll System  (if triggered)</t>
  </si>
  <si>
    <t>Lump Sum </t>
  </si>
  <si>
    <t>B-2014h</t>
  </si>
  <si>
    <t>Full Toll system Intellectual Property and ownership</t>
  </si>
  <si>
    <t>Rate Only</t>
  </si>
  <si>
    <t>B-2014i</t>
  </si>
  <si>
    <t>Additional operational costs during the SANRAL Toll System pilot deployment and testing (if triggered)</t>
  </si>
  <si>
    <t>B-2014j</t>
  </si>
  <si>
    <t>Additional operational costs during the SANRAL Toll System deployment, replacing another Toll System(if triggered)</t>
  </si>
  <si>
    <t>B-2015</t>
  </si>
  <si>
    <t>Workshop: Lane test or standby rigs</t>
  </si>
  <si>
    <t>B-2016a</t>
  </si>
  <si>
    <t>Design, develop and test basic SANRAL MIS interface (Specified in Part C3 V2B4a PS 7.8) (if triggered)</t>
  </si>
  <si>
    <t>B-2016b</t>
  </si>
  <si>
    <t>SANRAL MIS basic interface maintenance and support (if triggered)</t>
  </si>
  <si>
    <t>B-2016c</t>
  </si>
  <si>
    <t>Pilot testing in conjunction with the SANRAL MIS interface (if triggered).</t>
  </si>
  <si>
    <t>B-2016d</t>
  </si>
  <si>
    <t>Deployment, configuration, testing and commissioning of the SANRAL MIS interface on the route (if triggered).</t>
  </si>
  <si>
    <t>B-2016e</t>
  </si>
  <si>
    <t>Additional operational costs during the Pilot testing in conjunction with the SANRAL MIS interface (if triggered)</t>
  </si>
  <si>
    <t>B-2016f</t>
  </si>
  <si>
    <t>Additional operational costs during deployment, configuration, testing and commissioning of the SANRAL MIS interface on the route (if triggered)</t>
  </si>
  <si>
    <t>B-3000</t>
  </si>
  <si>
    <t>Toll System - Lane Area Related</t>
  </si>
  <si>
    <t>B-3001</t>
  </si>
  <si>
    <t>Provision of Toll System Software and Hardware: AVC Systems for mixed/ manual/ ETC lanes and/or Dedicated ETC lanes (if triggered)</t>
  </si>
  <si>
    <t>No</t>
  </si>
  <si>
    <t>B-3002</t>
  </si>
  <si>
    <t>Provision of Toll System Software and Hardware: Mixed Manual / ETC lanes for single direction (if triggered)</t>
  </si>
  <si>
    <t>B-3003</t>
  </si>
  <si>
    <t>Provision of Toll System Software and Hardware: Dedicated ETC lanes (if triggered)</t>
  </si>
  <si>
    <t>B-3004</t>
  </si>
  <si>
    <t>Provision of Toll System Software and Hardware: Changing a mixed Manual ETC lane to a dedicated ETC Lane (if triggered)</t>
  </si>
  <si>
    <t>B-3005</t>
  </si>
  <si>
    <t>Provision of Toll System Software and Hardware: Implementation of reversible Dedicated ETC Toll Lanes (if triggered)</t>
  </si>
  <si>
    <t>B-3006</t>
  </si>
  <si>
    <t>B-3007</t>
  </si>
  <si>
    <t>B-3008</t>
  </si>
  <si>
    <t>Provision of Documentation (if triggered)</t>
  </si>
  <si>
    <t>B-3009</t>
  </si>
  <si>
    <t>Provision of Toll System Software and Hardware : AVC Systems for Mixed/ Manual/ ETC Lanes and/ or Dedicated ETC lanes (if triggered)</t>
  </si>
  <si>
    <t>B-3010</t>
  </si>
  <si>
    <t>Provision of Toll System Software and Hardware: Ramp/Mainline Swapping (if triggered)</t>
  </si>
  <si>
    <t>B-3011</t>
  </si>
  <si>
    <t>Provision of Toll System Software and Hardware: Mixed Manual/ETC lanes for single direction (if triggered)</t>
  </si>
  <si>
    <t>B-3012a</t>
  </si>
  <si>
    <t>Provision of Toll System Software and Hardware:  For lane which can switch between Dedicated ETC mode and Mixed Manual/ETC lane Mode</t>
  </si>
  <si>
    <t>B-3012b</t>
  </si>
  <si>
    <t>Provision of Toll System Software and Hardware for replacement of the Legacy Toll System: For lane which can switch between Dedicated ETC mode and Mixed Manual/ETC lane Mode (if triggered)</t>
  </si>
  <si>
    <t>B-3013</t>
  </si>
  <si>
    <t>Provision of Toll System and VGS Software and Hardware: Automatic Number Plate Recognition (ANPR) (if triggered)</t>
  </si>
  <si>
    <t>B-3014</t>
  </si>
  <si>
    <t>Provision of Toll System and VGS Software and Hardware: EMVCO compatible card readers (if triggered)</t>
  </si>
  <si>
    <t>B-4000</t>
  </si>
  <si>
    <t>Electrical and Mechanical</t>
  </si>
  <si>
    <t>B-4001</t>
  </si>
  <si>
    <t>Uninterrupted Power Supply (UPS) (If triggered Items)</t>
  </si>
  <si>
    <t>B-4001a</t>
  </si>
  <si>
    <t>Static 6kVA UPS  (if triggered)</t>
  </si>
  <si>
    <t>B-4001b</t>
  </si>
  <si>
    <t>UPS - Modular - 20kVA (Frame Capacity 60 kVA, N+1, 2 x modules) (if triggered)</t>
  </si>
  <si>
    <t>B-4001c</t>
  </si>
  <si>
    <t>UPS - Modular - 40kVA (Frame Capacity 60 kVA, N+1, 3 x modules) (if triggered)</t>
  </si>
  <si>
    <t>B-4001d</t>
  </si>
  <si>
    <t>UPS - Modular - 60kVA (Frame Capacity 60 kVA, N+1, 4 x modules) (if triggered)</t>
  </si>
  <si>
    <t>B-4001e</t>
  </si>
  <si>
    <t>New 12V VRLA maintenance-free lead acid batteries (if triggered)</t>
  </si>
  <si>
    <t>kWh</t>
  </si>
  <si>
    <t>B-4001f</t>
  </si>
  <si>
    <t>UPS delivery to site</t>
  </si>
  <si>
    <t>Km</t>
  </si>
  <si>
    <t>B-4002</t>
  </si>
  <si>
    <t>Electrical : Supply and Installation</t>
  </si>
  <si>
    <t>B-4003</t>
  </si>
  <si>
    <t>Booth Air-conditioner and fresh air ventilation upgrade (if triggered items)</t>
  </si>
  <si>
    <t>B-4003a</t>
  </si>
  <si>
    <t>New Inverter 9000BTU mid-wall split or cassette type air-conditioner</t>
  </si>
  <si>
    <t>B-4003b</t>
  </si>
  <si>
    <t>New Inverter 12000BTU mid-wall split or cassette type air-conditioner</t>
  </si>
  <si>
    <t>B-4003c</t>
  </si>
  <si>
    <t>New Inverter 18000BTU mid-wall split or cassette type air-conditioner</t>
  </si>
  <si>
    <t>B-4003d</t>
  </si>
  <si>
    <t>New Inverter 24000BTU mid-wall split or cassette type air-conditioner</t>
  </si>
  <si>
    <t>B-4003e</t>
  </si>
  <si>
    <t>New inverter VRV 18HP/48000BTU Heat recovery system (Leandra, Trichardt &amp; Ermelo Toll Plazas)</t>
  </si>
  <si>
    <t>B-4003f</t>
  </si>
  <si>
    <t>Preliminary Design (Gosforth &amp; Dalpark Toll Plazas)</t>
  </si>
  <si>
    <t>B-4003g</t>
  </si>
  <si>
    <t>Detail Design (Gosforth and Dalpark Toll Plazas)</t>
  </si>
  <si>
    <t>B-4003h</t>
  </si>
  <si>
    <t>Tender process as per Employer SCM approved process (Gosforth and Dalpark Toll Plazas)</t>
  </si>
  <si>
    <t>B-4004</t>
  </si>
  <si>
    <t>Energy and Power Management</t>
  </si>
  <si>
    <t>B-4004a</t>
  </si>
  <si>
    <t>Power meter (Normal, Generator, Grid Tie inverter and battery storage)</t>
  </si>
  <si>
    <t>B-4004b</t>
  </si>
  <si>
    <t>Energy and Power Management Software (EPMS) &amp; license</t>
  </si>
  <si>
    <t>B-4004c</t>
  </si>
  <si>
    <t>Device license (devices that will interface with the EPMS software)</t>
  </si>
  <si>
    <t>B-4004d</t>
  </si>
  <si>
    <t>Preliminary Design</t>
  </si>
  <si>
    <t>B-4004e</t>
  </si>
  <si>
    <t>Detail Design</t>
  </si>
  <si>
    <t>B-4005</t>
  </si>
  <si>
    <t>New generator and additional generator services due to extended power interruption (if triggered items)</t>
  </si>
  <si>
    <t>B-4005a</t>
  </si>
  <si>
    <t>Generator 60kVA prime power for installation in generator room (Denne Road Ramp Toll Plazas)</t>
  </si>
  <si>
    <t>B-4005b</t>
  </si>
  <si>
    <t>Generator 60kVA prime power with soundproof and weatherproof enclosure (Leandra Ramp Toll Plazas)</t>
  </si>
  <si>
    <t>B-4005c</t>
  </si>
  <si>
    <t>Generator 100kVA prime power with soundproof and weatherproof enclosure (Gosforth West Ramp Toll Plaza)</t>
  </si>
  <si>
    <t>B-4005d</t>
  </si>
  <si>
    <t>Generator 150kVA prime power without soundproof and weatherproof enclosure, installed inside generator room (Gosforth Toll Plaza)</t>
  </si>
  <si>
    <t>B-4005e</t>
  </si>
  <si>
    <t>Generator 200kVA prime power without soundproof and weatherproof enclosure, installed inside generator room (Dalpark  Toll Plaza)</t>
  </si>
  <si>
    <t>B-4005f</t>
  </si>
  <si>
    <t>Generator 250kVA prime power with soundproof and weatherproof enclosure (Leandra, Trichardt &amp; Ermelo Toll Plazas)</t>
  </si>
  <si>
    <t>B-4005g</t>
  </si>
  <si>
    <t>Generator Routine Service @ 250hrs</t>
  </si>
  <si>
    <t>B-4006</t>
  </si>
  <si>
    <t>Generator AMF Controller &amp; diesel bulk tank (if triggered items)</t>
  </si>
  <si>
    <t>B-4006a</t>
  </si>
  <si>
    <t>New Generator Automatic Main Failure (AMF) Controller (Leandra Toll Plaza))</t>
  </si>
  <si>
    <t>B-4006b</t>
  </si>
  <si>
    <t>Add DSE 892 communication device (Dalpark, Denne Road &amp; Ermelo Toll Plazas)</t>
  </si>
  <si>
    <t>B-4006c</t>
  </si>
  <si>
    <t>Add SG485 communication device (Gosforth West Ramp Toll Plazas)</t>
  </si>
  <si>
    <t>B-4006d</t>
  </si>
  <si>
    <t>Diesel Bulk Storage Tank 2000lts, above ground – Detail design (Leandra Ramp Toll Plazas) (if triggered)</t>
  </si>
  <si>
    <t>B-4006e</t>
  </si>
  <si>
    <t>Diesel Bulk Storage Tank 2000lts, above ground – Tender or quotation process as per Employer SCM approved process (if triggered)</t>
  </si>
  <si>
    <t>B-4007</t>
  </si>
  <si>
    <t>Corrotion Protection and Painting at Toll Plazas</t>
  </si>
  <si>
    <t>B-4007a</t>
  </si>
  <si>
    <t>B-4007b</t>
  </si>
  <si>
    <t>B-4007c</t>
  </si>
  <si>
    <t>Tender process as per Employer SCM approved process</t>
  </si>
  <si>
    <t>B-4008</t>
  </si>
  <si>
    <t>Energy avoidance upgrades at Gosforth and Dalpark Toll Plazas (if triggered items)</t>
  </si>
  <si>
    <t>B-4008a</t>
  </si>
  <si>
    <t>Supply and install eco-friendly and SABS approved building ceiling insulation.</t>
  </si>
  <si>
    <t>m²</t>
  </si>
  <si>
    <t>B-4009</t>
  </si>
  <si>
    <t>New Power Skirting (Gosforth and Dalpark Toll Plazas)</t>
  </si>
  <si>
    <t>B-4009a</t>
  </si>
  <si>
    <t>New electrical 3 x compartment power skirting</t>
  </si>
  <si>
    <t>B-4009b</t>
  </si>
  <si>
    <t>16A socket outlets for power skirting</t>
  </si>
  <si>
    <t>B-4010</t>
  </si>
  <si>
    <t>Fire Dection System (Gosforth &amp; Dalpark Toll Plazas)</t>
  </si>
  <si>
    <t>B-4010a</t>
  </si>
  <si>
    <t>Fire detection system complete</t>
  </si>
  <si>
    <t>B-4011</t>
  </si>
  <si>
    <t>SCADA system (Minimum 72 scan points per Control Centre)</t>
  </si>
  <si>
    <t>B-4011a</t>
  </si>
  <si>
    <t>Mylar/Belden shielded or similar cabling including cable support system</t>
  </si>
  <si>
    <t>m</t>
  </si>
  <si>
    <t>B-4011b</t>
  </si>
  <si>
    <t>SCADA Computer complete including storage (minimum one 1,5-year data) per Toll Plaza</t>
  </si>
  <si>
    <t>B-4011c</t>
  </si>
  <si>
    <t>SCADA software setup and configuration per integrated system as listed below (1 - Generator)</t>
  </si>
  <si>
    <t>B-4011d</t>
  </si>
  <si>
    <t>SCADA software setup and configuration per integrated system as listed below (2 – Bulk Fuel)</t>
  </si>
  <si>
    <t>B-4011e</t>
  </si>
  <si>
    <t>SCADA software setup and configuration per integrated system as listed below (3 - UPS)</t>
  </si>
  <si>
    <t>B-4011f</t>
  </si>
  <si>
    <t>SCADA software setup and configuration per integrated system as listed below (4 – Electrical Fence).</t>
  </si>
  <si>
    <t>B-4011g</t>
  </si>
  <si>
    <t>SCADA software setup and configuration per integrated system as listed below (5 – Fresh air system)</t>
  </si>
  <si>
    <t>B-4011h</t>
  </si>
  <si>
    <t>SCADA software setup and configuration per integrated system as listed below (6 – Power meter)</t>
  </si>
  <si>
    <t>B-4011i</t>
  </si>
  <si>
    <t>SCADA software setup and configuration per integrated system as listed below (7 – PV System)</t>
  </si>
  <si>
    <t>B-4011j</t>
  </si>
  <si>
    <t>SCADA software setup and configuration per integrated system as listed below (8 – Temperature sensor)</t>
  </si>
  <si>
    <t>B-4011k</t>
  </si>
  <si>
    <t>SCADA software setup and configuration per integrated system as listed below (9 – Fire control panel)</t>
  </si>
  <si>
    <t>B-4011l</t>
  </si>
  <si>
    <t>PLC interface between devices and SCADA computer</t>
  </si>
  <si>
    <t>B-4011m</t>
  </si>
  <si>
    <t>GMS Module to send SMS's to the Contractor and ER and to access the system as secondary communication</t>
  </si>
  <si>
    <t>B-4011n</t>
  </si>
  <si>
    <t>B-4011o</t>
  </si>
  <si>
    <t>B-4012</t>
  </si>
  <si>
    <t>Photovoltaic with Battery Energy Storage Solution (All Control Centres)</t>
  </si>
  <si>
    <t>B-4012a</t>
  </si>
  <si>
    <t>B-4012b</t>
  </si>
  <si>
    <t>B-4012c</t>
  </si>
  <si>
    <t>Tender process as per Employer CRM approved process</t>
  </si>
  <si>
    <t>B-4013</t>
  </si>
  <si>
    <t>Energy avoidance upgrades at Ermelo, Trichardt, and Leandra Toll Plazas (if triggered items)</t>
  </si>
  <si>
    <t>B-4013a</t>
  </si>
  <si>
    <t>Domestic Integrated Heat Pump</t>
  </si>
  <si>
    <t>B-4014</t>
  </si>
  <si>
    <t>Solar Photovoltaic carport at Gosforth, Dalpark, Ermelo, Trichardt, and Leandra Toll Plazas (if triggered items)</t>
  </si>
  <si>
    <t>B-4014a</t>
  </si>
  <si>
    <t>B-4014b</t>
  </si>
  <si>
    <t>B-4014c</t>
  </si>
  <si>
    <t>B-4015</t>
  </si>
  <si>
    <t>Supply and installation of masts for Road and Area Lighting</t>
  </si>
  <si>
    <t>B-4015a</t>
  </si>
  <si>
    <t>P1, 10m Scissor mast including switchgear, earthing, luminaire mounting bracket/spigot for 1 x LED luminaire. (Allow for 13kg LED luminaire).</t>
  </si>
  <si>
    <t>B-4015b</t>
  </si>
  <si>
    <t>P1B, Mast base for 10m Scissor mast as per pole/mast manufacturer, concrete test certificate and Engineer sign-off required after installation.</t>
  </si>
  <si>
    <t>B-4015c</t>
  </si>
  <si>
    <t>P2, 15m Scissor mast including switchgear, earthing, luminaire mounting bracket/spigot for 2 x LED luminaire. (Allow for 26kg LED luminaire).</t>
  </si>
  <si>
    <t>B-4015d</t>
  </si>
  <si>
    <t>P2B, Mast base for 15m Scissor mast as per pole/mast manufacturer, concrete test certificate and Engineer sign-off required after installation.</t>
  </si>
  <si>
    <t>B-4015e</t>
  </si>
  <si>
    <t>P3, 18m Scissor mast including switchgear, earthing, luminaire mounting bracket/spigot for 2 x LED luminaire. (Allow for 26kg LED luminaire).</t>
  </si>
  <si>
    <t>B-4015f</t>
  </si>
  <si>
    <t>P3B, Mast base for 18m Scissor mast as per pole/mast manufacturer, concrete test certificate and Engineer sign-off required after installation.</t>
  </si>
  <si>
    <t>B-4015g</t>
  </si>
  <si>
    <t>P4, 8m fixed anti-vandal pole including switchgear, earthing, luminaire mounting bracket/spigot for 1 x LED luminaire. (Allow for 13kg LED luminaire).</t>
  </si>
  <si>
    <t>B-4015h</t>
  </si>
  <si>
    <t>P5, 10m fixed anti-vandal pole including switchgear, earthing, luminaire mounting bracket/spigot for 1 x LED luminaire. (Allow for 13kg LED luminaire).</t>
  </si>
  <si>
    <t>B-4015i</t>
  </si>
  <si>
    <t>P6, 12m fixed anti-vandal pole including switchgear, earthing, luminaire mounting bracket/spigot for 1 x LED luminaire. (Allow for 13kg LED luminaire).</t>
  </si>
  <si>
    <t>B-4015j</t>
  </si>
  <si>
    <t>Allow for transport cost (truck with crane) (rate per km) from the pole/mast manufacturer to the Toll Plaza</t>
  </si>
  <si>
    <t>km</t>
  </si>
  <si>
    <t>B-4015k</t>
  </si>
  <si>
    <t>Mast and pole structure maintenance.</t>
  </si>
  <si>
    <t>B-4015l</t>
  </si>
  <si>
    <t>Preliminary Design - (road and area lighting upgrade to LED luminaires)</t>
  </si>
  <si>
    <t>B-4015m</t>
  </si>
  <si>
    <t>B-4015n</t>
  </si>
  <si>
    <t>B-4016</t>
  </si>
  <si>
    <t>Security Cameras</t>
  </si>
  <si>
    <t>B-4016-a</t>
  </si>
  <si>
    <t>B-4016-b</t>
  </si>
  <si>
    <t>GPRS control panel, weatherproof, wireless and battery operated for commercial outdoor application.</t>
  </si>
  <si>
    <t>B-4017</t>
  </si>
  <si>
    <t>Trenching and Backfilling</t>
  </si>
  <si>
    <t>B-4017a</t>
  </si>
  <si>
    <t>Trenching - Type A (hand trenched) (If triggered)</t>
  </si>
  <si>
    <t>B-4017b</t>
  </si>
  <si>
    <t>Trenching - Type D/E (hand trenched) (If triggered)</t>
  </si>
  <si>
    <t>B-4017c</t>
  </si>
  <si>
    <t>Bedding and backfill - Type A (backfill in minimum layers of 150mm) (If triggered)</t>
  </si>
  <si>
    <t>B-4017d</t>
  </si>
  <si>
    <t>Bedding and backfill - Type D/E (backfill in minimum layers of 150mm) (If triggered)</t>
  </si>
  <si>
    <t>B-4018</t>
  </si>
  <si>
    <t>Cabling</t>
  </si>
  <si>
    <t>B-4018a</t>
  </si>
  <si>
    <t>PVC PVC SWA PVC 600V/1000V SANS 1507 4 core cable -4mm2 Cu ECC (If triggered)</t>
  </si>
  <si>
    <t>B-4018b</t>
  </si>
  <si>
    <t>PVC PVC SWA PVC 600V/1000V SANS 1507 4 core cable - 6mm2 Cu ECC  (If triggered)</t>
  </si>
  <si>
    <t>B-4018c</t>
  </si>
  <si>
    <t>PVC PVC SWA PVC 600V/1000V SANS 1507 4 core cable - 10mm2 Cu ECC (If triggered)</t>
  </si>
  <si>
    <t>B-4018d</t>
  </si>
  <si>
    <t>PVC PVC SWA PVC 600V/1000V SANS 1507 4 core cable - 16mm2 solid core Al ECC (If triggered)</t>
  </si>
  <si>
    <t>B-4018e</t>
  </si>
  <si>
    <t>PVC PVC SWA PVC 600V/1000V SANS 1507 4 core cable - 35mm2 Solid core Al ECC (If triggered)</t>
  </si>
  <si>
    <t>B-4018f</t>
  </si>
  <si>
    <t>BCEW - 4mm2 Cu - core cable (If triggered)</t>
  </si>
  <si>
    <t>B-4018g</t>
  </si>
  <si>
    <t>BCEW - 6mm2 Cu - core cable (If triggered)</t>
  </si>
  <si>
    <t>B-4018h</t>
  </si>
  <si>
    <t>BCEW - 10mm2 Cu - core cable (If triggered)</t>
  </si>
  <si>
    <t>B-4019</t>
  </si>
  <si>
    <t>Cable Terminations</t>
  </si>
  <si>
    <t>B-4019a</t>
  </si>
  <si>
    <t>PVC PVC SWA PVC 600V/1000V SANS 1507 4 core cable - 4mm2 Cu ECC (If triggered)</t>
  </si>
  <si>
    <t>B-4019b</t>
  </si>
  <si>
    <t>B-4019c</t>
  </si>
  <si>
    <t>B-4019d</t>
  </si>
  <si>
    <t>B-4019e</t>
  </si>
  <si>
    <t>B-4019f</t>
  </si>
  <si>
    <t>BCEW - 4mm2 Cu - core cable termination (If triggered)</t>
  </si>
  <si>
    <t>B-4019g</t>
  </si>
  <si>
    <t>BCEW - 6mm2 Cu - core cable termination (If triggered)</t>
  </si>
  <si>
    <t>B-4019h</t>
  </si>
  <si>
    <t>BCEW - 10mm2 Cu - core cable termination (If triggered)</t>
  </si>
  <si>
    <t>B-4020</t>
  </si>
  <si>
    <t>Cable Joints</t>
  </si>
  <si>
    <t>B-4020a</t>
  </si>
  <si>
    <t>PVC PVC SWA PVC 600V/1000V SANS 1507 4 core cable joints - 4mm2 Cu (If triggered)</t>
  </si>
  <si>
    <t>B-4020b</t>
  </si>
  <si>
    <t>PVC PVC SWA PVC 600V/1000V SANS 1507 4 core cable joints - 6mm2 Cu (If triggered)</t>
  </si>
  <si>
    <t>B-4020c</t>
  </si>
  <si>
    <t>PVC PVC SWA PVC 600V/1000V SANS 1507 4 core cable joints - 10mm2 Cu (If triggered)</t>
  </si>
  <si>
    <t>B-4020d</t>
  </si>
  <si>
    <t>PVC PVC SWA PVC 600V/1000V SANS 1507 4 core cable joints - 16mm2 Cu (If triggered)</t>
  </si>
  <si>
    <t>B-4020e</t>
  </si>
  <si>
    <t>PVC PVC SWA PVC 600V/1000V SANS 1507 4 core cable joints - 35mm2 Al ECC (If triggered)</t>
  </si>
  <si>
    <t>B-4021</t>
  </si>
  <si>
    <t>Fibre optic cable upgrade</t>
  </si>
  <si>
    <t>B-4021a</t>
  </si>
  <si>
    <t>Preliminary Design (Fibre optic cable upgrade)</t>
  </si>
  <si>
    <t>B-4021b</t>
  </si>
  <si>
    <t>B-4021c</t>
  </si>
  <si>
    <t>B-4022</t>
  </si>
  <si>
    <t>New LED luminaires for Gosforth and Dalpark Mainline Toll Plazas</t>
  </si>
  <si>
    <t>B-4022a</t>
  </si>
  <si>
    <t xml:space="preserve">LR 1 - Supply and install new recessed LED luminaires for the control building rooms to replace the existing </t>
  </si>
  <si>
    <t>B-4022b</t>
  </si>
  <si>
    <t xml:space="preserve">LR 2 - Supply and install new surface mounted LED luminaires for the control building to replace the existing </t>
  </si>
  <si>
    <t>B-4022c</t>
  </si>
  <si>
    <t>LMS 1 - Supply and install new occupancy sensor</t>
  </si>
  <si>
    <t>B-4023</t>
  </si>
  <si>
    <t>New LED lamps for Ermelo, Trichardt and Leandra Mainline Toll Plazas</t>
  </si>
  <si>
    <t>B-4023a</t>
  </si>
  <si>
    <t>LA 1 - New High efficiency LED lamp upgrade for existing luminaires</t>
  </si>
  <si>
    <t>B-4023b</t>
  </si>
  <si>
    <t>LB 1 - Modify existing luminaire to allow new LED lamps to operate on direct mains</t>
  </si>
  <si>
    <t>B-4023c</t>
  </si>
  <si>
    <t>LMS 1 - Occupancy sensor</t>
  </si>
  <si>
    <t>B-4024</t>
  </si>
  <si>
    <t>New Sump pumps (Ermelo Toll Plaza)</t>
  </si>
  <si>
    <t>B-4024a</t>
  </si>
  <si>
    <t>New fixed sump pump tunnel and manhole</t>
  </si>
  <si>
    <t>B-4024b</t>
  </si>
  <si>
    <t>New portable sump pump tunnel and manhole</t>
  </si>
  <si>
    <t>B-4025</t>
  </si>
  <si>
    <t>Alarm annunciator panel for Gosforth mainline, Gosforth West, Dalpark and Denne Road Toll Plazas</t>
  </si>
  <si>
    <t>B-4025a</t>
  </si>
  <si>
    <t>New alarm annunciator panel – Preliminary Design</t>
  </si>
  <si>
    <t>B-4025b</t>
  </si>
  <si>
    <t>New alarm annunciator panel - Detail Design</t>
  </si>
  <si>
    <t>B-4025c</t>
  </si>
  <si>
    <t>B-4026</t>
  </si>
  <si>
    <t>Tunnel security screen (Gosforth &amp; Dalpark Toll Plazas)</t>
  </si>
  <si>
    <t>B-4026a</t>
  </si>
  <si>
    <t>Supply and install new screen gate in the tunnel</t>
  </si>
  <si>
    <t>B-4027</t>
  </si>
  <si>
    <t>Medium voltage power cable (Gosforth Toll Plaza)</t>
  </si>
  <si>
    <t>B-4027a</t>
  </si>
  <si>
    <t>95mm² XLPE 6.6 / 6.6 kV Cu 3 core MV cable (Armoured)</t>
  </si>
  <si>
    <t>B-4027b</t>
  </si>
  <si>
    <t>95mm² XLPE 6.6 / 6.6 kV Cu 3 core MV cable joint</t>
  </si>
  <si>
    <t>B-4027c</t>
  </si>
  <si>
    <t>95mm² XLPE 6.6 / 6.6 kV Cu 3 core MV cable termination (all three cores)</t>
  </si>
  <si>
    <t>B-4027d</t>
  </si>
  <si>
    <t>Testing and ECOC</t>
  </si>
  <si>
    <t>B-4028</t>
  </si>
  <si>
    <t>Cat ladder for the lane canopies (Denne Road Ramp Toll Plazas)</t>
  </si>
  <si>
    <t>B-4028a</t>
  </si>
  <si>
    <t>New cat ladder</t>
  </si>
  <si>
    <t>B-5000</t>
  </si>
  <si>
    <t>Miscellaneous: Other Payment Items</t>
  </si>
  <si>
    <t>B-5001</t>
  </si>
  <si>
    <t>Access Control System Complete</t>
  </si>
  <si>
    <t>B-5002</t>
  </si>
  <si>
    <t>Intercom System Complete</t>
  </si>
  <si>
    <t>B-5003</t>
  </si>
  <si>
    <t>Call Centre System</t>
  </si>
  <si>
    <t>B-6000</t>
  </si>
  <si>
    <t>B-6001a</t>
  </si>
  <si>
    <t>B-6001b</t>
  </si>
  <si>
    <t>B-6002a</t>
  </si>
  <si>
    <t>B-6002b</t>
  </si>
  <si>
    <t>B-6003a</t>
  </si>
  <si>
    <t>B-6003b</t>
  </si>
  <si>
    <t>B-6004a</t>
  </si>
  <si>
    <t>B-6004b</t>
  </si>
  <si>
    <t>B-6004c</t>
  </si>
  <si>
    <t>B-6004d</t>
  </si>
  <si>
    <t>B-6005a</t>
  </si>
  <si>
    <t>B-6005b</t>
  </si>
  <si>
    <t>B-6005c</t>
  </si>
  <si>
    <t>B-6005d</t>
  </si>
  <si>
    <t>B-6006a</t>
  </si>
  <si>
    <t>B-6006b</t>
  </si>
  <si>
    <t>B-6006c</t>
  </si>
  <si>
    <t>B-6006d</t>
  </si>
  <si>
    <t>B-6007a</t>
  </si>
  <si>
    <t>B-6007b</t>
  </si>
  <si>
    <t>B-6008a</t>
  </si>
  <si>
    <t>B-6008b</t>
  </si>
  <si>
    <t>B-6009a</t>
  </si>
  <si>
    <t>B-6009b</t>
  </si>
  <si>
    <t>B-6010a</t>
  </si>
  <si>
    <t>B-6010b</t>
  </si>
  <si>
    <t>B-6011a</t>
  </si>
  <si>
    <t>B-6011b</t>
  </si>
  <si>
    <t>B-6012a</t>
  </si>
  <si>
    <t>B-6012b</t>
  </si>
  <si>
    <t>B-6013a</t>
  </si>
  <si>
    <t>B-6013b</t>
  </si>
  <si>
    <t>B-6014a</t>
  </si>
  <si>
    <t>B-6014b</t>
  </si>
  <si>
    <t>D Series</t>
  </si>
  <si>
    <t>Schedule D series</t>
  </si>
  <si>
    <t>D10.01</t>
  </si>
  <si>
    <t>Contract Participation Performance bonus</t>
  </si>
  <si>
    <t>PC Sum</t>
  </si>
  <si>
    <t>D10.02</t>
  </si>
  <si>
    <t>Stakeholder and Community Liaison and Social Facilitation</t>
  </si>
  <si>
    <t>D10.02(a)</t>
  </si>
  <si>
    <t>Cost of liaison, social facilitation and PLC support</t>
  </si>
  <si>
    <t>D10.02(b)</t>
  </si>
  <si>
    <t>Handling cost and profit in respect of sub-item D10.02(a)</t>
  </si>
  <si>
    <t>D10.03</t>
  </si>
  <si>
    <t>Tender Process for Targeted Enterprises</t>
  </si>
  <si>
    <t>D10.03(a)</t>
  </si>
  <si>
    <t>Contractor’s charge for the management and execution of the Targeted Enterprise procurement process</t>
  </si>
  <si>
    <t>D10.03(a)(i)</t>
  </si>
  <si>
    <t>For the appointment of Targeted Enterprise subcontractors of CIDB 1 and 2 contractor grading</t>
  </si>
  <si>
    <t>D10.03(a)(ii)</t>
  </si>
  <si>
    <t>For the appointment of Targeted Enterprise subcontractors of CIDB 3 and 4 contractor grading</t>
  </si>
  <si>
    <t>D10.03(a)(iii)</t>
  </si>
  <si>
    <t>For the appointment of Targeted Enterprise subcontractors of CIDB 5 and higher contractor grading</t>
  </si>
  <si>
    <t>D10.03(a)(iv)</t>
  </si>
  <si>
    <t>For the appointment of Targeted Enterprise suppliers</t>
  </si>
  <si>
    <t>D10.03(b)</t>
  </si>
  <si>
    <t>Targeted Enterprise Procurement Coordinator</t>
  </si>
  <si>
    <t>D10.04</t>
  </si>
  <si>
    <t>Responsibilities of the Contractor towards Targeted Enterprises</t>
  </si>
  <si>
    <t>D10.04(a)</t>
  </si>
  <si>
    <t>Contractor’s establishment, management, management support, assistance, coaching, guidance, mentoring and supervision of Targeted Enterprises.</t>
  </si>
  <si>
    <t>D10.04(b)</t>
  </si>
  <si>
    <t>Targeted Enterprise Construction Manager</t>
  </si>
  <si>
    <t>Person-month</t>
  </si>
  <si>
    <t>D10.04(c)</t>
  </si>
  <si>
    <t>Targeted Enterprise Site Supervisors</t>
  </si>
  <si>
    <t>D10.05</t>
  </si>
  <si>
    <t>Construction Works by Targeted Enterprises</t>
  </si>
  <si>
    <t>D10.05(a)</t>
  </si>
  <si>
    <t>Construction works carried out by Targeted Enterprise subcontractors of CIDB 1 and 2 contractor grading designation appointed in terms of Section D</t>
  </si>
  <si>
    <t>D10.05(b)</t>
  </si>
  <si>
    <t>Handling costs and profit in respect of payment associated with subitem D10.05(a).</t>
  </si>
  <si>
    <t>D10.05(c)</t>
  </si>
  <si>
    <t>Fluctuation between the main contractor’s rates and that of the Targeted Enterprise subcontractors.</t>
  </si>
  <si>
    <t>D10.05(d)</t>
  </si>
  <si>
    <t xml:space="preserve">Preliminary and General Obligations of Targeted Enterprise sub-contractors appointed in terms of Section D. </t>
  </si>
  <si>
    <t>D10.06</t>
  </si>
  <si>
    <t>Training, coaching, guidance, mentoring and assistance</t>
  </si>
  <si>
    <t>D10.06(a)</t>
  </si>
  <si>
    <t>Training costs</t>
  </si>
  <si>
    <t>D10.06(a)(i)</t>
  </si>
  <si>
    <t>Accredited NQF /SAQA training.</t>
  </si>
  <si>
    <t>D10.06(a)(ii)</t>
  </si>
  <si>
    <t>Accredited generic skills training.</t>
  </si>
  <si>
    <t>D10.06(a)(iii)</t>
  </si>
  <si>
    <t>Community skills training</t>
  </si>
  <si>
    <t>D10.06(a)(iv)</t>
  </si>
  <si>
    <t>CTROM maintenance specific training</t>
  </si>
  <si>
    <t>Handling cost and profit in respect of subitems D10.06(a)(i), (ii), and (iii).</t>
  </si>
  <si>
    <t>D10.06(b)</t>
  </si>
  <si>
    <t>Student experiential training.</t>
  </si>
  <si>
    <t>D10.06(b)(i)</t>
  </si>
  <si>
    <t>Student stipends</t>
  </si>
  <si>
    <t>D10.06(b)(ii)</t>
  </si>
  <si>
    <t>Provision of experiential training</t>
  </si>
  <si>
    <t>D10.06(c)</t>
  </si>
  <si>
    <t>Other costs during training.</t>
  </si>
  <si>
    <t>D10.06(d)</t>
  </si>
  <si>
    <t>Training venue.</t>
  </si>
  <si>
    <t>D10.08(a)</t>
  </si>
  <si>
    <t>D10.08(b)</t>
  </si>
  <si>
    <t>Total Tendered F&amp;V Cost (Incl VAT, in Rands) - to N2N Totals</t>
  </si>
  <si>
    <t xml:space="preserve">Extra Over or Saving of Operational Cost if Dedicated ETC / Card lanes are implemented </t>
  </si>
  <si>
    <t>Extra over or saving of Operational costs if additional Dedicated ETC lanes are implemented (1 lane/direction) (If triggered)</t>
  </si>
  <si>
    <t>Extra over or saving of Operational Costs if additional Dedicated ETC lanes are implemented (2 lanes/direction) (if triggered)</t>
  </si>
  <si>
    <t>Extra over or Saving of Operational Costs if Dedicated Card  lanes are implemented (1 lane/direction)</t>
  </si>
  <si>
    <t>Operations of 1 Customer Service Counter</t>
  </si>
  <si>
    <r>
      <rPr>
        <sz val="10"/>
        <color rgb="FF000000"/>
        <rFont val="Calibri"/>
        <family val="2"/>
      </rPr>
      <t>Risk of Loss or Damage of Tag</t>
    </r>
    <r>
      <rPr>
        <sz val="10"/>
        <rFont val="Calibri"/>
        <family val="2"/>
      </rPr>
      <t>s (per 100 Tags per month)</t>
    </r>
  </si>
  <si>
    <r>
      <rPr>
        <sz val="10"/>
        <color rgb="FF000000"/>
        <rFont val="Calibri"/>
        <family val="2"/>
      </rPr>
      <t xml:space="preserve">Maintenance of </t>
    </r>
    <r>
      <rPr>
        <sz val="10"/>
        <rFont val="Calibri"/>
        <family val="2"/>
      </rPr>
      <t>Dedicated ETC l</t>
    </r>
    <r>
      <rPr>
        <sz val="10"/>
        <color rgb="FF000000"/>
        <rFont val="Calibri"/>
        <family val="2"/>
      </rPr>
      <t>ane signs</t>
    </r>
  </si>
  <si>
    <t>Monitoring security cameras in B-4016 internally or externally. Additional monthly cost per single camera added to the monitoring system / control room.</t>
  </si>
  <si>
    <t>Contractors General Obligations and Establishment at Contract Commencement date for the Design-Build period - Fixed obligations for Design Build and Operations</t>
  </si>
  <si>
    <t>Contractors General Obligations and Establishment at Contract Commencement date for the Design-Build period - Time Related obligations for Design Build and Operations</t>
  </si>
  <si>
    <t>Person-hours</t>
  </si>
  <si>
    <t>Uninterrupted Power Supply (UPS)</t>
  </si>
  <si>
    <t>UPS delivery to site (if triggered)</t>
  </si>
  <si>
    <t>Booth Air-conditioner and fresh air ventilation upgrade</t>
  </si>
  <si>
    <t>SCADA software setup and configuration per integrated system as listed below (1 - Generator).</t>
  </si>
  <si>
    <t>SCADA software setup and configuration per integrated system as listed below (2 – Bulk Fuel).</t>
  </si>
  <si>
    <t>SCADA software setup and configuration per integrated system as listed below (3 - UPS).</t>
  </si>
  <si>
    <t>SCADA software setup and configuration per integrated system as listed below (5 – Fresh air system).</t>
  </si>
  <si>
    <t>SCADA software setup and configuration per integrated system as listed below (6 – Power meter).</t>
  </si>
  <si>
    <t>SCADA software setup and configuration per integrated system as listed below (7 – PV System).</t>
  </si>
  <si>
    <t>SCADA software setup and configuration per integrated system as listed below (8 – Temperature sensor).</t>
  </si>
  <si>
    <t>SCADA software setup and configuration per integrated system as listed below (9 – Fire control panel).</t>
  </si>
  <si>
    <t>PLC interface between devices and SCADA computer.</t>
  </si>
  <si>
    <t>GMS module to send SMS’s to the Contractor and ER and to access the system as secondary communication</t>
  </si>
  <si>
    <t>Preliminary Design.</t>
  </si>
  <si>
    <t>Detail Design.</t>
  </si>
  <si>
    <t>Intercom System Complete per Control Centre</t>
  </si>
  <si>
    <t>D10.06(a)(v)</t>
  </si>
  <si>
    <t>Yearly</t>
  </si>
  <si>
    <t>Extra over on Saving of Operational Costs if additional Dedicated ETC lanes are implemented (2 lanes/direction) (if triggered)</t>
  </si>
  <si>
    <t>B-3012</t>
  </si>
  <si>
    <t>B-3015</t>
  </si>
  <si>
    <t>A-10012-b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</si>
</sst>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_-&quot;R&quot;* #,##0.00_-;\-&quot;R&quot;* #,##0.00_-;_-&quot;R&quot;* &quot;-&quot;??_-;_-@_-"/>
    <numFmt numFmtId="165" formatCode="_-* #,##0.00_-;\-* #,##0.00_-;_-* &quot;-&quot;??_-;_-@_-"/>
    <numFmt numFmtId="166" formatCode="_(&quot;$&quot;* #,##0.00_);_(&quot;$&quot;* \(#,##0.00\);_(&quot;$&quot;* &quot;-&quot;??_);_(@_)"/>
    <numFmt numFmtId="167" formatCode="_ * #,##0.00_ ;_ * \-#,##0.00_ ;_ * &quot;-&quot;??_ ;_ @_ "/>
    <numFmt numFmtId="168" formatCode="mmm\-yyyy"/>
    <numFmt numFmtId="169" formatCode="[$R-1C09]\ #,##0.0"/>
    <numFmt numFmtId="170" formatCode="mmmm\-yy"/>
    <numFmt numFmtId="171" formatCode="_ * #,##0_ ;_ * \-#,##0_ ;_ * &quot;-&quot;??_ ;_ @_ "/>
    <numFmt numFmtId="172" formatCode="_ * #\ ##0_ ;_ * \-#\ ##0.00_ ;_ * &quot;-&quot;??_ ;_ @_ "/>
    <numFmt numFmtId="173" formatCode="&quot;R &quot;\ #,##0.0;[Red]&quot;R &quot;\ \-#,##0.0"/>
    <numFmt numFmtId="174" formatCode="m\o\n\th\ d\,\ yyyy"/>
    <numFmt numFmtId="175" formatCode="#.00"/>
    <numFmt numFmtId="176" formatCode="#."/>
    <numFmt numFmtId="177" formatCode="&quot;R&quot;#,##0"/>
    <numFmt numFmtId="178" formatCode="#,##0_ ;\-#,##0\ "/>
    <numFmt numFmtId="179" formatCode="&quot;Operation Service Period - Year &quot;\ ##"/>
    <numFmt numFmtId="180" formatCode="&quot;Contract Year&quot;\ ##"/>
    <numFmt numFmtId="181" formatCode="&quot;R&quot;\ #,##0.00"/>
    <numFmt numFmtId="182" formatCode="0.000"/>
    <numFmt numFmtId="183" formatCode="&quot;R&quot;#,##0.00"/>
  </numFmts>
  <fonts count="58">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20"/>
      <color theme="1"/>
      <name val="Calibri"/>
      <family val="2"/>
    </font>
    <font>
      <b/>
      <sz val="12"/>
      <color rgb="FF008000"/>
      <name val="Calibri"/>
      <family val="2"/>
    </font>
    <font>
      <b/>
      <sz val="12"/>
      <color theme="1"/>
      <name val="Calibri"/>
      <family val="2"/>
    </font>
    <font>
      <b/>
      <sz val="24"/>
      <color rgb="FF002060"/>
      <name val="Calibri"/>
      <family val="2"/>
    </font>
    <font>
      <b/>
      <sz val="18"/>
      <color rgb="FF0070C0"/>
      <name val="Calibri"/>
      <family val="2"/>
    </font>
    <font>
      <b/>
      <sz val="20"/>
      <color rgb="FF0070C0"/>
      <name val="Calibri"/>
      <family val="2"/>
    </font>
    <font>
      <sz val="11"/>
      <color indexed="8"/>
      <name val="Calibri"/>
      <family val="2"/>
    </font>
    <font>
      <sz val="11"/>
      <color indexed="9"/>
      <name val="Calibri"/>
      <family val="2"/>
    </font>
    <font>
      <sz val="8"/>
      <name val="Tahoma"/>
      <family val="2"/>
    </font>
    <font>
      <sz val="8"/>
      <name val="Verdana"/>
      <family val="2"/>
    </font>
    <font>
      <sz val="10"/>
      <name val="Arial"/>
      <family val="2"/>
    </font>
    <font>
      <sz val="9"/>
      <color theme="1"/>
      <name val="Calibri"/>
      <family val="2"/>
    </font>
    <font>
      <sz val="1"/>
      <color indexed="8"/>
      <name val="Courier"/>
      <family val="3"/>
    </font>
    <font>
      <b/>
      <sz val="11"/>
      <color indexed="8"/>
      <name val="Calibri"/>
      <family val="2"/>
    </font>
    <font>
      <b/>
      <sz val="8"/>
      <color indexed="9"/>
      <name val="Tahoma"/>
      <family val="2"/>
    </font>
    <font>
      <b/>
      <sz val="8"/>
      <color indexed="8"/>
      <name val="Tahoma"/>
      <family val="2"/>
    </font>
    <font>
      <b/>
      <u/>
      <sz val="8"/>
      <color indexed="8"/>
      <name val="Tahoma"/>
      <family val="2"/>
    </font>
    <font>
      <b/>
      <sz val="1"/>
      <color indexed="8"/>
      <name val="Courier"/>
      <family val="3"/>
    </font>
    <font>
      <u/>
      <sz val="7.5"/>
      <color theme="10"/>
      <name val="Arial"/>
      <family val="2"/>
    </font>
    <font>
      <b/>
      <sz val="8"/>
      <color indexed="23"/>
      <name val="Verdana"/>
      <family val="2"/>
    </font>
    <font>
      <sz val="16"/>
      <color indexed="9"/>
      <name val="Tahoma"/>
      <family val="2"/>
    </font>
    <font>
      <b/>
      <sz val="18"/>
      <color indexed="62"/>
      <name val="Cambria"/>
      <family val="2"/>
    </font>
    <font>
      <sz val="10"/>
      <color indexed="8"/>
      <name val="Arial"/>
      <family val="2"/>
    </font>
    <font>
      <b/>
      <sz val="8"/>
      <color indexed="63"/>
      <name val="Verdana"/>
      <family val="2"/>
    </font>
    <font>
      <b/>
      <sz val="11"/>
      <color theme="1"/>
      <name val="Calibri"/>
      <family val="2"/>
    </font>
    <font>
      <b/>
      <sz val="11"/>
      <color rgb="FF0070C0"/>
      <name val="Calibri"/>
      <family val="2"/>
    </font>
    <font>
      <b/>
      <sz val="11"/>
      <name val="Calibri"/>
      <family val="2"/>
    </font>
    <font>
      <sz val="10"/>
      <name val="Calibri"/>
      <family val="2"/>
    </font>
    <font>
      <i/>
      <sz val="10"/>
      <name val="Calibri"/>
      <family val="2"/>
    </font>
    <font>
      <b/>
      <sz val="10"/>
      <name val="Calibri"/>
      <family val="2"/>
    </font>
    <font>
      <b/>
      <sz val="12"/>
      <name val="Calibri"/>
      <family val="2"/>
    </font>
    <font>
      <b/>
      <sz val="14"/>
      <color theme="1"/>
      <name val="Calibri"/>
      <family val="2"/>
    </font>
    <font>
      <b/>
      <sz val="14"/>
      <color rgb="FFFF0000"/>
      <name val="Calibri"/>
      <family val="2"/>
    </font>
    <font>
      <sz val="10"/>
      <name val="Calibri"/>
      <family val="2"/>
    </font>
    <font>
      <sz val="10"/>
      <color theme="0" tint="-0.34998626667073579"/>
      <name val="Calibri"/>
      <family val="2"/>
    </font>
    <font>
      <sz val="10"/>
      <color rgb="FFFF0000"/>
      <name val="Calibri"/>
      <family val="2"/>
    </font>
    <font>
      <sz val="10"/>
      <color theme="0" tint="-0.249977111117893"/>
      <name val="Calibri"/>
      <family val="2"/>
    </font>
    <font>
      <strike/>
      <sz val="10"/>
      <color theme="0" tint="-0.249977111117893"/>
      <name val="Calibri"/>
      <family val="2"/>
    </font>
    <font>
      <sz val="10"/>
      <color rgb="FF000000"/>
      <name val="Calibri"/>
      <family val="2"/>
    </font>
    <font>
      <strike/>
      <sz val="10"/>
      <name val="Calibri"/>
      <family val="2"/>
    </font>
    <font>
      <i/>
      <sz val="10"/>
      <color rgb="FF000000"/>
      <name val="Calibri"/>
      <family val="2"/>
    </font>
    <font>
      <b/>
      <strike/>
      <sz val="10"/>
      <color rgb="FFBFBFBF"/>
      <name val="Calibri"/>
      <family val="2"/>
    </font>
    <font>
      <strike/>
      <sz val="10"/>
      <color rgb="FFBFBFBF"/>
      <name val="Calibri"/>
      <family val="2"/>
    </font>
    <font>
      <b/>
      <strike/>
      <sz val="10"/>
      <color theme="0" tint="-0.249977111117893"/>
      <name val="Calibri"/>
      <family val="2"/>
    </font>
    <font>
      <sz val="8"/>
      <name val="Calibri"/>
      <family val="2"/>
    </font>
    <font>
      <sz val="10"/>
      <color theme="1"/>
      <name val="Calibri"/>
      <family val="2"/>
      <scheme val="minor"/>
    </font>
    <font>
      <u/>
      <sz val="11"/>
      <color theme="10"/>
      <name val="Calibri"/>
      <family val="2"/>
      <scheme val="minor"/>
    </font>
    <font>
      <sz val="10"/>
      <name val="Arial"/>
      <family val="2"/>
    </font>
    <font>
      <b/>
      <sz val="10"/>
      <color theme="0" tint="-0.249977111117893"/>
      <name val="Calibri"/>
      <family val="2"/>
    </font>
    <font>
      <sz val="10"/>
      <color indexed="8"/>
      <name val="Calibri"/>
      <family val="2"/>
    </font>
    <font>
      <sz val="12"/>
      <color rgb="FF000000"/>
      <name val="Helvetica"/>
      <family val="2"/>
    </font>
    <font>
      <i/>
      <strike/>
      <sz val="10"/>
      <color theme="0" tint="-0.249977111117893"/>
      <name val="Calibri"/>
      <family val="2"/>
    </font>
    <font>
      <i/>
      <sz val="10"/>
      <color theme="0" tint="-0.249977111117893"/>
      <name val="Calibri"/>
      <family val="2"/>
    </font>
  </fonts>
  <fills count="28">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9"/>
        <bgColor indexed="64"/>
      </patternFill>
    </fill>
    <fill>
      <patternFill patternType="solid">
        <fgColor indexed="5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4.9989318521683403E-2"/>
        <bgColor theme="0" tint="-0.499984740745262"/>
      </patternFill>
    </fill>
    <fill>
      <patternFill patternType="solid">
        <fgColor rgb="FFFFFF00"/>
        <bgColor indexed="64"/>
      </patternFill>
    </fill>
    <fill>
      <patternFill patternType="solid">
        <fgColor rgb="FFF2F2F2"/>
        <bgColor rgb="FF000000"/>
      </patternFill>
    </fill>
    <fill>
      <patternFill patternType="solid">
        <fgColor theme="3" tint="0.79995117038483843"/>
        <bgColor indexed="64"/>
      </patternFill>
    </fill>
    <fill>
      <patternFill patternType="solid">
        <fgColor theme="0"/>
        <bgColor indexed="64"/>
      </patternFill>
    </fill>
    <fill>
      <patternFill patternType="solid">
        <fgColor theme="0" tint="-4.9989318521683403E-2"/>
        <bgColor rgb="FF000000"/>
      </patternFill>
    </fill>
    <fill>
      <patternFill patternType="solid">
        <fgColor theme="3" tint="0.79998168889431442"/>
        <bgColor indexed="64"/>
      </patternFill>
    </fill>
  </fills>
  <borders count="16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style="thick">
        <color indexed="64"/>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55"/>
      </right>
      <top/>
      <bottom/>
      <diagonal/>
    </border>
    <border>
      <left/>
      <right/>
      <top style="thin">
        <color auto="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auto="1"/>
      </left>
      <right/>
      <top style="thin">
        <color theme="0" tint="-0.24994659260841701"/>
      </top>
      <bottom style="thin">
        <color auto="1"/>
      </bottom>
      <diagonal/>
    </border>
    <border>
      <left style="thin">
        <color auto="1"/>
      </left>
      <right style="thin">
        <color auto="1"/>
      </right>
      <top style="thin">
        <color theme="0" tint="-0.24994659260841701"/>
      </top>
      <bottom style="thin">
        <color auto="1"/>
      </bottom>
      <diagonal/>
    </border>
    <border>
      <left/>
      <right style="thin">
        <color auto="1"/>
      </right>
      <top style="thin">
        <color theme="0" tint="-0.24994659260841701"/>
      </top>
      <bottom style="thin">
        <color auto="1"/>
      </bottom>
      <diagonal/>
    </border>
    <border>
      <left/>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auto="1"/>
      </right>
      <top style="thin">
        <color theme="0" tint="-0.499984740745262"/>
      </top>
      <bottom/>
      <diagonal/>
    </border>
    <border>
      <left style="thin">
        <color theme="0" tint="-0.24994659260841701"/>
      </left>
      <right style="thin">
        <color theme="0" tint="-0.24994659260841701"/>
      </right>
      <top style="thin">
        <color theme="0" tint="-0.499984740745262"/>
      </top>
      <bottom/>
      <diagonal/>
    </border>
    <border>
      <left style="thin">
        <color auto="1"/>
      </left>
      <right style="thin">
        <color theme="0" tint="-0.24994659260841701"/>
      </right>
      <top style="thin">
        <color theme="0" tint="-0.499984740745262"/>
      </top>
      <bottom/>
      <diagonal/>
    </border>
    <border>
      <left style="thin">
        <color auto="1"/>
      </left>
      <right style="thin">
        <color auto="1"/>
      </right>
      <top style="thin">
        <color theme="0" tint="-0.499984740745262"/>
      </top>
      <bottom/>
      <diagonal/>
    </border>
    <border>
      <left style="thin">
        <color theme="0" tint="-0.24994659260841701"/>
      </left>
      <right style="thin">
        <color theme="0" tint="-0.24994659260841701"/>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auto="1"/>
      </right>
      <top style="thin">
        <color theme="0" tint="-0.24994659260841701"/>
      </top>
      <bottom/>
      <diagonal/>
    </border>
    <border>
      <left style="thin">
        <color auto="1"/>
      </left>
      <right style="thin">
        <color theme="0" tint="-0.24994659260841701"/>
      </right>
      <top style="thin">
        <color theme="0" tint="-0.24994659260841701"/>
      </top>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1" tint="0.499984740745262"/>
      </top>
      <bottom style="thin">
        <color theme="0" tint="-0.24994659260841701"/>
      </bottom>
      <diagonal/>
    </border>
    <border>
      <left/>
      <right style="thin">
        <color theme="0" tint="-0.24994659260841701"/>
      </right>
      <top style="thin">
        <color theme="1" tint="0.499984740745262"/>
      </top>
      <bottom style="thin">
        <color theme="0" tint="-0.24994659260841701"/>
      </bottom>
      <diagonal/>
    </border>
    <border>
      <left style="thin">
        <color theme="0" tint="-0.24994659260841701"/>
      </left>
      <right style="thin">
        <color auto="1"/>
      </right>
      <top style="thin">
        <color theme="1" tint="0.499984740745262"/>
      </top>
      <bottom style="thin">
        <color theme="0" tint="-0.24994659260841701"/>
      </bottom>
      <diagonal/>
    </border>
    <border>
      <left style="thin">
        <color auto="1"/>
      </left>
      <right style="thin">
        <color theme="0" tint="-0.24994659260841701"/>
      </right>
      <top style="thin">
        <color theme="1" tint="0.499984740745262"/>
      </top>
      <bottom style="thin">
        <color theme="0" tint="-0.24994659260841701"/>
      </bottom>
      <diagonal/>
    </border>
    <border>
      <left style="thin">
        <color theme="0" tint="-0.24994659260841701"/>
      </left>
      <right style="thin">
        <color theme="0" tint="-0.24994659260841701"/>
      </right>
      <top style="thin">
        <color auto="1"/>
      </top>
      <bottom style="thin">
        <color theme="1" tint="0.499984740745262"/>
      </bottom>
      <diagonal/>
    </border>
    <border>
      <left/>
      <right style="thin">
        <color theme="0" tint="-0.24994659260841701"/>
      </right>
      <top style="thin">
        <color auto="1"/>
      </top>
      <bottom style="thin">
        <color theme="1" tint="0.499984740745262"/>
      </bottom>
      <diagonal/>
    </border>
    <border>
      <left style="thin">
        <color theme="0" tint="-0.24994659260841701"/>
      </left>
      <right style="thin">
        <color auto="1"/>
      </right>
      <top style="thin">
        <color auto="1"/>
      </top>
      <bottom style="thin">
        <color theme="1" tint="0.499984740745262"/>
      </bottom>
      <diagonal/>
    </border>
    <border>
      <left style="thin">
        <color auto="1"/>
      </left>
      <right style="thin">
        <color theme="0" tint="-0.24994659260841701"/>
      </right>
      <top style="thin">
        <color auto="1"/>
      </top>
      <bottom style="thin">
        <color theme="1" tint="0.499984740745262"/>
      </bottom>
      <diagonal/>
    </border>
    <border>
      <left style="thin">
        <color auto="1"/>
      </left>
      <right style="thin">
        <color theme="1" tint="0.499984740745262"/>
      </right>
      <top style="thin">
        <color auto="1"/>
      </top>
      <bottom style="thin">
        <color theme="1" tint="0.499984740745262"/>
      </bottom>
      <diagonal/>
    </border>
    <border>
      <left style="thin">
        <color auto="1"/>
      </left>
      <right style="thin">
        <color theme="1" tint="0.499984740745262"/>
      </right>
      <top style="thin">
        <color theme="1" tint="0.499984740745262"/>
      </top>
      <bottom style="thin">
        <color auto="1"/>
      </bottom>
      <diagonal/>
    </border>
    <border>
      <left style="thin">
        <color theme="1" tint="0.499984740745262"/>
      </left>
      <right style="thin">
        <color auto="1"/>
      </right>
      <top/>
      <bottom style="thin">
        <color auto="1"/>
      </bottom>
      <diagonal/>
    </border>
    <border>
      <left style="thin">
        <color theme="1" tint="0.499984740745262"/>
      </left>
      <right style="thin">
        <color auto="1"/>
      </right>
      <top style="thin">
        <color auto="1"/>
      </top>
      <bottom/>
      <diagonal/>
    </border>
    <border>
      <left style="thin">
        <color theme="0" tint="-0.24994659260841701"/>
      </left>
      <right style="thin">
        <color auto="1"/>
      </right>
      <top/>
      <bottom style="thin">
        <color auto="1"/>
      </bottom>
      <diagonal/>
    </border>
    <border>
      <left style="thin">
        <color auto="1"/>
      </left>
      <right style="thin">
        <color theme="0" tint="-0.24994659260841701"/>
      </right>
      <top/>
      <bottom style="thin">
        <color auto="1"/>
      </bottom>
      <diagonal/>
    </border>
    <border>
      <left/>
      <right/>
      <top style="thin">
        <color auto="1"/>
      </top>
      <bottom style="thin">
        <color theme="1" tint="0.499984740745262"/>
      </bottom>
      <diagonal/>
    </border>
    <border>
      <left style="thin">
        <color auto="1"/>
      </left>
      <right style="thin">
        <color theme="0" tint="-0.34998626667073579"/>
      </right>
      <top style="thin">
        <color auto="1"/>
      </top>
      <bottom style="thin">
        <color theme="1" tint="0.499984740745262"/>
      </bottom>
      <diagonal/>
    </border>
    <border>
      <left style="thin">
        <color theme="0" tint="-0.34998626667073579"/>
      </left>
      <right style="thin">
        <color theme="0" tint="-0.34998626667073579"/>
      </right>
      <top style="thin">
        <color auto="1"/>
      </top>
      <bottom style="thin">
        <color theme="1" tint="0.499984740745262"/>
      </bottom>
      <diagonal/>
    </border>
    <border>
      <left style="thin">
        <color auto="1"/>
      </left>
      <right style="thin">
        <color theme="0" tint="-0.34998626667073579"/>
      </right>
      <top style="thin">
        <color theme="1" tint="0.499984740745262"/>
      </top>
      <bottom style="thin">
        <color theme="0" tint="-0.24994659260841701"/>
      </bottom>
      <diagonal/>
    </border>
    <border>
      <left style="thin">
        <color theme="0" tint="-0.34998626667073579"/>
      </left>
      <right style="thin">
        <color theme="0" tint="-0.34998626667073579"/>
      </right>
      <top style="thin">
        <color theme="1" tint="0.499984740745262"/>
      </top>
      <bottom style="thin">
        <color theme="0" tint="-0.24994659260841701"/>
      </bottom>
      <diagonal/>
    </border>
    <border>
      <left style="thin">
        <color auto="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auto="1"/>
      </left>
      <right style="thin">
        <color theme="0" tint="-0.34998626667073579"/>
      </right>
      <top style="thin">
        <color theme="0" tint="-0.24994659260841701"/>
      </top>
      <bottom style="thin">
        <color theme="1" tint="0.499984740745262"/>
      </bottom>
      <diagonal/>
    </border>
    <border>
      <left style="thin">
        <color theme="0" tint="-0.34998626667073579"/>
      </left>
      <right style="thin">
        <color theme="0" tint="-0.34998626667073579"/>
      </right>
      <top style="thin">
        <color theme="0" tint="-0.24994659260841701"/>
      </top>
      <bottom style="thin">
        <color theme="1" tint="0.499984740745262"/>
      </bottom>
      <diagonal/>
    </border>
    <border>
      <left style="thin">
        <color auto="1"/>
      </left>
      <right style="thin">
        <color theme="0" tint="-0.34998626667073579"/>
      </right>
      <top style="thin">
        <color theme="0" tint="-0.24994659260841701"/>
      </top>
      <bottom/>
      <diagonal/>
    </border>
    <border>
      <left style="thin">
        <color theme="0" tint="-0.34998626667073579"/>
      </left>
      <right style="thin">
        <color theme="0" tint="-0.34998626667073579"/>
      </right>
      <top style="thin">
        <color theme="0" tint="-0.24994659260841701"/>
      </top>
      <bottom/>
      <diagonal/>
    </border>
    <border>
      <left style="thin">
        <color auto="1"/>
      </left>
      <right style="thin">
        <color theme="0" tint="-0.34998626667073579"/>
      </right>
      <top style="thin">
        <color theme="0" tint="-0.24994659260841701"/>
      </top>
      <bottom style="thin">
        <color auto="1"/>
      </bottom>
      <diagonal/>
    </border>
    <border>
      <left style="thin">
        <color theme="0" tint="-0.34998626667073579"/>
      </left>
      <right style="thin">
        <color theme="0" tint="-0.34998626667073579"/>
      </right>
      <top style="thin">
        <color theme="0" tint="-0.24994659260841701"/>
      </top>
      <bottom style="thin">
        <color auto="1"/>
      </bottom>
      <diagonal/>
    </border>
    <border>
      <left style="thin">
        <color theme="1" tint="0.499984740745262"/>
      </left>
      <right style="thin">
        <color theme="1" tint="0.499984740745262"/>
      </right>
      <top style="thin">
        <color auto="1"/>
      </top>
      <bottom/>
      <diagonal/>
    </border>
    <border>
      <left style="thin">
        <color theme="1" tint="0.499984740745262"/>
      </left>
      <right style="thin">
        <color theme="1" tint="0.499984740745262"/>
      </right>
      <top/>
      <bottom style="thin">
        <color auto="1"/>
      </bottom>
      <diagonal/>
    </border>
    <border>
      <left/>
      <right style="thin">
        <color auto="1"/>
      </right>
      <top style="thin">
        <color theme="0" tint="-0.24994659260841701"/>
      </top>
      <bottom style="thin">
        <color theme="0" tint="-0.24994659260841701"/>
      </bottom>
      <diagonal/>
    </border>
    <border>
      <left style="thin">
        <color theme="0" tint="-0.34998626667073579"/>
      </left>
      <right style="thin">
        <color indexed="64"/>
      </right>
      <top style="thin">
        <color theme="0" tint="-0.24994659260841701"/>
      </top>
      <bottom style="thin">
        <color theme="0" tint="-0.24994659260841701"/>
      </bottom>
      <diagonal/>
    </border>
    <border>
      <left style="thin">
        <color theme="0" tint="-0.34998626667073579"/>
      </left>
      <right style="thin">
        <color indexed="64"/>
      </right>
      <top style="thin">
        <color theme="0" tint="-0.24994659260841701"/>
      </top>
      <bottom style="thin">
        <color auto="1"/>
      </bottom>
      <diagonal/>
    </border>
    <border>
      <left style="thin">
        <color theme="0" tint="-0.34998626667073579"/>
      </left>
      <right style="thin">
        <color indexed="64"/>
      </right>
      <top style="thin">
        <color auto="1"/>
      </top>
      <bottom style="thin">
        <color theme="1" tint="0.499984740745262"/>
      </bottom>
      <diagonal/>
    </border>
    <border>
      <left style="thin">
        <color theme="0" tint="-0.34998626667073579"/>
      </left>
      <right style="thin">
        <color indexed="64"/>
      </right>
      <top style="thin">
        <color theme="1" tint="0.499984740745262"/>
      </top>
      <bottom style="thin">
        <color theme="0" tint="-0.24994659260841701"/>
      </bottom>
      <diagonal/>
    </border>
    <border>
      <left style="thin">
        <color theme="0" tint="-0.34998626667073579"/>
      </left>
      <right style="thin">
        <color indexed="64"/>
      </right>
      <top style="thin">
        <color theme="0" tint="-0.24994659260841701"/>
      </top>
      <bottom style="thin">
        <color theme="1" tint="0.499984740745262"/>
      </bottom>
      <diagonal/>
    </border>
    <border>
      <left style="thin">
        <color theme="0" tint="-0.34998626667073579"/>
      </left>
      <right style="thin">
        <color indexed="64"/>
      </right>
      <top style="thin">
        <color theme="0" tint="-0.24994659260841701"/>
      </top>
      <bottom/>
      <diagonal/>
    </border>
    <border>
      <left style="thin">
        <color theme="0" tint="-0.34998626667073579"/>
      </left>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auto="1"/>
      </bottom>
      <diagonal/>
    </border>
    <border>
      <left style="thin">
        <color theme="0" tint="-0.34998626667073579"/>
      </left>
      <right/>
      <top style="thin">
        <color theme="0" tint="-0.24994659260841701"/>
      </top>
      <bottom/>
      <diagonal/>
    </border>
    <border>
      <left style="thin">
        <color theme="0" tint="-0.34998626667073579"/>
      </left>
      <right/>
      <top style="thin">
        <color theme="1" tint="0.499984740745262"/>
      </top>
      <bottom style="thin">
        <color theme="0" tint="-0.24994659260841701"/>
      </bottom>
      <diagonal/>
    </border>
    <border>
      <left/>
      <right style="thin">
        <color theme="0" tint="-0.34998626667073579"/>
      </right>
      <top style="thin">
        <color theme="1" tint="0.499984740745262"/>
      </top>
      <bottom style="thin">
        <color theme="0" tint="-0.24994659260841701"/>
      </bottom>
      <diagonal/>
    </border>
    <border>
      <left style="thin">
        <color theme="0" tint="-0.34998626667073579"/>
      </left>
      <right style="thin">
        <color indexed="64"/>
      </right>
      <top/>
      <bottom style="thin">
        <color theme="1" tint="0.499984740745262"/>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style="thin">
        <color theme="0" tint="-0.24994659260841701"/>
      </top>
      <bottom style="thin">
        <color auto="1"/>
      </bottom>
      <diagonal/>
    </border>
    <border>
      <left style="thin">
        <color auto="1"/>
      </left>
      <right style="thin">
        <color theme="0" tint="-0.34998626667073579"/>
      </right>
      <top/>
      <bottom style="thin">
        <color theme="0" tint="-0.24994659260841701"/>
      </bottom>
      <diagonal/>
    </border>
    <border>
      <left style="thin">
        <color theme="0" tint="-0.34998626667073579"/>
      </left>
      <right/>
      <top/>
      <bottom style="thin">
        <color theme="0" tint="-0.24994659260841701"/>
      </bottom>
      <diagonal/>
    </border>
    <border>
      <left/>
      <right/>
      <top/>
      <bottom style="thin">
        <color theme="0" tint="-0.24994659260841701"/>
      </bottom>
      <diagonal/>
    </border>
    <border>
      <left/>
      <right style="thin">
        <color auto="1"/>
      </right>
      <top/>
      <bottom style="thin">
        <color theme="0" tint="-0.24994659260841701"/>
      </bottom>
      <diagonal/>
    </border>
    <border>
      <left style="thin">
        <color auto="1"/>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right style="thin">
        <color theme="0" tint="-0.24994659260841701"/>
      </right>
      <top/>
      <bottom style="thin">
        <color theme="0" tint="-0.24994659260841701"/>
      </bottom>
      <diagonal/>
    </border>
    <border>
      <left style="thin">
        <color auto="1"/>
      </left>
      <right style="thin">
        <color theme="0" tint="-0.34998626667073579"/>
      </right>
      <top style="thin">
        <color theme="0" tint="-0.24994659260841701"/>
      </top>
      <bottom style="thin">
        <color theme="0" tint="-0.49998474074526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style="thin">
        <color auto="1"/>
      </right>
      <top style="thin">
        <color theme="0" tint="-0.24994659260841701"/>
      </top>
      <bottom style="thin">
        <color theme="0" tint="-0.499984740745262"/>
      </bottom>
      <diagonal/>
    </border>
    <border>
      <left style="thin">
        <color auto="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auto="1"/>
      </right>
      <top style="thin">
        <color theme="0" tint="-0.24994659260841701"/>
      </top>
      <bottom style="thin">
        <color theme="0" tint="-0.499984740745262"/>
      </bottom>
      <diagonal/>
    </border>
    <border>
      <left/>
      <right style="thin">
        <color theme="0" tint="-0.24994659260841701"/>
      </right>
      <top style="thin">
        <color theme="0" tint="-0.24994659260841701"/>
      </top>
      <bottom style="thin">
        <color theme="0" tint="-0.499984740745262"/>
      </bottom>
      <diagonal/>
    </border>
    <border>
      <left style="thin">
        <color auto="1"/>
      </left>
      <right style="thin">
        <color theme="0" tint="-0.24994659260841701"/>
      </right>
      <top style="thin">
        <color theme="0" tint="-0.499984740745262"/>
      </top>
      <bottom style="thin">
        <color theme="0" tint="-0.24994659260841701"/>
      </bottom>
      <diagonal/>
    </border>
    <border>
      <left/>
      <right/>
      <top style="thin">
        <color theme="0" tint="-0.499984740745262"/>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24994659260841701"/>
      </left>
      <right style="thin">
        <color auto="1"/>
      </right>
      <top style="thin">
        <color theme="0" tint="-0.499984740745262"/>
      </top>
      <bottom style="thin">
        <color theme="0" tint="-0.24994659260841701"/>
      </bottom>
      <diagonal/>
    </border>
    <border>
      <left/>
      <right style="thin">
        <color theme="0" tint="-0.24994659260841701"/>
      </right>
      <top style="thin">
        <color theme="0" tint="-0.499984740745262"/>
      </top>
      <bottom style="thin">
        <color theme="0" tint="-0.2499465926084170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auto="1"/>
      </right>
      <top style="thin">
        <color theme="0" tint="-0.34998626667073579"/>
      </top>
      <bottom style="thin">
        <color theme="0" tint="-0.34998626667073579"/>
      </bottom>
      <diagonal/>
    </border>
    <border>
      <left style="thin">
        <color auto="1"/>
      </left>
      <right style="thin">
        <color theme="0" tint="-0.34998626667073579"/>
      </right>
      <top style="thin">
        <color auto="1"/>
      </top>
      <bottom/>
      <diagonal/>
    </border>
    <border>
      <left style="thin">
        <color theme="0" tint="-0.34998626667073579"/>
      </left>
      <right/>
      <top style="thin">
        <color auto="1"/>
      </top>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auto="1"/>
      </right>
      <top style="thin">
        <color auto="1"/>
      </top>
      <bottom/>
      <diagonal/>
    </border>
    <border>
      <left/>
      <right style="thin">
        <color theme="0" tint="-0.24994659260841701"/>
      </right>
      <top style="thin">
        <color auto="1"/>
      </top>
      <bottom/>
      <diagonal/>
    </border>
    <border>
      <left style="thin">
        <color auto="1"/>
      </left>
      <right style="thin">
        <color theme="0" tint="-0.34998626667073579"/>
      </right>
      <top style="thin">
        <color theme="0" tint="-0.499984740745262"/>
      </top>
      <bottom style="thin">
        <color theme="0" tint="-0.24994659260841701"/>
      </bottom>
      <diagonal/>
    </border>
    <border>
      <left style="thin">
        <color theme="0" tint="-0.34998626667073579"/>
      </left>
      <right/>
      <top style="thin">
        <color theme="0" tint="-0.499984740745262"/>
      </top>
      <bottom style="thin">
        <color theme="0" tint="-0.24994659260841701"/>
      </bottom>
      <diagonal/>
    </border>
    <border>
      <left/>
      <right style="thin">
        <color auto="1"/>
      </right>
      <top style="thin">
        <color theme="0" tint="-0.499984740745262"/>
      </top>
      <bottom style="thin">
        <color theme="0" tint="-0.24994659260841701"/>
      </bottom>
      <diagonal/>
    </border>
    <border>
      <left style="thin">
        <color auto="1"/>
      </left>
      <right style="thin">
        <color theme="0" tint="-0.24994659260841701"/>
      </right>
      <top/>
      <bottom/>
      <diagonal/>
    </border>
    <border>
      <left style="thin">
        <color theme="0" tint="-0.24994659260841701"/>
      </left>
      <right style="thin">
        <color theme="0" tint="-0.24994659260841701"/>
      </right>
      <top/>
      <bottom style="thin">
        <color auto="1"/>
      </bottom>
      <diagonal/>
    </border>
    <border>
      <left style="thin">
        <color theme="0" tint="-0.34998626667073579"/>
      </left>
      <right style="thin">
        <color theme="0" tint="-0.34998626667073579"/>
      </right>
      <top/>
      <bottom style="thin">
        <color theme="0" tint="-0.24994659260841701"/>
      </bottom>
      <diagonal/>
    </border>
    <border>
      <left/>
      <right/>
      <top style="thin">
        <color theme="0" tint="-0.24994659260841701"/>
      </top>
      <bottom/>
      <diagonal/>
    </border>
    <border>
      <left/>
      <right/>
      <top style="thin">
        <color theme="1" tint="0.499984740745262"/>
      </top>
      <bottom style="thin">
        <color theme="0" tint="-0.24994659260841701"/>
      </bottom>
      <diagonal/>
    </border>
    <border>
      <left style="thin">
        <color auto="1"/>
      </left>
      <right style="thin">
        <color indexed="64"/>
      </right>
      <top style="thin">
        <color theme="0" tint="-0.34998626667073579"/>
      </top>
      <bottom style="thin">
        <color theme="0" tint="-0.34998626667073579"/>
      </bottom>
      <diagonal/>
    </border>
    <border>
      <left/>
      <right style="thin">
        <color auto="1"/>
      </right>
      <top style="thin">
        <color indexed="64"/>
      </top>
      <bottom style="thin">
        <color auto="1"/>
      </bottom>
      <diagonal/>
    </border>
    <border>
      <left/>
      <right style="thin">
        <color theme="0" tint="-0.24994659260841701"/>
      </right>
      <top style="thin">
        <color theme="0" tint="-0.499984740745262"/>
      </top>
      <bottom/>
      <diagonal/>
    </border>
    <border>
      <left/>
      <right style="thin">
        <color theme="0" tint="-0.24994659260841701"/>
      </right>
      <top/>
      <bottom style="thin">
        <color auto="1"/>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thin">
        <color indexed="64"/>
      </left>
      <right style="thin">
        <color rgb="FFA6A6A6"/>
      </right>
      <top style="thin">
        <color rgb="FFBFBFBF"/>
      </top>
      <bottom style="thin">
        <color rgb="FFBFBFBF"/>
      </bottom>
      <diagonal/>
    </border>
    <border>
      <left style="thin">
        <color rgb="FFA6A6A6"/>
      </left>
      <right style="thin">
        <color rgb="FFA6A6A6"/>
      </right>
      <top style="thin">
        <color rgb="FFBFBFBF"/>
      </top>
      <bottom style="thin">
        <color rgb="FFBFBFBF"/>
      </bottom>
      <diagonal/>
    </border>
    <border>
      <left style="thin">
        <color rgb="FFA6A6A6"/>
      </left>
      <right style="thin">
        <color rgb="FFA6A6A6"/>
      </right>
      <top/>
      <bottom style="thin">
        <color rgb="FFBFBFBF"/>
      </bottom>
      <diagonal/>
    </border>
    <border>
      <left style="thin">
        <color indexed="64"/>
      </left>
      <right style="thin">
        <color rgb="FFA6A6A6"/>
      </right>
      <top style="thin">
        <color rgb="FFBFBFBF"/>
      </top>
      <bottom/>
      <diagonal/>
    </border>
    <border>
      <left style="thin">
        <color rgb="FFA6A6A6"/>
      </left>
      <right/>
      <top style="thin">
        <color rgb="FFBFBFBF"/>
      </top>
      <bottom/>
      <diagonal/>
    </border>
    <border>
      <left style="thin">
        <color rgb="FFA6A6A6"/>
      </left>
      <right style="thin">
        <color rgb="FFA6A6A6"/>
      </right>
      <top style="thin">
        <color rgb="FFBFBFBF"/>
      </top>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indexed="64"/>
      </right>
      <top style="thin">
        <color auto="1"/>
      </top>
      <bottom style="thin">
        <color theme="0" tint="-0.499984740745262"/>
      </bottom>
      <diagonal/>
    </border>
    <border>
      <left/>
      <right/>
      <top style="thin">
        <color auto="1"/>
      </top>
      <bottom style="thin">
        <color theme="0" tint="-0.499984740745262"/>
      </bottom>
      <diagonal/>
    </border>
    <border>
      <left/>
      <right style="thin">
        <color indexed="64"/>
      </right>
      <top style="thin">
        <color auto="1"/>
      </top>
      <bottom style="thin">
        <color theme="0" tint="-0.499984740745262"/>
      </bottom>
      <diagonal/>
    </border>
    <border>
      <left style="thin">
        <color auto="1"/>
      </left>
      <right/>
      <top style="thin">
        <color auto="1"/>
      </top>
      <bottom style="thin">
        <color theme="0" tint="-0.499984740745262"/>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style="thin">
        <color theme="0" tint="-0.24994659260841701"/>
      </right>
      <top style="thin">
        <color auto="1"/>
      </top>
      <bottom/>
      <diagonal/>
    </border>
    <border>
      <left style="thin">
        <color indexed="64"/>
      </left>
      <right style="thin">
        <color theme="0" tint="-0.499984740745262"/>
      </right>
      <top style="thin">
        <color auto="1"/>
      </top>
      <bottom style="thin">
        <color indexed="64"/>
      </bottom>
      <diagonal/>
    </border>
    <border>
      <left style="thin">
        <color theme="0" tint="-0.499984740745262"/>
      </left>
      <right style="thin">
        <color theme="0" tint="-0.499984740745262"/>
      </right>
      <top style="thin">
        <color auto="1"/>
      </top>
      <bottom style="thin">
        <color indexed="64"/>
      </bottom>
      <diagonal/>
    </border>
    <border>
      <left style="thin">
        <color theme="0" tint="-0.499984740745262"/>
      </left>
      <right style="thin">
        <color indexed="64"/>
      </right>
      <top style="thin">
        <color auto="1"/>
      </top>
      <bottom style="thin">
        <color indexed="64"/>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indexed="64"/>
      </bottom>
      <diagonal/>
    </border>
    <border>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top style="thin">
        <color auto="1"/>
      </top>
      <bottom style="thin">
        <color theme="0" tint="-0.24994659260841701"/>
      </bottom>
      <diagonal/>
    </border>
    <border>
      <left/>
      <right style="thin">
        <color auto="1"/>
      </right>
      <top style="thin">
        <color auto="1"/>
      </top>
      <bottom style="thin">
        <color theme="0" tint="-0.24994659260841701"/>
      </bottom>
      <diagonal/>
    </border>
    <border>
      <left style="thin">
        <color indexed="64"/>
      </left>
      <right style="thin">
        <color auto="1"/>
      </right>
      <top style="thin">
        <color theme="0" tint="-0.499984740745262"/>
      </top>
      <bottom style="thin">
        <color theme="0" tint="-0.24994659260841701"/>
      </bottom>
      <diagonal/>
    </border>
    <border>
      <left style="thin">
        <color indexed="64"/>
      </left>
      <right style="thin">
        <color auto="1"/>
      </right>
      <top style="thin">
        <color theme="0" tint="-0.24994659260841701"/>
      </top>
      <bottom/>
      <diagonal/>
    </border>
    <border>
      <left style="thin">
        <color indexed="64"/>
      </left>
      <right style="thin">
        <color auto="1"/>
      </right>
      <top style="thin">
        <color theme="0" tint="-0.24994659260841701"/>
      </top>
      <bottom style="thin">
        <color theme="0" tint="-0.499984740745262"/>
      </bottom>
      <diagonal/>
    </border>
    <border>
      <left style="thin">
        <color indexed="64"/>
      </left>
      <right style="thin">
        <color auto="1"/>
      </right>
      <top/>
      <bottom style="thin">
        <color theme="0" tint="-0.24994659260841701"/>
      </bottom>
      <diagonal/>
    </border>
    <border>
      <left style="thin">
        <color theme="0" tint="-0.24994659260841701"/>
      </left>
      <right style="thin">
        <color auto="1"/>
      </right>
      <top/>
      <bottom/>
      <diagonal/>
    </border>
    <border>
      <left style="thin">
        <color theme="0" tint="-0.34998626667073579"/>
      </left>
      <right style="thin">
        <color indexed="64"/>
      </right>
      <top/>
      <bottom style="thin">
        <color theme="0" tint="-0.24994659260841701"/>
      </bottom>
      <diagonal/>
    </border>
    <border>
      <left/>
      <right style="thin">
        <color theme="0" tint="-0.34998626667073579"/>
      </right>
      <top/>
      <bottom style="thin">
        <color theme="0" tint="-0.24994659260841701"/>
      </bottom>
      <diagonal/>
    </border>
    <border>
      <left style="thin">
        <color theme="0" tint="-0.24994659260841701"/>
      </left>
      <right/>
      <top/>
      <bottom/>
      <diagonal/>
    </border>
    <border>
      <left/>
      <right style="thin">
        <color indexed="64"/>
      </right>
      <top style="thin">
        <color theme="1" tint="0.499984740745262"/>
      </top>
      <bottom style="thin">
        <color theme="0" tint="-0.24994659260841701"/>
      </bottom>
      <diagonal/>
    </border>
  </borders>
  <cellStyleXfs count="1100">
    <xf numFmtId="0" fontId="0" fillId="0" borderId="0"/>
    <xf numFmtId="169" fontId="11" fillId="2" borderId="0" applyNumberFormat="0" applyBorder="0" applyAlignment="0" applyProtection="0"/>
    <xf numFmtId="169" fontId="11" fillId="2" borderId="0" applyNumberFormat="0" applyBorder="0" applyAlignment="0" applyProtection="0"/>
    <xf numFmtId="169" fontId="12" fillId="3" borderId="0" applyNumberFormat="0" applyBorder="0" applyAlignment="0" applyProtection="0"/>
    <xf numFmtId="169" fontId="11" fillId="4" borderId="0" applyNumberFormat="0" applyBorder="0" applyAlignment="0" applyProtection="0"/>
    <xf numFmtId="169" fontId="11" fillId="5" borderId="0" applyNumberFormat="0" applyBorder="0" applyAlignment="0" applyProtection="0"/>
    <xf numFmtId="169" fontId="12" fillId="6" borderId="0" applyNumberFormat="0" applyBorder="0" applyAlignment="0" applyProtection="0"/>
    <xf numFmtId="169" fontId="11" fillId="4" borderId="0" applyNumberFormat="0" applyBorder="0" applyAlignment="0" applyProtection="0"/>
    <xf numFmtId="169" fontId="11" fillId="7" borderId="0" applyNumberFormat="0" applyBorder="0" applyAlignment="0" applyProtection="0"/>
    <xf numFmtId="169" fontId="12" fillId="5" borderId="0" applyNumberFormat="0" applyBorder="0" applyAlignment="0" applyProtection="0"/>
    <xf numFmtId="169" fontId="11" fillId="2" borderId="0" applyNumberFormat="0" applyBorder="0" applyAlignment="0" applyProtection="0"/>
    <xf numFmtId="169" fontId="11" fillId="5" borderId="0" applyNumberFormat="0" applyBorder="0" applyAlignment="0" applyProtection="0"/>
    <xf numFmtId="169" fontId="12" fillId="5" borderId="0" applyNumberFormat="0" applyBorder="0" applyAlignment="0" applyProtection="0"/>
    <xf numFmtId="169" fontId="11" fillId="8" borderId="0" applyNumberFormat="0" applyBorder="0" applyAlignment="0" applyProtection="0"/>
    <xf numFmtId="169" fontId="11" fillId="2" borderId="0" applyNumberFormat="0" applyBorder="0" applyAlignment="0" applyProtection="0"/>
    <xf numFmtId="169" fontId="12" fillId="3" borderId="0" applyNumberFormat="0" applyBorder="0" applyAlignment="0" applyProtection="0"/>
    <xf numFmtId="169" fontId="11" fillId="4" borderId="0" applyNumberFormat="0" applyBorder="0" applyAlignment="0" applyProtection="0"/>
    <xf numFmtId="169" fontId="11" fillId="9" borderId="0" applyNumberFormat="0" applyBorder="0" applyAlignment="0" applyProtection="0"/>
    <xf numFmtId="169" fontId="12" fillId="9" borderId="0" applyNumberFormat="0" applyBorder="0" applyAlignment="0" applyProtection="0"/>
    <xf numFmtId="37" fontId="13" fillId="10" borderId="8" applyBorder="0" applyProtection="0">
      <alignment vertical="center"/>
    </xf>
    <xf numFmtId="37" fontId="13" fillId="10" borderId="8" applyBorder="0" applyProtection="0">
      <alignment vertical="center"/>
    </xf>
    <xf numFmtId="37" fontId="13" fillId="10" borderId="8" applyBorder="0" applyProtection="0">
      <alignment vertical="center"/>
    </xf>
    <xf numFmtId="37" fontId="13" fillId="10" borderId="8" applyBorder="0" applyProtection="0">
      <alignment vertical="center"/>
    </xf>
    <xf numFmtId="37" fontId="13" fillId="10" borderId="8" applyBorder="0" applyProtection="0">
      <alignment vertical="center"/>
    </xf>
    <xf numFmtId="37" fontId="13" fillId="10" borderId="8" applyBorder="0" applyProtection="0">
      <alignment vertical="center"/>
    </xf>
    <xf numFmtId="169" fontId="14" fillId="11" borderId="0" applyBorder="0">
      <alignment horizontal="left" vertical="center" indent="1"/>
    </xf>
    <xf numFmtId="169" fontId="14" fillId="11" borderId="0" applyBorder="0">
      <alignment horizontal="left" vertical="center" indent="1"/>
    </xf>
    <xf numFmtId="168" fontId="1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1" fontId="15" fillId="0" borderId="0" applyFont="0" applyFill="0" applyBorder="0" applyAlignment="0" applyProtection="0"/>
    <xf numFmtId="168" fontId="11"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5" fontId="4"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67" fontId="1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2" fontId="1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8"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8"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68" fontId="11" fillId="0" borderId="0" applyFont="0" applyFill="0" applyBorder="0" applyAlignment="0" applyProtection="0"/>
    <xf numFmtId="167"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68" fontId="11"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1" fontId="1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2" fontId="1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0" fontId="15" fillId="0" borderId="0" applyFont="0" applyFill="0" applyBorder="0" applyAlignment="0" applyProtection="0"/>
    <xf numFmtId="43" fontId="11" fillId="0" borderId="0" applyFont="0" applyFill="0" applyBorder="0" applyAlignment="0" applyProtection="0"/>
    <xf numFmtId="167"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8" fontId="1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3" fontId="15" fillId="0" borderId="9" applyProtection="0"/>
    <xf numFmtId="169" fontId="15" fillId="0" borderId="0" applyFont="0" applyFill="0" applyBorder="0" applyAlignment="0" applyProtection="0"/>
    <xf numFmtId="166" fontId="15" fillId="0" borderId="0" applyFont="0" applyFill="0" applyBorder="0" applyAlignment="0" applyProtection="0"/>
    <xf numFmtId="174" fontId="17" fillId="0" borderId="0">
      <protection locked="0"/>
    </xf>
    <xf numFmtId="169" fontId="18" fillId="12" borderId="0" applyNumberFormat="0" applyBorder="0" applyAlignment="0" applyProtection="0"/>
    <xf numFmtId="169" fontId="18" fillId="13" borderId="0" applyNumberFormat="0" applyBorder="0" applyAlignment="0" applyProtection="0"/>
    <xf numFmtId="169" fontId="18" fillId="14" borderId="0" applyNumberFormat="0" applyBorder="0" applyAlignment="0" applyProtection="0"/>
    <xf numFmtId="169" fontId="15" fillId="0" borderId="0" applyFont="0" applyFill="0" applyBorder="0" applyAlignment="0" applyProtection="0"/>
    <xf numFmtId="175" fontId="17" fillId="0" borderId="0">
      <protection locked="0"/>
    </xf>
    <xf numFmtId="37" fontId="19" fillId="15" borderId="5" applyBorder="0">
      <alignment horizontal="left" vertical="center" indent="1"/>
    </xf>
    <xf numFmtId="37" fontId="20" fillId="16" borderId="10" applyFill="0">
      <alignment vertical="center"/>
    </xf>
    <xf numFmtId="169" fontId="20" fillId="17" borderId="11" applyNumberFormat="0">
      <alignment horizontal="left" vertical="top" indent="1"/>
    </xf>
    <xf numFmtId="169" fontId="20" fillId="17" borderId="11" applyNumberFormat="0">
      <alignment horizontal="left" vertical="top" indent="1"/>
    </xf>
    <xf numFmtId="169" fontId="20" fillId="10" borderId="0" applyBorder="0">
      <alignment horizontal="left" vertical="center" indent="1"/>
    </xf>
    <xf numFmtId="169" fontId="20" fillId="10" borderId="0" applyBorder="0">
      <alignment horizontal="left" vertical="center" indent="1"/>
    </xf>
    <xf numFmtId="169" fontId="20" fillId="0" borderId="11" applyNumberFormat="0" applyFill="0">
      <alignment horizontal="centerContinuous" vertical="top"/>
    </xf>
    <xf numFmtId="169" fontId="20" fillId="0" borderId="11" applyNumberFormat="0" applyFill="0">
      <alignment horizontal="centerContinuous" vertical="top"/>
    </xf>
    <xf numFmtId="169" fontId="21" fillId="10" borderId="12" applyNumberFormat="0" applyBorder="0">
      <alignment horizontal="left" vertical="center" indent="1"/>
    </xf>
    <xf numFmtId="169" fontId="21" fillId="10" borderId="12" applyNumberFormat="0" applyBorder="0">
      <alignment horizontal="left" vertical="center" indent="1"/>
    </xf>
    <xf numFmtId="176" fontId="22" fillId="0" borderId="0">
      <protection locked="0"/>
    </xf>
    <xf numFmtId="176" fontId="22" fillId="0" borderId="0">
      <protection locked="0"/>
    </xf>
    <xf numFmtId="177" fontId="23" fillId="0" borderId="0" applyNumberFormat="0" applyFill="0" applyBorder="0" applyAlignment="0" applyProtection="0">
      <alignment vertical="top"/>
      <protection locked="0"/>
    </xf>
    <xf numFmtId="171" fontId="23" fillId="0" borderId="0" applyNumberFormat="0" applyFill="0" applyBorder="0" applyAlignment="0" applyProtection="0">
      <alignment vertical="top"/>
      <protection locked="0"/>
    </xf>
    <xf numFmtId="169" fontId="24" fillId="16" borderId="0">
      <alignment horizontal="left" indent="1"/>
    </xf>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3" fontId="15" fillId="0" borderId="0"/>
    <xf numFmtId="173"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3" fontId="15" fillId="0" borderId="0"/>
    <xf numFmtId="173"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77" fontId="15" fillId="0" borderId="0"/>
    <xf numFmtId="169" fontId="3" fillId="0" borderId="0"/>
    <xf numFmtId="169" fontId="3" fillId="0" borderId="0"/>
    <xf numFmtId="169" fontId="3" fillId="0" borderId="0"/>
    <xf numFmtId="169" fontId="15" fillId="0" borderId="0"/>
    <xf numFmtId="169" fontId="15" fillId="0" borderId="0"/>
    <xf numFmtId="169" fontId="4" fillId="0" borderId="0"/>
    <xf numFmtId="169" fontId="4"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3" fillId="0" borderId="0"/>
    <xf numFmtId="0" fontId="3" fillId="0" borderId="0"/>
    <xf numFmtId="0" fontId="3" fillId="0" borderId="0"/>
    <xf numFmtId="0" fontId="4" fillId="0" borderId="0"/>
    <xf numFmtId="0" fontId="4" fillId="0" borderId="0"/>
    <xf numFmtId="0" fontId="4" fillId="0" borderId="0"/>
    <xf numFmtId="169" fontId="4" fillId="0" borderId="0"/>
    <xf numFmtId="169" fontId="4" fillId="0" borderId="0"/>
    <xf numFmtId="169" fontId="4" fillId="0" borderId="0"/>
    <xf numFmtId="169" fontId="4" fillId="0" borderId="0"/>
    <xf numFmtId="169" fontId="15" fillId="0" borderId="0"/>
    <xf numFmtId="37" fontId="13" fillId="10" borderId="13" applyBorder="0">
      <alignment horizontal="left" vertical="center" indent="2"/>
    </xf>
    <xf numFmtId="169" fontId="15" fillId="0" borderId="0"/>
    <xf numFmtId="37" fontId="13" fillId="10" borderId="13" applyBorder="0">
      <alignment horizontal="left" vertical="center" indent="2"/>
    </xf>
    <xf numFmtId="37" fontId="13" fillId="10" borderId="13" applyBorder="0">
      <alignment horizontal="left" vertical="center" indent="2"/>
    </xf>
    <xf numFmtId="37" fontId="13" fillId="10" borderId="13" applyBorder="0">
      <alignment horizontal="left" vertical="center" indent="2"/>
    </xf>
    <xf numFmtId="37" fontId="13" fillId="10" borderId="13" applyBorder="0">
      <alignment horizontal="left" vertical="center" indent="2"/>
    </xf>
    <xf numFmtId="37" fontId="13" fillId="10" borderId="13" applyBorder="0">
      <alignment horizontal="left" vertical="center" indent="2"/>
    </xf>
    <xf numFmtId="37" fontId="13" fillId="10" borderId="13" applyBorder="0">
      <alignment horizontal="left" vertical="center" indent="2"/>
    </xf>
    <xf numFmtId="37" fontId="13" fillId="10" borderId="13" applyBorder="0">
      <alignment horizontal="left" vertical="center" indent="2"/>
    </xf>
    <xf numFmtId="169" fontId="15" fillId="0" borderId="0"/>
    <xf numFmtId="37" fontId="13" fillId="10" borderId="13" applyBorder="0">
      <alignment horizontal="left" vertical="center" indent="2"/>
    </xf>
    <xf numFmtId="169" fontId="3" fillId="0" borderId="0"/>
    <xf numFmtId="169" fontId="3" fillId="0" borderId="0"/>
    <xf numFmtId="169" fontId="3" fillId="0" borderId="0"/>
    <xf numFmtId="169" fontId="4" fillId="0" borderId="0"/>
    <xf numFmtId="169" fontId="15" fillId="0" borderId="0"/>
    <xf numFmtId="169" fontId="15" fillId="0" borderId="0"/>
    <xf numFmtId="169" fontId="15" fillId="0" borderId="0"/>
    <xf numFmtId="169" fontId="15" fillId="0" borderId="0"/>
    <xf numFmtId="169" fontId="15" fillId="0" borderId="0"/>
    <xf numFmtId="169" fontId="15" fillId="0" borderId="0"/>
    <xf numFmtId="169" fontId="4" fillId="0" borderId="0"/>
    <xf numFmtId="169"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1" fontId="15" fillId="0" borderId="0"/>
    <xf numFmtId="169" fontId="15" fillId="0" borderId="0">
      <alignment vertical="top"/>
    </xf>
    <xf numFmtId="169" fontId="4" fillId="0" borderId="0"/>
    <xf numFmtId="169" fontId="4" fillId="0" borderId="0"/>
    <xf numFmtId="177" fontId="15" fillId="0" borderId="0"/>
    <xf numFmtId="0" fontId="3" fillId="0" borderId="0"/>
    <xf numFmtId="0" fontId="3" fillId="0" borderId="0"/>
    <xf numFmtId="0" fontId="3" fillId="0" borderId="0"/>
    <xf numFmtId="169" fontId="4" fillId="0" borderId="0"/>
    <xf numFmtId="0" fontId="3" fillId="0" borderId="0"/>
    <xf numFmtId="0" fontId="16" fillId="0" borderId="0"/>
    <xf numFmtId="0" fontId="3" fillId="0" borderId="0"/>
    <xf numFmtId="0" fontId="3" fillId="0" borderId="0"/>
    <xf numFmtId="0" fontId="15" fillId="0" borderId="0"/>
    <xf numFmtId="177" fontId="15" fillId="0" borderId="0"/>
    <xf numFmtId="177" fontId="15" fillId="0" borderId="0"/>
    <xf numFmtId="173" fontId="15" fillId="0" borderId="0"/>
    <xf numFmtId="173" fontId="15" fillId="0" borderId="0"/>
    <xf numFmtId="173" fontId="15" fillId="0" borderId="0"/>
    <xf numFmtId="173" fontId="15" fillId="0" borderId="0"/>
    <xf numFmtId="173" fontId="15" fillId="0" borderId="0"/>
    <xf numFmtId="173" fontId="15" fillId="0" borderId="0"/>
    <xf numFmtId="173" fontId="15" fillId="0" borderId="0"/>
    <xf numFmtId="173" fontId="15" fillId="0" borderId="0"/>
    <xf numFmtId="173" fontId="15" fillId="0" borderId="0"/>
    <xf numFmtId="173" fontId="15" fillId="0" borderId="0"/>
    <xf numFmtId="173"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69" fontId="15" fillId="0" borderId="0"/>
    <xf numFmtId="175" fontId="15" fillId="0" borderId="0"/>
    <xf numFmtId="169"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69" fontId="3" fillId="0" borderId="0"/>
    <xf numFmtId="169" fontId="15" fillId="0" borderId="0"/>
    <xf numFmtId="169" fontId="3" fillId="0" borderId="0"/>
    <xf numFmtId="169" fontId="3"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3" fontId="15" fillId="0" borderId="0"/>
    <xf numFmtId="169"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3" fontId="15" fillId="0" borderId="0"/>
    <xf numFmtId="173"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77" fontId="15" fillId="0" borderId="0"/>
    <xf numFmtId="169" fontId="15" fillId="0" borderId="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169" fontId="25" fillId="11" borderId="0">
      <alignment horizontal="left" indent="1"/>
    </xf>
    <xf numFmtId="169" fontId="25" fillId="11" borderId="0">
      <alignment horizontal="left" indent="1"/>
    </xf>
    <xf numFmtId="169" fontId="26" fillId="0" borderId="0" applyNumberFormat="0" applyFill="0" applyBorder="0" applyAlignment="0" applyProtection="0"/>
    <xf numFmtId="169" fontId="27" fillId="0" borderId="0">
      <alignment vertical="top"/>
    </xf>
    <xf numFmtId="169" fontId="28" fillId="11" borderId="0" applyBorder="0">
      <alignment horizontal="left" vertical="center" indent="1"/>
    </xf>
    <xf numFmtId="169" fontId="28" fillId="11" borderId="0" applyBorder="0">
      <alignment horizontal="left" vertical="center" indent="1"/>
    </xf>
    <xf numFmtId="9" fontId="4" fillId="0" borderId="0" applyFont="0" applyFill="0" applyBorder="0" applyAlignment="0" applyProtection="0"/>
    <xf numFmtId="0" fontId="50" fillId="0" borderId="0"/>
    <xf numFmtId="43" fontId="50" fillId="0" borderId="0" applyFont="0" applyFill="0" applyBorder="0" applyAlignment="0" applyProtection="0"/>
    <xf numFmtId="9" fontId="50" fillId="0" borderId="0" applyFont="0" applyFill="0" applyBorder="0" applyAlignment="0" applyProtection="0"/>
    <xf numFmtId="164" fontId="50" fillId="0" borderId="0" applyFont="0" applyFill="0" applyBorder="0" applyAlignment="0" applyProtection="0"/>
    <xf numFmtId="0" fontId="2" fillId="0" borderId="0"/>
    <xf numFmtId="0" fontId="51" fillId="0" borderId="0" applyNumberFormat="0" applyFill="0" applyBorder="0" applyAlignment="0" applyProtection="0"/>
    <xf numFmtId="0" fontId="2" fillId="0" borderId="0"/>
    <xf numFmtId="0" fontId="52" fillId="0" borderId="0"/>
    <xf numFmtId="0" fontId="1" fillId="0" borderId="0"/>
    <xf numFmtId="43" fontId="4" fillId="0" borderId="0" applyFont="0" applyFill="0" applyBorder="0" applyAlignment="0" applyProtection="0"/>
  </cellStyleXfs>
  <cellXfs count="447">
    <xf numFmtId="0" fontId="0" fillId="0" borderId="0" xfId="0"/>
    <xf numFmtId="0" fontId="5" fillId="0" borderId="0" xfId="0" applyFont="1" applyAlignment="1">
      <alignment horizontal="center" vertical="center" wrapText="1"/>
    </xf>
    <xf numFmtId="0" fontId="0" fillId="0" borderId="1" xfId="0" applyBorder="1"/>
    <xf numFmtId="0" fontId="0" fillId="0" borderId="3" xfId="0" applyBorder="1"/>
    <xf numFmtId="0" fontId="0" fillId="0" borderId="4" xfId="0" applyBorder="1"/>
    <xf numFmtId="0" fontId="0" fillId="0" borderId="5" xfId="0" applyBorder="1"/>
    <xf numFmtId="0" fontId="7" fillId="0" borderId="0" xfId="0" applyFont="1" applyAlignment="1">
      <alignment horizontal="center" vertical="center" wrapText="1"/>
    </xf>
    <xf numFmtId="0" fontId="9" fillId="0" borderId="0" xfId="0" applyFont="1" applyAlignment="1">
      <alignment horizontal="center" vertical="center" wrapText="1"/>
    </xf>
    <xf numFmtId="0" fontId="0" fillId="0" borderId="6" xfId="0" applyBorder="1"/>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alignment horizontal="center"/>
    </xf>
    <xf numFmtId="17" fontId="29" fillId="18" borderId="25" xfId="0" applyNumberFormat="1" applyFont="1" applyFill="1" applyBorder="1" applyAlignment="1">
      <alignment horizontal="center" vertical="top"/>
    </xf>
    <xf numFmtId="17" fontId="29" fillId="18" borderId="23" xfId="0" applyNumberFormat="1" applyFont="1" applyFill="1" applyBorder="1" applyAlignment="1">
      <alignment horizontal="center" vertical="top"/>
    </xf>
    <xf numFmtId="17" fontId="29" fillId="18" borderId="24" xfId="0" applyNumberFormat="1" applyFont="1" applyFill="1" applyBorder="1" applyAlignment="1">
      <alignment horizontal="center" vertical="top"/>
    </xf>
    <xf numFmtId="0" fontId="29" fillId="0" borderId="21" xfId="0" applyFont="1" applyBorder="1" applyAlignment="1">
      <alignment horizontal="center"/>
    </xf>
    <xf numFmtId="4" fontId="0" fillId="0" borderId="34" xfId="0" applyNumberFormat="1" applyBorder="1"/>
    <xf numFmtId="4" fontId="0" fillId="0" borderId="19" xfId="0" applyNumberFormat="1" applyBorder="1"/>
    <xf numFmtId="4" fontId="0" fillId="0" borderId="35" xfId="0" applyNumberFormat="1" applyBorder="1"/>
    <xf numFmtId="0" fontId="29" fillId="0" borderId="16" xfId="0" applyFont="1" applyBorder="1" applyAlignment="1">
      <alignment horizontal="center"/>
    </xf>
    <xf numFmtId="4" fontId="0" fillId="0" borderId="29" xfId="0" applyNumberFormat="1" applyBorder="1"/>
    <xf numFmtId="4" fontId="0" fillId="0" borderId="14" xfId="0" applyNumberFormat="1" applyBorder="1"/>
    <xf numFmtId="4" fontId="0" fillId="0" borderId="27" xfId="0" applyNumberFormat="1" applyBorder="1"/>
    <xf numFmtId="4" fontId="29" fillId="0" borderId="50" xfId="0" applyNumberFormat="1" applyFont="1" applyBorder="1"/>
    <xf numFmtId="4" fontId="29" fillId="0" borderId="49" xfId="0" applyNumberFormat="1" applyFont="1" applyBorder="1"/>
    <xf numFmtId="0" fontId="32" fillId="19" borderId="60" xfId="0" applyFont="1" applyFill="1" applyBorder="1" applyAlignment="1">
      <alignment horizontal="left" vertical="center"/>
    </xf>
    <xf numFmtId="0" fontId="33" fillId="19" borderId="60" xfId="0" applyFont="1" applyFill="1" applyBorder="1" applyAlignment="1">
      <alignment horizontal="left" vertical="center"/>
    </xf>
    <xf numFmtId="0" fontId="33" fillId="19" borderId="75" xfId="0" applyFont="1" applyFill="1" applyBorder="1" applyAlignment="1">
      <alignment horizontal="left" vertical="center" wrapText="1"/>
    </xf>
    <xf numFmtId="0" fontId="32" fillId="19" borderId="75" xfId="0" applyFont="1" applyFill="1" applyBorder="1" applyAlignment="1">
      <alignment horizontal="left" vertical="center" wrapText="1"/>
    </xf>
    <xf numFmtId="0" fontId="32" fillId="19" borderId="61" xfId="0" applyFont="1" applyFill="1" applyBorder="1" applyAlignment="1">
      <alignment horizontal="center" vertical="center" wrapText="1"/>
    </xf>
    <xf numFmtId="0" fontId="36" fillId="0" borderId="0" xfId="0" applyFont="1"/>
    <xf numFmtId="0" fontId="37" fillId="0" borderId="0" xfId="0" applyFont="1"/>
    <xf numFmtId="4" fontId="0" fillId="0" borderId="0" xfId="0" applyNumberFormat="1"/>
    <xf numFmtId="4" fontId="29" fillId="0" borderId="116" xfId="0" applyNumberFormat="1" applyFont="1" applyBorder="1"/>
    <xf numFmtId="17" fontId="29" fillId="18" borderId="122" xfId="0" applyNumberFormat="1" applyFont="1" applyFill="1" applyBorder="1" applyAlignment="1">
      <alignment horizontal="center" vertical="top"/>
    </xf>
    <xf numFmtId="4" fontId="0" fillId="0" borderId="36" xfId="0" applyNumberFormat="1" applyBorder="1"/>
    <xf numFmtId="4" fontId="0" fillId="0" borderId="28" xfId="0" applyNumberFormat="1" applyBorder="1"/>
    <xf numFmtId="4" fontId="29" fillId="0" borderId="123" xfId="0" applyNumberFormat="1" applyFont="1" applyBorder="1"/>
    <xf numFmtId="0" fontId="10" fillId="22" borderId="0" xfId="0" applyFont="1" applyFill="1" applyAlignment="1">
      <alignment horizontal="center" vertical="center" wrapText="1"/>
    </xf>
    <xf numFmtId="168" fontId="6" fillId="22" borderId="0" xfId="0" applyNumberFormat="1" applyFont="1" applyFill="1" applyAlignment="1">
      <alignment horizontal="center" vertical="center" wrapText="1"/>
    </xf>
    <xf numFmtId="0" fontId="29" fillId="0" borderId="115" xfId="0" applyFont="1" applyBorder="1" applyAlignment="1">
      <alignment vertical="center"/>
    </xf>
    <xf numFmtId="0" fontId="32" fillId="0" borderId="0" xfId="0" applyFont="1" applyAlignment="1">
      <alignment horizontal="left" vertical="center"/>
    </xf>
    <xf numFmtId="0" fontId="32" fillId="0" borderId="0" xfId="0" applyFont="1" applyAlignment="1">
      <alignment horizontal="left" vertical="center" wrapText="1"/>
    </xf>
    <xf numFmtId="0" fontId="32" fillId="0" borderId="0" xfId="0" applyFont="1" applyAlignment="1">
      <alignment horizontal="center" vertical="center" wrapText="1"/>
    </xf>
    <xf numFmtId="181" fontId="32" fillId="0" borderId="0" xfId="0" applyNumberFormat="1" applyFont="1" applyAlignment="1">
      <alignment horizontal="center" vertical="center"/>
    </xf>
    <xf numFmtId="0" fontId="32" fillId="0" borderId="0" xfId="0" applyFont="1" applyAlignment="1">
      <alignment horizontal="center" vertical="center"/>
    </xf>
    <xf numFmtId="0" fontId="38" fillId="0" borderId="0" xfId="0" applyFont="1" applyAlignment="1">
      <alignment horizontal="left" vertical="center"/>
    </xf>
    <xf numFmtId="17" fontId="34" fillId="20" borderId="50" xfId="0" applyNumberFormat="1" applyFont="1" applyFill="1" applyBorder="1" applyAlignment="1">
      <alignment horizontal="center" vertical="center"/>
    </xf>
    <xf numFmtId="17" fontId="34" fillId="20" borderId="49" xfId="0" applyNumberFormat="1" applyFont="1" applyFill="1" applyBorder="1" applyAlignment="1">
      <alignment horizontal="center" vertical="center"/>
    </xf>
    <xf numFmtId="17" fontId="34" fillId="20" borderId="116" xfId="0" applyNumberFormat="1" applyFont="1" applyFill="1" applyBorder="1" applyAlignment="1">
      <alignment horizontal="center" vertical="center"/>
    </xf>
    <xf numFmtId="0" fontId="35" fillId="0" borderId="5" xfId="0" applyFont="1" applyBorder="1" applyAlignment="1">
      <alignment horizontal="left" vertical="center"/>
    </xf>
    <xf numFmtId="0" fontId="35" fillId="0" borderId="0" xfId="0" applyFont="1" applyAlignment="1">
      <alignment horizontal="left" vertical="center" wrapText="1"/>
    </xf>
    <xf numFmtId="0" fontId="35" fillId="0" borderId="0" xfId="0" applyFont="1" applyAlignment="1">
      <alignment horizontal="center" vertical="center" wrapText="1"/>
    </xf>
    <xf numFmtId="181" fontId="34" fillId="0" borderId="0" xfId="0" applyNumberFormat="1" applyFont="1" applyAlignment="1">
      <alignment horizontal="center" vertical="center" wrapText="1"/>
    </xf>
    <xf numFmtId="17" fontId="34" fillId="0" borderId="0" xfId="0" applyNumberFormat="1" applyFont="1" applyAlignment="1">
      <alignment horizontal="center" vertical="center"/>
    </xf>
    <xf numFmtId="17" fontId="34" fillId="0" borderId="4" xfId="0" applyNumberFormat="1" applyFont="1" applyBorder="1" applyAlignment="1">
      <alignment horizontal="center" vertical="center"/>
    </xf>
    <xf numFmtId="0" fontId="32" fillId="0" borderId="5" xfId="0" applyFont="1" applyBorder="1" applyAlignment="1">
      <alignment horizontal="left" vertical="center"/>
    </xf>
    <xf numFmtId="0" fontId="32" fillId="0" borderId="2" xfId="0" applyFont="1" applyBorder="1" applyAlignment="1">
      <alignment horizontal="left" vertical="center" wrapText="1"/>
    </xf>
    <xf numFmtId="0" fontId="32" fillId="0" borderId="2" xfId="0" applyFont="1" applyBorder="1" applyAlignment="1">
      <alignment horizontal="center" vertical="center" wrapText="1"/>
    </xf>
    <xf numFmtId="181" fontId="32" fillId="0" borderId="2" xfId="0" applyNumberFormat="1" applyFont="1" applyBorder="1" applyAlignment="1">
      <alignment horizontal="center" vertical="center"/>
    </xf>
    <xf numFmtId="0" fontId="32" fillId="0" borderId="4" xfId="0" applyFont="1" applyBorder="1" applyAlignment="1">
      <alignment horizontal="center" vertical="center"/>
    </xf>
    <xf numFmtId="181" fontId="34" fillId="0" borderId="102" xfId="0" applyNumberFormat="1" applyFont="1" applyBorder="1" applyAlignment="1">
      <alignment horizontal="center" vertical="center"/>
    </xf>
    <xf numFmtId="181" fontId="34" fillId="0" borderId="120" xfId="0" applyNumberFormat="1" applyFont="1" applyBorder="1" applyAlignment="1">
      <alignment horizontal="center" vertical="center"/>
    </xf>
    <xf numFmtId="181" fontId="34" fillId="0" borderId="103" xfId="0" applyNumberFormat="1" applyFont="1" applyBorder="1" applyAlignment="1">
      <alignment horizontal="center" vertical="center"/>
    </xf>
    <xf numFmtId="181" fontId="39" fillId="0" borderId="0" xfId="0" applyNumberFormat="1" applyFont="1" applyAlignment="1">
      <alignment horizontal="center" vertical="center"/>
    </xf>
    <xf numFmtId="0" fontId="32" fillId="0" borderId="0" xfId="0" quotePrefix="1" applyFont="1" applyAlignment="1">
      <alignment horizontal="center" vertical="center"/>
    </xf>
    <xf numFmtId="0" fontId="32" fillId="19" borderId="107" xfId="0" applyFont="1" applyFill="1" applyBorder="1" applyAlignment="1">
      <alignment horizontal="left" vertical="center"/>
    </xf>
    <xf numFmtId="4" fontId="34" fillId="21" borderId="110" xfId="0" applyNumberFormat="1" applyFont="1" applyFill="1" applyBorder="1" applyAlignment="1">
      <alignment horizontal="center" vertical="center"/>
    </xf>
    <xf numFmtId="4" fontId="34" fillId="19" borderId="109" xfId="0" applyNumberFormat="1" applyFont="1" applyFill="1" applyBorder="1" applyAlignment="1">
      <alignment horizontal="center" vertical="center"/>
    </xf>
    <xf numFmtId="4" fontId="34" fillId="21" borderId="111" xfId="0" applyNumberFormat="1" applyFont="1" applyFill="1" applyBorder="1" applyAlignment="1">
      <alignment horizontal="center" vertical="center"/>
    </xf>
    <xf numFmtId="0" fontId="34" fillId="19" borderId="112" xfId="0" applyFont="1" applyFill="1" applyBorder="1" applyAlignment="1">
      <alignment horizontal="left" vertical="center"/>
    </xf>
    <xf numFmtId="4" fontId="34" fillId="19" borderId="97" xfId="0" applyNumberFormat="1" applyFont="1" applyFill="1" applyBorder="1" applyAlignment="1">
      <alignment horizontal="center" vertical="center"/>
    </xf>
    <xf numFmtId="4" fontId="34" fillId="19" borderId="100" xfId="0" applyNumberFormat="1" applyFont="1" applyFill="1" applyBorder="1" applyAlignment="1">
      <alignment horizontal="center" vertical="center"/>
    </xf>
    <xf numFmtId="4" fontId="34" fillId="19" borderId="99" xfId="0" applyNumberFormat="1" applyFont="1" applyFill="1" applyBorder="1" applyAlignment="1">
      <alignment horizontal="center" vertical="center"/>
    </xf>
    <xf numFmtId="4" fontId="34" fillId="19" borderId="101" xfId="0" applyNumberFormat="1" applyFont="1" applyFill="1" applyBorder="1" applyAlignment="1">
      <alignment horizontal="center" vertical="center"/>
    </xf>
    <xf numFmtId="0" fontId="32" fillId="19" borderId="56" xfId="0" applyFont="1" applyFill="1" applyBorder="1" applyAlignment="1">
      <alignment horizontal="left" vertical="center"/>
    </xf>
    <xf numFmtId="4" fontId="32" fillId="19" borderId="22" xfId="0" applyNumberFormat="1" applyFont="1" applyFill="1" applyBorder="1" applyAlignment="1">
      <alignment horizontal="center" vertical="center"/>
    </xf>
    <xf numFmtId="4" fontId="32" fillId="19" borderId="34" xfId="0" applyNumberFormat="1" applyFont="1" applyFill="1" applyBorder="1" applyAlignment="1">
      <alignment horizontal="center" vertical="center"/>
    </xf>
    <xf numFmtId="4" fontId="32" fillId="19" borderId="19" xfId="0" applyNumberFormat="1" applyFont="1" applyFill="1" applyBorder="1" applyAlignment="1">
      <alignment horizontal="center" vertical="center"/>
    </xf>
    <xf numFmtId="4" fontId="32" fillId="19" borderId="35" xfId="0" applyNumberFormat="1" applyFont="1" applyFill="1" applyBorder="1" applyAlignment="1">
      <alignment horizontal="center" vertical="center"/>
    </xf>
    <xf numFmtId="4" fontId="32" fillId="19" borderId="36" xfId="0" applyNumberFormat="1" applyFont="1" applyFill="1" applyBorder="1" applyAlignment="1">
      <alignment horizontal="center" vertical="center"/>
    </xf>
    <xf numFmtId="4" fontId="32" fillId="19" borderId="33" xfId="0" applyNumberFormat="1" applyFont="1" applyFill="1" applyBorder="1" applyAlignment="1">
      <alignment horizontal="center" vertical="center"/>
    </xf>
    <xf numFmtId="4" fontId="32" fillId="19" borderId="32" xfId="0" applyNumberFormat="1" applyFont="1" applyFill="1" applyBorder="1" applyAlignment="1">
      <alignment horizontal="center" vertical="center"/>
    </xf>
    <xf numFmtId="4" fontId="32" fillId="19" borderId="30" xfId="0" applyNumberFormat="1" applyFont="1" applyFill="1" applyBorder="1" applyAlignment="1">
      <alignment horizontal="center" vertical="center"/>
    </xf>
    <xf numFmtId="4" fontId="32" fillId="19" borderId="31" xfId="0" applyNumberFormat="1" applyFont="1" applyFill="1" applyBorder="1" applyAlignment="1">
      <alignment horizontal="center" vertical="center"/>
    </xf>
    <xf numFmtId="4" fontId="32" fillId="19" borderId="97" xfId="0" applyNumberFormat="1" applyFont="1" applyFill="1" applyBorder="1" applyAlignment="1">
      <alignment horizontal="center" vertical="center"/>
    </xf>
    <xf numFmtId="4" fontId="32" fillId="19" borderId="100" xfId="0" applyNumberFormat="1" applyFont="1" applyFill="1" applyBorder="1" applyAlignment="1">
      <alignment horizontal="center" vertical="center"/>
    </xf>
    <xf numFmtId="4" fontId="32" fillId="19" borderId="99" xfId="0" applyNumberFormat="1" applyFont="1" applyFill="1" applyBorder="1" applyAlignment="1">
      <alignment horizontal="center" vertical="center"/>
    </xf>
    <xf numFmtId="4" fontId="32" fillId="19" borderId="101" xfId="0" applyNumberFormat="1" applyFont="1" applyFill="1" applyBorder="1" applyAlignment="1">
      <alignment horizontal="center" vertical="center"/>
    </xf>
    <xf numFmtId="0" fontId="32" fillId="19" borderId="73" xfId="0" applyFont="1" applyFill="1" applyBorder="1" applyAlignment="1">
      <alignment vertical="center" wrapText="1"/>
    </xf>
    <xf numFmtId="0" fontId="32" fillId="19" borderId="20" xfId="0" applyFont="1" applyFill="1" applyBorder="1" applyAlignment="1">
      <alignment horizontal="center" vertical="center" wrapText="1"/>
    </xf>
    <xf numFmtId="0" fontId="32" fillId="19" borderId="89" xfId="0" applyFont="1" applyFill="1" applyBorder="1" applyAlignment="1">
      <alignment horizontal="left" vertical="center"/>
    </xf>
    <xf numFmtId="10" fontId="32" fillId="19" borderId="91" xfId="1089" applyNumberFormat="1" applyFont="1" applyFill="1" applyBorder="1" applyAlignment="1" applyProtection="1">
      <alignment horizontal="center" vertical="center"/>
    </xf>
    <xf numFmtId="10" fontId="32" fillId="19" borderId="93" xfId="0" applyNumberFormat="1" applyFont="1" applyFill="1" applyBorder="1" applyAlignment="1">
      <alignment horizontal="center" vertical="center"/>
    </xf>
    <xf numFmtId="10" fontId="32" fillId="19" borderId="95" xfId="0" applyNumberFormat="1" applyFont="1" applyFill="1" applyBorder="1" applyAlignment="1">
      <alignment horizontal="center" vertical="center"/>
    </xf>
    <xf numFmtId="10" fontId="32" fillId="19" borderId="94" xfId="0" applyNumberFormat="1" applyFont="1" applyFill="1" applyBorder="1" applyAlignment="1">
      <alignment horizontal="center" vertical="center"/>
    </xf>
    <xf numFmtId="10" fontId="32" fillId="19" borderId="96" xfId="0" applyNumberFormat="1" applyFont="1" applyFill="1" applyBorder="1" applyAlignment="1">
      <alignment horizontal="center" vertical="center"/>
    </xf>
    <xf numFmtId="0" fontId="34" fillId="19" borderId="81" xfId="0" applyFont="1" applyFill="1" applyBorder="1" applyAlignment="1">
      <alignment horizontal="left" vertical="center"/>
    </xf>
    <xf numFmtId="4" fontId="34" fillId="19" borderId="83" xfId="0" applyNumberFormat="1" applyFont="1" applyFill="1" applyBorder="1" applyAlignment="1">
      <alignment horizontal="center" vertical="center"/>
    </xf>
    <xf numFmtId="4" fontId="34" fillId="21" borderId="85" xfId="0" applyNumberFormat="1" applyFont="1" applyFill="1" applyBorder="1" applyAlignment="1">
      <alignment horizontal="center" vertical="center"/>
    </xf>
    <xf numFmtId="4" fontId="34" fillId="21" borderId="87" xfId="0" applyNumberFormat="1" applyFont="1" applyFill="1" applyBorder="1" applyAlignment="1">
      <alignment horizontal="center" vertical="center"/>
    </xf>
    <xf numFmtId="4" fontId="34" fillId="19" borderId="86" xfId="0" applyNumberFormat="1" applyFont="1" applyFill="1" applyBorder="1" applyAlignment="1">
      <alignment horizontal="center" vertical="center"/>
    </xf>
    <xf numFmtId="4" fontId="34" fillId="21" borderId="88" xfId="0" applyNumberFormat="1" applyFont="1" applyFill="1" applyBorder="1" applyAlignment="1">
      <alignment horizontal="center" vertical="center"/>
    </xf>
    <xf numFmtId="0" fontId="34" fillId="19" borderId="56" xfId="0" applyFont="1" applyFill="1" applyBorder="1" applyAlignment="1">
      <alignment horizontal="left" vertical="center"/>
    </xf>
    <xf numFmtId="4" fontId="32" fillId="21" borderId="34" xfId="0" applyNumberFormat="1" applyFont="1" applyFill="1" applyBorder="1" applyAlignment="1">
      <alignment horizontal="center" vertical="center"/>
    </xf>
    <xf numFmtId="4" fontId="32" fillId="21" borderId="19" xfId="0" applyNumberFormat="1" applyFont="1" applyFill="1" applyBorder="1" applyAlignment="1">
      <alignment horizontal="center" vertical="center"/>
    </xf>
    <xf numFmtId="4" fontId="32" fillId="21" borderId="36" xfId="0" applyNumberFormat="1" applyFont="1" applyFill="1" applyBorder="1" applyAlignment="1">
      <alignment horizontal="center" vertical="center"/>
    </xf>
    <xf numFmtId="0" fontId="34" fillId="19" borderId="62" xfId="0" applyFont="1" applyFill="1" applyBorder="1" applyAlignment="1">
      <alignment horizontal="left" vertical="center"/>
    </xf>
    <xf numFmtId="4" fontId="32" fillId="19" borderId="18" xfId="0" applyNumberFormat="1" applyFont="1" applyFill="1" applyBorder="1" applyAlignment="1">
      <alignment horizontal="center" vertical="center"/>
    </xf>
    <xf numFmtId="4" fontId="32" fillId="21" borderId="29" xfId="0" applyNumberFormat="1" applyFont="1" applyFill="1" applyBorder="1" applyAlignment="1">
      <alignment horizontal="center" vertical="center"/>
    </xf>
    <xf numFmtId="4" fontId="32" fillId="21" borderId="14" xfId="0" applyNumberFormat="1" applyFont="1" applyFill="1" applyBorder="1" applyAlignment="1">
      <alignment horizontal="center" vertical="center"/>
    </xf>
    <xf numFmtId="4" fontId="32" fillId="19" borderId="27" xfId="0" applyNumberFormat="1" applyFont="1" applyFill="1" applyBorder="1" applyAlignment="1">
      <alignment horizontal="center" vertical="center"/>
    </xf>
    <xf numFmtId="4" fontId="32" fillId="21" borderId="28" xfId="0" applyNumberFormat="1" applyFont="1" applyFill="1" applyBorder="1" applyAlignment="1">
      <alignment horizontal="center" vertical="center"/>
    </xf>
    <xf numFmtId="4" fontId="32" fillId="0" borderId="0" xfId="0" applyNumberFormat="1" applyFont="1" applyAlignment="1">
      <alignment horizontal="center" vertical="center"/>
    </xf>
    <xf numFmtId="4" fontId="32" fillId="0" borderId="4" xfId="0" applyNumberFormat="1" applyFont="1" applyBorder="1" applyAlignment="1">
      <alignment horizontal="center" vertical="center"/>
    </xf>
    <xf numFmtId="0" fontId="34" fillId="20" borderId="52" xfId="0" applyFont="1" applyFill="1" applyBorder="1" applyAlignment="1">
      <alignment horizontal="left" vertical="center"/>
    </xf>
    <xf numFmtId="0" fontId="34" fillId="20" borderId="53" xfId="0" applyFont="1" applyFill="1" applyBorder="1" applyAlignment="1">
      <alignment horizontal="left" vertical="center" wrapText="1"/>
    </xf>
    <xf numFmtId="0" fontId="34" fillId="20" borderId="53" xfId="0" applyFont="1" applyFill="1" applyBorder="1" applyAlignment="1">
      <alignment horizontal="center" vertical="center" wrapText="1"/>
    </xf>
    <xf numFmtId="4" fontId="34" fillId="20" borderId="51" xfId="0" applyNumberFormat="1" applyFont="1" applyFill="1" applyBorder="1" applyAlignment="1">
      <alignment horizontal="center" vertical="center"/>
    </xf>
    <xf numFmtId="4" fontId="34" fillId="20" borderId="44" xfId="0" applyNumberFormat="1" applyFont="1" applyFill="1" applyBorder="1" applyAlignment="1">
      <alignment horizontal="center" vertical="center"/>
    </xf>
    <xf numFmtId="4" fontId="34" fillId="20" borderId="43" xfId="0" applyNumberFormat="1" applyFont="1" applyFill="1" applyBorder="1" applyAlignment="1">
      <alignment horizontal="center" vertical="center"/>
    </xf>
    <xf numFmtId="4" fontId="34" fillId="20" borderId="41" xfId="0" applyNumberFormat="1" applyFont="1" applyFill="1" applyBorder="1" applyAlignment="1">
      <alignment horizontal="center" vertical="center"/>
    </xf>
    <xf numFmtId="4" fontId="34" fillId="20" borderId="42" xfId="0" applyNumberFormat="1" applyFont="1" applyFill="1" applyBorder="1" applyAlignment="1">
      <alignment horizontal="center" vertical="center"/>
    </xf>
    <xf numFmtId="0" fontId="34" fillId="20" borderId="54" xfId="0" applyFont="1" applyFill="1" applyBorder="1" applyAlignment="1">
      <alignment horizontal="left" vertical="center"/>
    </xf>
    <xf numFmtId="0" fontId="34" fillId="20" borderId="55" xfId="0" applyFont="1" applyFill="1" applyBorder="1" applyAlignment="1">
      <alignment horizontal="left" vertical="center" wrapText="1"/>
    </xf>
    <xf numFmtId="0" fontId="34" fillId="20" borderId="55" xfId="0" applyFont="1" applyFill="1" applyBorder="1" applyAlignment="1">
      <alignment horizontal="center" vertical="center" wrapText="1"/>
    </xf>
    <xf numFmtId="4" fontId="34" fillId="20" borderId="119" xfId="0" applyNumberFormat="1" applyFont="1" applyFill="1" applyBorder="1" applyAlignment="1">
      <alignment horizontal="center" vertical="center"/>
    </xf>
    <xf numFmtId="4" fontId="34" fillId="20" borderId="40" xfId="0" applyNumberFormat="1" applyFont="1" applyFill="1" applyBorder="1" applyAlignment="1">
      <alignment horizontal="center" vertical="center"/>
    </xf>
    <xf numFmtId="4" fontId="34" fillId="20" borderId="39" xfId="0" applyNumberFormat="1" applyFont="1" applyFill="1" applyBorder="1" applyAlignment="1">
      <alignment horizontal="center" vertical="center"/>
    </xf>
    <xf numFmtId="4" fontId="34" fillId="20" borderId="37" xfId="0" applyNumberFormat="1" applyFont="1" applyFill="1" applyBorder="1" applyAlignment="1">
      <alignment horizontal="center" vertical="center"/>
    </xf>
    <xf numFmtId="4" fontId="34" fillId="20" borderId="38" xfId="0" applyNumberFormat="1" applyFont="1" applyFill="1" applyBorder="1" applyAlignment="1">
      <alignment horizontal="center" vertical="center"/>
    </xf>
    <xf numFmtId="0" fontId="32" fillId="19" borderId="57" xfId="0" applyFont="1" applyFill="1" applyBorder="1" applyAlignment="1">
      <alignment horizontal="left" vertical="center" wrapText="1"/>
    </xf>
    <xf numFmtId="0" fontId="32" fillId="19" borderId="57" xfId="0" applyFont="1" applyFill="1" applyBorder="1" applyAlignment="1">
      <alignment horizontal="center" vertical="center" wrapText="1"/>
    </xf>
    <xf numFmtId="0" fontId="34" fillId="18" borderId="56" xfId="0" applyFont="1" applyFill="1" applyBorder="1" applyAlignment="1">
      <alignment horizontal="left" vertical="center"/>
    </xf>
    <xf numFmtId="0" fontId="34" fillId="18" borderId="57" xfId="0" applyFont="1" applyFill="1" applyBorder="1" applyAlignment="1">
      <alignment horizontal="left" vertical="center" wrapText="1"/>
    </xf>
    <xf numFmtId="0" fontId="34" fillId="18" borderId="57" xfId="0" applyFont="1" applyFill="1" applyBorder="1" applyAlignment="1">
      <alignment horizontal="center" vertical="center" wrapText="1"/>
    </xf>
    <xf numFmtId="4" fontId="34" fillId="18" borderId="22" xfId="0" applyNumberFormat="1" applyFont="1" applyFill="1" applyBorder="1" applyAlignment="1">
      <alignment horizontal="center" vertical="center"/>
    </xf>
    <xf numFmtId="4" fontId="34" fillId="18" borderId="34" xfId="0" applyNumberFormat="1" applyFont="1" applyFill="1" applyBorder="1" applyAlignment="1">
      <alignment horizontal="center" vertical="center"/>
    </xf>
    <xf numFmtId="4" fontId="34" fillId="18" borderId="19" xfId="0" applyNumberFormat="1" applyFont="1" applyFill="1" applyBorder="1" applyAlignment="1">
      <alignment horizontal="center" vertical="center"/>
    </xf>
    <xf numFmtId="4" fontId="34" fillId="18" borderId="35" xfId="0" applyNumberFormat="1" applyFont="1" applyFill="1" applyBorder="1" applyAlignment="1">
      <alignment horizontal="center" vertical="center"/>
    </xf>
    <xf numFmtId="4" fontId="34" fillId="18" borderId="36" xfId="0" applyNumberFormat="1" applyFont="1" applyFill="1" applyBorder="1" applyAlignment="1">
      <alignment horizontal="center" vertical="center"/>
    </xf>
    <xf numFmtId="0" fontId="32" fillId="19" borderId="117" xfId="0" applyFont="1" applyFill="1" applyBorder="1" applyAlignment="1">
      <alignment horizontal="center" vertical="center" wrapText="1"/>
    </xf>
    <xf numFmtId="0" fontId="32" fillId="19" borderId="61" xfId="0" applyFont="1" applyFill="1" applyBorder="1" applyAlignment="1">
      <alignment horizontal="left" vertical="center" wrapText="1"/>
    </xf>
    <xf numFmtId="0" fontId="32" fillId="19" borderId="58" xfId="0" applyFont="1" applyFill="1" applyBorder="1" applyAlignment="1">
      <alignment horizontal="left" vertical="center"/>
    </xf>
    <xf numFmtId="0" fontId="32" fillId="19" borderId="59" xfId="0" applyFont="1" applyFill="1" applyBorder="1" applyAlignment="1">
      <alignment horizontal="left" vertical="center" wrapText="1"/>
    </xf>
    <xf numFmtId="0" fontId="32" fillId="19" borderId="73" xfId="0" applyFont="1" applyFill="1" applyBorder="1" applyAlignment="1">
      <alignment horizontal="left" vertical="center" wrapText="1"/>
    </xf>
    <xf numFmtId="0" fontId="32" fillId="19" borderId="79" xfId="0" applyFont="1" applyFill="1" applyBorder="1" applyAlignment="1">
      <alignment horizontal="center" vertical="center" wrapText="1"/>
    </xf>
    <xf numFmtId="0" fontId="33" fillId="19" borderId="56" xfId="0" applyFont="1" applyFill="1" applyBorder="1" applyAlignment="1">
      <alignment horizontal="left" vertical="center"/>
    </xf>
    <xf numFmtId="0" fontId="33" fillId="19" borderId="73" xfId="0" applyFont="1" applyFill="1" applyBorder="1" applyAlignment="1">
      <alignment horizontal="left" vertical="center" wrapText="1"/>
    </xf>
    <xf numFmtId="0" fontId="33" fillId="19" borderId="79" xfId="0" applyFont="1" applyFill="1" applyBorder="1" applyAlignment="1">
      <alignment horizontal="center" vertical="center" wrapText="1"/>
    </xf>
    <xf numFmtId="0" fontId="33" fillId="0" borderId="0" xfId="0" applyFont="1" applyAlignment="1">
      <alignment horizontal="left" vertical="center"/>
    </xf>
    <xf numFmtId="181" fontId="32" fillId="0" borderId="4" xfId="0" applyNumberFormat="1" applyFont="1" applyBorder="1" applyAlignment="1">
      <alignment horizontal="center" vertical="center"/>
    </xf>
    <xf numFmtId="0" fontId="34" fillId="0" borderId="0" xfId="0" applyFont="1" applyAlignment="1">
      <alignment horizontal="center" vertical="center"/>
    </xf>
    <xf numFmtId="0" fontId="34" fillId="20" borderId="76" xfId="0" applyFont="1" applyFill="1" applyBorder="1" applyAlignment="1">
      <alignment horizontal="left" vertical="center" wrapText="1"/>
    </xf>
    <xf numFmtId="0" fontId="34" fillId="19" borderId="0" xfId="0" applyFont="1" applyFill="1" applyAlignment="1">
      <alignment horizontal="center" vertical="center"/>
    </xf>
    <xf numFmtId="3" fontId="34" fillId="20" borderId="77" xfId="0" applyNumberFormat="1" applyFont="1" applyFill="1" applyBorder="1" applyAlignment="1">
      <alignment horizontal="center" vertical="center" wrapText="1"/>
    </xf>
    <xf numFmtId="0" fontId="32" fillId="19" borderId="124" xfId="0" applyFont="1" applyFill="1" applyBorder="1" applyAlignment="1">
      <alignment horizontal="left" vertical="center" wrapText="1"/>
    </xf>
    <xf numFmtId="0" fontId="34" fillId="0" borderId="0" xfId="0" applyFont="1" applyAlignment="1">
      <alignment horizontal="left" vertical="center"/>
    </xf>
    <xf numFmtId="9" fontId="33" fillId="0" borderId="0" xfId="0" applyNumberFormat="1" applyFont="1" applyAlignment="1">
      <alignment horizontal="center" vertical="center"/>
    </xf>
    <xf numFmtId="0" fontId="33" fillId="0" borderId="0" xfId="0" applyFont="1" applyAlignment="1">
      <alignment horizontal="center" vertical="center"/>
    </xf>
    <xf numFmtId="0" fontId="32" fillId="0" borderId="7" xfId="0" applyFont="1" applyBorder="1" applyAlignment="1">
      <alignment horizontal="left" vertical="center"/>
    </xf>
    <xf numFmtId="0" fontId="32" fillId="0" borderId="7" xfId="0" applyFont="1" applyBorder="1" applyAlignment="1">
      <alignment horizontal="left" vertical="center" wrapText="1"/>
    </xf>
    <xf numFmtId="0" fontId="32" fillId="0" borderId="7" xfId="0" applyFont="1" applyBorder="1" applyAlignment="1">
      <alignment horizontal="center" vertical="center" wrapText="1"/>
    </xf>
    <xf numFmtId="4" fontId="32" fillId="0" borderId="7" xfId="0" applyNumberFormat="1" applyFont="1" applyBorder="1" applyAlignment="1">
      <alignment horizontal="center" vertical="center" wrapText="1"/>
    </xf>
    <xf numFmtId="181" fontId="32" fillId="0" borderId="7" xfId="0" applyNumberFormat="1" applyFont="1" applyBorder="1" applyAlignment="1">
      <alignment horizontal="center" vertical="center"/>
    </xf>
    <xf numFmtId="0" fontId="32" fillId="0" borderId="7" xfId="0" applyFont="1" applyBorder="1" applyAlignment="1">
      <alignment horizontal="center" vertical="center"/>
    </xf>
    <xf numFmtId="0" fontId="40" fillId="19" borderId="62" xfId="0" applyFont="1" applyFill="1" applyBorder="1" applyAlignment="1">
      <alignment horizontal="left" vertical="center"/>
    </xf>
    <xf numFmtId="0" fontId="40" fillId="19" borderId="63" xfId="0" applyFont="1" applyFill="1" applyBorder="1" applyAlignment="1">
      <alignment horizontal="left" vertical="center" wrapText="1"/>
    </xf>
    <xf numFmtId="0" fontId="40" fillId="19" borderId="63" xfId="0" applyFont="1" applyFill="1" applyBorder="1" applyAlignment="1">
      <alignment horizontal="center" vertical="center" wrapText="1"/>
    </xf>
    <xf numFmtId="4" fontId="32" fillId="19" borderId="29" xfId="0" applyNumberFormat="1" applyFont="1" applyFill="1" applyBorder="1" applyAlignment="1">
      <alignment horizontal="center" vertical="center"/>
    </xf>
    <xf numFmtId="4" fontId="32" fillId="19" borderId="14" xfId="0" applyNumberFormat="1" applyFont="1" applyFill="1" applyBorder="1" applyAlignment="1">
      <alignment horizontal="center" vertical="center"/>
    </xf>
    <xf numFmtId="4" fontId="32" fillId="19" borderId="28" xfId="0" applyNumberFormat="1" applyFont="1" applyFill="1" applyBorder="1" applyAlignment="1">
      <alignment horizontal="center" vertical="center"/>
    </xf>
    <xf numFmtId="0" fontId="38" fillId="0" borderId="0" xfId="0" applyFont="1" applyAlignment="1">
      <alignment horizontal="left" vertical="center" wrapText="1"/>
    </xf>
    <xf numFmtId="0" fontId="38" fillId="0" borderId="0" xfId="0" applyFont="1" applyAlignment="1">
      <alignment horizontal="center" vertical="center" wrapText="1"/>
    </xf>
    <xf numFmtId="181" fontId="38" fillId="0" borderId="0" xfId="0" applyNumberFormat="1" applyFont="1" applyAlignment="1">
      <alignment horizontal="center" vertical="center"/>
    </xf>
    <xf numFmtId="0" fontId="38" fillId="0" borderId="0" xfId="0" applyFont="1" applyAlignment="1">
      <alignment horizontal="center" vertical="center"/>
    </xf>
    <xf numFmtId="4" fontId="32" fillId="19" borderId="16" xfId="0" applyNumberFormat="1" applyFont="1" applyFill="1" applyBorder="1" applyAlignment="1">
      <alignment horizontal="center" vertical="center"/>
    </xf>
    <xf numFmtId="4" fontId="33" fillId="19" borderId="22" xfId="0" applyNumberFormat="1" applyFont="1" applyFill="1" applyBorder="1" applyAlignment="1">
      <alignment horizontal="center" vertical="center"/>
    </xf>
    <xf numFmtId="4" fontId="41" fillId="19" borderId="22" xfId="0" applyNumberFormat="1" applyFont="1" applyFill="1" applyBorder="1" applyAlignment="1">
      <alignment horizontal="center" vertical="center"/>
    </xf>
    <xf numFmtId="0" fontId="41" fillId="0" borderId="0" xfId="0" applyFont="1" applyAlignment="1">
      <alignment horizontal="left" vertical="center"/>
    </xf>
    <xf numFmtId="0" fontId="42" fillId="19" borderId="56" xfId="0" applyFont="1" applyFill="1" applyBorder="1" applyAlignment="1">
      <alignment horizontal="left" vertical="center"/>
    </xf>
    <xf numFmtId="0" fontId="42" fillId="19" borderId="57" xfId="0" applyFont="1" applyFill="1" applyBorder="1" applyAlignment="1">
      <alignment horizontal="left" vertical="center" wrapText="1"/>
    </xf>
    <xf numFmtId="0" fontId="42" fillId="19" borderId="117" xfId="0" applyFont="1" applyFill="1" applyBorder="1" applyAlignment="1">
      <alignment horizontal="center" vertical="center" wrapText="1"/>
    </xf>
    <xf numFmtId="0" fontId="42" fillId="19" borderId="57" xfId="0" applyFont="1" applyFill="1" applyBorder="1" applyAlignment="1">
      <alignment horizontal="center" vertical="center" wrapText="1"/>
    </xf>
    <xf numFmtId="0" fontId="45" fillId="19" borderId="74" xfId="0" applyFont="1" applyFill="1" applyBorder="1" applyAlignment="1">
      <alignment horizontal="left" vertical="center" wrapText="1"/>
    </xf>
    <xf numFmtId="0" fontId="45" fillId="0" borderId="0" xfId="0" applyFont="1" applyAlignment="1">
      <alignment horizontal="left" vertical="center"/>
    </xf>
    <xf numFmtId="0" fontId="44" fillId="0" borderId="0" xfId="0" applyFont="1" applyAlignment="1">
      <alignment horizontal="left" vertical="center"/>
    </xf>
    <xf numFmtId="4" fontId="44" fillId="19" borderId="22" xfId="0" applyNumberFormat="1" applyFont="1" applyFill="1" applyBorder="1" applyAlignment="1">
      <alignment horizontal="center" vertical="center"/>
    </xf>
    <xf numFmtId="0" fontId="42" fillId="19" borderId="73" xfId="0" applyFont="1" applyFill="1" applyBorder="1" applyAlignment="1">
      <alignment horizontal="left" vertical="center" wrapText="1"/>
    </xf>
    <xf numFmtId="4" fontId="42" fillId="19" borderId="22" xfId="0" applyNumberFormat="1" applyFont="1" applyFill="1" applyBorder="1" applyAlignment="1">
      <alignment horizontal="center" vertical="center"/>
    </xf>
    <xf numFmtId="0" fontId="42" fillId="0" borderId="0" xfId="0" applyFont="1" applyAlignment="1">
      <alignment horizontal="left" vertical="center"/>
    </xf>
    <xf numFmtId="0" fontId="42" fillId="23" borderId="125" xfId="0" applyFont="1" applyFill="1" applyBorder="1" applyAlignment="1">
      <alignment horizontal="left" vertical="center"/>
    </xf>
    <xf numFmtId="0" fontId="42" fillId="23" borderId="127" xfId="0" applyFont="1" applyFill="1" applyBorder="1" applyAlignment="1">
      <alignment horizontal="left" vertical="center" wrapText="1"/>
    </xf>
    <xf numFmtId="0" fontId="42" fillId="23" borderId="126" xfId="0" applyFont="1" applyFill="1" applyBorder="1" applyAlignment="1">
      <alignment horizontal="center" vertical="center" wrapText="1"/>
    </xf>
    <xf numFmtId="0" fontId="42" fillId="23" borderId="127" xfId="0" applyFont="1" applyFill="1" applyBorder="1" applyAlignment="1">
      <alignment horizontal="center" vertical="center" wrapText="1"/>
    </xf>
    <xf numFmtId="0" fontId="42" fillId="23" borderId="128" xfId="0" applyFont="1" applyFill="1" applyBorder="1" applyAlignment="1">
      <alignment horizontal="left" vertical="center"/>
    </xf>
    <xf numFmtId="0" fontId="42" fillId="23" borderId="129" xfId="0" applyFont="1" applyFill="1" applyBorder="1" applyAlignment="1">
      <alignment horizontal="left" vertical="center" wrapText="1"/>
    </xf>
    <xf numFmtId="0" fontId="42" fillId="23" borderId="130" xfId="0" applyFont="1" applyFill="1" applyBorder="1" applyAlignment="1">
      <alignment horizontal="center" vertical="center" wrapText="1"/>
    </xf>
    <xf numFmtId="0" fontId="40" fillId="0" borderId="0" xfId="0" applyFont="1" applyAlignment="1">
      <alignment horizontal="left" vertical="center" wrapText="1"/>
    </xf>
    <xf numFmtId="0" fontId="43" fillId="0" borderId="0" xfId="0" applyFont="1" applyAlignment="1">
      <alignment horizontal="left" vertical="center"/>
    </xf>
    <xf numFmtId="0" fontId="53" fillId="0" borderId="0" xfId="0" applyFont="1" applyAlignment="1">
      <alignment horizontal="center" vertical="center"/>
    </xf>
    <xf numFmtId="0" fontId="29" fillId="0" borderId="138" xfId="0" applyFont="1" applyBorder="1" applyAlignment="1">
      <alignment horizontal="center"/>
    </xf>
    <xf numFmtId="4" fontId="0" fillId="0" borderId="139" xfId="0" applyNumberFormat="1" applyBorder="1"/>
    <xf numFmtId="4" fontId="0" fillId="0" borderId="140" xfId="0" applyNumberFormat="1" applyBorder="1"/>
    <xf numFmtId="4" fontId="0" fillId="0" borderId="141" xfId="0" applyNumberFormat="1" applyBorder="1"/>
    <xf numFmtId="4" fontId="0" fillId="0" borderId="142" xfId="0" applyNumberFormat="1" applyBorder="1"/>
    <xf numFmtId="4" fontId="29" fillId="0" borderId="147" xfId="0" applyNumberFormat="1" applyFont="1" applyBorder="1"/>
    <xf numFmtId="4" fontId="29" fillId="0" borderId="148" xfId="0" applyNumberFormat="1" applyFont="1" applyBorder="1"/>
    <xf numFmtId="4" fontId="29" fillId="0" borderId="149" xfId="0" applyNumberFormat="1" applyFont="1" applyBorder="1"/>
    <xf numFmtId="4" fontId="29" fillId="0" borderId="150" xfId="0" applyNumberFormat="1" applyFont="1" applyBorder="1"/>
    <xf numFmtId="0" fontId="29" fillId="0" borderId="143" xfId="0" applyFont="1" applyBorder="1" applyAlignment="1">
      <alignment vertical="center"/>
    </xf>
    <xf numFmtId="183" fontId="32" fillId="0" borderId="0" xfId="0" applyNumberFormat="1" applyFont="1" applyAlignment="1">
      <alignment horizontal="center" vertical="center"/>
    </xf>
    <xf numFmtId="4" fontId="32" fillId="19" borderId="20" xfId="0" applyNumberFormat="1" applyFont="1" applyFill="1" applyBorder="1" applyAlignment="1">
      <alignment horizontal="center" vertical="center" wrapText="1"/>
    </xf>
    <xf numFmtId="4" fontId="34" fillId="19" borderId="102" xfId="0" applyNumberFormat="1" applyFont="1" applyFill="1" applyBorder="1" applyAlignment="1">
      <alignment horizontal="center" vertical="center"/>
    </xf>
    <xf numFmtId="4" fontId="34" fillId="19" borderId="153" xfId="0" applyNumberFormat="1" applyFont="1" applyFill="1" applyBorder="1" applyAlignment="1">
      <alignment horizontal="center" vertical="center"/>
    </xf>
    <xf numFmtId="4" fontId="32" fillId="19" borderId="21" xfId="0" applyNumberFormat="1" applyFont="1" applyFill="1" applyBorder="1" applyAlignment="1">
      <alignment horizontal="center" vertical="center"/>
    </xf>
    <xf numFmtId="4" fontId="32" fillId="19" borderId="154" xfId="0" applyNumberFormat="1" applyFont="1" applyFill="1" applyBorder="1" applyAlignment="1">
      <alignment horizontal="center" vertical="center"/>
    </xf>
    <xf numFmtId="4" fontId="32" fillId="19" borderId="153" xfId="0" applyNumberFormat="1" applyFont="1" applyFill="1" applyBorder="1" applyAlignment="1">
      <alignment horizontal="center" vertical="center"/>
    </xf>
    <xf numFmtId="10" fontId="32" fillId="19" borderId="155" xfId="1089" applyNumberFormat="1" applyFont="1" applyFill="1" applyBorder="1" applyAlignment="1" applyProtection="1">
      <alignment horizontal="center" vertical="center"/>
    </xf>
    <xf numFmtId="4" fontId="34" fillId="19" borderId="156" xfId="0" applyNumberFormat="1" applyFont="1" applyFill="1" applyBorder="1" applyAlignment="1">
      <alignment horizontal="center" vertical="center"/>
    </xf>
    <xf numFmtId="2" fontId="32" fillId="0" borderId="0" xfId="0" applyNumberFormat="1" applyFont="1" applyAlignment="1">
      <alignment horizontal="center" vertical="center"/>
    </xf>
    <xf numFmtId="4" fontId="39" fillId="0" borderId="67" xfId="0" applyNumberFormat="1" applyFont="1" applyBorder="1" applyAlignment="1">
      <alignment horizontal="center" vertical="center" wrapText="1"/>
    </xf>
    <xf numFmtId="4" fontId="39" fillId="0" borderId="68" xfId="0" applyNumberFormat="1" applyFont="1" applyBorder="1" applyAlignment="1">
      <alignment horizontal="center" vertical="center" wrapText="1"/>
    </xf>
    <xf numFmtId="4" fontId="32" fillId="24" borderId="67" xfId="0" applyNumberFormat="1" applyFont="1" applyFill="1" applyBorder="1" applyAlignment="1" applyProtection="1">
      <alignment horizontal="center" vertical="center" wrapText="1"/>
      <protection locked="0"/>
    </xf>
    <xf numFmtId="0" fontId="0" fillId="19" borderId="0" xfId="0" applyFill="1"/>
    <xf numFmtId="4" fontId="32" fillId="24" borderId="19" xfId="0" applyNumberFormat="1" applyFont="1" applyFill="1" applyBorder="1" applyAlignment="1" applyProtection="1">
      <alignment horizontal="center" vertical="center"/>
      <protection locked="0"/>
    </xf>
    <xf numFmtId="4" fontId="32" fillId="24" borderId="34" xfId="0" applyNumberFormat="1" applyFont="1" applyFill="1" applyBorder="1" applyAlignment="1" applyProtection="1">
      <alignment horizontal="center" vertical="center"/>
      <protection locked="0"/>
    </xf>
    <xf numFmtId="4" fontId="32" fillId="24" borderId="35" xfId="0" applyNumberFormat="1" applyFont="1" applyFill="1" applyBorder="1" applyAlignment="1" applyProtection="1">
      <alignment horizontal="center" vertical="center"/>
      <protection locked="0"/>
    </xf>
    <xf numFmtId="4" fontId="32" fillId="24" borderId="36" xfId="0" applyNumberFormat="1" applyFont="1" applyFill="1" applyBorder="1" applyAlignment="1" applyProtection="1">
      <alignment horizontal="center" vertical="center"/>
      <protection locked="0"/>
    </xf>
    <xf numFmtId="0" fontId="43" fillId="19" borderId="57" xfId="0" applyFont="1" applyFill="1" applyBorder="1" applyAlignment="1">
      <alignment horizontal="left" vertical="center" wrapText="1"/>
    </xf>
    <xf numFmtId="4" fontId="32" fillId="19" borderId="19" xfId="0" applyNumberFormat="1" applyFont="1" applyFill="1" applyBorder="1" applyAlignment="1">
      <alignment horizontal="center" vertical="center" wrapText="1"/>
    </xf>
    <xf numFmtId="4" fontId="32" fillId="19" borderId="67" xfId="0" applyNumberFormat="1" applyFont="1" applyFill="1" applyBorder="1" applyAlignment="1">
      <alignment horizontal="center" vertical="center" wrapText="1"/>
    </xf>
    <xf numFmtId="4" fontId="41" fillId="19" borderId="85" xfId="0" applyNumberFormat="1" applyFont="1" applyFill="1" applyBorder="1" applyAlignment="1">
      <alignment horizontal="center" vertical="center"/>
    </xf>
    <xf numFmtId="4" fontId="41" fillId="19" borderId="87" xfId="0" applyNumberFormat="1" applyFont="1" applyFill="1" applyBorder="1" applyAlignment="1">
      <alignment horizontal="center" vertical="center"/>
    </xf>
    <xf numFmtId="4" fontId="41" fillId="19" borderId="86" xfId="0" applyNumberFormat="1" applyFont="1" applyFill="1" applyBorder="1" applyAlignment="1">
      <alignment horizontal="center" vertical="center"/>
    </xf>
    <xf numFmtId="4" fontId="41" fillId="19" borderId="88" xfId="0" applyNumberFormat="1" applyFont="1" applyFill="1" applyBorder="1" applyAlignment="1">
      <alignment horizontal="center" vertical="center"/>
    </xf>
    <xf numFmtId="4" fontId="41" fillId="19" borderId="67" xfId="0" applyNumberFormat="1" applyFont="1" applyFill="1" applyBorder="1" applyAlignment="1">
      <alignment horizontal="center" vertical="center" wrapText="1"/>
    </xf>
    <xf numFmtId="4" fontId="32" fillId="19" borderId="85" xfId="0" applyNumberFormat="1" applyFont="1" applyFill="1" applyBorder="1" applyAlignment="1">
      <alignment horizontal="center" vertical="center"/>
    </xf>
    <xf numFmtId="4" fontId="32" fillId="19" borderId="86" xfId="0" applyNumberFormat="1" applyFont="1" applyFill="1" applyBorder="1" applyAlignment="1">
      <alignment horizontal="center" vertical="center"/>
    </xf>
    <xf numFmtId="4" fontId="32" fillId="19" borderId="87" xfId="0" applyNumberFormat="1" applyFont="1" applyFill="1" applyBorder="1" applyAlignment="1">
      <alignment horizontal="center" vertical="center"/>
    </xf>
    <xf numFmtId="4" fontId="32" fillId="19" borderId="88" xfId="0" applyNumberFormat="1" applyFont="1" applyFill="1" applyBorder="1" applyAlignment="1">
      <alignment horizontal="center" vertical="center"/>
    </xf>
    <xf numFmtId="4" fontId="33" fillId="19" borderId="85" xfId="0" applyNumberFormat="1" applyFont="1" applyFill="1" applyBorder="1" applyAlignment="1">
      <alignment horizontal="center" vertical="center"/>
    </xf>
    <xf numFmtId="4" fontId="33" fillId="19" borderId="87" xfId="0" applyNumberFormat="1" applyFont="1" applyFill="1" applyBorder="1" applyAlignment="1">
      <alignment horizontal="center" vertical="center"/>
    </xf>
    <xf numFmtId="4" fontId="33" fillId="19" borderId="29" xfId="0" applyNumberFormat="1" applyFont="1" applyFill="1" applyBorder="1" applyAlignment="1">
      <alignment horizontal="center" vertical="center"/>
    </xf>
    <xf numFmtId="4" fontId="47" fillId="19" borderId="85" xfId="0" applyNumberFormat="1" applyFont="1" applyFill="1" applyBorder="1" applyAlignment="1">
      <alignment horizontal="center" vertical="center"/>
    </xf>
    <xf numFmtId="4" fontId="47" fillId="19" borderId="87" xfId="0" applyNumberFormat="1" applyFont="1" applyFill="1" applyBorder="1" applyAlignment="1">
      <alignment horizontal="center" vertical="center"/>
    </xf>
    <xf numFmtId="4" fontId="47" fillId="19" borderId="86" xfId="0" applyNumberFormat="1" applyFont="1" applyFill="1" applyBorder="1" applyAlignment="1">
      <alignment horizontal="center" vertical="center"/>
    </xf>
    <xf numFmtId="4" fontId="47" fillId="19" borderId="88" xfId="0" applyNumberFormat="1" applyFont="1" applyFill="1" applyBorder="1" applyAlignment="1">
      <alignment horizontal="center" vertical="center"/>
    </xf>
    <xf numFmtId="4" fontId="42" fillId="19" borderId="85" xfId="0" applyNumberFormat="1" applyFont="1" applyFill="1" applyBorder="1" applyAlignment="1">
      <alignment horizontal="center" vertical="center"/>
    </xf>
    <xf numFmtId="4" fontId="42" fillId="19" borderId="87" xfId="0" applyNumberFormat="1" applyFont="1" applyFill="1" applyBorder="1" applyAlignment="1">
      <alignment horizontal="center" vertical="center"/>
    </xf>
    <xf numFmtId="4" fontId="42" fillId="19" borderId="86" xfId="0" applyNumberFormat="1" applyFont="1" applyFill="1" applyBorder="1" applyAlignment="1">
      <alignment horizontal="center" vertical="center"/>
    </xf>
    <xf numFmtId="4" fontId="42" fillId="19" borderId="88" xfId="0" applyNumberFormat="1" applyFont="1" applyFill="1" applyBorder="1" applyAlignment="1">
      <alignment horizontal="center" vertical="center"/>
    </xf>
    <xf numFmtId="4" fontId="42" fillId="19" borderId="67" xfId="0" applyNumberFormat="1" applyFont="1" applyFill="1" applyBorder="1" applyAlignment="1">
      <alignment horizontal="center" vertical="center" wrapText="1"/>
    </xf>
    <xf numFmtId="3" fontId="32" fillId="19" borderId="67" xfId="0" applyNumberFormat="1" applyFont="1" applyFill="1" applyBorder="1" applyAlignment="1">
      <alignment horizontal="center" vertical="center" wrapText="1"/>
    </xf>
    <xf numFmtId="4" fontId="34" fillId="19" borderId="7" xfId="0" applyNumberFormat="1" applyFont="1" applyFill="1" applyBorder="1" applyAlignment="1">
      <alignment horizontal="center" vertical="center"/>
    </xf>
    <xf numFmtId="4" fontId="34" fillId="19" borderId="98" xfId="0" applyNumberFormat="1" applyFont="1" applyFill="1" applyBorder="1" applyAlignment="1">
      <alignment horizontal="center" vertical="center"/>
    </xf>
    <xf numFmtId="4" fontId="32" fillId="19" borderId="118" xfId="0" applyNumberFormat="1" applyFont="1" applyFill="1" applyBorder="1" applyAlignment="1">
      <alignment horizontal="center" vertical="center"/>
    </xf>
    <xf numFmtId="4" fontId="32" fillId="19" borderId="98" xfId="0" applyNumberFormat="1" applyFont="1" applyFill="1" applyBorder="1" applyAlignment="1">
      <alignment horizontal="center" vertical="center"/>
    </xf>
    <xf numFmtId="0" fontId="34" fillId="20" borderId="69" xfId="0" applyFont="1" applyFill="1" applyBorder="1" applyAlignment="1">
      <alignment horizontal="center" vertical="center" wrapText="1"/>
    </xf>
    <xf numFmtId="0" fontId="34" fillId="20" borderId="70" xfId="0" applyFont="1" applyFill="1" applyBorder="1" applyAlignment="1">
      <alignment horizontal="center" vertical="center" wrapText="1"/>
    </xf>
    <xf numFmtId="4" fontId="34" fillId="20" borderId="70" xfId="0" applyNumberFormat="1" applyFont="1" applyFill="1" applyBorder="1" applyAlignment="1">
      <alignment horizontal="center" vertical="center" wrapText="1"/>
    </xf>
    <xf numFmtId="4" fontId="34" fillId="18" borderId="67" xfId="0" applyNumberFormat="1" applyFont="1" applyFill="1" applyBorder="1" applyAlignment="1">
      <alignment horizontal="center" vertical="center" wrapText="1"/>
    </xf>
    <xf numFmtId="4" fontId="34" fillId="20" borderId="69" xfId="0" applyNumberFormat="1" applyFont="1" applyFill="1" applyBorder="1" applyAlignment="1">
      <alignment horizontal="center" vertical="center" wrapText="1"/>
    </xf>
    <xf numFmtId="0" fontId="48" fillId="19" borderId="0" xfId="0" applyFont="1" applyFill="1" applyAlignment="1">
      <alignment horizontal="center" vertical="center"/>
    </xf>
    <xf numFmtId="4" fontId="32" fillId="20" borderId="70" xfId="0" applyNumberFormat="1" applyFont="1" applyFill="1" applyBorder="1" applyAlignment="1">
      <alignment horizontal="center" vertical="center"/>
    </xf>
    <xf numFmtId="0" fontId="46" fillId="19" borderId="0" xfId="0" applyFont="1" applyFill="1" applyAlignment="1">
      <alignment horizontal="center" vertical="center"/>
    </xf>
    <xf numFmtId="3" fontId="32" fillId="19" borderId="57" xfId="0" applyNumberFormat="1" applyFont="1" applyFill="1" applyBorder="1" applyAlignment="1">
      <alignment horizontal="center" vertical="center" wrapText="1"/>
    </xf>
    <xf numFmtId="0" fontId="33" fillId="19" borderId="61" xfId="0" applyFont="1" applyFill="1" applyBorder="1" applyAlignment="1">
      <alignment horizontal="center" vertical="center" wrapText="1"/>
    </xf>
    <xf numFmtId="3" fontId="32" fillId="19" borderId="35" xfId="0" applyNumberFormat="1" applyFont="1" applyFill="1" applyBorder="1" applyAlignment="1">
      <alignment horizontal="center" vertical="center"/>
    </xf>
    <xf numFmtId="4" fontId="32" fillId="19" borderId="72" xfId="0" applyNumberFormat="1" applyFont="1" applyFill="1" applyBorder="1" applyAlignment="1">
      <alignment horizontal="center" vertical="center" wrapText="1"/>
    </xf>
    <xf numFmtId="4" fontId="32" fillId="19" borderId="78" xfId="0" applyNumberFormat="1" applyFont="1" applyFill="1" applyBorder="1" applyAlignment="1">
      <alignment horizontal="center" vertical="center" wrapText="1"/>
    </xf>
    <xf numFmtId="4" fontId="32" fillId="19" borderId="71" xfId="0" applyNumberFormat="1" applyFont="1" applyFill="1" applyBorder="1" applyAlignment="1">
      <alignment horizontal="center" vertical="center" wrapText="1"/>
    </xf>
    <xf numFmtId="4" fontId="47" fillId="19" borderId="19" xfId="0" applyNumberFormat="1" applyFont="1" applyFill="1" applyBorder="1" applyAlignment="1">
      <alignment horizontal="center" vertical="center"/>
    </xf>
    <xf numFmtId="4" fontId="32" fillId="0" borderId="13" xfId="0" applyNumberFormat="1" applyFont="1" applyBorder="1" applyAlignment="1">
      <alignment horizontal="center" vertical="center" wrapText="1"/>
    </xf>
    <xf numFmtId="3" fontId="32" fillId="19" borderId="68" xfId="0" applyNumberFormat="1" applyFont="1" applyFill="1" applyBorder="1" applyAlignment="1">
      <alignment horizontal="center" vertical="center" wrapText="1"/>
    </xf>
    <xf numFmtId="4" fontId="34" fillId="21" borderId="143" xfId="0" applyNumberFormat="1" applyFont="1" applyFill="1" applyBorder="1" applyAlignment="1">
      <alignment horizontal="center" vertical="center"/>
    </xf>
    <xf numFmtId="0" fontId="34" fillId="18" borderId="67" xfId="0" applyFont="1" applyFill="1" applyBorder="1" applyAlignment="1">
      <alignment horizontal="center" vertical="center" wrapText="1"/>
    </xf>
    <xf numFmtId="4" fontId="32" fillId="19" borderId="115" xfId="0" applyNumberFormat="1" applyFont="1" applyFill="1" applyBorder="1" applyAlignment="1">
      <alignment horizontal="center" vertical="center"/>
    </xf>
    <xf numFmtId="4" fontId="32" fillId="19" borderId="157" xfId="0" applyNumberFormat="1" applyFont="1" applyFill="1" applyBorder="1" applyAlignment="1">
      <alignment horizontal="center" vertical="center"/>
    </xf>
    <xf numFmtId="0" fontId="32" fillId="23" borderId="129" xfId="0" applyFont="1" applyFill="1" applyBorder="1" applyAlignment="1">
      <alignment horizontal="left" vertical="center" wrapText="1"/>
    </xf>
    <xf numFmtId="0" fontId="32" fillId="23" borderId="126" xfId="0" quotePrefix="1" applyFont="1" applyFill="1" applyBorder="1" applyAlignment="1">
      <alignment horizontal="left" vertical="center" wrapText="1"/>
    </xf>
    <xf numFmtId="0" fontId="0" fillId="0" borderId="131" xfId="0" applyBorder="1"/>
    <xf numFmtId="4" fontId="0" fillId="0" borderId="85" xfId="0" applyNumberFormat="1" applyBorder="1"/>
    <xf numFmtId="4" fontId="0" fillId="0" borderId="87" xfId="0" applyNumberFormat="1" applyBorder="1"/>
    <xf numFmtId="4" fontId="0" fillId="0" borderId="88" xfId="0" applyNumberFormat="1" applyBorder="1"/>
    <xf numFmtId="4" fontId="0" fillId="0" borderId="86" xfId="0" applyNumberFormat="1" applyBorder="1"/>
    <xf numFmtId="0" fontId="34" fillId="19" borderId="57" xfId="0" applyFont="1" applyFill="1" applyBorder="1" applyAlignment="1">
      <alignment horizontal="left" vertical="center" wrapText="1"/>
    </xf>
    <xf numFmtId="0" fontId="34" fillId="19" borderId="60" xfId="0" applyFont="1" applyFill="1" applyBorder="1" applyAlignment="1">
      <alignment horizontal="left" vertical="center"/>
    </xf>
    <xf numFmtId="4" fontId="32" fillId="19" borderId="83" xfId="0" applyNumberFormat="1" applyFont="1" applyFill="1" applyBorder="1" applyAlignment="1">
      <alignment horizontal="center" vertical="center"/>
    </xf>
    <xf numFmtId="4" fontId="32" fillId="24" borderId="158" xfId="0" applyNumberFormat="1" applyFont="1" applyFill="1" applyBorder="1" applyAlignment="1" applyProtection="1">
      <alignment horizontal="center" vertical="center" wrapText="1"/>
      <protection locked="0"/>
    </xf>
    <xf numFmtId="0" fontId="34" fillId="20" borderId="81" xfId="0" applyFont="1" applyFill="1" applyBorder="1" applyAlignment="1">
      <alignment horizontal="left" vertical="center"/>
    </xf>
    <xf numFmtId="0" fontId="34" fillId="20" borderId="117" xfId="0" applyFont="1" applyFill="1" applyBorder="1" applyAlignment="1">
      <alignment horizontal="left" vertical="center" wrapText="1"/>
    </xf>
    <xf numFmtId="0" fontId="34" fillId="20" borderId="117" xfId="0" applyFont="1" applyFill="1" applyBorder="1" applyAlignment="1">
      <alignment horizontal="center" vertical="center" wrapText="1"/>
    </xf>
    <xf numFmtId="3" fontId="34" fillId="20" borderId="159" xfId="0" applyNumberFormat="1" applyFont="1" applyFill="1" applyBorder="1" applyAlignment="1">
      <alignment horizontal="center" vertical="center" wrapText="1"/>
    </xf>
    <xf numFmtId="4" fontId="34" fillId="20" borderId="83" xfId="0" applyNumberFormat="1" applyFont="1" applyFill="1" applyBorder="1" applyAlignment="1">
      <alignment horizontal="center" vertical="center"/>
    </xf>
    <xf numFmtId="4" fontId="34" fillId="20" borderId="85" xfId="0" applyNumberFormat="1" applyFont="1" applyFill="1" applyBorder="1" applyAlignment="1">
      <alignment horizontal="center" vertical="center"/>
    </xf>
    <xf numFmtId="4" fontId="34" fillId="20" borderId="87" xfId="0" applyNumberFormat="1" applyFont="1" applyFill="1" applyBorder="1" applyAlignment="1">
      <alignment horizontal="center" vertical="center"/>
    </xf>
    <xf numFmtId="4" fontId="34" fillId="20" borderId="86" xfId="0" applyNumberFormat="1" applyFont="1" applyFill="1" applyBorder="1" applyAlignment="1">
      <alignment horizontal="center" vertical="center"/>
    </xf>
    <xf numFmtId="4" fontId="34" fillId="20" borderId="88" xfId="0" applyNumberFormat="1" applyFont="1" applyFill="1" applyBorder="1" applyAlignment="1">
      <alignment horizontal="center" vertical="center"/>
    </xf>
    <xf numFmtId="4" fontId="34" fillId="20" borderId="158" xfId="0" applyNumberFormat="1" applyFont="1" applyFill="1" applyBorder="1" applyAlignment="1">
      <alignment horizontal="center" vertical="center" wrapText="1"/>
    </xf>
    <xf numFmtId="3" fontId="32" fillId="19" borderId="159" xfId="0" applyNumberFormat="1" applyFont="1" applyFill="1" applyBorder="1" applyAlignment="1">
      <alignment horizontal="center" vertical="center" wrapText="1"/>
    </xf>
    <xf numFmtId="0" fontId="0" fillId="0" borderId="0" xfId="0" applyAlignment="1">
      <alignment horizontal="left" vertical="center" wrapText="1"/>
    </xf>
    <xf numFmtId="0" fontId="43" fillId="19" borderId="0" xfId="0" quotePrefix="1" applyFont="1" applyFill="1" applyAlignment="1">
      <alignment horizontal="left" vertical="center" wrapText="1"/>
    </xf>
    <xf numFmtId="0" fontId="54" fillId="19" borderId="0" xfId="0" quotePrefix="1" applyFont="1" applyFill="1" applyAlignment="1">
      <alignment horizontal="left" vertical="center" wrapText="1"/>
    </xf>
    <xf numFmtId="0" fontId="34" fillId="19" borderId="73" xfId="0" applyFont="1" applyFill="1" applyBorder="1" applyAlignment="1">
      <alignment horizontal="left" vertical="center" wrapText="1"/>
    </xf>
    <xf numFmtId="4" fontId="39" fillId="0" borderId="158" xfId="0" applyNumberFormat="1" applyFont="1" applyBorder="1" applyAlignment="1">
      <alignment horizontal="center" vertical="center" wrapText="1"/>
    </xf>
    <xf numFmtId="0" fontId="33" fillId="19" borderId="62" xfId="0" applyFont="1" applyFill="1" applyBorder="1" applyAlignment="1">
      <alignment horizontal="left" vertical="center"/>
    </xf>
    <xf numFmtId="0" fontId="33" fillId="19" borderId="74" xfId="0" applyFont="1" applyFill="1" applyBorder="1" applyAlignment="1">
      <alignment horizontal="left" vertical="center" wrapText="1"/>
    </xf>
    <xf numFmtId="0" fontId="33" fillId="19" borderId="80" xfId="0" applyFont="1" applyFill="1" applyBorder="1" applyAlignment="1">
      <alignment horizontal="center" vertical="center" wrapText="1"/>
    </xf>
    <xf numFmtId="4" fontId="33" fillId="19" borderId="14" xfId="0" applyNumberFormat="1" applyFont="1" applyFill="1" applyBorder="1" applyAlignment="1">
      <alignment horizontal="center" vertical="center"/>
    </xf>
    <xf numFmtId="0" fontId="55" fillId="0" borderId="0" xfId="0" applyFont="1"/>
    <xf numFmtId="0" fontId="32" fillId="0" borderId="56" xfId="0" applyFont="1" applyBorder="1" applyAlignment="1">
      <alignment horizontal="left" vertical="center"/>
    </xf>
    <xf numFmtId="0" fontId="32" fillId="19" borderId="0" xfId="0" applyFont="1" applyFill="1" applyAlignment="1">
      <alignment horizontal="left" vertical="center" wrapText="1"/>
    </xf>
    <xf numFmtId="0" fontId="42" fillId="26" borderId="128" xfId="0" applyFont="1" applyFill="1" applyBorder="1" applyAlignment="1">
      <alignment horizontal="left" vertical="center"/>
    </xf>
    <xf numFmtId="4" fontId="32" fillId="27" borderId="34" xfId="0" applyNumberFormat="1" applyFont="1" applyFill="1" applyBorder="1" applyAlignment="1" applyProtection="1">
      <alignment horizontal="center" vertical="center"/>
      <protection locked="0"/>
    </xf>
    <xf numFmtId="4" fontId="32" fillId="27" borderId="67" xfId="0" applyNumberFormat="1" applyFont="1" applyFill="1" applyBorder="1" applyAlignment="1">
      <alignment horizontal="center" vertical="center" wrapText="1"/>
    </xf>
    <xf numFmtId="4" fontId="34" fillId="19" borderId="160" xfId="0" applyNumberFormat="1" applyFont="1" applyFill="1" applyBorder="1" applyAlignment="1">
      <alignment horizontal="center" vertical="center"/>
    </xf>
    <xf numFmtId="43" fontId="0" fillId="0" borderId="0" xfId="1099" applyFont="1"/>
    <xf numFmtId="9" fontId="0" fillId="0" borderId="0" xfId="1089" applyFont="1"/>
    <xf numFmtId="4" fontId="32" fillId="0" borderId="0" xfId="0" applyNumberFormat="1" applyFont="1" applyAlignment="1">
      <alignment horizontal="center" vertical="center" wrapText="1"/>
    </xf>
    <xf numFmtId="3" fontId="32" fillId="19" borderId="63" xfId="1099" applyNumberFormat="1" applyFont="1" applyFill="1" applyBorder="1" applyAlignment="1">
      <alignment horizontal="center" vertical="center" wrapText="1"/>
    </xf>
    <xf numFmtId="3" fontId="32" fillId="19" borderId="57" xfId="1099" applyNumberFormat="1" applyFont="1" applyFill="1" applyBorder="1" applyAlignment="1">
      <alignment horizontal="center" vertical="center" wrapText="1"/>
    </xf>
    <xf numFmtId="3" fontId="32" fillId="0" borderId="0" xfId="0" applyNumberFormat="1" applyFont="1" applyAlignment="1">
      <alignment horizontal="center" vertical="center" wrapText="1"/>
    </xf>
    <xf numFmtId="3" fontId="35" fillId="0" borderId="0" xfId="0" applyNumberFormat="1" applyFont="1" applyAlignment="1">
      <alignment horizontal="center" vertical="center" wrapText="1"/>
    </xf>
    <xf numFmtId="3" fontId="32" fillId="0" borderId="2" xfId="0" applyNumberFormat="1" applyFont="1" applyBorder="1" applyAlignment="1">
      <alignment horizontal="center" vertical="center" wrapText="1"/>
    </xf>
    <xf numFmtId="3" fontId="32" fillId="0" borderId="0" xfId="0" applyNumberFormat="1" applyFont="1" applyAlignment="1">
      <alignment horizontal="center" vertical="center"/>
    </xf>
    <xf numFmtId="3" fontId="32" fillId="19" borderId="20" xfId="0" applyNumberFormat="1" applyFont="1" applyFill="1" applyBorder="1" applyAlignment="1">
      <alignment horizontal="center" vertical="center" wrapText="1"/>
    </xf>
    <xf numFmtId="3" fontId="34" fillId="20" borderId="53" xfId="0" applyNumberFormat="1" applyFont="1" applyFill="1" applyBorder="1" applyAlignment="1">
      <alignment horizontal="center" vertical="center" wrapText="1"/>
    </xf>
    <xf numFmtId="3" fontId="34" fillId="20" borderId="55" xfId="0" applyNumberFormat="1" applyFont="1" applyFill="1" applyBorder="1" applyAlignment="1">
      <alignment horizontal="center" vertical="center" wrapText="1"/>
    </xf>
    <xf numFmtId="3" fontId="42" fillId="19" borderId="117" xfId="0" applyNumberFormat="1" applyFont="1" applyFill="1" applyBorder="1" applyAlignment="1">
      <alignment horizontal="center" vertical="center" wrapText="1"/>
    </xf>
    <xf numFmtId="3" fontId="34" fillId="18" borderId="57" xfId="0" applyNumberFormat="1" applyFont="1" applyFill="1" applyBorder="1" applyAlignment="1">
      <alignment horizontal="center" vertical="center" wrapText="1"/>
    </xf>
    <xf numFmtId="3" fontId="32" fillId="0" borderId="7" xfId="0" applyNumberFormat="1" applyFont="1" applyBorder="1" applyAlignment="1">
      <alignment horizontal="center" vertical="center" wrapText="1"/>
    </xf>
    <xf numFmtId="3" fontId="40" fillId="19" borderId="63" xfId="0" applyNumberFormat="1" applyFont="1" applyFill="1" applyBorder="1" applyAlignment="1">
      <alignment horizontal="center" vertical="center" wrapText="1"/>
    </xf>
    <xf numFmtId="3" fontId="38" fillId="0" borderId="0" xfId="0" applyNumberFormat="1" applyFont="1" applyAlignment="1">
      <alignment horizontal="center" vertical="center" wrapText="1"/>
    </xf>
    <xf numFmtId="3" fontId="42" fillId="19" borderId="57" xfId="0" applyNumberFormat="1" applyFont="1" applyFill="1" applyBorder="1" applyAlignment="1">
      <alignment horizontal="center" vertical="center" wrapText="1"/>
    </xf>
    <xf numFmtId="3" fontId="32" fillId="19" borderId="117" xfId="0" applyNumberFormat="1" applyFont="1" applyFill="1" applyBorder="1" applyAlignment="1">
      <alignment horizontal="center" vertical="center" wrapText="1"/>
    </xf>
    <xf numFmtId="3" fontId="32" fillId="19" borderId="35" xfId="0" applyNumberFormat="1" applyFont="1" applyFill="1" applyBorder="1" applyAlignment="1">
      <alignment horizontal="center" vertical="center" wrapText="1"/>
    </xf>
    <xf numFmtId="3" fontId="33" fillId="19" borderId="35" xfId="0" applyNumberFormat="1" applyFont="1" applyFill="1" applyBorder="1" applyAlignment="1">
      <alignment horizontal="center" vertical="center"/>
    </xf>
    <xf numFmtId="3" fontId="33" fillId="19" borderId="27" xfId="0" applyNumberFormat="1" applyFont="1" applyFill="1" applyBorder="1" applyAlignment="1">
      <alignment horizontal="center" vertical="center"/>
    </xf>
    <xf numFmtId="3" fontId="0" fillId="0" borderId="0" xfId="0" applyNumberFormat="1"/>
    <xf numFmtId="3" fontId="32" fillId="0" borderId="13" xfId="0" applyNumberFormat="1" applyFont="1" applyBorder="1" applyAlignment="1">
      <alignment horizontal="center" vertical="center" wrapText="1"/>
    </xf>
    <xf numFmtId="0" fontId="33" fillId="23" borderId="129" xfId="0" applyFont="1" applyFill="1" applyBorder="1" applyAlignment="1">
      <alignment horizontal="left" vertical="center" wrapText="1"/>
    </xf>
    <xf numFmtId="0" fontId="56" fillId="19" borderId="56" xfId="0" applyFont="1" applyFill="1" applyBorder="1" applyAlignment="1">
      <alignment horizontal="left" vertical="center"/>
    </xf>
    <xf numFmtId="0" fontId="56" fillId="19" borderId="57" xfId="0" applyFont="1" applyFill="1" applyBorder="1" applyAlignment="1">
      <alignment horizontal="left" vertical="center" wrapText="1"/>
    </xf>
    <xf numFmtId="0" fontId="56" fillId="19" borderId="117" xfId="0" applyFont="1" applyFill="1" applyBorder="1" applyAlignment="1">
      <alignment horizontal="center" vertical="center" wrapText="1"/>
    </xf>
    <xf numFmtId="3" fontId="56" fillId="19" borderId="117" xfId="0" applyNumberFormat="1" applyFont="1" applyFill="1" applyBorder="1" applyAlignment="1">
      <alignment horizontal="center" vertical="center" wrapText="1"/>
    </xf>
    <xf numFmtId="3" fontId="56" fillId="19" borderId="57" xfId="0" applyNumberFormat="1" applyFont="1" applyFill="1" applyBorder="1" applyAlignment="1">
      <alignment horizontal="center" vertical="center" wrapText="1"/>
    </xf>
    <xf numFmtId="3" fontId="32" fillId="19" borderId="22" xfId="0" applyNumberFormat="1" applyFont="1" applyFill="1" applyBorder="1" applyAlignment="1">
      <alignment horizontal="center" vertical="center" wrapText="1"/>
    </xf>
    <xf numFmtId="4" fontId="56" fillId="19" borderId="22" xfId="0" applyNumberFormat="1" applyFont="1" applyFill="1" applyBorder="1" applyAlignment="1">
      <alignment horizontal="center" vertical="center"/>
    </xf>
    <xf numFmtId="4" fontId="42" fillId="19" borderId="117" xfId="0" applyNumberFormat="1" applyFont="1" applyFill="1" applyBorder="1" applyAlignment="1">
      <alignment horizontal="center" vertical="center" wrapText="1"/>
    </xf>
    <xf numFmtId="0" fontId="34" fillId="19" borderId="75" xfId="0" applyFont="1" applyFill="1" applyBorder="1" applyAlignment="1">
      <alignment horizontal="left" vertical="center" wrapText="1"/>
    </xf>
    <xf numFmtId="0" fontId="45" fillId="19" borderId="62" xfId="0" applyFont="1" applyFill="1" applyBorder="1" applyAlignment="1">
      <alignment horizontal="left" vertical="center"/>
    </xf>
    <xf numFmtId="4" fontId="32" fillId="19" borderId="66" xfId="0" applyNumberFormat="1" applyFont="1" applyFill="1" applyBorder="1" applyAlignment="1">
      <alignment horizontal="center" vertical="center" wrapText="1"/>
    </xf>
    <xf numFmtId="4" fontId="35" fillId="0" borderId="0" xfId="0" applyNumberFormat="1" applyFont="1" applyAlignment="1">
      <alignment horizontal="center" vertical="center" wrapText="1"/>
    </xf>
    <xf numFmtId="4" fontId="32" fillId="0" borderId="2" xfId="0" applyNumberFormat="1" applyFont="1" applyBorder="1" applyAlignment="1">
      <alignment horizontal="center" vertical="center" wrapText="1"/>
    </xf>
    <xf numFmtId="4" fontId="40" fillId="19" borderId="63" xfId="0" applyNumberFormat="1" applyFont="1" applyFill="1" applyBorder="1" applyAlignment="1">
      <alignment horizontal="center" vertical="center" wrapText="1"/>
    </xf>
    <xf numFmtId="10" fontId="33" fillId="24" borderId="19" xfId="1089" applyNumberFormat="1" applyFont="1" applyFill="1" applyBorder="1" applyAlignment="1" applyProtection="1">
      <alignment horizontal="center" vertical="center"/>
      <protection locked="0"/>
    </xf>
    <xf numFmtId="10" fontId="41" fillId="19" borderId="67" xfId="1089" applyNumberFormat="1" applyFont="1" applyFill="1" applyBorder="1" applyAlignment="1">
      <alignment horizontal="center" vertical="center" wrapText="1"/>
    </xf>
    <xf numFmtId="10" fontId="33" fillId="24" borderId="14" xfId="1089" applyNumberFormat="1" applyFont="1" applyFill="1" applyBorder="1" applyAlignment="1" applyProtection="1">
      <alignment horizontal="center" vertical="center"/>
      <protection locked="0"/>
    </xf>
    <xf numFmtId="10" fontId="57" fillId="19" borderId="67" xfId="1089" applyNumberFormat="1" applyFont="1" applyFill="1" applyBorder="1" applyAlignment="1">
      <alignment horizontal="center" vertical="center" wrapText="1"/>
    </xf>
    <xf numFmtId="10" fontId="32" fillId="19" borderId="19" xfId="1089" applyNumberFormat="1" applyFont="1" applyFill="1" applyBorder="1" applyAlignment="1">
      <alignment horizontal="center" vertical="center"/>
    </xf>
    <xf numFmtId="4" fontId="32" fillId="25" borderId="0" xfId="0" applyNumberFormat="1" applyFont="1" applyFill="1" applyAlignment="1">
      <alignment horizontal="center" vertical="center" wrapText="1"/>
    </xf>
    <xf numFmtId="4" fontId="32" fillId="19" borderId="68" xfId="0" applyNumberFormat="1" applyFont="1" applyFill="1" applyBorder="1" applyAlignment="1">
      <alignment horizontal="center" vertical="center" wrapText="1"/>
    </xf>
    <xf numFmtId="4" fontId="38" fillId="0" borderId="0" xfId="0" applyNumberFormat="1" applyFont="1" applyAlignment="1">
      <alignment horizontal="center" vertical="center" wrapText="1"/>
    </xf>
    <xf numFmtId="4" fontId="34" fillId="20" borderId="161" xfId="0" applyNumberFormat="1" applyFont="1" applyFill="1" applyBorder="1" applyAlignment="1">
      <alignment horizontal="center" vertical="center"/>
    </xf>
    <xf numFmtId="0" fontId="8" fillId="0" borderId="0" xfId="0" applyFont="1" applyAlignment="1">
      <alignment horizontal="center" vertical="center" wrapText="1"/>
    </xf>
    <xf numFmtId="0" fontId="29" fillId="0" borderId="35" xfId="0" applyFont="1" applyBorder="1" applyAlignment="1">
      <alignment horizontal="left"/>
    </xf>
    <xf numFmtId="0" fontId="29" fillId="0" borderId="19" xfId="0" applyFont="1" applyBorder="1" applyAlignment="1">
      <alignment horizontal="left"/>
    </xf>
    <xf numFmtId="0" fontId="29" fillId="0" borderId="131" xfId="0" applyFont="1" applyBorder="1" applyAlignment="1">
      <alignment horizontal="center" vertical="center"/>
    </xf>
    <xf numFmtId="0" fontId="29" fillId="0" borderId="6" xfId="0" applyFont="1" applyBorder="1" applyAlignment="1">
      <alignment horizontal="center" vertical="center"/>
    </xf>
    <xf numFmtId="0" fontId="29" fillId="0" borderId="5" xfId="0" applyFont="1" applyBorder="1" applyAlignment="1">
      <alignment horizontal="center" vertical="center"/>
    </xf>
    <xf numFmtId="0" fontId="29" fillId="0" borderId="4" xfId="0" applyFont="1" applyBorder="1" applyAlignment="1">
      <alignment horizontal="center" vertical="center"/>
    </xf>
    <xf numFmtId="0" fontId="29" fillId="0" borderId="3" xfId="0" applyFont="1" applyBorder="1" applyAlignment="1">
      <alignment horizontal="center" vertical="center"/>
    </xf>
    <xf numFmtId="0" fontId="29" fillId="0" borderId="1" xfId="0" applyFont="1" applyBorder="1" applyAlignment="1">
      <alignment horizontal="center" vertical="center"/>
    </xf>
    <xf numFmtId="0" fontId="29" fillId="0" borderId="151" xfId="0" applyFont="1" applyBorder="1" applyAlignment="1">
      <alignment horizontal="left"/>
    </xf>
    <xf numFmtId="0" fontId="29" fillId="0" borderId="152" xfId="0" applyFont="1" applyBorder="1" applyAlignment="1">
      <alignment horizontal="left"/>
    </xf>
    <xf numFmtId="179" fontId="29" fillId="18" borderId="137" xfId="0" applyNumberFormat="1" applyFont="1" applyFill="1" applyBorder="1" applyAlignment="1">
      <alignment horizontal="center" vertical="top"/>
    </xf>
    <xf numFmtId="179" fontId="29" fillId="18" borderId="135" xfId="0" applyNumberFormat="1" applyFont="1" applyFill="1" applyBorder="1" applyAlignment="1">
      <alignment horizontal="center" vertical="top"/>
    </xf>
    <xf numFmtId="179" fontId="29" fillId="18" borderId="136" xfId="0" applyNumberFormat="1" applyFont="1" applyFill="1" applyBorder="1" applyAlignment="1">
      <alignment horizontal="center" vertical="top"/>
    </xf>
    <xf numFmtId="180" fontId="29" fillId="18" borderId="133" xfId="0" applyNumberFormat="1" applyFont="1" applyFill="1" applyBorder="1" applyAlignment="1">
      <alignment horizontal="center" vertical="top"/>
    </xf>
    <xf numFmtId="180" fontId="29" fillId="18" borderId="134" xfId="0" applyNumberFormat="1" applyFont="1" applyFill="1" applyBorder="1" applyAlignment="1">
      <alignment horizontal="center" vertical="top"/>
    </xf>
    <xf numFmtId="0" fontId="29" fillId="0" borderId="7" xfId="0" applyFont="1" applyBorder="1" applyAlignment="1">
      <alignment horizontal="center" vertical="center"/>
    </xf>
    <xf numFmtId="0" fontId="29" fillId="0" borderId="2" xfId="0" applyFont="1" applyBorder="1" applyAlignment="1">
      <alignment horizontal="center" vertical="center"/>
    </xf>
    <xf numFmtId="0" fontId="29" fillId="0" borderId="142" xfId="0" applyFont="1" applyBorder="1" applyAlignment="1">
      <alignment horizontal="left"/>
    </xf>
    <xf numFmtId="0" fontId="29" fillId="0" borderId="140" xfId="0" applyFont="1" applyBorder="1" applyAlignment="1">
      <alignment horizontal="left"/>
    </xf>
    <xf numFmtId="0" fontId="29" fillId="0" borderId="143" xfId="0" applyFont="1" applyBorder="1" applyAlignment="1">
      <alignment horizontal="center" vertical="center"/>
    </xf>
    <xf numFmtId="0" fontId="29" fillId="0" borderId="115" xfId="0" applyFont="1" applyBorder="1" applyAlignment="1">
      <alignment horizontal="center" vertical="center"/>
    </xf>
    <xf numFmtId="182" fontId="0" fillId="0" borderId="0" xfId="0" applyNumberFormat="1" applyAlignment="1">
      <alignment horizontal="center"/>
    </xf>
    <xf numFmtId="0" fontId="29" fillId="0" borderId="132"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0" xfId="0" applyFont="1" applyBorder="1" applyAlignment="1">
      <alignment horizontal="left"/>
    </xf>
    <xf numFmtId="0" fontId="29" fillId="0" borderId="66" xfId="0" applyFont="1" applyBorder="1" applyAlignment="1">
      <alignment horizontal="left"/>
    </xf>
    <xf numFmtId="0" fontId="29" fillId="0" borderId="15" xfId="0" applyFont="1" applyBorder="1" applyAlignment="1">
      <alignment horizontal="right" vertical="center" wrapText="1"/>
    </xf>
    <xf numFmtId="0" fontId="29" fillId="0" borderId="18" xfId="0" applyFont="1" applyBorder="1" applyAlignment="1">
      <alignment horizontal="right" vertical="center" wrapText="1"/>
    </xf>
    <xf numFmtId="0" fontId="29" fillId="0" borderId="17" xfId="0" applyFont="1" applyBorder="1" applyAlignment="1">
      <alignment horizontal="right" vertical="center" wrapText="1"/>
    </xf>
    <xf numFmtId="0" fontId="29" fillId="0" borderId="3" xfId="0" applyFont="1" applyBorder="1" applyAlignment="1">
      <alignment horizontal="right" vertical="center" wrapText="1"/>
    </xf>
    <xf numFmtId="0" fontId="29" fillId="0" borderId="2" xfId="0" applyFont="1" applyBorder="1" applyAlignment="1">
      <alignment horizontal="right" vertical="center" wrapText="1"/>
    </xf>
    <xf numFmtId="0" fontId="29" fillId="0" borderId="1" xfId="0" applyFont="1" applyBorder="1" applyAlignment="1">
      <alignment horizontal="right" vertical="center" wrapText="1"/>
    </xf>
    <xf numFmtId="0" fontId="29" fillId="0" borderId="144" xfId="0" applyFont="1" applyBorder="1" applyAlignment="1">
      <alignment horizontal="right"/>
    </xf>
    <xf numFmtId="0" fontId="29" fillId="0" borderId="145" xfId="0" applyFont="1" applyBorder="1" applyAlignment="1">
      <alignment horizontal="right"/>
    </xf>
    <xf numFmtId="0" fontId="29" fillId="0" borderId="146" xfId="0" applyFont="1" applyBorder="1" applyAlignment="1">
      <alignment horizontal="right"/>
    </xf>
    <xf numFmtId="0" fontId="34" fillId="0" borderId="3" xfId="0" applyFont="1" applyBorder="1" applyAlignment="1">
      <alignment horizontal="left" vertical="center" wrapText="1"/>
    </xf>
    <xf numFmtId="0" fontId="34" fillId="0" borderId="104" xfId="0" applyFont="1" applyBorder="1" applyAlignment="1">
      <alignment horizontal="left" vertical="center" wrapText="1"/>
    </xf>
    <xf numFmtId="0" fontId="34" fillId="0" borderId="131" xfId="0" applyFont="1" applyBorder="1" applyAlignment="1">
      <alignment horizontal="left" vertical="center" wrapText="1"/>
    </xf>
    <xf numFmtId="0" fontId="32" fillId="19" borderId="90" xfId="0" applyFont="1" applyFill="1" applyBorder="1" applyAlignment="1">
      <alignment horizontal="center" vertical="center" wrapText="1"/>
    </xf>
    <xf numFmtId="0" fontId="32" fillId="19" borderId="73" xfId="0" applyFont="1" applyFill="1" applyBorder="1" applyAlignment="1">
      <alignment horizontal="left" vertical="center" wrapText="1"/>
    </xf>
    <xf numFmtId="0" fontId="34" fillId="19" borderId="108" xfId="0" applyFont="1" applyFill="1" applyBorder="1" applyAlignment="1">
      <alignment horizontal="left" vertical="center" wrapText="1"/>
    </xf>
    <xf numFmtId="0" fontId="32" fillId="19" borderId="22" xfId="0" applyFont="1" applyFill="1" applyBorder="1" applyAlignment="1">
      <alignment horizontal="left" vertical="center" wrapText="1"/>
    </xf>
    <xf numFmtId="0" fontId="32" fillId="19" borderId="66" xfId="0" applyFont="1" applyFill="1" applyBorder="1" applyAlignment="1">
      <alignment horizontal="left" vertical="center" wrapText="1"/>
    </xf>
    <xf numFmtId="0" fontId="32" fillId="19" borderId="74" xfId="0" applyFont="1" applyFill="1" applyBorder="1" applyAlignment="1">
      <alignment horizontal="left" vertical="center" wrapText="1"/>
    </xf>
    <xf numFmtId="0" fontId="32" fillId="19" borderId="18" xfId="0" applyFont="1" applyFill="1" applyBorder="1" applyAlignment="1">
      <alignment horizontal="left" vertical="center" wrapText="1"/>
    </xf>
    <xf numFmtId="0" fontId="32" fillId="19" borderId="17" xfId="0" applyFont="1" applyFill="1" applyBorder="1" applyAlignment="1">
      <alignment horizontal="left" vertical="center" wrapText="1"/>
    </xf>
    <xf numFmtId="0" fontId="34" fillId="19" borderId="82" xfId="0" applyFont="1" applyFill="1" applyBorder="1" applyAlignment="1">
      <alignment horizontal="left" vertical="center" wrapText="1"/>
    </xf>
    <xf numFmtId="0" fontId="34" fillId="19" borderId="83" xfId="0" applyFont="1" applyFill="1" applyBorder="1" applyAlignment="1">
      <alignment horizontal="left" vertical="center" wrapText="1"/>
    </xf>
    <xf numFmtId="0" fontId="34" fillId="19" borderId="84" xfId="0" applyFont="1" applyFill="1" applyBorder="1" applyAlignment="1">
      <alignment horizontal="left" vertical="center" wrapText="1"/>
    </xf>
    <xf numFmtId="0" fontId="34" fillId="19" borderId="113" xfId="0" applyFont="1" applyFill="1" applyBorder="1" applyAlignment="1">
      <alignment horizontal="left" vertical="center" wrapText="1"/>
    </xf>
    <xf numFmtId="0" fontId="35" fillId="20" borderId="45" xfId="0" applyFont="1" applyFill="1" applyBorder="1" applyAlignment="1">
      <alignment horizontal="left" vertical="center"/>
    </xf>
    <xf numFmtId="0" fontId="35" fillId="20" borderId="64" xfId="0" applyFont="1" applyFill="1" applyBorder="1" applyAlignment="1">
      <alignment horizontal="left" vertical="center" wrapText="1"/>
    </xf>
    <xf numFmtId="0" fontId="35" fillId="20" borderId="48" xfId="0" applyFont="1" applyFill="1" applyBorder="1" applyAlignment="1">
      <alignment horizontal="center" vertical="center" wrapText="1"/>
    </xf>
    <xf numFmtId="3" fontId="35" fillId="20" borderId="64" xfId="0" applyNumberFormat="1" applyFont="1" applyFill="1" applyBorder="1" applyAlignment="1">
      <alignment horizontal="center" vertical="center" wrapText="1"/>
    </xf>
    <xf numFmtId="0" fontId="35" fillId="20" borderId="64" xfId="0" applyFont="1" applyFill="1" applyBorder="1" applyAlignment="1">
      <alignment horizontal="center" vertical="center" wrapText="1"/>
    </xf>
    <xf numFmtId="181" fontId="34" fillId="20" borderId="102" xfId="0" applyNumberFormat="1" applyFont="1" applyFill="1" applyBorder="1" applyAlignment="1">
      <alignment horizontal="center" vertical="center" wrapText="1"/>
    </xf>
    <xf numFmtId="180" fontId="34" fillId="20" borderId="8" xfId="0" applyNumberFormat="1" applyFont="1" applyFill="1" applyBorder="1" applyAlignment="1">
      <alignment horizontal="center" vertical="center"/>
    </xf>
    <xf numFmtId="0" fontId="31" fillId="20" borderId="8" xfId="0" applyFont="1" applyFill="1" applyBorder="1" applyAlignment="1">
      <alignment horizontal="center" vertical="center"/>
    </xf>
    <xf numFmtId="180" fontId="34" fillId="20" borderId="13" xfId="0" applyNumberFormat="1" applyFont="1" applyFill="1" applyBorder="1" applyAlignment="1">
      <alignment horizontal="center" vertical="center"/>
    </xf>
    <xf numFmtId="180" fontId="34" fillId="20" borderId="121" xfId="0" applyNumberFormat="1" applyFont="1" applyFill="1" applyBorder="1" applyAlignment="1">
      <alignment horizontal="center" vertical="center"/>
    </xf>
    <xf numFmtId="0" fontId="31" fillId="20" borderId="121" xfId="0" applyFont="1" applyFill="1" applyBorder="1" applyAlignment="1">
      <alignment horizontal="center" vertical="center"/>
    </xf>
    <xf numFmtId="0" fontId="34" fillId="0" borderId="2" xfId="0" applyFont="1" applyBorder="1" applyAlignment="1">
      <alignment horizontal="left" vertical="center" wrapText="1"/>
    </xf>
    <xf numFmtId="0" fontId="34" fillId="0" borderId="1" xfId="0" applyFont="1" applyBorder="1" applyAlignment="1">
      <alignment horizontal="left" vertical="center" wrapText="1"/>
    </xf>
    <xf numFmtId="0" fontId="34" fillId="0" borderId="105" xfId="0" applyFont="1" applyBorder="1" applyAlignment="1">
      <alignment horizontal="left" vertical="center" wrapText="1"/>
    </xf>
    <xf numFmtId="0" fontId="34" fillId="0" borderId="106" xfId="0" applyFont="1" applyBorder="1" applyAlignment="1">
      <alignment horizontal="left" vertical="center" wrapText="1"/>
    </xf>
    <xf numFmtId="0" fontId="34" fillId="0" borderId="7" xfId="0" applyFont="1" applyBorder="1" applyAlignment="1">
      <alignment horizontal="left" vertical="center" wrapText="1"/>
    </xf>
    <xf numFmtId="0" fontId="34" fillId="0" borderId="6" xfId="0" applyFont="1" applyBorder="1" applyAlignment="1">
      <alignment horizontal="left" vertical="center" wrapText="1"/>
    </xf>
    <xf numFmtId="181" fontId="34" fillId="20" borderId="103" xfId="0" applyNumberFormat="1" applyFont="1" applyFill="1" applyBorder="1" applyAlignment="1">
      <alignment horizontal="center" vertical="center" wrapText="1"/>
    </xf>
    <xf numFmtId="0" fontId="35" fillId="20" borderId="46" xfId="0" applyFont="1" applyFill="1" applyBorder="1" applyAlignment="1">
      <alignment horizontal="left" vertical="center"/>
    </xf>
    <xf numFmtId="0" fontId="35" fillId="20" borderId="65" xfId="0" applyFont="1" applyFill="1" applyBorder="1" applyAlignment="1">
      <alignment horizontal="left" vertical="center" wrapText="1"/>
    </xf>
    <xf numFmtId="4" fontId="35" fillId="20" borderId="48" xfId="0" applyNumberFormat="1" applyFont="1" applyFill="1" applyBorder="1" applyAlignment="1">
      <alignment horizontal="center" vertical="center" wrapText="1"/>
    </xf>
    <xf numFmtId="4" fontId="35" fillId="20" borderId="47" xfId="0" applyNumberFormat="1" applyFont="1" applyFill="1" applyBorder="1" applyAlignment="1">
      <alignment horizontal="center" vertical="center" wrapText="1"/>
    </xf>
    <xf numFmtId="3" fontId="35" fillId="20" borderId="65" xfId="0" applyNumberFormat="1" applyFont="1" applyFill="1" applyBorder="1" applyAlignment="1">
      <alignment horizontal="center" vertical="center" wrapText="1"/>
    </xf>
    <xf numFmtId="0" fontId="35" fillId="20" borderId="65" xfId="0" applyFont="1" applyFill="1" applyBorder="1" applyAlignment="1">
      <alignment horizontal="center" vertical="center" wrapText="1"/>
    </xf>
    <xf numFmtId="0" fontId="32" fillId="19" borderId="91" xfId="0" applyFont="1" applyFill="1" applyBorder="1" applyAlignment="1">
      <alignment horizontal="center" vertical="center" wrapText="1"/>
    </xf>
    <xf numFmtId="0" fontId="32" fillId="19" borderId="92" xfId="0" applyFont="1" applyFill="1" applyBorder="1" applyAlignment="1">
      <alignment horizontal="center" vertical="center" wrapText="1"/>
    </xf>
    <xf numFmtId="0" fontId="34" fillId="19" borderId="7" xfId="0" applyFont="1" applyFill="1" applyBorder="1" applyAlignment="1">
      <alignment horizontal="left" vertical="center" wrapText="1"/>
    </xf>
    <xf numFmtId="0" fontId="34" fillId="19" borderId="6" xfId="0" applyFont="1" applyFill="1" applyBorder="1" applyAlignment="1">
      <alignment horizontal="left" vertical="center" wrapText="1"/>
    </xf>
    <xf numFmtId="0" fontId="34" fillId="19" borderId="98" xfId="0" applyFont="1" applyFill="1" applyBorder="1" applyAlignment="1">
      <alignment horizontal="left" vertical="center" wrapText="1"/>
    </xf>
    <xf numFmtId="0" fontId="34" fillId="19" borderId="114" xfId="0" applyFont="1" applyFill="1" applyBorder="1" applyAlignment="1">
      <alignment horizontal="left" vertical="center" wrapText="1"/>
    </xf>
    <xf numFmtId="0" fontId="35" fillId="20" borderId="47" xfId="0" applyFont="1" applyFill="1" applyBorder="1" applyAlignment="1">
      <alignment horizontal="center" vertical="center" wrapText="1"/>
    </xf>
  </cellXfs>
  <cellStyles count="1100">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amount" xfId="19" xr:uid="{00000000-0005-0000-0000-000012000000}"/>
    <cellStyle name="amount 2" xfId="20" xr:uid="{00000000-0005-0000-0000-000013000000}"/>
    <cellStyle name="amount 3" xfId="21" xr:uid="{00000000-0005-0000-0000-000014000000}"/>
    <cellStyle name="amount 4" xfId="22" xr:uid="{00000000-0005-0000-0000-000015000000}"/>
    <cellStyle name="amount 5" xfId="23" xr:uid="{00000000-0005-0000-0000-000016000000}"/>
    <cellStyle name="amount 6" xfId="24" xr:uid="{00000000-0005-0000-0000-000017000000}"/>
    <cellStyle name="Body text" xfId="25" xr:uid="{00000000-0005-0000-0000-000018000000}"/>
    <cellStyle name="Body text 2" xfId="26" xr:uid="{00000000-0005-0000-0000-000019000000}"/>
    <cellStyle name="Comma" xfId="1099" builtinId="3"/>
    <cellStyle name="Comma 10" xfId="27" xr:uid="{00000000-0005-0000-0000-00001A000000}"/>
    <cellStyle name="Comma 100" xfId="28" xr:uid="{00000000-0005-0000-0000-00001B000000}"/>
    <cellStyle name="Comma 101" xfId="29" xr:uid="{00000000-0005-0000-0000-00001C000000}"/>
    <cellStyle name="Comma 102" xfId="30" xr:uid="{00000000-0005-0000-0000-00001D000000}"/>
    <cellStyle name="Comma 103" xfId="31" xr:uid="{00000000-0005-0000-0000-00001E000000}"/>
    <cellStyle name="Comma 104" xfId="32" xr:uid="{00000000-0005-0000-0000-00001F000000}"/>
    <cellStyle name="Comma 105" xfId="33" xr:uid="{00000000-0005-0000-0000-000020000000}"/>
    <cellStyle name="Comma 106" xfId="34" xr:uid="{00000000-0005-0000-0000-000021000000}"/>
    <cellStyle name="Comma 107" xfId="35" xr:uid="{00000000-0005-0000-0000-000022000000}"/>
    <cellStyle name="Comma 108" xfId="36" xr:uid="{00000000-0005-0000-0000-000023000000}"/>
    <cellStyle name="Comma 11" xfId="37" xr:uid="{00000000-0005-0000-0000-000024000000}"/>
    <cellStyle name="Comma 12" xfId="38" xr:uid="{00000000-0005-0000-0000-000025000000}"/>
    <cellStyle name="Comma 12 2" xfId="39" xr:uid="{00000000-0005-0000-0000-000026000000}"/>
    <cellStyle name="Comma 13" xfId="40" xr:uid="{00000000-0005-0000-0000-000027000000}"/>
    <cellStyle name="Comma 14" xfId="41" xr:uid="{00000000-0005-0000-0000-000028000000}"/>
    <cellStyle name="Comma 14 2" xfId="42" xr:uid="{00000000-0005-0000-0000-000029000000}"/>
    <cellStyle name="Comma 15" xfId="43" xr:uid="{00000000-0005-0000-0000-00002A000000}"/>
    <cellStyle name="Comma 16" xfId="44" xr:uid="{00000000-0005-0000-0000-00002B000000}"/>
    <cellStyle name="Comma 17" xfId="45" xr:uid="{00000000-0005-0000-0000-00002C000000}"/>
    <cellStyle name="Comma 18" xfId="46" xr:uid="{00000000-0005-0000-0000-00002D000000}"/>
    <cellStyle name="Comma 19" xfId="47" xr:uid="{00000000-0005-0000-0000-00002E000000}"/>
    <cellStyle name="Comma 2" xfId="48" xr:uid="{00000000-0005-0000-0000-00002F000000}"/>
    <cellStyle name="Comma 2 10" xfId="49" xr:uid="{00000000-0005-0000-0000-000030000000}"/>
    <cellStyle name="Comma 2 10 2" xfId="50" xr:uid="{00000000-0005-0000-0000-000031000000}"/>
    <cellStyle name="Comma 2 10 3" xfId="51" xr:uid="{00000000-0005-0000-0000-000032000000}"/>
    <cellStyle name="Comma 2 100" xfId="52" xr:uid="{00000000-0005-0000-0000-000033000000}"/>
    <cellStyle name="Comma 2 101" xfId="53" xr:uid="{00000000-0005-0000-0000-000034000000}"/>
    <cellStyle name="Comma 2 102" xfId="54" xr:uid="{00000000-0005-0000-0000-000035000000}"/>
    <cellStyle name="Comma 2 103" xfId="55" xr:uid="{00000000-0005-0000-0000-000036000000}"/>
    <cellStyle name="Comma 2 104" xfId="56" xr:uid="{00000000-0005-0000-0000-000037000000}"/>
    <cellStyle name="Comma 2 105" xfId="57" xr:uid="{00000000-0005-0000-0000-000038000000}"/>
    <cellStyle name="Comma 2 106" xfId="58" xr:uid="{00000000-0005-0000-0000-000039000000}"/>
    <cellStyle name="Comma 2 107" xfId="59" xr:uid="{00000000-0005-0000-0000-00003A000000}"/>
    <cellStyle name="Comma 2 108" xfId="60" xr:uid="{00000000-0005-0000-0000-00003B000000}"/>
    <cellStyle name="Comma 2 109" xfId="61" xr:uid="{00000000-0005-0000-0000-00003C000000}"/>
    <cellStyle name="Comma 2 11" xfId="62" xr:uid="{00000000-0005-0000-0000-00003D000000}"/>
    <cellStyle name="Comma 2 110" xfId="63" xr:uid="{00000000-0005-0000-0000-00003E000000}"/>
    <cellStyle name="Comma 2 111" xfId="64" xr:uid="{00000000-0005-0000-0000-00003F000000}"/>
    <cellStyle name="Comma 2 112" xfId="65" xr:uid="{00000000-0005-0000-0000-000040000000}"/>
    <cellStyle name="Comma 2 113" xfId="66" xr:uid="{00000000-0005-0000-0000-000041000000}"/>
    <cellStyle name="Comma 2 114" xfId="67" xr:uid="{00000000-0005-0000-0000-000042000000}"/>
    <cellStyle name="Comma 2 115" xfId="68" xr:uid="{00000000-0005-0000-0000-000043000000}"/>
    <cellStyle name="Comma 2 116" xfId="69" xr:uid="{00000000-0005-0000-0000-000044000000}"/>
    <cellStyle name="Comma 2 117" xfId="70" xr:uid="{00000000-0005-0000-0000-000045000000}"/>
    <cellStyle name="Comma 2 118" xfId="71" xr:uid="{00000000-0005-0000-0000-000046000000}"/>
    <cellStyle name="Comma 2 119" xfId="72" xr:uid="{00000000-0005-0000-0000-000047000000}"/>
    <cellStyle name="Comma 2 12" xfId="73" xr:uid="{00000000-0005-0000-0000-000048000000}"/>
    <cellStyle name="Comma 2 120" xfId="74" xr:uid="{00000000-0005-0000-0000-000049000000}"/>
    <cellStyle name="Comma 2 121" xfId="75" xr:uid="{00000000-0005-0000-0000-00004A000000}"/>
    <cellStyle name="Comma 2 122" xfId="76" xr:uid="{00000000-0005-0000-0000-00004B000000}"/>
    <cellStyle name="Comma 2 123" xfId="77" xr:uid="{00000000-0005-0000-0000-00004C000000}"/>
    <cellStyle name="Comma 2 124" xfId="78" xr:uid="{00000000-0005-0000-0000-00004D000000}"/>
    <cellStyle name="Comma 2 125" xfId="79" xr:uid="{00000000-0005-0000-0000-00004E000000}"/>
    <cellStyle name="Comma 2 126" xfId="80" xr:uid="{00000000-0005-0000-0000-00004F000000}"/>
    <cellStyle name="Comma 2 127" xfId="81" xr:uid="{00000000-0005-0000-0000-000050000000}"/>
    <cellStyle name="Comma 2 128" xfId="82" xr:uid="{00000000-0005-0000-0000-000051000000}"/>
    <cellStyle name="Comma 2 129" xfId="83" xr:uid="{00000000-0005-0000-0000-000052000000}"/>
    <cellStyle name="Comma 2 13" xfId="84" xr:uid="{00000000-0005-0000-0000-000053000000}"/>
    <cellStyle name="Comma 2 130" xfId="85" xr:uid="{00000000-0005-0000-0000-000054000000}"/>
    <cellStyle name="Comma 2 131" xfId="86" xr:uid="{00000000-0005-0000-0000-000055000000}"/>
    <cellStyle name="Comma 2 132" xfId="87" xr:uid="{00000000-0005-0000-0000-000056000000}"/>
    <cellStyle name="Comma 2 133" xfId="88" xr:uid="{00000000-0005-0000-0000-000057000000}"/>
    <cellStyle name="Comma 2 134" xfId="89" xr:uid="{00000000-0005-0000-0000-000058000000}"/>
    <cellStyle name="Comma 2 135" xfId="90" xr:uid="{00000000-0005-0000-0000-000059000000}"/>
    <cellStyle name="Comma 2 136" xfId="91" xr:uid="{00000000-0005-0000-0000-00005A000000}"/>
    <cellStyle name="Comma 2 137" xfId="92" xr:uid="{00000000-0005-0000-0000-00005B000000}"/>
    <cellStyle name="Comma 2 138" xfId="93" xr:uid="{00000000-0005-0000-0000-00005C000000}"/>
    <cellStyle name="Comma 2 139" xfId="94" xr:uid="{00000000-0005-0000-0000-00005D000000}"/>
    <cellStyle name="Comma 2 14" xfId="95" xr:uid="{00000000-0005-0000-0000-00005E000000}"/>
    <cellStyle name="Comma 2 140" xfId="96" xr:uid="{00000000-0005-0000-0000-00005F000000}"/>
    <cellStyle name="Comma 2 141" xfId="97" xr:uid="{00000000-0005-0000-0000-000060000000}"/>
    <cellStyle name="Comma 2 142" xfId="98" xr:uid="{00000000-0005-0000-0000-000061000000}"/>
    <cellStyle name="Comma 2 143" xfId="99" xr:uid="{00000000-0005-0000-0000-000062000000}"/>
    <cellStyle name="Comma 2 144" xfId="100" xr:uid="{00000000-0005-0000-0000-000063000000}"/>
    <cellStyle name="Comma 2 145" xfId="101" xr:uid="{00000000-0005-0000-0000-000064000000}"/>
    <cellStyle name="Comma 2 146" xfId="102" xr:uid="{00000000-0005-0000-0000-000065000000}"/>
    <cellStyle name="Comma 2 147" xfId="103" xr:uid="{00000000-0005-0000-0000-000066000000}"/>
    <cellStyle name="Comma 2 148" xfId="104" xr:uid="{00000000-0005-0000-0000-000067000000}"/>
    <cellStyle name="Comma 2 149" xfId="105" xr:uid="{00000000-0005-0000-0000-000068000000}"/>
    <cellStyle name="Comma 2 15" xfId="106" xr:uid="{00000000-0005-0000-0000-000069000000}"/>
    <cellStyle name="Comma 2 150" xfId="107" xr:uid="{00000000-0005-0000-0000-00006A000000}"/>
    <cellStyle name="Comma 2 151" xfId="108" xr:uid="{00000000-0005-0000-0000-00006B000000}"/>
    <cellStyle name="Comma 2 152" xfId="109" xr:uid="{00000000-0005-0000-0000-00006C000000}"/>
    <cellStyle name="Comma 2 153" xfId="110" xr:uid="{00000000-0005-0000-0000-00006D000000}"/>
    <cellStyle name="Comma 2 154" xfId="111" xr:uid="{00000000-0005-0000-0000-00006E000000}"/>
    <cellStyle name="Comma 2 155" xfId="112" xr:uid="{00000000-0005-0000-0000-00006F000000}"/>
    <cellStyle name="Comma 2 156" xfId="113" xr:uid="{00000000-0005-0000-0000-000070000000}"/>
    <cellStyle name="Comma 2 157" xfId="114" xr:uid="{00000000-0005-0000-0000-000071000000}"/>
    <cellStyle name="Comma 2 158" xfId="115" xr:uid="{00000000-0005-0000-0000-000072000000}"/>
    <cellStyle name="Comma 2 159" xfId="116" xr:uid="{00000000-0005-0000-0000-000073000000}"/>
    <cellStyle name="Comma 2 16" xfId="117" xr:uid="{00000000-0005-0000-0000-000074000000}"/>
    <cellStyle name="Comma 2 160" xfId="118" xr:uid="{00000000-0005-0000-0000-000075000000}"/>
    <cellStyle name="Comma 2 161" xfId="119" xr:uid="{00000000-0005-0000-0000-000076000000}"/>
    <cellStyle name="Comma 2 162" xfId="120" xr:uid="{00000000-0005-0000-0000-000077000000}"/>
    <cellStyle name="Comma 2 163" xfId="121" xr:uid="{00000000-0005-0000-0000-000078000000}"/>
    <cellStyle name="Comma 2 164" xfId="122" xr:uid="{00000000-0005-0000-0000-000079000000}"/>
    <cellStyle name="Comma 2 165" xfId="123" xr:uid="{00000000-0005-0000-0000-00007A000000}"/>
    <cellStyle name="Comma 2 166" xfId="124" xr:uid="{00000000-0005-0000-0000-00007B000000}"/>
    <cellStyle name="Comma 2 167" xfId="125" xr:uid="{00000000-0005-0000-0000-00007C000000}"/>
    <cellStyle name="Comma 2 168" xfId="126" xr:uid="{00000000-0005-0000-0000-00007D000000}"/>
    <cellStyle name="Comma 2 169" xfId="127" xr:uid="{00000000-0005-0000-0000-00007E000000}"/>
    <cellStyle name="Comma 2 17" xfId="128" xr:uid="{00000000-0005-0000-0000-00007F000000}"/>
    <cellStyle name="Comma 2 170" xfId="129" xr:uid="{00000000-0005-0000-0000-000080000000}"/>
    <cellStyle name="Comma 2 171" xfId="130" xr:uid="{00000000-0005-0000-0000-000081000000}"/>
    <cellStyle name="Comma 2 172" xfId="131" xr:uid="{00000000-0005-0000-0000-000082000000}"/>
    <cellStyle name="Comma 2 173" xfId="132" xr:uid="{00000000-0005-0000-0000-000083000000}"/>
    <cellStyle name="Comma 2 174" xfId="133" xr:uid="{00000000-0005-0000-0000-000084000000}"/>
    <cellStyle name="Comma 2 175" xfId="134" xr:uid="{00000000-0005-0000-0000-000085000000}"/>
    <cellStyle name="Comma 2 176" xfId="135" xr:uid="{00000000-0005-0000-0000-000086000000}"/>
    <cellStyle name="Comma 2 177" xfId="136" xr:uid="{00000000-0005-0000-0000-000087000000}"/>
    <cellStyle name="Comma 2 178" xfId="137" xr:uid="{00000000-0005-0000-0000-000088000000}"/>
    <cellStyle name="Comma 2 179" xfId="138" xr:uid="{00000000-0005-0000-0000-000089000000}"/>
    <cellStyle name="Comma 2 18" xfId="139" xr:uid="{00000000-0005-0000-0000-00008A000000}"/>
    <cellStyle name="Comma 2 180" xfId="140" xr:uid="{00000000-0005-0000-0000-00008B000000}"/>
    <cellStyle name="Comma 2 181" xfId="141" xr:uid="{00000000-0005-0000-0000-00008C000000}"/>
    <cellStyle name="Comma 2 182" xfId="142" xr:uid="{00000000-0005-0000-0000-00008D000000}"/>
    <cellStyle name="Comma 2 183" xfId="143" xr:uid="{00000000-0005-0000-0000-00008E000000}"/>
    <cellStyle name="Comma 2 184" xfId="144" xr:uid="{00000000-0005-0000-0000-00008F000000}"/>
    <cellStyle name="Comma 2 185" xfId="145" xr:uid="{00000000-0005-0000-0000-000090000000}"/>
    <cellStyle name="Comma 2 186" xfId="146" xr:uid="{00000000-0005-0000-0000-000091000000}"/>
    <cellStyle name="Comma 2 187" xfId="147" xr:uid="{00000000-0005-0000-0000-000092000000}"/>
    <cellStyle name="Comma 2 188" xfId="148" xr:uid="{00000000-0005-0000-0000-000093000000}"/>
    <cellStyle name="Comma 2 189" xfId="149" xr:uid="{00000000-0005-0000-0000-000094000000}"/>
    <cellStyle name="Comma 2 19" xfId="150" xr:uid="{00000000-0005-0000-0000-000095000000}"/>
    <cellStyle name="Comma 2 190" xfId="151" xr:uid="{00000000-0005-0000-0000-000096000000}"/>
    <cellStyle name="Comma 2 191" xfId="152" xr:uid="{00000000-0005-0000-0000-000097000000}"/>
    <cellStyle name="Comma 2 192" xfId="153" xr:uid="{00000000-0005-0000-0000-000098000000}"/>
    <cellStyle name="Comma 2 193" xfId="154" xr:uid="{00000000-0005-0000-0000-000099000000}"/>
    <cellStyle name="Comma 2 2" xfId="155" xr:uid="{00000000-0005-0000-0000-00009A000000}"/>
    <cellStyle name="Comma 2 2 10" xfId="156" xr:uid="{00000000-0005-0000-0000-00009B000000}"/>
    <cellStyle name="Comma 2 2 100" xfId="157" xr:uid="{00000000-0005-0000-0000-00009C000000}"/>
    <cellStyle name="Comma 2 2 101" xfId="158" xr:uid="{00000000-0005-0000-0000-00009D000000}"/>
    <cellStyle name="Comma 2 2 102" xfId="159" xr:uid="{00000000-0005-0000-0000-00009E000000}"/>
    <cellStyle name="Comma 2 2 103" xfId="160" xr:uid="{00000000-0005-0000-0000-00009F000000}"/>
    <cellStyle name="Comma 2 2 104" xfId="161" xr:uid="{00000000-0005-0000-0000-0000A0000000}"/>
    <cellStyle name="Comma 2 2 105" xfId="162" xr:uid="{00000000-0005-0000-0000-0000A1000000}"/>
    <cellStyle name="Comma 2 2 106" xfId="163" xr:uid="{00000000-0005-0000-0000-0000A2000000}"/>
    <cellStyle name="Comma 2 2 107" xfId="164" xr:uid="{00000000-0005-0000-0000-0000A3000000}"/>
    <cellStyle name="Comma 2 2 108" xfId="165" xr:uid="{00000000-0005-0000-0000-0000A4000000}"/>
    <cellStyle name="Comma 2 2 109" xfId="166" xr:uid="{00000000-0005-0000-0000-0000A5000000}"/>
    <cellStyle name="Comma 2 2 11" xfId="167" xr:uid="{00000000-0005-0000-0000-0000A6000000}"/>
    <cellStyle name="Comma 2 2 110" xfId="168" xr:uid="{00000000-0005-0000-0000-0000A7000000}"/>
    <cellStyle name="Comma 2 2 111" xfId="169" xr:uid="{00000000-0005-0000-0000-0000A8000000}"/>
    <cellStyle name="Comma 2 2 112" xfId="170" xr:uid="{00000000-0005-0000-0000-0000A9000000}"/>
    <cellStyle name="Comma 2 2 113" xfId="171" xr:uid="{00000000-0005-0000-0000-0000AA000000}"/>
    <cellStyle name="Comma 2 2 114" xfId="172" xr:uid="{00000000-0005-0000-0000-0000AB000000}"/>
    <cellStyle name="Comma 2 2 115" xfId="173" xr:uid="{00000000-0005-0000-0000-0000AC000000}"/>
    <cellStyle name="Comma 2 2 116" xfId="174" xr:uid="{00000000-0005-0000-0000-0000AD000000}"/>
    <cellStyle name="Comma 2 2 117" xfId="175" xr:uid="{00000000-0005-0000-0000-0000AE000000}"/>
    <cellStyle name="Comma 2 2 118" xfId="176" xr:uid="{00000000-0005-0000-0000-0000AF000000}"/>
    <cellStyle name="Comma 2 2 119" xfId="177" xr:uid="{00000000-0005-0000-0000-0000B0000000}"/>
    <cellStyle name="Comma 2 2 12" xfId="178" xr:uid="{00000000-0005-0000-0000-0000B1000000}"/>
    <cellStyle name="Comma 2 2 120" xfId="179" xr:uid="{00000000-0005-0000-0000-0000B2000000}"/>
    <cellStyle name="Comma 2 2 121" xfId="180" xr:uid="{00000000-0005-0000-0000-0000B3000000}"/>
    <cellStyle name="Comma 2 2 122" xfId="181" xr:uid="{00000000-0005-0000-0000-0000B4000000}"/>
    <cellStyle name="Comma 2 2 123" xfId="182" xr:uid="{00000000-0005-0000-0000-0000B5000000}"/>
    <cellStyle name="Comma 2 2 124" xfId="183" xr:uid="{00000000-0005-0000-0000-0000B6000000}"/>
    <cellStyle name="Comma 2 2 125" xfId="184" xr:uid="{00000000-0005-0000-0000-0000B7000000}"/>
    <cellStyle name="Comma 2 2 126" xfId="185" xr:uid="{00000000-0005-0000-0000-0000B8000000}"/>
    <cellStyle name="Comma 2 2 127" xfId="186" xr:uid="{00000000-0005-0000-0000-0000B9000000}"/>
    <cellStyle name="Comma 2 2 128" xfId="187" xr:uid="{00000000-0005-0000-0000-0000BA000000}"/>
    <cellStyle name="Comma 2 2 129" xfId="188" xr:uid="{00000000-0005-0000-0000-0000BB000000}"/>
    <cellStyle name="Comma 2 2 13" xfId="189" xr:uid="{00000000-0005-0000-0000-0000BC000000}"/>
    <cellStyle name="Comma 2 2 130" xfId="190" xr:uid="{00000000-0005-0000-0000-0000BD000000}"/>
    <cellStyle name="Comma 2 2 131" xfId="191" xr:uid="{00000000-0005-0000-0000-0000BE000000}"/>
    <cellStyle name="Comma 2 2 132" xfId="192" xr:uid="{00000000-0005-0000-0000-0000BF000000}"/>
    <cellStyle name="Comma 2 2 133" xfId="193" xr:uid="{00000000-0005-0000-0000-0000C0000000}"/>
    <cellStyle name="Comma 2 2 134" xfId="194" xr:uid="{00000000-0005-0000-0000-0000C1000000}"/>
    <cellStyle name="Comma 2 2 135" xfId="195" xr:uid="{00000000-0005-0000-0000-0000C2000000}"/>
    <cellStyle name="Comma 2 2 136" xfId="196" xr:uid="{00000000-0005-0000-0000-0000C3000000}"/>
    <cellStyle name="Comma 2 2 137" xfId="197" xr:uid="{00000000-0005-0000-0000-0000C4000000}"/>
    <cellStyle name="Comma 2 2 138" xfId="198" xr:uid="{00000000-0005-0000-0000-0000C5000000}"/>
    <cellStyle name="Comma 2 2 139" xfId="199" xr:uid="{00000000-0005-0000-0000-0000C6000000}"/>
    <cellStyle name="Comma 2 2 14" xfId="200" xr:uid="{00000000-0005-0000-0000-0000C7000000}"/>
    <cellStyle name="Comma 2 2 140" xfId="201" xr:uid="{00000000-0005-0000-0000-0000C8000000}"/>
    <cellStyle name="Comma 2 2 141" xfId="202" xr:uid="{00000000-0005-0000-0000-0000C9000000}"/>
    <cellStyle name="Comma 2 2 142" xfId="203" xr:uid="{00000000-0005-0000-0000-0000CA000000}"/>
    <cellStyle name="Comma 2 2 143" xfId="204" xr:uid="{00000000-0005-0000-0000-0000CB000000}"/>
    <cellStyle name="Comma 2 2 144" xfId="205" xr:uid="{00000000-0005-0000-0000-0000CC000000}"/>
    <cellStyle name="Comma 2 2 145" xfId="206" xr:uid="{00000000-0005-0000-0000-0000CD000000}"/>
    <cellStyle name="Comma 2 2 146" xfId="207" xr:uid="{00000000-0005-0000-0000-0000CE000000}"/>
    <cellStyle name="Comma 2 2 147" xfId="208" xr:uid="{00000000-0005-0000-0000-0000CF000000}"/>
    <cellStyle name="Comma 2 2 148" xfId="209" xr:uid="{00000000-0005-0000-0000-0000D0000000}"/>
    <cellStyle name="Comma 2 2 149" xfId="210" xr:uid="{00000000-0005-0000-0000-0000D1000000}"/>
    <cellStyle name="Comma 2 2 15" xfId="211" xr:uid="{00000000-0005-0000-0000-0000D2000000}"/>
    <cellStyle name="Comma 2 2 150" xfId="212" xr:uid="{00000000-0005-0000-0000-0000D3000000}"/>
    <cellStyle name="Comma 2 2 151" xfId="213" xr:uid="{00000000-0005-0000-0000-0000D4000000}"/>
    <cellStyle name="Comma 2 2 152" xfId="214" xr:uid="{00000000-0005-0000-0000-0000D5000000}"/>
    <cellStyle name="Comma 2 2 153" xfId="215" xr:uid="{00000000-0005-0000-0000-0000D6000000}"/>
    <cellStyle name="Comma 2 2 154" xfId="216" xr:uid="{00000000-0005-0000-0000-0000D7000000}"/>
    <cellStyle name="Comma 2 2 155" xfId="217" xr:uid="{00000000-0005-0000-0000-0000D8000000}"/>
    <cellStyle name="Comma 2 2 156" xfId="218" xr:uid="{00000000-0005-0000-0000-0000D9000000}"/>
    <cellStyle name="Comma 2 2 157" xfId="219" xr:uid="{00000000-0005-0000-0000-0000DA000000}"/>
    <cellStyle name="Comma 2 2 158" xfId="220" xr:uid="{00000000-0005-0000-0000-0000DB000000}"/>
    <cellStyle name="Comma 2 2 159" xfId="221" xr:uid="{00000000-0005-0000-0000-0000DC000000}"/>
    <cellStyle name="Comma 2 2 16" xfId="222" xr:uid="{00000000-0005-0000-0000-0000DD000000}"/>
    <cellStyle name="Comma 2 2 160" xfId="223" xr:uid="{00000000-0005-0000-0000-0000DE000000}"/>
    <cellStyle name="Comma 2 2 161" xfId="224" xr:uid="{00000000-0005-0000-0000-0000DF000000}"/>
    <cellStyle name="Comma 2 2 162" xfId="225" xr:uid="{00000000-0005-0000-0000-0000E0000000}"/>
    <cellStyle name="Comma 2 2 163" xfId="226" xr:uid="{00000000-0005-0000-0000-0000E1000000}"/>
    <cellStyle name="Comma 2 2 164" xfId="227" xr:uid="{00000000-0005-0000-0000-0000E2000000}"/>
    <cellStyle name="Comma 2 2 165" xfId="228" xr:uid="{00000000-0005-0000-0000-0000E3000000}"/>
    <cellStyle name="Comma 2 2 166" xfId="229" xr:uid="{00000000-0005-0000-0000-0000E4000000}"/>
    <cellStyle name="Comma 2 2 167" xfId="230" xr:uid="{00000000-0005-0000-0000-0000E5000000}"/>
    <cellStyle name="Comma 2 2 168" xfId="231" xr:uid="{00000000-0005-0000-0000-0000E6000000}"/>
    <cellStyle name="Comma 2 2 169" xfId="232" xr:uid="{00000000-0005-0000-0000-0000E7000000}"/>
    <cellStyle name="Comma 2 2 169 2" xfId="233" xr:uid="{00000000-0005-0000-0000-0000E8000000}"/>
    <cellStyle name="Comma 2 2 169 3" xfId="234" xr:uid="{00000000-0005-0000-0000-0000E9000000}"/>
    <cellStyle name="Comma 2 2 17" xfId="235" xr:uid="{00000000-0005-0000-0000-0000EA000000}"/>
    <cellStyle name="Comma 2 2 170" xfId="236" xr:uid="{00000000-0005-0000-0000-0000EB000000}"/>
    <cellStyle name="Comma 2 2 171" xfId="237" xr:uid="{00000000-0005-0000-0000-0000EC000000}"/>
    <cellStyle name="Comma 2 2 172" xfId="238" xr:uid="{00000000-0005-0000-0000-0000ED000000}"/>
    <cellStyle name="Comma 2 2 173" xfId="239" xr:uid="{00000000-0005-0000-0000-0000EE000000}"/>
    <cellStyle name="Comma 2 2 174" xfId="240" xr:uid="{00000000-0005-0000-0000-0000EF000000}"/>
    <cellStyle name="Comma 2 2 18" xfId="241" xr:uid="{00000000-0005-0000-0000-0000F0000000}"/>
    <cellStyle name="Comma 2 2 19" xfId="242" xr:uid="{00000000-0005-0000-0000-0000F1000000}"/>
    <cellStyle name="Comma 2 2 2" xfId="243" xr:uid="{00000000-0005-0000-0000-0000F2000000}"/>
    <cellStyle name="Comma 2 2 20" xfId="244" xr:uid="{00000000-0005-0000-0000-0000F3000000}"/>
    <cellStyle name="Comma 2 2 21" xfId="245" xr:uid="{00000000-0005-0000-0000-0000F4000000}"/>
    <cellStyle name="Comma 2 2 22" xfId="246" xr:uid="{00000000-0005-0000-0000-0000F5000000}"/>
    <cellStyle name="Comma 2 2 23" xfId="247" xr:uid="{00000000-0005-0000-0000-0000F6000000}"/>
    <cellStyle name="Comma 2 2 24" xfId="248" xr:uid="{00000000-0005-0000-0000-0000F7000000}"/>
    <cellStyle name="Comma 2 2 25" xfId="249" xr:uid="{00000000-0005-0000-0000-0000F8000000}"/>
    <cellStyle name="Comma 2 2 26" xfId="250" xr:uid="{00000000-0005-0000-0000-0000F9000000}"/>
    <cellStyle name="Comma 2 2 27" xfId="251" xr:uid="{00000000-0005-0000-0000-0000FA000000}"/>
    <cellStyle name="Comma 2 2 28" xfId="252" xr:uid="{00000000-0005-0000-0000-0000FB000000}"/>
    <cellStyle name="Comma 2 2 29" xfId="253" xr:uid="{00000000-0005-0000-0000-0000FC000000}"/>
    <cellStyle name="Comma 2 2 3" xfId="254" xr:uid="{00000000-0005-0000-0000-0000FD000000}"/>
    <cellStyle name="Comma 2 2 30" xfId="255" xr:uid="{00000000-0005-0000-0000-0000FE000000}"/>
    <cellStyle name="Comma 2 2 31" xfId="256" xr:uid="{00000000-0005-0000-0000-0000FF000000}"/>
    <cellStyle name="Comma 2 2 32" xfId="257" xr:uid="{00000000-0005-0000-0000-000000010000}"/>
    <cellStyle name="Comma 2 2 33" xfId="258" xr:uid="{00000000-0005-0000-0000-000001010000}"/>
    <cellStyle name="Comma 2 2 34" xfId="259" xr:uid="{00000000-0005-0000-0000-000002010000}"/>
    <cellStyle name="Comma 2 2 35" xfId="260" xr:uid="{00000000-0005-0000-0000-000003010000}"/>
    <cellStyle name="Comma 2 2 36" xfId="261" xr:uid="{00000000-0005-0000-0000-000004010000}"/>
    <cellStyle name="Comma 2 2 37" xfId="262" xr:uid="{00000000-0005-0000-0000-000005010000}"/>
    <cellStyle name="Comma 2 2 38" xfId="263" xr:uid="{00000000-0005-0000-0000-000006010000}"/>
    <cellStyle name="Comma 2 2 39" xfId="264" xr:uid="{00000000-0005-0000-0000-000007010000}"/>
    <cellStyle name="Comma 2 2 4" xfId="265" xr:uid="{00000000-0005-0000-0000-000008010000}"/>
    <cellStyle name="Comma 2 2 40" xfId="266" xr:uid="{00000000-0005-0000-0000-000009010000}"/>
    <cellStyle name="Comma 2 2 41" xfId="267" xr:uid="{00000000-0005-0000-0000-00000A010000}"/>
    <cellStyle name="Comma 2 2 42" xfId="268" xr:uid="{00000000-0005-0000-0000-00000B010000}"/>
    <cellStyle name="Comma 2 2 43" xfId="269" xr:uid="{00000000-0005-0000-0000-00000C010000}"/>
    <cellStyle name="Comma 2 2 44" xfId="270" xr:uid="{00000000-0005-0000-0000-00000D010000}"/>
    <cellStyle name="Comma 2 2 45" xfId="271" xr:uid="{00000000-0005-0000-0000-00000E010000}"/>
    <cellStyle name="Comma 2 2 46" xfId="272" xr:uid="{00000000-0005-0000-0000-00000F010000}"/>
    <cellStyle name="Comma 2 2 47" xfId="273" xr:uid="{00000000-0005-0000-0000-000010010000}"/>
    <cellStyle name="Comma 2 2 48" xfId="274" xr:uid="{00000000-0005-0000-0000-000011010000}"/>
    <cellStyle name="Comma 2 2 49" xfId="275" xr:uid="{00000000-0005-0000-0000-000012010000}"/>
    <cellStyle name="Comma 2 2 5" xfId="276" xr:uid="{00000000-0005-0000-0000-000013010000}"/>
    <cellStyle name="Comma 2 2 50" xfId="277" xr:uid="{00000000-0005-0000-0000-000014010000}"/>
    <cellStyle name="Comma 2 2 51" xfId="278" xr:uid="{00000000-0005-0000-0000-000015010000}"/>
    <cellStyle name="Comma 2 2 52" xfId="279" xr:uid="{00000000-0005-0000-0000-000016010000}"/>
    <cellStyle name="Comma 2 2 53" xfId="280" xr:uid="{00000000-0005-0000-0000-000017010000}"/>
    <cellStyle name="Comma 2 2 54" xfId="281" xr:uid="{00000000-0005-0000-0000-000018010000}"/>
    <cellStyle name="Comma 2 2 55" xfId="282" xr:uid="{00000000-0005-0000-0000-000019010000}"/>
    <cellStyle name="Comma 2 2 56" xfId="283" xr:uid="{00000000-0005-0000-0000-00001A010000}"/>
    <cellStyle name="Comma 2 2 57" xfId="284" xr:uid="{00000000-0005-0000-0000-00001B010000}"/>
    <cellStyle name="Comma 2 2 58" xfId="285" xr:uid="{00000000-0005-0000-0000-00001C010000}"/>
    <cellStyle name="Comma 2 2 59" xfId="286" xr:uid="{00000000-0005-0000-0000-00001D010000}"/>
    <cellStyle name="Comma 2 2 6" xfId="287" xr:uid="{00000000-0005-0000-0000-00001E010000}"/>
    <cellStyle name="Comma 2 2 60" xfId="288" xr:uid="{00000000-0005-0000-0000-00001F010000}"/>
    <cellStyle name="Comma 2 2 61" xfId="289" xr:uid="{00000000-0005-0000-0000-000020010000}"/>
    <cellStyle name="Comma 2 2 62" xfId="290" xr:uid="{00000000-0005-0000-0000-000021010000}"/>
    <cellStyle name="Comma 2 2 63" xfId="291" xr:uid="{00000000-0005-0000-0000-000022010000}"/>
    <cellStyle name="Comma 2 2 64" xfId="292" xr:uid="{00000000-0005-0000-0000-000023010000}"/>
    <cellStyle name="Comma 2 2 65" xfId="293" xr:uid="{00000000-0005-0000-0000-000024010000}"/>
    <cellStyle name="Comma 2 2 66" xfId="294" xr:uid="{00000000-0005-0000-0000-000025010000}"/>
    <cellStyle name="Comma 2 2 67" xfId="295" xr:uid="{00000000-0005-0000-0000-000026010000}"/>
    <cellStyle name="Comma 2 2 68" xfId="296" xr:uid="{00000000-0005-0000-0000-000027010000}"/>
    <cellStyle name="Comma 2 2 69" xfId="297" xr:uid="{00000000-0005-0000-0000-000028010000}"/>
    <cellStyle name="Comma 2 2 7" xfId="298" xr:uid="{00000000-0005-0000-0000-000029010000}"/>
    <cellStyle name="Comma 2 2 70" xfId="299" xr:uid="{00000000-0005-0000-0000-00002A010000}"/>
    <cellStyle name="Comma 2 2 71" xfId="300" xr:uid="{00000000-0005-0000-0000-00002B010000}"/>
    <cellStyle name="Comma 2 2 72" xfId="301" xr:uid="{00000000-0005-0000-0000-00002C010000}"/>
    <cellStyle name="Comma 2 2 73" xfId="302" xr:uid="{00000000-0005-0000-0000-00002D010000}"/>
    <cellStyle name="Comma 2 2 74" xfId="303" xr:uid="{00000000-0005-0000-0000-00002E010000}"/>
    <cellStyle name="Comma 2 2 75" xfId="304" xr:uid="{00000000-0005-0000-0000-00002F010000}"/>
    <cellStyle name="Comma 2 2 76" xfId="305" xr:uid="{00000000-0005-0000-0000-000030010000}"/>
    <cellStyle name="Comma 2 2 77" xfId="306" xr:uid="{00000000-0005-0000-0000-000031010000}"/>
    <cellStyle name="Comma 2 2 78" xfId="307" xr:uid="{00000000-0005-0000-0000-000032010000}"/>
    <cellStyle name="Comma 2 2 79" xfId="308" xr:uid="{00000000-0005-0000-0000-000033010000}"/>
    <cellStyle name="Comma 2 2 8" xfId="309" xr:uid="{00000000-0005-0000-0000-000034010000}"/>
    <cellStyle name="Comma 2 2 80" xfId="310" xr:uid="{00000000-0005-0000-0000-000035010000}"/>
    <cellStyle name="Comma 2 2 81" xfId="311" xr:uid="{00000000-0005-0000-0000-000036010000}"/>
    <cellStyle name="Comma 2 2 82" xfId="312" xr:uid="{00000000-0005-0000-0000-000037010000}"/>
    <cellStyle name="Comma 2 2 83" xfId="313" xr:uid="{00000000-0005-0000-0000-000038010000}"/>
    <cellStyle name="Comma 2 2 84" xfId="314" xr:uid="{00000000-0005-0000-0000-000039010000}"/>
    <cellStyle name="Comma 2 2 85" xfId="315" xr:uid="{00000000-0005-0000-0000-00003A010000}"/>
    <cellStyle name="Comma 2 2 86" xfId="316" xr:uid="{00000000-0005-0000-0000-00003B010000}"/>
    <cellStyle name="Comma 2 2 87" xfId="317" xr:uid="{00000000-0005-0000-0000-00003C010000}"/>
    <cellStyle name="Comma 2 2 88" xfId="318" xr:uid="{00000000-0005-0000-0000-00003D010000}"/>
    <cellStyle name="Comma 2 2 89" xfId="319" xr:uid="{00000000-0005-0000-0000-00003E010000}"/>
    <cellStyle name="Comma 2 2 9" xfId="320" xr:uid="{00000000-0005-0000-0000-00003F010000}"/>
    <cellStyle name="Comma 2 2 90" xfId="321" xr:uid="{00000000-0005-0000-0000-000040010000}"/>
    <cellStyle name="Comma 2 2 91" xfId="322" xr:uid="{00000000-0005-0000-0000-000041010000}"/>
    <cellStyle name="Comma 2 2 92" xfId="323" xr:uid="{00000000-0005-0000-0000-000042010000}"/>
    <cellStyle name="Comma 2 2 93" xfId="324" xr:uid="{00000000-0005-0000-0000-000043010000}"/>
    <cellStyle name="Comma 2 2 94" xfId="325" xr:uid="{00000000-0005-0000-0000-000044010000}"/>
    <cellStyle name="Comma 2 2 95" xfId="326" xr:uid="{00000000-0005-0000-0000-000045010000}"/>
    <cellStyle name="Comma 2 2 96" xfId="327" xr:uid="{00000000-0005-0000-0000-000046010000}"/>
    <cellStyle name="Comma 2 2 97" xfId="328" xr:uid="{00000000-0005-0000-0000-000047010000}"/>
    <cellStyle name="Comma 2 2 98" xfId="329" xr:uid="{00000000-0005-0000-0000-000048010000}"/>
    <cellStyle name="Comma 2 2 99" xfId="330" xr:uid="{00000000-0005-0000-0000-000049010000}"/>
    <cellStyle name="Comma 2 20" xfId="331" xr:uid="{00000000-0005-0000-0000-00004A010000}"/>
    <cellStyle name="Comma 2 21" xfId="332" xr:uid="{00000000-0005-0000-0000-00004B010000}"/>
    <cellStyle name="Comma 2 22" xfId="333" xr:uid="{00000000-0005-0000-0000-00004C010000}"/>
    <cellStyle name="Comma 2 23" xfId="334" xr:uid="{00000000-0005-0000-0000-00004D010000}"/>
    <cellStyle name="Comma 2 24" xfId="335" xr:uid="{00000000-0005-0000-0000-00004E010000}"/>
    <cellStyle name="Comma 2 25" xfId="336" xr:uid="{00000000-0005-0000-0000-00004F010000}"/>
    <cellStyle name="Comma 2 26" xfId="337" xr:uid="{00000000-0005-0000-0000-000050010000}"/>
    <cellStyle name="Comma 2 27" xfId="338" xr:uid="{00000000-0005-0000-0000-000051010000}"/>
    <cellStyle name="Comma 2 28" xfId="339" xr:uid="{00000000-0005-0000-0000-000052010000}"/>
    <cellStyle name="Comma 2 29" xfId="340" xr:uid="{00000000-0005-0000-0000-000053010000}"/>
    <cellStyle name="Comma 2 3" xfId="341" xr:uid="{00000000-0005-0000-0000-000054010000}"/>
    <cellStyle name="Comma 2 3 2" xfId="342" xr:uid="{00000000-0005-0000-0000-000055010000}"/>
    <cellStyle name="Comma 2 30" xfId="343" xr:uid="{00000000-0005-0000-0000-000056010000}"/>
    <cellStyle name="Comma 2 31" xfId="344" xr:uid="{00000000-0005-0000-0000-000057010000}"/>
    <cellStyle name="Comma 2 32" xfId="345" xr:uid="{00000000-0005-0000-0000-000058010000}"/>
    <cellStyle name="Comma 2 33" xfId="346" xr:uid="{00000000-0005-0000-0000-000059010000}"/>
    <cellStyle name="Comma 2 34" xfId="347" xr:uid="{00000000-0005-0000-0000-00005A010000}"/>
    <cellStyle name="Comma 2 35" xfId="348" xr:uid="{00000000-0005-0000-0000-00005B010000}"/>
    <cellStyle name="Comma 2 36" xfId="349" xr:uid="{00000000-0005-0000-0000-00005C010000}"/>
    <cellStyle name="Comma 2 37" xfId="350" xr:uid="{00000000-0005-0000-0000-00005D010000}"/>
    <cellStyle name="Comma 2 38" xfId="351" xr:uid="{00000000-0005-0000-0000-00005E010000}"/>
    <cellStyle name="Comma 2 39" xfId="352" xr:uid="{00000000-0005-0000-0000-00005F010000}"/>
    <cellStyle name="Comma 2 4" xfId="353" xr:uid="{00000000-0005-0000-0000-000060010000}"/>
    <cellStyle name="Comma 2 40" xfId="354" xr:uid="{00000000-0005-0000-0000-000061010000}"/>
    <cellStyle name="Comma 2 41" xfId="355" xr:uid="{00000000-0005-0000-0000-000062010000}"/>
    <cellStyle name="Comma 2 42" xfId="356" xr:uid="{00000000-0005-0000-0000-000063010000}"/>
    <cellStyle name="Comma 2 43" xfId="357" xr:uid="{00000000-0005-0000-0000-000064010000}"/>
    <cellStyle name="Comma 2 44" xfId="358" xr:uid="{00000000-0005-0000-0000-000065010000}"/>
    <cellStyle name="Comma 2 45" xfId="359" xr:uid="{00000000-0005-0000-0000-000066010000}"/>
    <cellStyle name="Comma 2 46" xfId="360" xr:uid="{00000000-0005-0000-0000-000067010000}"/>
    <cellStyle name="Comma 2 47" xfId="361" xr:uid="{00000000-0005-0000-0000-000068010000}"/>
    <cellStyle name="Comma 2 48" xfId="362" xr:uid="{00000000-0005-0000-0000-000069010000}"/>
    <cellStyle name="Comma 2 49" xfId="363" xr:uid="{00000000-0005-0000-0000-00006A010000}"/>
    <cellStyle name="Comma 2 5" xfId="364" xr:uid="{00000000-0005-0000-0000-00006B010000}"/>
    <cellStyle name="Comma 2 50" xfId="365" xr:uid="{00000000-0005-0000-0000-00006C010000}"/>
    <cellStyle name="Comma 2 51" xfId="366" xr:uid="{00000000-0005-0000-0000-00006D010000}"/>
    <cellStyle name="Comma 2 52" xfId="367" xr:uid="{00000000-0005-0000-0000-00006E010000}"/>
    <cellStyle name="Comma 2 53" xfId="368" xr:uid="{00000000-0005-0000-0000-00006F010000}"/>
    <cellStyle name="Comma 2 54" xfId="369" xr:uid="{00000000-0005-0000-0000-000070010000}"/>
    <cellStyle name="Comma 2 55" xfId="370" xr:uid="{00000000-0005-0000-0000-000071010000}"/>
    <cellStyle name="Comma 2 56" xfId="371" xr:uid="{00000000-0005-0000-0000-000072010000}"/>
    <cellStyle name="Comma 2 57" xfId="372" xr:uid="{00000000-0005-0000-0000-000073010000}"/>
    <cellStyle name="Comma 2 58" xfId="373" xr:uid="{00000000-0005-0000-0000-000074010000}"/>
    <cellStyle name="Comma 2 59" xfId="374" xr:uid="{00000000-0005-0000-0000-000075010000}"/>
    <cellStyle name="Comma 2 6" xfId="375" xr:uid="{00000000-0005-0000-0000-000076010000}"/>
    <cellStyle name="Comma 2 60" xfId="376" xr:uid="{00000000-0005-0000-0000-000077010000}"/>
    <cellStyle name="Comma 2 61" xfId="377" xr:uid="{00000000-0005-0000-0000-000078010000}"/>
    <cellStyle name="Comma 2 62" xfId="378" xr:uid="{00000000-0005-0000-0000-000079010000}"/>
    <cellStyle name="Comma 2 63" xfId="379" xr:uid="{00000000-0005-0000-0000-00007A010000}"/>
    <cellStyle name="Comma 2 64" xfId="380" xr:uid="{00000000-0005-0000-0000-00007B010000}"/>
    <cellStyle name="Comma 2 65" xfId="381" xr:uid="{00000000-0005-0000-0000-00007C010000}"/>
    <cellStyle name="Comma 2 66" xfId="382" xr:uid="{00000000-0005-0000-0000-00007D010000}"/>
    <cellStyle name="Comma 2 67" xfId="383" xr:uid="{00000000-0005-0000-0000-00007E010000}"/>
    <cellStyle name="Comma 2 68" xfId="384" xr:uid="{00000000-0005-0000-0000-00007F010000}"/>
    <cellStyle name="Comma 2 69" xfId="385" xr:uid="{00000000-0005-0000-0000-000080010000}"/>
    <cellStyle name="Comma 2 7" xfId="386" xr:uid="{00000000-0005-0000-0000-000081010000}"/>
    <cellStyle name="Comma 2 70" xfId="387" xr:uid="{00000000-0005-0000-0000-000082010000}"/>
    <cellStyle name="Comma 2 71" xfId="388" xr:uid="{00000000-0005-0000-0000-000083010000}"/>
    <cellStyle name="Comma 2 72" xfId="389" xr:uid="{00000000-0005-0000-0000-000084010000}"/>
    <cellStyle name="Comma 2 73" xfId="390" xr:uid="{00000000-0005-0000-0000-000085010000}"/>
    <cellStyle name="Comma 2 74" xfId="391" xr:uid="{00000000-0005-0000-0000-000086010000}"/>
    <cellStyle name="Comma 2 75" xfId="392" xr:uid="{00000000-0005-0000-0000-000087010000}"/>
    <cellStyle name="Comma 2 76" xfId="393" xr:uid="{00000000-0005-0000-0000-000088010000}"/>
    <cellStyle name="Comma 2 77" xfId="394" xr:uid="{00000000-0005-0000-0000-000089010000}"/>
    <cellStyle name="Comma 2 78" xfId="395" xr:uid="{00000000-0005-0000-0000-00008A010000}"/>
    <cellStyle name="Comma 2 79" xfId="396" xr:uid="{00000000-0005-0000-0000-00008B010000}"/>
    <cellStyle name="Comma 2 8" xfId="397" xr:uid="{00000000-0005-0000-0000-00008C010000}"/>
    <cellStyle name="Comma 2 80" xfId="398" xr:uid="{00000000-0005-0000-0000-00008D010000}"/>
    <cellStyle name="Comma 2 81" xfId="399" xr:uid="{00000000-0005-0000-0000-00008E010000}"/>
    <cellStyle name="Comma 2 82" xfId="400" xr:uid="{00000000-0005-0000-0000-00008F010000}"/>
    <cellStyle name="Comma 2 83" xfId="401" xr:uid="{00000000-0005-0000-0000-000090010000}"/>
    <cellStyle name="Comma 2 84" xfId="402" xr:uid="{00000000-0005-0000-0000-000091010000}"/>
    <cellStyle name="Comma 2 85" xfId="403" xr:uid="{00000000-0005-0000-0000-000092010000}"/>
    <cellStyle name="Comma 2 86" xfId="404" xr:uid="{00000000-0005-0000-0000-000093010000}"/>
    <cellStyle name="Comma 2 87" xfId="405" xr:uid="{00000000-0005-0000-0000-000094010000}"/>
    <cellStyle name="Comma 2 88" xfId="406" xr:uid="{00000000-0005-0000-0000-000095010000}"/>
    <cellStyle name="Comma 2 89" xfId="407" xr:uid="{00000000-0005-0000-0000-000096010000}"/>
    <cellStyle name="Comma 2 9" xfId="408" xr:uid="{00000000-0005-0000-0000-000097010000}"/>
    <cellStyle name="Comma 2 90" xfId="409" xr:uid="{00000000-0005-0000-0000-000098010000}"/>
    <cellStyle name="Comma 2 91" xfId="410" xr:uid="{00000000-0005-0000-0000-000099010000}"/>
    <cellStyle name="Comma 2 92" xfId="411" xr:uid="{00000000-0005-0000-0000-00009A010000}"/>
    <cellStyle name="Comma 2 93" xfId="412" xr:uid="{00000000-0005-0000-0000-00009B010000}"/>
    <cellStyle name="Comma 2 94" xfId="413" xr:uid="{00000000-0005-0000-0000-00009C010000}"/>
    <cellStyle name="Comma 2 95" xfId="414" xr:uid="{00000000-0005-0000-0000-00009D010000}"/>
    <cellStyle name="Comma 2 96" xfId="415" xr:uid="{00000000-0005-0000-0000-00009E010000}"/>
    <cellStyle name="Comma 2 97" xfId="416" xr:uid="{00000000-0005-0000-0000-00009F010000}"/>
    <cellStyle name="Comma 2 98" xfId="417" xr:uid="{00000000-0005-0000-0000-0000A0010000}"/>
    <cellStyle name="Comma 2 99" xfId="418" xr:uid="{00000000-0005-0000-0000-0000A1010000}"/>
    <cellStyle name="Comma 20" xfId="419" xr:uid="{00000000-0005-0000-0000-0000A2010000}"/>
    <cellStyle name="Comma 21" xfId="420" xr:uid="{00000000-0005-0000-0000-0000A3010000}"/>
    <cellStyle name="Comma 21 10" xfId="421" xr:uid="{00000000-0005-0000-0000-0000A4010000}"/>
    <cellStyle name="Comma 21 2" xfId="422" xr:uid="{00000000-0005-0000-0000-0000A5010000}"/>
    <cellStyle name="Comma 21 3" xfId="423" xr:uid="{00000000-0005-0000-0000-0000A6010000}"/>
    <cellStyle name="Comma 21 4" xfId="424" xr:uid="{00000000-0005-0000-0000-0000A7010000}"/>
    <cellStyle name="Comma 21 5" xfId="425" xr:uid="{00000000-0005-0000-0000-0000A8010000}"/>
    <cellStyle name="Comma 21 6" xfId="426" xr:uid="{00000000-0005-0000-0000-0000A9010000}"/>
    <cellStyle name="Comma 21 7" xfId="427" xr:uid="{00000000-0005-0000-0000-0000AA010000}"/>
    <cellStyle name="Comma 21 8" xfId="428" xr:uid="{00000000-0005-0000-0000-0000AB010000}"/>
    <cellStyle name="Comma 21 9" xfId="429" xr:uid="{00000000-0005-0000-0000-0000AC010000}"/>
    <cellStyle name="Comma 22" xfId="430" xr:uid="{00000000-0005-0000-0000-0000AD010000}"/>
    <cellStyle name="Comma 23" xfId="431" xr:uid="{00000000-0005-0000-0000-0000AE010000}"/>
    <cellStyle name="Comma 24" xfId="432" xr:uid="{00000000-0005-0000-0000-0000AF010000}"/>
    <cellStyle name="Comma 25" xfId="433" xr:uid="{00000000-0005-0000-0000-0000B0010000}"/>
    <cellStyle name="Comma 26" xfId="434" xr:uid="{00000000-0005-0000-0000-0000B1010000}"/>
    <cellStyle name="Comma 27" xfId="435" xr:uid="{00000000-0005-0000-0000-0000B2010000}"/>
    <cellStyle name="Comma 28" xfId="436" xr:uid="{00000000-0005-0000-0000-0000B3010000}"/>
    <cellStyle name="Comma 29" xfId="437" xr:uid="{00000000-0005-0000-0000-0000B4010000}"/>
    <cellStyle name="Comma 3" xfId="438" xr:uid="{00000000-0005-0000-0000-0000B5010000}"/>
    <cellStyle name="Comma 3 2" xfId="1091" xr:uid="{7C89B6BC-7E81-41D1-A05B-55A11D097543}"/>
    <cellStyle name="Comma 30" xfId="439" xr:uid="{00000000-0005-0000-0000-0000B6010000}"/>
    <cellStyle name="Comma 31" xfId="440" xr:uid="{00000000-0005-0000-0000-0000B7010000}"/>
    <cellStyle name="Comma 31 2" xfId="441" xr:uid="{00000000-0005-0000-0000-0000B8010000}"/>
    <cellStyle name="Comma 32" xfId="442" xr:uid="{00000000-0005-0000-0000-0000B9010000}"/>
    <cellStyle name="Comma 33" xfId="443" xr:uid="{00000000-0005-0000-0000-0000BA010000}"/>
    <cellStyle name="Comma 34" xfId="444" xr:uid="{00000000-0005-0000-0000-0000BB010000}"/>
    <cellStyle name="Comma 35" xfId="445" xr:uid="{00000000-0005-0000-0000-0000BC010000}"/>
    <cellStyle name="Comma 36" xfId="446" xr:uid="{00000000-0005-0000-0000-0000BD010000}"/>
    <cellStyle name="Comma 37" xfId="447" xr:uid="{00000000-0005-0000-0000-0000BE010000}"/>
    <cellStyle name="Comma 38" xfId="448" xr:uid="{00000000-0005-0000-0000-0000BF010000}"/>
    <cellStyle name="Comma 39" xfId="449" xr:uid="{00000000-0005-0000-0000-0000C0010000}"/>
    <cellStyle name="Comma 4" xfId="450" xr:uid="{00000000-0005-0000-0000-0000C1010000}"/>
    <cellStyle name="Comma 40" xfId="451" xr:uid="{00000000-0005-0000-0000-0000C2010000}"/>
    <cellStyle name="Comma 41" xfId="452" xr:uid="{00000000-0005-0000-0000-0000C3010000}"/>
    <cellStyle name="Comma 42" xfId="453" xr:uid="{00000000-0005-0000-0000-0000C4010000}"/>
    <cellStyle name="Comma 42 2" xfId="454" xr:uid="{00000000-0005-0000-0000-0000C5010000}"/>
    <cellStyle name="Comma 43" xfId="455" xr:uid="{00000000-0005-0000-0000-0000C6010000}"/>
    <cellStyle name="Comma 44" xfId="456" xr:uid="{00000000-0005-0000-0000-0000C7010000}"/>
    <cellStyle name="Comma 45" xfId="457" xr:uid="{00000000-0005-0000-0000-0000C8010000}"/>
    <cellStyle name="Comma 46" xfId="458" xr:uid="{00000000-0005-0000-0000-0000C9010000}"/>
    <cellStyle name="Comma 47" xfId="459" xr:uid="{00000000-0005-0000-0000-0000CA010000}"/>
    <cellStyle name="Comma 48" xfId="460" xr:uid="{00000000-0005-0000-0000-0000CB010000}"/>
    <cellStyle name="Comma 49" xfId="461" xr:uid="{00000000-0005-0000-0000-0000CC010000}"/>
    <cellStyle name="Comma 5" xfId="462" xr:uid="{00000000-0005-0000-0000-0000CD010000}"/>
    <cellStyle name="Comma 5 2" xfId="463" xr:uid="{00000000-0005-0000-0000-0000CE010000}"/>
    <cellStyle name="Comma 50" xfId="464" xr:uid="{00000000-0005-0000-0000-0000CF010000}"/>
    <cellStyle name="Comma 51" xfId="465" xr:uid="{00000000-0005-0000-0000-0000D0010000}"/>
    <cellStyle name="Comma 52" xfId="466" xr:uid="{00000000-0005-0000-0000-0000D1010000}"/>
    <cellStyle name="Comma 53" xfId="467" xr:uid="{00000000-0005-0000-0000-0000D2010000}"/>
    <cellStyle name="Comma 54" xfId="468" xr:uid="{00000000-0005-0000-0000-0000D3010000}"/>
    <cellStyle name="Comma 55" xfId="469" xr:uid="{00000000-0005-0000-0000-0000D4010000}"/>
    <cellStyle name="Comma 56" xfId="470" xr:uid="{00000000-0005-0000-0000-0000D5010000}"/>
    <cellStyle name="Comma 57" xfId="471" xr:uid="{00000000-0005-0000-0000-0000D6010000}"/>
    <cellStyle name="Comma 58" xfId="472" xr:uid="{00000000-0005-0000-0000-0000D7010000}"/>
    <cellStyle name="Comma 59" xfId="473" xr:uid="{00000000-0005-0000-0000-0000D8010000}"/>
    <cellStyle name="Comma 59 2" xfId="474" xr:uid="{00000000-0005-0000-0000-0000D9010000}"/>
    <cellStyle name="Comma 59 2 2" xfId="475" xr:uid="{00000000-0005-0000-0000-0000DA010000}"/>
    <cellStyle name="Comma 59 2 3" xfId="476" xr:uid="{00000000-0005-0000-0000-0000DB010000}"/>
    <cellStyle name="Comma 59 3" xfId="477" xr:uid="{00000000-0005-0000-0000-0000DC010000}"/>
    <cellStyle name="Comma 59 4" xfId="478" xr:uid="{00000000-0005-0000-0000-0000DD010000}"/>
    <cellStyle name="Comma 59 5" xfId="479" xr:uid="{00000000-0005-0000-0000-0000DE010000}"/>
    <cellStyle name="Comma 6" xfId="480" xr:uid="{00000000-0005-0000-0000-0000DF010000}"/>
    <cellStyle name="Comma 60" xfId="481" xr:uid="{00000000-0005-0000-0000-0000E0010000}"/>
    <cellStyle name="Comma 61" xfId="482" xr:uid="{00000000-0005-0000-0000-0000E1010000}"/>
    <cellStyle name="Comma 62" xfId="483" xr:uid="{00000000-0005-0000-0000-0000E2010000}"/>
    <cellStyle name="Comma 63" xfId="484" xr:uid="{00000000-0005-0000-0000-0000E3010000}"/>
    <cellStyle name="Comma 64" xfId="485" xr:uid="{00000000-0005-0000-0000-0000E4010000}"/>
    <cellStyle name="Comma 65" xfId="486" xr:uid="{00000000-0005-0000-0000-0000E5010000}"/>
    <cellStyle name="Comma 66" xfId="487" xr:uid="{00000000-0005-0000-0000-0000E6010000}"/>
    <cellStyle name="Comma 67" xfId="488" xr:uid="{00000000-0005-0000-0000-0000E7010000}"/>
    <cellStyle name="Comma 68" xfId="489" xr:uid="{00000000-0005-0000-0000-0000E8010000}"/>
    <cellStyle name="Comma 69" xfId="490" xr:uid="{00000000-0005-0000-0000-0000E9010000}"/>
    <cellStyle name="Comma 7" xfId="491" xr:uid="{00000000-0005-0000-0000-0000EA010000}"/>
    <cellStyle name="Comma 70" xfId="492" xr:uid="{00000000-0005-0000-0000-0000EB010000}"/>
    <cellStyle name="Comma 71" xfId="493" xr:uid="{00000000-0005-0000-0000-0000EC010000}"/>
    <cellStyle name="Comma 72" xfId="494" xr:uid="{00000000-0005-0000-0000-0000ED010000}"/>
    <cellStyle name="Comma 73" xfId="495" xr:uid="{00000000-0005-0000-0000-0000EE010000}"/>
    <cellStyle name="Comma 74" xfId="496" xr:uid="{00000000-0005-0000-0000-0000EF010000}"/>
    <cellStyle name="Comma 75" xfId="497" xr:uid="{00000000-0005-0000-0000-0000F0010000}"/>
    <cellStyle name="Comma 76" xfId="498" xr:uid="{00000000-0005-0000-0000-0000F1010000}"/>
    <cellStyle name="Comma 77" xfId="499" xr:uid="{00000000-0005-0000-0000-0000F2010000}"/>
    <cellStyle name="Comma 78" xfId="500" xr:uid="{00000000-0005-0000-0000-0000F3010000}"/>
    <cellStyle name="Comma 79" xfId="501" xr:uid="{00000000-0005-0000-0000-0000F4010000}"/>
    <cellStyle name="Comma 8" xfId="502" xr:uid="{00000000-0005-0000-0000-0000F5010000}"/>
    <cellStyle name="Comma 80" xfId="503" xr:uid="{00000000-0005-0000-0000-0000F6010000}"/>
    <cellStyle name="Comma 81" xfId="504" xr:uid="{00000000-0005-0000-0000-0000F7010000}"/>
    <cellStyle name="Comma 81 2" xfId="505" xr:uid="{00000000-0005-0000-0000-0000F8010000}"/>
    <cellStyle name="Comma 82" xfId="506" xr:uid="{00000000-0005-0000-0000-0000F9010000}"/>
    <cellStyle name="Comma 83" xfId="507" xr:uid="{00000000-0005-0000-0000-0000FA010000}"/>
    <cellStyle name="Comma 84" xfId="508" xr:uid="{00000000-0005-0000-0000-0000FB010000}"/>
    <cellStyle name="Comma 85" xfId="509" xr:uid="{00000000-0005-0000-0000-0000FC010000}"/>
    <cellStyle name="Comma 85 2" xfId="510" xr:uid="{00000000-0005-0000-0000-0000FD010000}"/>
    <cellStyle name="Comma 86" xfId="511" xr:uid="{00000000-0005-0000-0000-0000FE010000}"/>
    <cellStyle name="Comma 87" xfId="512" xr:uid="{00000000-0005-0000-0000-0000FF010000}"/>
    <cellStyle name="Comma 88" xfId="513" xr:uid="{00000000-0005-0000-0000-000000020000}"/>
    <cellStyle name="Comma 89" xfId="514" xr:uid="{00000000-0005-0000-0000-000001020000}"/>
    <cellStyle name="Comma 9" xfId="515" xr:uid="{00000000-0005-0000-0000-000002020000}"/>
    <cellStyle name="Comma 90" xfId="516" xr:uid="{00000000-0005-0000-0000-000003020000}"/>
    <cellStyle name="Comma 91" xfId="517" xr:uid="{00000000-0005-0000-0000-000004020000}"/>
    <cellStyle name="Comma 92" xfId="518" xr:uid="{00000000-0005-0000-0000-000005020000}"/>
    <cellStyle name="Comma 93" xfId="519" xr:uid="{00000000-0005-0000-0000-000006020000}"/>
    <cellStyle name="Comma 94" xfId="520" xr:uid="{00000000-0005-0000-0000-000007020000}"/>
    <cellStyle name="Comma 95" xfId="521" xr:uid="{00000000-0005-0000-0000-000008020000}"/>
    <cellStyle name="Comma 96" xfId="522" xr:uid="{00000000-0005-0000-0000-000009020000}"/>
    <cellStyle name="Comma 97" xfId="523" xr:uid="{00000000-0005-0000-0000-00000A020000}"/>
    <cellStyle name="Comma 98" xfId="524" xr:uid="{00000000-0005-0000-0000-00000B020000}"/>
    <cellStyle name="Comma 99" xfId="525" xr:uid="{00000000-0005-0000-0000-00000C020000}"/>
    <cellStyle name="Comma0" xfId="526" xr:uid="{00000000-0005-0000-0000-00000D020000}"/>
    <cellStyle name="Currency 2" xfId="527" xr:uid="{00000000-0005-0000-0000-00000E020000}"/>
    <cellStyle name="Currency 3" xfId="528" xr:uid="{00000000-0005-0000-0000-00000F020000}"/>
    <cellStyle name="Currency 3 2" xfId="1093" xr:uid="{EB6CFB0B-DBF0-474F-9FE0-8C82F33AF55E}"/>
    <cellStyle name="Date" xfId="529" xr:uid="{00000000-0005-0000-0000-000010020000}"/>
    <cellStyle name="Emphasis 1" xfId="530" xr:uid="{00000000-0005-0000-0000-000011020000}"/>
    <cellStyle name="Emphasis 2" xfId="531" xr:uid="{00000000-0005-0000-0000-000012020000}"/>
    <cellStyle name="Emphasis 3" xfId="532" xr:uid="{00000000-0005-0000-0000-000013020000}"/>
    <cellStyle name="Euro" xfId="533" xr:uid="{00000000-0005-0000-0000-000014020000}"/>
    <cellStyle name="Fixed" xfId="534" xr:uid="{00000000-0005-0000-0000-000015020000}"/>
    <cellStyle name="header" xfId="535" xr:uid="{00000000-0005-0000-0000-000016020000}"/>
    <cellStyle name="Header Total" xfId="536" xr:uid="{00000000-0005-0000-0000-000017020000}"/>
    <cellStyle name="Header1" xfId="537" xr:uid="{00000000-0005-0000-0000-000018020000}"/>
    <cellStyle name="Header1 2" xfId="538" xr:uid="{00000000-0005-0000-0000-000019020000}"/>
    <cellStyle name="Header2" xfId="539" xr:uid="{00000000-0005-0000-0000-00001A020000}"/>
    <cellStyle name="Header2 2" xfId="540" xr:uid="{00000000-0005-0000-0000-00001B020000}"/>
    <cellStyle name="Header3" xfId="541" xr:uid="{00000000-0005-0000-0000-00001C020000}"/>
    <cellStyle name="Header3 2" xfId="542" xr:uid="{00000000-0005-0000-0000-00001D020000}"/>
    <cellStyle name="Header4" xfId="543" xr:uid="{00000000-0005-0000-0000-00001E020000}"/>
    <cellStyle name="Header4 2" xfId="544" xr:uid="{00000000-0005-0000-0000-00001F020000}"/>
    <cellStyle name="Heading1" xfId="545" xr:uid="{00000000-0005-0000-0000-000020020000}"/>
    <cellStyle name="Heading2" xfId="546" xr:uid="{00000000-0005-0000-0000-000021020000}"/>
    <cellStyle name="Hyperlink 2" xfId="547" xr:uid="{00000000-0005-0000-0000-000022020000}"/>
    <cellStyle name="Hyperlink 2 2" xfId="548" xr:uid="{00000000-0005-0000-0000-000023020000}"/>
    <cellStyle name="Hyperlink 2 3" xfId="1095" xr:uid="{1FDAF098-DA94-4E91-8EA0-4DF0FF04C43E}"/>
    <cellStyle name="NonPrint_Heading" xfId="549" xr:uid="{00000000-0005-0000-0000-000024020000}"/>
    <cellStyle name="Normal" xfId="0" builtinId="0"/>
    <cellStyle name="Normal 10" xfId="550" xr:uid="{00000000-0005-0000-0000-000026020000}"/>
    <cellStyle name="Normal 100" xfId="551" xr:uid="{00000000-0005-0000-0000-000027020000}"/>
    <cellStyle name="Normal 101" xfId="552" xr:uid="{00000000-0005-0000-0000-000028020000}"/>
    <cellStyle name="Normal 102" xfId="553" xr:uid="{00000000-0005-0000-0000-000029020000}"/>
    <cellStyle name="Normal 103" xfId="554" xr:uid="{00000000-0005-0000-0000-00002A020000}"/>
    <cellStyle name="Normal 104" xfId="555" xr:uid="{00000000-0005-0000-0000-00002B020000}"/>
    <cellStyle name="Normal 105" xfId="556" xr:uid="{00000000-0005-0000-0000-00002C020000}"/>
    <cellStyle name="Normal 106" xfId="557" xr:uid="{00000000-0005-0000-0000-00002D020000}"/>
    <cellStyle name="Normal 107" xfId="558" xr:uid="{00000000-0005-0000-0000-00002E020000}"/>
    <cellStyle name="Normal 108" xfId="559" xr:uid="{00000000-0005-0000-0000-00002F020000}"/>
    <cellStyle name="Normal 109" xfId="560" xr:uid="{00000000-0005-0000-0000-000030020000}"/>
    <cellStyle name="Normal 11" xfId="561" xr:uid="{00000000-0005-0000-0000-000031020000}"/>
    <cellStyle name="Normal 11 2" xfId="562" xr:uid="{00000000-0005-0000-0000-000032020000}"/>
    <cellStyle name="Normal 110" xfId="563" xr:uid="{00000000-0005-0000-0000-000033020000}"/>
    <cellStyle name="Normal 111" xfId="564" xr:uid="{00000000-0005-0000-0000-000034020000}"/>
    <cellStyle name="Normal 112" xfId="565" xr:uid="{00000000-0005-0000-0000-000035020000}"/>
    <cellStyle name="Normal 113" xfId="566" xr:uid="{00000000-0005-0000-0000-000036020000}"/>
    <cellStyle name="Normal 114" xfId="567" xr:uid="{00000000-0005-0000-0000-000037020000}"/>
    <cellStyle name="Normal 115" xfId="568" xr:uid="{00000000-0005-0000-0000-000038020000}"/>
    <cellStyle name="Normal 116" xfId="569" xr:uid="{00000000-0005-0000-0000-000039020000}"/>
    <cellStyle name="Normal 117" xfId="570" xr:uid="{00000000-0005-0000-0000-00003A020000}"/>
    <cellStyle name="Normal 118" xfId="571" xr:uid="{00000000-0005-0000-0000-00003B020000}"/>
    <cellStyle name="Normal 119" xfId="572" xr:uid="{00000000-0005-0000-0000-00003C020000}"/>
    <cellStyle name="Normal 12" xfId="573" xr:uid="{00000000-0005-0000-0000-00003D020000}"/>
    <cellStyle name="Normal 120" xfId="574" xr:uid="{00000000-0005-0000-0000-00003E020000}"/>
    <cellStyle name="Normal 121" xfId="575" xr:uid="{00000000-0005-0000-0000-00003F020000}"/>
    <cellStyle name="Normal 122" xfId="576" xr:uid="{00000000-0005-0000-0000-000040020000}"/>
    <cellStyle name="Normal 123" xfId="577" xr:uid="{00000000-0005-0000-0000-000041020000}"/>
    <cellStyle name="Normal 124" xfId="578" xr:uid="{00000000-0005-0000-0000-000042020000}"/>
    <cellStyle name="Normal 125" xfId="579" xr:uid="{00000000-0005-0000-0000-000043020000}"/>
    <cellStyle name="Normal 126" xfId="580" xr:uid="{00000000-0005-0000-0000-000044020000}"/>
    <cellStyle name="Normal 127" xfId="581" xr:uid="{00000000-0005-0000-0000-000045020000}"/>
    <cellStyle name="Normal 128" xfId="582" xr:uid="{00000000-0005-0000-0000-000046020000}"/>
    <cellStyle name="Normal 129" xfId="583" xr:uid="{00000000-0005-0000-0000-000047020000}"/>
    <cellStyle name="Normal 13" xfId="584" xr:uid="{00000000-0005-0000-0000-000048020000}"/>
    <cellStyle name="Normal 13 2" xfId="585" xr:uid="{00000000-0005-0000-0000-000049020000}"/>
    <cellStyle name="Normal 130" xfId="586" xr:uid="{00000000-0005-0000-0000-00004A020000}"/>
    <cellStyle name="Normal 131" xfId="587" xr:uid="{00000000-0005-0000-0000-00004B020000}"/>
    <cellStyle name="Normal 132" xfId="588" xr:uid="{00000000-0005-0000-0000-00004C020000}"/>
    <cellStyle name="Normal 133" xfId="589" xr:uid="{00000000-0005-0000-0000-00004D020000}"/>
    <cellStyle name="Normal 134" xfId="590" xr:uid="{00000000-0005-0000-0000-00004E020000}"/>
    <cellStyle name="Normal 135" xfId="591" xr:uid="{00000000-0005-0000-0000-00004F020000}"/>
    <cellStyle name="Normal 136" xfId="592" xr:uid="{00000000-0005-0000-0000-000050020000}"/>
    <cellStyle name="Normal 137" xfId="593" xr:uid="{00000000-0005-0000-0000-000051020000}"/>
    <cellStyle name="Normal 138" xfId="594" xr:uid="{00000000-0005-0000-0000-000052020000}"/>
    <cellStyle name="Normal 139" xfId="595" xr:uid="{00000000-0005-0000-0000-000053020000}"/>
    <cellStyle name="Normal 14" xfId="596" xr:uid="{00000000-0005-0000-0000-000054020000}"/>
    <cellStyle name="Normal 140" xfId="597" xr:uid="{00000000-0005-0000-0000-000055020000}"/>
    <cellStyle name="Normal 141" xfId="598" xr:uid="{00000000-0005-0000-0000-000056020000}"/>
    <cellStyle name="Normal 142" xfId="599" xr:uid="{00000000-0005-0000-0000-000057020000}"/>
    <cellStyle name="Normal 143" xfId="600" xr:uid="{00000000-0005-0000-0000-000058020000}"/>
    <cellStyle name="Normal 144" xfId="601" xr:uid="{00000000-0005-0000-0000-000059020000}"/>
    <cellStyle name="Normal 145" xfId="602" xr:uid="{00000000-0005-0000-0000-00005A020000}"/>
    <cellStyle name="Normal 146" xfId="603" xr:uid="{00000000-0005-0000-0000-00005B020000}"/>
    <cellStyle name="Normal 147" xfId="604" xr:uid="{00000000-0005-0000-0000-00005C020000}"/>
    <cellStyle name="Normal 148" xfId="605" xr:uid="{00000000-0005-0000-0000-00005D020000}"/>
    <cellStyle name="Normal 149" xfId="606" xr:uid="{00000000-0005-0000-0000-00005E020000}"/>
    <cellStyle name="Normal 15" xfId="607" xr:uid="{00000000-0005-0000-0000-00005F020000}"/>
    <cellStyle name="Normal 150" xfId="608" xr:uid="{00000000-0005-0000-0000-000060020000}"/>
    <cellStyle name="Normal 151" xfId="609" xr:uid="{00000000-0005-0000-0000-000061020000}"/>
    <cellStyle name="Normal 152" xfId="610" xr:uid="{00000000-0005-0000-0000-000062020000}"/>
    <cellStyle name="Normal 153" xfId="611" xr:uid="{00000000-0005-0000-0000-000063020000}"/>
    <cellStyle name="Normal 154" xfId="612" xr:uid="{00000000-0005-0000-0000-000064020000}"/>
    <cellStyle name="Normal 155" xfId="613" xr:uid="{00000000-0005-0000-0000-000065020000}"/>
    <cellStyle name="Normal 156" xfId="614" xr:uid="{00000000-0005-0000-0000-000066020000}"/>
    <cellStyle name="Normal 157" xfId="615" xr:uid="{00000000-0005-0000-0000-000067020000}"/>
    <cellStyle name="Normal 158" xfId="616" xr:uid="{00000000-0005-0000-0000-000068020000}"/>
    <cellStyle name="Normal 159" xfId="617" xr:uid="{00000000-0005-0000-0000-000069020000}"/>
    <cellStyle name="Normal 16" xfId="618" xr:uid="{00000000-0005-0000-0000-00006A020000}"/>
    <cellStyle name="Normal 160" xfId="619" xr:uid="{00000000-0005-0000-0000-00006B020000}"/>
    <cellStyle name="Normal 161" xfId="620" xr:uid="{00000000-0005-0000-0000-00006C020000}"/>
    <cellStyle name="Normal 162" xfId="621" xr:uid="{00000000-0005-0000-0000-00006D020000}"/>
    <cellStyle name="Normal 163" xfId="622" xr:uid="{00000000-0005-0000-0000-00006E020000}"/>
    <cellStyle name="Normal 164" xfId="623" xr:uid="{00000000-0005-0000-0000-00006F020000}"/>
    <cellStyle name="Normal 165" xfId="624" xr:uid="{00000000-0005-0000-0000-000070020000}"/>
    <cellStyle name="Normal 166" xfId="625" xr:uid="{00000000-0005-0000-0000-000071020000}"/>
    <cellStyle name="Normal 167" xfId="626" xr:uid="{00000000-0005-0000-0000-000072020000}"/>
    <cellStyle name="Normal 168" xfId="627" xr:uid="{00000000-0005-0000-0000-000073020000}"/>
    <cellStyle name="Normal 169" xfId="628" xr:uid="{00000000-0005-0000-0000-000074020000}"/>
    <cellStyle name="Normal 17" xfId="629" xr:uid="{00000000-0005-0000-0000-000075020000}"/>
    <cellStyle name="Normal 170" xfId="630" xr:uid="{00000000-0005-0000-0000-000076020000}"/>
    <cellStyle name="Normal 171" xfId="631" xr:uid="{00000000-0005-0000-0000-000077020000}"/>
    <cellStyle name="Normal 172" xfId="632" xr:uid="{00000000-0005-0000-0000-000078020000}"/>
    <cellStyle name="Normal 173" xfId="633" xr:uid="{00000000-0005-0000-0000-000079020000}"/>
    <cellStyle name="Normal 174" xfId="634" xr:uid="{00000000-0005-0000-0000-00007A020000}"/>
    <cellStyle name="Normal 175" xfId="635" xr:uid="{00000000-0005-0000-0000-00007B020000}"/>
    <cellStyle name="Normal 176" xfId="636" xr:uid="{00000000-0005-0000-0000-00007C020000}"/>
    <cellStyle name="Normal 177" xfId="637" xr:uid="{00000000-0005-0000-0000-00007D020000}"/>
    <cellStyle name="Normal 178" xfId="638" xr:uid="{00000000-0005-0000-0000-00007E020000}"/>
    <cellStyle name="Normal 179" xfId="639" xr:uid="{00000000-0005-0000-0000-00007F020000}"/>
    <cellStyle name="Normal 18" xfId="640" xr:uid="{00000000-0005-0000-0000-000080020000}"/>
    <cellStyle name="Normal 180" xfId="641" xr:uid="{00000000-0005-0000-0000-000081020000}"/>
    <cellStyle name="Normal 181" xfId="642" xr:uid="{00000000-0005-0000-0000-000082020000}"/>
    <cellStyle name="Normal 182" xfId="643" xr:uid="{00000000-0005-0000-0000-000083020000}"/>
    <cellStyle name="Normal 183" xfId="644" xr:uid="{00000000-0005-0000-0000-000084020000}"/>
    <cellStyle name="Normal 184" xfId="645" xr:uid="{00000000-0005-0000-0000-000085020000}"/>
    <cellStyle name="Normal 185" xfId="646" xr:uid="{00000000-0005-0000-0000-000086020000}"/>
    <cellStyle name="Normal 186" xfId="647" xr:uid="{00000000-0005-0000-0000-000087020000}"/>
    <cellStyle name="Normal 187" xfId="648" xr:uid="{00000000-0005-0000-0000-000088020000}"/>
    <cellStyle name="Normal 187 2" xfId="649" xr:uid="{00000000-0005-0000-0000-000089020000}"/>
    <cellStyle name="Normal 188" xfId="650" xr:uid="{00000000-0005-0000-0000-00008A020000}"/>
    <cellStyle name="Normal 188 2" xfId="651" xr:uid="{00000000-0005-0000-0000-00008B020000}"/>
    <cellStyle name="Normal 188 2 2" xfId="652" xr:uid="{00000000-0005-0000-0000-00008C020000}"/>
    <cellStyle name="Normal 188 2 3" xfId="653" xr:uid="{00000000-0005-0000-0000-00008D020000}"/>
    <cellStyle name="Normal 188 3" xfId="654" xr:uid="{00000000-0005-0000-0000-00008E020000}"/>
    <cellStyle name="Normal 188 4" xfId="655" xr:uid="{00000000-0005-0000-0000-00008F020000}"/>
    <cellStyle name="Normal 189" xfId="656" xr:uid="{00000000-0005-0000-0000-000090020000}"/>
    <cellStyle name="Normal 189 2" xfId="657" xr:uid="{00000000-0005-0000-0000-000091020000}"/>
    <cellStyle name="Normal 189 2 2" xfId="658" xr:uid="{00000000-0005-0000-0000-000092020000}"/>
    <cellStyle name="Normal 189 2 3" xfId="659" xr:uid="{00000000-0005-0000-0000-000093020000}"/>
    <cellStyle name="Normal 189 3" xfId="660" xr:uid="{00000000-0005-0000-0000-000094020000}"/>
    <cellStyle name="Normal 189 4" xfId="661" xr:uid="{00000000-0005-0000-0000-000095020000}"/>
    <cellStyle name="Normal 19" xfId="662" xr:uid="{00000000-0005-0000-0000-000096020000}"/>
    <cellStyle name="Normal 190" xfId="663" xr:uid="{00000000-0005-0000-0000-000097020000}"/>
    <cellStyle name="Normal 190 2" xfId="664" xr:uid="{00000000-0005-0000-0000-000098020000}"/>
    <cellStyle name="Normal 190 3" xfId="665" xr:uid="{00000000-0005-0000-0000-000099020000}"/>
    <cellStyle name="Normal 191" xfId="666" xr:uid="{00000000-0005-0000-0000-00009A020000}"/>
    <cellStyle name="Normal 192" xfId="667" xr:uid="{00000000-0005-0000-0000-00009B020000}"/>
    <cellStyle name="Normal 193" xfId="668" xr:uid="{00000000-0005-0000-0000-00009C020000}"/>
    <cellStyle name="Normal 193 2" xfId="669" xr:uid="{00000000-0005-0000-0000-00009D020000}"/>
    <cellStyle name="Normal 194" xfId="670" xr:uid="{00000000-0005-0000-0000-00009E020000}"/>
    <cellStyle name="Normal 194 2" xfId="671" xr:uid="{00000000-0005-0000-0000-00009F020000}"/>
    <cellStyle name="Normal 194 3" xfId="672" xr:uid="{00000000-0005-0000-0000-0000A0020000}"/>
    <cellStyle name="Normal 195" xfId="673" xr:uid="{00000000-0005-0000-0000-0000A1020000}"/>
    <cellStyle name="Normal 195 2" xfId="674" xr:uid="{00000000-0005-0000-0000-0000A2020000}"/>
    <cellStyle name="Normal 195 3" xfId="675" xr:uid="{00000000-0005-0000-0000-0000A3020000}"/>
    <cellStyle name="Normal 196" xfId="676" xr:uid="{00000000-0005-0000-0000-0000A4020000}"/>
    <cellStyle name="Normal 196 2" xfId="677" xr:uid="{00000000-0005-0000-0000-0000A5020000}"/>
    <cellStyle name="Normal 196 3" xfId="678" xr:uid="{00000000-0005-0000-0000-0000A6020000}"/>
    <cellStyle name="Normal 197" xfId="679" xr:uid="{00000000-0005-0000-0000-0000A7020000}"/>
    <cellStyle name="Normal 198" xfId="680" xr:uid="{00000000-0005-0000-0000-0000A8020000}"/>
    <cellStyle name="Normal 199" xfId="681" xr:uid="{00000000-0005-0000-0000-0000A9020000}"/>
    <cellStyle name="Normal 2" xfId="682" xr:uid="{00000000-0005-0000-0000-0000AA020000}"/>
    <cellStyle name="Normal 2 10" xfId="683" xr:uid="{00000000-0005-0000-0000-0000AB020000}"/>
    <cellStyle name="Normal 2 11" xfId="684" xr:uid="{00000000-0005-0000-0000-0000AC020000}"/>
    <cellStyle name="Normal 2 12" xfId="685" xr:uid="{00000000-0005-0000-0000-0000AD020000}"/>
    <cellStyle name="Normal 2 2" xfId="686" xr:uid="{00000000-0005-0000-0000-0000AE020000}"/>
    <cellStyle name="Normal 2 2 2" xfId="687" xr:uid="{00000000-0005-0000-0000-0000AF020000}"/>
    <cellStyle name="Normal 2 2 2 2" xfId="688" xr:uid="{00000000-0005-0000-0000-0000B0020000}"/>
    <cellStyle name="Normal 2 2 2 2 2" xfId="689" xr:uid="{00000000-0005-0000-0000-0000B1020000}"/>
    <cellStyle name="Normal 2 2 2 2 3" xfId="690" xr:uid="{00000000-0005-0000-0000-0000B2020000}"/>
    <cellStyle name="Normal 2 2 2 3" xfId="691" xr:uid="{00000000-0005-0000-0000-0000B3020000}"/>
    <cellStyle name="Normal 2 2 2 4" xfId="692" xr:uid="{00000000-0005-0000-0000-0000B4020000}"/>
    <cellStyle name="Normal 2 2 2 5" xfId="693" xr:uid="{00000000-0005-0000-0000-0000B5020000}"/>
    <cellStyle name="Normal 2 2 2 6" xfId="694" xr:uid="{00000000-0005-0000-0000-0000B6020000}"/>
    <cellStyle name="Normal 2 2 2 7" xfId="695" xr:uid="{00000000-0005-0000-0000-0000B7020000}"/>
    <cellStyle name="Normal 2 2 2 8" xfId="696" xr:uid="{00000000-0005-0000-0000-0000B8020000}"/>
    <cellStyle name="Normal 2 2 2 9" xfId="697" xr:uid="{00000000-0005-0000-0000-0000B9020000}"/>
    <cellStyle name="Normal 2 2 3" xfId="698" xr:uid="{00000000-0005-0000-0000-0000BA020000}"/>
    <cellStyle name="Normal 2 2 3 2" xfId="699" xr:uid="{00000000-0005-0000-0000-0000BB020000}"/>
    <cellStyle name="Normal 2 2 3 3" xfId="700" xr:uid="{00000000-0005-0000-0000-0000BC020000}"/>
    <cellStyle name="Normal 2 2 4" xfId="701" xr:uid="{00000000-0005-0000-0000-0000BD020000}"/>
    <cellStyle name="Normal 2 2 4 2" xfId="702" xr:uid="{00000000-0005-0000-0000-0000BE020000}"/>
    <cellStyle name="Normal 2 2 4 3" xfId="703" xr:uid="{00000000-0005-0000-0000-0000BF020000}"/>
    <cellStyle name="Normal 2 2 5" xfId="704" xr:uid="{00000000-0005-0000-0000-0000C0020000}"/>
    <cellStyle name="Normal 2 2 6" xfId="705" xr:uid="{00000000-0005-0000-0000-0000C1020000}"/>
    <cellStyle name="Normal 2 2 7" xfId="706" xr:uid="{00000000-0005-0000-0000-0000C2020000}"/>
    <cellStyle name="Normal 2 2 8" xfId="707" xr:uid="{00000000-0005-0000-0000-0000C3020000}"/>
    <cellStyle name="Normal 2 2 9" xfId="708" xr:uid="{00000000-0005-0000-0000-0000C4020000}"/>
    <cellStyle name="Normal 2 3" xfId="709" xr:uid="{00000000-0005-0000-0000-0000C5020000}"/>
    <cellStyle name="Normal 2 3 2" xfId="1096" xr:uid="{DE0EFDA6-0068-4940-880E-6EF3B1FBA40E}"/>
    <cellStyle name="Normal 2 4" xfId="710" xr:uid="{00000000-0005-0000-0000-0000C6020000}"/>
    <cellStyle name="Normal 2 4 10" xfId="711" xr:uid="{00000000-0005-0000-0000-0000C7020000}"/>
    <cellStyle name="Normal 2 4 100" xfId="712" xr:uid="{00000000-0005-0000-0000-0000C8020000}"/>
    <cellStyle name="Normal 2 4 101" xfId="713" xr:uid="{00000000-0005-0000-0000-0000C9020000}"/>
    <cellStyle name="Normal 2 4 102" xfId="714" xr:uid="{00000000-0005-0000-0000-0000CA020000}"/>
    <cellStyle name="Normal 2 4 103" xfId="715" xr:uid="{00000000-0005-0000-0000-0000CB020000}"/>
    <cellStyle name="Normal 2 4 104" xfId="716" xr:uid="{00000000-0005-0000-0000-0000CC020000}"/>
    <cellStyle name="Normal 2 4 105" xfId="717" xr:uid="{00000000-0005-0000-0000-0000CD020000}"/>
    <cellStyle name="Normal 2 4 106" xfId="718" xr:uid="{00000000-0005-0000-0000-0000CE020000}"/>
    <cellStyle name="Normal 2 4 107" xfId="719" xr:uid="{00000000-0005-0000-0000-0000CF020000}"/>
    <cellStyle name="Normal 2 4 108" xfId="720" xr:uid="{00000000-0005-0000-0000-0000D0020000}"/>
    <cellStyle name="Normal 2 4 109" xfId="721" xr:uid="{00000000-0005-0000-0000-0000D1020000}"/>
    <cellStyle name="Normal 2 4 11" xfId="722" xr:uid="{00000000-0005-0000-0000-0000D2020000}"/>
    <cellStyle name="Normal 2 4 110" xfId="723" xr:uid="{00000000-0005-0000-0000-0000D3020000}"/>
    <cellStyle name="Normal 2 4 111" xfId="724" xr:uid="{00000000-0005-0000-0000-0000D4020000}"/>
    <cellStyle name="Normal 2 4 112" xfId="725" xr:uid="{00000000-0005-0000-0000-0000D5020000}"/>
    <cellStyle name="Normal 2 4 113" xfId="726" xr:uid="{00000000-0005-0000-0000-0000D6020000}"/>
    <cellStyle name="Normal 2 4 114" xfId="727" xr:uid="{00000000-0005-0000-0000-0000D7020000}"/>
    <cellStyle name="Normal 2 4 115" xfId="728" xr:uid="{00000000-0005-0000-0000-0000D8020000}"/>
    <cellStyle name="Normal 2 4 116" xfId="729" xr:uid="{00000000-0005-0000-0000-0000D9020000}"/>
    <cellStyle name="Normal 2 4 117" xfId="730" xr:uid="{00000000-0005-0000-0000-0000DA020000}"/>
    <cellStyle name="Normal 2 4 118" xfId="731" xr:uid="{00000000-0005-0000-0000-0000DB020000}"/>
    <cellStyle name="Normal 2 4 119" xfId="732" xr:uid="{00000000-0005-0000-0000-0000DC020000}"/>
    <cellStyle name="Normal 2 4 12" xfId="733" xr:uid="{00000000-0005-0000-0000-0000DD020000}"/>
    <cellStyle name="Normal 2 4 120" xfId="734" xr:uid="{00000000-0005-0000-0000-0000DE020000}"/>
    <cellStyle name="Normal 2 4 121" xfId="735" xr:uid="{00000000-0005-0000-0000-0000DF020000}"/>
    <cellStyle name="Normal 2 4 122" xfId="736" xr:uid="{00000000-0005-0000-0000-0000E0020000}"/>
    <cellStyle name="Normal 2 4 123" xfId="737" xr:uid="{00000000-0005-0000-0000-0000E1020000}"/>
    <cellStyle name="Normal 2 4 124" xfId="738" xr:uid="{00000000-0005-0000-0000-0000E2020000}"/>
    <cellStyle name="Normal 2 4 125" xfId="739" xr:uid="{00000000-0005-0000-0000-0000E3020000}"/>
    <cellStyle name="Normal 2 4 126" xfId="740" xr:uid="{00000000-0005-0000-0000-0000E4020000}"/>
    <cellStyle name="Normal 2 4 127" xfId="741" xr:uid="{00000000-0005-0000-0000-0000E5020000}"/>
    <cellStyle name="Normal 2 4 128" xfId="742" xr:uid="{00000000-0005-0000-0000-0000E6020000}"/>
    <cellStyle name="Normal 2 4 129" xfId="743" xr:uid="{00000000-0005-0000-0000-0000E7020000}"/>
    <cellStyle name="Normal 2 4 13" xfId="744" xr:uid="{00000000-0005-0000-0000-0000E8020000}"/>
    <cellStyle name="Normal 2 4 130" xfId="745" xr:uid="{00000000-0005-0000-0000-0000E9020000}"/>
    <cellStyle name="Normal 2 4 131" xfId="746" xr:uid="{00000000-0005-0000-0000-0000EA020000}"/>
    <cellStyle name="Normal 2 4 132" xfId="747" xr:uid="{00000000-0005-0000-0000-0000EB020000}"/>
    <cellStyle name="Normal 2 4 133" xfId="748" xr:uid="{00000000-0005-0000-0000-0000EC020000}"/>
    <cellStyle name="Normal 2 4 134" xfId="749" xr:uid="{00000000-0005-0000-0000-0000ED020000}"/>
    <cellStyle name="Normal 2 4 135" xfId="750" xr:uid="{00000000-0005-0000-0000-0000EE020000}"/>
    <cellStyle name="Normal 2 4 136" xfId="751" xr:uid="{00000000-0005-0000-0000-0000EF020000}"/>
    <cellStyle name="Normal 2 4 137" xfId="752" xr:uid="{00000000-0005-0000-0000-0000F0020000}"/>
    <cellStyle name="Normal 2 4 138" xfId="753" xr:uid="{00000000-0005-0000-0000-0000F1020000}"/>
    <cellStyle name="Normal 2 4 139" xfId="754" xr:uid="{00000000-0005-0000-0000-0000F2020000}"/>
    <cellStyle name="Normal 2 4 14" xfId="755" xr:uid="{00000000-0005-0000-0000-0000F3020000}"/>
    <cellStyle name="Normal 2 4 140" xfId="756" xr:uid="{00000000-0005-0000-0000-0000F4020000}"/>
    <cellStyle name="Normal 2 4 141" xfId="757" xr:uid="{00000000-0005-0000-0000-0000F5020000}"/>
    <cellStyle name="Normal 2 4 142" xfId="758" xr:uid="{00000000-0005-0000-0000-0000F6020000}"/>
    <cellStyle name="Normal 2 4 143" xfId="759" xr:uid="{00000000-0005-0000-0000-0000F7020000}"/>
    <cellStyle name="Normal 2 4 144" xfId="760" xr:uid="{00000000-0005-0000-0000-0000F8020000}"/>
    <cellStyle name="Normal 2 4 145" xfId="761" xr:uid="{00000000-0005-0000-0000-0000F9020000}"/>
    <cellStyle name="Normal 2 4 146" xfId="762" xr:uid="{00000000-0005-0000-0000-0000FA020000}"/>
    <cellStyle name="Normal 2 4 147" xfId="763" xr:uid="{00000000-0005-0000-0000-0000FB020000}"/>
    <cellStyle name="Normal 2 4 148" xfId="764" xr:uid="{00000000-0005-0000-0000-0000FC020000}"/>
    <cellStyle name="Normal 2 4 149" xfId="765" xr:uid="{00000000-0005-0000-0000-0000FD020000}"/>
    <cellStyle name="Normal 2 4 15" xfId="766" xr:uid="{00000000-0005-0000-0000-0000FE020000}"/>
    <cellStyle name="Normal 2 4 150" xfId="767" xr:uid="{00000000-0005-0000-0000-0000FF020000}"/>
    <cellStyle name="Normal 2 4 151" xfId="768" xr:uid="{00000000-0005-0000-0000-000000030000}"/>
    <cellStyle name="Normal 2 4 152" xfId="769" xr:uid="{00000000-0005-0000-0000-000001030000}"/>
    <cellStyle name="Normal 2 4 153" xfId="770" xr:uid="{00000000-0005-0000-0000-000002030000}"/>
    <cellStyle name="Normal 2 4 154" xfId="771" xr:uid="{00000000-0005-0000-0000-000003030000}"/>
    <cellStyle name="Normal 2 4 155" xfId="772" xr:uid="{00000000-0005-0000-0000-000004030000}"/>
    <cellStyle name="Normal 2 4 156" xfId="773" xr:uid="{00000000-0005-0000-0000-000005030000}"/>
    <cellStyle name="Normal 2 4 157" xfId="774" xr:uid="{00000000-0005-0000-0000-000006030000}"/>
    <cellStyle name="Normal 2 4 158" xfId="775" xr:uid="{00000000-0005-0000-0000-000007030000}"/>
    <cellStyle name="Normal 2 4 159" xfId="776" xr:uid="{00000000-0005-0000-0000-000008030000}"/>
    <cellStyle name="Normal 2 4 16" xfId="777" xr:uid="{00000000-0005-0000-0000-000009030000}"/>
    <cellStyle name="Normal 2 4 160" xfId="778" xr:uid="{00000000-0005-0000-0000-00000A030000}"/>
    <cellStyle name="Normal 2 4 161" xfId="779" xr:uid="{00000000-0005-0000-0000-00000B030000}"/>
    <cellStyle name="Normal 2 4 162" xfId="780" xr:uid="{00000000-0005-0000-0000-00000C030000}"/>
    <cellStyle name="Normal 2 4 163" xfId="781" xr:uid="{00000000-0005-0000-0000-00000D030000}"/>
    <cellStyle name="Normal 2 4 164" xfId="782" xr:uid="{00000000-0005-0000-0000-00000E030000}"/>
    <cellStyle name="Normal 2 4 165" xfId="783" xr:uid="{00000000-0005-0000-0000-00000F030000}"/>
    <cellStyle name="Normal 2 4 166" xfId="784" xr:uid="{00000000-0005-0000-0000-000010030000}"/>
    <cellStyle name="Normal 2 4 167" xfId="785" xr:uid="{00000000-0005-0000-0000-000011030000}"/>
    <cellStyle name="Normal 2 4 168" xfId="786" xr:uid="{00000000-0005-0000-0000-000012030000}"/>
    <cellStyle name="Normal 2 4 17" xfId="787" xr:uid="{00000000-0005-0000-0000-000013030000}"/>
    <cellStyle name="Normal 2 4 18" xfId="788" xr:uid="{00000000-0005-0000-0000-000014030000}"/>
    <cellStyle name="Normal 2 4 19" xfId="789" xr:uid="{00000000-0005-0000-0000-000015030000}"/>
    <cellStyle name="Normal 2 4 2" xfId="790" xr:uid="{00000000-0005-0000-0000-000016030000}"/>
    <cellStyle name="Normal 2 4 20" xfId="791" xr:uid="{00000000-0005-0000-0000-000017030000}"/>
    <cellStyle name="Normal 2 4 21" xfId="792" xr:uid="{00000000-0005-0000-0000-000018030000}"/>
    <cellStyle name="Normal 2 4 22" xfId="793" xr:uid="{00000000-0005-0000-0000-000019030000}"/>
    <cellStyle name="Normal 2 4 23" xfId="794" xr:uid="{00000000-0005-0000-0000-00001A030000}"/>
    <cellStyle name="Normal 2 4 24" xfId="795" xr:uid="{00000000-0005-0000-0000-00001B030000}"/>
    <cellStyle name="Normal 2 4 25" xfId="796" xr:uid="{00000000-0005-0000-0000-00001C030000}"/>
    <cellStyle name="Normal 2 4 26" xfId="797" xr:uid="{00000000-0005-0000-0000-00001D030000}"/>
    <cellStyle name="Normal 2 4 27" xfId="798" xr:uid="{00000000-0005-0000-0000-00001E030000}"/>
    <cellStyle name="Normal 2 4 28" xfId="799" xr:uid="{00000000-0005-0000-0000-00001F030000}"/>
    <cellStyle name="Normal 2 4 29" xfId="800" xr:uid="{00000000-0005-0000-0000-000020030000}"/>
    <cellStyle name="Normal 2 4 3" xfId="801" xr:uid="{00000000-0005-0000-0000-000021030000}"/>
    <cellStyle name="Normal 2 4 30" xfId="802" xr:uid="{00000000-0005-0000-0000-000022030000}"/>
    <cellStyle name="Normal 2 4 31" xfId="803" xr:uid="{00000000-0005-0000-0000-000023030000}"/>
    <cellStyle name="Normal 2 4 32" xfId="804" xr:uid="{00000000-0005-0000-0000-000024030000}"/>
    <cellStyle name="Normal 2 4 33" xfId="805" xr:uid="{00000000-0005-0000-0000-000025030000}"/>
    <cellStyle name="Normal 2 4 34" xfId="806" xr:uid="{00000000-0005-0000-0000-000026030000}"/>
    <cellStyle name="Normal 2 4 35" xfId="807" xr:uid="{00000000-0005-0000-0000-000027030000}"/>
    <cellStyle name="Normal 2 4 36" xfId="808" xr:uid="{00000000-0005-0000-0000-000028030000}"/>
    <cellStyle name="Normal 2 4 37" xfId="809" xr:uid="{00000000-0005-0000-0000-000029030000}"/>
    <cellStyle name="Normal 2 4 38" xfId="810" xr:uid="{00000000-0005-0000-0000-00002A030000}"/>
    <cellStyle name="Normal 2 4 39" xfId="811" xr:uid="{00000000-0005-0000-0000-00002B030000}"/>
    <cellStyle name="Normal 2 4 4" xfId="812" xr:uid="{00000000-0005-0000-0000-00002C030000}"/>
    <cellStyle name="Normal 2 4 40" xfId="813" xr:uid="{00000000-0005-0000-0000-00002D030000}"/>
    <cellStyle name="Normal 2 4 41" xfId="814" xr:uid="{00000000-0005-0000-0000-00002E030000}"/>
    <cellStyle name="Normal 2 4 42" xfId="815" xr:uid="{00000000-0005-0000-0000-00002F030000}"/>
    <cellStyle name="Normal 2 4 43" xfId="816" xr:uid="{00000000-0005-0000-0000-000030030000}"/>
    <cellStyle name="Normal 2 4 44" xfId="817" xr:uid="{00000000-0005-0000-0000-000031030000}"/>
    <cellStyle name="Normal 2 4 45" xfId="818" xr:uid="{00000000-0005-0000-0000-000032030000}"/>
    <cellStyle name="Normal 2 4 46" xfId="819" xr:uid="{00000000-0005-0000-0000-000033030000}"/>
    <cellStyle name="Normal 2 4 47" xfId="820" xr:uid="{00000000-0005-0000-0000-000034030000}"/>
    <cellStyle name="Normal 2 4 48" xfId="821" xr:uid="{00000000-0005-0000-0000-000035030000}"/>
    <cellStyle name="Normal 2 4 49" xfId="822" xr:uid="{00000000-0005-0000-0000-000036030000}"/>
    <cellStyle name="Normal 2 4 5" xfId="823" xr:uid="{00000000-0005-0000-0000-000037030000}"/>
    <cellStyle name="Normal 2 4 50" xfId="824" xr:uid="{00000000-0005-0000-0000-000038030000}"/>
    <cellStyle name="Normal 2 4 51" xfId="825" xr:uid="{00000000-0005-0000-0000-000039030000}"/>
    <cellStyle name="Normal 2 4 52" xfId="826" xr:uid="{00000000-0005-0000-0000-00003A030000}"/>
    <cellStyle name="Normal 2 4 53" xfId="827" xr:uid="{00000000-0005-0000-0000-00003B030000}"/>
    <cellStyle name="Normal 2 4 54" xfId="828" xr:uid="{00000000-0005-0000-0000-00003C030000}"/>
    <cellStyle name="Normal 2 4 55" xfId="829" xr:uid="{00000000-0005-0000-0000-00003D030000}"/>
    <cellStyle name="Normal 2 4 56" xfId="830" xr:uid="{00000000-0005-0000-0000-00003E030000}"/>
    <cellStyle name="Normal 2 4 57" xfId="831" xr:uid="{00000000-0005-0000-0000-00003F030000}"/>
    <cellStyle name="Normal 2 4 58" xfId="832" xr:uid="{00000000-0005-0000-0000-000040030000}"/>
    <cellStyle name="Normal 2 4 59" xfId="833" xr:uid="{00000000-0005-0000-0000-000041030000}"/>
    <cellStyle name="Normal 2 4 6" xfId="834" xr:uid="{00000000-0005-0000-0000-000042030000}"/>
    <cellStyle name="Normal 2 4 60" xfId="835" xr:uid="{00000000-0005-0000-0000-000043030000}"/>
    <cellStyle name="Normal 2 4 61" xfId="836" xr:uid="{00000000-0005-0000-0000-000044030000}"/>
    <cellStyle name="Normal 2 4 62" xfId="837" xr:uid="{00000000-0005-0000-0000-000045030000}"/>
    <cellStyle name="Normal 2 4 63" xfId="838" xr:uid="{00000000-0005-0000-0000-000046030000}"/>
    <cellStyle name="Normal 2 4 64" xfId="839" xr:uid="{00000000-0005-0000-0000-000047030000}"/>
    <cellStyle name="Normal 2 4 65" xfId="840" xr:uid="{00000000-0005-0000-0000-000048030000}"/>
    <cellStyle name="Normal 2 4 66" xfId="841" xr:uid="{00000000-0005-0000-0000-000049030000}"/>
    <cellStyle name="Normal 2 4 67" xfId="842" xr:uid="{00000000-0005-0000-0000-00004A030000}"/>
    <cellStyle name="Normal 2 4 68" xfId="843" xr:uid="{00000000-0005-0000-0000-00004B030000}"/>
    <cellStyle name="Normal 2 4 69" xfId="844" xr:uid="{00000000-0005-0000-0000-00004C030000}"/>
    <cellStyle name="Normal 2 4 7" xfId="845" xr:uid="{00000000-0005-0000-0000-00004D030000}"/>
    <cellStyle name="Normal 2 4 70" xfId="846" xr:uid="{00000000-0005-0000-0000-00004E030000}"/>
    <cellStyle name="Normal 2 4 71" xfId="847" xr:uid="{00000000-0005-0000-0000-00004F030000}"/>
    <cellStyle name="Normal 2 4 72" xfId="848" xr:uid="{00000000-0005-0000-0000-000050030000}"/>
    <cellStyle name="Normal 2 4 73" xfId="849" xr:uid="{00000000-0005-0000-0000-000051030000}"/>
    <cellStyle name="Normal 2 4 74" xfId="850" xr:uid="{00000000-0005-0000-0000-000052030000}"/>
    <cellStyle name="Normal 2 4 75" xfId="851" xr:uid="{00000000-0005-0000-0000-000053030000}"/>
    <cellStyle name="Normal 2 4 76" xfId="852" xr:uid="{00000000-0005-0000-0000-000054030000}"/>
    <cellStyle name="Normal 2 4 77" xfId="853" xr:uid="{00000000-0005-0000-0000-000055030000}"/>
    <cellStyle name="Normal 2 4 78" xfId="854" xr:uid="{00000000-0005-0000-0000-000056030000}"/>
    <cellStyle name="Normal 2 4 79" xfId="855" xr:uid="{00000000-0005-0000-0000-000057030000}"/>
    <cellStyle name="Normal 2 4 8" xfId="856" xr:uid="{00000000-0005-0000-0000-000058030000}"/>
    <cellStyle name="Normal 2 4 80" xfId="857" xr:uid="{00000000-0005-0000-0000-000059030000}"/>
    <cellStyle name="Normal 2 4 81" xfId="858" xr:uid="{00000000-0005-0000-0000-00005A030000}"/>
    <cellStyle name="Normal 2 4 82" xfId="859" xr:uid="{00000000-0005-0000-0000-00005B030000}"/>
    <cellStyle name="Normal 2 4 83" xfId="860" xr:uid="{00000000-0005-0000-0000-00005C030000}"/>
    <cellStyle name="Normal 2 4 84" xfId="861" xr:uid="{00000000-0005-0000-0000-00005D030000}"/>
    <cellStyle name="Normal 2 4 85" xfId="862" xr:uid="{00000000-0005-0000-0000-00005E030000}"/>
    <cellStyle name="Normal 2 4 86" xfId="863" xr:uid="{00000000-0005-0000-0000-00005F030000}"/>
    <cellStyle name="Normal 2 4 87" xfId="864" xr:uid="{00000000-0005-0000-0000-000060030000}"/>
    <cellStyle name="Normal 2 4 88" xfId="865" xr:uid="{00000000-0005-0000-0000-000061030000}"/>
    <cellStyle name="Normal 2 4 89" xfId="866" xr:uid="{00000000-0005-0000-0000-000062030000}"/>
    <cellStyle name="Normal 2 4 9" xfId="867" xr:uid="{00000000-0005-0000-0000-000063030000}"/>
    <cellStyle name="Normal 2 4 90" xfId="868" xr:uid="{00000000-0005-0000-0000-000064030000}"/>
    <cellStyle name="Normal 2 4 91" xfId="869" xr:uid="{00000000-0005-0000-0000-000065030000}"/>
    <cellStyle name="Normal 2 4 92" xfId="870" xr:uid="{00000000-0005-0000-0000-000066030000}"/>
    <cellStyle name="Normal 2 4 93" xfId="871" xr:uid="{00000000-0005-0000-0000-000067030000}"/>
    <cellStyle name="Normal 2 4 94" xfId="872" xr:uid="{00000000-0005-0000-0000-000068030000}"/>
    <cellStyle name="Normal 2 4 95" xfId="873" xr:uid="{00000000-0005-0000-0000-000069030000}"/>
    <cellStyle name="Normal 2 4 96" xfId="874" xr:uid="{00000000-0005-0000-0000-00006A030000}"/>
    <cellStyle name="Normal 2 4 97" xfId="875" xr:uid="{00000000-0005-0000-0000-00006B030000}"/>
    <cellStyle name="Normal 2 4 98" xfId="876" xr:uid="{00000000-0005-0000-0000-00006C030000}"/>
    <cellStyle name="Normal 2 4 99" xfId="877" xr:uid="{00000000-0005-0000-0000-00006D030000}"/>
    <cellStyle name="Normal 2 5" xfId="878" xr:uid="{00000000-0005-0000-0000-00006E030000}"/>
    <cellStyle name="Normal 2 5 10" xfId="879" xr:uid="{00000000-0005-0000-0000-00006F030000}"/>
    <cellStyle name="Normal 2 5 11" xfId="880" xr:uid="{00000000-0005-0000-0000-000070030000}"/>
    <cellStyle name="Normal 2 5 12" xfId="881" xr:uid="{00000000-0005-0000-0000-000071030000}"/>
    <cellStyle name="Normal 2 5 13" xfId="882" xr:uid="{00000000-0005-0000-0000-000072030000}"/>
    <cellStyle name="Normal 2 5 14" xfId="883" xr:uid="{00000000-0005-0000-0000-000073030000}"/>
    <cellStyle name="Normal 2 5 15" xfId="884" xr:uid="{00000000-0005-0000-0000-000074030000}"/>
    <cellStyle name="Normal 2 5 16" xfId="885" xr:uid="{00000000-0005-0000-0000-000075030000}"/>
    <cellStyle name="Normal 2 5 17" xfId="886" xr:uid="{00000000-0005-0000-0000-000076030000}"/>
    <cellStyle name="Normal 2 5 18" xfId="887" xr:uid="{00000000-0005-0000-0000-000077030000}"/>
    <cellStyle name="Normal 2 5 19" xfId="888" xr:uid="{00000000-0005-0000-0000-000078030000}"/>
    <cellStyle name="Normal 2 5 2" xfId="889" xr:uid="{00000000-0005-0000-0000-000079030000}"/>
    <cellStyle name="Normal 2 5 20" xfId="890" xr:uid="{00000000-0005-0000-0000-00007A030000}"/>
    <cellStyle name="Normal 2 5 21" xfId="891" xr:uid="{00000000-0005-0000-0000-00007B030000}"/>
    <cellStyle name="Normal 2 5 22" xfId="892" xr:uid="{00000000-0005-0000-0000-00007C030000}"/>
    <cellStyle name="Normal 2 5 23" xfId="893" xr:uid="{00000000-0005-0000-0000-00007D030000}"/>
    <cellStyle name="Normal 2 5 24" xfId="894" xr:uid="{00000000-0005-0000-0000-00007E030000}"/>
    <cellStyle name="Normal 2 5 25" xfId="895" xr:uid="{00000000-0005-0000-0000-00007F030000}"/>
    <cellStyle name="Normal 2 5 26" xfId="896" xr:uid="{00000000-0005-0000-0000-000080030000}"/>
    <cellStyle name="Normal 2 5 27" xfId="897" xr:uid="{00000000-0005-0000-0000-000081030000}"/>
    <cellStyle name="Normal 2 5 28" xfId="898" xr:uid="{00000000-0005-0000-0000-000082030000}"/>
    <cellStyle name="Normal 2 5 29" xfId="899" xr:uid="{00000000-0005-0000-0000-000083030000}"/>
    <cellStyle name="Normal 2 5 3" xfId="900" xr:uid="{00000000-0005-0000-0000-000084030000}"/>
    <cellStyle name="Normal 2 5 30" xfId="901" xr:uid="{00000000-0005-0000-0000-000085030000}"/>
    <cellStyle name="Normal 2 5 31" xfId="902" xr:uid="{00000000-0005-0000-0000-000086030000}"/>
    <cellStyle name="Normal 2 5 32" xfId="903" xr:uid="{00000000-0005-0000-0000-000087030000}"/>
    <cellStyle name="Normal 2 5 33" xfId="904" xr:uid="{00000000-0005-0000-0000-000088030000}"/>
    <cellStyle name="Normal 2 5 34" xfId="905" xr:uid="{00000000-0005-0000-0000-000089030000}"/>
    <cellStyle name="Normal 2 5 35" xfId="906" xr:uid="{00000000-0005-0000-0000-00008A030000}"/>
    <cellStyle name="Normal 2 5 36" xfId="907" xr:uid="{00000000-0005-0000-0000-00008B030000}"/>
    <cellStyle name="Normal 2 5 37" xfId="908" xr:uid="{00000000-0005-0000-0000-00008C030000}"/>
    <cellStyle name="Normal 2 5 38" xfId="909" xr:uid="{00000000-0005-0000-0000-00008D030000}"/>
    <cellStyle name="Normal 2 5 39" xfId="910" xr:uid="{00000000-0005-0000-0000-00008E030000}"/>
    <cellStyle name="Normal 2 5 4" xfId="911" xr:uid="{00000000-0005-0000-0000-00008F030000}"/>
    <cellStyle name="Normal 2 5 40" xfId="912" xr:uid="{00000000-0005-0000-0000-000090030000}"/>
    <cellStyle name="Normal 2 5 41" xfId="913" xr:uid="{00000000-0005-0000-0000-000091030000}"/>
    <cellStyle name="Normal 2 5 42" xfId="914" xr:uid="{00000000-0005-0000-0000-000092030000}"/>
    <cellStyle name="Normal 2 5 43" xfId="915" xr:uid="{00000000-0005-0000-0000-000093030000}"/>
    <cellStyle name="Normal 2 5 44" xfId="916" xr:uid="{00000000-0005-0000-0000-000094030000}"/>
    <cellStyle name="Normal 2 5 45" xfId="917" xr:uid="{00000000-0005-0000-0000-000095030000}"/>
    <cellStyle name="Normal 2 5 46" xfId="918" xr:uid="{00000000-0005-0000-0000-000096030000}"/>
    <cellStyle name="Normal 2 5 47" xfId="919" xr:uid="{00000000-0005-0000-0000-000097030000}"/>
    <cellStyle name="Normal 2 5 48" xfId="920" xr:uid="{00000000-0005-0000-0000-000098030000}"/>
    <cellStyle name="Normal 2 5 49" xfId="921" xr:uid="{00000000-0005-0000-0000-000099030000}"/>
    <cellStyle name="Normal 2 5 5" xfId="922" xr:uid="{00000000-0005-0000-0000-00009A030000}"/>
    <cellStyle name="Normal 2 5 50" xfId="923" xr:uid="{00000000-0005-0000-0000-00009B030000}"/>
    <cellStyle name="Normal 2 5 51" xfId="924" xr:uid="{00000000-0005-0000-0000-00009C030000}"/>
    <cellStyle name="Normal 2 5 52" xfId="925" xr:uid="{00000000-0005-0000-0000-00009D030000}"/>
    <cellStyle name="Normal 2 5 53" xfId="926" xr:uid="{00000000-0005-0000-0000-00009E030000}"/>
    <cellStyle name="Normal 2 5 54" xfId="927" xr:uid="{00000000-0005-0000-0000-00009F030000}"/>
    <cellStyle name="Normal 2 5 55" xfId="928" xr:uid="{00000000-0005-0000-0000-0000A0030000}"/>
    <cellStyle name="Normal 2 5 56" xfId="929" xr:uid="{00000000-0005-0000-0000-0000A1030000}"/>
    <cellStyle name="Normal 2 5 57" xfId="930" xr:uid="{00000000-0005-0000-0000-0000A2030000}"/>
    <cellStyle name="Normal 2 5 58" xfId="931" xr:uid="{00000000-0005-0000-0000-0000A3030000}"/>
    <cellStyle name="Normal 2 5 59" xfId="932" xr:uid="{00000000-0005-0000-0000-0000A4030000}"/>
    <cellStyle name="Normal 2 5 6" xfId="933" xr:uid="{00000000-0005-0000-0000-0000A5030000}"/>
    <cellStyle name="Normal 2 5 60" xfId="934" xr:uid="{00000000-0005-0000-0000-0000A6030000}"/>
    <cellStyle name="Normal 2 5 61" xfId="935" xr:uid="{00000000-0005-0000-0000-0000A7030000}"/>
    <cellStyle name="Normal 2 5 62" xfId="936" xr:uid="{00000000-0005-0000-0000-0000A8030000}"/>
    <cellStyle name="Normal 2 5 63" xfId="937" xr:uid="{00000000-0005-0000-0000-0000A9030000}"/>
    <cellStyle name="Normal 2 5 64" xfId="938" xr:uid="{00000000-0005-0000-0000-0000AA030000}"/>
    <cellStyle name="Normal 2 5 65" xfId="939" xr:uid="{00000000-0005-0000-0000-0000AB030000}"/>
    <cellStyle name="Normal 2 5 66" xfId="940" xr:uid="{00000000-0005-0000-0000-0000AC030000}"/>
    <cellStyle name="Normal 2 5 67" xfId="941" xr:uid="{00000000-0005-0000-0000-0000AD030000}"/>
    <cellStyle name="Normal 2 5 68" xfId="942" xr:uid="{00000000-0005-0000-0000-0000AE030000}"/>
    <cellStyle name="Normal 2 5 69" xfId="943" xr:uid="{00000000-0005-0000-0000-0000AF030000}"/>
    <cellStyle name="Normal 2 5 7" xfId="944" xr:uid="{00000000-0005-0000-0000-0000B0030000}"/>
    <cellStyle name="Normal 2 5 70" xfId="945" xr:uid="{00000000-0005-0000-0000-0000B1030000}"/>
    <cellStyle name="Normal 2 5 71" xfId="946" xr:uid="{00000000-0005-0000-0000-0000B2030000}"/>
    <cellStyle name="Normal 2 5 72" xfId="947" xr:uid="{00000000-0005-0000-0000-0000B3030000}"/>
    <cellStyle name="Normal 2 5 73" xfId="948" xr:uid="{00000000-0005-0000-0000-0000B4030000}"/>
    <cellStyle name="Normal 2 5 74" xfId="949" xr:uid="{00000000-0005-0000-0000-0000B5030000}"/>
    <cellStyle name="Normal 2 5 75" xfId="950" xr:uid="{00000000-0005-0000-0000-0000B6030000}"/>
    <cellStyle name="Normal 2 5 76" xfId="951" xr:uid="{00000000-0005-0000-0000-0000B7030000}"/>
    <cellStyle name="Normal 2 5 77" xfId="952" xr:uid="{00000000-0005-0000-0000-0000B8030000}"/>
    <cellStyle name="Normal 2 5 8" xfId="953" xr:uid="{00000000-0005-0000-0000-0000B9030000}"/>
    <cellStyle name="Normal 2 5 9" xfId="954" xr:uid="{00000000-0005-0000-0000-0000BA030000}"/>
    <cellStyle name="Normal 2 6" xfId="955" xr:uid="{00000000-0005-0000-0000-0000BB030000}"/>
    <cellStyle name="Normal 2 7" xfId="956" xr:uid="{00000000-0005-0000-0000-0000BC030000}"/>
    <cellStyle name="Normal 2 8" xfId="957" xr:uid="{00000000-0005-0000-0000-0000BD030000}"/>
    <cellStyle name="Normal 2 9" xfId="958" xr:uid="{00000000-0005-0000-0000-0000BE030000}"/>
    <cellStyle name="Normal 20" xfId="959" xr:uid="{00000000-0005-0000-0000-0000BF030000}"/>
    <cellStyle name="Normal 200" xfId="960" xr:uid="{00000000-0005-0000-0000-0000C0030000}"/>
    <cellStyle name="Normal 200 2" xfId="961" xr:uid="{00000000-0005-0000-0000-0000C1030000}"/>
    <cellStyle name="Normal 200 3" xfId="962" xr:uid="{00000000-0005-0000-0000-0000C2030000}"/>
    <cellStyle name="Normal 201" xfId="963" xr:uid="{00000000-0005-0000-0000-0000C3030000}"/>
    <cellStyle name="Normal 202" xfId="964" xr:uid="{00000000-0005-0000-0000-0000C4030000}"/>
    <cellStyle name="Normal 203" xfId="965" xr:uid="{00000000-0005-0000-0000-0000C5030000}"/>
    <cellStyle name="Normal 204" xfId="966" xr:uid="{00000000-0005-0000-0000-0000C6030000}"/>
    <cellStyle name="Normal 205" xfId="967" xr:uid="{00000000-0005-0000-0000-0000C7030000}"/>
    <cellStyle name="Normal 206" xfId="968" xr:uid="{00000000-0005-0000-0000-0000C8030000}"/>
    <cellStyle name="Normal 207" xfId="1097" xr:uid="{C8FE1033-1569-4200-8036-A11D8FF69C76}"/>
    <cellStyle name="Normal 208" xfId="1098" xr:uid="{8B9DE453-2B70-46CE-B9D7-E1103A9FB557}"/>
    <cellStyle name="Normal 21" xfId="969" xr:uid="{00000000-0005-0000-0000-0000C9030000}"/>
    <cellStyle name="Normal 22" xfId="970" xr:uid="{00000000-0005-0000-0000-0000CA030000}"/>
    <cellStyle name="Normal 23" xfId="971" xr:uid="{00000000-0005-0000-0000-0000CB030000}"/>
    <cellStyle name="Normal 23 10" xfId="972" xr:uid="{00000000-0005-0000-0000-0000CC030000}"/>
    <cellStyle name="Normal 23 11" xfId="973" xr:uid="{00000000-0005-0000-0000-0000CD030000}"/>
    <cellStyle name="Normal 23 2" xfId="974" xr:uid="{00000000-0005-0000-0000-0000CE030000}"/>
    <cellStyle name="Normal 23 3" xfId="975" xr:uid="{00000000-0005-0000-0000-0000CF030000}"/>
    <cellStyle name="Normal 23 4" xfId="976" xr:uid="{00000000-0005-0000-0000-0000D0030000}"/>
    <cellStyle name="Normal 23 5" xfId="977" xr:uid="{00000000-0005-0000-0000-0000D1030000}"/>
    <cellStyle name="Normal 23 6" xfId="978" xr:uid="{00000000-0005-0000-0000-0000D2030000}"/>
    <cellStyle name="Normal 23 7" xfId="979" xr:uid="{00000000-0005-0000-0000-0000D3030000}"/>
    <cellStyle name="Normal 23 8" xfId="980" xr:uid="{00000000-0005-0000-0000-0000D4030000}"/>
    <cellStyle name="Normal 23 9" xfId="981" xr:uid="{00000000-0005-0000-0000-0000D5030000}"/>
    <cellStyle name="Normal 24" xfId="982" xr:uid="{00000000-0005-0000-0000-0000D6030000}"/>
    <cellStyle name="Normal 25" xfId="983" xr:uid="{00000000-0005-0000-0000-0000D7030000}"/>
    <cellStyle name="Normal 26" xfId="984" xr:uid="{00000000-0005-0000-0000-0000D8030000}"/>
    <cellStyle name="Normal 27" xfId="985" xr:uid="{00000000-0005-0000-0000-0000D9030000}"/>
    <cellStyle name="Normal 28" xfId="986" xr:uid="{00000000-0005-0000-0000-0000DA030000}"/>
    <cellStyle name="Normal 29" xfId="987" xr:uid="{00000000-0005-0000-0000-0000DB030000}"/>
    <cellStyle name="Normal 3" xfId="988" xr:uid="{00000000-0005-0000-0000-0000DC030000}"/>
    <cellStyle name="Normal 3 2" xfId="989" xr:uid="{00000000-0005-0000-0000-0000DD030000}"/>
    <cellStyle name="Normal 3 3" xfId="990" xr:uid="{00000000-0005-0000-0000-0000DE030000}"/>
    <cellStyle name="Normal 30" xfId="991" xr:uid="{00000000-0005-0000-0000-0000DF030000}"/>
    <cellStyle name="Normal 31" xfId="992" xr:uid="{00000000-0005-0000-0000-0000E0030000}"/>
    <cellStyle name="Normal 32" xfId="993" xr:uid="{00000000-0005-0000-0000-0000E1030000}"/>
    <cellStyle name="Normal 33" xfId="994" xr:uid="{00000000-0005-0000-0000-0000E2030000}"/>
    <cellStyle name="Normal 34" xfId="995" xr:uid="{00000000-0005-0000-0000-0000E3030000}"/>
    <cellStyle name="Normal 35" xfId="996" xr:uid="{00000000-0005-0000-0000-0000E4030000}"/>
    <cellStyle name="Normal 36" xfId="997" xr:uid="{00000000-0005-0000-0000-0000E5030000}"/>
    <cellStyle name="Normal 37" xfId="998" xr:uid="{00000000-0005-0000-0000-0000E6030000}"/>
    <cellStyle name="Normal 38" xfId="999" xr:uid="{00000000-0005-0000-0000-0000E7030000}"/>
    <cellStyle name="Normal 39" xfId="1000" xr:uid="{00000000-0005-0000-0000-0000E8030000}"/>
    <cellStyle name="Normal 4" xfId="1001" xr:uid="{00000000-0005-0000-0000-0000E9030000}"/>
    <cellStyle name="Normal 4 2" xfId="1002" xr:uid="{00000000-0005-0000-0000-0000EA030000}"/>
    <cellStyle name="Normal 4 3" xfId="1003" xr:uid="{00000000-0005-0000-0000-0000EB030000}"/>
    <cellStyle name="Normal 4 4" xfId="1004" xr:uid="{00000000-0005-0000-0000-0000EC030000}"/>
    <cellStyle name="Normal 40" xfId="1005" xr:uid="{00000000-0005-0000-0000-0000ED030000}"/>
    <cellStyle name="Normal 41" xfId="1006" xr:uid="{00000000-0005-0000-0000-0000EE030000}"/>
    <cellStyle name="Normal 42" xfId="1007" xr:uid="{00000000-0005-0000-0000-0000EF030000}"/>
    <cellStyle name="Normal 43" xfId="1008" xr:uid="{00000000-0005-0000-0000-0000F0030000}"/>
    <cellStyle name="Normal 44" xfId="1009" xr:uid="{00000000-0005-0000-0000-0000F1030000}"/>
    <cellStyle name="Normal 45" xfId="1010" xr:uid="{00000000-0005-0000-0000-0000F2030000}"/>
    <cellStyle name="Normal 46" xfId="1011" xr:uid="{00000000-0005-0000-0000-0000F3030000}"/>
    <cellStyle name="Normal 47" xfId="1012" xr:uid="{00000000-0005-0000-0000-0000F4030000}"/>
    <cellStyle name="Normal 48" xfId="1013" xr:uid="{00000000-0005-0000-0000-0000F5030000}"/>
    <cellStyle name="Normal 49" xfId="1014" xr:uid="{00000000-0005-0000-0000-0000F6030000}"/>
    <cellStyle name="Normal 5" xfId="1015" xr:uid="{00000000-0005-0000-0000-0000F7030000}"/>
    <cellStyle name="Normal 5 2" xfId="1016" xr:uid="{00000000-0005-0000-0000-0000F8030000}"/>
    <cellStyle name="Normal 5 3" xfId="1090" xr:uid="{C9468F6E-762A-4B1D-B479-40CD5820BDC0}"/>
    <cellStyle name="Normal 50" xfId="1017" xr:uid="{00000000-0005-0000-0000-0000F9030000}"/>
    <cellStyle name="Normal 51" xfId="1018" xr:uid="{00000000-0005-0000-0000-0000FA030000}"/>
    <cellStyle name="Normal 52" xfId="1019" xr:uid="{00000000-0005-0000-0000-0000FB030000}"/>
    <cellStyle name="Normal 53" xfId="1020" xr:uid="{00000000-0005-0000-0000-0000FC030000}"/>
    <cellStyle name="Normal 54" xfId="1021" xr:uid="{00000000-0005-0000-0000-0000FD030000}"/>
    <cellStyle name="Normal 55" xfId="1022" xr:uid="{00000000-0005-0000-0000-0000FE030000}"/>
    <cellStyle name="Normal 56" xfId="1023" xr:uid="{00000000-0005-0000-0000-0000FF030000}"/>
    <cellStyle name="Normal 57" xfId="1024" xr:uid="{00000000-0005-0000-0000-000000040000}"/>
    <cellStyle name="Normal 58" xfId="1025" xr:uid="{00000000-0005-0000-0000-000001040000}"/>
    <cellStyle name="Normal 59" xfId="1026" xr:uid="{00000000-0005-0000-0000-000002040000}"/>
    <cellStyle name="Normal 6" xfId="1027" xr:uid="{00000000-0005-0000-0000-000003040000}"/>
    <cellStyle name="Normal 60" xfId="1028" xr:uid="{00000000-0005-0000-0000-000004040000}"/>
    <cellStyle name="Normal 61" xfId="1029" xr:uid="{00000000-0005-0000-0000-000005040000}"/>
    <cellStyle name="Normal 62" xfId="1030" xr:uid="{00000000-0005-0000-0000-000006040000}"/>
    <cellStyle name="Normal 63" xfId="1031" xr:uid="{00000000-0005-0000-0000-000007040000}"/>
    <cellStyle name="Normal 64" xfId="1032" xr:uid="{00000000-0005-0000-0000-000008040000}"/>
    <cellStyle name="Normal 65" xfId="1033" xr:uid="{00000000-0005-0000-0000-000009040000}"/>
    <cellStyle name="Normal 66" xfId="1034" xr:uid="{00000000-0005-0000-0000-00000A040000}"/>
    <cellStyle name="Normal 67" xfId="1035" xr:uid="{00000000-0005-0000-0000-00000B040000}"/>
    <cellStyle name="Normal 68" xfId="1036" xr:uid="{00000000-0005-0000-0000-00000C040000}"/>
    <cellStyle name="Normal 69" xfId="1037" xr:uid="{00000000-0005-0000-0000-00000D040000}"/>
    <cellStyle name="Normal 7" xfId="1038" xr:uid="{00000000-0005-0000-0000-00000E040000}"/>
    <cellStyle name="Normal 70" xfId="1039" xr:uid="{00000000-0005-0000-0000-00000F040000}"/>
    <cellStyle name="Normal 71" xfId="1040" xr:uid="{00000000-0005-0000-0000-000010040000}"/>
    <cellStyle name="Normal 72" xfId="1041" xr:uid="{00000000-0005-0000-0000-000011040000}"/>
    <cellStyle name="Normal 73" xfId="1042" xr:uid="{00000000-0005-0000-0000-000012040000}"/>
    <cellStyle name="Normal 74" xfId="1043" xr:uid="{00000000-0005-0000-0000-000013040000}"/>
    <cellStyle name="Normal 75" xfId="1044" xr:uid="{00000000-0005-0000-0000-000014040000}"/>
    <cellStyle name="Normal 76" xfId="1045" xr:uid="{00000000-0005-0000-0000-000015040000}"/>
    <cellStyle name="Normal 77" xfId="1046" xr:uid="{00000000-0005-0000-0000-000016040000}"/>
    <cellStyle name="Normal 78" xfId="1047" xr:uid="{00000000-0005-0000-0000-000017040000}"/>
    <cellStyle name="Normal 79" xfId="1048" xr:uid="{00000000-0005-0000-0000-000018040000}"/>
    <cellStyle name="Normal 8" xfId="1049" xr:uid="{00000000-0005-0000-0000-000019040000}"/>
    <cellStyle name="Normal 80" xfId="1050" xr:uid="{00000000-0005-0000-0000-00001A040000}"/>
    <cellStyle name="Normal 81" xfId="1051" xr:uid="{00000000-0005-0000-0000-00001B040000}"/>
    <cellStyle name="Normal 82" xfId="1052" xr:uid="{00000000-0005-0000-0000-00001C040000}"/>
    <cellStyle name="Normal 83" xfId="1053" xr:uid="{00000000-0005-0000-0000-00001D040000}"/>
    <cellStyle name="Normal 84" xfId="1054" xr:uid="{00000000-0005-0000-0000-00001E040000}"/>
    <cellStyle name="Normal 85" xfId="1055" xr:uid="{00000000-0005-0000-0000-00001F040000}"/>
    <cellStyle name="Normal 86" xfId="1056" xr:uid="{00000000-0005-0000-0000-000020040000}"/>
    <cellStyle name="Normal 87" xfId="1057" xr:uid="{00000000-0005-0000-0000-000021040000}"/>
    <cellStyle name="Normal 88" xfId="1058" xr:uid="{00000000-0005-0000-0000-000022040000}"/>
    <cellStyle name="Normal 89" xfId="1059" xr:uid="{00000000-0005-0000-0000-000023040000}"/>
    <cellStyle name="Normal 9" xfId="1060" xr:uid="{00000000-0005-0000-0000-000024040000}"/>
    <cellStyle name="Normal 9 2" xfId="1094" xr:uid="{8C37F0CE-EC22-407C-A788-0A22C56518F8}"/>
    <cellStyle name="Normal 90" xfId="1061" xr:uid="{00000000-0005-0000-0000-000025040000}"/>
    <cellStyle name="Normal 91" xfId="1062" xr:uid="{00000000-0005-0000-0000-000026040000}"/>
    <cellStyle name="Normal 92" xfId="1063" xr:uid="{00000000-0005-0000-0000-000027040000}"/>
    <cellStyle name="Normal 93" xfId="1064" xr:uid="{00000000-0005-0000-0000-000028040000}"/>
    <cellStyle name="Normal 94" xfId="1065" xr:uid="{00000000-0005-0000-0000-000029040000}"/>
    <cellStyle name="Normal 95" xfId="1066" xr:uid="{00000000-0005-0000-0000-00002A040000}"/>
    <cellStyle name="Normal 96" xfId="1067" xr:uid="{00000000-0005-0000-0000-00002B040000}"/>
    <cellStyle name="Normal 97" xfId="1068" xr:uid="{00000000-0005-0000-0000-00002C040000}"/>
    <cellStyle name="Normal 98" xfId="1069" xr:uid="{00000000-0005-0000-0000-00002D040000}"/>
    <cellStyle name="Normal 99" xfId="1070" xr:uid="{00000000-0005-0000-0000-00002E040000}"/>
    <cellStyle name="Normál_MIT Template Final (3)" xfId="1071" xr:uid="{00000000-0005-0000-0000-00002F040000}"/>
    <cellStyle name="Per cent" xfId="1089" builtinId="5"/>
    <cellStyle name="Percent 2" xfId="1072" xr:uid="{00000000-0005-0000-0000-000031040000}"/>
    <cellStyle name="Percent 2 2" xfId="1073" xr:uid="{00000000-0005-0000-0000-000032040000}"/>
    <cellStyle name="Percent 2 3" xfId="1074" xr:uid="{00000000-0005-0000-0000-000033040000}"/>
    <cellStyle name="Percent 2 4" xfId="1075" xr:uid="{00000000-0005-0000-0000-000034040000}"/>
    <cellStyle name="Percent 2 5" xfId="1076" xr:uid="{00000000-0005-0000-0000-000035040000}"/>
    <cellStyle name="Percent 2 6" xfId="1092" xr:uid="{0F896376-7285-42A2-AC49-9C528E7754E4}"/>
    <cellStyle name="Percent 3" xfId="1077" xr:uid="{00000000-0005-0000-0000-000036040000}"/>
    <cellStyle name="Percent 3 2" xfId="1078" xr:uid="{00000000-0005-0000-0000-000037040000}"/>
    <cellStyle name="Percent 3 3" xfId="1079" xr:uid="{00000000-0005-0000-0000-000038040000}"/>
    <cellStyle name="Percent 4" xfId="1080" xr:uid="{00000000-0005-0000-0000-000039040000}"/>
    <cellStyle name="Percent 5" xfId="1081" xr:uid="{00000000-0005-0000-0000-00003A040000}"/>
    <cellStyle name="Percent 6" xfId="1082" xr:uid="{00000000-0005-0000-0000-00003B040000}"/>
    <cellStyle name="Product Title" xfId="1083" xr:uid="{00000000-0005-0000-0000-00003C040000}"/>
    <cellStyle name="Product Title 2" xfId="1084" xr:uid="{00000000-0005-0000-0000-00003D040000}"/>
    <cellStyle name="Sheet Title" xfId="1085" xr:uid="{00000000-0005-0000-0000-00003E040000}"/>
    <cellStyle name="Style 1" xfId="1086" xr:uid="{00000000-0005-0000-0000-00003F040000}"/>
    <cellStyle name="Text" xfId="1087" xr:uid="{00000000-0005-0000-0000-000040040000}"/>
    <cellStyle name="Text 2" xfId="1088" xr:uid="{00000000-0005-0000-0000-000041040000}"/>
  </cellStyles>
  <dxfs count="3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EFAB"/>
      <color rgb="FFB3CB7F"/>
      <color rgb="FFF2F2F2"/>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olplan%20KZN%20Filing/3.%20%20Projects/CTROM_New%20Generation/130%20N2%20South%20CTROM%20(New)/03%20Payment%20Certificates/200809/130_0_0_0_N2S%205Y%20CTROM%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perations/Payment%20Models/115_N2%20South%20Coast%20CTROM/200606%20payment%20certificate/N2%20South%20Coast%205Y%20CTROM%20Model_May-06's%20Cert%205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20_N1%20North%20CTROM/201002%20payment%20certificate/N1N_0_0_Operational%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olplan%20KZN%20Filing/3.%20%20Projects/CTROM_New%20Generation/143%20N2%20South%20CTROM%20(New)/03%20Payment%20Certificates/201107/143_0_0_0_N2S_Operational%20Model%208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Tolplan%20KZN%20Filing/3.%20%20Projects/CTROM_New%20Generation/147_N2%20North%20CTROM/03%20Payment%20Certificates/2022/202210/147_0_0_0_Operational%20Model_V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21_N17%20CTROM/201103%20payment%20certificate/121_0_0_0_Operational%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Users/Anesh/AppData/Local/Microsoft/Windows/Temporary%20Internet%20Files/Content.Outlook/HPZ4YGIW/N1S_0_0_Operational%20Cost%20Matrices_Exten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Notes 1"/>
      <sheetName val="Notes 2"/>
      <sheetName val="Title (actual data)"/>
      <sheetName val="Pred &amp; Act CPI"/>
      <sheetName val="T_actual"/>
      <sheetName val="V_actual"/>
      <sheetName val="Discount variance"/>
      <sheetName val="PC-Revenue"/>
      <sheetName val="PC-Expenditure"/>
      <sheetName val="Cumulative"/>
      <sheetName val="Title (other sheets)"/>
      <sheetName val="CPI increase inputs"/>
      <sheetName val="T_tender"/>
      <sheetName val="Hist V"/>
      <sheetName val="tg"/>
      <sheetName val="V_tender"/>
      <sheetName val="Pred gross income"/>
      <sheetName val="AGI"/>
      <sheetName val="O&amp;M fee from Cost Matrix"/>
      <sheetName val="Adj O&amp;M fe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 NRA input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Notes 1"/>
      <sheetName val="Notes 2"/>
      <sheetName val="Title (actual data)"/>
      <sheetName val="Pred &amp; Act CPI"/>
      <sheetName val="T_actual"/>
      <sheetName val="V_actual"/>
      <sheetName val="Discount variance"/>
      <sheetName val="Payment per Cont.cntre"/>
      <sheetName val="Payment summary"/>
      <sheetName val="CUM"/>
      <sheetName val="Payment detail"/>
      <sheetName val="Title (other sheets)"/>
      <sheetName val="CPI increase input"/>
      <sheetName val="T_tender"/>
      <sheetName val="Act tariff growth input"/>
      <sheetName val="Hist V"/>
      <sheetName val="tg"/>
      <sheetName val="Act tg"/>
      <sheetName val="V_tender"/>
      <sheetName val="Adj V_tender"/>
      <sheetName val="Add NRA inputs"/>
      <sheetName val="PBGI"/>
      <sheetName val="AGI"/>
      <sheetName val="Adj PBGI"/>
      <sheetName val="ETOC from Cost Matrix"/>
      <sheetName val="ETOC"/>
      <sheetName val="Adj ETOC"/>
      <sheetName val="TNI"/>
      <sheetName val="Adj TNI"/>
      <sheetName val="Income distr"/>
      <sheetName val="Ch"/>
      <sheetName val="Other cal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 &amp; Toll increase input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Notes1"/>
      <sheetName val="Notes2"/>
      <sheetName val="Version Control"/>
      <sheetName val="Title_(actual_data)"/>
      <sheetName val="Pred&amp;Act_CPI"/>
      <sheetName val="CPA"/>
      <sheetName val="T_actual"/>
      <sheetName val="V_actual"/>
      <sheetName val="Discount_variance"/>
      <sheetName val="Zero Traffic Conditions"/>
      <sheetName val="PC-Revenue"/>
      <sheetName val="PC-Expenditure"/>
      <sheetName val="Title_(other_sheets)"/>
      <sheetName val="CPI_increase"/>
      <sheetName val="T_tender"/>
      <sheetName val="Hist_V"/>
      <sheetName val="tg"/>
      <sheetName val="V_tender"/>
      <sheetName val="PBGI"/>
      <sheetName val="AGI"/>
      <sheetName val="March_Tariffs"/>
      <sheetName val="ETOC_from_Cost Matrix"/>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Notes 1"/>
      <sheetName val="Notes 2"/>
      <sheetName val="Title (actual data)"/>
      <sheetName val="Pred &amp; Act CPI"/>
      <sheetName val="T_actual"/>
      <sheetName val="V_actual"/>
      <sheetName val="Discount variance"/>
      <sheetName val="Payment per Cont.cntre"/>
      <sheetName val="Payment summary"/>
      <sheetName val="CUM"/>
      <sheetName val="Payment detail"/>
      <sheetName val="Title (other sheets)"/>
      <sheetName val="CPI increase input"/>
      <sheetName val="T_tender"/>
      <sheetName val="Hist V"/>
      <sheetName val="tg"/>
      <sheetName val="Act tg"/>
      <sheetName val="V_tender"/>
      <sheetName val="AGI"/>
      <sheetName val="March Tariffs 2011"/>
      <sheetName val="ETOC from Cost Matrix"/>
      <sheetName val="Adj ETOC"/>
      <sheetName val="Act tariff growth input"/>
      <sheetName val="Adj V_tender"/>
      <sheetName val="Add NRA inputs"/>
      <sheetName val="PBGI"/>
      <sheetName val="Adj PBGI"/>
      <sheetName val="ETOC"/>
      <sheetName val="TNI"/>
      <sheetName val="Adj TNI"/>
      <sheetName val="Income distr"/>
      <sheetName val="Ch"/>
      <sheetName val="Other cal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 ETOC to Model"/>
      <sheetName val="N1 South Totals"/>
      <sheetName val="N1 South Cs1 CM1 Vaal"/>
      <sheetName val="N1 South Cs1 CM2 Grasmere"/>
      <sheetName val="N1 South Cs 2 CM3 Verkeerdevlei"/>
      <sheetName val="Other calcs"/>
    </sheetNames>
    <sheetDataSet>
      <sheetData sheetId="0"/>
      <sheetData sheetId="1"/>
      <sheetData sheetId="2" refreshError="1"/>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15"/>
  <sheetViews>
    <sheetView showGridLines="0" showRowColHeaders="0" tabSelected="1" view="pageBreakPreview" zoomScale="138" zoomScaleNormal="100" zoomScaleSheetLayoutView="100" workbookViewId="0">
      <selection activeCell="C12" sqref="C12"/>
    </sheetView>
  </sheetViews>
  <sheetFormatPr baseColWidth="10" defaultColWidth="9.1640625" defaultRowHeight="26"/>
  <cols>
    <col min="1" max="2" width="1.6640625" customWidth="1"/>
    <col min="3" max="3" width="60.33203125" style="1" customWidth="1"/>
    <col min="4" max="4" width="1.6640625" customWidth="1"/>
    <col min="5" max="5" width="1.83203125" customWidth="1"/>
  </cols>
  <sheetData>
    <row r="1" spans="2:4" ht="7.5" customHeight="1"/>
    <row r="2" spans="2:4">
      <c r="B2" s="281"/>
      <c r="C2" s="9"/>
      <c r="D2" s="8"/>
    </row>
    <row r="3" spans="2:4" ht="108">
      <c r="B3" s="5"/>
      <c r="C3" s="38" t="s">
        <v>0</v>
      </c>
      <c r="D3" s="4"/>
    </row>
    <row r="4" spans="2:4" ht="24">
      <c r="B4" s="5"/>
      <c r="C4" s="7"/>
      <c r="D4" s="4"/>
    </row>
    <row r="5" spans="2:4" ht="45" customHeight="1">
      <c r="B5" s="5"/>
      <c r="C5" s="365" t="s">
        <v>1</v>
      </c>
      <c r="D5" s="4"/>
    </row>
    <row r="6" spans="2:4" ht="60" customHeight="1">
      <c r="B6" s="5"/>
      <c r="C6" s="365"/>
      <c r="D6" s="4"/>
    </row>
    <row r="7" spans="2:4" ht="26.25" customHeight="1">
      <c r="B7" s="5"/>
      <c r="D7" s="4"/>
    </row>
    <row r="8" spans="2:4" ht="17">
      <c r="B8" s="5"/>
      <c r="C8" s="6" t="s">
        <v>2</v>
      </c>
      <c r="D8" s="4"/>
    </row>
    <row r="9" spans="2:4" ht="16">
      <c r="B9" s="5"/>
      <c r="C9" s="39">
        <f>DATE(2024,4,5)-28</f>
        <v>45359</v>
      </c>
      <c r="D9" s="4"/>
    </row>
    <row r="10" spans="2:4" ht="17">
      <c r="B10" s="5"/>
      <c r="C10" s="6" t="s">
        <v>3</v>
      </c>
      <c r="D10" s="4"/>
    </row>
    <row r="11" spans="2:4" ht="16">
      <c r="B11" s="5"/>
      <c r="C11" s="39">
        <f>C9+164</f>
        <v>45523</v>
      </c>
      <c r="D11" s="4"/>
    </row>
    <row r="12" spans="2:4" ht="17">
      <c r="B12" s="5"/>
      <c r="C12" s="6" t="s">
        <v>4</v>
      </c>
      <c r="D12" s="4"/>
    </row>
    <row r="13" spans="2:4" ht="16">
      <c r="B13" s="5"/>
      <c r="C13" s="39">
        <f>C11+42</f>
        <v>45565</v>
      </c>
      <c r="D13" s="4"/>
    </row>
    <row r="14" spans="2:4" ht="15.75" customHeight="1">
      <c r="B14" s="3"/>
      <c r="C14" s="10"/>
      <c r="D14" s="2"/>
    </row>
    <row r="15" spans="2:4" ht="9.75" customHeight="1"/>
  </sheetData>
  <sheetProtection selectLockedCells="1"/>
  <mergeCells count="1">
    <mergeCell ref="C5:C6"/>
  </mergeCells>
  <printOptions horizontalCentered="1" verticalCentered="1"/>
  <pageMargins left="0.23622047244094491" right="0.23622047244094491" top="0.74803149606299213" bottom="0.74803149606299213" header="0.31496062992125984" footer="0.31496062992125984"/>
  <pageSetup paperSize="9" orientation="portrait" r:id="rId1"/>
  <headerFooter>
    <oddFooter>&amp;L&amp;8&amp;F
&amp;A&amp;C&amp;8Page &amp;P of &amp;N&amp;R&amp;8&amp;D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BZ103"/>
  <sheetViews>
    <sheetView showGridLines="0" view="pageBreakPreview" zoomScale="89" zoomScaleNormal="85" zoomScaleSheetLayoutView="70" workbookViewId="0">
      <pane xSplit="4" ySplit="3" topLeftCell="E18" activePane="bottomRight" state="frozen"/>
      <selection pane="topRight" activeCell="I6" sqref="I6"/>
      <selection pane="bottomLeft" activeCell="I6" sqref="I6"/>
      <selection pane="bottomRight" activeCell="B102" sqref="B102:C103"/>
    </sheetView>
  </sheetViews>
  <sheetFormatPr baseColWidth="10" defaultColWidth="9.1640625" defaultRowHeight="15"/>
  <cols>
    <col min="1" max="1" width="0.6640625" customWidth="1"/>
    <col min="2" max="2" width="16.33203125" customWidth="1"/>
    <col min="3" max="3" width="19.33203125" customWidth="1"/>
    <col min="4" max="4" width="17.33203125" bestFit="1" customWidth="1"/>
    <col min="5" max="6" width="14.33203125" bestFit="1" customWidth="1"/>
    <col min="7" max="7" width="17.83203125" bestFit="1" customWidth="1"/>
    <col min="8" max="17" width="16.1640625" bestFit="1" customWidth="1"/>
    <col min="18" max="18" width="17" bestFit="1" customWidth="1"/>
    <col min="19" max="19" width="15.83203125" bestFit="1" customWidth="1"/>
    <col min="20" max="31" width="16.1640625" bestFit="1" customWidth="1"/>
    <col min="32" max="34" width="15.33203125" bestFit="1" customWidth="1"/>
    <col min="35" max="35" width="16.1640625" bestFit="1" customWidth="1"/>
    <col min="36" max="43" width="15.33203125" bestFit="1" customWidth="1"/>
    <col min="44" max="53" width="16.1640625" bestFit="1" customWidth="1"/>
    <col min="54" max="54" width="17" bestFit="1" customWidth="1"/>
    <col min="55" max="55" width="15.1640625" bestFit="1" customWidth="1"/>
    <col min="56" max="58" width="15.33203125" bestFit="1" customWidth="1"/>
    <col min="59" max="66" width="16.33203125" bestFit="1" customWidth="1"/>
    <col min="67" max="77" width="16.1640625" bestFit="1" customWidth="1"/>
    <col min="78" max="78" width="17" bestFit="1" customWidth="1"/>
  </cols>
  <sheetData>
    <row r="1" spans="2:78" ht="3.75" customHeight="1"/>
    <row r="2" spans="2:78" s="11" customFormat="1">
      <c r="B2" s="368" t="s">
        <v>5</v>
      </c>
      <c r="C2" s="369"/>
      <c r="D2" s="388" t="s">
        <v>6</v>
      </c>
      <c r="E2" s="379" t="s">
        <v>7</v>
      </c>
      <c r="F2" s="380"/>
      <c r="G2" s="377">
        <v>1</v>
      </c>
      <c r="H2" s="377"/>
      <c r="I2" s="377"/>
      <c r="J2" s="377"/>
      <c r="K2" s="377"/>
      <c r="L2" s="377"/>
      <c r="M2" s="377"/>
      <c r="N2" s="377"/>
      <c r="O2" s="377"/>
      <c r="P2" s="377"/>
      <c r="Q2" s="377"/>
      <c r="R2" s="378"/>
      <c r="S2" s="376">
        <f>+G2+1</f>
        <v>2</v>
      </c>
      <c r="T2" s="377"/>
      <c r="U2" s="377"/>
      <c r="V2" s="377"/>
      <c r="W2" s="377"/>
      <c r="X2" s="377"/>
      <c r="Y2" s="377"/>
      <c r="Z2" s="377"/>
      <c r="AA2" s="377"/>
      <c r="AB2" s="377"/>
      <c r="AC2" s="377"/>
      <c r="AD2" s="378"/>
      <c r="AE2" s="376">
        <f>+S2+1</f>
        <v>3</v>
      </c>
      <c r="AF2" s="377"/>
      <c r="AG2" s="377"/>
      <c r="AH2" s="377"/>
      <c r="AI2" s="377"/>
      <c r="AJ2" s="377"/>
      <c r="AK2" s="377"/>
      <c r="AL2" s="377"/>
      <c r="AM2" s="377"/>
      <c r="AN2" s="377"/>
      <c r="AO2" s="377"/>
      <c r="AP2" s="378"/>
      <c r="AQ2" s="376">
        <f>+AE2+1</f>
        <v>4</v>
      </c>
      <c r="AR2" s="377"/>
      <c r="AS2" s="377"/>
      <c r="AT2" s="377"/>
      <c r="AU2" s="377"/>
      <c r="AV2" s="377"/>
      <c r="AW2" s="377"/>
      <c r="AX2" s="377"/>
      <c r="AY2" s="377"/>
      <c r="AZ2" s="377"/>
      <c r="BA2" s="377"/>
      <c r="BB2" s="378"/>
      <c r="BC2" s="376">
        <f>+AQ2+1</f>
        <v>5</v>
      </c>
      <c r="BD2" s="377"/>
      <c r="BE2" s="377"/>
      <c r="BF2" s="377"/>
      <c r="BG2" s="377"/>
      <c r="BH2" s="377"/>
      <c r="BI2" s="377"/>
      <c r="BJ2" s="377"/>
      <c r="BK2" s="377"/>
      <c r="BL2" s="377"/>
      <c r="BM2" s="377"/>
      <c r="BN2" s="378"/>
      <c r="BO2" s="376">
        <f>+BC2+1</f>
        <v>6</v>
      </c>
      <c r="BP2" s="377"/>
      <c r="BQ2" s="377"/>
      <c r="BR2" s="377"/>
      <c r="BS2" s="377"/>
      <c r="BT2" s="377"/>
      <c r="BU2" s="377"/>
      <c r="BV2" s="377"/>
      <c r="BW2" s="377"/>
      <c r="BX2" s="377"/>
      <c r="BY2" s="377"/>
      <c r="BZ2" s="378"/>
    </row>
    <row r="3" spans="2:78" s="11" customFormat="1">
      <c r="B3" s="372"/>
      <c r="C3" s="373"/>
      <c r="D3" s="389"/>
      <c r="E3" s="12">
        <f>+'Title Page'!C11</f>
        <v>45523</v>
      </c>
      <c r="F3" s="13">
        <f>DATE(YEAR(E3),MONTH(E3)+2,1)-1</f>
        <v>45565</v>
      </c>
      <c r="G3" s="34">
        <f>DATE(YEAR(F3),MONTH(F3)+2,1)-1</f>
        <v>45596</v>
      </c>
      <c r="H3" s="14">
        <f t="shared" ref="H3:BS3" si="0">DATE(YEAR(G3),MONTH(G3)+2,1)-1</f>
        <v>45626</v>
      </c>
      <c r="I3" s="14">
        <f t="shared" si="0"/>
        <v>45657</v>
      </c>
      <c r="J3" s="14">
        <f t="shared" si="0"/>
        <v>45688</v>
      </c>
      <c r="K3" s="14">
        <f t="shared" si="0"/>
        <v>45716</v>
      </c>
      <c r="L3" s="14">
        <f t="shared" si="0"/>
        <v>45747</v>
      </c>
      <c r="M3" s="14">
        <f t="shared" si="0"/>
        <v>45777</v>
      </c>
      <c r="N3" s="14">
        <f t="shared" si="0"/>
        <v>45808</v>
      </c>
      <c r="O3" s="14">
        <f t="shared" si="0"/>
        <v>45838</v>
      </c>
      <c r="P3" s="14">
        <f t="shared" si="0"/>
        <v>45869</v>
      </c>
      <c r="Q3" s="14">
        <f t="shared" si="0"/>
        <v>45900</v>
      </c>
      <c r="R3" s="13">
        <f t="shared" si="0"/>
        <v>45930</v>
      </c>
      <c r="S3" s="12">
        <f t="shared" si="0"/>
        <v>45961</v>
      </c>
      <c r="T3" s="14">
        <f t="shared" si="0"/>
        <v>45991</v>
      </c>
      <c r="U3" s="14">
        <f t="shared" si="0"/>
        <v>46022</v>
      </c>
      <c r="V3" s="14">
        <f t="shared" si="0"/>
        <v>46053</v>
      </c>
      <c r="W3" s="14">
        <f t="shared" si="0"/>
        <v>46081</v>
      </c>
      <c r="X3" s="14">
        <f t="shared" si="0"/>
        <v>46112</v>
      </c>
      <c r="Y3" s="14">
        <f t="shared" si="0"/>
        <v>46142</v>
      </c>
      <c r="Z3" s="14">
        <f t="shared" si="0"/>
        <v>46173</v>
      </c>
      <c r="AA3" s="14">
        <f t="shared" si="0"/>
        <v>46203</v>
      </c>
      <c r="AB3" s="14">
        <f t="shared" si="0"/>
        <v>46234</v>
      </c>
      <c r="AC3" s="14">
        <f t="shared" si="0"/>
        <v>46265</v>
      </c>
      <c r="AD3" s="13">
        <f t="shared" si="0"/>
        <v>46295</v>
      </c>
      <c r="AE3" s="12">
        <f t="shared" si="0"/>
        <v>46326</v>
      </c>
      <c r="AF3" s="14">
        <f t="shared" si="0"/>
        <v>46356</v>
      </c>
      <c r="AG3" s="14">
        <f t="shared" si="0"/>
        <v>46387</v>
      </c>
      <c r="AH3" s="14">
        <f t="shared" si="0"/>
        <v>46418</v>
      </c>
      <c r="AI3" s="14">
        <f t="shared" si="0"/>
        <v>46446</v>
      </c>
      <c r="AJ3" s="14">
        <f t="shared" si="0"/>
        <v>46477</v>
      </c>
      <c r="AK3" s="14">
        <f t="shared" si="0"/>
        <v>46507</v>
      </c>
      <c r="AL3" s="14">
        <f t="shared" si="0"/>
        <v>46538</v>
      </c>
      <c r="AM3" s="14">
        <f t="shared" si="0"/>
        <v>46568</v>
      </c>
      <c r="AN3" s="14">
        <f t="shared" si="0"/>
        <v>46599</v>
      </c>
      <c r="AO3" s="14">
        <f t="shared" si="0"/>
        <v>46630</v>
      </c>
      <c r="AP3" s="13">
        <f t="shared" si="0"/>
        <v>46660</v>
      </c>
      <c r="AQ3" s="12">
        <f t="shared" si="0"/>
        <v>46691</v>
      </c>
      <c r="AR3" s="14">
        <f t="shared" si="0"/>
        <v>46721</v>
      </c>
      <c r="AS3" s="14">
        <f t="shared" si="0"/>
        <v>46752</v>
      </c>
      <c r="AT3" s="14">
        <f t="shared" si="0"/>
        <v>46783</v>
      </c>
      <c r="AU3" s="14">
        <f t="shared" si="0"/>
        <v>46812</v>
      </c>
      <c r="AV3" s="14">
        <f t="shared" si="0"/>
        <v>46843</v>
      </c>
      <c r="AW3" s="14">
        <f t="shared" si="0"/>
        <v>46873</v>
      </c>
      <c r="AX3" s="14">
        <f t="shared" si="0"/>
        <v>46904</v>
      </c>
      <c r="AY3" s="14">
        <f t="shared" si="0"/>
        <v>46934</v>
      </c>
      <c r="AZ3" s="14">
        <f t="shared" si="0"/>
        <v>46965</v>
      </c>
      <c r="BA3" s="14">
        <f t="shared" si="0"/>
        <v>46996</v>
      </c>
      <c r="BB3" s="13">
        <f t="shared" si="0"/>
        <v>47026</v>
      </c>
      <c r="BC3" s="12">
        <f t="shared" si="0"/>
        <v>47057</v>
      </c>
      <c r="BD3" s="14">
        <f t="shared" si="0"/>
        <v>47087</v>
      </c>
      <c r="BE3" s="14">
        <f t="shared" si="0"/>
        <v>47118</v>
      </c>
      <c r="BF3" s="14">
        <f t="shared" si="0"/>
        <v>47149</v>
      </c>
      <c r="BG3" s="14">
        <f t="shared" si="0"/>
        <v>47177</v>
      </c>
      <c r="BH3" s="14">
        <f t="shared" si="0"/>
        <v>47208</v>
      </c>
      <c r="BI3" s="14">
        <f t="shared" si="0"/>
        <v>47238</v>
      </c>
      <c r="BJ3" s="14">
        <f t="shared" si="0"/>
        <v>47269</v>
      </c>
      <c r="BK3" s="14">
        <f t="shared" si="0"/>
        <v>47299</v>
      </c>
      <c r="BL3" s="14">
        <f t="shared" si="0"/>
        <v>47330</v>
      </c>
      <c r="BM3" s="14">
        <f t="shared" si="0"/>
        <v>47361</v>
      </c>
      <c r="BN3" s="13">
        <f t="shared" si="0"/>
        <v>47391</v>
      </c>
      <c r="BO3" s="12">
        <f t="shared" si="0"/>
        <v>47422</v>
      </c>
      <c r="BP3" s="14">
        <f t="shared" si="0"/>
        <v>47452</v>
      </c>
      <c r="BQ3" s="14">
        <f t="shared" si="0"/>
        <v>47483</v>
      </c>
      <c r="BR3" s="14">
        <f t="shared" si="0"/>
        <v>47514</v>
      </c>
      <c r="BS3" s="14">
        <f t="shared" si="0"/>
        <v>47542</v>
      </c>
      <c r="BT3" s="14">
        <f t="shared" ref="BT3:BZ3" si="1">DATE(YEAR(BS3),MONTH(BS3)+2,1)-1</f>
        <v>47573</v>
      </c>
      <c r="BU3" s="14">
        <f t="shared" si="1"/>
        <v>47603</v>
      </c>
      <c r="BV3" s="14">
        <f t="shared" si="1"/>
        <v>47634</v>
      </c>
      <c r="BW3" s="14">
        <f t="shared" si="1"/>
        <v>47664</v>
      </c>
      <c r="BX3" s="14">
        <f t="shared" si="1"/>
        <v>47695</v>
      </c>
      <c r="BY3" s="14">
        <f t="shared" si="1"/>
        <v>47726</v>
      </c>
      <c r="BZ3" s="13">
        <f t="shared" si="1"/>
        <v>47756</v>
      </c>
    </row>
    <row r="4" spans="2:78">
      <c r="B4" s="368" t="s">
        <v>8</v>
      </c>
      <c r="C4" s="369"/>
      <c r="D4" s="201" t="s">
        <v>9</v>
      </c>
      <c r="E4" s="202">
        <f>Gosforth!H16</f>
        <v>0</v>
      </c>
      <c r="F4" s="203">
        <f>Gosforth!I16</f>
        <v>0</v>
      </c>
      <c r="G4" s="204">
        <f>Gosforth!J16</f>
        <v>0</v>
      </c>
      <c r="H4" s="205">
        <f>Gosforth!K16</f>
        <v>0</v>
      </c>
      <c r="I4" s="205">
        <f>Gosforth!L16</f>
        <v>0</v>
      </c>
      <c r="J4" s="205">
        <f>Gosforth!M16</f>
        <v>0</v>
      </c>
      <c r="K4" s="205">
        <f>Gosforth!N16</f>
        <v>0</v>
      </c>
      <c r="L4" s="205">
        <f>Gosforth!O16</f>
        <v>0</v>
      </c>
      <c r="M4" s="205">
        <f>Gosforth!P16</f>
        <v>0</v>
      </c>
      <c r="N4" s="205">
        <f>Gosforth!Q16</f>
        <v>0</v>
      </c>
      <c r="O4" s="205">
        <f>Gosforth!R16</f>
        <v>0</v>
      </c>
      <c r="P4" s="205">
        <f>Gosforth!S16</f>
        <v>0</v>
      </c>
      <c r="Q4" s="205">
        <f>Gosforth!T16</f>
        <v>0</v>
      </c>
      <c r="R4" s="203">
        <f>Gosforth!U16</f>
        <v>0</v>
      </c>
      <c r="S4" s="202">
        <f>Gosforth!V16</f>
        <v>0</v>
      </c>
      <c r="T4" s="205">
        <f>Gosforth!W16</f>
        <v>0</v>
      </c>
      <c r="U4" s="205">
        <f>Gosforth!X16</f>
        <v>0</v>
      </c>
      <c r="V4" s="205">
        <f>Gosforth!Y16</f>
        <v>0</v>
      </c>
      <c r="W4" s="205">
        <f>Gosforth!Z16</f>
        <v>0</v>
      </c>
      <c r="X4" s="205">
        <f>Gosforth!AA16</f>
        <v>0</v>
      </c>
      <c r="Y4" s="205">
        <f>Gosforth!AB16</f>
        <v>0</v>
      </c>
      <c r="Z4" s="205">
        <f>Gosforth!AC16</f>
        <v>0</v>
      </c>
      <c r="AA4" s="205">
        <f>Gosforth!AD16</f>
        <v>0</v>
      </c>
      <c r="AB4" s="205">
        <f>Gosforth!AE16</f>
        <v>0</v>
      </c>
      <c r="AC4" s="205">
        <f>Gosforth!AF16</f>
        <v>0</v>
      </c>
      <c r="AD4" s="203">
        <f>Gosforth!AG16</f>
        <v>0</v>
      </c>
      <c r="AE4" s="202">
        <f>Gosforth!AH16</f>
        <v>0</v>
      </c>
      <c r="AF4" s="205">
        <f>Gosforth!AI16</f>
        <v>0</v>
      </c>
      <c r="AG4" s="205">
        <f>Gosforth!AJ16</f>
        <v>0</v>
      </c>
      <c r="AH4" s="205">
        <f>Gosforth!AK16</f>
        <v>0</v>
      </c>
      <c r="AI4" s="205">
        <f>Gosforth!AL16</f>
        <v>0</v>
      </c>
      <c r="AJ4" s="205">
        <f>Gosforth!AM16</f>
        <v>0</v>
      </c>
      <c r="AK4" s="205">
        <f>Gosforth!AN16</f>
        <v>0</v>
      </c>
      <c r="AL4" s="205">
        <f>Gosforth!AO16</f>
        <v>0</v>
      </c>
      <c r="AM4" s="205">
        <f>Gosforth!AP16</f>
        <v>0</v>
      </c>
      <c r="AN4" s="205">
        <f>Gosforth!AQ16</f>
        <v>0</v>
      </c>
      <c r="AO4" s="205">
        <f>Gosforth!AR16</f>
        <v>0</v>
      </c>
      <c r="AP4" s="203">
        <f>Gosforth!AS16</f>
        <v>0</v>
      </c>
      <c r="AQ4" s="202">
        <f>Gosforth!AT16</f>
        <v>0</v>
      </c>
      <c r="AR4" s="205">
        <f>Gosforth!AU16</f>
        <v>0</v>
      </c>
      <c r="AS4" s="205">
        <f>Gosforth!AV16</f>
        <v>0</v>
      </c>
      <c r="AT4" s="205">
        <f>Gosforth!AW16</f>
        <v>0</v>
      </c>
      <c r="AU4" s="205">
        <f>Gosforth!AX16</f>
        <v>0</v>
      </c>
      <c r="AV4" s="205">
        <f>Gosforth!AY16</f>
        <v>0</v>
      </c>
      <c r="AW4" s="205">
        <f>Gosforth!AZ16</f>
        <v>0</v>
      </c>
      <c r="AX4" s="205">
        <f>Gosforth!BA16</f>
        <v>0</v>
      </c>
      <c r="AY4" s="205">
        <f>Gosforth!BB16</f>
        <v>0</v>
      </c>
      <c r="AZ4" s="205">
        <f>Gosforth!BC16</f>
        <v>0</v>
      </c>
      <c r="BA4" s="205">
        <f>Gosforth!BD16</f>
        <v>0</v>
      </c>
      <c r="BB4" s="203">
        <f>Gosforth!BE16</f>
        <v>0</v>
      </c>
      <c r="BC4" s="202">
        <f>Gosforth!BF16</f>
        <v>0</v>
      </c>
      <c r="BD4" s="205">
        <f>Gosforth!BG16</f>
        <v>0</v>
      </c>
      <c r="BE4" s="205">
        <f>Gosforth!BH16</f>
        <v>0</v>
      </c>
      <c r="BF4" s="205">
        <f>Gosforth!BI16</f>
        <v>0</v>
      </c>
      <c r="BG4" s="205">
        <f>Gosforth!BJ16</f>
        <v>0</v>
      </c>
      <c r="BH4" s="205">
        <f>Gosforth!BK16</f>
        <v>0</v>
      </c>
      <c r="BI4" s="205">
        <f>Gosforth!BL16</f>
        <v>0</v>
      </c>
      <c r="BJ4" s="205">
        <f>Gosforth!BM16</f>
        <v>0</v>
      </c>
      <c r="BK4" s="205">
        <f>Gosforth!BN16</f>
        <v>0</v>
      </c>
      <c r="BL4" s="205">
        <f>Gosforth!BO16</f>
        <v>0</v>
      </c>
      <c r="BM4" s="205">
        <f>Gosforth!BP16</f>
        <v>0</v>
      </c>
      <c r="BN4" s="203">
        <f>Gosforth!BQ16</f>
        <v>0</v>
      </c>
      <c r="BO4" s="202">
        <f>Gosforth!BR16</f>
        <v>0</v>
      </c>
      <c r="BP4" s="205">
        <f>Gosforth!BS16</f>
        <v>0</v>
      </c>
      <c r="BQ4" s="205">
        <f>Gosforth!BT16</f>
        <v>0</v>
      </c>
      <c r="BR4" s="205">
        <f>Gosforth!BU16</f>
        <v>0</v>
      </c>
      <c r="BS4" s="205">
        <f>Gosforth!BV16</f>
        <v>0</v>
      </c>
      <c r="BT4" s="205">
        <f>Gosforth!BW16</f>
        <v>0</v>
      </c>
      <c r="BU4" s="205">
        <f>Gosforth!BX16</f>
        <v>0</v>
      </c>
      <c r="BV4" s="205">
        <f>Gosforth!BY16</f>
        <v>0</v>
      </c>
      <c r="BW4" s="205">
        <f>Gosforth!BZ16</f>
        <v>0</v>
      </c>
      <c r="BX4" s="205">
        <f>Gosforth!CA16</f>
        <v>0</v>
      </c>
      <c r="BY4" s="205">
        <f>Gosforth!CB16</f>
        <v>0</v>
      </c>
      <c r="BZ4" s="203">
        <f>Gosforth!CC16</f>
        <v>0</v>
      </c>
    </row>
    <row r="5" spans="2:78" ht="15" customHeight="1">
      <c r="B5" s="370"/>
      <c r="C5" s="371"/>
      <c r="D5" s="15" t="s">
        <v>10</v>
      </c>
      <c r="E5" s="16">
        <f>Gosforth!H17</f>
        <v>0</v>
      </c>
      <c r="F5" s="17">
        <f>Gosforth!I17</f>
        <v>0</v>
      </c>
      <c r="G5" s="35">
        <f>Gosforth!J17</f>
        <v>0</v>
      </c>
      <c r="H5" s="18">
        <f>Gosforth!K17</f>
        <v>0</v>
      </c>
      <c r="I5" s="18">
        <f>Gosforth!L17</f>
        <v>0</v>
      </c>
      <c r="J5" s="18">
        <f>Gosforth!M17</f>
        <v>0</v>
      </c>
      <c r="K5" s="18">
        <f>Gosforth!N17</f>
        <v>0</v>
      </c>
      <c r="L5" s="18">
        <f>Gosforth!O17</f>
        <v>0</v>
      </c>
      <c r="M5" s="18">
        <f>Gosforth!P17</f>
        <v>0</v>
      </c>
      <c r="N5" s="18">
        <f>Gosforth!Q17</f>
        <v>0</v>
      </c>
      <c r="O5" s="18">
        <f>Gosforth!R17</f>
        <v>0</v>
      </c>
      <c r="P5" s="18">
        <f>Gosforth!S17</f>
        <v>0</v>
      </c>
      <c r="Q5" s="18">
        <f>Gosforth!T17</f>
        <v>0</v>
      </c>
      <c r="R5" s="17">
        <f>Gosforth!U17</f>
        <v>0</v>
      </c>
      <c r="S5" s="16">
        <f>Gosforth!V17</f>
        <v>0</v>
      </c>
      <c r="T5" s="18">
        <f>Gosforth!W17</f>
        <v>0</v>
      </c>
      <c r="U5" s="18">
        <f>Gosforth!X17</f>
        <v>0</v>
      </c>
      <c r="V5" s="18">
        <f>Gosforth!Y17</f>
        <v>0</v>
      </c>
      <c r="W5" s="18">
        <f>Gosforth!Z17</f>
        <v>0</v>
      </c>
      <c r="X5" s="18">
        <f>Gosforth!AA17</f>
        <v>0</v>
      </c>
      <c r="Y5" s="18">
        <f>Gosforth!AB17</f>
        <v>0</v>
      </c>
      <c r="Z5" s="18">
        <f>Gosforth!AC17</f>
        <v>0</v>
      </c>
      <c r="AA5" s="18">
        <f>Gosforth!AD17</f>
        <v>0</v>
      </c>
      <c r="AB5" s="18">
        <f>Gosforth!AE17</f>
        <v>0</v>
      </c>
      <c r="AC5" s="18">
        <f>Gosforth!AF17</f>
        <v>0</v>
      </c>
      <c r="AD5" s="17">
        <f>Gosforth!AG17</f>
        <v>0</v>
      </c>
      <c r="AE5" s="16">
        <f>Gosforth!AH17</f>
        <v>0</v>
      </c>
      <c r="AF5" s="18">
        <f>Gosforth!AI17</f>
        <v>0</v>
      </c>
      <c r="AG5" s="18">
        <f>Gosforth!AJ17</f>
        <v>0</v>
      </c>
      <c r="AH5" s="18">
        <f>Gosforth!AK17</f>
        <v>0</v>
      </c>
      <c r="AI5" s="18">
        <f>Gosforth!AL17</f>
        <v>0</v>
      </c>
      <c r="AJ5" s="18">
        <f>Gosforth!AM17</f>
        <v>0</v>
      </c>
      <c r="AK5" s="18">
        <f>Gosforth!AN17</f>
        <v>0</v>
      </c>
      <c r="AL5" s="18">
        <f>Gosforth!AO17</f>
        <v>0</v>
      </c>
      <c r="AM5" s="18">
        <f>Gosforth!AP17</f>
        <v>0</v>
      </c>
      <c r="AN5" s="18">
        <f>Gosforth!AQ17</f>
        <v>0</v>
      </c>
      <c r="AO5" s="18">
        <f>Gosforth!AR17</f>
        <v>0</v>
      </c>
      <c r="AP5" s="17">
        <f>Gosforth!AS17</f>
        <v>0</v>
      </c>
      <c r="AQ5" s="16">
        <f>Gosforth!AT17</f>
        <v>0</v>
      </c>
      <c r="AR5" s="18">
        <f>Gosforth!AU17</f>
        <v>0</v>
      </c>
      <c r="AS5" s="18">
        <f>Gosforth!AV17</f>
        <v>0</v>
      </c>
      <c r="AT5" s="18">
        <f>Gosforth!AW17</f>
        <v>0</v>
      </c>
      <c r="AU5" s="18">
        <f>Gosforth!AX17</f>
        <v>0</v>
      </c>
      <c r="AV5" s="18">
        <f>Gosforth!AY17</f>
        <v>0</v>
      </c>
      <c r="AW5" s="18">
        <f>Gosforth!AZ17</f>
        <v>0</v>
      </c>
      <c r="AX5" s="18">
        <f>Gosforth!BA17</f>
        <v>0</v>
      </c>
      <c r="AY5" s="18">
        <f>Gosforth!BB17</f>
        <v>0</v>
      </c>
      <c r="AZ5" s="18">
        <f>Gosforth!BC17</f>
        <v>0</v>
      </c>
      <c r="BA5" s="18">
        <f>Gosforth!BD17</f>
        <v>0</v>
      </c>
      <c r="BB5" s="17">
        <f>Gosforth!BE17</f>
        <v>0</v>
      </c>
      <c r="BC5" s="16">
        <f>Gosforth!BF17</f>
        <v>0</v>
      </c>
      <c r="BD5" s="18">
        <f>Gosforth!BG17</f>
        <v>0</v>
      </c>
      <c r="BE5" s="18">
        <f>Gosforth!BH17</f>
        <v>0</v>
      </c>
      <c r="BF5" s="18">
        <f>Gosforth!BI17</f>
        <v>0</v>
      </c>
      <c r="BG5" s="18">
        <f>Gosforth!BJ17</f>
        <v>0</v>
      </c>
      <c r="BH5" s="18">
        <f>Gosforth!BK17</f>
        <v>0</v>
      </c>
      <c r="BI5" s="18">
        <f>Gosforth!BL17</f>
        <v>0</v>
      </c>
      <c r="BJ5" s="18">
        <f>Gosforth!BM17</f>
        <v>0</v>
      </c>
      <c r="BK5" s="18">
        <f>Gosforth!BN17</f>
        <v>0</v>
      </c>
      <c r="BL5" s="18">
        <f>Gosforth!BO17</f>
        <v>0</v>
      </c>
      <c r="BM5" s="18">
        <f>Gosforth!BP17</f>
        <v>0</v>
      </c>
      <c r="BN5" s="17">
        <f>Gosforth!BQ17</f>
        <v>0</v>
      </c>
      <c r="BO5" s="16">
        <f>Gosforth!BR17</f>
        <v>0</v>
      </c>
      <c r="BP5" s="18">
        <f>Gosforth!BS17</f>
        <v>0</v>
      </c>
      <c r="BQ5" s="18">
        <f>Gosforth!BT17</f>
        <v>0</v>
      </c>
      <c r="BR5" s="18">
        <f>Gosforth!BU17</f>
        <v>0</v>
      </c>
      <c r="BS5" s="18">
        <f>Gosforth!BV17</f>
        <v>0</v>
      </c>
      <c r="BT5" s="18">
        <f>Gosforth!BW17</f>
        <v>0</v>
      </c>
      <c r="BU5" s="18">
        <f>Gosforth!BX17</f>
        <v>0</v>
      </c>
      <c r="BV5" s="18">
        <f>Gosforth!BY17</f>
        <v>0</v>
      </c>
      <c r="BW5" s="18">
        <f>Gosforth!BZ17</f>
        <v>0</v>
      </c>
      <c r="BX5" s="18">
        <f>Gosforth!CA17</f>
        <v>0</v>
      </c>
      <c r="BY5" s="18">
        <f>Gosforth!CB17</f>
        <v>0</v>
      </c>
      <c r="BZ5" s="17">
        <f>Gosforth!CC17</f>
        <v>0</v>
      </c>
    </row>
    <row r="6" spans="2:78" ht="15" customHeight="1">
      <c r="B6" s="370"/>
      <c r="C6" s="371"/>
      <c r="D6" s="15" t="s">
        <v>11</v>
      </c>
      <c r="E6" s="16">
        <f>Gosforth!H18</f>
        <v>0</v>
      </c>
      <c r="F6" s="17">
        <f>Gosforth!I18</f>
        <v>0</v>
      </c>
      <c r="G6" s="35">
        <f>Gosforth!J18</f>
        <v>0</v>
      </c>
      <c r="H6" s="18">
        <f>Gosforth!K18</f>
        <v>0</v>
      </c>
      <c r="I6" s="18">
        <f>Gosforth!L18</f>
        <v>0</v>
      </c>
      <c r="J6" s="18">
        <f>Gosforth!M18</f>
        <v>0</v>
      </c>
      <c r="K6" s="18">
        <f>Gosforth!N18</f>
        <v>0</v>
      </c>
      <c r="L6" s="18">
        <f>Gosforth!O18</f>
        <v>0</v>
      </c>
      <c r="M6" s="18">
        <f>Gosforth!P18</f>
        <v>0</v>
      </c>
      <c r="N6" s="18">
        <f>Gosforth!Q18</f>
        <v>0</v>
      </c>
      <c r="O6" s="18">
        <f>Gosforth!R18</f>
        <v>0</v>
      </c>
      <c r="P6" s="18">
        <f>Gosforth!S18</f>
        <v>0</v>
      </c>
      <c r="Q6" s="18">
        <f>Gosforth!T18</f>
        <v>0</v>
      </c>
      <c r="R6" s="17">
        <f>Gosforth!U18</f>
        <v>0</v>
      </c>
      <c r="S6" s="16">
        <f>Gosforth!V18</f>
        <v>0</v>
      </c>
      <c r="T6" s="18">
        <f>Gosforth!W18</f>
        <v>0</v>
      </c>
      <c r="U6" s="18">
        <f>Gosforth!X18</f>
        <v>0</v>
      </c>
      <c r="V6" s="18">
        <f>Gosforth!Y18</f>
        <v>0</v>
      </c>
      <c r="W6" s="18">
        <f>Gosforth!Z18</f>
        <v>0</v>
      </c>
      <c r="X6" s="18">
        <f>Gosforth!AA18</f>
        <v>0</v>
      </c>
      <c r="Y6" s="18">
        <f>Gosforth!AB18</f>
        <v>0</v>
      </c>
      <c r="Z6" s="18">
        <f>Gosforth!AC18</f>
        <v>0</v>
      </c>
      <c r="AA6" s="18">
        <f>Gosforth!AD18</f>
        <v>0</v>
      </c>
      <c r="AB6" s="18">
        <f>Gosforth!AE18</f>
        <v>0</v>
      </c>
      <c r="AC6" s="18">
        <f>Gosforth!AF18</f>
        <v>0</v>
      </c>
      <c r="AD6" s="17">
        <f>Gosforth!AG18</f>
        <v>0</v>
      </c>
      <c r="AE6" s="16">
        <f>Gosforth!AH18</f>
        <v>0</v>
      </c>
      <c r="AF6" s="18">
        <f>Gosforth!AI18</f>
        <v>0</v>
      </c>
      <c r="AG6" s="18">
        <f>Gosforth!AJ18</f>
        <v>0</v>
      </c>
      <c r="AH6" s="18">
        <f>Gosforth!AK18</f>
        <v>0</v>
      </c>
      <c r="AI6" s="18">
        <f>Gosforth!AL18</f>
        <v>0</v>
      </c>
      <c r="AJ6" s="18">
        <f>Gosforth!AM18</f>
        <v>0</v>
      </c>
      <c r="AK6" s="18">
        <f>Gosforth!AN18</f>
        <v>0</v>
      </c>
      <c r="AL6" s="18">
        <f>Gosforth!AO18</f>
        <v>0</v>
      </c>
      <c r="AM6" s="18">
        <f>Gosforth!AP18</f>
        <v>0</v>
      </c>
      <c r="AN6" s="18">
        <f>Gosforth!AQ18</f>
        <v>0</v>
      </c>
      <c r="AO6" s="18">
        <f>Gosforth!AR18</f>
        <v>0</v>
      </c>
      <c r="AP6" s="17">
        <f>Gosforth!AS18</f>
        <v>0</v>
      </c>
      <c r="AQ6" s="16">
        <f>Gosforth!AT18</f>
        <v>0</v>
      </c>
      <c r="AR6" s="18">
        <f>Gosforth!AU18</f>
        <v>0</v>
      </c>
      <c r="AS6" s="18">
        <f>Gosforth!AV18</f>
        <v>0</v>
      </c>
      <c r="AT6" s="18">
        <f>Gosforth!AW18</f>
        <v>0</v>
      </c>
      <c r="AU6" s="18">
        <f>Gosforth!AX18</f>
        <v>0</v>
      </c>
      <c r="AV6" s="18">
        <f>Gosforth!AY18</f>
        <v>0</v>
      </c>
      <c r="AW6" s="18">
        <f>Gosforth!AZ18</f>
        <v>0</v>
      </c>
      <c r="AX6" s="18">
        <f>Gosforth!BA18</f>
        <v>0</v>
      </c>
      <c r="AY6" s="18">
        <f>Gosforth!BB18</f>
        <v>0</v>
      </c>
      <c r="AZ6" s="18">
        <f>Gosforth!BC18</f>
        <v>0</v>
      </c>
      <c r="BA6" s="18">
        <f>Gosforth!BD18</f>
        <v>0</v>
      </c>
      <c r="BB6" s="17">
        <f>Gosforth!BE18</f>
        <v>0</v>
      </c>
      <c r="BC6" s="16">
        <f>Gosforth!BF18</f>
        <v>0</v>
      </c>
      <c r="BD6" s="18">
        <f>Gosforth!BG18</f>
        <v>0</v>
      </c>
      <c r="BE6" s="18">
        <f>Gosforth!BH18</f>
        <v>0</v>
      </c>
      <c r="BF6" s="18">
        <f>Gosforth!BI18</f>
        <v>0</v>
      </c>
      <c r="BG6" s="18">
        <f>Gosforth!BJ18</f>
        <v>0</v>
      </c>
      <c r="BH6" s="18">
        <f>Gosforth!BK18</f>
        <v>0</v>
      </c>
      <c r="BI6" s="18">
        <f>Gosforth!BL18</f>
        <v>0</v>
      </c>
      <c r="BJ6" s="18">
        <f>Gosforth!BM18</f>
        <v>0</v>
      </c>
      <c r="BK6" s="18">
        <f>Gosforth!BN18</f>
        <v>0</v>
      </c>
      <c r="BL6" s="18">
        <f>Gosforth!BO18</f>
        <v>0</v>
      </c>
      <c r="BM6" s="18">
        <f>Gosforth!BP18</f>
        <v>0</v>
      </c>
      <c r="BN6" s="17">
        <f>Gosforth!BQ18</f>
        <v>0</v>
      </c>
      <c r="BO6" s="16">
        <f>Gosforth!BR18</f>
        <v>0</v>
      </c>
      <c r="BP6" s="18">
        <f>Gosforth!BS18</f>
        <v>0</v>
      </c>
      <c r="BQ6" s="18">
        <f>Gosforth!BT18</f>
        <v>0</v>
      </c>
      <c r="BR6" s="18">
        <f>Gosforth!BU18</f>
        <v>0</v>
      </c>
      <c r="BS6" s="18">
        <f>Gosforth!BV18</f>
        <v>0</v>
      </c>
      <c r="BT6" s="18">
        <f>Gosforth!BW18</f>
        <v>0</v>
      </c>
      <c r="BU6" s="18">
        <f>Gosforth!BX18</f>
        <v>0</v>
      </c>
      <c r="BV6" s="18">
        <f>Gosforth!BY18</f>
        <v>0</v>
      </c>
      <c r="BW6" s="18">
        <f>Gosforth!BZ18</f>
        <v>0</v>
      </c>
      <c r="BX6" s="18">
        <f>Gosforth!CA18</f>
        <v>0</v>
      </c>
      <c r="BY6" s="18">
        <f>Gosforth!CB18</f>
        <v>0</v>
      </c>
      <c r="BZ6" s="17">
        <f>Gosforth!CC18</f>
        <v>0</v>
      </c>
    </row>
    <row r="7" spans="2:78" ht="15" customHeight="1">
      <c r="B7" s="372"/>
      <c r="C7" s="373"/>
      <c r="D7" s="19" t="s">
        <v>12</v>
      </c>
      <c r="E7" s="20">
        <f>Gosforth!H19</f>
        <v>0</v>
      </c>
      <c r="F7" s="21">
        <f>Gosforth!I19</f>
        <v>0</v>
      </c>
      <c r="G7" s="36">
        <f>Gosforth!J19</f>
        <v>0</v>
      </c>
      <c r="H7" s="22">
        <f>Gosforth!K19</f>
        <v>0</v>
      </c>
      <c r="I7" s="22">
        <f>Gosforth!L19</f>
        <v>0</v>
      </c>
      <c r="J7" s="22">
        <f>Gosforth!M19</f>
        <v>0</v>
      </c>
      <c r="K7" s="22">
        <f>Gosforth!N19</f>
        <v>0</v>
      </c>
      <c r="L7" s="22">
        <f>Gosforth!O19</f>
        <v>0</v>
      </c>
      <c r="M7" s="22">
        <f>Gosforth!P19</f>
        <v>0</v>
      </c>
      <c r="N7" s="22">
        <f>Gosforth!Q19</f>
        <v>0</v>
      </c>
      <c r="O7" s="22">
        <f>Gosforth!R19</f>
        <v>0</v>
      </c>
      <c r="P7" s="22">
        <f>Gosforth!S19</f>
        <v>0</v>
      </c>
      <c r="Q7" s="22">
        <f>Gosforth!T19</f>
        <v>0</v>
      </c>
      <c r="R7" s="21">
        <f>Gosforth!U19</f>
        <v>0</v>
      </c>
      <c r="S7" s="20">
        <f>Gosforth!V19</f>
        <v>0</v>
      </c>
      <c r="T7" s="22">
        <f>Gosforth!W19</f>
        <v>0</v>
      </c>
      <c r="U7" s="22">
        <f>Gosforth!X19</f>
        <v>0</v>
      </c>
      <c r="V7" s="22">
        <f>Gosforth!Y19</f>
        <v>0</v>
      </c>
      <c r="W7" s="22">
        <f>Gosforth!Z19</f>
        <v>0</v>
      </c>
      <c r="X7" s="22">
        <f>Gosforth!AA19</f>
        <v>0</v>
      </c>
      <c r="Y7" s="22">
        <f>Gosforth!AB19</f>
        <v>0</v>
      </c>
      <c r="Z7" s="22">
        <f>Gosforth!AC19</f>
        <v>0</v>
      </c>
      <c r="AA7" s="22">
        <f>Gosforth!AD19</f>
        <v>0</v>
      </c>
      <c r="AB7" s="22">
        <f>Gosforth!AE19</f>
        <v>0</v>
      </c>
      <c r="AC7" s="22">
        <f>Gosforth!AF19</f>
        <v>0</v>
      </c>
      <c r="AD7" s="21">
        <f>Gosforth!AG19</f>
        <v>0</v>
      </c>
      <c r="AE7" s="20">
        <f>Gosforth!AH19</f>
        <v>0</v>
      </c>
      <c r="AF7" s="22">
        <f>Gosforth!AI19</f>
        <v>0</v>
      </c>
      <c r="AG7" s="22">
        <f>Gosforth!AJ19</f>
        <v>0</v>
      </c>
      <c r="AH7" s="22">
        <f>Gosforth!AK19</f>
        <v>0</v>
      </c>
      <c r="AI7" s="22">
        <f>Gosforth!AL19</f>
        <v>0</v>
      </c>
      <c r="AJ7" s="22">
        <f>Gosforth!AM19</f>
        <v>0</v>
      </c>
      <c r="AK7" s="22">
        <f>Gosforth!AN19</f>
        <v>0</v>
      </c>
      <c r="AL7" s="22">
        <f>Gosforth!AO19</f>
        <v>0</v>
      </c>
      <c r="AM7" s="22">
        <f>Gosforth!AP19</f>
        <v>0</v>
      </c>
      <c r="AN7" s="22">
        <f>Gosforth!AQ19</f>
        <v>0</v>
      </c>
      <c r="AO7" s="22">
        <f>Gosforth!AR19</f>
        <v>0</v>
      </c>
      <c r="AP7" s="21">
        <f>Gosforth!AS19</f>
        <v>0</v>
      </c>
      <c r="AQ7" s="20">
        <f>Gosforth!AT19</f>
        <v>0</v>
      </c>
      <c r="AR7" s="22">
        <f>Gosforth!AU19</f>
        <v>0</v>
      </c>
      <c r="AS7" s="22">
        <f>Gosforth!AV19</f>
        <v>0</v>
      </c>
      <c r="AT7" s="22">
        <f>Gosforth!AW19</f>
        <v>0</v>
      </c>
      <c r="AU7" s="22">
        <f>Gosforth!AX19</f>
        <v>0</v>
      </c>
      <c r="AV7" s="22">
        <f>Gosforth!AY19</f>
        <v>0</v>
      </c>
      <c r="AW7" s="22">
        <f>Gosforth!AZ19</f>
        <v>0</v>
      </c>
      <c r="AX7" s="22">
        <f>Gosforth!BA19</f>
        <v>0</v>
      </c>
      <c r="AY7" s="22">
        <f>Gosforth!BB19</f>
        <v>0</v>
      </c>
      <c r="AZ7" s="22">
        <f>Gosforth!BC19</f>
        <v>0</v>
      </c>
      <c r="BA7" s="22">
        <f>Gosforth!BD19</f>
        <v>0</v>
      </c>
      <c r="BB7" s="21">
        <f>Gosforth!BE19</f>
        <v>0</v>
      </c>
      <c r="BC7" s="20">
        <f>Gosforth!BF19</f>
        <v>0</v>
      </c>
      <c r="BD7" s="22">
        <f>Gosforth!BG19</f>
        <v>0</v>
      </c>
      <c r="BE7" s="22">
        <f>Gosforth!BH19</f>
        <v>0</v>
      </c>
      <c r="BF7" s="22">
        <f>Gosforth!BI19</f>
        <v>0</v>
      </c>
      <c r="BG7" s="22">
        <f>Gosforth!BJ19</f>
        <v>0</v>
      </c>
      <c r="BH7" s="22">
        <f>Gosforth!BK19</f>
        <v>0</v>
      </c>
      <c r="BI7" s="22">
        <f>Gosforth!BL19</f>
        <v>0</v>
      </c>
      <c r="BJ7" s="22">
        <f>Gosforth!BM19</f>
        <v>0</v>
      </c>
      <c r="BK7" s="22">
        <f>Gosforth!BN19</f>
        <v>0</v>
      </c>
      <c r="BL7" s="22">
        <f>Gosforth!BO19</f>
        <v>0</v>
      </c>
      <c r="BM7" s="22">
        <f>Gosforth!BP19</f>
        <v>0</v>
      </c>
      <c r="BN7" s="21">
        <f>Gosforth!BQ19</f>
        <v>0</v>
      </c>
      <c r="BO7" s="20">
        <f>Gosforth!BR19</f>
        <v>0</v>
      </c>
      <c r="BP7" s="22">
        <f>Gosforth!BS19</f>
        <v>0</v>
      </c>
      <c r="BQ7" s="22">
        <f>Gosforth!BT19</f>
        <v>0</v>
      </c>
      <c r="BR7" s="22">
        <f>Gosforth!BU19</f>
        <v>0</v>
      </c>
      <c r="BS7" s="22">
        <f>Gosforth!BV19</f>
        <v>0</v>
      </c>
      <c r="BT7" s="22">
        <f>Gosforth!BW19</f>
        <v>0</v>
      </c>
      <c r="BU7" s="22">
        <f>Gosforth!BX19</f>
        <v>0</v>
      </c>
      <c r="BV7" s="22">
        <f>Gosforth!BY19</f>
        <v>0</v>
      </c>
      <c r="BW7" s="22">
        <f>Gosforth!BZ19</f>
        <v>0</v>
      </c>
      <c r="BX7" s="22">
        <f>Gosforth!CA19</f>
        <v>0</v>
      </c>
      <c r="BY7" s="22">
        <f>Gosforth!CB19</f>
        <v>0</v>
      </c>
      <c r="BZ7" s="21">
        <f>Gosforth!CC19</f>
        <v>0</v>
      </c>
    </row>
    <row r="8" spans="2:78" ht="15" customHeight="1">
      <c r="B8" s="368" t="s">
        <v>13</v>
      </c>
      <c r="C8" s="369"/>
      <c r="D8" s="201" t="s">
        <v>9</v>
      </c>
      <c r="E8" s="202">
        <f>Dalpark!H16</f>
        <v>0</v>
      </c>
      <c r="F8" s="203">
        <f>Dalpark!I16</f>
        <v>0</v>
      </c>
      <c r="G8" s="204">
        <f>Dalpark!J16</f>
        <v>0</v>
      </c>
      <c r="H8" s="205">
        <f>Dalpark!K16</f>
        <v>0</v>
      </c>
      <c r="I8" s="205">
        <f>Dalpark!L16</f>
        <v>0</v>
      </c>
      <c r="J8" s="205">
        <f>Dalpark!M16</f>
        <v>0</v>
      </c>
      <c r="K8" s="205">
        <f>Dalpark!N16</f>
        <v>0</v>
      </c>
      <c r="L8" s="205">
        <f>Dalpark!O16</f>
        <v>0</v>
      </c>
      <c r="M8" s="205">
        <f>Dalpark!P16</f>
        <v>0</v>
      </c>
      <c r="N8" s="205">
        <f>Dalpark!Q16</f>
        <v>0</v>
      </c>
      <c r="O8" s="205">
        <f>Dalpark!R16</f>
        <v>0</v>
      </c>
      <c r="P8" s="205">
        <f>Dalpark!S16</f>
        <v>0</v>
      </c>
      <c r="Q8" s="205">
        <f>Dalpark!T16</f>
        <v>0</v>
      </c>
      <c r="R8" s="203">
        <f>Dalpark!U16</f>
        <v>0</v>
      </c>
      <c r="S8" s="202">
        <f>Dalpark!V16</f>
        <v>0</v>
      </c>
      <c r="T8" s="205">
        <f>Dalpark!W16</f>
        <v>0</v>
      </c>
      <c r="U8" s="205">
        <f>Dalpark!X16</f>
        <v>0</v>
      </c>
      <c r="V8" s="205">
        <f>Dalpark!Y16</f>
        <v>0</v>
      </c>
      <c r="W8" s="205">
        <f>Dalpark!Z16</f>
        <v>0</v>
      </c>
      <c r="X8" s="205">
        <f>Dalpark!AA16</f>
        <v>0</v>
      </c>
      <c r="Y8" s="205">
        <f>Dalpark!AB16</f>
        <v>0</v>
      </c>
      <c r="Z8" s="205">
        <f>Dalpark!AC16</f>
        <v>0</v>
      </c>
      <c r="AA8" s="205">
        <f>Dalpark!AD16</f>
        <v>0</v>
      </c>
      <c r="AB8" s="205">
        <f>Dalpark!AE16</f>
        <v>0</v>
      </c>
      <c r="AC8" s="205">
        <f>Dalpark!AF16</f>
        <v>0</v>
      </c>
      <c r="AD8" s="203">
        <f>Dalpark!AG16</f>
        <v>0</v>
      </c>
      <c r="AE8" s="202">
        <f>Dalpark!AH16</f>
        <v>0</v>
      </c>
      <c r="AF8" s="205">
        <f>Dalpark!AI16</f>
        <v>0</v>
      </c>
      <c r="AG8" s="205">
        <f>Dalpark!AJ16</f>
        <v>0</v>
      </c>
      <c r="AH8" s="205">
        <f>Dalpark!AK16</f>
        <v>0</v>
      </c>
      <c r="AI8" s="205">
        <f>Dalpark!AL16</f>
        <v>0</v>
      </c>
      <c r="AJ8" s="205">
        <f>Dalpark!AM16</f>
        <v>0</v>
      </c>
      <c r="AK8" s="205">
        <f>Dalpark!AN16</f>
        <v>0</v>
      </c>
      <c r="AL8" s="205">
        <f>Dalpark!AO16</f>
        <v>0</v>
      </c>
      <c r="AM8" s="205">
        <f>Dalpark!AP16</f>
        <v>0</v>
      </c>
      <c r="AN8" s="205">
        <f>Dalpark!AQ16</f>
        <v>0</v>
      </c>
      <c r="AO8" s="205">
        <f>Dalpark!AR16</f>
        <v>0</v>
      </c>
      <c r="AP8" s="203">
        <f>Dalpark!AS16</f>
        <v>0</v>
      </c>
      <c r="AQ8" s="202">
        <f>Dalpark!AT16</f>
        <v>0</v>
      </c>
      <c r="AR8" s="205">
        <f>Dalpark!AU16</f>
        <v>0</v>
      </c>
      <c r="AS8" s="205">
        <f>Dalpark!AV16</f>
        <v>0</v>
      </c>
      <c r="AT8" s="205">
        <f>Dalpark!AW16</f>
        <v>0</v>
      </c>
      <c r="AU8" s="205">
        <f>Dalpark!AX16</f>
        <v>0</v>
      </c>
      <c r="AV8" s="205">
        <f>Dalpark!AY16</f>
        <v>0</v>
      </c>
      <c r="AW8" s="205">
        <f>Dalpark!AZ16</f>
        <v>0</v>
      </c>
      <c r="AX8" s="205">
        <f>Dalpark!BA16</f>
        <v>0</v>
      </c>
      <c r="AY8" s="205">
        <f>Dalpark!BB16</f>
        <v>0</v>
      </c>
      <c r="AZ8" s="205">
        <f>Dalpark!BC16</f>
        <v>0</v>
      </c>
      <c r="BA8" s="205">
        <f>Dalpark!BD16</f>
        <v>0</v>
      </c>
      <c r="BB8" s="203">
        <f>Dalpark!BE16</f>
        <v>0</v>
      </c>
      <c r="BC8" s="202">
        <f>Dalpark!BF16</f>
        <v>0</v>
      </c>
      <c r="BD8" s="205">
        <f>Dalpark!BG16</f>
        <v>0</v>
      </c>
      <c r="BE8" s="205">
        <f>Dalpark!BH16</f>
        <v>0</v>
      </c>
      <c r="BF8" s="205">
        <f>Dalpark!BI16</f>
        <v>0</v>
      </c>
      <c r="BG8" s="205">
        <f>Dalpark!BJ16</f>
        <v>0</v>
      </c>
      <c r="BH8" s="205">
        <f>Dalpark!BK16</f>
        <v>0</v>
      </c>
      <c r="BI8" s="205">
        <f>Dalpark!BL16</f>
        <v>0</v>
      </c>
      <c r="BJ8" s="205">
        <f>Dalpark!BM16</f>
        <v>0</v>
      </c>
      <c r="BK8" s="205">
        <f>Dalpark!BN16</f>
        <v>0</v>
      </c>
      <c r="BL8" s="205">
        <f>Dalpark!BO16</f>
        <v>0</v>
      </c>
      <c r="BM8" s="205">
        <f>Dalpark!BP16</f>
        <v>0</v>
      </c>
      <c r="BN8" s="203">
        <f>Dalpark!BQ16</f>
        <v>0</v>
      </c>
      <c r="BO8" s="202">
        <f>Dalpark!BR16</f>
        <v>0</v>
      </c>
      <c r="BP8" s="205">
        <f>Dalpark!BS16</f>
        <v>0</v>
      </c>
      <c r="BQ8" s="205">
        <f>Dalpark!BT16</f>
        <v>0</v>
      </c>
      <c r="BR8" s="205">
        <f>Dalpark!BU16</f>
        <v>0</v>
      </c>
      <c r="BS8" s="205">
        <f>Dalpark!BV16</f>
        <v>0</v>
      </c>
      <c r="BT8" s="205">
        <f>Dalpark!BW16</f>
        <v>0</v>
      </c>
      <c r="BU8" s="205">
        <f>Dalpark!BX16</f>
        <v>0</v>
      </c>
      <c r="BV8" s="205">
        <f>Dalpark!BY16</f>
        <v>0</v>
      </c>
      <c r="BW8" s="205">
        <f>Dalpark!BZ16</f>
        <v>0</v>
      </c>
      <c r="BX8" s="205">
        <f>Dalpark!CA16</f>
        <v>0</v>
      </c>
      <c r="BY8" s="205">
        <f>Dalpark!CB16</f>
        <v>0</v>
      </c>
      <c r="BZ8" s="203">
        <f>Dalpark!CC16</f>
        <v>0</v>
      </c>
    </row>
    <row r="9" spans="2:78" ht="15" customHeight="1">
      <c r="B9" s="370"/>
      <c r="C9" s="371"/>
      <c r="D9" s="15" t="s">
        <v>10</v>
      </c>
      <c r="E9" s="16">
        <f>Dalpark!H17</f>
        <v>0</v>
      </c>
      <c r="F9" s="17">
        <f>Dalpark!I17</f>
        <v>0</v>
      </c>
      <c r="G9" s="35">
        <f>Dalpark!J17</f>
        <v>0</v>
      </c>
      <c r="H9" s="18">
        <f>Dalpark!K17</f>
        <v>0</v>
      </c>
      <c r="I9" s="18">
        <f>Dalpark!L17</f>
        <v>0</v>
      </c>
      <c r="J9" s="18">
        <f>Dalpark!M17</f>
        <v>0</v>
      </c>
      <c r="K9" s="18">
        <f>Dalpark!N17</f>
        <v>0</v>
      </c>
      <c r="L9" s="18">
        <f>Dalpark!O17</f>
        <v>0</v>
      </c>
      <c r="M9" s="18">
        <f>Dalpark!P17</f>
        <v>0</v>
      </c>
      <c r="N9" s="18">
        <f>Dalpark!Q17</f>
        <v>0</v>
      </c>
      <c r="O9" s="18">
        <f>Dalpark!R17</f>
        <v>0</v>
      </c>
      <c r="P9" s="18">
        <f>Dalpark!S17</f>
        <v>0</v>
      </c>
      <c r="Q9" s="18">
        <f>Dalpark!T17</f>
        <v>0</v>
      </c>
      <c r="R9" s="17">
        <f>Dalpark!U17</f>
        <v>0</v>
      </c>
      <c r="S9" s="16">
        <f>Dalpark!V17</f>
        <v>0</v>
      </c>
      <c r="T9" s="18">
        <f>Dalpark!W17</f>
        <v>0</v>
      </c>
      <c r="U9" s="18">
        <f>Dalpark!X17</f>
        <v>0</v>
      </c>
      <c r="V9" s="18">
        <f>Dalpark!Y17</f>
        <v>0</v>
      </c>
      <c r="W9" s="18">
        <f>Dalpark!Z17</f>
        <v>0</v>
      </c>
      <c r="X9" s="18">
        <f>Dalpark!AA17</f>
        <v>0</v>
      </c>
      <c r="Y9" s="18">
        <f>Dalpark!AB17</f>
        <v>0</v>
      </c>
      <c r="Z9" s="18">
        <f>Dalpark!AC17</f>
        <v>0</v>
      </c>
      <c r="AA9" s="18">
        <f>Dalpark!AD17</f>
        <v>0</v>
      </c>
      <c r="AB9" s="18">
        <f>Dalpark!AE17</f>
        <v>0</v>
      </c>
      <c r="AC9" s="18">
        <f>Dalpark!AF17</f>
        <v>0</v>
      </c>
      <c r="AD9" s="17">
        <f>Dalpark!AG17</f>
        <v>0</v>
      </c>
      <c r="AE9" s="16">
        <f>Dalpark!AH17</f>
        <v>0</v>
      </c>
      <c r="AF9" s="18">
        <f>Dalpark!AI17</f>
        <v>0</v>
      </c>
      <c r="AG9" s="18">
        <f>Dalpark!AJ17</f>
        <v>0</v>
      </c>
      <c r="AH9" s="18">
        <f>Dalpark!AK17</f>
        <v>0</v>
      </c>
      <c r="AI9" s="18">
        <f>Dalpark!AL17</f>
        <v>0</v>
      </c>
      <c r="AJ9" s="18">
        <f>Dalpark!AM17</f>
        <v>0</v>
      </c>
      <c r="AK9" s="18">
        <f>Dalpark!AN17</f>
        <v>0</v>
      </c>
      <c r="AL9" s="18">
        <f>Dalpark!AO17</f>
        <v>0</v>
      </c>
      <c r="AM9" s="18">
        <f>Dalpark!AP17</f>
        <v>0</v>
      </c>
      <c r="AN9" s="18">
        <f>Dalpark!AQ17</f>
        <v>0</v>
      </c>
      <c r="AO9" s="18">
        <f>Dalpark!AR17</f>
        <v>0</v>
      </c>
      <c r="AP9" s="17">
        <f>Dalpark!AS17</f>
        <v>0</v>
      </c>
      <c r="AQ9" s="16">
        <f>Dalpark!AT17</f>
        <v>0</v>
      </c>
      <c r="AR9" s="18">
        <f>Dalpark!AU17</f>
        <v>0</v>
      </c>
      <c r="AS9" s="18">
        <f>Dalpark!AV17</f>
        <v>0</v>
      </c>
      <c r="AT9" s="18">
        <f>Dalpark!AW17</f>
        <v>0</v>
      </c>
      <c r="AU9" s="18">
        <f>Dalpark!AX17</f>
        <v>0</v>
      </c>
      <c r="AV9" s="18">
        <f>Dalpark!AY17</f>
        <v>0</v>
      </c>
      <c r="AW9" s="18">
        <f>Dalpark!AZ17</f>
        <v>0</v>
      </c>
      <c r="AX9" s="18">
        <f>Dalpark!BA17</f>
        <v>0</v>
      </c>
      <c r="AY9" s="18">
        <f>Dalpark!BB17</f>
        <v>0</v>
      </c>
      <c r="AZ9" s="18">
        <f>Dalpark!BC17</f>
        <v>0</v>
      </c>
      <c r="BA9" s="18">
        <f>Dalpark!BD17</f>
        <v>0</v>
      </c>
      <c r="BB9" s="17">
        <f>Dalpark!BE17</f>
        <v>0</v>
      </c>
      <c r="BC9" s="16">
        <f>Dalpark!BF17</f>
        <v>0</v>
      </c>
      <c r="BD9" s="18">
        <f>Dalpark!BG17</f>
        <v>0</v>
      </c>
      <c r="BE9" s="18">
        <f>Dalpark!BH17</f>
        <v>0</v>
      </c>
      <c r="BF9" s="18">
        <f>Dalpark!BI17</f>
        <v>0</v>
      </c>
      <c r="BG9" s="18">
        <f>Dalpark!BJ17</f>
        <v>0</v>
      </c>
      <c r="BH9" s="18">
        <f>Dalpark!BK17</f>
        <v>0</v>
      </c>
      <c r="BI9" s="18">
        <f>Dalpark!BL17</f>
        <v>0</v>
      </c>
      <c r="BJ9" s="18">
        <f>Dalpark!BM17</f>
        <v>0</v>
      </c>
      <c r="BK9" s="18">
        <f>Dalpark!BN17</f>
        <v>0</v>
      </c>
      <c r="BL9" s="18">
        <f>Dalpark!BO17</f>
        <v>0</v>
      </c>
      <c r="BM9" s="18">
        <f>Dalpark!BP17</f>
        <v>0</v>
      </c>
      <c r="BN9" s="17">
        <f>Dalpark!BQ17</f>
        <v>0</v>
      </c>
      <c r="BO9" s="16">
        <f>Dalpark!BR17</f>
        <v>0</v>
      </c>
      <c r="BP9" s="18">
        <f>Dalpark!BS17</f>
        <v>0</v>
      </c>
      <c r="BQ9" s="18">
        <f>Dalpark!BT17</f>
        <v>0</v>
      </c>
      <c r="BR9" s="18">
        <f>Dalpark!BU17</f>
        <v>0</v>
      </c>
      <c r="BS9" s="18">
        <f>Dalpark!BV17</f>
        <v>0</v>
      </c>
      <c r="BT9" s="18">
        <f>Dalpark!BW17</f>
        <v>0</v>
      </c>
      <c r="BU9" s="18">
        <f>Dalpark!BX17</f>
        <v>0</v>
      </c>
      <c r="BV9" s="18">
        <f>Dalpark!BY17</f>
        <v>0</v>
      </c>
      <c r="BW9" s="18">
        <f>Dalpark!BZ17</f>
        <v>0</v>
      </c>
      <c r="BX9" s="18">
        <f>Dalpark!CA17</f>
        <v>0</v>
      </c>
      <c r="BY9" s="18">
        <f>Dalpark!CB17</f>
        <v>0</v>
      </c>
      <c r="BZ9" s="17">
        <f>Dalpark!CC17</f>
        <v>0</v>
      </c>
    </row>
    <row r="10" spans="2:78" ht="15" customHeight="1">
      <c r="B10" s="370"/>
      <c r="C10" s="371"/>
      <c r="D10" s="15" t="s">
        <v>11</v>
      </c>
      <c r="E10" s="16">
        <f>Dalpark!H18</f>
        <v>0</v>
      </c>
      <c r="F10" s="17">
        <f>Dalpark!I18</f>
        <v>0</v>
      </c>
      <c r="G10" s="35">
        <f>Dalpark!J18</f>
        <v>0</v>
      </c>
      <c r="H10" s="18">
        <f>Dalpark!K18</f>
        <v>0</v>
      </c>
      <c r="I10" s="18">
        <f>Dalpark!L18</f>
        <v>0</v>
      </c>
      <c r="J10" s="18">
        <f>Dalpark!M18</f>
        <v>0</v>
      </c>
      <c r="K10" s="18">
        <f>Dalpark!N18</f>
        <v>0</v>
      </c>
      <c r="L10" s="18">
        <f>Dalpark!O18</f>
        <v>0</v>
      </c>
      <c r="M10" s="18">
        <f>Dalpark!P18</f>
        <v>0</v>
      </c>
      <c r="N10" s="18">
        <f>Dalpark!Q18</f>
        <v>0</v>
      </c>
      <c r="O10" s="18">
        <f>Dalpark!R18</f>
        <v>0</v>
      </c>
      <c r="P10" s="18">
        <f>Dalpark!S18</f>
        <v>0</v>
      </c>
      <c r="Q10" s="18">
        <f>Dalpark!T18</f>
        <v>0</v>
      </c>
      <c r="R10" s="17">
        <f>Dalpark!U18</f>
        <v>0</v>
      </c>
      <c r="S10" s="16">
        <f>Dalpark!V18</f>
        <v>0</v>
      </c>
      <c r="T10" s="18">
        <f>Dalpark!W18</f>
        <v>0</v>
      </c>
      <c r="U10" s="18">
        <f>Dalpark!X18</f>
        <v>0</v>
      </c>
      <c r="V10" s="18">
        <f>Dalpark!Y18</f>
        <v>0</v>
      </c>
      <c r="W10" s="18">
        <f>Dalpark!Z18</f>
        <v>0</v>
      </c>
      <c r="X10" s="18">
        <f>Dalpark!AA18</f>
        <v>0</v>
      </c>
      <c r="Y10" s="18">
        <f>Dalpark!AB18</f>
        <v>0</v>
      </c>
      <c r="Z10" s="18">
        <f>Dalpark!AC18</f>
        <v>0</v>
      </c>
      <c r="AA10" s="18">
        <f>Dalpark!AD18</f>
        <v>0</v>
      </c>
      <c r="AB10" s="18">
        <f>Dalpark!AE18</f>
        <v>0</v>
      </c>
      <c r="AC10" s="18">
        <f>Dalpark!AF18</f>
        <v>0</v>
      </c>
      <c r="AD10" s="17">
        <f>Dalpark!AG18</f>
        <v>0</v>
      </c>
      <c r="AE10" s="16">
        <f>Dalpark!AH18</f>
        <v>0</v>
      </c>
      <c r="AF10" s="18">
        <f>Dalpark!AI18</f>
        <v>0</v>
      </c>
      <c r="AG10" s="18">
        <f>Dalpark!AJ18</f>
        <v>0</v>
      </c>
      <c r="AH10" s="18">
        <f>Dalpark!AK18</f>
        <v>0</v>
      </c>
      <c r="AI10" s="18">
        <f>Dalpark!AL18</f>
        <v>0</v>
      </c>
      <c r="AJ10" s="18">
        <f>Dalpark!AM18</f>
        <v>0</v>
      </c>
      <c r="AK10" s="18">
        <f>Dalpark!AN18</f>
        <v>0</v>
      </c>
      <c r="AL10" s="18">
        <f>Dalpark!AO18</f>
        <v>0</v>
      </c>
      <c r="AM10" s="18">
        <f>Dalpark!AP18</f>
        <v>0</v>
      </c>
      <c r="AN10" s="18">
        <f>Dalpark!AQ18</f>
        <v>0</v>
      </c>
      <c r="AO10" s="18">
        <f>Dalpark!AR18</f>
        <v>0</v>
      </c>
      <c r="AP10" s="17">
        <f>Dalpark!AS18</f>
        <v>0</v>
      </c>
      <c r="AQ10" s="16">
        <f>Dalpark!AT18</f>
        <v>0</v>
      </c>
      <c r="AR10" s="18">
        <f>Dalpark!AU18</f>
        <v>0</v>
      </c>
      <c r="AS10" s="18">
        <f>Dalpark!AV18</f>
        <v>0</v>
      </c>
      <c r="AT10" s="18">
        <f>Dalpark!AW18</f>
        <v>0</v>
      </c>
      <c r="AU10" s="18">
        <f>Dalpark!AX18</f>
        <v>0</v>
      </c>
      <c r="AV10" s="18">
        <f>Dalpark!AY18</f>
        <v>0</v>
      </c>
      <c r="AW10" s="18">
        <f>Dalpark!AZ18</f>
        <v>0</v>
      </c>
      <c r="AX10" s="18">
        <f>Dalpark!BA18</f>
        <v>0</v>
      </c>
      <c r="AY10" s="18">
        <f>Dalpark!BB18</f>
        <v>0</v>
      </c>
      <c r="AZ10" s="18">
        <f>Dalpark!BC18</f>
        <v>0</v>
      </c>
      <c r="BA10" s="18">
        <f>Dalpark!BD18</f>
        <v>0</v>
      </c>
      <c r="BB10" s="17">
        <f>Dalpark!BE18</f>
        <v>0</v>
      </c>
      <c r="BC10" s="16">
        <f>Dalpark!BF18</f>
        <v>0</v>
      </c>
      <c r="BD10" s="18">
        <f>Dalpark!BG18</f>
        <v>0</v>
      </c>
      <c r="BE10" s="18">
        <f>Dalpark!BH18</f>
        <v>0</v>
      </c>
      <c r="BF10" s="18">
        <f>Dalpark!BI18</f>
        <v>0</v>
      </c>
      <c r="BG10" s="18">
        <f>Dalpark!BJ18</f>
        <v>0</v>
      </c>
      <c r="BH10" s="18">
        <f>Dalpark!BK18</f>
        <v>0</v>
      </c>
      <c r="BI10" s="18">
        <f>Dalpark!BL18</f>
        <v>0</v>
      </c>
      <c r="BJ10" s="18">
        <f>Dalpark!BM18</f>
        <v>0</v>
      </c>
      <c r="BK10" s="18">
        <f>Dalpark!BN18</f>
        <v>0</v>
      </c>
      <c r="BL10" s="18">
        <f>Dalpark!BO18</f>
        <v>0</v>
      </c>
      <c r="BM10" s="18">
        <f>Dalpark!BP18</f>
        <v>0</v>
      </c>
      <c r="BN10" s="17">
        <f>Dalpark!BQ18</f>
        <v>0</v>
      </c>
      <c r="BO10" s="16">
        <f>Dalpark!BR18</f>
        <v>0</v>
      </c>
      <c r="BP10" s="18">
        <f>Dalpark!BS18</f>
        <v>0</v>
      </c>
      <c r="BQ10" s="18">
        <f>Dalpark!BT18</f>
        <v>0</v>
      </c>
      <c r="BR10" s="18">
        <f>Dalpark!BU18</f>
        <v>0</v>
      </c>
      <c r="BS10" s="18">
        <f>Dalpark!BV18</f>
        <v>0</v>
      </c>
      <c r="BT10" s="18">
        <f>Dalpark!BW18</f>
        <v>0</v>
      </c>
      <c r="BU10" s="18">
        <f>Dalpark!BX18</f>
        <v>0</v>
      </c>
      <c r="BV10" s="18">
        <f>Dalpark!BY18</f>
        <v>0</v>
      </c>
      <c r="BW10" s="18">
        <f>Dalpark!BZ18</f>
        <v>0</v>
      </c>
      <c r="BX10" s="18">
        <f>Dalpark!CA18</f>
        <v>0</v>
      </c>
      <c r="BY10" s="18">
        <f>Dalpark!CB18</f>
        <v>0</v>
      </c>
      <c r="BZ10" s="17">
        <f>Dalpark!CC18</f>
        <v>0</v>
      </c>
    </row>
    <row r="11" spans="2:78" ht="15" customHeight="1">
      <c r="B11" s="372"/>
      <c r="C11" s="373"/>
      <c r="D11" s="19" t="s">
        <v>12</v>
      </c>
      <c r="E11" s="20">
        <f>Dalpark!H19</f>
        <v>0</v>
      </c>
      <c r="F11" s="21">
        <f>Dalpark!I19</f>
        <v>0</v>
      </c>
      <c r="G11" s="36">
        <f>Dalpark!J19</f>
        <v>0</v>
      </c>
      <c r="H11" s="22">
        <f>Dalpark!K19</f>
        <v>0</v>
      </c>
      <c r="I11" s="22">
        <f>Dalpark!L19</f>
        <v>0</v>
      </c>
      <c r="J11" s="22">
        <f>Dalpark!M19</f>
        <v>0</v>
      </c>
      <c r="K11" s="22">
        <f>Dalpark!N19</f>
        <v>0</v>
      </c>
      <c r="L11" s="22">
        <f>Dalpark!O19</f>
        <v>0</v>
      </c>
      <c r="M11" s="22">
        <f>Dalpark!P19</f>
        <v>0</v>
      </c>
      <c r="N11" s="22">
        <f>Dalpark!Q19</f>
        <v>0</v>
      </c>
      <c r="O11" s="22">
        <f>Dalpark!R19</f>
        <v>0</v>
      </c>
      <c r="P11" s="22">
        <f>Dalpark!S19</f>
        <v>0</v>
      </c>
      <c r="Q11" s="22">
        <f>Dalpark!T19</f>
        <v>0</v>
      </c>
      <c r="R11" s="21">
        <f>Dalpark!U19</f>
        <v>0</v>
      </c>
      <c r="S11" s="20">
        <f>Dalpark!V19</f>
        <v>0</v>
      </c>
      <c r="T11" s="22">
        <f>Dalpark!W19</f>
        <v>0</v>
      </c>
      <c r="U11" s="22">
        <f>Dalpark!X19</f>
        <v>0</v>
      </c>
      <c r="V11" s="22">
        <f>Dalpark!Y19</f>
        <v>0</v>
      </c>
      <c r="W11" s="22">
        <f>Dalpark!Z19</f>
        <v>0</v>
      </c>
      <c r="X11" s="22">
        <f>Dalpark!AA19</f>
        <v>0</v>
      </c>
      <c r="Y11" s="22">
        <f>Dalpark!AB19</f>
        <v>0</v>
      </c>
      <c r="Z11" s="22">
        <f>Dalpark!AC19</f>
        <v>0</v>
      </c>
      <c r="AA11" s="22">
        <f>Dalpark!AD19</f>
        <v>0</v>
      </c>
      <c r="AB11" s="22">
        <f>Dalpark!AE19</f>
        <v>0</v>
      </c>
      <c r="AC11" s="22">
        <f>Dalpark!AF19</f>
        <v>0</v>
      </c>
      <c r="AD11" s="21">
        <f>Dalpark!AG19</f>
        <v>0</v>
      </c>
      <c r="AE11" s="20">
        <f>Dalpark!AH19</f>
        <v>0</v>
      </c>
      <c r="AF11" s="22">
        <f>Dalpark!AI19</f>
        <v>0</v>
      </c>
      <c r="AG11" s="22">
        <f>Dalpark!AJ19</f>
        <v>0</v>
      </c>
      <c r="AH11" s="22">
        <f>Dalpark!AK19</f>
        <v>0</v>
      </c>
      <c r="AI11" s="22">
        <f>Dalpark!AL19</f>
        <v>0</v>
      </c>
      <c r="AJ11" s="22">
        <f>Dalpark!AM19</f>
        <v>0</v>
      </c>
      <c r="AK11" s="22">
        <f>Dalpark!AN19</f>
        <v>0</v>
      </c>
      <c r="AL11" s="22">
        <f>Dalpark!AO19</f>
        <v>0</v>
      </c>
      <c r="AM11" s="22">
        <f>Dalpark!AP19</f>
        <v>0</v>
      </c>
      <c r="AN11" s="22">
        <f>Dalpark!AQ19</f>
        <v>0</v>
      </c>
      <c r="AO11" s="22">
        <f>Dalpark!AR19</f>
        <v>0</v>
      </c>
      <c r="AP11" s="21">
        <f>Dalpark!AS19</f>
        <v>0</v>
      </c>
      <c r="AQ11" s="20">
        <f>Dalpark!AT19</f>
        <v>0</v>
      </c>
      <c r="AR11" s="22">
        <f>Dalpark!AU19</f>
        <v>0</v>
      </c>
      <c r="AS11" s="22">
        <f>Dalpark!AV19</f>
        <v>0</v>
      </c>
      <c r="AT11" s="22">
        <f>Dalpark!AW19</f>
        <v>0</v>
      </c>
      <c r="AU11" s="22">
        <f>Dalpark!AX19</f>
        <v>0</v>
      </c>
      <c r="AV11" s="22">
        <f>Dalpark!AY19</f>
        <v>0</v>
      </c>
      <c r="AW11" s="22">
        <f>Dalpark!AZ19</f>
        <v>0</v>
      </c>
      <c r="AX11" s="22">
        <f>Dalpark!BA19</f>
        <v>0</v>
      </c>
      <c r="AY11" s="22">
        <f>Dalpark!BB19</f>
        <v>0</v>
      </c>
      <c r="AZ11" s="22">
        <f>Dalpark!BC19</f>
        <v>0</v>
      </c>
      <c r="BA11" s="22">
        <f>Dalpark!BD19</f>
        <v>0</v>
      </c>
      <c r="BB11" s="21">
        <f>Dalpark!BE19</f>
        <v>0</v>
      </c>
      <c r="BC11" s="20">
        <f>Dalpark!BF19</f>
        <v>0</v>
      </c>
      <c r="BD11" s="22">
        <f>Dalpark!BG19</f>
        <v>0</v>
      </c>
      <c r="BE11" s="22">
        <f>Dalpark!BH19</f>
        <v>0</v>
      </c>
      <c r="BF11" s="22">
        <f>Dalpark!BI19</f>
        <v>0</v>
      </c>
      <c r="BG11" s="22">
        <f>Dalpark!BJ19</f>
        <v>0</v>
      </c>
      <c r="BH11" s="22">
        <f>Dalpark!BK19</f>
        <v>0</v>
      </c>
      <c r="BI11" s="22">
        <f>Dalpark!BL19</f>
        <v>0</v>
      </c>
      <c r="BJ11" s="22">
        <f>Dalpark!BM19</f>
        <v>0</v>
      </c>
      <c r="BK11" s="22">
        <f>Dalpark!BN19</f>
        <v>0</v>
      </c>
      <c r="BL11" s="22">
        <f>Dalpark!BO19</f>
        <v>0</v>
      </c>
      <c r="BM11" s="22">
        <f>Dalpark!BP19</f>
        <v>0</v>
      </c>
      <c r="BN11" s="21">
        <f>Dalpark!BQ19</f>
        <v>0</v>
      </c>
      <c r="BO11" s="20">
        <f>Dalpark!BR19</f>
        <v>0</v>
      </c>
      <c r="BP11" s="22">
        <f>Dalpark!BS19</f>
        <v>0</v>
      </c>
      <c r="BQ11" s="22">
        <f>Dalpark!BT19</f>
        <v>0</v>
      </c>
      <c r="BR11" s="22">
        <f>Dalpark!BU19</f>
        <v>0</v>
      </c>
      <c r="BS11" s="22">
        <f>Dalpark!BV19</f>
        <v>0</v>
      </c>
      <c r="BT11" s="22">
        <f>Dalpark!BW19</f>
        <v>0</v>
      </c>
      <c r="BU11" s="22">
        <f>Dalpark!BX19</f>
        <v>0</v>
      </c>
      <c r="BV11" s="22">
        <f>Dalpark!BY19</f>
        <v>0</v>
      </c>
      <c r="BW11" s="22">
        <f>Dalpark!BZ19</f>
        <v>0</v>
      </c>
      <c r="BX11" s="22">
        <f>Dalpark!CA19</f>
        <v>0</v>
      </c>
      <c r="BY11" s="22">
        <f>Dalpark!CB19</f>
        <v>0</v>
      </c>
      <c r="BZ11" s="21">
        <f>Dalpark!CC19</f>
        <v>0</v>
      </c>
    </row>
    <row r="12" spans="2:78" ht="15" customHeight="1">
      <c r="B12" s="368" t="s">
        <v>14</v>
      </c>
      <c r="C12" s="369"/>
      <c r="D12" s="201" t="s">
        <v>9</v>
      </c>
      <c r="E12" s="202">
        <f>Leandra!H16</f>
        <v>0</v>
      </c>
      <c r="F12" s="203">
        <f>Leandra!I16</f>
        <v>0</v>
      </c>
      <c r="G12" s="204">
        <f>Leandra!J16</f>
        <v>0</v>
      </c>
      <c r="H12" s="205">
        <f>Leandra!K16</f>
        <v>0</v>
      </c>
      <c r="I12" s="205">
        <f>Leandra!L16</f>
        <v>0</v>
      </c>
      <c r="J12" s="205">
        <f>Leandra!M16</f>
        <v>0</v>
      </c>
      <c r="K12" s="205">
        <f>Leandra!N16</f>
        <v>0</v>
      </c>
      <c r="L12" s="205">
        <f>Leandra!O16</f>
        <v>0</v>
      </c>
      <c r="M12" s="205">
        <f>Leandra!P16</f>
        <v>0</v>
      </c>
      <c r="N12" s="205">
        <f>Leandra!Q16</f>
        <v>0</v>
      </c>
      <c r="O12" s="205">
        <f>Leandra!R16</f>
        <v>0</v>
      </c>
      <c r="P12" s="205">
        <f>Leandra!S16</f>
        <v>0</v>
      </c>
      <c r="Q12" s="205">
        <f>Leandra!T16</f>
        <v>0</v>
      </c>
      <c r="R12" s="203">
        <f>Leandra!U16</f>
        <v>0</v>
      </c>
      <c r="S12" s="202">
        <f>Leandra!V16</f>
        <v>0</v>
      </c>
      <c r="T12" s="205">
        <f>Leandra!W16</f>
        <v>0</v>
      </c>
      <c r="U12" s="205">
        <f>Leandra!X16</f>
        <v>0</v>
      </c>
      <c r="V12" s="205">
        <f>Leandra!Y16</f>
        <v>0</v>
      </c>
      <c r="W12" s="205">
        <f>Leandra!Z16</f>
        <v>0</v>
      </c>
      <c r="X12" s="205">
        <f>Leandra!AA16</f>
        <v>0</v>
      </c>
      <c r="Y12" s="205">
        <f>Leandra!AB16</f>
        <v>0</v>
      </c>
      <c r="Z12" s="205">
        <f>Leandra!AC16</f>
        <v>0</v>
      </c>
      <c r="AA12" s="205">
        <f>Leandra!AD16</f>
        <v>0</v>
      </c>
      <c r="AB12" s="205">
        <f>Leandra!AE16</f>
        <v>0</v>
      </c>
      <c r="AC12" s="205">
        <f>Leandra!AF16</f>
        <v>0</v>
      </c>
      <c r="AD12" s="203">
        <f>Leandra!AG16</f>
        <v>0</v>
      </c>
      <c r="AE12" s="202">
        <f>Leandra!AH16</f>
        <v>0</v>
      </c>
      <c r="AF12" s="205">
        <f>Leandra!AI16</f>
        <v>0</v>
      </c>
      <c r="AG12" s="205">
        <f>Leandra!AJ16</f>
        <v>0</v>
      </c>
      <c r="AH12" s="205">
        <f>Leandra!AK16</f>
        <v>0</v>
      </c>
      <c r="AI12" s="205">
        <f>Leandra!AL16</f>
        <v>0</v>
      </c>
      <c r="AJ12" s="205">
        <f>Leandra!AM16</f>
        <v>0</v>
      </c>
      <c r="AK12" s="205">
        <f>Leandra!AN16</f>
        <v>0</v>
      </c>
      <c r="AL12" s="205">
        <f>Leandra!AO16</f>
        <v>0</v>
      </c>
      <c r="AM12" s="205">
        <f>Leandra!AP16</f>
        <v>0</v>
      </c>
      <c r="AN12" s="205">
        <f>Leandra!AQ16</f>
        <v>0</v>
      </c>
      <c r="AO12" s="205">
        <f>Leandra!AR16</f>
        <v>0</v>
      </c>
      <c r="AP12" s="203">
        <f>Leandra!AS16</f>
        <v>0</v>
      </c>
      <c r="AQ12" s="202">
        <f>Leandra!AT16</f>
        <v>0</v>
      </c>
      <c r="AR12" s="205">
        <f>Leandra!AU16</f>
        <v>0</v>
      </c>
      <c r="AS12" s="205">
        <f>Leandra!AV16</f>
        <v>0</v>
      </c>
      <c r="AT12" s="205">
        <f>Leandra!AW16</f>
        <v>0</v>
      </c>
      <c r="AU12" s="205">
        <f>Leandra!AX16</f>
        <v>0</v>
      </c>
      <c r="AV12" s="205">
        <f>Leandra!AY16</f>
        <v>0</v>
      </c>
      <c r="AW12" s="205">
        <f>Leandra!AZ16</f>
        <v>0</v>
      </c>
      <c r="AX12" s="205">
        <f>Leandra!BA16</f>
        <v>0</v>
      </c>
      <c r="AY12" s="205">
        <f>Leandra!BB16</f>
        <v>0</v>
      </c>
      <c r="AZ12" s="205">
        <f>Leandra!BC16</f>
        <v>0</v>
      </c>
      <c r="BA12" s="205">
        <f>Leandra!BD16</f>
        <v>0</v>
      </c>
      <c r="BB12" s="203">
        <f>Leandra!BE16</f>
        <v>0</v>
      </c>
      <c r="BC12" s="202">
        <f>Leandra!BF16</f>
        <v>0</v>
      </c>
      <c r="BD12" s="205">
        <f>Leandra!BG16</f>
        <v>0</v>
      </c>
      <c r="BE12" s="205">
        <f>Leandra!BH16</f>
        <v>0</v>
      </c>
      <c r="BF12" s="205">
        <f>Leandra!BI16</f>
        <v>0</v>
      </c>
      <c r="BG12" s="205">
        <f>Leandra!BJ16</f>
        <v>0</v>
      </c>
      <c r="BH12" s="205">
        <f>Leandra!BK16</f>
        <v>0</v>
      </c>
      <c r="BI12" s="205">
        <f>Leandra!BL16</f>
        <v>0</v>
      </c>
      <c r="BJ12" s="205">
        <f>Leandra!BM16</f>
        <v>0</v>
      </c>
      <c r="BK12" s="205">
        <f>Leandra!BN16</f>
        <v>0</v>
      </c>
      <c r="BL12" s="205">
        <f>Leandra!BO16</f>
        <v>0</v>
      </c>
      <c r="BM12" s="205">
        <f>Leandra!BP16</f>
        <v>0</v>
      </c>
      <c r="BN12" s="203">
        <f>Leandra!BQ16</f>
        <v>0</v>
      </c>
      <c r="BO12" s="202">
        <f>Leandra!BR16</f>
        <v>0</v>
      </c>
      <c r="BP12" s="205">
        <f>Leandra!BS16</f>
        <v>0</v>
      </c>
      <c r="BQ12" s="205">
        <f>Leandra!BT16</f>
        <v>0</v>
      </c>
      <c r="BR12" s="205">
        <f>Leandra!BU16</f>
        <v>0</v>
      </c>
      <c r="BS12" s="205">
        <f>Leandra!BV16</f>
        <v>0</v>
      </c>
      <c r="BT12" s="205">
        <f>Leandra!BW16</f>
        <v>0</v>
      </c>
      <c r="BU12" s="205">
        <f>Leandra!BX16</f>
        <v>0</v>
      </c>
      <c r="BV12" s="205">
        <f>Leandra!BY16</f>
        <v>0</v>
      </c>
      <c r="BW12" s="205">
        <f>Leandra!BZ16</f>
        <v>0</v>
      </c>
      <c r="BX12" s="205">
        <f>Leandra!CA16</f>
        <v>0</v>
      </c>
      <c r="BY12" s="205">
        <f>Leandra!CB16</f>
        <v>0</v>
      </c>
      <c r="BZ12" s="203">
        <f>Leandra!CC16</f>
        <v>0</v>
      </c>
    </row>
    <row r="13" spans="2:78" ht="15" customHeight="1">
      <c r="B13" s="370"/>
      <c r="C13" s="371"/>
      <c r="D13" s="15" t="s">
        <v>10</v>
      </c>
      <c r="E13" s="16">
        <f>Leandra!H17</f>
        <v>0</v>
      </c>
      <c r="F13" s="17">
        <f>Leandra!I17</f>
        <v>0</v>
      </c>
      <c r="G13" s="35">
        <f>Leandra!J17</f>
        <v>0</v>
      </c>
      <c r="H13" s="18">
        <f>Leandra!K17</f>
        <v>0</v>
      </c>
      <c r="I13" s="18">
        <f>Leandra!L17</f>
        <v>0</v>
      </c>
      <c r="J13" s="18">
        <f>Leandra!M17</f>
        <v>0</v>
      </c>
      <c r="K13" s="18">
        <f>Leandra!N17</f>
        <v>0</v>
      </c>
      <c r="L13" s="18">
        <f>Leandra!O17</f>
        <v>0</v>
      </c>
      <c r="M13" s="18">
        <f>Leandra!P17</f>
        <v>0</v>
      </c>
      <c r="N13" s="18">
        <f>Leandra!Q17</f>
        <v>0</v>
      </c>
      <c r="O13" s="18">
        <f>Leandra!R17</f>
        <v>0</v>
      </c>
      <c r="P13" s="18">
        <f>Leandra!S17</f>
        <v>0</v>
      </c>
      <c r="Q13" s="18">
        <f>Leandra!T17</f>
        <v>0</v>
      </c>
      <c r="R13" s="17">
        <f>Leandra!U17</f>
        <v>0</v>
      </c>
      <c r="S13" s="16">
        <f>Leandra!V17</f>
        <v>0</v>
      </c>
      <c r="T13" s="18">
        <f>Leandra!W17</f>
        <v>0</v>
      </c>
      <c r="U13" s="18">
        <f>Leandra!X17</f>
        <v>0</v>
      </c>
      <c r="V13" s="18">
        <f>Leandra!Y17</f>
        <v>0</v>
      </c>
      <c r="W13" s="18">
        <f>Leandra!Z17</f>
        <v>0</v>
      </c>
      <c r="X13" s="18">
        <f>Leandra!AA17</f>
        <v>0</v>
      </c>
      <c r="Y13" s="18">
        <f>Leandra!AB17</f>
        <v>0</v>
      </c>
      <c r="Z13" s="18">
        <f>Leandra!AC17</f>
        <v>0</v>
      </c>
      <c r="AA13" s="18">
        <f>Leandra!AD17</f>
        <v>0</v>
      </c>
      <c r="AB13" s="18">
        <f>Leandra!AE17</f>
        <v>0</v>
      </c>
      <c r="AC13" s="18">
        <f>Leandra!AF17</f>
        <v>0</v>
      </c>
      <c r="AD13" s="17">
        <f>Leandra!AG17</f>
        <v>0</v>
      </c>
      <c r="AE13" s="16">
        <f>Leandra!AH17</f>
        <v>0</v>
      </c>
      <c r="AF13" s="18">
        <f>Leandra!AI17</f>
        <v>0</v>
      </c>
      <c r="AG13" s="18">
        <f>Leandra!AJ17</f>
        <v>0</v>
      </c>
      <c r="AH13" s="18">
        <f>Leandra!AK17</f>
        <v>0</v>
      </c>
      <c r="AI13" s="18">
        <f>Leandra!AL17</f>
        <v>0</v>
      </c>
      <c r="AJ13" s="18">
        <f>Leandra!AM17</f>
        <v>0</v>
      </c>
      <c r="AK13" s="18">
        <f>Leandra!AN17</f>
        <v>0</v>
      </c>
      <c r="AL13" s="18">
        <f>Leandra!AO17</f>
        <v>0</v>
      </c>
      <c r="AM13" s="18">
        <f>Leandra!AP17</f>
        <v>0</v>
      </c>
      <c r="AN13" s="18">
        <f>Leandra!AQ17</f>
        <v>0</v>
      </c>
      <c r="AO13" s="18">
        <f>Leandra!AR17</f>
        <v>0</v>
      </c>
      <c r="AP13" s="17">
        <f>Leandra!AS17</f>
        <v>0</v>
      </c>
      <c r="AQ13" s="16">
        <f>Leandra!AT17</f>
        <v>0</v>
      </c>
      <c r="AR13" s="18">
        <f>Leandra!AU17</f>
        <v>0</v>
      </c>
      <c r="AS13" s="18">
        <f>Leandra!AV17</f>
        <v>0</v>
      </c>
      <c r="AT13" s="18">
        <f>Leandra!AW17</f>
        <v>0</v>
      </c>
      <c r="AU13" s="18">
        <f>Leandra!AX17</f>
        <v>0</v>
      </c>
      <c r="AV13" s="18">
        <f>Leandra!AY17</f>
        <v>0</v>
      </c>
      <c r="AW13" s="18">
        <f>Leandra!AZ17</f>
        <v>0</v>
      </c>
      <c r="AX13" s="18">
        <f>Leandra!BA17</f>
        <v>0</v>
      </c>
      <c r="AY13" s="18">
        <f>Leandra!BB17</f>
        <v>0</v>
      </c>
      <c r="AZ13" s="18">
        <f>Leandra!BC17</f>
        <v>0</v>
      </c>
      <c r="BA13" s="18">
        <f>Leandra!BD17</f>
        <v>0</v>
      </c>
      <c r="BB13" s="17">
        <f>Leandra!BE17</f>
        <v>0</v>
      </c>
      <c r="BC13" s="16">
        <f>Leandra!BF17</f>
        <v>0</v>
      </c>
      <c r="BD13" s="18">
        <f>Leandra!BG17</f>
        <v>0</v>
      </c>
      <c r="BE13" s="18">
        <f>Leandra!BH17</f>
        <v>0</v>
      </c>
      <c r="BF13" s="18">
        <f>Leandra!BI17</f>
        <v>0</v>
      </c>
      <c r="BG13" s="18">
        <f>Leandra!BJ17</f>
        <v>0</v>
      </c>
      <c r="BH13" s="18">
        <f>Leandra!BK17</f>
        <v>0</v>
      </c>
      <c r="BI13" s="18">
        <f>Leandra!BL17</f>
        <v>0</v>
      </c>
      <c r="BJ13" s="18">
        <f>Leandra!BM17</f>
        <v>0</v>
      </c>
      <c r="BK13" s="18">
        <f>Leandra!BN17</f>
        <v>0</v>
      </c>
      <c r="BL13" s="18">
        <f>Leandra!BO17</f>
        <v>0</v>
      </c>
      <c r="BM13" s="18">
        <f>Leandra!BP17</f>
        <v>0</v>
      </c>
      <c r="BN13" s="17">
        <f>Leandra!BQ17</f>
        <v>0</v>
      </c>
      <c r="BO13" s="16">
        <f>Leandra!BR17</f>
        <v>0</v>
      </c>
      <c r="BP13" s="18">
        <f>Leandra!BS17</f>
        <v>0</v>
      </c>
      <c r="BQ13" s="18">
        <f>Leandra!BT17</f>
        <v>0</v>
      </c>
      <c r="BR13" s="18">
        <f>Leandra!BU17</f>
        <v>0</v>
      </c>
      <c r="BS13" s="18">
        <f>Leandra!BV17</f>
        <v>0</v>
      </c>
      <c r="BT13" s="18">
        <f>Leandra!BW17</f>
        <v>0</v>
      </c>
      <c r="BU13" s="18">
        <f>Leandra!BX17</f>
        <v>0</v>
      </c>
      <c r="BV13" s="18">
        <f>Leandra!BY17</f>
        <v>0</v>
      </c>
      <c r="BW13" s="18">
        <f>Leandra!BZ17</f>
        <v>0</v>
      </c>
      <c r="BX13" s="18">
        <f>Leandra!CA17</f>
        <v>0</v>
      </c>
      <c r="BY13" s="18">
        <f>Leandra!CB17</f>
        <v>0</v>
      </c>
      <c r="BZ13" s="17">
        <f>Leandra!CC17</f>
        <v>0</v>
      </c>
    </row>
    <row r="14" spans="2:78" ht="15" customHeight="1">
      <c r="B14" s="370"/>
      <c r="C14" s="371"/>
      <c r="D14" s="15" t="s">
        <v>11</v>
      </c>
      <c r="E14" s="16">
        <f>Leandra!H18</f>
        <v>0</v>
      </c>
      <c r="F14" s="17">
        <f>Leandra!I18</f>
        <v>0</v>
      </c>
      <c r="G14" s="35">
        <f>Leandra!J18</f>
        <v>0</v>
      </c>
      <c r="H14" s="18">
        <f>Leandra!K18</f>
        <v>0</v>
      </c>
      <c r="I14" s="18">
        <f>Leandra!L18</f>
        <v>0</v>
      </c>
      <c r="J14" s="18">
        <f>Leandra!M18</f>
        <v>0</v>
      </c>
      <c r="K14" s="18">
        <f>Leandra!N18</f>
        <v>0</v>
      </c>
      <c r="L14" s="18">
        <f>Leandra!O18</f>
        <v>0</v>
      </c>
      <c r="M14" s="18">
        <f>Leandra!P18</f>
        <v>0</v>
      </c>
      <c r="N14" s="18">
        <f>Leandra!Q18</f>
        <v>0</v>
      </c>
      <c r="O14" s="18">
        <f>Leandra!R18</f>
        <v>0</v>
      </c>
      <c r="P14" s="18">
        <f>Leandra!S18</f>
        <v>0</v>
      </c>
      <c r="Q14" s="18">
        <f>Leandra!T18</f>
        <v>0</v>
      </c>
      <c r="R14" s="17">
        <f>Leandra!U18</f>
        <v>0</v>
      </c>
      <c r="S14" s="16">
        <f>Leandra!V18</f>
        <v>0</v>
      </c>
      <c r="T14" s="18">
        <f>Leandra!W18</f>
        <v>0</v>
      </c>
      <c r="U14" s="18">
        <f>Leandra!X18</f>
        <v>0</v>
      </c>
      <c r="V14" s="18">
        <f>Leandra!Y18</f>
        <v>0</v>
      </c>
      <c r="W14" s="18">
        <f>Leandra!Z18</f>
        <v>0</v>
      </c>
      <c r="X14" s="18">
        <f>Leandra!AA18</f>
        <v>0</v>
      </c>
      <c r="Y14" s="18">
        <f>Leandra!AB18</f>
        <v>0</v>
      </c>
      <c r="Z14" s="18">
        <f>Leandra!AC18</f>
        <v>0</v>
      </c>
      <c r="AA14" s="18">
        <f>Leandra!AD18</f>
        <v>0</v>
      </c>
      <c r="AB14" s="18">
        <f>Leandra!AE18</f>
        <v>0</v>
      </c>
      <c r="AC14" s="18">
        <f>Leandra!AF18</f>
        <v>0</v>
      </c>
      <c r="AD14" s="17">
        <f>Leandra!AG18</f>
        <v>0</v>
      </c>
      <c r="AE14" s="16">
        <f>Leandra!AH18</f>
        <v>0</v>
      </c>
      <c r="AF14" s="18">
        <f>Leandra!AI18</f>
        <v>0</v>
      </c>
      <c r="AG14" s="18">
        <f>Leandra!AJ18</f>
        <v>0</v>
      </c>
      <c r="AH14" s="18">
        <f>Leandra!AK18</f>
        <v>0</v>
      </c>
      <c r="AI14" s="18">
        <f>Leandra!AL18</f>
        <v>0</v>
      </c>
      <c r="AJ14" s="18">
        <f>Leandra!AM18</f>
        <v>0</v>
      </c>
      <c r="AK14" s="18">
        <f>Leandra!AN18</f>
        <v>0</v>
      </c>
      <c r="AL14" s="18">
        <f>Leandra!AO18</f>
        <v>0</v>
      </c>
      <c r="AM14" s="18">
        <f>Leandra!AP18</f>
        <v>0</v>
      </c>
      <c r="AN14" s="18">
        <f>Leandra!AQ18</f>
        <v>0</v>
      </c>
      <c r="AO14" s="18">
        <f>Leandra!AR18</f>
        <v>0</v>
      </c>
      <c r="AP14" s="17">
        <f>Leandra!AS18</f>
        <v>0</v>
      </c>
      <c r="AQ14" s="16">
        <f>Leandra!AT18</f>
        <v>0</v>
      </c>
      <c r="AR14" s="18">
        <f>Leandra!AU18</f>
        <v>0</v>
      </c>
      <c r="AS14" s="18">
        <f>Leandra!AV18</f>
        <v>0</v>
      </c>
      <c r="AT14" s="18">
        <f>Leandra!AW18</f>
        <v>0</v>
      </c>
      <c r="AU14" s="18">
        <f>Leandra!AX18</f>
        <v>0</v>
      </c>
      <c r="AV14" s="18">
        <f>Leandra!AY18</f>
        <v>0</v>
      </c>
      <c r="AW14" s="18">
        <f>Leandra!AZ18</f>
        <v>0</v>
      </c>
      <c r="AX14" s="18">
        <f>Leandra!BA18</f>
        <v>0</v>
      </c>
      <c r="AY14" s="18">
        <f>Leandra!BB18</f>
        <v>0</v>
      </c>
      <c r="AZ14" s="18">
        <f>Leandra!BC18</f>
        <v>0</v>
      </c>
      <c r="BA14" s="18">
        <f>Leandra!BD18</f>
        <v>0</v>
      </c>
      <c r="BB14" s="17">
        <f>Leandra!BE18</f>
        <v>0</v>
      </c>
      <c r="BC14" s="16">
        <f>Leandra!BF18</f>
        <v>0</v>
      </c>
      <c r="BD14" s="18">
        <f>Leandra!BG18</f>
        <v>0</v>
      </c>
      <c r="BE14" s="18">
        <f>Leandra!BH18</f>
        <v>0</v>
      </c>
      <c r="BF14" s="18">
        <f>Leandra!BI18</f>
        <v>0</v>
      </c>
      <c r="BG14" s="18">
        <f>Leandra!BJ18</f>
        <v>0</v>
      </c>
      <c r="BH14" s="18">
        <f>Leandra!BK18</f>
        <v>0</v>
      </c>
      <c r="BI14" s="18">
        <f>Leandra!BL18</f>
        <v>0</v>
      </c>
      <c r="BJ14" s="18">
        <f>Leandra!BM18</f>
        <v>0</v>
      </c>
      <c r="BK14" s="18">
        <f>Leandra!BN18</f>
        <v>0</v>
      </c>
      <c r="BL14" s="18">
        <f>Leandra!BO18</f>
        <v>0</v>
      </c>
      <c r="BM14" s="18">
        <f>Leandra!BP18</f>
        <v>0</v>
      </c>
      <c r="BN14" s="17">
        <f>Leandra!BQ18</f>
        <v>0</v>
      </c>
      <c r="BO14" s="16">
        <f>Leandra!BR18</f>
        <v>0</v>
      </c>
      <c r="BP14" s="18">
        <f>Leandra!BS18</f>
        <v>0</v>
      </c>
      <c r="BQ14" s="18">
        <f>Leandra!BT18</f>
        <v>0</v>
      </c>
      <c r="BR14" s="18">
        <f>Leandra!BU18</f>
        <v>0</v>
      </c>
      <c r="BS14" s="18">
        <f>Leandra!BV18</f>
        <v>0</v>
      </c>
      <c r="BT14" s="18">
        <f>Leandra!BW18</f>
        <v>0</v>
      </c>
      <c r="BU14" s="18">
        <f>Leandra!BX18</f>
        <v>0</v>
      </c>
      <c r="BV14" s="18">
        <f>Leandra!BY18</f>
        <v>0</v>
      </c>
      <c r="BW14" s="18">
        <f>Leandra!BZ18</f>
        <v>0</v>
      </c>
      <c r="BX14" s="18">
        <f>Leandra!CA18</f>
        <v>0</v>
      </c>
      <c r="BY14" s="18">
        <f>Leandra!CB18</f>
        <v>0</v>
      </c>
      <c r="BZ14" s="17">
        <f>Leandra!CC18</f>
        <v>0</v>
      </c>
    </row>
    <row r="15" spans="2:78" ht="15" customHeight="1">
      <c r="B15" s="372"/>
      <c r="C15" s="373"/>
      <c r="D15" s="19" t="s">
        <v>12</v>
      </c>
      <c r="E15" s="20">
        <f>Leandra!H19</f>
        <v>0</v>
      </c>
      <c r="F15" s="21">
        <f>Leandra!I19</f>
        <v>0</v>
      </c>
      <c r="G15" s="36">
        <f>Leandra!J19</f>
        <v>0</v>
      </c>
      <c r="H15" s="22">
        <f>Leandra!K19</f>
        <v>0</v>
      </c>
      <c r="I15" s="22">
        <f>Leandra!L19</f>
        <v>0</v>
      </c>
      <c r="J15" s="22">
        <f>Leandra!M19</f>
        <v>0</v>
      </c>
      <c r="K15" s="22">
        <f>Leandra!N19</f>
        <v>0</v>
      </c>
      <c r="L15" s="22">
        <f>Leandra!O19</f>
        <v>0</v>
      </c>
      <c r="M15" s="22">
        <f>Leandra!P19</f>
        <v>0</v>
      </c>
      <c r="N15" s="22">
        <f>Leandra!Q19</f>
        <v>0</v>
      </c>
      <c r="O15" s="22">
        <f>Leandra!R19</f>
        <v>0</v>
      </c>
      <c r="P15" s="22">
        <f>Leandra!S19</f>
        <v>0</v>
      </c>
      <c r="Q15" s="22">
        <f>Leandra!T19</f>
        <v>0</v>
      </c>
      <c r="R15" s="21">
        <f>Leandra!U19</f>
        <v>0</v>
      </c>
      <c r="S15" s="20">
        <f>Leandra!V19</f>
        <v>0</v>
      </c>
      <c r="T15" s="22">
        <f>Leandra!W19</f>
        <v>0</v>
      </c>
      <c r="U15" s="22">
        <f>Leandra!X19</f>
        <v>0</v>
      </c>
      <c r="V15" s="22">
        <f>Leandra!Y19</f>
        <v>0</v>
      </c>
      <c r="W15" s="22">
        <f>Leandra!Z19</f>
        <v>0</v>
      </c>
      <c r="X15" s="22">
        <f>Leandra!AA19</f>
        <v>0</v>
      </c>
      <c r="Y15" s="22">
        <f>Leandra!AB19</f>
        <v>0</v>
      </c>
      <c r="Z15" s="22">
        <f>Leandra!AC19</f>
        <v>0</v>
      </c>
      <c r="AA15" s="22">
        <f>Leandra!AD19</f>
        <v>0</v>
      </c>
      <c r="AB15" s="22">
        <f>Leandra!AE19</f>
        <v>0</v>
      </c>
      <c r="AC15" s="22">
        <f>Leandra!AF19</f>
        <v>0</v>
      </c>
      <c r="AD15" s="21">
        <f>Leandra!AG19</f>
        <v>0</v>
      </c>
      <c r="AE15" s="20">
        <f>Leandra!AH19</f>
        <v>0</v>
      </c>
      <c r="AF15" s="22">
        <f>Leandra!AI19</f>
        <v>0</v>
      </c>
      <c r="AG15" s="22">
        <f>Leandra!AJ19</f>
        <v>0</v>
      </c>
      <c r="AH15" s="22">
        <f>Leandra!AK19</f>
        <v>0</v>
      </c>
      <c r="AI15" s="22">
        <f>Leandra!AL19</f>
        <v>0</v>
      </c>
      <c r="AJ15" s="22">
        <f>Leandra!AM19</f>
        <v>0</v>
      </c>
      <c r="AK15" s="22">
        <f>Leandra!AN19</f>
        <v>0</v>
      </c>
      <c r="AL15" s="22">
        <f>Leandra!AO19</f>
        <v>0</v>
      </c>
      <c r="AM15" s="22">
        <f>Leandra!AP19</f>
        <v>0</v>
      </c>
      <c r="AN15" s="22">
        <f>Leandra!AQ19</f>
        <v>0</v>
      </c>
      <c r="AO15" s="22">
        <f>Leandra!AR19</f>
        <v>0</v>
      </c>
      <c r="AP15" s="21">
        <f>Leandra!AS19</f>
        <v>0</v>
      </c>
      <c r="AQ15" s="20">
        <f>Leandra!AT19</f>
        <v>0</v>
      </c>
      <c r="AR15" s="22">
        <f>Leandra!AU19</f>
        <v>0</v>
      </c>
      <c r="AS15" s="22">
        <f>Leandra!AV19</f>
        <v>0</v>
      </c>
      <c r="AT15" s="22">
        <f>Leandra!AW19</f>
        <v>0</v>
      </c>
      <c r="AU15" s="22">
        <f>Leandra!AX19</f>
        <v>0</v>
      </c>
      <c r="AV15" s="22">
        <f>Leandra!AY19</f>
        <v>0</v>
      </c>
      <c r="AW15" s="22">
        <f>Leandra!AZ19</f>
        <v>0</v>
      </c>
      <c r="AX15" s="22">
        <f>Leandra!BA19</f>
        <v>0</v>
      </c>
      <c r="AY15" s="22">
        <f>Leandra!BB19</f>
        <v>0</v>
      </c>
      <c r="AZ15" s="22">
        <f>Leandra!BC19</f>
        <v>0</v>
      </c>
      <c r="BA15" s="22">
        <f>Leandra!BD19</f>
        <v>0</v>
      </c>
      <c r="BB15" s="21">
        <f>Leandra!BE19</f>
        <v>0</v>
      </c>
      <c r="BC15" s="20">
        <f>Leandra!BF19</f>
        <v>0</v>
      </c>
      <c r="BD15" s="22">
        <f>Leandra!BG19</f>
        <v>0</v>
      </c>
      <c r="BE15" s="22">
        <f>Leandra!BH19</f>
        <v>0</v>
      </c>
      <c r="BF15" s="22">
        <f>Leandra!BI19</f>
        <v>0</v>
      </c>
      <c r="BG15" s="22">
        <f>Leandra!BJ19</f>
        <v>0</v>
      </c>
      <c r="BH15" s="22">
        <f>Leandra!BK19</f>
        <v>0</v>
      </c>
      <c r="BI15" s="22">
        <f>Leandra!BL19</f>
        <v>0</v>
      </c>
      <c r="BJ15" s="22">
        <f>Leandra!BM19</f>
        <v>0</v>
      </c>
      <c r="BK15" s="22">
        <f>Leandra!BN19</f>
        <v>0</v>
      </c>
      <c r="BL15" s="22">
        <f>Leandra!BO19</f>
        <v>0</v>
      </c>
      <c r="BM15" s="22">
        <f>Leandra!BP19</f>
        <v>0</v>
      </c>
      <c r="BN15" s="21">
        <f>Leandra!BQ19</f>
        <v>0</v>
      </c>
      <c r="BO15" s="20">
        <f>Leandra!BR19</f>
        <v>0</v>
      </c>
      <c r="BP15" s="22">
        <f>Leandra!BS19</f>
        <v>0</v>
      </c>
      <c r="BQ15" s="22">
        <f>Leandra!BT19</f>
        <v>0</v>
      </c>
      <c r="BR15" s="22">
        <f>Leandra!BU19</f>
        <v>0</v>
      </c>
      <c r="BS15" s="22">
        <f>Leandra!BV19</f>
        <v>0</v>
      </c>
      <c r="BT15" s="22">
        <f>Leandra!BW19</f>
        <v>0</v>
      </c>
      <c r="BU15" s="22">
        <f>Leandra!BX19</f>
        <v>0</v>
      </c>
      <c r="BV15" s="22">
        <f>Leandra!BY19</f>
        <v>0</v>
      </c>
      <c r="BW15" s="22">
        <f>Leandra!BZ19</f>
        <v>0</v>
      </c>
      <c r="BX15" s="22">
        <f>Leandra!CA19</f>
        <v>0</v>
      </c>
      <c r="BY15" s="22">
        <f>Leandra!CB19</f>
        <v>0</v>
      </c>
      <c r="BZ15" s="21">
        <f>Leandra!CC19</f>
        <v>0</v>
      </c>
    </row>
    <row r="16" spans="2:78">
      <c r="B16" s="368" t="s">
        <v>15</v>
      </c>
      <c r="C16" s="369"/>
      <c r="D16" s="201" t="s">
        <v>9</v>
      </c>
      <c r="E16" s="202">
        <f>+Trichardt!H16</f>
        <v>0</v>
      </c>
      <c r="F16" s="203">
        <f>+Trichardt!I16</f>
        <v>0</v>
      </c>
      <c r="G16" s="204">
        <f>+Trichardt!J16</f>
        <v>0</v>
      </c>
      <c r="H16" s="205">
        <f>+Trichardt!K16</f>
        <v>0</v>
      </c>
      <c r="I16" s="205">
        <f>+Trichardt!L16</f>
        <v>0</v>
      </c>
      <c r="J16" s="205">
        <f>+Trichardt!M16</f>
        <v>0</v>
      </c>
      <c r="K16" s="205">
        <f>+Trichardt!N16</f>
        <v>0</v>
      </c>
      <c r="L16" s="205">
        <f>+Trichardt!O16</f>
        <v>0</v>
      </c>
      <c r="M16" s="205">
        <f>+Trichardt!P16</f>
        <v>0</v>
      </c>
      <c r="N16" s="205">
        <f>+Trichardt!Q16</f>
        <v>0</v>
      </c>
      <c r="O16" s="205">
        <f>+Trichardt!R16</f>
        <v>0</v>
      </c>
      <c r="P16" s="205">
        <f>+Trichardt!S16</f>
        <v>0</v>
      </c>
      <c r="Q16" s="205">
        <f>+Trichardt!T16</f>
        <v>0</v>
      </c>
      <c r="R16" s="203">
        <f>+Trichardt!U16</f>
        <v>0</v>
      </c>
      <c r="S16" s="202">
        <f>+Trichardt!V16</f>
        <v>0</v>
      </c>
      <c r="T16" s="205">
        <f>+Trichardt!W16</f>
        <v>0</v>
      </c>
      <c r="U16" s="205">
        <f>+Trichardt!X16</f>
        <v>0</v>
      </c>
      <c r="V16" s="205">
        <f>+Trichardt!Y16</f>
        <v>0</v>
      </c>
      <c r="W16" s="205">
        <f>+Trichardt!Z16</f>
        <v>0</v>
      </c>
      <c r="X16" s="205">
        <f>+Trichardt!AA16</f>
        <v>0</v>
      </c>
      <c r="Y16" s="205">
        <f>+Trichardt!AB16</f>
        <v>0</v>
      </c>
      <c r="Z16" s="205">
        <f>+Trichardt!AC16</f>
        <v>0</v>
      </c>
      <c r="AA16" s="205">
        <f>+Trichardt!AD16</f>
        <v>0</v>
      </c>
      <c r="AB16" s="205">
        <f>+Trichardt!AE16</f>
        <v>0</v>
      </c>
      <c r="AC16" s="205">
        <f>+Trichardt!AF16</f>
        <v>0</v>
      </c>
      <c r="AD16" s="203">
        <f>+Trichardt!AG16</f>
        <v>0</v>
      </c>
      <c r="AE16" s="202">
        <f>+Trichardt!AH16</f>
        <v>0</v>
      </c>
      <c r="AF16" s="205">
        <f>+Trichardt!AI16</f>
        <v>0</v>
      </c>
      <c r="AG16" s="205">
        <f>+Trichardt!AJ16</f>
        <v>0</v>
      </c>
      <c r="AH16" s="205">
        <f>+Trichardt!AK16</f>
        <v>0</v>
      </c>
      <c r="AI16" s="205">
        <f>+Trichardt!AL16</f>
        <v>0</v>
      </c>
      <c r="AJ16" s="205">
        <f>+Trichardt!AM16</f>
        <v>0</v>
      </c>
      <c r="AK16" s="205">
        <f>+Trichardt!AN16</f>
        <v>0</v>
      </c>
      <c r="AL16" s="205">
        <f>+Trichardt!AO16</f>
        <v>0</v>
      </c>
      <c r="AM16" s="205">
        <f>+Trichardt!AP16</f>
        <v>0</v>
      </c>
      <c r="AN16" s="205">
        <f>+Trichardt!AQ16</f>
        <v>0</v>
      </c>
      <c r="AO16" s="205">
        <f>+Trichardt!AR16</f>
        <v>0</v>
      </c>
      <c r="AP16" s="203">
        <f>+Trichardt!AS16</f>
        <v>0</v>
      </c>
      <c r="AQ16" s="202">
        <f>+Trichardt!AT16</f>
        <v>0</v>
      </c>
      <c r="AR16" s="205">
        <f>+Trichardt!AU16</f>
        <v>0</v>
      </c>
      <c r="AS16" s="205">
        <f>+Trichardt!AV16</f>
        <v>0</v>
      </c>
      <c r="AT16" s="205">
        <f>+Trichardt!AW16</f>
        <v>0</v>
      </c>
      <c r="AU16" s="205">
        <f>+Trichardt!AX16</f>
        <v>0</v>
      </c>
      <c r="AV16" s="205">
        <f>+Trichardt!AY16</f>
        <v>0</v>
      </c>
      <c r="AW16" s="205">
        <f>+Trichardt!AZ16</f>
        <v>0</v>
      </c>
      <c r="AX16" s="205">
        <f>+Trichardt!BA16</f>
        <v>0</v>
      </c>
      <c r="AY16" s="205">
        <f>+Trichardt!BB16</f>
        <v>0</v>
      </c>
      <c r="AZ16" s="205">
        <f>+Trichardt!BC16</f>
        <v>0</v>
      </c>
      <c r="BA16" s="205">
        <f>+Trichardt!BD16</f>
        <v>0</v>
      </c>
      <c r="BB16" s="203">
        <f>+Trichardt!BE16</f>
        <v>0</v>
      </c>
      <c r="BC16" s="202">
        <f>+Trichardt!BF16</f>
        <v>0</v>
      </c>
      <c r="BD16" s="205">
        <f>+Trichardt!BG16</f>
        <v>0</v>
      </c>
      <c r="BE16" s="205">
        <f>+Trichardt!BH16</f>
        <v>0</v>
      </c>
      <c r="BF16" s="205">
        <f>+Trichardt!BI16</f>
        <v>0</v>
      </c>
      <c r="BG16" s="205">
        <f>+Trichardt!BJ16</f>
        <v>0</v>
      </c>
      <c r="BH16" s="205">
        <f>+Trichardt!BK16</f>
        <v>0</v>
      </c>
      <c r="BI16" s="205">
        <f>+Trichardt!BL16</f>
        <v>0</v>
      </c>
      <c r="BJ16" s="205">
        <f>+Trichardt!BM16</f>
        <v>0</v>
      </c>
      <c r="BK16" s="205">
        <f>+Trichardt!BN16</f>
        <v>0</v>
      </c>
      <c r="BL16" s="205">
        <f>+Trichardt!BO16</f>
        <v>0</v>
      </c>
      <c r="BM16" s="205">
        <f>+Trichardt!BP16</f>
        <v>0</v>
      </c>
      <c r="BN16" s="203">
        <f>+Trichardt!BQ16</f>
        <v>0</v>
      </c>
      <c r="BO16" s="202">
        <f>+Trichardt!BR16</f>
        <v>0</v>
      </c>
      <c r="BP16" s="205">
        <f>+Trichardt!BS16</f>
        <v>0</v>
      </c>
      <c r="BQ16" s="205">
        <f>+Trichardt!BT16</f>
        <v>0</v>
      </c>
      <c r="BR16" s="205">
        <f>+Trichardt!BU16</f>
        <v>0</v>
      </c>
      <c r="BS16" s="205">
        <f>+Trichardt!BV16</f>
        <v>0</v>
      </c>
      <c r="BT16" s="205">
        <f>+Trichardt!BW16</f>
        <v>0</v>
      </c>
      <c r="BU16" s="205">
        <f>+Trichardt!BX16</f>
        <v>0</v>
      </c>
      <c r="BV16" s="205">
        <f>+Trichardt!BY16</f>
        <v>0</v>
      </c>
      <c r="BW16" s="205">
        <f>+Trichardt!BZ16</f>
        <v>0</v>
      </c>
      <c r="BX16" s="205">
        <f>+Trichardt!CA16</f>
        <v>0</v>
      </c>
      <c r="BY16" s="205">
        <f>+Trichardt!CB16</f>
        <v>0</v>
      </c>
      <c r="BZ16" s="203">
        <f>+Trichardt!CC16</f>
        <v>0</v>
      </c>
    </row>
    <row r="17" spans="2:78" ht="15" customHeight="1">
      <c r="B17" s="370"/>
      <c r="C17" s="371"/>
      <c r="D17" s="15" t="s">
        <v>10</v>
      </c>
      <c r="E17" s="16">
        <f>+Trichardt!H17</f>
        <v>0</v>
      </c>
      <c r="F17" s="17">
        <f>+Trichardt!I17</f>
        <v>0</v>
      </c>
      <c r="G17" s="35">
        <f>+Trichardt!J17</f>
        <v>0</v>
      </c>
      <c r="H17" s="18">
        <f>+Trichardt!K17</f>
        <v>0</v>
      </c>
      <c r="I17" s="18">
        <f>+Trichardt!L17</f>
        <v>0</v>
      </c>
      <c r="J17" s="18">
        <f>+Trichardt!M17</f>
        <v>0</v>
      </c>
      <c r="K17" s="18">
        <f>+Trichardt!N17</f>
        <v>0</v>
      </c>
      <c r="L17" s="18">
        <f>+Trichardt!O17</f>
        <v>0</v>
      </c>
      <c r="M17" s="18">
        <f>+Trichardt!P17</f>
        <v>0</v>
      </c>
      <c r="N17" s="18">
        <f>+Trichardt!Q17</f>
        <v>0</v>
      </c>
      <c r="O17" s="18">
        <f>+Trichardt!R17</f>
        <v>0</v>
      </c>
      <c r="P17" s="18">
        <f>+Trichardt!S17</f>
        <v>0</v>
      </c>
      <c r="Q17" s="18">
        <f>+Trichardt!T17</f>
        <v>0</v>
      </c>
      <c r="R17" s="17">
        <f>+Trichardt!U17</f>
        <v>0</v>
      </c>
      <c r="S17" s="16">
        <f>+Trichardt!V17</f>
        <v>0</v>
      </c>
      <c r="T17" s="18">
        <f>+Trichardt!W17</f>
        <v>0</v>
      </c>
      <c r="U17" s="18">
        <f>+Trichardt!X17</f>
        <v>0</v>
      </c>
      <c r="V17" s="18">
        <f>+Trichardt!Y17</f>
        <v>0</v>
      </c>
      <c r="W17" s="18">
        <f>+Trichardt!Z17</f>
        <v>0</v>
      </c>
      <c r="X17" s="18">
        <f>+Trichardt!AA17</f>
        <v>0</v>
      </c>
      <c r="Y17" s="18">
        <f>+Trichardt!AB17</f>
        <v>0</v>
      </c>
      <c r="Z17" s="18">
        <f>+Trichardt!AC17</f>
        <v>0</v>
      </c>
      <c r="AA17" s="18">
        <f>+Trichardt!AD17</f>
        <v>0</v>
      </c>
      <c r="AB17" s="18">
        <f>+Trichardt!AE17</f>
        <v>0</v>
      </c>
      <c r="AC17" s="18">
        <f>+Trichardt!AF17</f>
        <v>0</v>
      </c>
      <c r="AD17" s="17">
        <f>+Trichardt!AG17</f>
        <v>0</v>
      </c>
      <c r="AE17" s="16">
        <f>+Trichardt!AH17</f>
        <v>0</v>
      </c>
      <c r="AF17" s="18">
        <f>+Trichardt!AI17</f>
        <v>0</v>
      </c>
      <c r="AG17" s="18">
        <f>+Trichardt!AJ17</f>
        <v>0</v>
      </c>
      <c r="AH17" s="18">
        <f>+Trichardt!AK17</f>
        <v>0</v>
      </c>
      <c r="AI17" s="18">
        <f>+Trichardt!AL17</f>
        <v>0</v>
      </c>
      <c r="AJ17" s="18">
        <f>+Trichardt!AM17</f>
        <v>0</v>
      </c>
      <c r="AK17" s="18">
        <f>+Trichardt!AN17</f>
        <v>0</v>
      </c>
      <c r="AL17" s="18">
        <f>+Trichardt!AO17</f>
        <v>0</v>
      </c>
      <c r="AM17" s="18">
        <f>+Trichardt!AP17</f>
        <v>0</v>
      </c>
      <c r="AN17" s="18">
        <f>+Trichardt!AQ17</f>
        <v>0</v>
      </c>
      <c r="AO17" s="18">
        <f>+Trichardt!AR17</f>
        <v>0</v>
      </c>
      <c r="AP17" s="17">
        <f>+Trichardt!AS17</f>
        <v>0</v>
      </c>
      <c r="AQ17" s="16">
        <f>+Trichardt!AT17</f>
        <v>0</v>
      </c>
      <c r="AR17" s="18">
        <f>+Trichardt!AU17</f>
        <v>0</v>
      </c>
      <c r="AS17" s="18">
        <f>+Trichardt!AV17</f>
        <v>0</v>
      </c>
      <c r="AT17" s="18">
        <f>+Trichardt!AW17</f>
        <v>0</v>
      </c>
      <c r="AU17" s="18">
        <f>+Trichardt!AX17</f>
        <v>0</v>
      </c>
      <c r="AV17" s="18">
        <f>+Trichardt!AY17</f>
        <v>0</v>
      </c>
      <c r="AW17" s="18">
        <f>+Trichardt!AZ17</f>
        <v>0</v>
      </c>
      <c r="AX17" s="18">
        <f>+Trichardt!BA17</f>
        <v>0</v>
      </c>
      <c r="AY17" s="18">
        <f>+Trichardt!BB17</f>
        <v>0</v>
      </c>
      <c r="AZ17" s="18">
        <f>+Trichardt!BC17</f>
        <v>0</v>
      </c>
      <c r="BA17" s="18">
        <f>+Trichardt!BD17</f>
        <v>0</v>
      </c>
      <c r="BB17" s="17">
        <f>+Trichardt!BE17</f>
        <v>0</v>
      </c>
      <c r="BC17" s="16">
        <f>+Trichardt!BF17</f>
        <v>0</v>
      </c>
      <c r="BD17" s="18">
        <f>+Trichardt!BG17</f>
        <v>0</v>
      </c>
      <c r="BE17" s="18">
        <f>+Trichardt!BH17</f>
        <v>0</v>
      </c>
      <c r="BF17" s="18">
        <f>+Trichardt!BI17</f>
        <v>0</v>
      </c>
      <c r="BG17" s="18">
        <f>+Trichardt!BJ17</f>
        <v>0</v>
      </c>
      <c r="BH17" s="18">
        <f>+Trichardt!BK17</f>
        <v>0</v>
      </c>
      <c r="BI17" s="18">
        <f>+Trichardt!BL17</f>
        <v>0</v>
      </c>
      <c r="BJ17" s="18">
        <f>+Trichardt!BM17</f>
        <v>0</v>
      </c>
      <c r="BK17" s="18">
        <f>+Trichardt!BN17</f>
        <v>0</v>
      </c>
      <c r="BL17" s="18">
        <f>+Trichardt!BO17</f>
        <v>0</v>
      </c>
      <c r="BM17" s="18">
        <f>+Trichardt!BP17</f>
        <v>0</v>
      </c>
      <c r="BN17" s="17">
        <f>+Trichardt!BQ17</f>
        <v>0</v>
      </c>
      <c r="BO17" s="16">
        <f>+Trichardt!BR17</f>
        <v>0</v>
      </c>
      <c r="BP17" s="18">
        <f>+Trichardt!BS17</f>
        <v>0</v>
      </c>
      <c r="BQ17" s="18">
        <f>+Trichardt!BT17</f>
        <v>0</v>
      </c>
      <c r="BR17" s="18">
        <f>+Trichardt!BU17</f>
        <v>0</v>
      </c>
      <c r="BS17" s="18">
        <f>+Trichardt!BV17</f>
        <v>0</v>
      </c>
      <c r="BT17" s="18">
        <f>+Trichardt!BW17</f>
        <v>0</v>
      </c>
      <c r="BU17" s="18">
        <f>+Trichardt!BX17</f>
        <v>0</v>
      </c>
      <c r="BV17" s="18">
        <f>+Trichardt!BY17</f>
        <v>0</v>
      </c>
      <c r="BW17" s="18">
        <f>+Trichardt!BZ17</f>
        <v>0</v>
      </c>
      <c r="BX17" s="18">
        <f>+Trichardt!CA17</f>
        <v>0</v>
      </c>
      <c r="BY17" s="18">
        <f>+Trichardt!CB17</f>
        <v>0</v>
      </c>
      <c r="BZ17" s="17">
        <f>+Trichardt!CC17</f>
        <v>0</v>
      </c>
    </row>
    <row r="18" spans="2:78" ht="15" customHeight="1">
      <c r="B18" s="370"/>
      <c r="C18" s="371"/>
      <c r="D18" s="15" t="s">
        <v>11</v>
      </c>
      <c r="E18" s="16">
        <f>+Trichardt!H18</f>
        <v>0</v>
      </c>
      <c r="F18" s="17">
        <f>+Trichardt!I18</f>
        <v>0</v>
      </c>
      <c r="G18" s="35">
        <f>+Trichardt!J18</f>
        <v>0</v>
      </c>
      <c r="H18" s="18">
        <f>+Trichardt!K18</f>
        <v>0</v>
      </c>
      <c r="I18" s="18">
        <f>+Trichardt!L18</f>
        <v>0</v>
      </c>
      <c r="J18" s="18">
        <f>+Trichardt!M18</f>
        <v>0</v>
      </c>
      <c r="K18" s="18">
        <f>+Trichardt!N18</f>
        <v>0</v>
      </c>
      <c r="L18" s="18">
        <f>+Trichardt!O18</f>
        <v>0</v>
      </c>
      <c r="M18" s="18">
        <f>+Trichardt!P18</f>
        <v>0</v>
      </c>
      <c r="N18" s="18">
        <f>+Trichardt!Q18</f>
        <v>0</v>
      </c>
      <c r="O18" s="18">
        <f>+Trichardt!R18</f>
        <v>0</v>
      </c>
      <c r="P18" s="18">
        <f>+Trichardt!S18</f>
        <v>0</v>
      </c>
      <c r="Q18" s="18">
        <f>+Trichardt!T18</f>
        <v>0</v>
      </c>
      <c r="R18" s="17">
        <f>+Trichardt!U18</f>
        <v>0</v>
      </c>
      <c r="S18" s="16">
        <f>+Trichardt!V18</f>
        <v>0</v>
      </c>
      <c r="T18" s="18">
        <f>+Trichardt!W18</f>
        <v>0</v>
      </c>
      <c r="U18" s="18">
        <f>+Trichardt!X18</f>
        <v>0</v>
      </c>
      <c r="V18" s="18">
        <f>+Trichardt!Y18</f>
        <v>0</v>
      </c>
      <c r="W18" s="18">
        <f>+Trichardt!Z18</f>
        <v>0</v>
      </c>
      <c r="X18" s="18">
        <f>+Trichardt!AA18</f>
        <v>0</v>
      </c>
      <c r="Y18" s="18">
        <f>+Trichardt!AB18</f>
        <v>0</v>
      </c>
      <c r="Z18" s="18">
        <f>+Trichardt!AC18</f>
        <v>0</v>
      </c>
      <c r="AA18" s="18">
        <f>+Trichardt!AD18</f>
        <v>0</v>
      </c>
      <c r="AB18" s="18">
        <f>+Trichardt!AE18</f>
        <v>0</v>
      </c>
      <c r="AC18" s="18">
        <f>+Trichardt!AF18</f>
        <v>0</v>
      </c>
      <c r="AD18" s="17">
        <f>+Trichardt!AG18</f>
        <v>0</v>
      </c>
      <c r="AE18" s="16">
        <f>+Trichardt!AH18</f>
        <v>0</v>
      </c>
      <c r="AF18" s="18">
        <f>+Trichardt!AI18</f>
        <v>0</v>
      </c>
      <c r="AG18" s="18">
        <f>+Trichardt!AJ18</f>
        <v>0</v>
      </c>
      <c r="AH18" s="18">
        <f>+Trichardt!AK18</f>
        <v>0</v>
      </c>
      <c r="AI18" s="18">
        <f>+Trichardt!AL18</f>
        <v>0</v>
      </c>
      <c r="AJ18" s="18">
        <f>+Trichardt!AM18</f>
        <v>0</v>
      </c>
      <c r="AK18" s="18">
        <f>+Trichardt!AN18</f>
        <v>0</v>
      </c>
      <c r="AL18" s="18">
        <f>+Trichardt!AO18</f>
        <v>0</v>
      </c>
      <c r="AM18" s="18">
        <f>+Trichardt!AP18</f>
        <v>0</v>
      </c>
      <c r="AN18" s="18">
        <f>+Trichardt!AQ18</f>
        <v>0</v>
      </c>
      <c r="AO18" s="18">
        <f>+Trichardt!AR18</f>
        <v>0</v>
      </c>
      <c r="AP18" s="17">
        <f>+Trichardt!AS18</f>
        <v>0</v>
      </c>
      <c r="AQ18" s="16">
        <f>+Trichardt!AT18</f>
        <v>0</v>
      </c>
      <c r="AR18" s="18">
        <f>+Trichardt!AU18</f>
        <v>0</v>
      </c>
      <c r="AS18" s="18">
        <f>+Trichardt!AV18</f>
        <v>0</v>
      </c>
      <c r="AT18" s="18">
        <f>+Trichardt!AW18</f>
        <v>0</v>
      </c>
      <c r="AU18" s="18">
        <f>+Trichardt!AX18</f>
        <v>0</v>
      </c>
      <c r="AV18" s="18">
        <f>+Trichardt!AY18</f>
        <v>0</v>
      </c>
      <c r="AW18" s="18">
        <f>+Trichardt!AZ18</f>
        <v>0</v>
      </c>
      <c r="AX18" s="18">
        <f>+Trichardt!BA18</f>
        <v>0</v>
      </c>
      <c r="AY18" s="18">
        <f>+Trichardt!BB18</f>
        <v>0</v>
      </c>
      <c r="AZ18" s="18">
        <f>+Trichardt!BC18</f>
        <v>0</v>
      </c>
      <c r="BA18" s="18">
        <f>+Trichardt!BD18</f>
        <v>0</v>
      </c>
      <c r="BB18" s="17">
        <f>+Trichardt!BE18</f>
        <v>0</v>
      </c>
      <c r="BC18" s="16">
        <f>+Trichardt!BF18</f>
        <v>0</v>
      </c>
      <c r="BD18" s="18">
        <f>+Trichardt!BG18</f>
        <v>0</v>
      </c>
      <c r="BE18" s="18">
        <f>+Trichardt!BH18</f>
        <v>0</v>
      </c>
      <c r="BF18" s="18">
        <f>+Trichardt!BI18</f>
        <v>0</v>
      </c>
      <c r="BG18" s="18">
        <f>+Trichardt!BJ18</f>
        <v>0</v>
      </c>
      <c r="BH18" s="18">
        <f>+Trichardt!BK18</f>
        <v>0</v>
      </c>
      <c r="BI18" s="18">
        <f>+Trichardt!BL18</f>
        <v>0</v>
      </c>
      <c r="BJ18" s="18">
        <f>+Trichardt!BM18</f>
        <v>0</v>
      </c>
      <c r="BK18" s="18">
        <f>+Trichardt!BN18</f>
        <v>0</v>
      </c>
      <c r="BL18" s="18">
        <f>+Trichardt!BO18</f>
        <v>0</v>
      </c>
      <c r="BM18" s="18">
        <f>+Trichardt!BP18</f>
        <v>0</v>
      </c>
      <c r="BN18" s="17">
        <f>+Trichardt!BQ18</f>
        <v>0</v>
      </c>
      <c r="BO18" s="16">
        <f>+Trichardt!BR18</f>
        <v>0</v>
      </c>
      <c r="BP18" s="18">
        <f>+Trichardt!BS18</f>
        <v>0</v>
      </c>
      <c r="BQ18" s="18">
        <f>+Trichardt!BT18</f>
        <v>0</v>
      </c>
      <c r="BR18" s="18">
        <f>+Trichardt!BU18</f>
        <v>0</v>
      </c>
      <c r="BS18" s="18">
        <f>+Trichardt!BV18</f>
        <v>0</v>
      </c>
      <c r="BT18" s="18">
        <f>+Trichardt!BW18</f>
        <v>0</v>
      </c>
      <c r="BU18" s="18">
        <f>+Trichardt!BX18</f>
        <v>0</v>
      </c>
      <c r="BV18" s="18">
        <f>+Trichardt!BY18</f>
        <v>0</v>
      </c>
      <c r="BW18" s="18">
        <f>+Trichardt!BZ18</f>
        <v>0</v>
      </c>
      <c r="BX18" s="18">
        <f>+Trichardt!CA18</f>
        <v>0</v>
      </c>
      <c r="BY18" s="18">
        <f>+Trichardt!CB18</f>
        <v>0</v>
      </c>
      <c r="BZ18" s="17">
        <f>+Trichardt!CC18</f>
        <v>0</v>
      </c>
    </row>
    <row r="19" spans="2:78" ht="15" customHeight="1">
      <c r="B19" s="372"/>
      <c r="C19" s="373"/>
      <c r="D19" s="19" t="s">
        <v>12</v>
      </c>
      <c r="E19" s="20">
        <f>+Trichardt!H19</f>
        <v>0</v>
      </c>
      <c r="F19" s="21">
        <f>+Trichardt!I19</f>
        <v>0</v>
      </c>
      <c r="G19" s="36">
        <f>+Trichardt!J19</f>
        <v>0</v>
      </c>
      <c r="H19" s="22">
        <f>+Trichardt!K19</f>
        <v>0</v>
      </c>
      <c r="I19" s="22">
        <f>+Trichardt!L19</f>
        <v>0</v>
      </c>
      <c r="J19" s="22">
        <f>+Trichardt!M19</f>
        <v>0</v>
      </c>
      <c r="K19" s="22">
        <f>+Trichardt!N19</f>
        <v>0</v>
      </c>
      <c r="L19" s="22">
        <f>+Trichardt!O19</f>
        <v>0</v>
      </c>
      <c r="M19" s="22">
        <f>+Trichardt!P19</f>
        <v>0</v>
      </c>
      <c r="N19" s="22">
        <f>+Trichardt!Q19</f>
        <v>0</v>
      </c>
      <c r="O19" s="22">
        <f>+Trichardt!R19</f>
        <v>0</v>
      </c>
      <c r="P19" s="22">
        <f>+Trichardt!S19</f>
        <v>0</v>
      </c>
      <c r="Q19" s="22">
        <f>+Trichardt!T19</f>
        <v>0</v>
      </c>
      <c r="R19" s="21">
        <f>+Trichardt!U19</f>
        <v>0</v>
      </c>
      <c r="S19" s="20">
        <f>+Trichardt!V19</f>
        <v>0</v>
      </c>
      <c r="T19" s="22">
        <f>+Trichardt!W19</f>
        <v>0</v>
      </c>
      <c r="U19" s="22">
        <f>+Trichardt!X19</f>
        <v>0</v>
      </c>
      <c r="V19" s="22">
        <f>+Trichardt!Y19</f>
        <v>0</v>
      </c>
      <c r="W19" s="22">
        <f>+Trichardt!Z19</f>
        <v>0</v>
      </c>
      <c r="X19" s="22">
        <f>+Trichardt!AA19</f>
        <v>0</v>
      </c>
      <c r="Y19" s="22">
        <f>+Trichardt!AB19</f>
        <v>0</v>
      </c>
      <c r="Z19" s="22">
        <f>+Trichardt!AC19</f>
        <v>0</v>
      </c>
      <c r="AA19" s="22">
        <f>+Trichardt!AD19</f>
        <v>0</v>
      </c>
      <c r="AB19" s="22">
        <f>+Trichardt!AE19</f>
        <v>0</v>
      </c>
      <c r="AC19" s="22">
        <f>+Trichardt!AF19</f>
        <v>0</v>
      </c>
      <c r="AD19" s="21">
        <f>+Trichardt!AG19</f>
        <v>0</v>
      </c>
      <c r="AE19" s="20">
        <f>+Trichardt!AH19</f>
        <v>0</v>
      </c>
      <c r="AF19" s="22">
        <f>+Trichardt!AI19</f>
        <v>0</v>
      </c>
      <c r="AG19" s="22">
        <f>+Trichardt!AJ19</f>
        <v>0</v>
      </c>
      <c r="AH19" s="22">
        <f>+Trichardt!AK19</f>
        <v>0</v>
      </c>
      <c r="AI19" s="22">
        <f>+Trichardt!AL19</f>
        <v>0</v>
      </c>
      <c r="AJ19" s="22">
        <f>+Trichardt!AM19</f>
        <v>0</v>
      </c>
      <c r="AK19" s="22">
        <f>+Trichardt!AN19</f>
        <v>0</v>
      </c>
      <c r="AL19" s="22">
        <f>+Trichardt!AO19</f>
        <v>0</v>
      </c>
      <c r="AM19" s="22">
        <f>+Trichardt!AP19</f>
        <v>0</v>
      </c>
      <c r="AN19" s="22">
        <f>+Trichardt!AQ19</f>
        <v>0</v>
      </c>
      <c r="AO19" s="22">
        <f>+Trichardt!AR19</f>
        <v>0</v>
      </c>
      <c r="AP19" s="21">
        <f>+Trichardt!AS19</f>
        <v>0</v>
      </c>
      <c r="AQ19" s="20">
        <f>+Trichardt!AT19</f>
        <v>0</v>
      </c>
      <c r="AR19" s="22">
        <f>+Trichardt!AU19</f>
        <v>0</v>
      </c>
      <c r="AS19" s="22">
        <f>+Trichardt!AV19</f>
        <v>0</v>
      </c>
      <c r="AT19" s="22">
        <f>+Trichardt!AW19</f>
        <v>0</v>
      </c>
      <c r="AU19" s="22">
        <f>+Trichardt!AX19</f>
        <v>0</v>
      </c>
      <c r="AV19" s="22">
        <f>+Trichardt!AY19</f>
        <v>0</v>
      </c>
      <c r="AW19" s="22">
        <f>+Trichardt!AZ19</f>
        <v>0</v>
      </c>
      <c r="AX19" s="22">
        <f>+Trichardt!BA19</f>
        <v>0</v>
      </c>
      <c r="AY19" s="22">
        <f>+Trichardt!BB19</f>
        <v>0</v>
      </c>
      <c r="AZ19" s="22">
        <f>+Trichardt!BC19</f>
        <v>0</v>
      </c>
      <c r="BA19" s="22">
        <f>+Trichardt!BD19</f>
        <v>0</v>
      </c>
      <c r="BB19" s="21">
        <f>+Trichardt!BE19</f>
        <v>0</v>
      </c>
      <c r="BC19" s="20">
        <f>+Trichardt!BF19</f>
        <v>0</v>
      </c>
      <c r="BD19" s="22">
        <f>+Trichardt!BG19</f>
        <v>0</v>
      </c>
      <c r="BE19" s="22">
        <f>+Trichardt!BH19</f>
        <v>0</v>
      </c>
      <c r="BF19" s="22">
        <f>+Trichardt!BI19</f>
        <v>0</v>
      </c>
      <c r="BG19" s="22">
        <f>+Trichardt!BJ19</f>
        <v>0</v>
      </c>
      <c r="BH19" s="22">
        <f>+Trichardt!BK19</f>
        <v>0</v>
      </c>
      <c r="BI19" s="22">
        <f>+Trichardt!BL19</f>
        <v>0</v>
      </c>
      <c r="BJ19" s="22">
        <f>+Trichardt!BM19</f>
        <v>0</v>
      </c>
      <c r="BK19" s="22">
        <f>+Trichardt!BN19</f>
        <v>0</v>
      </c>
      <c r="BL19" s="22">
        <f>+Trichardt!BO19</f>
        <v>0</v>
      </c>
      <c r="BM19" s="22">
        <f>+Trichardt!BP19</f>
        <v>0</v>
      </c>
      <c r="BN19" s="21">
        <f>+Trichardt!BQ19</f>
        <v>0</v>
      </c>
      <c r="BO19" s="20">
        <f>+Trichardt!BR19</f>
        <v>0</v>
      </c>
      <c r="BP19" s="22">
        <f>+Trichardt!BS19</f>
        <v>0</v>
      </c>
      <c r="BQ19" s="22">
        <f>+Trichardt!BT19</f>
        <v>0</v>
      </c>
      <c r="BR19" s="22">
        <f>+Trichardt!BU19</f>
        <v>0</v>
      </c>
      <c r="BS19" s="22">
        <f>+Trichardt!BV19</f>
        <v>0</v>
      </c>
      <c r="BT19" s="22">
        <f>+Trichardt!BW19</f>
        <v>0</v>
      </c>
      <c r="BU19" s="22">
        <f>+Trichardt!BX19</f>
        <v>0</v>
      </c>
      <c r="BV19" s="22">
        <f>+Trichardt!BY19</f>
        <v>0</v>
      </c>
      <c r="BW19" s="22">
        <f>+Trichardt!BZ19</f>
        <v>0</v>
      </c>
      <c r="BX19" s="22">
        <f>+Trichardt!CA19</f>
        <v>0</v>
      </c>
      <c r="BY19" s="22">
        <f>+Trichardt!CB19</f>
        <v>0</v>
      </c>
      <c r="BZ19" s="21">
        <f>+Trichardt!CC19</f>
        <v>0</v>
      </c>
    </row>
    <row r="20" spans="2:78">
      <c r="B20" s="368" t="s">
        <v>16</v>
      </c>
      <c r="C20" s="369"/>
      <c r="D20" s="201" t="s">
        <v>9</v>
      </c>
      <c r="E20" s="202">
        <f>+Ermelo!H16</f>
        <v>0</v>
      </c>
      <c r="F20" s="203">
        <f>+Ermelo!I16</f>
        <v>0</v>
      </c>
      <c r="G20" s="204">
        <f>+Ermelo!J16</f>
        <v>0</v>
      </c>
      <c r="H20" s="205">
        <f>+Ermelo!K16</f>
        <v>0</v>
      </c>
      <c r="I20" s="205">
        <f>+Ermelo!L16</f>
        <v>0</v>
      </c>
      <c r="J20" s="205">
        <f>+Ermelo!M16</f>
        <v>0</v>
      </c>
      <c r="K20" s="205">
        <f>+Ermelo!N16</f>
        <v>0</v>
      </c>
      <c r="L20" s="205">
        <f>+Ermelo!O16</f>
        <v>0</v>
      </c>
      <c r="M20" s="205">
        <f>+Ermelo!P16</f>
        <v>0</v>
      </c>
      <c r="N20" s="205">
        <f>+Ermelo!Q16</f>
        <v>0</v>
      </c>
      <c r="O20" s="205">
        <f>+Ermelo!R16</f>
        <v>0</v>
      </c>
      <c r="P20" s="205">
        <f>+Ermelo!S16</f>
        <v>0</v>
      </c>
      <c r="Q20" s="205">
        <f>+Ermelo!T16</f>
        <v>0</v>
      </c>
      <c r="R20" s="203">
        <f>+Ermelo!U16</f>
        <v>0</v>
      </c>
      <c r="S20" s="202">
        <f>+Ermelo!V16</f>
        <v>0</v>
      </c>
      <c r="T20" s="205">
        <f>+Ermelo!W16</f>
        <v>0</v>
      </c>
      <c r="U20" s="205">
        <f>+Ermelo!X16</f>
        <v>0</v>
      </c>
      <c r="V20" s="205">
        <f>+Ermelo!Y16</f>
        <v>0</v>
      </c>
      <c r="W20" s="205">
        <f>+Ermelo!Z16</f>
        <v>0</v>
      </c>
      <c r="X20" s="205">
        <f>+Ermelo!AA16</f>
        <v>0</v>
      </c>
      <c r="Y20" s="205">
        <f>+Ermelo!AB16</f>
        <v>0</v>
      </c>
      <c r="Z20" s="205">
        <f>+Ermelo!AC16</f>
        <v>0</v>
      </c>
      <c r="AA20" s="205">
        <f>+Ermelo!AD16</f>
        <v>0</v>
      </c>
      <c r="AB20" s="205">
        <f>+Ermelo!AE16</f>
        <v>0</v>
      </c>
      <c r="AC20" s="205">
        <f>+Ermelo!AF16</f>
        <v>0</v>
      </c>
      <c r="AD20" s="203">
        <f>+Ermelo!AG16</f>
        <v>0</v>
      </c>
      <c r="AE20" s="202">
        <f>+Ermelo!AH16</f>
        <v>0</v>
      </c>
      <c r="AF20" s="205">
        <f>+Ermelo!AI16</f>
        <v>0</v>
      </c>
      <c r="AG20" s="205">
        <f>+Ermelo!AJ16</f>
        <v>0</v>
      </c>
      <c r="AH20" s="205">
        <f>+Ermelo!AK16</f>
        <v>0</v>
      </c>
      <c r="AI20" s="205">
        <f>+Ermelo!AL16</f>
        <v>0</v>
      </c>
      <c r="AJ20" s="205">
        <f>+Ermelo!AM16</f>
        <v>0</v>
      </c>
      <c r="AK20" s="205">
        <f>+Ermelo!AN16</f>
        <v>0</v>
      </c>
      <c r="AL20" s="205">
        <f>+Ermelo!AO16</f>
        <v>0</v>
      </c>
      <c r="AM20" s="205">
        <f>+Ermelo!AP16</f>
        <v>0</v>
      </c>
      <c r="AN20" s="205">
        <f>+Ermelo!AQ16</f>
        <v>0</v>
      </c>
      <c r="AO20" s="205">
        <f>+Ermelo!AR16</f>
        <v>0</v>
      </c>
      <c r="AP20" s="203">
        <f>+Ermelo!AS16</f>
        <v>0</v>
      </c>
      <c r="AQ20" s="202">
        <f>+Ermelo!AT16</f>
        <v>0</v>
      </c>
      <c r="AR20" s="205">
        <f>+Ermelo!AU16</f>
        <v>0</v>
      </c>
      <c r="AS20" s="205">
        <f>+Ermelo!AV16</f>
        <v>0</v>
      </c>
      <c r="AT20" s="205">
        <f>+Ermelo!AW16</f>
        <v>0</v>
      </c>
      <c r="AU20" s="205">
        <f>+Ermelo!AX16</f>
        <v>0</v>
      </c>
      <c r="AV20" s="205">
        <f>+Ermelo!AY16</f>
        <v>0</v>
      </c>
      <c r="AW20" s="205">
        <f>+Ermelo!AZ16</f>
        <v>0</v>
      </c>
      <c r="AX20" s="205">
        <f>+Ermelo!BA16</f>
        <v>0</v>
      </c>
      <c r="AY20" s="205">
        <f>+Ermelo!BB16</f>
        <v>0</v>
      </c>
      <c r="AZ20" s="205">
        <f>+Ermelo!BC16</f>
        <v>0</v>
      </c>
      <c r="BA20" s="205">
        <f>+Ermelo!BD16</f>
        <v>0</v>
      </c>
      <c r="BB20" s="203">
        <f>+Ermelo!BE16</f>
        <v>0</v>
      </c>
      <c r="BC20" s="202">
        <f>+Ermelo!BF16</f>
        <v>0</v>
      </c>
      <c r="BD20" s="205">
        <f>+Ermelo!BG16</f>
        <v>0</v>
      </c>
      <c r="BE20" s="205">
        <f>+Ermelo!BH16</f>
        <v>0</v>
      </c>
      <c r="BF20" s="205">
        <f>+Ermelo!BI16</f>
        <v>0</v>
      </c>
      <c r="BG20" s="205">
        <f>+Ermelo!BJ16</f>
        <v>0</v>
      </c>
      <c r="BH20" s="205">
        <f>+Ermelo!BK16</f>
        <v>0</v>
      </c>
      <c r="BI20" s="205">
        <f>+Ermelo!BL16</f>
        <v>0</v>
      </c>
      <c r="BJ20" s="205">
        <f>+Ermelo!BM16</f>
        <v>0</v>
      </c>
      <c r="BK20" s="205">
        <f>+Ermelo!BN16</f>
        <v>0</v>
      </c>
      <c r="BL20" s="205">
        <f>+Ermelo!BO16</f>
        <v>0</v>
      </c>
      <c r="BM20" s="205">
        <f>+Ermelo!BP16</f>
        <v>0</v>
      </c>
      <c r="BN20" s="203">
        <f>+Ermelo!BQ16</f>
        <v>0</v>
      </c>
      <c r="BO20" s="202">
        <f>+Ermelo!BR16</f>
        <v>0</v>
      </c>
      <c r="BP20" s="205">
        <f>+Ermelo!BS16</f>
        <v>0</v>
      </c>
      <c r="BQ20" s="205">
        <f>+Ermelo!BT16</f>
        <v>0</v>
      </c>
      <c r="BR20" s="205">
        <f>+Ermelo!BU16</f>
        <v>0</v>
      </c>
      <c r="BS20" s="205">
        <f>+Ermelo!BV16</f>
        <v>0</v>
      </c>
      <c r="BT20" s="205">
        <f>+Ermelo!BW16</f>
        <v>0</v>
      </c>
      <c r="BU20" s="205">
        <f>+Ermelo!BX16</f>
        <v>0</v>
      </c>
      <c r="BV20" s="205">
        <f>+Ermelo!BY16</f>
        <v>0</v>
      </c>
      <c r="BW20" s="205">
        <f>+Ermelo!BZ16</f>
        <v>0</v>
      </c>
      <c r="BX20" s="205">
        <f>+Ermelo!CA16</f>
        <v>0</v>
      </c>
      <c r="BY20" s="205">
        <f>+Ermelo!CB16</f>
        <v>0</v>
      </c>
      <c r="BZ20" s="203">
        <f>+Ermelo!CC16</f>
        <v>0</v>
      </c>
    </row>
    <row r="21" spans="2:78" ht="15" customHeight="1">
      <c r="B21" s="370"/>
      <c r="C21" s="371"/>
      <c r="D21" s="15" t="s">
        <v>10</v>
      </c>
      <c r="E21" s="16">
        <f>+Ermelo!H17</f>
        <v>0</v>
      </c>
      <c r="F21" s="17">
        <f>+Ermelo!I17</f>
        <v>0</v>
      </c>
      <c r="G21" s="35">
        <f>+Ermelo!J17</f>
        <v>0</v>
      </c>
      <c r="H21" s="18">
        <f>+Ermelo!K17</f>
        <v>0</v>
      </c>
      <c r="I21" s="18">
        <f>+Ermelo!L17</f>
        <v>0</v>
      </c>
      <c r="J21" s="18">
        <f>+Ermelo!M17</f>
        <v>0</v>
      </c>
      <c r="K21" s="18">
        <f>+Ermelo!N17</f>
        <v>0</v>
      </c>
      <c r="L21" s="18">
        <f>+Ermelo!O17</f>
        <v>0</v>
      </c>
      <c r="M21" s="18">
        <f>+Ermelo!P17</f>
        <v>0</v>
      </c>
      <c r="N21" s="18">
        <f>+Ermelo!Q17</f>
        <v>0</v>
      </c>
      <c r="O21" s="18">
        <f>+Ermelo!R17</f>
        <v>0</v>
      </c>
      <c r="P21" s="18">
        <f>+Ermelo!S17</f>
        <v>0</v>
      </c>
      <c r="Q21" s="18">
        <f>+Ermelo!T17</f>
        <v>0</v>
      </c>
      <c r="R21" s="17">
        <f>+Ermelo!U17</f>
        <v>0</v>
      </c>
      <c r="S21" s="16">
        <f>+Ermelo!V17</f>
        <v>0</v>
      </c>
      <c r="T21" s="18">
        <f>+Ermelo!W17</f>
        <v>0</v>
      </c>
      <c r="U21" s="18">
        <f>+Ermelo!X17</f>
        <v>0</v>
      </c>
      <c r="V21" s="18">
        <f>+Ermelo!Y17</f>
        <v>0</v>
      </c>
      <c r="W21" s="18">
        <f>+Ermelo!Z17</f>
        <v>0</v>
      </c>
      <c r="X21" s="18">
        <f>+Ermelo!AA17</f>
        <v>0</v>
      </c>
      <c r="Y21" s="18">
        <f>+Ermelo!AB17</f>
        <v>0</v>
      </c>
      <c r="Z21" s="18">
        <f>+Ermelo!AC17</f>
        <v>0</v>
      </c>
      <c r="AA21" s="18">
        <f>+Ermelo!AD17</f>
        <v>0</v>
      </c>
      <c r="AB21" s="18">
        <f>+Ermelo!AE17</f>
        <v>0</v>
      </c>
      <c r="AC21" s="18">
        <f>+Ermelo!AF17</f>
        <v>0</v>
      </c>
      <c r="AD21" s="17">
        <f>+Ermelo!AG17</f>
        <v>0</v>
      </c>
      <c r="AE21" s="16">
        <f>+Ermelo!AH17</f>
        <v>0</v>
      </c>
      <c r="AF21" s="18">
        <f>+Ermelo!AI17</f>
        <v>0</v>
      </c>
      <c r="AG21" s="18">
        <f>+Ermelo!AJ17</f>
        <v>0</v>
      </c>
      <c r="AH21" s="18">
        <f>+Ermelo!AK17</f>
        <v>0</v>
      </c>
      <c r="AI21" s="18">
        <f>+Ermelo!AL17</f>
        <v>0</v>
      </c>
      <c r="AJ21" s="18">
        <f>+Ermelo!AM17</f>
        <v>0</v>
      </c>
      <c r="AK21" s="18">
        <f>+Ermelo!AN17</f>
        <v>0</v>
      </c>
      <c r="AL21" s="18">
        <f>+Ermelo!AO17</f>
        <v>0</v>
      </c>
      <c r="AM21" s="18">
        <f>+Ermelo!AP17</f>
        <v>0</v>
      </c>
      <c r="AN21" s="18">
        <f>+Ermelo!AQ17</f>
        <v>0</v>
      </c>
      <c r="AO21" s="18">
        <f>+Ermelo!AR17</f>
        <v>0</v>
      </c>
      <c r="AP21" s="17">
        <f>+Ermelo!AS17</f>
        <v>0</v>
      </c>
      <c r="AQ21" s="16">
        <f>+Ermelo!AT17</f>
        <v>0</v>
      </c>
      <c r="AR21" s="18">
        <f>+Ermelo!AU17</f>
        <v>0</v>
      </c>
      <c r="AS21" s="18">
        <f>+Ermelo!AV17</f>
        <v>0</v>
      </c>
      <c r="AT21" s="18">
        <f>+Ermelo!AW17</f>
        <v>0</v>
      </c>
      <c r="AU21" s="18">
        <f>+Ermelo!AX17</f>
        <v>0</v>
      </c>
      <c r="AV21" s="18">
        <f>+Ermelo!AY17</f>
        <v>0</v>
      </c>
      <c r="AW21" s="18">
        <f>+Ermelo!AZ17</f>
        <v>0</v>
      </c>
      <c r="AX21" s="18">
        <f>+Ermelo!BA17</f>
        <v>0</v>
      </c>
      <c r="AY21" s="18">
        <f>+Ermelo!BB17</f>
        <v>0</v>
      </c>
      <c r="AZ21" s="18">
        <f>+Ermelo!BC17</f>
        <v>0</v>
      </c>
      <c r="BA21" s="18">
        <f>+Ermelo!BD17</f>
        <v>0</v>
      </c>
      <c r="BB21" s="17">
        <f>+Ermelo!BE17</f>
        <v>0</v>
      </c>
      <c r="BC21" s="16">
        <f>+Ermelo!BF17</f>
        <v>0</v>
      </c>
      <c r="BD21" s="18">
        <f>+Ermelo!BG17</f>
        <v>0</v>
      </c>
      <c r="BE21" s="18">
        <f>+Ermelo!BH17</f>
        <v>0</v>
      </c>
      <c r="BF21" s="18">
        <f>+Ermelo!BI17</f>
        <v>0</v>
      </c>
      <c r="BG21" s="18">
        <f>+Ermelo!BJ17</f>
        <v>0</v>
      </c>
      <c r="BH21" s="18">
        <f>+Ermelo!BK17</f>
        <v>0</v>
      </c>
      <c r="BI21" s="18">
        <f>+Ermelo!BL17</f>
        <v>0</v>
      </c>
      <c r="BJ21" s="18">
        <f>+Ermelo!BM17</f>
        <v>0</v>
      </c>
      <c r="BK21" s="18">
        <f>+Ermelo!BN17</f>
        <v>0</v>
      </c>
      <c r="BL21" s="18">
        <f>+Ermelo!BO17</f>
        <v>0</v>
      </c>
      <c r="BM21" s="18">
        <f>+Ermelo!BP17</f>
        <v>0</v>
      </c>
      <c r="BN21" s="17">
        <f>+Ermelo!BQ17</f>
        <v>0</v>
      </c>
      <c r="BO21" s="16">
        <f>+Ermelo!BR17</f>
        <v>0</v>
      </c>
      <c r="BP21" s="18">
        <f>+Ermelo!BS17</f>
        <v>0</v>
      </c>
      <c r="BQ21" s="18">
        <f>+Ermelo!BT17</f>
        <v>0</v>
      </c>
      <c r="BR21" s="18">
        <f>+Ermelo!BU17</f>
        <v>0</v>
      </c>
      <c r="BS21" s="18">
        <f>+Ermelo!BV17</f>
        <v>0</v>
      </c>
      <c r="BT21" s="18">
        <f>+Ermelo!BW17</f>
        <v>0</v>
      </c>
      <c r="BU21" s="18">
        <f>+Ermelo!BX17</f>
        <v>0</v>
      </c>
      <c r="BV21" s="18">
        <f>+Ermelo!BY17</f>
        <v>0</v>
      </c>
      <c r="BW21" s="18">
        <f>+Ermelo!BZ17</f>
        <v>0</v>
      </c>
      <c r="BX21" s="18">
        <f>+Ermelo!CA17</f>
        <v>0</v>
      </c>
      <c r="BY21" s="18">
        <f>+Ermelo!CB17</f>
        <v>0</v>
      </c>
      <c r="BZ21" s="17">
        <f>+Ermelo!CC17</f>
        <v>0</v>
      </c>
    </row>
    <row r="22" spans="2:78" ht="15" customHeight="1">
      <c r="B22" s="370"/>
      <c r="C22" s="371"/>
      <c r="D22" s="15" t="s">
        <v>11</v>
      </c>
      <c r="E22" s="16">
        <f>+Ermelo!H18</f>
        <v>0</v>
      </c>
      <c r="F22" s="17">
        <f>+Ermelo!I18</f>
        <v>0</v>
      </c>
      <c r="G22" s="35">
        <f>+Ermelo!J18</f>
        <v>0</v>
      </c>
      <c r="H22" s="18">
        <f>+Ermelo!K18</f>
        <v>0</v>
      </c>
      <c r="I22" s="18">
        <f>+Ermelo!L18</f>
        <v>0</v>
      </c>
      <c r="J22" s="18">
        <f>+Ermelo!M18</f>
        <v>0</v>
      </c>
      <c r="K22" s="18">
        <f>+Ermelo!N18</f>
        <v>0</v>
      </c>
      <c r="L22" s="18">
        <f>+Ermelo!O18</f>
        <v>0</v>
      </c>
      <c r="M22" s="18">
        <f>+Ermelo!P18</f>
        <v>0</v>
      </c>
      <c r="N22" s="18">
        <f>+Ermelo!Q18</f>
        <v>0</v>
      </c>
      <c r="O22" s="18">
        <f>+Ermelo!R18</f>
        <v>0</v>
      </c>
      <c r="P22" s="18">
        <f>+Ermelo!S18</f>
        <v>0</v>
      </c>
      <c r="Q22" s="18">
        <f>+Ermelo!T18</f>
        <v>0</v>
      </c>
      <c r="R22" s="17">
        <f>+Ermelo!U18</f>
        <v>0</v>
      </c>
      <c r="S22" s="16">
        <f>+Ermelo!V18</f>
        <v>0</v>
      </c>
      <c r="T22" s="18">
        <f>+Ermelo!W18</f>
        <v>0</v>
      </c>
      <c r="U22" s="18">
        <f>+Ermelo!X18</f>
        <v>0</v>
      </c>
      <c r="V22" s="18">
        <f>+Ermelo!Y18</f>
        <v>0</v>
      </c>
      <c r="W22" s="18">
        <f>+Ermelo!Z18</f>
        <v>0</v>
      </c>
      <c r="X22" s="18">
        <f>+Ermelo!AA18</f>
        <v>0</v>
      </c>
      <c r="Y22" s="18">
        <f>+Ermelo!AB18</f>
        <v>0</v>
      </c>
      <c r="Z22" s="18">
        <f>+Ermelo!AC18</f>
        <v>0</v>
      </c>
      <c r="AA22" s="18">
        <f>+Ermelo!AD18</f>
        <v>0</v>
      </c>
      <c r="AB22" s="18">
        <f>+Ermelo!AE18</f>
        <v>0</v>
      </c>
      <c r="AC22" s="18">
        <f>+Ermelo!AF18</f>
        <v>0</v>
      </c>
      <c r="AD22" s="17">
        <f>+Ermelo!AG18</f>
        <v>0</v>
      </c>
      <c r="AE22" s="16">
        <f>+Ermelo!AH18</f>
        <v>0</v>
      </c>
      <c r="AF22" s="18">
        <f>+Ermelo!AI18</f>
        <v>0</v>
      </c>
      <c r="AG22" s="18">
        <f>+Ermelo!AJ18</f>
        <v>0</v>
      </c>
      <c r="AH22" s="18">
        <f>+Ermelo!AK18</f>
        <v>0</v>
      </c>
      <c r="AI22" s="18">
        <f>+Ermelo!AL18</f>
        <v>0</v>
      </c>
      <c r="AJ22" s="18">
        <f>+Ermelo!AM18</f>
        <v>0</v>
      </c>
      <c r="AK22" s="18">
        <f>+Ermelo!AN18</f>
        <v>0</v>
      </c>
      <c r="AL22" s="18">
        <f>+Ermelo!AO18</f>
        <v>0</v>
      </c>
      <c r="AM22" s="18">
        <f>+Ermelo!AP18</f>
        <v>0</v>
      </c>
      <c r="AN22" s="18">
        <f>+Ermelo!AQ18</f>
        <v>0</v>
      </c>
      <c r="AO22" s="18">
        <f>+Ermelo!AR18</f>
        <v>0</v>
      </c>
      <c r="AP22" s="17">
        <f>+Ermelo!AS18</f>
        <v>0</v>
      </c>
      <c r="AQ22" s="16">
        <f>+Ermelo!AT18</f>
        <v>0</v>
      </c>
      <c r="AR22" s="18">
        <f>+Ermelo!AU18</f>
        <v>0</v>
      </c>
      <c r="AS22" s="18">
        <f>+Ermelo!AV18</f>
        <v>0</v>
      </c>
      <c r="AT22" s="18">
        <f>+Ermelo!AW18</f>
        <v>0</v>
      </c>
      <c r="AU22" s="18">
        <f>+Ermelo!AX18</f>
        <v>0</v>
      </c>
      <c r="AV22" s="18">
        <f>+Ermelo!AY18</f>
        <v>0</v>
      </c>
      <c r="AW22" s="18">
        <f>+Ermelo!AZ18</f>
        <v>0</v>
      </c>
      <c r="AX22" s="18">
        <f>+Ermelo!BA18</f>
        <v>0</v>
      </c>
      <c r="AY22" s="18">
        <f>+Ermelo!BB18</f>
        <v>0</v>
      </c>
      <c r="AZ22" s="18">
        <f>+Ermelo!BC18</f>
        <v>0</v>
      </c>
      <c r="BA22" s="18">
        <f>+Ermelo!BD18</f>
        <v>0</v>
      </c>
      <c r="BB22" s="17">
        <f>+Ermelo!BE18</f>
        <v>0</v>
      </c>
      <c r="BC22" s="16">
        <f>+Ermelo!BF18</f>
        <v>0</v>
      </c>
      <c r="BD22" s="18">
        <f>+Ermelo!BG18</f>
        <v>0</v>
      </c>
      <c r="BE22" s="18">
        <f>+Ermelo!BH18</f>
        <v>0</v>
      </c>
      <c r="BF22" s="18">
        <f>+Ermelo!BI18</f>
        <v>0</v>
      </c>
      <c r="BG22" s="18">
        <f>+Ermelo!BJ18</f>
        <v>0</v>
      </c>
      <c r="BH22" s="18">
        <f>+Ermelo!BK18</f>
        <v>0</v>
      </c>
      <c r="BI22" s="18">
        <f>+Ermelo!BL18</f>
        <v>0</v>
      </c>
      <c r="BJ22" s="18">
        <f>+Ermelo!BM18</f>
        <v>0</v>
      </c>
      <c r="BK22" s="18">
        <f>+Ermelo!BN18</f>
        <v>0</v>
      </c>
      <c r="BL22" s="18">
        <f>+Ermelo!BO18</f>
        <v>0</v>
      </c>
      <c r="BM22" s="18">
        <f>+Ermelo!BP18</f>
        <v>0</v>
      </c>
      <c r="BN22" s="17">
        <f>+Ermelo!BQ18</f>
        <v>0</v>
      </c>
      <c r="BO22" s="16">
        <f>+Ermelo!BR18</f>
        <v>0</v>
      </c>
      <c r="BP22" s="18">
        <f>+Ermelo!BS18</f>
        <v>0</v>
      </c>
      <c r="BQ22" s="18">
        <f>+Ermelo!BT18</f>
        <v>0</v>
      </c>
      <c r="BR22" s="18">
        <f>+Ermelo!BU18</f>
        <v>0</v>
      </c>
      <c r="BS22" s="18">
        <f>+Ermelo!BV18</f>
        <v>0</v>
      </c>
      <c r="BT22" s="18">
        <f>+Ermelo!BW18</f>
        <v>0</v>
      </c>
      <c r="BU22" s="18">
        <f>+Ermelo!BX18</f>
        <v>0</v>
      </c>
      <c r="BV22" s="18">
        <f>+Ermelo!BY18</f>
        <v>0</v>
      </c>
      <c r="BW22" s="18">
        <f>+Ermelo!BZ18</f>
        <v>0</v>
      </c>
      <c r="BX22" s="18">
        <f>+Ermelo!CA18</f>
        <v>0</v>
      </c>
      <c r="BY22" s="18">
        <f>+Ermelo!CB18</f>
        <v>0</v>
      </c>
      <c r="BZ22" s="17">
        <f>+Ermelo!CC18</f>
        <v>0</v>
      </c>
    </row>
    <row r="23" spans="2:78" ht="15" customHeight="1">
      <c r="B23" s="372"/>
      <c r="C23" s="373"/>
      <c r="D23" s="19" t="s">
        <v>12</v>
      </c>
      <c r="E23" s="20">
        <f>+Ermelo!H19</f>
        <v>0</v>
      </c>
      <c r="F23" s="21">
        <f>+Ermelo!I19</f>
        <v>0</v>
      </c>
      <c r="G23" s="36">
        <f>+Ermelo!J19</f>
        <v>0</v>
      </c>
      <c r="H23" s="22">
        <f>+Ermelo!K19</f>
        <v>0</v>
      </c>
      <c r="I23" s="22">
        <f>+Ermelo!L19</f>
        <v>0</v>
      </c>
      <c r="J23" s="22">
        <f>+Ermelo!M19</f>
        <v>0</v>
      </c>
      <c r="K23" s="22">
        <f>+Ermelo!N19</f>
        <v>0</v>
      </c>
      <c r="L23" s="22">
        <f>+Ermelo!O19</f>
        <v>0</v>
      </c>
      <c r="M23" s="22">
        <f>+Ermelo!P19</f>
        <v>0</v>
      </c>
      <c r="N23" s="22">
        <f>+Ermelo!Q19</f>
        <v>0</v>
      </c>
      <c r="O23" s="22">
        <f>+Ermelo!R19</f>
        <v>0</v>
      </c>
      <c r="P23" s="22">
        <f>+Ermelo!S19</f>
        <v>0</v>
      </c>
      <c r="Q23" s="22">
        <f>+Ermelo!T19</f>
        <v>0</v>
      </c>
      <c r="R23" s="21">
        <f>+Ermelo!U19</f>
        <v>0</v>
      </c>
      <c r="S23" s="20">
        <f>+Ermelo!V19</f>
        <v>0</v>
      </c>
      <c r="T23" s="22">
        <f>+Ermelo!W19</f>
        <v>0</v>
      </c>
      <c r="U23" s="22">
        <f>+Ermelo!X19</f>
        <v>0</v>
      </c>
      <c r="V23" s="22">
        <f>+Ermelo!Y19</f>
        <v>0</v>
      </c>
      <c r="W23" s="22">
        <f>+Ermelo!Z19</f>
        <v>0</v>
      </c>
      <c r="X23" s="22">
        <f>+Ermelo!AA19</f>
        <v>0</v>
      </c>
      <c r="Y23" s="22">
        <f>+Ermelo!AB19</f>
        <v>0</v>
      </c>
      <c r="Z23" s="22">
        <f>+Ermelo!AC19</f>
        <v>0</v>
      </c>
      <c r="AA23" s="22">
        <f>+Ermelo!AD19</f>
        <v>0</v>
      </c>
      <c r="AB23" s="22">
        <f>+Ermelo!AE19</f>
        <v>0</v>
      </c>
      <c r="AC23" s="22">
        <f>+Ermelo!AF19</f>
        <v>0</v>
      </c>
      <c r="AD23" s="21">
        <f>+Ermelo!AG19</f>
        <v>0</v>
      </c>
      <c r="AE23" s="20">
        <f>+Ermelo!AH19</f>
        <v>0</v>
      </c>
      <c r="AF23" s="22">
        <f>+Ermelo!AI19</f>
        <v>0</v>
      </c>
      <c r="AG23" s="22">
        <f>+Ermelo!AJ19</f>
        <v>0</v>
      </c>
      <c r="AH23" s="22">
        <f>+Ermelo!AK19</f>
        <v>0</v>
      </c>
      <c r="AI23" s="22">
        <f>+Ermelo!AL19</f>
        <v>0</v>
      </c>
      <c r="AJ23" s="22">
        <f>+Ermelo!AM19</f>
        <v>0</v>
      </c>
      <c r="AK23" s="22">
        <f>+Ermelo!AN19</f>
        <v>0</v>
      </c>
      <c r="AL23" s="22">
        <f>+Ermelo!AO19</f>
        <v>0</v>
      </c>
      <c r="AM23" s="22">
        <f>+Ermelo!AP19</f>
        <v>0</v>
      </c>
      <c r="AN23" s="22">
        <f>+Ermelo!AQ19</f>
        <v>0</v>
      </c>
      <c r="AO23" s="22">
        <f>+Ermelo!AR19</f>
        <v>0</v>
      </c>
      <c r="AP23" s="21">
        <f>+Ermelo!AS19</f>
        <v>0</v>
      </c>
      <c r="AQ23" s="20">
        <f>+Ermelo!AT19</f>
        <v>0</v>
      </c>
      <c r="AR23" s="22">
        <f>+Ermelo!AU19</f>
        <v>0</v>
      </c>
      <c r="AS23" s="22">
        <f>+Ermelo!AV19</f>
        <v>0</v>
      </c>
      <c r="AT23" s="22">
        <f>+Ermelo!AW19</f>
        <v>0</v>
      </c>
      <c r="AU23" s="22">
        <f>+Ermelo!AX19</f>
        <v>0</v>
      </c>
      <c r="AV23" s="22">
        <f>+Ermelo!AY19</f>
        <v>0</v>
      </c>
      <c r="AW23" s="22">
        <f>+Ermelo!AZ19</f>
        <v>0</v>
      </c>
      <c r="AX23" s="22">
        <f>+Ermelo!BA19</f>
        <v>0</v>
      </c>
      <c r="AY23" s="22">
        <f>+Ermelo!BB19</f>
        <v>0</v>
      </c>
      <c r="AZ23" s="22">
        <f>+Ermelo!BC19</f>
        <v>0</v>
      </c>
      <c r="BA23" s="22">
        <f>+Ermelo!BD19</f>
        <v>0</v>
      </c>
      <c r="BB23" s="21">
        <f>+Ermelo!BE19</f>
        <v>0</v>
      </c>
      <c r="BC23" s="20">
        <f>+Ermelo!BF19</f>
        <v>0</v>
      </c>
      <c r="BD23" s="22">
        <f>+Ermelo!BG19</f>
        <v>0</v>
      </c>
      <c r="BE23" s="22">
        <f>+Ermelo!BH19</f>
        <v>0</v>
      </c>
      <c r="BF23" s="22">
        <f>+Ermelo!BI19</f>
        <v>0</v>
      </c>
      <c r="BG23" s="22">
        <f>+Ermelo!BJ19</f>
        <v>0</v>
      </c>
      <c r="BH23" s="22">
        <f>+Ermelo!BK19</f>
        <v>0</v>
      </c>
      <c r="BI23" s="22">
        <f>+Ermelo!BL19</f>
        <v>0</v>
      </c>
      <c r="BJ23" s="22">
        <f>+Ermelo!BM19</f>
        <v>0</v>
      </c>
      <c r="BK23" s="22">
        <f>+Ermelo!BN19</f>
        <v>0</v>
      </c>
      <c r="BL23" s="22">
        <f>+Ermelo!BO19</f>
        <v>0</v>
      </c>
      <c r="BM23" s="22">
        <f>+Ermelo!BP19</f>
        <v>0</v>
      </c>
      <c r="BN23" s="21">
        <f>+Ermelo!BQ19</f>
        <v>0</v>
      </c>
      <c r="BO23" s="20">
        <f>+Ermelo!BR19</f>
        <v>0</v>
      </c>
      <c r="BP23" s="22">
        <f>+Ermelo!BS19</f>
        <v>0</v>
      </c>
      <c r="BQ23" s="22">
        <f>+Ermelo!BT19</f>
        <v>0</v>
      </c>
      <c r="BR23" s="22">
        <f>+Ermelo!BU19</f>
        <v>0</v>
      </c>
      <c r="BS23" s="22">
        <f>+Ermelo!BV19</f>
        <v>0</v>
      </c>
      <c r="BT23" s="22">
        <f>+Ermelo!BW19</f>
        <v>0</v>
      </c>
      <c r="BU23" s="22">
        <f>+Ermelo!BX19</f>
        <v>0</v>
      </c>
      <c r="BV23" s="22">
        <f>+Ermelo!BY19</f>
        <v>0</v>
      </c>
      <c r="BW23" s="22">
        <f>+Ermelo!BZ19</f>
        <v>0</v>
      </c>
      <c r="BX23" s="22">
        <f>+Ermelo!CA19</f>
        <v>0</v>
      </c>
      <c r="BY23" s="22">
        <f>+Ermelo!CB19</f>
        <v>0</v>
      </c>
      <c r="BZ23" s="21">
        <f>+Ermelo!CC19</f>
        <v>0</v>
      </c>
    </row>
    <row r="24" spans="2:78" ht="15" customHeight="1">
      <c r="B24" s="385" t="s">
        <v>17</v>
      </c>
      <c r="C24" s="383" t="str">
        <f>+B4</f>
        <v>Gosforth</v>
      </c>
      <c r="D24" s="384"/>
      <c r="E24" s="202">
        <f t="shared" ref="E24:AJ24" si="2">+SUM(E4:E7)</f>
        <v>0</v>
      </c>
      <c r="F24" s="203">
        <f t="shared" si="2"/>
        <v>0</v>
      </c>
      <c r="G24" s="204">
        <f t="shared" si="2"/>
        <v>0</v>
      </c>
      <c r="H24" s="205">
        <f t="shared" si="2"/>
        <v>0</v>
      </c>
      <c r="I24" s="205">
        <f t="shared" si="2"/>
        <v>0</v>
      </c>
      <c r="J24" s="205">
        <f t="shared" si="2"/>
        <v>0</v>
      </c>
      <c r="K24" s="205">
        <f t="shared" si="2"/>
        <v>0</v>
      </c>
      <c r="L24" s="205">
        <f t="shared" si="2"/>
        <v>0</v>
      </c>
      <c r="M24" s="205">
        <f t="shared" si="2"/>
        <v>0</v>
      </c>
      <c r="N24" s="205">
        <f t="shared" si="2"/>
        <v>0</v>
      </c>
      <c r="O24" s="205">
        <f>+SUM(O4:O7)</f>
        <v>0</v>
      </c>
      <c r="P24" s="205">
        <f t="shared" si="2"/>
        <v>0</v>
      </c>
      <c r="Q24" s="205">
        <f t="shared" si="2"/>
        <v>0</v>
      </c>
      <c r="R24" s="203">
        <f t="shared" si="2"/>
        <v>0</v>
      </c>
      <c r="S24" s="202">
        <f t="shared" si="2"/>
        <v>0</v>
      </c>
      <c r="T24" s="205">
        <f t="shared" si="2"/>
        <v>0</v>
      </c>
      <c r="U24" s="205">
        <f t="shared" si="2"/>
        <v>0</v>
      </c>
      <c r="V24" s="205">
        <f t="shared" si="2"/>
        <v>0</v>
      </c>
      <c r="W24" s="205">
        <f t="shared" si="2"/>
        <v>0</v>
      </c>
      <c r="X24" s="205">
        <f t="shared" si="2"/>
        <v>0</v>
      </c>
      <c r="Y24" s="205">
        <f t="shared" si="2"/>
        <v>0</v>
      </c>
      <c r="Z24" s="205">
        <f t="shared" si="2"/>
        <v>0</v>
      </c>
      <c r="AA24" s="205">
        <f t="shared" si="2"/>
        <v>0</v>
      </c>
      <c r="AB24" s="205">
        <f t="shared" si="2"/>
        <v>0</v>
      </c>
      <c r="AC24" s="205">
        <f t="shared" si="2"/>
        <v>0</v>
      </c>
      <c r="AD24" s="203">
        <f t="shared" si="2"/>
        <v>0</v>
      </c>
      <c r="AE24" s="202">
        <f t="shared" si="2"/>
        <v>0</v>
      </c>
      <c r="AF24" s="205">
        <f t="shared" si="2"/>
        <v>0</v>
      </c>
      <c r="AG24" s="205">
        <f t="shared" si="2"/>
        <v>0</v>
      </c>
      <c r="AH24" s="205">
        <f t="shared" si="2"/>
        <v>0</v>
      </c>
      <c r="AI24" s="205">
        <f t="shared" si="2"/>
        <v>0</v>
      </c>
      <c r="AJ24" s="205">
        <f t="shared" si="2"/>
        <v>0</v>
      </c>
      <c r="AK24" s="205">
        <f t="shared" ref="AK24:BP24" si="3">+SUM(AK4:AK7)</f>
        <v>0</v>
      </c>
      <c r="AL24" s="205">
        <f t="shared" si="3"/>
        <v>0</v>
      </c>
      <c r="AM24" s="205">
        <f t="shared" si="3"/>
        <v>0</v>
      </c>
      <c r="AN24" s="205">
        <f t="shared" si="3"/>
        <v>0</v>
      </c>
      <c r="AO24" s="205">
        <f t="shared" si="3"/>
        <v>0</v>
      </c>
      <c r="AP24" s="203">
        <f t="shared" si="3"/>
        <v>0</v>
      </c>
      <c r="AQ24" s="202">
        <f t="shared" si="3"/>
        <v>0</v>
      </c>
      <c r="AR24" s="205">
        <f t="shared" si="3"/>
        <v>0</v>
      </c>
      <c r="AS24" s="205">
        <f t="shared" si="3"/>
        <v>0</v>
      </c>
      <c r="AT24" s="205">
        <f t="shared" si="3"/>
        <v>0</v>
      </c>
      <c r="AU24" s="205">
        <f t="shared" si="3"/>
        <v>0</v>
      </c>
      <c r="AV24" s="205">
        <f t="shared" si="3"/>
        <v>0</v>
      </c>
      <c r="AW24" s="205">
        <f t="shared" si="3"/>
        <v>0</v>
      </c>
      <c r="AX24" s="205">
        <f t="shared" si="3"/>
        <v>0</v>
      </c>
      <c r="AY24" s="205">
        <f t="shared" si="3"/>
        <v>0</v>
      </c>
      <c r="AZ24" s="205">
        <f t="shared" si="3"/>
        <v>0</v>
      </c>
      <c r="BA24" s="205">
        <f t="shared" si="3"/>
        <v>0</v>
      </c>
      <c r="BB24" s="203">
        <f t="shared" si="3"/>
        <v>0</v>
      </c>
      <c r="BC24" s="202">
        <f t="shared" si="3"/>
        <v>0</v>
      </c>
      <c r="BD24" s="205">
        <f t="shared" si="3"/>
        <v>0</v>
      </c>
      <c r="BE24" s="205">
        <f t="shared" si="3"/>
        <v>0</v>
      </c>
      <c r="BF24" s="205">
        <f t="shared" si="3"/>
        <v>0</v>
      </c>
      <c r="BG24" s="205">
        <f t="shared" si="3"/>
        <v>0</v>
      </c>
      <c r="BH24" s="205">
        <f t="shared" si="3"/>
        <v>0</v>
      </c>
      <c r="BI24" s="205">
        <f t="shared" si="3"/>
        <v>0</v>
      </c>
      <c r="BJ24" s="205">
        <f t="shared" si="3"/>
        <v>0</v>
      </c>
      <c r="BK24" s="205">
        <f t="shared" si="3"/>
        <v>0</v>
      </c>
      <c r="BL24" s="205">
        <f t="shared" si="3"/>
        <v>0</v>
      </c>
      <c r="BM24" s="205">
        <f t="shared" si="3"/>
        <v>0</v>
      </c>
      <c r="BN24" s="203">
        <f t="shared" si="3"/>
        <v>0</v>
      </c>
      <c r="BO24" s="202">
        <f t="shared" si="3"/>
        <v>0</v>
      </c>
      <c r="BP24" s="205">
        <f t="shared" si="3"/>
        <v>0</v>
      </c>
      <c r="BQ24" s="205">
        <f t="shared" ref="BQ24:BZ24" si="4">+SUM(BQ4:BQ7)</f>
        <v>0</v>
      </c>
      <c r="BR24" s="205">
        <f t="shared" si="4"/>
        <v>0</v>
      </c>
      <c r="BS24" s="205">
        <f t="shared" si="4"/>
        <v>0</v>
      </c>
      <c r="BT24" s="205">
        <f t="shared" si="4"/>
        <v>0</v>
      </c>
      <c r="BU24" s="205">
        <f t="shared" si="4"/>
        <v>0</v>
      </c>
      <c r="BV24" s="205">
        <f t="shared" si="4"/>
        <v>0</v>
      </c>
      <c r="BW24" s="205">
        <f t="shared" si="4"/>
        <v>0</v>
      </c>
      <c r="BX24" s="205">
        <f t="shared" si="4"/>
        <v>0</v>
      </c>
      <c r="BY24" s="205">
        <f t="shared" si="4"/>
        <v>0</v>
      </c>
      <c r="BZ24" s="203">
        <f t="shared" si="4"/>
        <v>0</v>
      </c>
    </row>
    <row r="25" spans="2:78" ht="15" customHeight="1">
      <c r="B25" s="386"/>
      <c r="C25" s="366" t="str">
        <f>$B$8</f>
        <v>Dalpark</v>
      </c>
      <c r="D25" s="367"/>
      <c r="E25" s="16">
        <f>+SUM(E8:E11)</f>
        <v>0</v>
      </c>
      <c r="F25" s="283">
        <f t="shared" ref="F25:BQ25" si="5">+SUM(F8:F11)</f>
        <v>0</v>
      </c>
      <c r="G25" s="284">
        <f t="shared" si="5"/>
        <v>0</v>
      </c>
      <c r="H25" s="285">
        <f t="shared" si="5"/>
        <v>0</v>
      </c>
      <c r="I25" s="285">
        <f t="shared" si="5"/>
        <v>0</v>
      </c>
      <c r="J25" s="285">
        <f t="shared" si="5"/>
        <v>0</v>
      </c>
      <c r="K25" s="285">
        <f t="shared" si="5"/>
        <v>0</v>
      </c>
      <c r="L25" s="285">
        <f t="shared" si="5"/>
        <v>0</v>
      </c>
      <c r="M25" s="285">
        <f t="shared" si="5"/>
        <v>0</v>
      </c>
      <c r="N25" s="285">
        <f t="shared" si="5"/>
        <v>0</v>
      </c>
      <c r="O25" s="285">
        <f>+SUM(O8:O11)</f>
        <v>0</v>
      </c>
      <c r="P25" s="285">
        <f t="shared" si="5"/>
        <v>0</v>
      </c>
      <c r="Q25" s="285">
        <f t="shared" si="5"/>
        <v>0</v>
      </c>
      <c r="R25" s="283">
        <f t="shared" si="5"/>
        <v>0</v>
      </c>
      <c r="S25" s="282">
        <f t="shared" si="5"/>
        <v>0</v>
      </c>
      <c r="T25" s="285">
        <f t="shared" si="5"/>
        <v>0</v>
      </c>
      <c r="U25" s="285">
        <f t="shared" si="5"/>
        <v>0</v>
      </c>
      <c r="V25" s="285">
        <f t="shared" si="5"/>
        <v>0</v>
      </c>
      <c r="W25" s="285">
        <f t="shared" si="5"/>
        <v>0</v>
      </c>
      <c r="X25" s="285">
        <f t="shared" si="5"/>
        <v>0</v>
      </c>
      <c r="Y25" s="285">
        <f t="shared" si="5"/>
        <v>0</v>
      </c>
      <c r="Z25" s="285">
        <f t="shared" si="5"/>
        <v>0</v>
      </c>
      <c r="AA25" s="285">
        <f t="shared" si="5"/>
        <v>0</v>
      </c>
      <c r="AB25" s="285">
        <f t="shared" si="5"/>
        <v>0</v>
      </c>
      <c r="AC25" s="285">
        <f t="shared" si="5"/>
        <v>0</v>
      </c>
      <c r="AD25" s="283">
        <f t="shared" si="5"/>
        <v>0</v>
      </c>
      <c r="AE25" s="282">
        <f t="shared" si="5"/>
        <v>0</v>
      </c>
      <c r="AF25" s="285">
        <f t="shared" si="5"/>
        <v>0</v>
      </c>
      <c r="AG25" s="285">
        <f t="shared" si="5"/>
        <v>0</v>
      </c>
      <c r="AH25" s="285">
        <f t="shared" si="5"/>
        <v>0</v>
      </c>
      <c r="AI25" s="285">
        <f t="shared" si="5"/>
        <v>0</v>
      </c>
      <c r="AJ25" s="285">
        <f t="shared" si="5"/>
        <v>0</v>
      </c>
      <c r="AK25" s="285">
        <f t="shared" si="5"/>
        <v>0</v>
      </c>
      <c r="AL25" s="285">
        <f t="shared" si="5"/>
        <v>0</v>
      </c>
      <c r="AM25" s="285">
        <f t="shared" si="5"/>
        <v>0</v>
      </c>
      <c r="AN25" s="285">
        <f t="shared" si="5"/>
        <v>0</v>
      </c>
      <c r="AO25" s="285">
        <f t="shared" si="5"/>
        <v>0</v>
      </c>
      <c r="AP25" s="283">
        <f t="shared" si="5"/>
        <v>0</v>
      </c>
      <c r="AQ25" s="282">
        <f t="shared" si="5"/>
        <v>0</v>
      </c>
      <c r="AR25" s="285">
        <f t="shared" si="5"/>
        <v>0</v>
      </c>
      <c r="AS25" s="285">
        <f t="shared" si="5"/>
        <v>0</v>
      </c>
      <c r="AT25" s="285">
        <f t="shared" si="5"/>
        <v>0</v>
      </c>
      <c r="AU25" s="285">
        <f t="shared" si="5"/>
        <v>0</v>
      </c>
      <c r="AV25" s="285">
        <f t="shared" si="5"/>
        <v>0</v>
      </c>
      <c r="AW25" s="285">
        <f t="shared" si="5"/>
        <v>0</v>
      </c>
      <c r="AX25" s="285">
        <f t="shared" si="5"/>
        <v>0</v>
      </c>
      <c r="AY25" s="285">
        <f t="shared" si="5"/>
        <v>0</v>
      </c>
      <c r="AZ25" s="285">
        <f t="shared" si="5"/>
        <v>0</v>
      </c>
      <c r="BA25" s="285">
        <f t="shared" si="5"/>
        <v>0</v>
      </c>
      <c r="BB25" s="283">
        <f t="shared" si="5"/>
        <v>0</v>
      </c>
      <c r="BC25" s="282">
        <f t="shared" si="5"/>
        <v>0</v>
      </c>
      <c r="BD25" s="285">
        <f t="shared" si="5"/>
        <v>0</v>
      </c>
      <c r="BE25" s="285">
        <f t="shared" si="5"/>
        <v>0</v>
      </c>
      <c r="BF25" s="285">
        <f t="shared" si="5"/>
        <v>0</v>
      </c>
      <c r="BG25" s="285">
        <f t="shared" si="5"/>
        <v>0</v>
      </c>
      <c r="BH25" s="285">
        <f t="shared" si="5"/>
        <v>0</v>
      </c>
      <c r="BI25" s="285">
        <f t="shared" si="5"/>
        <v>0</v>
      </c>
      <c r="BJ25" s="285">
        <f t="shared" si="5"/>
        <v>0</v>
      </c>
      <c r="BK25" s="285">
        <f t="shared" si="5"/>
        <v>0</v>
      </c>
      <c r="BL25" s="285">
        <f t="shared" si="5"/>
        <v>0</v>
      </c>
      <c r="BM25" s="285">
        <f t="shared" si="5"/>
        <v>0</v>
      </c>
      <c r="BN25" s="283">
        <f t="shared" si="5"/>
        <v>0</v>
      </c>
      <c r="BO25" s="282">
        <f t="shared" si="5"/>
        <v>0</v>
      </c>
      <c r="BP25" s="285">
        <f t="shared" si="5"/>
        <v>0</v>
      </c>
      <c r="BQ25" s="285">
        <f t="shared" si="5"/>
        <v>0</v>
      </c>
      <c r="BR25" s="285">
        <f t="shared" ref="BR25:BZ25" si="6">+SUM(BR8:BR11)</f>
        <v>0</v>
      </c>
      <c r="BS25" s="285">
        <f t="shared" si="6"/>
        <v>0</v>
      </c>
      <c r="BT25" s="285">
        <f t="shared" si="6"/>
        <v>0</v>
      </c>
      <c r="BU25" s="285">
        <f t="shared" si="6"/>
        <v>0</v>
      </c>
      <c r="BV25" s="285">
        <f t="shared" si="6"/>
        <v>0</v>
      </c>
      <c r="BW25" s="285">
        <f t="shared" si="6"/>
        <v>0</v>
      </c>
      <c r="BX25" s="285">
        <f t="shared" si="6"/>
        <v>0</v>
      </c>
      <c r="BY25" s="285">
        <f t="shared" si="6"/>
        <v>0</v>
      </c>
      <c r="BZ25" s="283">
        <f t="shared" si="6"/>
        <v>0</v>
      </c>
    </row>
    <row r="26" spans="2:78" ht="15" customHeight="1">
      <c r="B26" s="386"/>
      <c r="C26" s="366" t="str">
        <f>$B$12</f>
        <v>Leandra</v>
      </c>
      <c r="D26" s="367"/>
      <c r="E26" s="16">
        <f>+SUM(E12:E15)</f>
        <v>0</v>
      </c>
      <c r="F26" s="283">
        <f t="shared" ref="F26:BQ26" si="7">+SUM(F12:F15)</f>
        <v>0</v>
      </c>
      <c r="G26" s="284">
        <f t="shared" si="7"/>
        <v>0</v>
      </c>
      <c r="H26" s="285">
        <f t="shared" si="7"/>
        <v>0</v>
      </c>
      <c r="I26" s="285">
        <f t="shared" si="7"/>
        <v>0</v>
      </c>
      <c r="J26" s="285">
        <f t="shared" si="7"/>
        <v>0</v>
      </c>
      <c r="K26" s="285">
        <f t="shared" si="7"/>
        <v>0</v>
      </c>
      <c r="L26" s="285">
        <f t="shared" si="7"/>
        <v>0</v>
      </c>
      <c r="M26" s="285">
        <f t="shared" si="7"/>
        <v>0</v>
      </c>
      <c r="N26" s="285">
        <f t="shared" si="7"/>
        <v>0</v>
      </c>
      <c r="O26" s="285">
        <f>+SUM(O12:O15)</f>
        <v>0</v>
      </c>
      <c r="P26" s="285">
        <f t="shared" si="7"/>
        <v>0</v>
      </c>
      <c r="Q26" s="285">
        <f t="shared" si="7"/>
        <v>0</v>
      </c>
      <c r="R26" s="283">
        <f t="shared" si="7"/>
        <v>0</v>
      </c>
      <c r="S26" s="282">
        <f t="shared" si="7"/>
        <v>0</v>
      </c>
      <c r="T26" s="285">
        <f t="shared" si="7"/>
        <v>0</v>
      </c>
      <c r="U26" s="285">
        <f t="shared" si="7"/>
        <v>0</v>
      </c>
      <c r="V26" s="285">
        <f t="shared" si="7"/>
        <v>0</v>
      </c>
      <c r="W26" s="285">
        <f t="shared" si="7"/>
        <v>0</v>
      </c>
      <c r="X26" s="285">
        <f t="shared" si="7"/>
        <v>0</v>
      </c>
      <c r="Y26" s="285">
        <f t="shared" si="7"/>
        <v>0</v>
      </c>
      <c r="Z26" s="285">
        <f t="shared" si="7"/>
        <v>0</v>
      </c>
      <c r="AA26" s="285">
        <f t="shared" si="7"/>
        <v>0</v>
      </c>
      <c r="AB26" s="285">
        <f t="shared" si="7"/>
        <v>0</v>
      </c>
      <c r="AC26" s="285">
        <f t="shared" si="7"/>
        <v>0</v>
      </c>
      <c r="AD26" s="283">
        <f t="shared" si="7"/>
        <v>0</v>
      </c>
      <c r="AE26" s="282">
        <f t="shared" si="7"/>
        <v>0</v>
      </c>
      <c r="AF26" s="285">
        <f t="shared" si="7"/>
        <v>0</v>
      </c>
      <c r="AG26" s="285">
        <f t="shared" si="7"/>
        <v>0</v>
      </c>
      <c r="AH26" s="285">
        <f t="shared" si="7"/>
        <v>0</v>
      </c>
      <c r="AI26" s="285">
        <f t="shared" si="7"/>
        <v>0</v>
      </c>
      <c r="AJ26" s="285">
        <f t="shared" si="7"/>
        <v>0</v>
      </c>
      <c r="AK26" s="285">
        <f t="shared" si="7"/>
        <v>0</v>
      </c>
      <c r="AL26" s="285">
        <f t="shared" si="7"/>
        <v>0</v>
      </c>
      <c r="AM26" s="285">
        <f t="shared" si="7"/>
        <v>0</v>
      </c>
      <c r="AN26" s="285">
        <f t="shared" si="7"/>
        <v>0</v>
      </c>
      <c r="AO26" s="285">
        <f t="shared" si="7"/>
        <v>0</v>
      </c>
      <c r="AP26" s="283">
        <f t="shared" si="7"/>
        <v>0</v>
      </c>
      <c r="AQ26" s="282">
        <f t="shared" si="7"/>
        <v>0</v>
      </c>
      <c r="AR26" s="285">
        <f t="shared" si="7"/>
        <v>0</v>
      </c>
      <c r="AS26" s="285">
        <f t="shared" si="7"/>
        <v>0</v>
      </c>
      <c r="AT26" s="285">
        <f t="shared" si="7"/>
        <v>0</v>
      </c>
      <c r="AU26" s="285">
        <f t="shared" si="7"/>
        <v>0</v>
      </c>
      <c r="AV26" s="285">
        <f t="shared" si="7"/>
        <v>0</v>
      </c>
      <c r="AW26" s="285">
        <f t="shared" si="7"/>
        <v>0</v>
      </c>
      <c r="AX26" s="285">
        <f t="shared" si="7"/>
        <v>0</v>
      </c>
      <c r="AY26" s="285">
        <f t="shared" si="7"/>
        <v>0</v>
      </c>
      <c r="AZ26" s="285">
        <f t="shared" si="7"/>
        <v>0</v>
      </c>
      <c r="BA26" s="285">
        <f t="shared" si="7"/>
        <v>0</v>
      </c>
      <c r="BB26" s="283">
        <f t="shared" si="7"/>
        <v>0</v>
      </c>
      <c r="BC26" s="282">
        <f t="shared" si="7"/>
        <v>0</v>
      </c>
      <c r="BD26" s="285">
        <f t="shared" si="7"/>
        <v>0</v>
      </c>
      <c r="BE26" s="285">
        <f t="shared" si="7"/>
        <v>0</v>
      </c>
      <c r="BF26" s="285">
        <f t="shared" si="7"/>
        <v>0</v>
      </c>
      <c r="BG26" s="285">
        <f t="shared" si="7"/>
        <v>0</v>
      </c>
      <c r="BH26" s="285">
        <f t="shared" si="7"/>
        <v>0</v>
      </c>
      <c r="BI26" s="285">
        <f t="shared" si="7"/>
        <v>0</v>
      </c>
      <c r="BJ26" s="285">
        <f t="shared" si="7"/>
        <v>0</v>
      </c>
      <c r="BK26" s="285">
        <f t="shared" si="7"/>
        <v>0</v>
      </c>
      <c r="BL26" s="285">
        <f t="shared" si="7"/>
        <v>0</v>
      </c>
      <c r="BM26" s="285">
        <f t="shared" si="7"/>
        <v>0</v>
      </c>
      <c r="BN26" s="283">
        <f t="shared" si="7"/>
        <v>0</v>
      </c>
      <c r="BO26" s="282">
        <f t="shared" si="7"/>
        <v>0</v>
      </c>
      <c r="BP26" s="285">
        <f t="shared" si="7"/>
        <v>0</v>
      </c>
      <c r="BQ26" s="285">
        <f t="shared" si="7"/>
        <v>0</v>
      </c>
      <c r="BR26" s="285">
        <f t="shared" ref="BR26:BZ26" si="8">+SUM(BR12:BR15)</f>
        <v>0</v>
      </c>
      <c r="BS26" s="285">
        <f t="shared" si="8"/>
        <v>0</v>
      </c>
      <c r="BT26" s="285">
        <f t="shared" si="8"/>
        <v>0</v>
      </c>
      <c r="BU26" s="285">
        <f t="shared" si="8"/>
        <v>0</v>
      </c>
      <c r="BV26" s="285">
        <f t="shared" si="8"/>
        <v>0</v>
      </c>
      <c r="BW26" s="285">
        <f t="shared" si="8"/>
        <v>0</v>
      </c>
      <c r="BX26" s="285">
        <f t="shared" si="8"/>
        <v>0</v>
      </c>
      <c r="BY26" s="285">
        <f t="shared" si="8"/>
        <v>0</v>
      </c>
      <c r="BZ26" s="283">
        <f t="shared" si="8"/>
        <v>0</v>
      </c>
    </row>
    <row r="27" spans="2:78">
      <c r="B27" s="386"/>
      <c r="C27" s="366" t="str">
        <f>+B16</f>
        <v>Trichardt</v>
      </c>
      <c r="D27" s="367"/>
      <c r="E27" s="16">
        <f t="shared" ref="E27:BP27" si="9">+SUM(E16:E19)</f>
        <v>0</v>
      </c>
      <c r="F27" s="17">
        <f t="shared" si="9"/>
        <v>0</v>
      </c>
      <c r="G27" s="35">
        <f t="shared" si="9"/>
        <v>0</v>
      </c>
      <c r="H27" s="18">
        <f t="shared" si="9"/>
        <v>0</v>
      </c>
      <c r="I27" s="18">
        <f t="shared" si="9"/>
        <v>0</v>
      </c>
      <c r="J27" s="18">
        <f t="shared" si="9"/>
        <v>0</v>
      </c>
      <c r="K27" s="18">
        <f t="shared" si="9"/>
        <v>0</v>
      </c>
      <c r="L27" s="18">
        <f t="shared" si="9"/>
        <v>0</v>
      </c>
      <c r="M27" s="18">
        <f t="shared" si="9"/>
        <v>0</v>
      </c>
      <c r="N27" s="18">
        <f t="shared" si="9"/>
        <v>0</v>
      </c>
      <c r="O27" s="18">
        <f t="shared" si="9"/>
        <v>0</v>
      </c>
      <c r="P27" s="18">
        <f t="shared" si="9"/>
        <v>0</v>
      </c>
      <c r="Q27" s="18">
        <f t="shared" si="9"/>
        <v>0</v>
      </c>
      <c r="R27" s="17">
        <f t="shared" si="9"/>
        <v>0</v>
      </c>
      <c r="S27" s="16">
        <f t="shared" si="9"/>
        <v>0</v>
      </c>
      <c r="T27" s="18">
        <f t="shared" si="9"/>
        <v>0</v>
      </c>
      <c r="U27" s="18">
        <f t="shared" si="9"/>
        <v>0</v>
      </c>
      <c r="V27" s="18">
        <f t="shared" si="9"/>
        <v>0</v>
      </c>
      <c r="W27" s="18">
        <f t="shared" si="9"/>
        <v>0</v>
      </c>
      <c r="X27" s="18">
        <f t="shared" si="9"/>
        <v>0</v>
      </c>
      <c r="Y27" s="18">
        <f t="shared" si="9"/>
        <v>0</v>
      </c>
      <c r="Z27" s="18">
        <f t="shared" si="9"/>
        <v>0</v>
      </c>
      <c r="AA27" s="18">
        <f t="shared" si="9"/>
        <v>0</v>
      </c>
      <c r="AB27" s="18">
        <f t="shared" si="9"/>
        <v>0</v>
      </c>
      <c r="AC27" s="18">
        <f t="shared" si="9"/>
        <v>0</v>
      </c>
      <c r="AD27" s="17">
        <f t="shared" si="9"/>
        <v>0</v>
      </c>
      <c r="AE27" s="16">
        <f t="shared" si="9"/>
        <v>0</v>
      </c>
      <c r="AF27" s="18">
        <f t="shared" si="9"/>
        <v>0</v>
      </c>
      <c r="AG27" s="18">
        <f t="shared" si="9"/>
        <v>0</v>
      </c>
      <c r="AH27" s="18">
        <f t="shared" si="9"/>
        <v>0</v>
      </c>
      <c r="AI27" s="18">
        <f t="shared" si="9"/>
        <v>0</v>
      </c>
      <c r="AJ27" s="18">
        <f t="shared" si="9"/>
        <v>0</v>
      </c>
      <c r="AK27" s="18">
        <f t="shared" si="9"/>
        <v>0</v>
      </c>
      <c r="AL27" s="18">
        <f t="shared" si="9"/>
        <v>0</v>
      </c>
      <c r="AM27" s="18">
        <f t="shared" si="9"/>
        <v>0</v>
      </c>
      <c r="AN27" s="18">
        <f t="shared" si="9"/>
        <v>0</v>
      </c>
      <c r="AO27" s="18">
        <f t="shared" si="9"/>
        <v>0</v>
      </c>
      <c r="AP27" s="17">
        <f t="shared" si="9"/>
        <v>0</v>
      </c>
      <c r="AQ27" s="16">
        <f t="shared" si="9"/>
        <v>0</v>
      </c>
      <c r="AR27" s="18">
        <f t="shared" si="9"/>
        <v>0</v>
      </c>
      <c r="AS27" s="18">
        <f t="shared" si="9"/>
        <v>0</v>
      </c>
      <c r="AT27" s="18">
        <f t="shared" si="9"/>
        <v>0</v>
      </c>
      <c r="AU27" s="18">
        <f t="shared" si="9"/>
        <v>0</v>
      </c>
      <c r="AV27" s="18">
        <f t="shared" si="9"/>
        <v>0</v>
      </c>
      <c r="AW27" s="18">
        <f t="shared" si="9"/>
        <v>0</v>
      </c>
      <c r="AX27" s="18">
        <f t="shared" si="9"/>
        <v>0</v>
      </c>
      <c r="AY27" s="18">
        <f t="shared" si="9"/>
        <v>0</v>
      </c>
      <c r="AZ27" s="18">
        <f t="shared" si="9"/>
        <v>0</v>
      </c>
      <c r="BA27" s="18">
        <f t="shared" si="9"/>
        <v>0</v>
      </c>
      <c r="BB27" s="17">
        <f t="shared" si="9"/>
        <v>0</v>
      </c>
      <c r="BC27" s="16">
        <f t="shared" si="9"/>
        <v>0</v>
      </c>
      <c r="BD27" s="18">
        <f t="shared" si="9"/>
        <v>0</v>
      </c>
      <c r="BE27" s="18">
        <f t="shared" si="9"/>
        <v>0</v>
      </c>
      <c r="BF27" s="18">
        <f t="shared" si="9"/>
        <v>0</v>
      </c>
      <c r="BG27" s="18">
        <f t="shared" si="9"/>
        <v>0</v>
      </c>
      <c r="BH27" s="18">
        <f t="shared" si="9"/>
        <v>0</v>
      </c>
      <c r="BI27" s="18">
        <f t="shared" si="9"/>
        <v>0</v>
      </c>
      <c r="BJ27" s="18">
        <f t="shared" si="9"/>
        <v>0</v>
      </c>
      <c r="BK27" s="18">
        <f t="shared" si="9"/>
        <v>0</v>
      </c>
      <c r="BL27" s="18">
        <f t="shared" si="9"/>
        <v>0</v>
      </c>
      <c r="BM27" s="18">
        <f t="shared" si="9"/>
        <v>0</v>
      </c>
      <c r="BN27" s="17">
        <f t="shared" si="9"/>
        <v>0</v>
      </c>
      <c r="BO27" s="16">
        <f t="shared" si="9"/>
        <v>0</v>
      </c>
      <c r="BP27" s="18">
        <f t="shared" si="9"/>
        <v>0</v>
      </c>
      <c r="BQ27" s="18">
        <f t="shared" ref="BQ27:BZ27" si="10">+SUM(BQ16:BQ19)</f>
        <v>0</v>
      </c>
      <c r="BR27" s="18">
        <f t="shared" si="10"/>
        <v>0</v>
      </c>
      <c r="BS27" s="18">
        <f t="shared" si="10"/>
        <v>0</v>
      </c>
      <c r="BT27" s="18">
        <f t="shared" si="10"/>
        <v>0</v>
      </c>
      <c r="BU27" s="18">
        <f t="shared" si="10"/>
        <v>0</v>
      </c>
      <c r="BV27" s="18">
        <f t="shared" si="10"/>
        <v>0</v>
      </c>
      <c r="BW27" s="18">
        <f t="shared" si="10"/>
        <v>0</v>
      </c>
      <c r="BX27" s="18">
        <f t="shared" si="10"/>
        <v>0</v>
      </c>
      <c r="BY27" s="18">
        <f t="shared" si="10"/>
        <v>0</v>
      </c>
      <c r="BZ27" s="17">
        <f t="shared" si="10"/>
        <v>0</v>
      </c>
    </row>
    <row r="28" spans="2:78">
      <c r="B28" s="386"/>
      <c r="C28" s="366" t="str">
        <f>+B20</f>
        <v>Ermelo</v>
      </c>
      <c r="D28" s="367"/>
      <c r="E28" s="16">
        <f t="shared" ref="E28:BP28" si="11">+SUM(E20:E23)</f>
        <v>0</v>
      </c>
      <c r="F28" s="17">
        <f t="shared" si="11"/>
        <v>0</v>
      </c>
      <c r="G28" s="35">
        <f t="shared" si="11"/>
        <v>0</v>
      </c>
      <c r="H28" s="18">
        <f t="shared" si="11"/>
        <v>0</v>
      </c>
      <c r="I28" s="18">
        <f t="shared" si="11"/>
        <v>0</v>
      </c>
      <c r="J28" s="18">
        <f t="shared" si="11"/>
        <v>0</v>
      </c>
      <c r="K28" s="18">
        <f t="shared" si="11"/>
        <v>0</v>
      </c>
      <c r="L28" s="18">
        <f t="shared" si="11"/>
        <v>0</v>
      </c>
      <c r="M28" s="18">
        <f t="shared" si="11"/>
        <v>0</v>
      </c>
      <c r="N28" s="18">
        <f t="shared" si="11"/>
        <v>0</v>
      </c>
      <c r="O28" s="18">
        <f t="shared" si="11"/>
        <v>0</v>
      </c>
      <c r="P28" s="18">
        <f t="shared" si="11"/>
        <v>0</v>
      </c>
      <c r="Q28" s="18">
        <f t="shared" si="11"/>
        <v>0</v>
      </c>
      <c r="R28" s="17">
        <f t="shared" si="11"/>
        <v>0</v>
      </c>
      <c r="S28" s="16">
        <f t="shared" si="11"/>
        <v>0</v>
      </c>
      <c r="T28" s="18">
        <f t="shared" si="11"/>
        <v>0</v>
      </c>
      <c r="U28" s="18">
        <f t="shared" si="11"/>
        <v>0</v>
      </c>
      <c r="V28" s="18">
        <f t="shared" si="11"/>
        <v>0</v>
      </c>
      <c r="W28" s="18">
        <f t="shared" si="11"/>
        <v>0</v>
      </c>
      <c r="X28" s="18">
        <f t="shared" si="11"/>
        <v>0</v>
      </c>
      <c r="Y28" s="18">
        <f t="shared" si="11"/>
        <v>0</v>
      </c>
      <c r="Z28" s="18">
        <f t="shared" si="11"/>
        <v>0</v>
      </c>
      <c r="AA28" s="18">
        <f t="shared" si="11"/>
        <v>0</v>
      </c>
      <c r="AB28" s="18">
        <f t="shared" si="11"/>
        <v>0</v>
      </c>
      <c r="AC28" s="18">
        <f t="shared" si="11"/>
        <v>0</v>
      </c>
      <c r="AD28" s="17">
        <f t="shared" si="11"/>
        <v>0</v>
      </c>
      <c r="AE28" s="16">
        <f t="shared" si="11"/>
        <v>0</v>
      </c>
      <c r="AF28" s="18">
        <f t="shared" si="11"/>
        <v>0</v>
      </c>
      <c r="AG28" s="18">
        <f t="shared" si="11"/>
        <v>0</v>
      </c>
      <c r="AH28" s="18">
        <f t="shared" si="11"/>
        <v>0</v>
      </c>
      <c r="AI28" s="18">
        <f t="shared" si="11"/>
        <v>0</v>
      </c>
      <c r="AJ28" s="18">
        <f t="shared" si="11"/>
        <v>0</v>
      </c>
      <c r="AK28" s="18">
        <f t="shared" si="11"/>
        <v>0</v>
      </c>
      <c r="AL28" s="18">
        <f t="shared" si="11"/>
        <v>0</v>
      </c>
      <c r="AM28" s="18">
        <f t="shared" si="11"/>
        <v>0</v>
      </c>
      <c r="AN28" s="18">
        <f t="shared" si="11"/>
        <v>0</v>
      </c>
      <c r="AO28" s="18">
        <f t="shared" si="11"/>
        <v>0</v>
      </c>
      <c r="AP28" s="17">
        <f t="shared" si="11"/>
        <v>0</v>
      </c>
      <c r="AQ28" s="16">
        <f t="shared" si="11"/>
        <v>0</v>
      </c>
      <c r="AR28" s="18">
        <f t="shared" si="11"/>
        <v>0</v>
      </c>
      <c r="AS28" s="18">
        <f t="shared" si="11"/>
        <v>0</v>
      </c>
      <c r="AT28" s="18">
        <f t="shared" si="11"/>
        <v>0</v>
      </c>
      <c r="AU28" s="18">
        <f t="shared" si="11"/>
        <v>0</v>
      </c>
      <c r="AV28" s="18">
        <f t="shared" si="11"/>
        <v>0</v>
      </c>
      <c r="AW28" s="18">
        <f t="shared" si="11"/>
        <v>0</v>
      </c>
      <c r="AX28" s="18">
        <f t="shared" si="11"/>
        <v>0</v>
      </c>
      <c r="AY28" s="18">
        <f t="shared" si="11"/>
        <v>0</v>
      </c>
      <c r="AZ28" s="18">
        <f t="shared" si="11"/>
        <v>0</v>
      </c>
      <c r="BA28" s="18">
        <f t="shared" si="11"/>
        <v>0</v>
      </c>
      <c r="BB28" s="17">
        <f t="shared" si="11"/>
        <v>0</v>
      </c>
      <c r="BC28" s="16">
        <f t="shared" si="11"/>
        <v>0</v>
      </c>
      <c r="BD28" s="18">
        <f t="shared" si="11"/>
        <v>0</v>
      </c>
      <c r="BE28" s="18">
        <f t="shared" si="11"/>
        <v>0</v>
      </c>
      <c r="BF28" s="18">
        <f t="shared" si="11"/>
        <v>0</v>
      </c>
      <c r="BG28" s="18">
        <f t="shared" si="11"/>
        <v>0</v>
      </c>
      <c r="BH28" s="18">
        <f t="shared" si="11"/>
        <v>0</v>
      </c>
      <c r="BI28" s="18">
        <f t="shared" si="11"/>
        <v>0</v>
      </c>
      <c r="BJ28" s="18">
        <f t="shared" si="11"/>
        <v>0</v>
      </c>
      <c r="BK28" s="18">
        <f t="shared" si="11"/>
        <v>0</v>
      </c>
      <c r="BL28" s="18">
        <f t="shared" si="11"/>
        <v>0</v>
      </c>
      <c r="BM28" s="18">
        <f t="shared" si="11"/>
        <v>0</v>
      </c>
      <c r="BN28" s="17">
        <f t="shared" si="11"/>
        <v>0</v>
      </c>
      <c r="BO28" s="16">
        <f t="shared" si="11"/>
        <v>0</v>
      </c>
      <c r="BP28" s="18">
        <f t="shared" si="11"/>
        <v>0</v>
      </c>
      <c r="BQ28" s="18">
        <f t="shared" ref="BQ28:BZ28" si="12">+SUM(BQ20:BQ23)</f>
        <v>0</v>
      </c>
      <c r="BR28" s="18">
        <f t="shared" si="12"/>
        <v>0</v>
      </c>
      <c r="BS28" s="18">
        <f t="shared" si="12"/>
        <v>0</v>
      </c>
      <c r="BT28" s="18">
        <f t="shared" si="12"/>
        <v>0</v>
      </c>
      <c r="BU28" s="18">
        <f t="shared" si="12"/>
        <v>0</v>
      </c>
      <c r="BV28" s="18">
        <f t="shared" si="12"/>
        <v>0</v>
      </c>
      <c r="BW28" s="18">
        <f t="shared" si="12"/>
        <v>0</v>
      </c>
      <c r="BX28" s="18">
        <f t="shared" si="12"/>
        <v>0</v>
      </c>
      <c r="BY28" s="18">
        <f t="shared" si="12"/>
        <v>0</v>
      </c>
      <c r="BZ28" s="17">
        <f t="shared" si="12"/>
        <v>0</v>
      </c>
    </row>
    <row r="29" spans="2:78" ht="15" customHeight="1">
      <c r="B29" s="398" t="s">
        <v>18</v>
      </c>
      <c r="C29" s="399"/>
      <c r="D29" s="400"/>
      <c r="E29" s="206">
        <f t="shared" ref="E29:BP29" si="13">+SUM(E24:E28)</f>
        <v>0</v>
      </c>
      <c r="F29" s="207">
        <f t="shared" si="13"/>
        <v>0</v>
      </c>
      <c r="G29" s="208">
        <f t="shared" si="13"/>
        <v>0</v>
      </c>
      <c r="H29" s="209">
        <f t="shared" si="13"/>
        <v>0</v>
      </c>
      <c r="I29" s="209">
        <f t="shared" si="13"/>
        <v>0</v>
      </c>
      <c r="J29" s="209">
        <f t="shared" si="13"/>
        <v>0</v>
      </c>
      <c r="K29" s="209">
        <f t="shared" si="13"/>
        <v>0</v>
      </c>
      <c r="L29" s="209">
        <f t="shared" si="13"/>
        <v>0</v>
      </c>
      <c r="M29" s="209">
        <f t="shared" si="13"/>
        <v>0</v>
      </c>
      <c r="N29" s="209">
        <f t="shared" si="13"/>
        <v>0</v>
      </c>
      <c r="O29" s="209">
        <f t="shared" si="13"/>
        <v>0</v>
      </c>
      <c r="P29" s="209">
        <f t="shared" si="13"/>
        <v>0</v>
      </c>
      <c r="Q29" s="209">
        <f t="shared" si="13"/>
        <v>0</v>
      </c>
      <c r="R29" s="207">
        <f t="shared" si="13"/>
        <v>0</v>
      </c>
      <c r="S29" s="206">
        <f t="shared" si="13"/>
        <v>0</v>
      </c>
      <c r="T29" s="209">
        <f t="shared" si="13"/>
        <v>0</v>
      </c>
      <c r="U29" s="209">
        <f t="shared" si="13"/>
        <v>0</v>
      </c>
      <c r="V29" s="209">
        <f t="shared" si="13"/>
        <v>0</v>
      </c>
      <c r="W29" s="209">
        <f t="shared" si="13"/>
        <v>0</v>
      </c>
      <c r="X29" s="209">
        <f t="shared" si="13"/>
        <v>0</v>
      </c>
      <c r="Y29" s="209">
        <f t="shared" si="13"/>
        <v>0</v>
      </c>
      <c r="Z29" s="209">
        <f t="shared" si="13"/>
        <v>0</v>
      </c>
      <c r="AA29" s="209">
        <f t="shared" si="13"/>
        <v>0</v>
      </c>
      <c r="AB29" s="209">
        <f t="shared" si="13"/>
        <v>0</v>
      </c>
      <c r="AC29" s="209">
        <f t="shared" si="13"/>
        <v>0</v>
      </c>
      <c r="AD29" s="207">
        <f t="shared" si="13"/>
        <v>0</v>
      </c>
      <c r="AE29" s="206">
        <f t="shared" si="13"/>
        <v>0</v>
      </c>
      <c r="AF29" s="209">
        <f t="shared" si="13"/>
        <v>0</v>
      </c>
      <c r="AG29" s="209">
        <f t="shared" si="13"/>
        <v>0</v>
      </c>
      <c r="AH29" s="209">
        <f t="shared" si="13"/>
        <v>0</v>
      </c>
      <c r="AI29" s="209">
        <f t="shared" si="13"/>
        <v>0</v>
      </c>
      <c r="AJ29" s="209">
        <f t="shared" si="13"/>
        <v>0</v>
      </c>
      <c r="AK29" s="209">
        <f t="shared" si="13"/>
        <v>0</v>
      </c>
      <c r="AL29" s="209">
        <f t="shared" si="13"/>
        <v>0</v>
      </c>
      <c r="AM29" s="209">
        <f t="shared" si="13"/>
        <v>0</v>
      </c>
      <c r="AN29" s="209">
        <f t="shared" si="13"/>
        <v>0</v>
      </c>
      <c r="AO29" s="209">
        <f t="shared" si="13"/>
        <v>0</v>
      </c>
      <c r="AP29" s="207">
        <f t="shared" si="13"/>
        <v>0</v>
      </c>
      <c r="AQ29" s="206">
        <f t="shared" si="13"/>
        <v>0</v>
      </c>
      <c r="AR29" s="209">
        <f t="shared" si="13"/>
        <v>0</v>
      </c>
      <c r="AS29" s="209">
        <f t="shared" si="13"/>
        <v>0</v>
      </c>
      <c r="AT29" s="209">
        <f t="shared" si="13"/>
        <v>0</v>
      </c>
      <c r="AU29" s="209">
        <f t="shared" si="13"/>
        <v>0</v>
      </c>
      <c r="AV29" s="209">
        <f t="shared" si="13"/>
        <v>0</v>
      </c>
      <c r="AW29" s="209">
        <f t="shared" si="13"/>
        <v>0</v>
      </c>
      <c r="AX29" s="209">
        <f t="shared" si="13"/>
        <v>0</v>
      </c>
      <c r="AY29" s="209">
        <f t="shared" si="13"/>
        <v>0</v>
      </c>
      <c r="AZ29" s="209">
        <f t="shared" si="13"/>
        <v>0</v>
      </c>
      <c r="BA29" s="209">
        <f t="shared" si="13"/>
        <v>0</v>
      </c>
      <c r="BB29" s="207">
        <f t="shared" si="13"/>
        <v>0</v>
      </c>
      <c r="BC29" s="206">
        <f t="shared" si="13"/>
        <v>0</v>
      </c>
      <c r="BD29" s="209">
        <f t="shared" si="13"/>
        <v>0</v>
      </c>
      <c r="BE29" s="209">
        <f t="shared" si="13"/>
        <v>0</v>
      </c>
      <c r="BF29" s="209">
        <f t="shared" si="13"/>
        <v>0</v>
      </c>
      <c r="BG29" s="209">
        <f t="shared" si="13"/>
        <v>0</v>
      </c>
      <c r="BH29" s="209">
        <f t="shared" si="13"/>
        <v>0</v>
      </c>
      <c r="BI29" s="209">
        <f t="shared" si="13"/>
        <v>0</v>
      </c>
      <c r="BJ29" s="209">
        <f t="shared" si="13"/>
        <v>0</v>
      </c>
      <c r="BK29" s="209">
        <f t="shared" si="13"/>
        <v>0</v>
      </c>
      <c r="BL29" s="209">
        <f t="shared" si="13"/>
        <v>0</v>
      </c>
      <c r="BM29" s="209">
        <f t="shared" si="13"/>
        <v>0</v>
      </c>
      <c r="BN29" s="207">
        <f t="shared" si="13"/>
        <v>0</v>
      </c>
      <c r="BO29" s="206">
        <f t="shared" si="13"/>
        <v>0</v>
      </c>
      <c r="BP29" s="209">
        <f t="shared" si="13"/>
        <v>0</v>
      </c>
      <c r="BQ29" s="209">
        <f t="shared" ref="BQ29:BZ29" si="14">+SUM(BQ24:BQ28)</f>
        <v>0</v>
      </c>
      <c r="BR29" s="209">
        <f t="shared" si="14"/>
        <v>0</v>
      </c>
      <c r="BS29" s="209">
        <f t="shared" si="14"/>
        <v>0</v>
      </c>
      <c r="BT29" s="209">
        <f t="shared" si="14"/>
        <v>0</v>
      </c>
      <c r="BU29" s="209">
        <f t="shared" si="14"/>
        <v>0</v>
      </c>
      <c r="BV29" s="209">
        <f t="shared" si="14"/>
        <v>0</v>
      </c>
      <c r="BW29" s="209">
        <f t="shared" si="14"/>
        <v>0</v>
      </c>
      <c r="BX29" s="209">
        <f t="shared" si="14"/>
        <v>0</v>
      </c>
      <c r="BY29" s="209">
        <f t="shared" si="14"/>
        <v>0</v>
      </c>
      <c r="BZ29" s="207">
        <f t="shared" si="14"/>
        <v>0</v>
      </c>
    </row>
    <row r="30" spans="2:78" ht="3.75" customHeight="1"/>
    <row r="31" spans="2:78" s="11" customFormat="1">
      <c r="B31" s="368" t="s">
        <v>5</v>
      </c>
      <c r="C31" s="381"/>
      <c r="D31" s="369"/>
      <c r="E31" s="379" t="s">
        <v>7</v>
      </c>
      <c r="F31" s="380"/>
      <c r="G31" s="377">
        <v>1</v>
      </c>
      <c r="H31" s="377"/>
      <c r="I31" s="377"/>
      <c r="J31" s="377"/>
      <c r="K31" s="377"/>
      <c r="L31" s="377"/>
      <c r="M31" s="377"/>
      <c r="N31" s="377"/>
      <c r="O31" s="377"/>
      <c r="P31" s="377"/>
      <c r="Q31" s="377"/>
      <c r="R31" s="378"/>
      <c r="S31" s="376">
        <f>+G31+1</f>
        <v>2</v>
      </c>
      <c r="T31" s="377"/>
      <c r="U31" s="377"/>
      <c r="V31" s="377"/>
      <c r="W31" s="377"/>
      <c r="X31" s="377"/>
      <c r="Y31" s="377"/>
      <c r="Z31" s="377"/>
      <c r="AA31" s="377"/>
      <c r="AB31" s="377"/>
      <c r="AC31" s="377"/>
      <c r="AD31" s="378"/>
      <c r="AE31" s="376">
        <f>+S31+1</f>
        <v>3</v>
      </c>
      <c r="AF31" s="377"/>
      <c r="AG31" s="377"/>
      <c r="AH31" s="377"/>
      <c r="AI31" s="377"/>
      <c r="AJ31" s="377"/>
      <c r="AK31" s="377"/>
      <c r="AL31" s="377"/>
      <c r="AM31" s="377"/>
      <c r="AN31" s="377"/>
      <c r="AO31" s="377"/>
      <c r="AP31" s="378"/>
      <c r="AQ31" s="376">
        <f>+AE31+1</f>
        <v>4</v>
      </c>
      <c r="AR31" s="377"/>
      <c r="AS31" s="377"/>
      <c r="AT31" s="377"/>
      <c r="AU31" s="377"/>
      <c r="AV31" s="377"/>
      <c r="AW31" s="377"/>
      <c r="AX31" s="377"/>
      <c r="AY31" s="377"/>
      <c r="AZ31" s="377"/>
      <c r="BA31" s="377"/>
      <c r="BB31" s="378"/>
      <c r="BC31" s="376">
        <f>+AQ31+1</f>
        <v>5</v>
      </c>
      <c r="BD31" s="377"/>
      <c r="BE31" s="377"/>
      <c r="BF31" s="377"/>
      <c r="BG31" s="377"/>
      <c r="BH31" s="377"/>
      <c r="BI31" s="377"/>
      <c r="BJ31" s="377"/>
      <c r="BK31" s="377"/>
      <c r="BL31" s="377"/>
      <c r="BM31" s="377"/>
      <c r="BN31" s="378"/>
      <c r="BO31" s="376">
        <f>+BC31+1</f>
        <v>6</v>
      </c>
      <c r="BP31" s="377"/>
      <c r="BQ31" s="377"/>
      <c r="BR31" s="377"/>
      <c r="BS31" s="377"/>
      <c r="BT31" s="377"/>
      <c r="BU31" s="377"/>
      <c r="BV31" s="377"/>
      <c r="BW31" s="377"/>
      <c r="BX31" s="377"/>
      <c r="BY31" s="377"/>
      <c r="BZ31" s="378"/>
    </row>
    <row r="32" spans="2:78" s="11" customFormat="1">
      <c r="B32" s="372"/>
      <c r="C32" s="382"/>
      <c r="D32" s="373"/>
      <c r="E32" s="12">
        <f>+E$3</f>
        <v>45523</v>
      </c>
      <c r="F32" s="13">
        <f t="shared" ref="F32:BQ32" si="15">+F$3</f>
        <v>45565</v>
      </c>
      <c r="G32" s="34">
        <f t="shared" si="15"/>
        <v>45596</v>
      </c>
      <c r="H32" s="14">
        <f t="shared" si="15"/>
        <v>45626</v>
      </c>
      <c r="I32" s="14">
        <f t="shared" si="15"/>
        <v>45657</v>
      </c>
      <c r="J32" s="14">
        <f t="shared" si="15"/>
        <v>45688</v>
      </c>
      <c r="K32" s="14">
        <f t="shared" si="15"/>
        <v>45716</v>
      </c>
      <c r="L32" s="14">
        <f t="shared" si="15"/>
        <v>45747</v>
      </c>
      <c r="M32" s="14">
        <f t="shared" si="15"/>
        <v>45777</v>
      </c>
      <c r="N32" s="14">
        <f t="shared" si="15"/>
        <v>45808</v>
      </c>
      <c r="O32" s="14">
        <f t="shared" si="15"/>
        <v>45838</v>
      </c>
      <c r="P32" s="14">
        <f t="shared" si="15"/>
        <v>45869</v>
      </c>
      <c r="Q32" s="14">
        <f t="shared" si="15"/>
        <v>45900</v>
      </c>
      <c r="R32" s="13">
        <f t="shared" si="15"/>
        <v>45930</v>
      </c>
      <c r="S32" s="12">
        <f t="shared" si="15"/>
        <v>45961</v>
      </c>
      <c r="T32" s="14">
        <f t="shared" si="15"/>
        <v>45991</v>
      </c>
      <c r="U32" s="14">
        <f t="shared" si="15"/>
        <v>46022</v>
      </c>
      <c r="V32" s="14">
        <f t="shared" si="15"/>
        <v>46053</v>
      </c>
      <c r="W32" s="14">
        <f t="shared" si="15"/>
        <v>46081</v>
      </c>
      <c r="X32" s="14">
        <f t="shared" si="15"/>
        <v>46112</v>
      </c>
      <c r="Y32" s="14">
        <f t="shared" si="15"/>
        <v>46142</v>
      </c>
      <c r="Z32" s="14">
        <f t="shared" si="15"/>
        <v>46173</v>
      </c>
      <c r="AA32" s="14">
        <f t="shared" si="15"/>
        <v>46203</v>
      </c>
      <c r="AB32" s="14">
        <f t="shared" si="15"/>
        <v>46234</v>
      </c>
      <c r="AC32" s="14">
        <f t="shared" si="15"/>
        <v>46265</v>
      </c>
      <c r="AD32" s="13">
        <f t="shared" si="15"/>
        <v>46295</v>
      </c>
      <c r="AE32" s="12">
        <f t="shared" si="15"/>
        <v>46326</v>
      </c>
      <c r="AF32" s="14">
        <f t="shared" si="15"/>
        <v>46356</v>
      </c>
      <c r="AG32" s="14">
        <f t="shared" si="15"/>
        <v>46387</v>
      </c>
      <c r="AH32" s="14">
        <f t="shared" si="15"/>
        <v>46418</v>
      </c>
      <c r="AI32" s="14">
        <f t="shared" si="15"/>
        <v>46446</v>
      </c>
      <c r="AJ32" s="14">
        <f t="shared" si="15"/>
        <v>46477</v>
      </c>
      <c r="AK32" s="14">
        <f t="shared" si="15"/>
        <v>46507</v>
      </c>
      <c r="AL32" s="14">
        <f t="shared" si="15"/>
        <v>46538</v>
      </c>
      <c r="AM32" s="14">
        <f t="shared" si="15"/>
        <v>46568</v>
      </c>
      <c r="AN32" s="14">
        <f t="shared" si="15"/>
        <v>46599</v>
      </c>
      <c r="AO32" s="14">
        <f t="shared" si="15"/>
        <v>46630</v>
      </c>
      <c r="AP32" s="13">
        <f t="shared" si="15"/>
        <v>46660</v>
      </c>
      <c r="AQ32" s="12">
        <f t="shared" si="15"/>
        <v>46691</v>
      </c>
      <c r="AR32" s="14">
        <f t="shared" si="15"/>
        <v>46721</v>
      </c>
      <c r="AS32" s="14">
        <f t="shared" si="15"/>
        <v>46752</v>
      </c>
      <c r="AT32" s="14">
        <f t="shared" si="15"/>
        <v>46783</v>
      </c>
      <c r="AU32" s="14">
        <f t="shared" si="15"/>
        <v>46812</v>
      </c>
      <c r="AV32" s="14">
        <f t="shared" si="15"/>
        <v>46843</v>
      </c>
      <c r="AW32" s="14">
        <f t="shared" si="15"/>
        <v>46873</v>
      </c>
      <c r="AX32" s="14">
        <f t="shared" si="15"/>
        <v>46904</v>
      </c>
      <c r="AY32" s="14">
        <f t="shared" si="15"/>
        <v>46934</v>
      </c>
      <c r="AZ32" s="14">
        <f t="shared" si="15"/>
        <v>46965</v>
      </c>
      <c r="BA32" s="14">
        <f t="shared" si="15"/>
        <v>46996</v>
      </c>
      <c r="BB32" s="13">
        <f t="shared" si="15"/>
        <v>47026</v>
      </c>
      <c r="BC32" s="12">
        <f t="shared" si="15"/>
        <v>47057</v>
      </c>
      <c r="BD32" s="14">
        <f t="shared" si="15"/>
        <v>47087</v>
      </c>
      <c r="BE32" s="14">
        <f t="shared" si="15"/>
        <v>47118</v>
      </c>
      <c r="BF32" s="14">
        <f t="shared" si="15"/>
        <v>47149</v>
      </c>
      <c r="BG32" s="14">
        <f t="shared" si="15"/>
        <v>47177</v>
      </c>
      <c r="BH32" s="14">
        <f t="shared" si="15"/>
        <v>47208</v>
      </c>
      <c r="BI32" s="14">
        <f t="shared" si="15"/>
        <v>47238</v>
      </c>
      <c r="BJ32" s="14">
        <f t="shared" si="15"/>
        <v>47269</v>
      </c>
      <c r="BK32" s="14">
        <f t="shared" si="15"/>
        <v>47299</v>
      </c>
      <c r="BL32" s="14">
        <f t="shared" si="15"/>
        <v>47330</v>
      </c>
      <c r="BM32" s="14">
        <f t="shared" si="15"/>
        <v>47361</v>
      </c>
      <c r="BN32" s="13">
        <f t="shared" si="15"/>
        <v>47391</v>
      </c>
      <c r="BO32" s="12">
        <f t="shared" si="15"/>
        <v>47422</v>
      </c>
      <c r="BP32" s="14">
        <f t="shared" si="15"/>
        <v>47452</v>
      </c>
      <c r="BQ32" s="14">
        <f t="shared" si="15"/>
        <v>47483</v>
      </c>
      <c r="BR32" s="14">
        <f t="shared" ref="BR32:BZ32" si="16">+BR$3</f>
        <v>47514</v>
      </c>
      <c r="BS32" s="14">
        <f t="shared" si="16"/>
        <v>47542</v>
      </c>
      <c r="BT32" s="14">
        <f t="shared" si="16"/>
        <v>47573</v>
      </c>
      <c r="BU32" s="14">
        <f t="shared" si="16"/>
        <v>47603</v>
      </c>
      <c r="BV32" s="14">
        <f t="shared" si="16"/>
        <v>47634</v>
      </c>
      <c r="BW32" s="14">
        <f t="shared" si="16"/>
        <v>47664</v>
      </c>
      <c r="BX32" s="14">
        <f t="shared" si="16"/>
        <v>47695</v>
      </c>
      <c r="BY32" s="14">
        <f t="shared" si="16"/>
        <v>47726</v>
      </c>
      <c r="BZ32" s="13">
        <f t="shared" si="16"/>
        <v>47756</v>
      </c>
    </row>
    <row r="33" spans="2:78" ht="15" customHeight="1">
      <c r="B33" s="385"/>
      <c r="C33" s="383" t="str">
        <f>+B4</f>
        <v>Gosforth</v>
      </c>
      <c r="D33" s="384"/>
      <c r="E33" s="202">
        <f>+Gosforth!H13</f>
        <v>0</v>
      </c>
      <c r="F33" s="203">
        <f>+Gosforth!I13</f>
        <v>0</v>
      </c>
      <c r="G33" s="204">
        <f>+Gosforth!J13</f>
        <v>0</v>
      </c>
      <c r="H33" s="205">
        <f>+Gosforth!K13</f>
        <v>0</v>
      </c>
      <c r="I33" s="205">
        <f>+Gosforth!L13</f>
        <v>0</v>
      </c>
      <c r="J33" s="205">
        <f>+Gosforth!M13</f>
        <v>0</v>
      </c>
      <c r="K33" s="205">
        <f>+Gosforth!N13</f>
        <v>0</v>
      </c>
      <c r="L33" s="205">
        <f>+Gosforth!O13</f>
        <v>0</v>
      </c>
      <c r="M33" s="205">
        <f>+Gosforth!P13</f>
        <v>0</v>
      </c>
      <c r="N33" s="205">
        <f>+Gosforth!Q13</f>
        <v>0</v>
      </c>
      <c r="O33" s="205">
        <f>+Gosforth!R13</f>
        <v>0</v>
      </c>
      <c r="P33" s="205">
        <f>+Gosforth!S13</f>
        <v>0</v>
      </c>
      <c r="Q33" s="205">
        <f>+Gosforth!T13</f>
        <v>0</v>
      </c>
      <c r="R33" s="203">
        <f>+Gosforth!U13</f>
        <v>0</v>
      </c>
      <c r="S33" s="202">
        <f>+Gosforth!V13</f>
        <v>0</v>
      </c>
      <c r="T33" s="205">
        <f>+Gosforth!W13</f>
        <v>0</v>
      </c>
      <c r="U33" s="205">
        <f>+Gosforth!X13</f>
        <v>0</v>
      </c>
      <c r="V33" s="205">
        <f>+Gosforth!Y13</f>
        <v>0</v>
      </c>
      <c r="W33" s="205">
        <f>+Gosforth!Z13</f>
        <v>0</v>
      </c>
      <c r="X33" s="205">
        <f>+Gosforth!AA13</f>
        <v>0</v>
      </c>
      <c r="Y33" s="205">
        <f>+Gosforth!AB13</f>
        <v>0</v>
      </c>
      <c r="Z33" s="205">
        <f>+Gosforth!AC13</f>
        <v>0</v>
      </c>
      <c r="AA33" s="205">
        <f>+Gosforth!AD13</f>
        <v>0</v>
      </c>
      <c r="AB33" s="205">
        <f>+Gosforth!AE13</f>
        <v>0</v>
      </c>
      <c r="AC33" s="205">
        <f>+Gosforth!AF13</f>
        <v>0</v>
      </c>
      <c r="AD33" s="203">
        <f>+Gosforth!AG13</f>
        <v>0</v>
      </c>
      <c r="AE33" s="202">
        <f>+Gosforth!AH13</f>
        <v>0</v>
      </c>
      <c r="AF33" s="205">
        <f>+Gosforth!AI13</f>
        <v>0</v>
      </c>
      <c r="AG33" s="205">
        <f>+Gosforth!AJ13</f>
        <v>0</v>
      </c>
      <c r="AH33" s="205">
        <f>+Gosforth!AK13</f>
        <v>0</v>
      </c>
      <c r="AI33" s="205">
        <f>+Gosforth!AL13</f>
        <v>0</v>
      </c>
      <c r="AJ33" s="205">
        <f>+Gosforth!AM13</f>
        <v>0</v>
      </c>
      <c r="AK33" s="205">
        <f>+Gosforth!AN13</f>
        <v>0</v>
      </c>
      <c r="AL33" s="205">
        <f>+Gosforth!AO13</f>
        <v>0</v>
      </c>
      <c r="AM33" s="205">
        <f>+Gosforth!AP13</f>
        <v>0</v>
      </c>
      <c r="AN33" s="205">
        <f>+Gosforth!AQ13</f>
        <v>0</v>
      </c>
      <c r="AO33" s="205">
        <f>+Gosforth!AR13</f>
        <v>0</v>
      </c>
      <c r="AP33" s="203">
        <f>+Gosforth!AS13</f>
        <v>0</v>
      </c>
      <c r="AQ33" s="202">
        <f>+Gosforth!AT13</f>
        <v>0</v>
      </c>
      <c r="AR33" s="205">
        <f>+Gosforth!AU13</f>
        <v>0</v>
      </c>
      <c r="AS33" s="205">
        <f>+Gosforth!AV13</f>
        <v>0</v>
      </c>
      <c r="AT33" s="205">
        <f>+Gosforth!AW13</f>
        <v>0</v>
      </c>
      <c r="AU33" s="205">
        <f>+Gosforth!AX13</f>
        <v>0</v>
      </c>
      <c r="AV33" s="205">
        <f>+Gosforth!AY13</f>
        <v>0</v>
      </c>
      <c r="AW33" s="205">
        <f>+Gosforth!AZ13</f>
        <v>0</v>
      </c>
      <c r="AX33" s="205">
        <f>+Gosforth!BA13</f>
        <v>0</v>
      </c>
      <c r="AY33" s="205">
        <f>+Gosforth!BB13</f>
        <v>0</v>
      </c>
      <c r="AZ33" s="205">
        <f>+Gosforth!BC13</f>
        <v>0</v>
      </c>
      <c r="BA33" s="205">
        <f>+Gosforth!BD13</f>
        <v>0</v>
      </c>
      <c r="BB33" s="203">
        <f>+Gosforth!BE13</f>
        <v>0</v>
      </c>
      <c r="BC33" s="202">
        <f>+Gosforth!BF13</f>
        <v>0</v>
      </c>
      <c r="BD33" s="205">
        <f>+Gosforth!BG13</f>
        <v>0</v>
      </c>
      <c r="BE33" s="205">
        <f>+Gosforth!BH13</f>
        <v>0</v>
      </c>
      <c r="BF33" s="205">
        <f>+Gosforth!BI13</f>
        <v>0</v>
      </c>
      <c r="BG33" s="205">
        <f>+Gosforth!BJ13</f>
        <v>0</v>
      </c>
      <c r="BH33" s="205">
        <f>+Gosforth!BK13</f>
        <v>0</v>
      </c>
      <c r="BI33" s="205">
        <f>+Gosforth!BL13</f>
        <v>0</v>
      </c>
      <c r="BJ33" s="205">
        <f>+Gosforth!BM13</f>
        <v>0</v>
      </c>
      <c r="BK33" s="205">
        <f>+Gosforth!BN13</f>
        <v>0</v>
      </c>
      <c r="BL33" s="205">
        <f>+Gosforth!BO13</f>
        <v>0</v>
      </c>
      <c r="BM33" s="205">
        <f>+Gosforth!BP13</f>
        <v>0</v>
      </c>
      <c r="BN33" s="203">
        <f>+Gosforth!BQ13</f>
        <v>0</v>
      </c>
      <c r="BO33" s="202">
        <f>+Gosforth!BR13</f>
        <v>0</v>
      </c>
      <c r="BP33" s="205">
        <f>+Gosforth!BS13</f>
        <v>0</v>
      </c>
      <c r="BQ33" s="205">
        <f>+Gosforth!BT13</f>
        <v>0</v>
      </c>
      <c r="BR33" s="205">
        <f>+Gosforth!BU13</f>
        <v>0</v>
      </c>
      <c r="BS33" s="205">
        <f>+Gosforth!BV13</f>
        <v>0</v>
      </c>
      <c r="BT33" s="205">
        <f>+Gosforth!BW13</f>
        <v>0</v>
      </c>
      <c r="BU33" s="205">
        <f>+Gosforth!BX13</f>
        <v>0</v>
      </c>
      <c r="BV33" s="205">
        <f>+Gosforth!BY13</f>
        <v>0</v>
      </c>
      <c r="BW33" s="205">
        <f>+Gosforth!BZ13</f>
        <v>0</v>
      </c>
      <c r="BX33" s="205">
        <f>+Gosforth!CA13</f>
        <v>0</v>
      </c>
      <c r="BY33" s="205">
        <f>+Gosforth!CB13</f>
        <v>0</v>
      </c>
      <c r="BZ33" s="203">
        <f>+Gosforth!CC13</f>
        <v>0</v>
      </c>
    </row>
    <row r="34" spans="2:78" ht="15" customHeight="1">
      <c r="B34" s="386"/>
      <c r="C34" s="366" t="str">
        <f>$B$8</f>
        <v>Dalpark</v>
      </c>
      <c r="D34" s="367"/>
      <c r="E34" s="282">
        <f>+Dalpark!H13</f>
        <v>0</v>
      </c>
      <c r="F34" s="283">
        <f>+Dalpark!I13</f>
        <v>0</v>
      </c>
      <c r="G34" s="284">
        <f>+Dalpark!J13</f>
        <v>0</v>
      </c>
      <c r="H34" s="285">
        <f>+Dalpark!K13</f>
        <v>0</v>
      </c>
      <c r="I34" s="285">
        <f>+Dalpark!L13</f>
        <v>0</v>
      </c>
      <c r="J34" s="285">
        <f>+Dalpark!M13</f>
        <v>0</v>
      </c>
      <c r="K34" s="285">
        <f>+Dalpark!N13</f>
        <v>0</v>
      </c>
      <c r="L34" s="285">
        <f>+Dalpark!O13</f>
        <v>0</v>
      </c>
      <c r="M34" s="285">
        <f>+Dalpark!P13</f>
        <v>0</v>
      </c>
      <c r="N34" s="285">
        <f>+Dalpark!Q13</f>
        <v>0</v>
      </c>
      <c r="O34" s="285">
        <f>+Dalpark!R13</f>
        <v>0</v>
      </c>
      <c r="P34" s="285">
        <f>+Dalpark!S13</f>
        <v>0</v>
      </c>
      <c r="Q34" s="285">
        <f>+Dalpark!T13</f>
        <v>0</v>
      </c>
      <c r="R34" s="283">
        <f>+Dalpark!U13</f>
        <v>0</v>
      </c>
      <c r="S34" s="282">
        <f>+Dalpark!V13</f>
        <v>0</v>
      </c>
      <c r="T34" s="285">
        <f>+Dalpark!W13</f>
        <v>0</v>
      </c>
      <c r="U34" s="285">
        <f>+Dalpark!X13</f>
        <v>0</v>
      </c>
      <c r="V34" s="285">
        <f>+Dalpark!Y13</f>
        <v>0</v>
      </c>
      <c r="W34" s="285">
        <f>+Dalpark!Z13</f>
        <v>0</v>
      </c>
      <c r="X34" s="285">
        <f>+Dalpark!AA13</f>
        <v>0</v>
      </c>
      <c r="Y34" s="285">
        <f>+Dalpark!AB13</f>
        <v>0</v>
      </c>
      <c r="Z34" s="285">
        <f>+Dalpark!AC13</f>
        <v>0</v>
      </c>
      <c r="AA34" s="285">
        <f>+Dalpark!AD13</f>
        <v>0</v>
      </c>
      <c r="AB34" s="285">
        <f>+Dalpark!AE13</f>
        <v>0</v>
      </c>
      <c r="AC34" s="285">
        <f>+Dalpark!AF13</f>
        <v>0</v>
      </c>
      <c r="AD34" s="283">
        <f>+Dalpark!AG13</f>
        <v>0</v>
      </c>
      <c r="AE34" s="282">
        <f>+Dalpark!AH13</f>
        <v>0</v>
      </c>
      <c r="AF34" s="285">
        <f>+Dalpark!AI13</f>
        <v>0</v>
      </c>
      <c r="AG34" s="285">
        <f>+Dalpark!AJ13</f>
        <v>0</v>
      </c>
      <c r="AH34" s="285">
        <f>+Dalpark!AK13</f>
        <v>0</v>
      </c>
      <c r="AI34" s="285">
        <f>+Dalpark!AL13</f>
        <v>0</v>
      </c>
      <c r="AJ34" s="285">
        <f>+Dalpark!AM13</f>
        <v>0</v>
      </c>
      <c r="AK34" s="285">
        <f>+Dalpark!AN13</f>
        <v>0</v>
      </c>
      <c r="AL34" s="285">
        <f>+Dalpark!AO13</f>
        <v>0</v>
      </c>
      <c r="AM34" s="285">
        <f>+Dalpark!AP13</f>
        <v>0</v>
      </c>
      <c r="AN34" s="285">
        <f>+Dalpark!AQ13</f>
        <v>0</v>
      </c>
      <c r="AO34" s="285">
        <f>+Dalpark!AR13</f>
        <v>0</v>
      </c>
      <c r="AP34" s="283">
        <f>+Dalpark!AS13</f>
        <v>0</v>
      </c>
      <c r="AQ34" s="282">
        <f>+Dalpark!AT13</f>
        <v>0</v>
      </c>
      <c r="AR34" s="285">
        <f>+Dalpark!AU13</f>
        <v>0</v>
      </c>
      <c r="AS34" s="285">
        <f>+Dalpark!AV13</f>
        <v>0</v>
      </c>
      <c r="AT34" s="285">
        <f>+Dalpark!AW13</f>
        <v>0</v>
      </c>
      <c r="AU34" s="285">
        <f>+Dalpark!AX13</f>
        <v>0</v>
      </c>
      <c r="AV34" s="285">
        <f>+Dalpark!AY13</f>
        <v>0</v>
      </c>
      <c r="AW34" s="285">
        <f>+Dalpark!AZ13</f>
        <v>0</v>
      </c>
      <c r="AX34" s="285">
        <f>+Dalpark!BA13</f>
        <v>0</v>
      </c>
      <c r="AY34" s="285">
        <f>+Dalpark!BB13</f>
        <v>0</v>
      </c>
      <c r="AZ34" s="285">
        <f>+Dalpark!BC13</f>
        <v>0</v>
      </c>
      <c r="BA34" s="285">
        <f>+Dalpark!BD13</f>
        <v>0</v>
      </c>
      <c r="BB34" s="283">
        <f>+Dalpark!BE13</f>
        <v>0</v>
      </c>
      <c r="BC34" s="282">
        <f>+Dalpark!BF13</f>
        <v>0</v>
      </c>
      <c r="BD34" s="285">
        <f>+Dalpark!BG13</f>
        <v>0</v>
      </c>
      <c r="BE34" s="285">
        <f>+Dalpark!BH13</f>
        <v>0</v>
      </c>
      <c r="BF34" s="285">
        <f>+Dalpark!BI13</f>
        <v>0</v>
      </c>
      <c r="BG34" s="285">
        <f>+Dalpark!BJ13</f>
        <v>0</v>
      </c>
      <c r="BH34" s="285">
        <f>+Dalpark!BK13</f>
        <v>0</v>
      </c>
      <c r="BI34" s="285">
        <f>+Dalpark!BL13</f>
        <v>0</v>
      </c>
      <c r="BJ34" s="285">
        <f>+Dalpark!BM13</f>
        <v>0</v>
      </c>
      <c r="BK34" s="285">
        <f>+Dalpark!BN13</f>
        <v>0</v>
      </c>
      <c r="BL34" s="285">
        <f>+Dalpark!BO13</f>
        <v>0</v>
      </c>
      <c r="BM34" s="285">
        <f>+Dalpark!BP13</f>
        <v>0</v>
      </c>
      <c r="BN34" s="283">
        <f>+Dalpark!BQ13</f>
        <v>0</v>
      </c>
      <c r="BO34" s="282">
        <f>+Dalpark!BR13</f>
        <v>0</v>
      </c>
      <c r="BP34" s="285">
        <f>+Dalpark!BS13</f>
        <v>0</v>
      </c>
      <c r="BQ34" s="285">
        <f>+Dalpark!BT13</f>
        <v>0</v>
      </c>
      <c r="BR34" s="285">
        <f>+Dalpark!BU13</f>
        <v>0</v>
      </c>
      <c r="BS34" s="285">
        <f>+Dalpark!BV13</f>
        <v>0</v>
      </c>
      <c r="BT34" s="285">
        <f>+Dalpark!BW13</f>
        <v>0</v>
      </c>
      <c r="BU34" s="285">
        <f>+Dalpark!BX13</f>
        <v>0</v>
      </c>
      <c r="BV34" s="285">
        <f>+Dalpark!BY13</f>
        <v>0</v>
      </c>
      <c r="BW34" s="285">
        <f>+Dalpark!BZ13</f>
        <v>0</v>
      </c>
      <c r="BX34" s="285">
        <f>+Dalpark!CA13</f>
        <v>0</v>
      </c>
      <c r="BY34" s="285">
        <f>+Dalpark!CB13</f>
        <v>0</v>
      </c>
      <c r="BZ34" s="283">
        <f>+Dalpark!CC13</f>
        <v>0</v>
      </c>
    </row>
    <row r="35" spans="2:78" ht="15" customHeight="1">
      <c r="B35" s="386"/>
      <c r="C35" s="366" t="str">
        <f>$B$12</f>
        <v>Leandra</v>
      </c>
      <c r="D35" s="367"/>
      <c r="E35" s="282">
        <f>+Leandra!H13</f>
        <v>0</v>
      </c>
      <c r="F35" s="283">
        <f>+Leandra!I13</f>
        <v>0</v>
      </c>
      <c r="G35" s="284">
        <f>+Leandra!J13</f>
        <v>0</v>
      </c>
      <c r="H35" s="285">
        <f>+Leandra!K13</f>
        <v>0</v>
      </c>
      <c r="I35" s="285">
        <f>+Leandra!L13</f>
        <v>0</v>
      </c>
      <c r="J35" s="285">
        <f>+Leandra!M13</f>
        <v>0</v>
      </c>
      <c r="K35" s="285">
        <f>+Leandra!N13</f>
        <v>0</v>
      </c>
      <c r="L35" s="285">
        <f>+Leandra!O13</f>
        <v>0</v>
      </c>
      <c r="M35" s="285">
        <f>+Leandra!P13</f>
        <v>0</v>
      </c>
      <c r="N35" s="285">
        <f>+Leandra!Q13</f>
        <v>0</v>
      </c>
      <c r="O35" s="285">
        <f>+Leandra!R13</f>
        <v>0</v>
      </c>
      <c r="P35" s="285">
        <f>+Leandra!S13</f>
        <v>0</v>
      </c>
      <c r="Q35" s="285">
        <f>+Leandra!T13</f>
        <v>0</v>
      </c>
      <c r="R35" s="283">
        <f>+Leandra!U13</f>
        <v>0</v>
      </c>
      <c r="S35" s="282">
        <f>+Leandra!V13</f>
        <v>0</v>
      </c>
      <c r="T35" s="285">
        <f>+Leandra!W13</f>
        <v>0</v>
      </c>
      <c r="U35" s="285">
        <f>+Leandra!X13</f>
        <v>0</v>
      </c>
      <c r="V35" s="285">
        <f>+Leandra!Y13</f>
        <v>0</v>
      </c>
      <c r="W35" s="285">
        <f>+Leandra!Z13</f>
        <v>0</v>
      </c>
      <c r="X35" s="285">
        <f>+Leandra!AA13</f>
        <v>0</v>
      </c>
      <c r="Y35" s="285">
        <f>+Leandra!AB13</f>
        <v>0</v>
      </c>
      <c r="Z35" s="285">
        <f>+Leandra!AC13</f>
        <v>0</v>
      </c>
      <c r="AA35" s="285">
        <f>+Leandra!AD13</f>
        <v>0</v>
      </c>
      <c r="AB35" s="285">
        <f>+Leandra!AE13</f>
        <v>0</v>
      </c>
      <c r="AC35" s="285">
        <f>+Leandra!AF13</f>
        <v>0</v>
      </c>
      <c r="AD35" s="283">
        <f>+Leandra!AG13</f>
        <v>0</v>
      </c>
      <c r="AE35" s="282">
        <f>+Leandra!AH13</f>
        <v>0</v>
      </c>
      <c r="AF35" s="285">
        <f>+Leandra!AI13</f>
        <v>0</v>
      </c>
      <c r="AG35" s="285">
        <f>+Leandra!AJ13</f>
        <v>0</v>
      </c>
      <c r="AH35" s="285">
        <f>+Leandra!AK13</f>
        <v>0</v>
      </c>
      <c r="AI35" s="285">
        <f>+Leandra!AL13</f>
        <v>0</v>
      </c>
      <c r="AJ35" s="285">
        <f>+Leandra!AM13</f>
        <v>0</v>
      </c>
      <c r="AK35" s="285">
        <f>+Leandra!AN13</f>
        <v>0</v>
      </c>
      <c r="AL35" s="285">
        <f>+Leandra!AO13</f>
        <v>0</v>
      </c>
      <c r="AM35" s="285">
        <f>+Leandra!AP13</f>
        <v>0</v>
      </c>
      <c r="AN35" s="285">
        <f>+Leandra!AQ13</f>
        <v>0</v>
      </c>
      <c r="AO35" s="285">
        <f>+Leandra!AR13</f>
        <v>0</v>
      </c>
      <c r="AP35" s="283">
        <f>+Leandra!AS13</f>
        <v>0</v>
      </c>
      <c r="AQ35" s="282">
        <f>+Leandra!AT13</f>
        <v>0</v>
      </c>
      <c r="AR35" s="285">
        <f>+Leandra!AU13</f>
        <v>0</v>
      </c>
      <c r="AS35" s="285">
        <f>+Leandra!AV13</f>
        <v>0</v>
      </c>
      <c r="AT35" s="285">
        <f>+Leandra!AW13</f>
        <v>0</v>
      </c>
      <c r="AU35" s="285">
        <f>+Leandra!AX13</f>
        <v>0</v>
      </c>
      <c r="AV35" s="285">
        <f>+Leandra!AY13</f>
        <v>0</v>
      </c>
      <c r="AW35" s="285">
        <f>+Leandra!AZ13</f>
        <v>0</v>
      </c>
      <c r="AX35" s="285">
        <f>+Leandra!BA13</f>
        <v>0</v>
      </c>
      <c r="AY35" s="285">
        <f>+Leandra!BB13</f>
        <v>0</v>
      </c>
      <c r="AZ35" s="285">
        <f>+Leandra!BC13</f>
        <v>0</v>
      </c>
      <c r="BA35" s="285">
        <f>+Leandra!BD13</f>
        <v>0</v>
      </c>
      <c r="BB35" s="283">
        <f>+Leandra!BE13</f>
        <v>0</v>
      </c>
      <c r="BC35" s="282">
        <f>+Leandra!BF13</f>
        <v>0</v>
      </c>
      <c r="BD35" s="285">
        <f>+Leandra!BG13</f>
        <v>0</v>
      </c>
      <c r="BE35" s="285">
        <f>+Leandra!BH13</f>
        <v>0</v>
      </c>
      <c r="BF35" s="285">
        <f>+Leandra!BI13</f>
        <v>0</v>
      </c>
      <c r="BG35" s="285">
        <f>+Leandra!BJ13</f>
        <v>0</v>
      </c>
      <c r="BH35" s="285">
        <f>+Leandra!BK13</f>
        <v>0</v>
      </c>
      <c r="BI35" s="285">
        <f>+Leandra!BL13</f>
        <v>0</v>
      </c>
      <c r="BJ35" s="285">
        <f>+Leandra!BM13</f>
        <v>0</v>
      </c>
      <c r="BK35" s="285">
        <f>+Leandra!BN13</f>
        <v>0</v>
      </c>
      <c r="BL35" s="285">
        <f>+Leandra!BO13</f>
        <v>0</v>
      </c>
      <c r="BM35" s="285">
        <f>+Leandra!BP13</f>
        <v>0</v>
      </c>
      <c r="BN35" s="283">
        <f>+Leandra!BQ13</f>
        <v>0</v>
      </c>
      <c r="BO35" s="282">
        <f>+Leandra!BR13</f>
        <v>0</v>
      </c>
      <c r="BP35" s="285">
        <f>+Leandra!BS13</f>
        <v>0</v>
      </c>
      <c r="BQ35" s="285">
        <f>+Leandra!BT13</f>
        <v>0</v>
      </c>
      <c r="BR35" s="285">
        <f>+Leandra!BU13</f>
        <v>0</v>
      </c>
      <c r="BS35" s="285">
        <f>+Leandra!BV13</f>
        <v>0</v>
      </c>
      <c r="BT35" s="285">
        <f>+Leandra!BW13</f>
        <v>0</v>
      </c>
      <c r="BU35" s="285">
        <f>+Leandra!BX13</f>
        <v>0</v>
      </c>
      <c r="BV35" s="285">
        <f>+Leandra!BY13</f>
        <v>0</v>
      </c>
      <c r="BW35" s="285">
        <f>+Leandra!BZ13</f>
        <v>0</v>
      </c>
      <c r="BX35" s="285">
        <f>+Leandra!CA13</f>
        <v>0</v>
      </c>
      <c r="BY35" s="285">
        <f>+Leandra!CB13</f>
        <v>0</v>
      </c>
      <c r="BZ35" s="283">
        <f>+Leandra!CC13</f>
        <v>0</v>
      </c>
    </row>
    <row r="36" spans="2:78">
      <c r="B36" s="386"/>
      <c r="C36" s="366" t="str">
        <f>+B16</f>
        <v>Trichardt</v>
      </c>
      <c r="D36" s="367"/>
      <c r="E36" s="16">
        <f>+Trichardt!H13</f>
        <v>0</v>
      </c>
      <c r="F36" s="17">
        <f>+Trichardt!I13</f>
        <v>0</v>
      </c>
      <c r="G36" s="35">
        <f>+Trichardt!J13</f>
        <v>0</v>
      </c>
      <c r="H36" s="18">
        <f>+Trichardt!K13</f>
        <v>0</v>
      </c>
      <c r="I36" s="18">
        <f>+Trichardt!L13</f>
        <v>0</v>
      </c>
      <c r="J36" s="18">
        <f>+Trichardt!M13</f>
        <v>0</v>
      </c>
      <c r="K36" s="18">
        <f>+Trichardt!N13</f>
        <v>0</v>
      </c>
      <c r="L36" s="18">
        <f>+Trichardt!O13</f>
        <v>0</v>
      </c>
      <c r="M36" s="18">
        <f>+Trichardt!P13</f>
        <v>0</v>
      </c>
      <c r="N36" s="18">
        <f>+Trichardt!Q13</f>
        <v>0</v>
      </c>
      <c r="O36" s="18">
        <f>+Trichardt!R13</f>
        <v>0</v>
      </c>
      <c r="P36" s="18">
        <f>+Trichardt!S13</f>
        <v>0</v>
      </c>
      <c r="Q36" s="18">
        <f>+Trichardt!T13</f>
        <v>0</v>
      </c>
      <c r="R36" s="17">
        <f>+Trichardt!U13</f>
        <v>0</v>
      </c>
      <c r="S36" s="16">
        <f>+Trichardt!V13</f>
        <v>0</v>
      </c>
      <c r="T36" s="18">
        <f>+Trichardt!W13</f>
        <v>0</v>
      </c>
      <c r="U36" s="18">
        <f>+Trichardt!X13</f>
        <v>0</v>
      </c>
      <c r="V36" s="18">
        <f>+Trichardt!Y13</f>
        <v>0</v>
      </c>
      <c r="W36" s="18">
        <f>+Trichardt!Z13</f>
        <v>0</v>
      </c>
      <c r="X36" s="18">
        <f>+Trichardt!AA13</f>
        <v>0</v>
      </c>
      <c r="Y36" s="18">
        <f>+Trichardt!AB13</f>
        <v>0</v>
      </c>
      <c r="Z36" s="18">
        <f>+Trichardt!AC13</f>
        <v>0</v>
      </c>
      <c r="AA36" s="18">
        <f>+Trichardt!AD13</f>
        <v>0</v>
      </c>
      <c r="AB36" s="18">
        <f>+Trichardt!AE13</f>
        <v>0</v>
      </c>
      <c r="AC36" s="18">
        <f>+Trichardt!AF13</f>
        <v>0</v>
      </c>
      <c r="AD36" s="17">
        <f>+Trichardt!AG13</f>
        <v>0</v>
      </c>
      <c r="AE36" s="16">
        <f>+Trichardt!AH13</f>
        <v>0</v>
      </c>
      <c r="AF36" s="18">
        <f>+Trichardt!AI13</f>
        <v>0</v>
      </c>
      <c r="AG36" s="18">
        <f>+Trichardt!AJ13</f>
        <v>0</v>
      </c>
      <c r="AH36" s="18">
        <f>+Trichardt!AK13</f>
        <v>0</v>
      </c>
      <c r="AI36" s="18">
        <f>+Trichardt!AL13</f>
        <v>0</v>
      </c>
      <c r="AJ36" s="18">
        <f>+Trichardt!AM13</f>
        <v>0</v>
      </c>
      <c r="AK36" s="18">
        <f>+Trichardt!AN13</f>
        <v>0</v>
      </c>
      <c r="AL36" s="18">
        <f>+Trichardt!AO13</f>
        <v>0</v>
      </c>
      <c r="AM36" s="18">
        <f>+Trichardt!AP13</f>
        <v>0</v>
      </c>
      <c r="AN36" s="18">
        <f>+Trichardt!AQ13</f>
        <v>0</v>
      </c>
      <c r="AO36" s="18">
        <f>+Trichardt!AR13</f>
        <v>0</v>
      </c>
      <c r="AP36" s="17">
        <f>+Trichardt!AS13</f>
        <v>0</v>
      </c>
      <c r="AQ36" s="16">
        <f>+Trichardt!AT13</f>
        <v>0</v>
      </c>
      <c r="AR36" s="18">
        <f>+Trichardt!AU13</f>
        <v>0</v>
      </c>
      <c r="AS36" s="18">
        <f>+Trichardt!AV13</f>
        <v>0</v>
      </c>
      <c r="AT36" s="18">
        <f>+Trichardt!AW13</f>
        <v>0</v>
      </c>
      <c r="AU36" s="18">
        <f>+Trichardt!AX13</f>
        <v>0</v>
      </c>
      <c r="AV36" s="18">
        <f>+Trichardt!AY13</f>
        <v>0</v>
      </c>
      <c r="AW36" s="18">
        <f>+Trichardt!AZ13</f>
        <v>0</v>
      </c>
      <c r="AX36" s="18">
        <f>+Trichardt!BA13</f>
        <v>0</v>
      </c>
      <c r="AY36" s="18">
        <f>+Trichardt!BB13</f>
        <v>0</v>
      </c>
      <c r="AZ36" s="18">
        <f>+Trichardt!BC13</f>
        <v>0</v>
      </c>
      <c r="BA36" s="18">
        <f>+Trichardt!BD13</f>
        <v>0</v>
      </c>
      <c r="BB36" s="17">
        <f>+Trichardt!BE13</f>
        <v>0</v>
      </c>
      <c r="BC36" s="16">
        <f>+Trichardt!BF13</f>
        <v>0</v>
      </c>
      <c r="BD36" s="18">
        <f>+Trichardt!BG13</f>
        <v>0</v>
      </c>
      <c r="BE36" s="18">
        <f>+Trichardt!BH13</f>
        <v>0</v>
      </c>
      <c r="BF36" s="18">
        <f>+Trichardt!BI13</f>
        <v>0</v>
      </c>
      <c r="BG36" s="18">
        <f>+Trichardt!BJ13</f>
        <v>0</v>
      </c>
      <c r="BH36" s="18">
        <f>+Trichardt!BK13</f>
        <v>0</v>
      </c>
      <c r="BI36" s="18">
        <f>+Trichardt!BL13</f>
        <v>0</v>
      </c>
      <c r="BJ36" s="18">
        <f>+Trichardt!BM13</f>
        <v>0</v>
      </c>
      <c r="BK36" s="18">
        <f>+Trichardt!BN13</f>
        <v>0</v>
      </c>
      <c r="BL36" s="18">
        <f>+Trichardt!BO13</f>
        <v>0</v>
      </c>
      <c r="BM36" s="18">
        <f>+Trichardt!BP13</f>
        <v>0</v>
      </c>
      <c r="BN36" s="17">
        <f>+Trichardt!BQ13</f>
        <v>0</v>
      </c>
      <c r="BO36" s="16">
        <f>+Trichardt!BR13</f>
        <v>0</v>
      </c>
      <c r="BP36" s="18">
        <f>+Trichardt!BS13</f>
        <v>0</v>
      </c>
      <c r="BQ36" s="18">
        <f>+Trichardt!BT13</f>
        <v>0</v>
      </c>
      <c r="BR36" s="18">
        <f>+Trichardt!BU13</f>
        <v>0</v>
      </c>
      <c r="BS36" s="18">
        <f>+Trichardt!BV13</f>
        <v>0</v>
      </c>
      <c r="BT36" s="18">
        <f>+Trichardt!BW13</f>
        <v>0</v>
      </c>
      <c r="BU36" s="18">
        <f>+Trichardt!BX13</f>
        <v>0</v>
      </c>
      <c r="BV36" s="18">
        <f>+Trichardt!BY13</f>
        <v>0</v>
      </c>
      <c r="BW36" s="18">
        <f>+Trichardt!BZ13</f>
        <v>0</v>
      </c>
      <c r="BX36" s="18">
        <f>+Trichardt!CA13</f>
        <v>0</v>
      </c>
      <c r="BY36" s="18">
        <f>+Trichardt!CB13</f>
        <v>0</v>
      </c>
      <c r="BZ36" s="17">
        <f>+Trichardt!CC13</f>
        <v>0</v>
      </c>
    </row>
    <row r="37" spans="2:78">
      <c r="B37" s="386"/>
      <c r="C37" s="366" t="str">
        <f>+B20</f>
        <v>Ermelo</v>
      </c>
      <c r="D37" s="367"/>
      <c r="E37" s="16">
        <f>+Ermelo!H13</f>
        <v>0</v>
      </c>
      <c r="F37" s="17">
        <f>+Ermelo!I13</f>
        <v>0</v>
      </c>
      <c r="G37" s="35">
        <f>+Ermelo!J13</f>
        <v>0</v>
      </c>
      <c r="H37" s="18">
        <f>+Ermelo!K13</f>
        <v>0</v>
      </c>
      <c r="I37" s="18">
        <f>+Ermelo!L13</f>
        <v>0</v>
      </c>
      <c r="J37" s="18">
        <f>+Ermelo!M13</f>
        <v>0</v>
      </c>
      <c r="K37" s="18">
        <f>+Ermelo!N13</f>
        <v>0</v>
      </c>
      <c r="L37" s="18">
        <f>+Ermelo!O13</f>
        <v>0</v>
      </c>
      <c r="M37" s="18">
        <f>+Ermelo!P13</f>
        <v>0</v>
      </c>
      <c r="N37" s="18">
        <f>+Ermelo!Q13</f>
        <v>0</v>
      </c>
      <c r="O37" s="18">
        <f>+Ermelo!R13</f>
        <v>0</v>
      </c>
      <c r="P37" s="18">
        <f>+Ermelo!S13</f>
        <v>0</v>
      </c>
      <c r="Q37" s="18">
        <f>+Ermelo!T13</f>
        <v>0</v>
      </c>
      <c r="R37" s="17">
        <f>+Ermelo!U13</f>
        <v>0</v>
      </c>
      <c r="S37" s="16">
        <f>+Ermelo!V13</f>
        <v>0</v>
      </c>
      <c r="T37" s="18">
        <f>+Ermelo!W13</f>
        <v>0</v>
      </c>
      <c r="U37" s="18">
        <f>+Ermelo!X13</f>
        <v>0</v>
      </c>
      <c r="V37" s="18">
        <f>+Ermelo!Y13</f>
        <v>0</v>
      </c>
      <c r="W37" s="18">
        <f>+Ermelo!Z13</f>
        <v>0</v>
      </c>
      <c r="X37" s="18">
        <f>+Ermelo!AA13</f>
        <v>0</v>
      </c>
      <c r="Y37" s="18">
        <f>+Ermelo!AB13</f>
        <v>0</v>
      </c>
      <c r="Z37" s="18">
        <f>+Ermelo!AC13</f>
        <v>0</v>
      </c>
      <c r="AA37" s="18">
        <f>+Ermelo!AD13</f>
        <v>0</v>
      </c>
      <c r="AB37" s="18">
        <f>+Ermelo!AE13</f>
        <v>0</v>
      </c>
      <c r="AC37" s="18">
        <f>+Ermelo!AF13</f>
        <v>0</v>
      </c>
      <c r="AD37" s="17">
        <f>+Ermelo!AG13</f>
        <v>0</v>
      </c>
      <c r="AE37" s="16">
        <f>+Ermelo!AH13</f>
        <v>0</v>
      </c>
      <c r="AF37" s="18">
        <f>+Ermelo!AI13</f>
        <v>0</v>
      </c>
      <c r="AG37" s="18">
        <f>+Ermelo!AJ13</f>
        <v>0</v>
      </c>
      <c r="AH37" s="18">
        <f>+Ermelo!AK13</f>
        <v>0</v>
      </c>
      <c r="AI37" s="18">
        <f>+Ermelo!AL13</f>
        <v>0</v>
      </c>
      <c r="AJ37" s="18">
        <f>+Ermelo!AM13</f>
        <v>0</v>
      </c>
      <c r="AK37" s="18">
        <f>+Ermelo!AN13</f>
        <v>0</v>
      </c>
      <c r="AL37" s="18">
        <f>+Ermelo!AO13</f>
        <v>0</v>
      </c>
      <c r="AM37" s="18">
        <f>+Ermelo!AP13</f>
        <v>0</v>
      </c>
      <c r="AN37" s="18">
        <f>+Ermelo!AQ13</f>
        <v>0</v>
      </c>
      <c r="AO37" s="18">
        <f>+Ermelo!AR13</f>
        <v>0</v>
      </c>
      <c r="AP37" s="17">
        <f>+Ermelo!AS13</f>
        <v>0</v>
      </c>
      <c r="AQ37" s="16">
        <f>+Ermelo!AT13</f>
        <v>0</v>
      </c>
      <c r="AR37" s="18">
        <f>+Ermelo!AU13</f>
        <v>0</v>
      </c>
      <c r="AS37" s="18">
        <f>+Ermelo!AV13</f>
        <v>0</v>
      </c>
      <c r="AT37" s="18">
        <f>+Ermelo!AW13</f>
        <v>0</v>
      </c>
      <c r="AU37" s="18">
        <f>+Ermelo!AX13</f>
        <v>0</v>
      </c>
      <c r="AV37" s="18">
        <f>+Ermelo!AY13</f>
        <v>0</v>
      </c>
      <c r="AW37" s="18">
        <f>+Ermelo!AZ13</f>
        <v>0</v>
      </c>
      <c r="AX37" s="18">
        <f>+Ermelo!BA13</f>
        <v>0</v>
      </c>
      <c r="AY37" s="18">
        <f>+Ermelo!BB13</f>
        <v>0</v>
      </c>
      <c r="AZ37" s="18">
        <f>+Ermelo!BC13</f>
        <v>0</v>
      </c>
      <c r="BA37" s="18">
        <f>+Ermelo!BD13</f>
        <v>0</v>
      </c>
      <c r="BB37" s="17">
        <f>+Ermelo!BE13</f>
        <v>0</v>
      </c>
      <c r="BC37" s="16">
        <f>+Ermelo!BF13</f>
        <v>0</v>
      </c>
      <c r="BD37" s="18">
        <f>+Ermelo!BG13</f>
        <v>0</v>
      </c>
      <c r="BE37" s="18">
        <f>+Ermelo!BH13</f>
        <v>0</v>
      </c>
      <c r="BF37" s="18">
        <f>+Ermelo!BI13</f>
        <v>0</v>
      </c>
      <c r="BG37" s="18">
        <f>+Ermelo!BJ13</f>
        <v>0</v>
      </c>
      <c r="BH37" s="18">
        <f>+Ermelo!BK13</f>
        <v>0</v>
      </c>
      <c r="BI37" s="18">
        <f>+Ermelo!BL13</f>
        <v>0</v>
      </c>
      <c r="BJ37" s="18">
        <f>+Ermelo!BM13</f>
        <v>0</v>
      </c>
      <c r="BK37" s="18">
        <f>+Ermelo!BN13</f>
        <v>0</v>
      </c>
      <c r="BL37" s="18">
        <f>+Ermelo!BO13</f>
        <v>0</v>
      </c>
      <c r="BM37" s="18">
        <f>+Ermelo!BP13</f>
        <v>0</v>
      </c>
      <c r="BN37" s="17">
        <f>+Ermelo!BQ13</f>
        <v>0</v>
      </c>
      <c r="BO37" s="16">
        <f>+Ermelo!BR13</f>
        <v>0</v>
      </c>
      <c r="BP37" s="18">
        <f>+Ermelo!BS13</f>
        <v>0</v>
      </c>
      <c r="BQ37" s="18">
        <f>+Ermelo!BT13</f>
        <v>0</v>
      </c>
      <c r="BR37" s="18">
        <f>+Ermelo!BU13</f>
        <v>0</v>
      </c>
      <c r="BS37" s="18">
        <f>+Ermelo!BV13</f>
        <v>0</v>
      </c>
      <c r="BT37" s="18">
        <f>+Ermelo!BW13</f>
        <v>0</v>
      </c>
      <c r="BU37" s="18">
        <f>+Ermelo!BX13</f>
        <v>0</v>
      </c>
      <c r="BV37" s="18">
        <f>+Ermelo!BY13</f>
        <v>0</v>
      </c>
      <c r="BW37" s="18">
        <f>+Ermelo!BZ13</f>
        <v>0</v>
      </c>
      <c r="BX37" s="18">
        <f>+Ermelo!CA13</f>
        <v>0</v>
      </c>
      <c r="BY37" s="18">
        <f>+Ermelo!CB13</f>
        <v>0</v>
      </c>
      <c r="BZ37" s="17">
        <f>+Ermelo!CC13</f>
        <v>0</v>
      </c>
    </row>
    <row r="38" spans="2:78" ht="15" customHeight="1">
      <c r="B38" s="395" t="s">
        <v>19</v>
      </c>
      <c r="C38" s="396"/>
      <c r="D38" s="397"/>
      <c r="E38" s="23">
        <f t="shared" ref="E38:BP38" si="17">+SUM(E33:E37)</f>
        <v>0</v>
      </c>
      <c r="F38" s="24">
        <f t="shared" si="17"/>
        <v>0</v>
      </c>
      <c r="G38" s="37">
        <f t="shared" si="17"/>
        <v>0</v>
      </c>
      <c r="H38" s="33">
        <f t="shared" si="17"/>
        <v>0</v>
      </c>
      <c r="I38" s="33">
        <f t="shared" si="17"/>
        <v>0</v>
      </c>
      <c r="J38" s="33">
        <f t="shared" si="17"/>
        <v>0</v>
      </c>
      <c r="K38" s="33">
        <f t="shared" si="17"/>
        <v>0</v>
      </c>
      <c r="L38" s="33">
        <f t="shared" si="17"/>
        <v>0</v>
      </c>
      <c r="M38" s="33">
        <f t="shared" si="17"/>
        <v>0</v>
      </c>
      <c r="N38" s="33">
        <f t="shared" si="17"/>
        <v>0</v>
      </c>
      <c r="O38" s="33">
        <f t="shared" si="17"/>
        <v>0</v>
      </c>
      <c r="P38" s="33">
        <f t="shared" si="17"/>
        <v>0</v>
      </c>
      <c r="Q38" s="33">
        <f t="shared" si="17"/>
        <v>0</v>
      </c>
      <c r="R38" s="24">
        <f t="shared" si="17"/>
        <v>0</v>
      </c>
      <c r="S38" s="23">
        <f t="shared" si="17"/>
        <v>0</v>
      </c>
      <c r="T38" s="33">
        <f t="shared" si="17"/>
        <v>0</v>
      </c>
      <c r="U38" s="33">
        <f t="shared" si="17"/>
        <v>0</v>
      </c>
      <c r="V38" s="33">
        <f t="shared" si="17"/>
        <v>0</v>
      </c>
      <c r="W38" s="33">
        <f t="shared" si="17"/>
        <v>0</v>
      </c>
      <c r="X38" s="33">
        <f t="shared" si="17"/>
        <v>0</v>
      </c>
      <c r="Y38" s="33">
        <f t="shared" si="17"/>
        <v>0</v>
      </c>
      <c r="Z38" s="33">
        <f t="shared" si="17"/>
        <v>0</v>
      </c>
      <c r="AA38" s="33">
        <f t="shared" si="17"/>
        <v>0</v>
      </c>
      <c r="AB38" s="33">
        <f t="shared" si="17"/>
        <v>0</v>
      </c>
      <c r="AC38" s="33">
        <f t="shared" si="17"/>
        <v>0</v>
      </c>
      <c r="AD38" s="24">
        <f t="shared" si="17"/>
        <v>0</v>
      </c>
      <c r="AE38" s="23">
        <f t="shared" si="17"/>
        <v>0</v>
      </c>
      <c r="AF38" s="33">
        <f t="shared" si="17"/>
        <v>0</v>
      </c>
      <c r="AG38" s="33">
        <f t="shared" si="17"/>
        <v>0</v>
      </c>
      <c r="AH38" s="33">
        <f t="shared" si="17"/>
        <v>0</v>
      </c>
      <c r="AI38" s="33">
        <f t="shared" si="17"/>
        <v>0</v>
      </c>
      <c r="AJ38" s="33">
        <f t="shared" si="17"/>
        <v>0</v>
      </c>
      <c r="AK38" s="33">
        <f t="shared" si="17"/>
        <v>0</v>
      </c>
      <c r="AL38" s="33">
        <f t="shared" si="17"/>
        <v>0</v>
      </c>
      <c r="AM38" s="33">
        <f t="shared" si="17"/>
        <v>0</v>
      </c>
      <c r="AN38" s="33">
        <f t="shared" si="17"/>
        <v>0</v>
      </c>
      <c r="AO38" s="33">
        <f t="shared" si="17"/>
        <v>0</v>
      </c>
      <c r="AP38" s="24">
        <f t="shared" si="17"/>
        <v>0</v>
      </c>
      <c r="AQ38" s="23">
        <f t="shared" si="17"/>
        <v>0</v>
      </c>
      <c r="AR38" s="33">
        <f t="shared" si="17"/>
        <v>0</v>
      </c>
      <c r="AS38" s="33">
        <f t="shared" si="17"/>
        <v>0</v>
      </c>
      <c r="AT38" s="33">
        <f t="shared" si="17"/>
        <v>0</v>
      </c>
      <c r="AU38" s="33">
        <f t="shared" si="17"/>
        <v>0</v>
      </c>
      <c r="AV38" s="33">
        <f t="shared" si="17"/>
        <v>0</v>
      </c>
      <c r="AW38" s="33">
        <f t="shared" si="17"/>
        <v>0</v>
      </c>
      <c r="AX38" s="33">
        <f t="shared" si="17"/>
        <v>0</v>
      </c>
      <c r="AY38" s="33">
        <f t="shared" si="17"/>
        <v>0</v>
      </c>
      <c r="AZ38" s="33">
        <f t="shared" si="17"/>
        <v>0</v>
      </c>
      <c r="BA38" s="33">
        <f t="shared" si="17"/>
        <v>0</v>
      </c>
      <c r="BB38" s="24">
        <f t="shared" si="17"/>
        <v>0</v>
      </c>
      <c r="BC38" s="23">
        <f t="shared" si="17"/>
        <v>0</v>
      </c>
      <c r="BD38" s="33">
        <f t="shared" si="17"/>
        <v>0</v>
      </c>
      <c r="BE38" s="33">
        <f t="shared" si="17"/>
        <v>0</v>
      </c>
      <c r="BF38" s="33">
        <f t="shared" si="17"/>
        <v>0</v>
      </c>
      <c r="BG38" s="33">
        <f t="shared" si="17"/>
        <v>0</v>
      </c>
      <c r="BH38" s="33">
        <f t="shared" si="17"/>
        <v>0</v>
      </c>
      <c r="BI38" s="33">
        <f t="shared" si="17"/>
        <v>0</v>
      </c>
      <c r="BJ38" s="33">
        <f t="shared" si="17"/>
        <v>0</v>
      </c>
      <c r="BK38" s="33">
        <f t="shared" si="17"/>
        <v>0</v>
      </c>
      <c r="BL38" s="33">
        <f t="shared" si="17"/>
        <v>0</v>
      </c>
      <c r="BM38" s="33">
        <f t="shared" si="17"/>
        <v>0</v>
      </c>
      <c r="BN38" s="24">
        <f t="shared" si="17"/>
        <v>0</v>
      </c>
      <c r="BO38" s="23">
        <f t="shared" si="17"/>
        <v>0</v>
      </c>
      <c r="BP38" s="33">
        <f t="shared" si="17"/>
        <v>0</v>
      </c>
      <c r="BQ38" s="33">
        <f t="shared" ref="BQ38:BZ38" si="18">+SUM(BQ33:BQ37)</f>
        <v>0</v>
      </c>
      <c r="BR38" s="33">
        <f t="shared" si="18"/>
        <v>0</v>
      </c>
      <c r="BS38" s="33">
        <f t="shared" si="18"/>
        <v>0</v>
      </c>
      <c r="BT38" s="33">
        <f t="shared" si="18"/>
        <v>0</v>
      </c>
      <c r="BU38" s="33">
        <f t="shared" si="18"/>
        <v>0</v>
      </c>
      <c r="BV38" s="33">
        <f t="shared" si="18"/>
        <v>0</v>
      </c>
      <c r="BW38" s="33">
        <f t="shared" si="18"/>
        <v>0</v>
      </c>
      <c r="BX38" s="33">
        <f t="shared" si="18"/>
        <v>0</v>
      </c>
      <c r="BY38" s="33">
        <f t="shared" si="18"/>
        <v>0</v>
      </c>
      <c r="BZ38" s="24">
        <f t="shared" si="18"/>
        <v>0</v>
      </c>
    </row>
    <row r="39" spans="2:78" ht="3.75" customHeight="1"/>
    <row r="40" spans="2:78" s="11" customFormat="1">
      <c r="B40" s="368" t="s">
        <v>5</v>
      </c>
      <c r="C40" s="381"/>
      <c r="D40" s="369"/>
      <c r="E40" s="379" t="s">
        <v>7</v>
      </c>
      <c r="F40" s="380"/>
      <c r="G40" s="377">
        <v>1</v>
      </c>
      <c r="H40" s="377"/>
      <c r="I40" s="377"/>
      <c r="J40" s="377"/>
      <c r="K40" s="377"/>
      <c r="L40" s="377"/>
      <c r="M40" s="377"/>
      <c r="N40" s="377"/>
      <c r="O40" s="377"/>
      <c r="P40" s="377"/>
      <c r="Q40" s="377"/>
      <c r="R40" s="378"/>
      <c r="S40" s="376">
        <f>+G40+1</f>
        <v>2</v>
      </c>
      <c r="T40" s="377"/>
      <c r="U40" s="377"/>
      <c r="V40" s="377"/>
      <c r="W40" s="377"/>
      <c r="X40" s="377"/>
      <c r="Y40" s="377"/>
      <c r="Z40" s="377"/>
      <c r="AA40" s="377"/>
      <c r="AB40" s="377"/>
      <c r="AC40" s="377"/>
      <c r="AD40" s="378"/>
      <c r="AE40" s="376">
        <f>+S40+1</f>
        <v>3</v>
      </c>
      <c r="AF40" s="377"/>
      <c r="AG40" s="377"/>
      <c r="AH40" s="377"/>
      <c r="AI40" s="377"/>
      <c r="AJ40" s="377"/>
      <c r="AK40" s="377"/>
      <c r="AL40" s="377"/>
      <c r="AM40" s="377"/>
      <c r="AN40" s="377"/>
      <c r="AO40" s="377"/>
      <c r="AP40" s="378"/>
      <c r="AQ40" s="376">
        <f>+AE40+1</f>
        <v>4</v>
      </c>
      <c r="AR40" s="377"/>
      <c r="AS40" s="377"/>
      <c r="AT40" s="377"/>
      <c r="AU40" s="377"/>
      <c r="AV40" s="377"/>
      <c r="AW40" s="377"/>
      <c r="AX40" s="377"/>
      <c r="AY40" s="377"/>
      <c r="AZ40" s="377"/>
      <c r="BA40" s="377"/>
      <c r="BB40" s="378"/>
      <c r="BC40" s="376">
        <f>+AQ40+1</f>
        <v>5</v>
      </c>
      <c r="BD40" s="377"/>
      <c r="BE40" s="377"/>
      <c r="BF40" s="377"/>
      <c r="BG40" s="377"/>
      <c r="BH40" s="377"/>
      <c r="BI40" s="377"/>
      <c r="BJ40" s="377"/>
      <c r="BK40" s="377"/>
      <c r="BL40" s="377"/>
      <c r="BM40" s="377"/>
      <c r="BN40" s="378"/>
      <c r="BO40" s="376">
        <f>+BC40+1</f>
        <v>6</v>
      </c>
      <c r="BP40" s="377"/>
      <c r="BQ40" s="377"/>
      <c r="BR40" s="377"/>
      <c r="BS40" s="377"/>
      <c r="BT40" s="377"/>
      <c r="BU40" s="377"/>
      <c r="BV40" s="377"/>
      <c r="BW40" s="377"/>
      <c r="BX40" s="377"/>
      <c r="BY40" s="377"/>
      <c r="BZ40" s="378"/>
    </row>
    <row r="41" spans="2:78" s="11" customFormat="1">
      <c r="B41" s="372"/>
      <c r="C41" s="382"/>
      <c r="D41" s="373"/>
      <c r="E41" s="12">
        <f>+E$3</f>
        <v>45523</v>
      </c>
      <c r="F41" s="13">
        <f t="shared" ref="F41:BQ41" si="19">+F$3</f>
        <v>45565</v>
      </c>
      <c r="G41" s="34">
        <f t="shared" si="19"/>
        <v>45596</v>
      </c>
      <c r="H41" s="14">
        <f t="shared" si="19"/>
        <v>45626</v>
      </c>
      <c r="I41" s="14">
        <f t="shared" si="19"/>
        <v>45657</v>
      </c>
      <c r="J41" s="14">
        <f t="shared" si="19"/>
        <v>45688</v>
      </c>
      <c r="K41" s="14">
        <f t="shared" si="19"/>
        <v>45716</v>
      </c>
      <c r="L41" s="14">
        <f t="shared" si="19"/>
        <v>45747</v>
      </c>
      <c r="M41" s="14">
        <f t="shared" si="19"/>
        <v>45777</v>
      </c>
      <c r="N41" s="14">
        <f t="shared" si="19"/>
        <v>45808</v>
      </c>
      <c r="O41" s="14">
        <f t="shared" si="19"/>
        <v>45838</v>
      </c>
      <c r="P41" s="14">
        <f t="shared" si="19"/>
        <v>45869</v>
      </c>
      <c r="Q41" s="14">
        <f t="shared" si="19"/>
        <v>45900</v>
      </c>
      <c r="R41" s="13">
        <f t="shared" si="19"/>
        <v>45930</v>
      </c>
      <c r="S41" s="12">
        <f t="shared" si="19"/>
        <v>45961</v>
      </c>
      <c r="T41" s="14">
        <f t="shared" si="19"/>
        <v>45991</v>
      </c>
      <c r="U41" s="14">
        <f t="shared" si="19"/>
        <v>46022</v>
      </c>
      <c r="V41" s="14">
        <f t="shared" si="19"/>
        <v>46053</v>
      </c>
      <c r="W41" s="14">
        <f t="shared" si="19"/>
        <v>46081</v>
      </c>
      <c r="X41" s="14">
        <f t="shared" si="19"/>
        <v>46112</v>
      </c>
      <c r="Y41" s="14">
        <f t="shared" si="19"/>
        <v>46142</v>
      </c>
      <c r="Z41" s="14">
        <f t="shared" si="19"/>
        <v>46173</v>
      </c>
      <c r="AA41" s="14">
        <f t="shared" si="19"/>
        <v>46203</v>
      </c>
      <c r="AB41" s="14">
        <f t="shared" si="19"/>
        <v>46234</v>
      </c>
      <c r="AC41" s="14">
        <f t="shared" si="19"/>
        <v>46265</v>
      </c>
      <c r="AD41" s="13">
        <f t="shared" si="19"/>
        <v>46295</v>
      </c>
      <c r="AE41" s="12">
        <f t="shared" si="19"/>
        <v>46326</v>
      </c>
      <c r="AF41" s="14">
        <f t="shared" si="19"/>
        <v>46356</v>
      </c>
      <c r="AG41" s="14">
        <f t="shared" si="19"/>
        <v>46387</v>
      </c>
      <c r="AH41" s="14">
        <f t="shared" si="19"/>
        <v>46418</v>
      </c>
      <c r="AI41" s="14">
        <f t="shared" si="19"/>
        <v>46446</v>
      </c>
      <c r="AJ41" s="14">
        <f t="shared" si="19"/>
        <v>46477</v>
      </c>
      <c r="AK41" s="14">
        <f t="shared" si="19"/>
        <v>46507</v>
      </c>
      <c r="AL41" s="14">
        <f t="shared" si="19"/>
        <v>46538</v>
      </c>
      <c r="AM41" s="14">
        <f t="shared" si="19"/>
        <v>46568</v>
      </c>
      <c r="AN41" s="14">
        <f t="shared" si="19"/>
        <v>46599</v>
      </c>
      <c r="AO41" s="14">
        <f t="shared" si="19"/>
        <v>46630</v>
      </c>
      <c r="AP41" s="13">
        <f t="shared" si="19"/>
        <v>46660</v>
      </c>
      <c r="AQ41" s="12">
        <f t="shared" si="19"/>
        <v>46691</v>
      </c>
      <c r="AR41" s="14">
        <f t="shared" si="19"/>
        <v>46721</v>
      </c>
      <c r="AS41" s="14">
        <f t="shared" si="19"/>
        <v>46752</v>
      </c>
      <c r="AT41" s="14">
        <f t="shared" si="19"/>
        <v>46783</v>
      </c>
      <c r="AU41" s="14">
        <f t="shared" si="19"/>
        <v>46812</v>
      </c>
      <c r="AV41" s="14">
        <f t="shared" si="19"/>
        <v>46843</v>
      </c>
      <c r="AW41" s="14">
        <f t="shared" si="19"/>
        <v>46873</v>
      </c>
      <c r="AX41" s="14">
        <f t="shared" si="19"/>
        <v>46904</v>
      </c>
      <c r="AY41" s="14">
        <f t="shared" si="19"/>
        <v>46934</v>
      </c>
      <c r="AZ41" s="14">
        <f t="shared" si="19"/>
        <v>46965</v>
      </c>
      <c r="BA41" s="14">
        <f t="shared" si="19"/>
        <v>46996</v>
      </c>
      <c r="BB41" s="13">
        <f t="shared" si="19"/>
        <v>47026</v>
      </c>
      <c r="BC41" s="12">
        <f t="shared" si="19"/>
        <v>47057</v>
      </c>
      <c r="BD41" s="14">
        <f t="shared" si="19"/>
        <v>47087</v>
      </c>
      <c r="BE41" s="14">
        <f t="shared" si="19"/>
        <v>47118</v>
      </c>
      <c r="BF41" s="14">
        <f t="shared" si="19"/>
        <v>47149</v>
      </c>
      <c r="BG41" s="14">
        <f t="shared" si="19"/>
        <v>47177</v>
      </c>
      <c r="BH41" s="14">
        <f t="shared" si="19"/>
        <v>47208</v>
      </c>
      <c r="BI41" s="14">
        <f t="shared" si="19"/>
        <v>47238</v>
      </c>
      <c r="BJ41" s="14">
        <f t="shared" si="19"/>
        <v>47269</v>
      </c>
      <c r="BK41" s="14">
        <f t="shared" si="19"/>
        <v>47299</v>
      </c>
      <c r="BL41" s="14">
        <f t="shared" si="19"/>
        <v>47330</v>
      </c>
      <c r="BM41" s="14">
        <f t="shared" si="19"/>
        <v>47361</v>
      </c>
      <c r="BN41" s="13">
        <f t="shared" si="19"/>
        <v>47391</v>
      </c>
      <c r="BO41" s="12">
        <f t="shared" si="19"/>
        <v>47422</v>
      </c>
      <c r="BP41" s="14">
        <f t="shared" si="19"/>
        <v>47452</v>
      </c>
      <c r="BQ41" s="14">
        <f t="shared" si="19"/>
        <v>47483</v>
      </c>
      <c r="BR41" s="14">
        <f t="shared" ref="BR41:BZ41" si="20">+BR$3</f>
        <v>47514</v>
      </c>
      <c r="BS41" s="14">
        <f t="shared" si="20"/>
        <v>47542</v>
      </c>
      <c r="BT41" s="14">
        <f t="shared" si="20"/>
        <v>47573</v>
      </c>
      <c r="BU41" s="14">
        <f t="shared" si="20"/>
        <v>47603</v>
      </c>
      <c r="BV41" s="14">
        <f t="shared" si="20"/>
        <v>47634</v>
      </c>
      <c r="BW41" s="14">
        <f t="shared" si="20"/>
        <v>47664</v>
      </c>
      <c r="BX41" s="14">
        <f t="shared" si="20"/>
        <v>47695</v>
      </c>
      <c r="BY41" s="14">
        <f t="shared" si="20"/>
        <v>47726</v>
      </c>
      <c r="BZ41" s="13">
        <f t="shared" si="20"/>
        <v>47756</v>
      </c>
    </row>
    <row r="42" spans="2:78" ht="15" customHeight="1">
      <c r="B42" s="385"/>
      <c r="C42" s="383" t="str">
        <f>+B4</f>
        <v>Gosforth</v>
      </c>
      <c r="D42" s="384"/>
      <c r="E42" s="202">
        <f>+Gosforth!H14</f>
        <v>0</v>
      </c>
      <c r="F42" s="203">
        <f>+Gosforth!I14</f>
        <v>0</v>
      </c>
      <c r="G42" s="204">
        <f>+Gosforth!J14</f>
        <v>0</v>
      </c>
      <c r="H42" s="205">
        <f>+Gosforth!K14</f>
        <v>0</v>
      </c>
      <c r="I42" s="205">
        <f>+Gosforth!L14</f>
        <v>0</v>
      </c>
      <c r="J42" s="205">
        <f>+Gosforth!M14</f>
        <v>0</v>
      </c>
      <c r="K42" s="205">
        <f>+Gosforth!N14</f>
        <v>0</v>
      </c>
      <c r="L42" s="205">
        <f>+Gosforth!O14</f>
        <v>0</v>
      </c>
      <c r="M42" s="205">
        <f>+Gosforth!P14</f>
        <v>0</v>
      </c>
      <c r="N42" s="205">
        <f>+Gosforth!Q14</f>
        <v>0</v>
      </c>
      <c r="O42" s="205">
        <f>+Gosforth!R14</f>
        <v>0</v>
      </c>
      <c r="P42" s="205">
        <f>+Gosforth!S14</f>
        <v>0</v>
      </c>
      <c r="Q42" s="205">
        <f>+Gosforth!T14</f>
        <v>0</v>
      </c>
      <c r="R42" s="203">
        <f>+Gosforth!U14</f>
        <v>11946666.68</v>
      </c>
      <c r="S42" s="202">
        <f>+Gosforth!V14</f>
        <v>0</v>
      </c>
      <c r="T42" s="205">
        <f>+Gosforth!W14</f>
        <v>0</v>
      </c>
      <c r="U42" s="205">
        <f>+Gosforth!X14</f>
        <v>0</v>
      </c>
      <c r="V42" s="205">
        <f>+Gosforth!Y14</f>
        <v>0</v>
      </c>
      <c r="W42" s="205">
        <f>+Gosforth!Z14</f>
        <v>0</v>
      </c>
      <c r="X42" s="205">
        <f>+Gosforth!AA14</f>
        <v>0</v>
      </c>
      <c r="Y42" s="205">
        <f>+Gosforth!AB14</f>
        <v>0</v>
      </c>
      <c r="Z42" s="205">
        <f>+Gosforth!AC14</f>
        <v>0</v>
      </c>
      <c r="AA42" s="205">
        <f>+Gosforth!AD14</f>
        <v>0</v>
      </c>
      <c r="AB42" s="205">
        <f>+Gosforth!AE14</f>
        <v>0</v>
      </c>
      <c r="AC42" s="205">
        <f>+Gosforth!AF14</f>
        <v>0</v>
      </c>
      <c r="AD42" s="203">
        <f>+Gosforth!AG14</f>
        <v>11946666.68</v>
      </c>
      <c r="AE42" s="202">
        <f>+Gosforth!AH14</f>
        <v>0</v>
      </c>
      <c r="AF42" s="205">
        <f>+Gosforth!AI14</f>
        <v>0</v>
      </c>
      <c r="AG42" s="205">
        <f>+Gosforth!AJ14</f>
        <v>0</v>
      </c>
      <c r="AH42" s="205">
        <f>+Gosforth!AK14</f>
        <v>0</v>
      </c>
      <c r="AI42" s="205">
        <f>+Gosforth!AL14</f>
        <v>0</v>
      </c>
      <c r="AJ42" s="205">
        <f>+Gosforth!AM14</f>
        <v>0</v>
      </c>
      <c r="AK42" s="205">
        <f>+Gosforth!AN14</f>
        <v>0</v>
      </c>
      <c r="AL42" s="205">
        <f>+Gosforth!AO14</f>
        <v>0</v>
      </c>
      <c r="AM42" s="205">
        <f>+Gosforth!AP14</f>
        <v>0</v>
      </c>
      <c r="AN42" s="205">
        <f>+Gosforth!AQ14</f>
        <v>0</v>
      </c>
      <c r="AO42" s="205">
        <f>+Gosforth!AR14</f>
        <v>0</v>
      </c>
      <c r="AP42" s="203">
        <f>+Gosforth!AS14</f>
        <v>11946666.68</v>
      </c>
      <c r="AQ42" s="202">
        <f>+Gosforth!AT14</f>
        <v>0</v>
      </c>
      <c r="AR42" s="205">
        <f>+Gosforth!AU14</f>
        <v>0</v>
      </c>
      <c r="AS42" s="205">
        <f>+Gosforth!AV14</f>
        <v>0</v>
      </c>
      <c r="AT42" s="205">
        <f>+Gosforth!AW14</f>
        <v>0</v>
      </c>
      <c r="AU42" s="205">
        <f>+Gosforth!AX14</f>
        <v>0</v>
      </c>
      <c r="AV42" s="205">
        <f>+Gosforth!AY14</f>
        <v>0</v>
      </c>
      <c r="AW42" s="205">
        <f>+Gosforth!AZ14</f>
        <v>0</v>
      </c>
      <c r="AX42" s="205">
        <f>+Gosforth!BA14</f>
        <v>0</v>
      </c>
      <c r="AY42" s="205">
        <f>+Gosforth!BB14</f>
        <v>0</v>
      </c>
      <c r="AZ42" s="205">
        <f>+Gosforth!BC14</f>
        <v>0</v>
      </c>
      <c r="BA42" s="205">
        <f>+Gosforth!BD14</f>
        <v>0</v>
      </c>
      <c r="BB42" s="203">
        <f>+Gosforth!BE14</f>
        <v>11946666.68</v>
      </c>
      <c r="BC42" s="202">
        <f>+Gosforth!BF14</f>
        <v>0</v>
      </c>
      <c r="BD42" s="205">
        <f>+Gosforth!BG14</f>
        <v>0</v>
      </c>
      <c r="BE42" s="205">
        <f>+Gosforth!BH14</f>
        <v>0</v>
      </c>
      <c r="BF42" s="205">
        <f>+Gosforth!BI14</f>
        <v>0</v>
      </c>
      <c r="BG42" s="205">
        <f>+Gosforth!BJ14</f>
        <v>0</v>
      </c>
      <c r="BH42" s="205">
        <f>+Gosforth!BK14</f>
        <v>0</v>
      </c>
      <c r="BI42" s="205">
        <f>+Gosforth!BL14</f>
        <v>0</v>
      </c>
      <c r="BJ42" s="205">
        <f>+Gosforth!BM14</f>
        <v>0</v>
      </c>
      <c r="BK42" s="205">
        <f>+Gosforth!BN14</f>
        <v>0</v>
      </c>
      <c r="BL42" s="205">
        <f>+Gosforth!BO14</f>
        <v>0</v>
      </c>
      <c r="BM42" s="205">
        <f>+Gosforth!BP14</f>
        <v>0</v>
      </c>
      <c r="BN42" s="203">
        <f>+Gosforth!BQ14</f>
        <v>11946666.68</v>
      </c>
      <c r="BO42" s="202">
        <f>+Gosforth!BR14</f>
        <v>0</v>
      </c>
      <c r="BP42" s="205">
        <f>+Gosforth!BS14</f>
        <v>0</v>
      </c>
      <c r="BQ42" s="205">
        <f>+Gosforth!BT14</f>
        <v>0</v>
      </c>
      <c r="BR42" s="205">
        <f>+Gosforth!BU14</f>
        <v>0</v>
      </c>
      <c r="BS42" s="205">
        <f>+Gosforth!BV14</f>
        <v>0</v>
      </c>
      <c r="BT42" s="205">
        <f>+Gosforth!BW14</f>
        <v>0</v>
      </c>
      <c r="BU42" s="205">
        <f>+Gosforth!BX14</f>
        <v>0</v>
      </c>
      <c r="BV42" s="205">
        <f>+Gosforth!BY14</f>
        <v>0</v>
      </c>
      <c r="BW42" s="205">
        <f>+Gosforth!BZ14</f>
        <v>0</v>
      </c>
      <c r="BX42" s="205">
        <f>+Gosforth!CA14</f>
        <v>0</v>
      </c>
      <c r="BY42" s="205">
        <f>+Gosforth!CB14</f>
        <v>0</v>
      </c>
      <c r="BZ42" s="203">
        <f>+Gosforth!CC14</f>
        <v>11946666.6</v>
      </c>
    </row>
    <row r="43" spans="2:78" ht="15" customHeight="1">
      <c r="B43" s="386"/>
      <c r="C43" s="366" t="str">
        <f>$B$8</f>
        <v>Dalpark</v>
      </c>
      <c r="D43" s="367"/>
      <c r="E43" s="282">
        <f>+Dalpark!H14</f>
        <v>0</v>
      </c>
      <c r="F43" s="283">
        <f>+Dalpark!I14</f>
        <v>0</v>
      </c>
      <c r="G43" s="284">
        <f>+Dalpark!J14</f>
        <v>0</v>
      </c>
      <c r="H43" s="285">
        <f>+Dalpark!K14</f>
        <v>0</v>
      </c>
      <c r="I43" s="285">
        <f>+Dalpark!L14</f>
        <v>0</v>
      </c>
      <c r="J43" s="285">
        <f>+Dalpark!M14</f>
        <v>0</v>
      </c>
      <c r="K43" s="285">
        <f>+Dalpark!N14</f>
        <v>0</v>
      </c>
      <c r="L43" s="285">
        <f>+Dalpark!O14</f>
        <v>0</v>
      </c>
      <c r="M43" s="285">
        <f>+Dalpark!P14</f>
        <v>0</v>
      </c>
      <c r="N43" s="285">
        <f>+Dalpark!Q14</f>
        <v>0</v>
      </c>
      <c r="O43" s="285">
        <f>+Dalpark!R14</f>
        <v>0</v>
      </c>
      <c r="P43" s="285">
        <f>+Dalpark!S14</f>
        <v>0</v>
      </c>
      <c r="Q43" s="285">
        <f>+Dalpark!T14</f>
        <v>0</v>
      </c>
      <c r="R43" s="283">
        <f>+Dalpark!U14</f>
        <v>10219416.67</v>
      </c>
      <c r="S43" s="282">
        <f>+Dalpark!V14</f>
        <v>0</v>
      </c>
      <c r="T43" s="285">
        <f>+Dalpark!W14</f>
        <v>0</v>
      </c>
      <c r="U43" s="285">
        <f>+Dalpark!X14</f>
        <v>0</v>
      </c>
      <c r="V43" s="285">
        <f>+Dalpark!Y14</f>
        <v>0</v>
      </c>
      <c r="W43" s="285">
        <f>+Dalpark!Z14</f>
        <v>0</v>
      </c>
      <c r="X43" s="285">
        <f>+Dalpark!AA14</f>
        <v>0</v>
      </c>
      <c r="Y43" s="285">
        <f>+Dalpark!AB14</f>
        <v>0</v>
      </c>
      <c r="Z43" s="285">
        <f>+Dalpark!AC14</f>
        <v>0</v>
      </c>
      <c r="AA43" s="285">
        <f>+Dalpark!AD14</f>
        <v>0</v>
      </c>
      <c r="AB43" s="285">
        <f>+Dalpark!AE14</f>
        <v>0</v>
      </c>
      <c r="AC43" s="285">
        <f>+Dalpark!AF14</f>
        <v>0</v>
      </c>
      <c r="AD43" s="283">
        <f>+Dalpark!AG14</f>
        <v>10219416.67</v>
      </c>
      <c r="AE43" s="282">
        <f>+Dalpark!AH14</f>
        <v>0</v>
      </c>
      <c r="AF43" s="285">
        <f>+Dalpark!AI14</f>
        <v>0</v>
      </c>
      <c r="AG43" s="285">
        <f>+Dalpark!AJ14</f>
        <v>0</v>
      </c>
      <c r="AH43" s="285">
        <f>+Dalpark!AK14</f>
        <v>0</v>
      </c>
      <c r="AI43" s="285">
        <f>+Dalpark!AL14</f>
        <v>0</v>
      </c>
      <c r="AJ43" s="285">
        <f>+Dalpark!AM14</f>
        <v>0</v>
      </c>
      <c r="AK43" s="285">
        <f>+Dalpark!AN14</f>
        <v>0</v>
      </c>
      <c r="AL43" s="285">
        <f>+Dalpark!AO14</f>
        <v>0</v>
      </c>
      <c r="AM43" s="285">
        <f>+Dalpark!AP14</f>
        <v>0</v>
      </c>
      <c r="AN43" s="285">
        <f>+Dalpark!AQ14</f>
        <v>0</v>
      </c>
      <c r="AO43" s="285">
        <f>+Dalpark!AR14</f>
        <v>0</v>
      </c>
      <c r="AP43" s="283">
        <f>+Dalpark!AS14</f>
        <v>10219416.67</v>
      </c>
      <c r="AQ43" s="282">
        <f>+Dalpark!AT14</f>
        <v>0</v>
      </c>
      <c r="AR43" s="285">
        <f>+Dalpark!AU14</f>
        <v>0</v>
      </c>
      <c r="AS43" s="285">
        <f>+Dalpark!AV14</f>
        <v>0</v>
      </c>
      <c r="AT43" s="285">
        <f>+Dalpark!AW14</f>
        <v>0</v>
      </c>
      <c r="AU43" s="285">
        <f>+Dalpark!AX14</f>
        <v>0</v>
      </c>
      <c r="AV43" s="285">
        <f>+Dalpark!AY14</f>
        <v>0</v>
      </c>
      <c r="AW43" s="285">
        <f>+Dalpark!AZ14</f>
        <v>0</v>
      </c>
      <c r="AX43" s="285">
        <f>+Dalpark!BA14</f>
        <v>0</v>
      </c>
      <c r="AY43" s="285">
        <f>+Dalpark!BB14</f>
        <v>0</v>
      </c>
      <c r="AZ43" s="285">
        <f>+Dalpark!BC14</f>
        <v>0</v>
      </c>
      <c r="BA43" s="285">
        <f>+Dalpark!BD14</f>
        <v>0</v>
      </c>
      <c r="BB43" s="283">
        <f>+Dalpark!BE14</f>
        <v>10219416.67</v>
      </c>
      <c r="BC43" s="282">
        <f>+Dalpark!BF14</f>
        <v>0</v>
      </c>
      <c r="BD43" s="285">
        <f>+Dalpark!BG14</f>
        <v>0</v>
      </c>
      <c r="BE43" s="285">
        <f>+Dalpark!BH14</f>
        <v>0</v>
      </c>
      <c r="BF43" s="285">
        <f>+Dalpark!BI14</f>
        <v>0</v>
      </c>
      <c r="BG43" s="285">
        <f>+Dalpark!BJ14</f>
        <v>0</v>
      </c>
      <c r="BH43" s="285">
        <f>+Dalpark!BK14</f>
        <v>0</v>
      </c>
      <c r="BI43" s="285">
        <f>+Dalpark!BL14</f>
        <v>0</v>
      </c>
      <c r="BJ43" s="285">
        <f>+Dalpark!BM14</f>
        <v>0</v>
      </c>
      <c r="BK43" s="285">
        <f>+Dalpark!BN14</f>
        <v>0</v>
      </c>
      <c r="BL43" s="285">
        <f>+Dalpark!BO14</f>
        <v>0</v>
      </c>
      <c r="BM43" s="285">
        <f>+Dalpark!BP14</f>
        <v>0</v>
      </c>
      <c r="BN43" s="283">
        <f>+Dalpark!BQ14</f>
        <v>10219416.67</v>
      </c>
      <c r="BO43" s="282">
        <f>+Dalpark!BR14</f>
        <v>0</v>
      </c>
      <c r="BP43" s="285">
        <f>+Dalpark!BS14</f>
        <v>0</v>
      </c>
      <c r="BQ43" s="285">
        <f>+Dalpark!BT14</f>
        <v>0</v>
      </c>
      <c r="BR43" s="285">
        <f>+Dalpark!BU14</f>
        <v>0</v>
      </c>
      <c r="BS43" s="285">
        <f>+Dalpark!BV14</f>
        <v>0</v>
      </c>
      <c r="BT43" s="285">
        <f>+Dalpark!BW14</f>
        <v>0</v>
      </c>
      <c r="BU43" s="285">
        <f>+Dalpark!BX14</f>
        <v>0</v>
      </c>
      <c r="BV43" s="285">
        <f>+Dalpark!BY14</f>
        <v>0</v>
      </c>
      <c r="BW43" s="285">
        <f>+Dalpark!BZ14</f>
        <v>0</v>
      </c>
      <c r="BX43" s="285">
        <f>+Dalpark!CA14</f>
        <v>0</v>
      </c>
      <c r="BY43" s="285">
        <f>+Dalpark!CB14</f>
        <v>0</v>
      </c>
      <c r="BZ43" s="283">
        <f>+Dalpark!CC14</f>
        <v>10219416.65</v>
      </c>
    </row>
    <row r="44" spans="2:78" ht="15" customHeight="1">
      <c r="B44" s="386"/>
      <c r="C44" s="366" t="str">
        <f>$B$12</f>
        <v>Leandra</v>
      </c>
      <c r="D44" s="367"/>
      <c r="E44" s="282">
        <f>+Leandra!H14</f>
        <v>0</v>
      </c>
      <c r="F44" s="283">
        <f>+Leandra!I14</f>
        <v>0</v>
      </c>
      <c r="G44" s="284">
        <f>+Leandra!J14</f>
        <v>0</v>
      </c>
      <c r="H44" s="285">
        <f>+Leandra!K14</f>
        <v>0</v>
      </c>
      <c r="I44" s="285">
        <f>+Leandra!L14</f>
        <v>0</v>
      </c>
      <c r="J44" s="285">
        <f>+Leandra!M14</f>
        <v>0</v>
      </c>
      <c r="K44" s="285">
        <f>+Leandra!N14</f>
        <v>0</v>
      </c>
      <c r="L44" s="285">
        <f>+Leandra!O14</f>
        <v>0</v>
      </c>
      <c r="M44" s="285">
        <f>+Leandra!P14</f>
        <v>0</v>
      </c>
      <c r="N44" s="285">
        <f>+Leandra!Q14</f>
        <v>0</v>
      </c>
      <c r="O44" s="285">
        <f>+Leandra!R14</f>
        <v>0</v>
      </c>
      <c r="P44" s="285">
        <f>+Leandra!S14</f>
        <v>0</v>
      </c>
      <c r="Q44" s="285">
        <f>+Leandra!T14</f>
        <v>0</v>
      </c>
      <c r="R44" s="283">
        <f>+Leandra!U14</f>
        <v>9114000</v>
      </c>
      <c r="S44" s="282">
        <f>+Leandra!V14</f>
        <v>0</v>
      </c>
      <c r="T44" s="285">
        <f>+Leandra!W14</f>
        <v>0</v>
      </c>
      <c r="U44" s="285">
        <f>+Leandra!X14</f>
        <v>0</v>
      </c>
      <c r="V44" s="285">
        <f>+Leandra!Y14</f>
        <v>0</v>
      </c>
      <c r="W44" s="285">
        <f>+Leandra!Z14</f>
        <v>0</v>
      </c>
      <c r="X44" s="285">
        <f>+Leandra!AA14</f>
        <v>0</v>
      </c>
      <c r="Y44" s="285">
        <f>+Leandra!AB14</f>
        <v>0</v>
      </c>
      <c r="Z44" s="285">
        <f>+Leandra!AC14</f>
        <v>0</v>
      </c>
      <c r="AA44" s="285">
        <f>+Leandra!AD14</f>
        <v>0</v>
      </c>
      <c r="AB44" s="285">
        <f>+Leandra!AE14</f>
        <v>0</v>
      </c>
      <c r="AC44" s="285">
        <f>+Leandra!AF14</f>
        <v>0</v>
      </c>
      <c r="AD44" s="283">
        <f>+Leandra!AG14</f>
        <v>9114000</v>
      </c>
      <c r="AE44" s="282">
        <f>+Leandra!AH14</f>
        <v>0</v>
      </c>
      <c r="AF44" s="285">
        <f>+Leandra!AI14</f>
        <v>0</v>
      </c>
      <c r="AG44" s="285">
        <f>+Leandra!AJ14</f>
        <v>0</v>
      </c>
      <c r="AH44" s="285">
        <f>+Leandra!AK14</f>
        <v>0</v>
      </c>
      <c r="AI44" s="285">
        <f>+Leandra!AL14</f>
        <v>0</v>
      </c>
      <c r="AJ44" s="285">
        <f>+Leandra!AM14</f>
        <v>0</v>
      </c>
      <c r="AK44" s="285">
        <f>+Leandra!AN14</f>
        <v>0</v>
      </c>
      <c r="AL44" s="285">
        <f>+Leandra!AO14</f>
        <v>0</v>
      </c>
      <c r="AM44" s="285">
        <f>+Leandra!AP14</f>
        <v>0</v>
      </c>
      <c r="AN44" s="285">
        <f>+Leandra!AQ14</f>
        <v>0</v>
      </c>
      <c r="AO44" s="285">
        <f>+Leandra!AR14</f>
        <v>0</v>
      </c>
      <c r="AP44" s="283">
        <f>+Leandra!AS14</f>
        <v>9114000</v>
      </c>
      <c r="AQ44" s="282">
        <f>+Leandra!AT14</f>
        <v>0</v>
      </c>
      <c r="AR44" s="285">
        <f>+Leandra!AU14</f>
        <v>0</v>
      </c>
      <c r="AS44" s="285">
        <f>+Leandra!AV14</f>
        <v>0</v>
      </c>
      <c r="AT44" s="285">
        <f>+Leandra!AW14</f>
        <v>0</v>
      </c>
      <c r="AU44" s="285">
        <f>+Leandra!AX14</f>
        <v>0</v>
      </c>
      <c r="AV44" s="285">
        <f>+Leandra!AY14</f>
        <v>0</v>
      </c>
      <c r="AW44" s="285">
        <f>+Leandra!AZ14</f>
        <v>0</v>
      </c>
      <c r="AX44" s="285">
        <f>+Leandra!BA14</f>
        <v>0</v>
      </c>
      <c r="AY44" s="285">
        <f>+Leandra!BB14</f>
        <v>0</v>
      </c>
      <c r="AZ44" s="285">
        <f>+Leandra!BC14</f>
        <v>0</v>
      </c>
      <c r="BA44" s="285">
        <f>+Leandra!BD14</f>
        <v>0</v>
      </c>
      <c r="BB44" s="283">
        <f>+Leandra!BE14</f>
        <v>9114000</v>
      </c>
      <c r="BC44" s="282">
        <f>+Leandra!BF14</f>
        <v>0</v>
      </c>
      <c r="BD44" s="285">
        <f>+Leandra!BG14</f>
        <v>0</v>
      </c>
      <c r="BE44" s="285">
        <f>+Leandra!BH14</f>
        <v>0</v>
      </c>
      <c r="BF44" s="285">
        <f>+Leandra!BI14</f>
        <v>0</v>
      </c>
      <c r="BG44" s="285">
        <f>+Leandra!BJ14</f>
        <v>0</v>
      </c>
      <c r="BH44" s="285">
        <f>+Leandra!BK14</f>
        <v>0</v>
      </c>
      <c r="BI44" s="285">
        <f>+Leandra!BL14</f>
        <v>0</v>
      </c>
      <c r="BJ44" s="285">
        <f>+Leandra!BM14</f>
        <v>0</v>
      </c>
      <c r="BK44" s="285">
        <f>+Leandra!BN14</f>
        <v>0</v>
      </c>
      <c r="BL44" s="285">
        <f>+Leandra!BO14</f>
        <v>0</v>
      </c>
      <c r="BM44" s="285">
        <f>+Leandra!BP14</f>
        <v>0</v>
      </c>
      <c r="BN44" s="283">
        <f>+Leandra!BQ14</f>
        <v>9114000</v>
      </c>
      <c r="BO44" s="282">
        <f>+Leandra!BR14</f>
        <v>0</v>
      </c>
      <c r="BP44" s="285">
        <f>+Leandra!BS14</f>
        <v>0</v>
      </c>
      <c r="BQ44" s="285">
        <f>+Leandra!BT14</f>
        <v>0</v>
      </c>
      <c r="BR44" s="285">
        <f>+Leandra!BU14</f>
        <v>0</v>
      </c>
      <c r="BS44" s="285">
        <f>+Leandra!BV14</f>
        <v>0</v>
      </c>
      <c r="BT44" s="285">
        <f>+Leandra!BW14</f>
        <v>0</v>
      </c>
      <c r="BU44" s="285">
        <f>+Leandra!BX14</f>
        <v>0</v>
      </c>
      <c r="BV44" s="285">
        <f>+Leandra!BY14</f>
        <v>0</v>
      </c>
      <c r="BW44" s="285">
        <f>+Leandra!BZ14</f>
        <v>0</v>
      </c>
      <c r="BX44" s="285">
        <f>+Leandra!CA14</f>
        <v>0</v>
      </c>
      <c r="BY44" s="285">
        <f>+Leandra!CB14</f>
        <v>0</v>
      </c>
      <c r="BZ44" s="283">
        <f>+Leandra!CC14</f>
        <v>9114000</v>
      </c>
    </row>
    <row r="45" spans="2:78">
      <c r="B45" s="386"/>
      <c r="C45" s="366" t="str">
        <f>+B16</f>
        <v>Trichardt</v>
      </c>
      <c r="D45" s="367"/>
      <c r="E45" s="16">
        <f>+Trichardt!H14</f>
        <v>0</v>
      </c>
      <c r="F45" s="17">
        <f>+Trichardt!I14</f>
        <v>0</v>
      </c>
      <c r="G45" s="35">
        <f>+Trichardt!J14</f>
        <v>0</v>
      </c>
      <c r="H45" s="18">
        <f>+Trichardt!K14</f>
        <v>0</v>
      </c>
      <c r="I45" s="18">
        <f>+Trichardt!L14</f>
        <v>0</v>
      </c>
      <c r="J45" s="18">
        <f>+Trichardt!M14</f>
        <v>0</v>
      </c>
      <c r="K45" s="18">
        <f>+Trichardt!N14</f>
        <v>0</v>
      </c>
      <c r="L45" s="18">
        <f>+Trichardt!O14</f>
        <v>0</v>
      </c>
      <c r="M45" s="18">
        <f>+Trichardt!P14</f>
        <v>0</v>
      </c>
      <c r="N45" s="18">
        <f>+Trichardt!Q14</f>
        <v>0</v>
      </c>
      <c r="O45" s="18">
        <f>+Trichardt!R14</f>
        <v>0</v>
      </c>
      <c r="P45" s="18">
        <f>+Trichardt!S14</f>
        <v>0</v>
      </c>
      <c r="Q45" s="18">
        <f>+Trichardt!T14</f>
        <v>0</v>
      </c>
      <c r="R45" s="17">
        <f>+Trichardt!U14</f>
        <v>5699303.3200000003</v>
      </c>
      <c r="S45" s="16">
        <f>+Trichardt!V14</f>
        <v>0</v>
      </c>
      <c r="T45" s="18">
        <f>+Trichardt!W14</f>
        <v>0</v>
      </c>
      <c r="U45" s="18">
        <f>+Trichardt!X14</f>
        <v>0</v>
      </c>
      <c r="V45" s="18">
        <f>+Trichardt!Y14</f>
        <v>0</v>
      </c>
      <c r="W45" s="18">
        <f>+Trichardt!Z14</f>
        <v>0</v>
      </c>
      <c r="X45" s="18">
        <f>+Trichardt!AA14</f>
        <v>0</v>
      </c>
      <c r="Y45" s="18">
        <f>+Trichardt!AB14</f>
        <v>0</v>
      </c>
      <c r="Z45" s="18">
        <f>+Trichardt!AC14</f>
        <v>0</v>
      </c>
      <c r="AA45" s="18">
        <f>+Trichardt!AD14</f>
        <v>0</v>
      </c>
      <c r="AB45" s="18">
        <f>+Trichardt!AE14</f>
        <v>0</v>
      </c>
      <c r="AC45" s="18">
        <f>+Trichardt!AF14</f>
        <v>0</v>
      </c>
      <c r="AD45" s="17">
        <f>+Trichardt!AG14</f>
        <v>5699303.3200000003</v>
      </c>
      <c r="AE45" s="16">
        <f>+Trichardt!AH14</f>
        <v>0</v>
      </c>
      <c r="AF45" s="18">
        <f>+Trichardt!AI14</f>
        <v>0</v>
      </c>
      <c r="AG45" s="18">
        <f>+Trichardt!AJ14</f>
        <v>0</v>
      </c>
      <c r="AH45" s="18">
        <f>+Trichardt!AK14</f>
        <v>0</v>
      </c>
      <c r="AI45" s="18">
        <f>+Trichardt!AL14</f>
        <v>0</v>
      </c>
      <c r="AJ45" s="18">
        <f>+Trichardt!AM14</f>
        <v>0</v>
      </c>
      <c r="AK45" s="18">
        <f>+Trichardt!AN14</f>
        <v>0</v>
      </c>
      <c r="AL45" s="18">
        <f>+Trichardt!AO14</f>
        <v>0</v>
      </c>
      <c r="AM45" s="18">
        <f>+Trichardt!AP14</f>
        <v>0</v>
      </c>
      <c r="AN45" s="18">
        <f>+Trichardt!AQ14</f>
        <v>0</v>
      </c>
      <c r="AO45" s="18">
        <f>+Trichardt!AR14</f>
        <v>0</v>
      </c>
      <c r="AP45" s="17">
        <f>+Trichardt!AS14</f>
        <v>5699303.3200000003</v>
      </c>
      <c r="AQ45" s="16">
        <f>+Trichardt!AT14</f>
        <v>0</v>
      </c>
      <c r="AR45" s="18">
        <f>+Trichardt!AU14</f>
        <v>0</v>
      </c>
      <c r="AS45" s="18">
        <f>+Trichardt!AV14</f>
        <v>0</v>
      </c>
      <c r="AT45" s="18">
        <f>+Trichardt!AW14</f>
        <v>0</v>
      </c>
      <c r="AU45" s="18">
        <f>+Trichardt!AX14</f>
        <v>0</v>
      </c>
      <c r="AV45" s="18">
        <f>+Trichardt!AY14</f>
        <v>0</v>
      </c>
      <c r="AW45" s="18">
        <f>+Trichardt!AZ14</f>
        <v>0</v>
      </c>
      <c r="AX45" s="18">
        <f>+Trichardt!BA14</f>
        <v>0</v>
      </c>
      <c r="AY45" s="18">
        <f>+Trichardt!BB14</f>
        <v>0</v>
      </c>
      <c r="AZ45" s="18">
        <f>+Trichardt!BC14</f>
        <v>0</v>
      </c>
      <c r="BA45" s="18">
        <f>+Trichardt!BD14</f>
        <v>0</v>
      </c>
      <c r="BB45" s="17">
        <f>+Trichardt!BE14</f>
        <v>5699303.3200000003</v>
      </c>
      <c r="BC45" s="16">
        <f>+Trichardt!BF14</f>
        <v>0</v>
      </c>
      <c r="BD45" s="18">
        <f>+Trichardt!BG14</f>
        <v>0</v>
      </c>
      <c r="BE45" s="18">
        <f>+Trichardt!BH14</f>
        <v>0</v>
      </c>
      <c r="BF45" s="18">
        <f>+Trichardt!BI14</f>
        <v>0</v>
      </c>
      <c r="BG45" s="18">
        <f>+Trichardt!BJ14</f>
        <v>0</v>
      </c>
      <c r="BH45" s="18">
        <f>+Trichardt!BK14</f>
        <v>0</v>
      </c>
      <c r="BI45" s="18">
        <f>+Trichardt!BL14</f>
        <v>0</v>
      </c>
      <c r="BJ45" s="18">
        <f>+Trichardt!BM14</f>
        <v>0</v>
      </c>
      <c r="BK45" s="18">
        <f>+Trichardt!BN14</f>
        <v>0</v>
      </c>
      <c r="BL45" s="18">
        <f>+Trichardt!BO14</f>
        <v>0</v>
      </c>
      <c r="BM45" s="18">
        <f>+Trichardt!BP14</f>
        <v>0</v>
      </c>
      <c r="BN45" s="17">
        <f>+Trichardt!BQ14</f>
        <v>5699303.3200000003</v>
      </c>
      <c r="BO45" s="16">
        <f>+Trichardt!BR14</f>
        <v>0</v>
      </c>
      <c r="BP45" s="18">
        <f>+Trichardt!BS14</f>
        <v>0</v>
      </c>
      <c r="BQ45" s="18">
        <f>+Trichardt!BT14</f>
        <v>0</v>
      </c>
      <c r="BR45" s="18">
        <f>+Trichardt!BU14</f>
        <v>0</v>
      </c>
      <c r="BS45" s="18">
        <f>+Trichardt!BV14</f>
        <v>0</v>
      </c>
      <c r="BT45" s="18">
        <f>+Trichardt!BW14</f>
        <v>0</v>
      </c>
      <c r="BU45" s="18">
        <f>+Trichardt!BX14</f>
        <v>0</v>
      </c>
      <c r="BV45" s="18">
        <f>+Trichardt!BY14</f>
        <v>0</v>
      </c>
      <c r="BW45" s="18">
        <f>+Trichardt!BZ14</f>
        <v>0</v>
      </c>
      <c r="BX45" s="18">
        <f>+Trichardt!CA14</f>
        <v>0</v>
      </c>
      <c r="BY45" s="18">
        <f>+Trichardt!CB14</f>
        <v>0</v>
      </c>
      <c r="BZ45" s="17">
        <f>+Trichardt!CC14</f>
        <v>5699303.4000000004</v>
      </c>
    </row>
    <row r="46" spans="2:78">
      <c r="B46" s="386"/>
      <c r="C46" s="366" t="str">
        <f>+B20</f>
        <v>Ermelo</v>
      </c>
      <c r="D46" s="367"/>
      <c r="E46" s="16">
        <f>+Ermelo!H14</f>
        <v>0</v>
      </c>
      <c r="F46" s="17">
        <f>+Ermelo!I14</f>
        <v>0</v>
      </c>
      <c r="G46" s="35">
        <f>+Ermelo!J14</f>
        <v>0</v>
      </c>
      <c r="H46" s="18">
        <f>+Ermelo!K14</f>
        <v>0</v>
      </c>
      <c r="I46" s="18">
        <f>+Ermelo!L14</f>
        <v>0</v>
      </c>
      <c r="J46" s="18">
        <f>+Ermelo!M14</f>
        <v>0</v>
      </c>
      <c r="K46" s="18">
        <f>+Ermelo!N14</f>
        <v>0</v>
      </c>
      <c r="L46" s="18">
        <f>+Ermelo!O14</f>
        <v>0</v>
      </c>
      <c r="M46" s="18">
        <f>+Ermelo!P14</f>
        <v>0</v>
      </c>
      <c r="N46" s="18">
        <f>+Ermelo!Q14</f>
        <v>0</v>
      </c>
      <c r="O46" s="18">
        <f>+Ermelo!R14</f>
        <v>0</v>
      </c>
      <c r="P46" s="18">
        <f>+Ermelo!S14</f>
        <v>0</v>
      </c>
      <c r="Q46" s="18">
        <f>+Ermelo!T14</f>
        <v>0</v>
      </c>
      <c r="R46" s="17">
        <f>+Ermelo!U14</f>
        <v>6550966.6699999999</v>
      </c>
      <c r="S46" s="16">
        <f>+Ermelo!V14</f>
        <v>0</v>
      </c>
      <c r="T46" s="18">
        <f>+Ermelo!W14</f>
        <v>0</v>
      </c>
      <c r="U46" s="18">
        <f>+Ermelo!X14</f>
        <v>0</v>
      </c>
      <c r="V46" s="18">
        <f>+Ermelo!Y14</f>
        <v>0</v>
      </c>
      <c r="W46" s="18">
        <f>+Ermelo!Z14</f>
        <v>0</v>
      </c>
      <c r="X46" s="18">
        <f>+Ermelo!AA14</f>
        <v>0</v>
      </c>
      <c r="Y46" s="18">
        <f>+Ermelo!AB14</f>
        <v>0</v>
      </c>
      <c r="Z46" s="18">
        <f>+Ermelo!AC14</f>
        <v>0</v>
      </c>
      <c r="AA46" s="18">
        <f>+Ermelo!AD14</f>
        <v>0</v>
      </c>
      <c r="AB46" s="18">
        <f>+Ermelo!AE14</f>
        <v>0</v>
      </c>
      <c r="AC46" s="18">
        <f>+Ermelo!AF14</f>
        <v>0</v>
      </c>
      <c r="AD46" s="17">
        <f>+Ermelo!AG14</f>
        <v>6550966.6699999999</v>
      </c>
      <c r="AE46" s="16">
        <f>+Ermelo!AH14</f>
        <v>0</v>
      </c>
      <c r="AF46" s="18">
        <f>+Ermelo!AI14</f>
        <v>0</v>
      </c>
      <c r="AG46" s="18">
        <f>+Ermelo!AJ14</f>
        <v>0</v>
      </c>
      <c r="AH46" s="18">
        <f>+Ermelo!AK14</f>
        <v>0</v>
      </c>
      <c r="AI46" s="18">
        <f>+Ermelo!AL14</f>
        <v>0</v>
      </c>
      <c r="AJ46" s="18">
        <f>+Ermelo!AM14</f>
        <v>0</v>
      </c>
      <c r="AK46" s="18">
        <f>+Ermelo!AN14</f>
        <v>0</v>
      </c>
      <c r="AL46" s="18">
        <f>+Ermelo!AO14</f>
        <v>0</v>
      </c>
      <c r="AM46" s="18">
        <f>+Ermelo!AP14</f>
        <v>0</v>
      </c>
      <c r="AN46" s="18">
        <f>+Ermelo!AQ14</f>
        <v>0</v>
      </c>
      <c r="AO46" s="18">
        <f>+Ermelo!AR14</f>
        <v>0</v>
      </c>
      <c r="AP46" s="17">
        <f>+Ermelo!AS14</f>
        <v>6550966.6699999999</v>
      </c>
      <c r="AQ46" s="16">
        <f>+Ermelo!AT14</f>
        <v>0</v>
      </c>
      <c r="AR46" s="18">
        <f>+Ermelo!AU14</f>
        <v>0</v>
      </c>
      <c r="AS46" s="18">
        <f>+Ermelo!AV14</f>
        <v>0</v>
      </c>
      <c r="AT46" s="18">
        <f>+Ermelo!AW14</f>
        <v>0</v>
      </c>
      <c r="AU46" s="18">
        <f>+Ermelo!AX14</f>
        <v>0</v>
      </c>
      <c r="AV46" s="18">
        <f>+Ermelo!AY14</f>
        <v>0</v>
      </c>
      <c r="AW46" s="18">
        <f>+Ermelo!AZ14</f>
        <v>0</v>
      </c>
      <c r="AX46" s="18">
        <f>+Ermelo!BA14</f>
        <v>0</v>
      </c>
      <c r="AY46" s="18">
        <f>+Ermelo!BB14</f>
        <v>0</v>
      </c>
      <c r="AZ46" s="18">
        <f>+Ermelo!BC14</f>
        <v>0</v>
      </c>
      <c r="BA46" s="18">
        <f>+Ermelo!BD14</f>
        <v>0</v>
      </c>
      <c r="BB46" s="17">
        <f>+Ermelo!BE14</f>
        <v>6550966.6699999999</v>
      </c>
      <c r="BC46" s="16">
        <f>+Ermelo!BF14</f>
        <v>0</v>
      </c>
      <c r="BD46" s="18">
        <f>+Ermelo!BG14</f>
        <v>0</v>
      </c>
      <c r="BE46" s="18">
        <f>+Ermelo!BH14</f>
        <v>0</v>
      </c>
      <c r="BF46" s="18">
        <f>+Ermelo!BI14</f>
        <v>0</v>
      </c>
      <c r="BG46" s="18">
        <f>+Ermelo!BJ14</f>
        <v>0</v>
      </c>
      <c r="BH46" s="18">
        <f>+Ermelo!BK14</f>
        <v>0</v>
      </c>
      <c r="BI46" s="18">
        <f>+Ermelo!BL14</f>
        <v>0</v>
      </c>
      <c r="BJ46" s="18">
        <f>+Ermelo!BM14</f>
        <v>0</v>
      </c>
      <c r="BK46" s="18">
        <f>+Ermelo!BN14</f>
        <v>0</v>
      </c>
      <c r="BL46" s="18">
        <f>+Ermelo!BO14</f>
        <v>0</v>
      </c>
      <c r="BM46" s="18">
        <f>+Ermelo!BP14</f>
        <v>0</v>
      </c>
      <c r="BN46" s="17">
        <f>+Ermelo!BQ14</f>
        <v>6550966.6699999999</v>
      </c>
      <c r="BO46" s="16">
        <f>+Ermelo!BR14</f>
        <v>0</v>
      </c>
      <c r="BP46" s="18">
        <f>+Ermelo!BS14</f>
        <v>0</v>
      </c>
      <c r="BQ46" s="18">
        <f>+Ermelo!BT14</f>
        <v>0</v>
      </c>
      <c r="BR46" s="18">
        <f>+Ermelo!BU14</f>
        <v>0</v>
      </c>
      <c r="BS46" s="18">
        <f>+Ermelo!BV14</f>
        <v>0</v>
      </c>
      <c r="BT46" s="18">
        <f>+Ermelo!BW14</f>
        <v>0</v>
      </c>
      <c r="BU46" s="18">
        <f>+Ermelo!BX14</f>
        <v>0</v>
      </c>
      <c r="BV46" s="18">
        <f>+Ermelo!BY14</f>
        <v>0</v>
      </c>
      <c r="BW46" s="18">
        <f>+Ermelo!BZ14</f>
        <v>0</v>
      </c>
      <c r="BX46" s="18">
        <f>+Ermelo!CA14</f>
        <v>0</v>
      </c>
      <c r="BY46" s="18">
        <f>+Ermelo!CB14</f>
        <v>0</v>
      </c>
      <c r="BZ46" s="17">
        <f>+Ermelo!CC14</f>
        <v>6550966.6500000004</v>
      </c>
    </row>
    <row r="47" spans="2:78" ht="15" customHeight="1">
      <c r="B47" s="392" t="s">
        <v>20</v>
      </c>
      <c r="C47" s="393"/>
      <c r="D47" s="394"/>
      <c r="E47" s="23">
        <f t="shared" ref="E47:BP47" si="21">+SUM(E42:E46)</f>
        <v>0</v>
      </c>
      <c r="F47" s="24">
        <f t="shared" si="21"/>
        <v>0</v>
      </c>
      <c r="G47" s="37">
        <f t="shared" si="21"/>
        <v>0</v>
      </c>
      <c r="H47" s="33">
        <f t="shared" si="21"/>
        <v>0</v>
      </c>
      <c r="I47" s="33">
        <f t="shared" si="21"/>
        <v>0</v>
      </c>
      <c r="J47" s="33">
        <f t="shared" si="21"/>
        <v>0</v>
      </c>
      <c r="K47" s="33">
        <f t="shared" si="21"/>
        <v>0</v>
      </c>
      <c r="L47" s="33">
        <f t="shared" si="21"/>
        <v>0</v>
      </c>
      <c r="M47" s="33">
        <f t="shared" si="21"/>
        <v>0</v>
      </c>
      <c r="N47" s="33">
        <f t="shared" si="21"/>
        <v>0</v>
      </c>
      <c r="O47" s="33">
        <f t="shared" si="21"/>
        <v>0</v>
      </c>
      <c r="P47" s="33">
        <f t="shared" si="21"/>
        <v>0</v>
      </c>
      <c r="Q47" s="33">
        <f t="shared" si="21"/>
        <v>0</v>
      </c>
      <c r="R47" s="24">
        <f t="shared" si="21"/>
        <v>43530353.340000004</v>
      </c>
      <c r="S47" s="23">
        <f t="shared" si="21"/>
        <v>0</v>
      </c>
      <c r="T47" s="33">
        <f t="shared" si="21"/>
        <v>0</v>
      </c>
      <c r="U47" s="33">
        <f t="shared" si="21"/>
        <v>0</v>
      </c>
      <c r="V47" s="33">
        <f t="shared" si="21"/>
        <v>0</v>
      </c>
      <c r="W47" s="33">
        <f t="shared" si="21"/>
        <v>0</v>
      </c>
      <c r="X47" s="33">
        <f t="shared" si="21"/>
        <v>0</v>
      </c>
      <c r="Y47" s="33">
        <f t="shared" si="21"/>
        <v>0</v>
      </c>
      <c r="Z47" s="33">
        <f t="shared" si="21"/>
        <v>0</v>
      </c>
      <c r="AA47" s="33">
        <f t="shared" si="21"/>
        <v>0</v>
      </c>
      <c r="AB47" s="33">
        <f t="shared" si="21"/>
        <v>0</v>
      </c>
      <c r="AC47" s="33">
        <f t="shared" si="21"/>
        <v>0</v>
      </c>
      <c r="AD47" s="24">
        <f t="shared" si="21"/>
        <v>43530353.340000004</v>
      </c>
      <c r="AE47" s="23">
        <f t="shared" si="21"/>
        <v>0</v>
      </c>
      <c r="AF47" s="33">
        <f t="shared" si="21"/>
        <v>0</v>
      </c>
      <c r="AG47" s="33">
        <f t="shared" si="21"/>
        <v>0</v>
      </c>
      <c r="AH47" s="33">
        <f t="shared" si="21"/>
        <v>0</v>
      </c>
      <c r="AI47" s="33">
        <f t="shared" si="21"/>
        <v>0</v>
      </c>
      <c r="AJ47" s="33">
        <f t="shared" si="21"/>
        <v>0</v>
      </c>
      <c r="AK47" s="33">
        <f t="shared" si="21"/>
        <v>0</v>
      </c>
      <c r="AL47" s="33">
        <f t="shared" si="21"/>
        <v>0</v>
      </c>
      <c r="AM47" s="33">
        <f t="shared" si="21"/>
        <v>0</v>
      </c>
      <c r="AN47" s="33">
        <f t="shared" si="21"/>
        <v>0</v>
      </c>
      <c r="AO47" s="33">
        <f t="shared" si="21"/>
        <v>0</v>
      </c>
      <c r="AP47" s="24">
        <f t="shared" si="21"/>
        <v>43530353.340000004</v>
      </c>
      <c r="AQ47" s="23">
        <f t="shared" si="21"/>
        <v>0</v>
      </c>
      <c r="AR47" s="33">
        <f t="shared" si="21"/>
        <v>0</v>
      </c>
      <c r="AS47" s="33">
        <f t="shared" si="21"/>
        <v>0</v>
      </c>
      <c r="AT47" s="33">
        <f t="shared" si="21"/>
        <v>0</v>
      </c>
      <c r="AU47" s="33">
        <f t="shared" si="21"/>
        <v>0</v>
      </c>
      <c r="AV47" s="33">
        <f t="shared" si="21"/>
        <v>0</v>
      </c>
      <c r="AW47" s="33">
        <f t="shared" si="21"/>
        <v>0</v>
      </c>
      <c r="AX47" s="33">
        <f t="shared" si="21"/>
        <v>0</v>
      </c>
      <c r="AY47" s="33">
        <f t="shared" si="21"/>
        <v>0</v>
      </c>
      <c r="AZ47" s="33">
        <f t="shared" si="21"/>
        <v>0</v>
      </c>
      <c r="BA47" s="33">
        <f t="shared" si="21"/>
        <v>0</v>
      </c>
      <c r="BB47" s="24">
        <f t="shared" si="21"/>
        <v>43530353.340000004</v>
      </c>
      <c r="BC47" s="23">
        <f t="shared" si="21"/>
        <v>0</v>
      </c>
      <c r="BD47" s="33">
        <f t="shared" si="21"/>
        <v>0</v>
      </c>
      <c r="BE47" s="33">
        <f t="shared" si="21"/>
        <v>0</v>
      </c>
      <c r="BF47" s="33">
        <f t="shared" si="21"/>
        <v>0</v>
      </c>
      <c r="BG47" s="33">
        <f t="shared" si="21"/>
        <v>0</v>
      </c>
      <c r="BH47" s="33">
        <f t="shared" si="21"/>
        <v>0</v>
      </c>
      <c r="BI47" s="33">
        <f t="shared" si="21"/>
        <v>0</v>
      </c>
      <c r="BJ47" s="33">
        <f t="shared" si="21"/>
        <v>0</v>
      </c>
      <c r="BK47" s="33">
        <f t="shared" si="21"/>
        <v>0</v>
      </c>
      <c r="BL47" s="33">
        <f t="shared" si="21"/>
        <v>0</v>
      </c>
      <c r="BM47" s="33">
        <f t="shared" si="21"/>
        <v>0</v>
      </c>
      <c r="BN47" s="24">
        <f t="shared" si="21"/>
        <v>43530353.340000004</v>
      </c>
      <c r="BO47" s="23">
        <f t="shared" si="21"/>
        <v>0</v>
      </c>
      <c r="BP47" s="33">
        <f t="shared" si="21"/>
        <v>0</v>
      </c>
      <c r="BQ47" s="33">
        <f t="shared" ref="BQ47:BZ47" si="22">+SUM(BQ42:BQ46)</f>
        <v>0</v>
      </c>
      <c r="BR47" s="33">
        <f t="shared" si="22"/>
        <v>0</v>
      </c>
      <c r="BS47" s="33">
        <f t="shared" si="22"/>
        <v>0</v>
      </c>
      <c r="BT47" s="33">
        <f t="shared" si="22"/>
        <v>0</v>
      </c>
      <c r="BU47" s="33">
        <f t="shared" si="22"/>
        <v>0</v>
      </c>
      <c r="BV47" s="33">
        <f t="shared" si="22"/>
        <v>0</v>
      </c>
      <c r="BW47" s="33">
        <f t="shared" si="22"/>
        <v>0</v>
      </c>
      <c r="BX47" s="33">
        <f t="shared" si="22"/>
        <v>0</v>
      </c>
      <c r="BY47" s="33">
        <f t="shared" si="22"/>
        <v>0</v>
      </c>
      <c r="BZ47" s="24">
        <f t="shared" si="22"/>
        <v>43530353.299999997</v>
      </c>
    </row>
    <row r="48" spans="2:78" ht="3.75" customHeight="1"/>
    <row r="49" spans="2:78" s="11" customFormat="1">
      <c r="B49" s="368" t="s">
        <v>5</v>
      </c>
      <c r="C49" s="381"/>
      <c r="D49" s="369"/>
      <c r="E49" s="379" t="s">
        <v>7</v>
      </c>
      <c r="F49" s="380"/>
      <c r="G49" s="377">
        <v>1</v>
      </c>
      <c r="H49" s="377"/>
      <c r="I49" s="377"/>
      <c r="J49" s="377"/>
      <c r="K49" s="377"/>
      <c r="L49" s="377"/>
      <c r="M49" s="377"/>
      <c r="N49" s="377"/>
      <c r="O49" s="377"/>
      <c r="P49" s="377"/>
      <c r="Q49" s="377"/>
      <c r="R49" s="378"/>
      <c r="S49" s="376">
        <f>+G49+1</f>
        <v>2</v>
      </c>
      <c r="T49" s="377"/>
      <c r="U49" s="377"/>
      <c r="V49" s="377"/>
      <c r="W49" s="377"/>
      <c r="X49" s="377"/>
      <c r="Y49" s="377"/>
      <c r="Z49" s="377"/>
      <c r="AA49" s="377"/>
      <c r="AB49" s="377"/>
      <c r="AC49" s="377"/>
      <c r="AD49" s="378"/>
      <c r="AE49" s="376">
        <f>+S49+1</f>
        <v>3</v>
      </c>
      <c r="AF49" s="377"/>
      <c r="AG49" s="377"/>
      <c r="AH49" s="377"/>
      <c r="AI49" s="377"/>
      <c r="AJ49" s="377"/>
      <c r="AK49" s="377"/>
      <c r="AL49" s="377"/>
      <c r="AM49" s="377"/>
      <c r="AN49" s="377"/>
      <c r="AO49" s="377"/>
      <c r="AP49" s="378"/>
      <c r="AQ49" s="376">
        <f>+AE49+1</f>
        <v>4</v>
      </c>
      <c r="AR49" s="377"/>
      <c r="AS49" s="377"/>
      <c r="AT49" s="377"/>
      <c r="AU49" s="377"/>
      <c r="AV49" s="377"/>
      <c r="AW49" s="377"/>
      <c r="AX49" s="377"/>
      <c r="AY49" s="377"/>
      <c r="AZ49" s="377"/>
      <c r="BA49" s="377"/>
      <c r="BB49" s="378"/>
      <c r="BC49" s="376">
        <f>+AQ49+1</f>
        <v>5</v>
      </c>
      <c r="BD49" s="377"/>
      <c r="BE49" s="377"/>
      <c r="BF49" s="377"/>
      <c r="BG49" s="377"/>
      <c r="BH49" s="377"/>
      <c r="BI49" s="377"/>
      <c r="BJ49" s="377"/>
      <c r="BK49" s="377"/>
      <c r="BL49" s="377"/>
      <c r="BM49" s="377"/>
      <c r="BN49" s="378"/>
      <c r="BO49" s="376">
        <f>+BC49+1</f>
        <v>6</v>
      </c>
      <c r="BP49" s="377"/>
      <c r="BQ49" s="377"/>
      <c r="BR49" s="377"/>
      <c r="BS49" s="377"/>
      <c r="BT49" s="377"/>
      <c r="BU49" s="377"/>
      <c r="BV49" s="377"/>
      <c r="BW49" s="377"/>
      <c r="BX49" s="377"/>
      <c r="BY49" s="377"/>
      <c r="BZ49" s="378"/>
    </row>
    <row r="50" spans="2:78" s="11" customFormat="1">
      <c r="B50" s="372"/>
      <c r="C50" s="382"/>
      <c r="D50" s="373"/>
      <c r="E50" s="12">
        <f>+E$3</f>
        <v>45523</v>
      </c>
      <c r="F50" s="13">
        <f t="shared" ref="F50:BQ50" si="23">+F$3</f>
        <v>45565</v>
      </c>
      <c r="G50" s="34">
        <f t="shared" si="23"/>
        <v>45596</v>
      </c>
      <c r="H50" s="14">
        <f t="shared" si="23"/>
        <v>45626</v>
      </c>
      <c r="I50" s="14">
        <f t="shared" si="23"/>
        <v>45657</v>
      </c>
      <c r="J50" s="14">
        <f t="shared" si="23"/>
        <v>45688</v>
      </c>
      <c r="K50" s="14">
        <f t="shared" si="23"/>
        <v>45716</v>
      </c>
      <c r="L50" s="14">
        <f t="shared" si="23"/>
        <v>45747</v>
      </c>
      <c r="M50" s="14">
        <f t="shared" si="23"/>
        <v>45777</v>
      </c>
      <c r="N50" s="14">
        <f t="shared" si="23"/>
        <v>45808</v>
      </c>
      <c r="O50" s="14">
        <f t="shared" si="23"/>
        <v>45838</v>
      </c>
      <c r="P50" s="14">
        <f t="shared" si="23"/>
        <v>45869</v>
      </c>
      <c r="Q50" s="14">
        <f t="shared" si="23"/>
        <v>45900</v>
      </c>
      <c r="R50" s="13">
        <f t="shared" si="23"/>
        <v>45930</v>
      </c>
      <c r="S50" s="12">
        <f t="shared" si="23"/>
        <v>45961</v>
      </c>
      <c r="T50" s="14">
        <f t="shared" si="23"/>
        <v>45991</v>
      </c>
      <c r="U50" s="14">
        <f t="shared" si="23"/>
        <v>46022</v>
      </c>
      <c r="V50" s="14">
        <f t="shared" si="23"/>
        <v>46053</v>
      </c>
      <c r="W50" s="14">
        <f t="shared" si="23"/>
        <v>46081</v>
      </c>
      <c r="X50" s="14">
        <f t="shared" si="23"/>
        <v>46112</v>
      </c>
      <c r="Y50" s="14">
        <f t="shared" si="23"/>
        <v>46142</v>
      </c>
      <c r="Z50" s="14">
        <f t="shared" si="23"/>
        <v>46173</v>
      </c>
      <c r="AA50" s="14">
        <f t="shared" si="23"/>
        <v>46203</v>
      </c>
      <c r="AB50" s="14">
        <f t="shared" si="23"/>
        <v>46234</v>
      </c>
      <c r="AC50" s="14">
        <f t="shared" si="23"/>
        <v>46265</v>
      </c>
      <c r="AD50" s="13">
        <f t="shared" si="23"/>
        <v>46295</v>
      </c>
      <c r="AE50" s="12">
        <f t="shared" si="23"/>
        <v>46326</v>
      </c>
      <c r="AF50" s="14">
        <f t="shared" si="23"/>
        <v>46356</v>
      </c>
      <c r="AG50" s="14">
        <f t="shared" si="23"/>
        <v>46387</v>
      </c>
      <c r="AH50" s="14">
        <f t="shared" si="23"/>
        <v>46418</v>
      </c>
      <c r="AI50" s="14">
        <f t="shared" si="23"/>
        <v>46446</v>
      </c>
      <c r="AJ50" s="14">
        <f t="shared" si="23"/>
        <v>46477</v>
      </c>
      <c r="AK50" s="14">
        <f t="shared" si="23"/>
        <v>46507</v>
      </c>
      <c r="AL50" s="14">
        <f t="shared" si="23"/>
        <v>46538</v>
      </c>
      <c r="AM50" s="14">
        <f t="shared" si="23"/>
        <v>46568</v>
      </c>
      <c r="AN50" s="14">
        <f t="shared" si="23"/>
        <v>46599</v>
      </c>
      <c r="AO50" s="14">
        <f t="shared" si="23"/>
        <v>46630</v>
      </c>
      <c r="AP50" s="13">
        <f t="shared" si="23"/>
        <v>46660</v>
      </c>
      <c r="AQ50" s="12">
        <f t="shared" si="23"/>
        <v>46691</v>
      </c>
      <c r="AR50" s="14">
        <f t="shared" si="23"/>
        <v>46721</v>
      </c>
      <c r="AS50" s="14">
        <f t="shared" si="23"/>
        <v>46752</v>
      </c>
      <c r="AT50" s="14">
        <f t="shared" si="23"/>
        <v>46783</v>
      </c>
      <c r="AU50" s="14">
        <f t="shared" si="23"/>
        <v>46812</v>
      </c>
      <c r="AV50" s="14">
        <f t="shared" si="23"/>
        <v>46843</v>
      </c>
      <c r="AW50" s="14">
        <f t="shared" si="23"/>
        <v>46873</v>
      </c>
      <c r="AX50" s="14">
        <f t="shared" si="23"/>
        <v>46904</v>
      </c>
      <c r="AY50" s="14">
        <f t="shared" si="23"/>
        <v>46934</v>
      </c>
      <c r="AZ50" s="14">
        <f t="shared" si="23"/>
        <v>46965</v>
      </c>
      <c r="BA50" s="14">
        <f t="shared" si="23"/>
        <v>46996</v>
      </c>
      <c r="BB50" s="13">
        <f t="shared" si="23"/>
        <v>47026</v>
      </c>
      <c r="BC50" s="12">
        <f t="shared" si="23"/>
        <v>47057</v>
      </c>
      <c r="BD50" s="14">
        <f t="shared" si="23"/>
        <v>47087</v>
      </c>
      <c r="BE50" s="14">
        <f t="shared" si="23"/>
        <v>47118</v>
      </c>
      <c r="BF50" s="14">
        <f t="shared" si="23"/>
        <v>47149</v>
      </c>
      <c r="BG50" s="14">
        <f t="shared" si="23"/>
        <v>47177</v>
      </c>
      <c r="BH50" s="14">
        <f t="shared" si="23"/>
        <v>47208</v>
      </c>
      <c r="BI50" s="14">
        <f t="shared" si="23"/>
        <v>47238</v>
      </c>
      <c r="BJ50" s="14">
        <f t="shared" si="23"/>
        <v>47269</v>
      </c>
      <c r="BK50" s="14">
        <f t="shared" si="23"/>
        <v>47299</v>
      </c>
      <c r="BL50" s="14">
        <f t="shared" si="23"/>
        <v>47330</v>
      </c>
      <c r="BM50" s="14">
        <f t="shared" si="23"/>
        <v>47361</v>
      </c>
      <c r="BN50" s="13">
        <f t="shared" si="23"/>
        <v>47391</v>
      </c>
      <c r="BO50" s="12">
        <f t="shared" si="23"/>
        <v>47422</v>
      </c>
      <c r="BP50" s="14">
        <f t="shared" si="23"/>
        <v>47452</v>
      </c>
      <c r="BQ50" s="14">
        <f t="shared" si="23"/>
        <v>47483</v>
      </c>
      <c r="BR50" s="14">
        <f t="shared" ref="BR50:BZ50" si="24">+BR$3</f>
        <v>47514</v>
      </c>
      <c r="BS50" s="14">
        <f t="shared" si="24"/>
        <v>47542</v>
      </c>
      <c r="BT50" s="14">
        <f t="shared" si="24"/>
        <v>47573</v>
      </c>
      <c r="BU50" s="14">
        <f t="shared" si="24"/>
        <v>47603</v>
      </c>
      <c r="BV50" s="14">
        <f t="shared" si="24"/>
        <v>47634</v>
      </c>
      <c r="BW50" s="14">
        <f t="shared" si="24"/>
        <v>47664</v>
      </c>
      <c r="BX50" s="14">
        <f t="shared" si="24"/>
        <v>47695</v>
      </c>
      <c r="BY50" s="14">
        <f t="shared" si="24"/>
        <v>47726</v>
      </c>
      <c r="BZ50" s="13">
        <f t="shared" si="24"/>
        <v>47756</v>
      </c>
    </row>
    <row r="51" spans="2:78">
      <c r="B51" s="210"/>
      <c r="C51" s="374" t="str">
        <f>+B4</f>
        <v>Gosforth</v>
      </c>
      <c r="D51" s="375"/>
      <c r="E51" s="202">
        <f>Gosforth!H22</f>
        <v>0</v>
      </c>
      <c r="F51" s="203">
        <f>Gosforth!I22</f>
        <v>0</v>
      </c>
      <c r="G51" s="204">
        <f>Gosforth!J22</f>
        <v>0</v>
      </c>
      <c r="H51" s="205">
        <f>Gosforth!K22</f>
        <v>0</v>
      </c>
      <c r="I51" s="205">
        <f>Gosforth!L22</f>
        <v>0</v>
      </c>
      <c r="J51" s="205">
        <f>Gosforth!M22</f>
        <v>0</v>
      </c>
      <c r="K51" s="205">
        <f>Gosforth!N22</f>
        <v>0</v>
      </c>
      <c r="L51" s="205">
        <f>Gosforth!O22</f>
        <v>0</v>
      </c>
      <c r="M51" s="205">
        <f>Gosforth!P22</f>
        <v>0</v>
      </c>
      <c r="N51" s="205">
        <f>Gosforth!Q22</f>
        <v>0</v>
      </c>
      <c r="O51" s="205">
        <f>Gosforth!R22</f>
        <v>0</v>
      </c>
      <c r="P51" s="205">
        <f>Gosforth!S22</f>
        <v>0</v>
      </c>
      <c r="Q51" s="205">
        <f>Gosforth!T22</f>
        <v>0</v>
      </c>
      <c r="R51" s="203">
        <f>Gosforth!U22</f>
        <v>0</v>
      </c>
      <c r="S51" s="202">
        <f>Gosforth!V22</f>
        <v>0</v>
      </c>
      <c r="T51" s="205">
        <f>Gosforth!W22</f>
        <v>0</v>
      </c>
      <c r="U51" s="205">
        <f>Gosforth!X22</f>
        <v>0</v>
      </c>
      <c r="V51" s="205">
        <f>Gosforth!Y22</f>
        <v>0</v>
      </c>
      <c r="W51" s="205">
        <f>Gosforth!Z22</f>
        <v>0</v>
      </c>
      <c r="X51" s="205">
        <f>Gosforth!AA22</f>
        <v>0</v>
      </c>
      <c r="Y51" s="205">
        <f>Gosforth!AB22</f>
        <v>0</v>
      </c>
      <c r="Z51" s="205">
        <f>Gosforth!AC22</f>
        <v>0</v>
      </c>
      <c r="AA51" s="205">
        <f>Gosforth!AD22</f>
        <v>0</v>
      </c>
      <c r="AB51" s="205">
        <f>Gosforth!AE22</f>
        <v>0</v>
      </c>
      <c r="AC51" s="205">
        <f>Gosforth!AF22</f>
        <v>0</v>
      </c>
      <c r="AD51" s="203">
        <f>Gosforth!AG22</f>
        <v>0</v>
      </c>
      <c r="AE51" s="202">
        <f>Gosforth!AH22</f>
        <v>0</v>
      </c>
      <c r="AF51" s="205">
        <f>Gosforth!AI22</f>
        <v>0</v>
      </c>
      <c r="AG51" s="205">
        <f>Gosforth!AJ22</f>
        <v>0</v>
      </c>
      <c r="AH51" s="205">
        <f>Gosforth!AK22</f>
        <v>0</v>
      </c>
      <c r="AI51" s="205">
        <f>Gosforth!AL22</f>
        <v>0</v>
      </c>
      <c r="AJ51" s="205">
        <f>Gosforth!AM22</f>
        <v>0</v>
      </c>
      <c r="AK51" s="205">
        <f>Gosforth!AN22</f>
        <v>0</v>
      </c>
      <c r="AL51" s="205">
        <f>Gosforth!AO22</f>
        <v>0</v>
      </c>
      <c r="AM51" s="205">
        <f>Gosforth!AP22</f>
        <v>0</v>
      </c>
      <c r="AN51" s="205">
        <f>Gosforth!AQ22</f>
        <v>0</v>
      </c>
      <c r="AO51" s="205">
        <f>Gosforth!AR22</f>
        <v>0</v>
      </c>
      <c r="AP51" s="203">
        <f>Gosforth!AS22</f>
        <v>0</v>
      </c>
      <c r="AQ51" s="202">
        <f>Gosforth!AT22</f>
        <v>0</v>
      </c>
      <c r="AR51" s="205">
        <f>Gosforth!AU22</f>
        <v>0</v>
      </c>
      <c r="AS51" s="205">
        <f>Gosforth!AV22</f>
        <v>0</v>
      </c>
      <c r="AT51" s="205">
        <f>Gosforth!AW22</f>
        <v>0</v>
      </c>
      <c r="AU51" s="205">
        <f>Gosforth!AX22</f>
        <v>0</v>
      </c>
      <c r="AV51" s="205">
        <f>Gosforth!AY22</f>
        <v>0</v>
      </c>
      <c r="AW51" s="205">
        <f>Gosforth!AZ22</f>
        <v>0</v>
      </c>
      <c r="AX51" s="205">
        <f>Gosforth!BA22</f>
        <v>0</v>
      </c>
      <c r="AY51" s="205">
        <f>Gosforth!BB22</f>
        <v>0</v>
      </c>
      <c r="AZ51" s="205">
        <f>Gosforth!BC22</f>
        <v>0</v>
      </c>
      <c r="BA51" s="205">
        <f>Gosforth!BD22</f>
        <v>0</v>
      </c>
      <c r="BB51" s="203">
        <f>Gosforth!BE22</f>
        <v>0</v>
      </c>
      <c r="BC51" s="202">
        <f>Gosforth!BF22</f>
        <v>0</v>
      </c>
      <c r="BD51" s="205">
        <f>Gosforth!BG22</f>
        <v>0</v>
      </c>
      <c r="BE51" s="205">
        <f>Gosforth!BH22</f>
        <v>0</v>
      </c>
      <c r="BF51" s="205">
        <f>Gosforth!BI22</f>
        <v>0</v>
      </c>
      <c r="BG51" s="205">
        <f>Gosforth!BJ22</f>
        <v>0</v>
      </c>
      <c r="BH51" s="205">
        <f>Gosforth!BK22</f>
        <v>0</v>
      </c>
      <c r="BI51" s="205">
        <f>Gosforth!BL22</f>
        <v>0</v>
      </c>
      <c r="BJ51" s="205">
        <f>Gosforth!BM22</f>
        <v>0</v>
      </c>
      <c r="BK51" s="205">
        <f>Gosforth!BN22</f>
        <v>0</v>
      </c>
      <c r="BL51" s="205">
        <f>Gosforth!BO22</f>
        <v>0</v>
      </c>
      <c r="BM51" s="205">
        <f>Gosforth!BP22</f>
        <v>0</v>
      </c>
      <c r="BN51" s="203">
        <f>Gosforth!BQ22</f>
        <v>0</v>
      </c>
      <c r="BO51" s="202">
        <f>Gosforth!BR22</f>
        <v>0</v>
      </c>
      <c r="BP51" s="205">
        <f>Gosforth!BS22</f>
        <v>0</v>
      </c>
      <c r="BQ51" s="205">
        <f>Gosforth!BT22</f>
        <v>0</v>
      </c>
      <c r="BR51" s="205">
        <f>Gosforth!BU22</f>
        <v>0</v>
      </c>
      <c r="BS51" s="205">
        <f>Gosforth!BV22</f>
        <v>0</v>
      </c>
      <c r="BT51" s="205">
        <f>Gosforth!BW22</f>
        <v>0</v>
      </c>
      <c r="BU51" s="205">
        <f>Gosforth!BX22</f>
        <v>0</v>
      </c>
      <c r="BV51" s="205">
        <f>Gosforth!BY22</f>
        <v>0</v>
      </c>
      <c r="BW51" s="205">
        <f>Gosforth!BZ22</f>
        <v>0</v>
      </c>
      <c r="BX51" s="205">
        <f>Gosforth!CA22</f>
        <v>0</v>
      </c>
      <c r="BY51" s="205">
        <f>Gosforth!CB22</f>
        <v>0</v>
      </c>
      <c r="BZ51" s="203">
        <f>Gosforth!CC22</f>
        <v>0</v>
      </c>
    </row>
    <row r="52" spans="2:78">
      <c r="B52" s="40"/>
      <c r="C52" s="366" t="str">
        <f>$B$8</f>
        <v>Dalpark</v>
      </c>
      <c r="D52" s="367"/>
      <c r="E52" s="282">
        <f>Dalpark!H22</f>
        <v>0</v>
      </c>
      <c r="F52" s="283">
        <f>Dalpark!I22</f>
        <v>0</v>
      </c>
      <c r="G52" s="284">
        <f>Dalpark!J22</f>
        <v>0</v>
      </c>
      <c r="H52" s="285">
        <f>Dalpark!K22</f>
        <v>0</v>
      </c>
      <c r="I52" s="285">
        <f>Dalpark!L22</f>
        <v>0</v>
      </c>
      <c r="J52" s="285">
        <f>Dalpark!M22</f>
        <v>0</v>
      </c>
      <c r="K52" s="285">
        <f>Dalpark!N22</f>
        <v>0</v>
      </c>
      <c r="L52" s="285">
        <f>Dalpark!O22</f>
        <v>0</v>
      </c>
      <c r="M52" s="285">
        <f>Dalpark!P22</f>
        <v>0</v>
      </c>
      <c r="N52" s="285">
        <f>Dalpark!Q22</f>
        <v>0</v>
      </c>
      <c r="O52" s="285">
        <f>Dalpark!R22</f>
        <v>0</v>
      </c>
      <c r="P52" s="285">
        <f>Dalpark!S22</f>
        <v>0</v>
      </c>
      <c r="Q52" s="285">
        <f>Dalpark!T22</f>
        <v>0</v>
      </c>
      <c r="R52" s="283">
        <f>Dalpark!U22</f>
        <v>0</v>
      </c>
      <c r="S52" s="282">
        <f>Dalpark!V22</f>
        <v>0</v>
      </c>
      <c r="T52" s="285">
        <f>Dalpark!W22</f>
        <v>0</v>
      </c>
      <c r="U52" s="285">
        <f>Dalpark!X22</f>
        <v>0</v>
      </c>
      <c r="V52" s="285">
        <f>Dalpark!Y22</f>
        <v>0</v>
      </c>
      <c r="W52" s="285">
        <f>Dalpark!Z22</f>
        <v>0</v>
      </c>
      <c r="X52" s="285">
        <f>Dalpark!AA22</f>
        <v>0</v>
      </c>
      <c r="Y52" s="285">
        <f>Dalpark!AB22</f>
        <v>0</v>
      </c>
      <c r="Z52" s="285">
        <f>Dalpark!AC22</f>
        <v>0</v>
      </c>
      <c r="AA52" s="285">
        <f>Dalpark!AD22</f>
        <v>0</v>
      </c>
      <c r="AB52" s="285">
        <f>Dalpark!AE22</f>
        <v>0</v>
      </c>
      <c r="AC52" s="285">
        <f>Dalpark!AF22</f>
        <v>0</v>
      </c>
      <c r="AD52" s="283">
        <f>Dalpark!AG22</f>
        <v>0</v>
      </c>
      <c r="AE52" s="282">
        <f>Dalpark!AH22</f>
        <v>0</v>
      </c>
      <c r="AF52" s="285">
        <f>Dalpark!AI22</f>
        <v>0</v>
      </c>
      <c r="AG52" s="285">
        <f>Dalpark!AJ22</f>
        <v>0</v>
      </c>
      <c r="AH52" s="285">
        <f>Dalpark!AK22</f>
        <v>0</v>
      </c>
      <c r="AI52" s="285">
        <f>Dalpark!AL22</f>
        <v>0</v>
      </c>
      <c r="AJ52" s="285">
        <f>Dalpark!AM22</f>
        <v>0</v>
      </c>
      <c r="AK52" s="285">
        <f>Dalpark!AN22</f>
        <v>0</v>
      </c>
      <c r="AL52" s="285">
        <f>Dalpark!AO22</f>
        <v>0</v>
      </c>
      <c r="AM52" s="285">
        <f>Dalpark!AP22</f>
        <v>0</v>
      </c>
      <c r="AN52" s="285">
        <f>Dalpark!AQ22</f>
        <v>0</v>
      </c>
      <c r="AO52" s="285">
        <f>Dalpark!AR22</f>
        <v>0</v>
      </c>
      <c r="AP52" s="283">
        <f>Dalpark!AS22</f>
        <v>0</v>
      </c>
      <c r="AQ52" s="282">
        <f>Dalpark!AT22</f>
        <v>0</v>
      </c>
      <c r="AR52" s="285">
        <f>Dalpark!AU22</f>
        <v>0</v>
      </c>
      <c r="AS52" s="285">
        <f>Dalpark!AV22</f>
        <v>0</v>
      </c>
      <c r="AT52" s="285">
        <f>Dalpark!AW22</f>
        <v>0</v>
      </c>
      <c r="AU52" s="285">
        <f>Dalpark!AX22</f>
        <v>0</v>
      </c>
      <c r="AV52" s="285">
        <f>Dalpark!AY22</f>
        <v>0</v>
      </c>
      <c r="AW52" s="285">
        <f>Dalpark!AZ22</f>
        <v>0</v>
      </c>
      <c r="AX52" s="285">
        <f>Dalpark!BA22</f>
        <v>0</v>
      </c>
      <c r="AY52" s="285">
        <f>Dalpark!BB22</f>
        <v>0</v>
      </c>
      <c r="AZ52" s="285">
        <f>Dalpark!BC22</f>
        <v>0</v>
      </c>
      <c r="BA52" s="285">
        <f>Dalpark!BD22</f>
        <v>0</v>
      </c>
      <c r="BB52" s="283">
        <f>Dalpark!BE22</f>
        <v>0</v>
      </c>
      <c r="BC52" s="282">
        <f>Dalpark!BF22</f>
        <v>0</v>
      </c>
      <c r="BD52" s="285">
        <f>Dalpark!BG22</f>
        <v>0</v>
      </c>
      <c r="BE52" s="285">
        <f>Dalpark!BH22</f>
        <v>0</v>
      </c>
      <c r="BF52" s="285">
        <f>Dalpark!BI22</f>
        <v>0</v>
      </c>
      <c r="BG52" s="285">
        <f>Dalpark!BJ22</f>
        <v>0</v>
      </c>
      <c r="BH52" s="285">
        <f>Dalpark!BK22</f>
        <v>0</v>
      </c>
      <c r="BI52" s="285">
        <f>Dalpark!BL22</f>
        <v>0</v>
      </c>
      <c r="BJ52" s="285">
        <f>Dalpark!BM22</f>
        <v>0</v>
      </c>
      <c r="BK52" s="285">
        <f>Dalpark!BN22</f>
        <v>0</v>
      </c>
      <c r="BL52" s="285">
        <f>Dalpark!BO22</f>
        <v>0</v>
      </c>
      <c r="BM52" s="285">
        <f>Dalpark!BP22</f>
        <v>0</v>
      </c>
      <c r="BN52" s="283">
        <f>Dalpark!BQ22</f>
        <v>0</v>
      </c>
      <c r="BO52" s="282">
        <f>Dalpark!BR22</f>
        <v>0</v>
      </c>
      <c r="BP52" s="285">
        <f>Dalpark!BS22</f>
        <v>0</v>
      </c>
      <c r="BQ52" s="285">
        <f>Dalpark!BT22</f>
        <v>0</v>
      </c>
      <c r="BR52" s="285">
        <f>Dalpark!BU22</f>
        <v>0</v>
      </c>
      <c r="BS52" s="285">
        <f>Dalpark!BV22</f>
        <v>0</v>
      </c>
      <c r="BT52" s="285">
        <f>Dalpark!BW22</f>
        <v>0</v>
      </c>
      <c r="BU52" s="285">
        <f>Dalpark!BX22</f>
        <v>0</v>
      </c>
      <c r="BV52" s="285">
        <f>Dalpark!BY22</f>
        <v>0</v>
      </c>
      <c r="BW52" s="285">
        <f>Dalpark!BZ22</f>
        <v>0</v>
      </c>
      <c r="BX52" s="285">
        <f>Dalpark!CA22</f>
        <v>0</v>
      </c>
      <c r="BY52" s="285">
        <f>Dalpark!CB22</f>
        <v>0</v>
      </c>
      <c r="BZ52" s="283">
        <f>Dalpark!CC22</f>
        <v>0</v>
      </c>
    </row>
    <row r="53" spans="2:78">
      <c r="B53" s="40"/>
      <c r="C53" s="366" t="str">
        <f>$B$12</f>
        <v>Leandra</v>
      </c>
      <c r="D53" s="367"/>
      <c r="E53" s="282">
        <f>Leandra!H22</f>
        <v>0</v>
      </c>
      <c r="F53" s="283">
        <f>Leandra!I22</f>
        <v>0</v>
      </c>
      <c r="G53" s="284">
        <f>Leandra!J22</f>
        <v>0</v>
      </c>
      <c r="H53" s="285">
        <f>Leandra!K22</f>
        <v>0</v>
      </c>
      <c r="I53" s="285">
        <f>Leandra!L22</f>
        <v>0</v>
      </c>
      <c r="J53" s="285">
        <f>Leandra!M22</f>
        <v>0</v>
      </c>
      <c r="K53" s="285">
        <f>Leandra!N22</f>
        <v>0</v>
      </c>
      <c r="L53" s="285">
        <f>Leandra!O22</f>
        <v>0</v>
      </c>
      <c r="M53" s="285">
        <f>Leandra!P22</f>
        <v>0</v>
      </c>
      <c r="N53" s="285">
        <f>Leandra!Q22</f>
        <v>0</v>
      </c>
      <c r="O53" s="285">
        <f>Leandra!R22</f>
        <v>0</v>
      </c>
      <c r="P53" s="285">
        <f>Leandra!S22</f>
        <v>0</v>
      </c>
      <c r="Q53" s="285">
        <f>Leandra!T22</f>
        <v>0</v>
      </c>
      <c r="R53" s="283">
        <f>Leandra!U22</f>
        <v>0</v>
      </c>
      <c r="S53" s="282">
        <f>Leandra!V22</f>
        <v>0</v>
      </c>
      <c r="T53" s="285">
        <f>Leandra!W22</f>
        <v>0</v>
      </c>
      <c r="U53" s="285">
        <f>Leandra!X22</f>
        <v>0</v>
      </c>
      <c r="V53" s="285">
        <f>Leandra!Y22</f>
        <v>0</v>
      </c>
      <c r="W53" s="285">
        <f>Leandra!Z22</f>
        <v>0</v>
      </c>
      <c r="X53" s="285">
        <f>Leandra!AA22</f>
        <v>0</v>
      </c>
      <c r="Y53" s="285">
        <f>Leandra!AB22</f>
        <v>0</v>
      </c>
      <c r="Z53" s="285">
        <f>Leandra!AC22</f>
        <v>0</v>
      </c>
      <c r="AA53" s="285">
        <f>Leandra!AD22</f>
        <v>0</v>
      </c>
      <c r="AB53" s="285">
        <f>Leandra!AE22</f>
        <v>0</v>
      </c>
      <c r="AC53" s="285">
        <f>Leandra!AF22</f>
        <v>0</v>
      </c>
      <c r="AD53" s="283">
        <f>Leandra!AG22</f>
        <v>0</v>
      </c>
      <c r="AE53" s="282">
        <f>Leandra!AH22</f>
        <v>0</v>
      </c>
      <c r="AF53" s="285">
        <f>Leandra!AI22</f>
        <v>0</v>
      </c>
      <c r="AG53" s="285">
        <f>Leandra!AJ22</f>
        <v>0</v>
      </c>
      <c r="AH53" s="285">
        <f>Leandra!AK22</f>
        <v>0</v>
      </c>
      <c r="AI53" s="285">
        <f>Leandra!AL22</f>
        <v>0</v>
      </c>
      <c r="AJ53" s="285">
        <f>Leandra!AM22</f>
        <v>0</v>
      </c>
      <c r="AK53" s="285">
        <f>Leandra!AN22</f>
        <v>0</v>
      </c>
      <c r="AL53" s="285">
        <f>Leandra!AO22</f>
        <v>0</v>
      </c>
      <c r="AM53" s="285">
        <f>Leandra!AP22</f>
        <v>0</v>
      </c>
      <c r="AN53" s="285">
        <f>Leandra!AQ22</f>
        <v>0</v>
      </c>
      <c r="AO53" s="285">
        <f>Leandra!AR22</f>
        <v>0</v>
      </c>
      <c r="AP53" s="283">
        <f>Leandra!AS22</f>
        <v>0</v>
      </c>
      <c r="AQ53" s="282">
        <f>Leandra!AT22</f>
        <v>0</v>
      </c>
      <c r="AR53" s="285">
        <f>Leandra!AU22</f>
        <v>0</v>
      </c>
      <c r="AS53" s="285">
        <f>Leandra!AV22</f>
        <v>0</v>
      </c>
      <c r="AT53" s="285">
        <f>Leandra!AW22</f>
        <v>0</v>
      </c>
      <c r="AU53" s="285">
        <f>Leandra!AX22</f>
        <v>0</v>
      </c>
      <c r="AV53" s="285">
        <f>Leandra!AY22</f>
        <v>0</v>
      </c>
      <c r="AW53" s="285">
        <f>Leandra!AZ22</f>
        <v>0</v>
      </c>
      <c r="AX53" s="285">
        <f>Leandra!BA22</f>
        <v>0</v>
      </c>
      <c r="AY53" s="285">
        <f>Leandra!BB22</f>
        <v>0</v>
      </c>
      <c r="AZ53" s="285">
        <f>Leandra!BC22</f>
        <v>0</v>
      </c>
      <c r="BA53" s="285">
        <f>Leandra!BD22</f>
        <v>0</v>
      </c>
      <c r="BB53" s="283">
        <f>Leandra!BE22</f>
        <v>0</v>
      </c>
      <c r="BC53" s="282">
        <f>Leandra!BF22</f>
        <v>0</v>
      </c>
      <c r="BD53" s="285">
        <f>Leandra!BG22</f>
        <v>0</v>
      </c>
      <c r="BE53" s="285">
        <f>Leandra!BH22</f>
        <v>0</v>
      </c>
      <c r="BF53" s="285">
        <f>Leandra!BI22</f>
        <v>0</v>
      </c>
      <c r="BG53" s="285">
        <f>Leandra!BJ22</f>
        <v>0</v>
      </c>
      <c r="BH53" s="285">
        <f>Leandra!BK22</f>
        <v>0</v>
      </c>
      <c r="BI53" s="285">
        <f>Leandra!BL22</f>
        <v>0</v>
      </c>
      <c r="BJ53" s="285">
        <f>Leandra!BM22</f>
        <v>0</v>
      </c>
      <c r="BK53" s="285">
        <f>Leandra!BN22</f>
        <v>0</v>
      </c>
      <c r="BL53" s="285">
        <f>Leandra!BO22</f>
        <v>0</v>
      </c>
      <c r="BM53" s="285">
        <f>Leandra!BP22</f>
        <v>0</v>
      </c>
      <c r="BN53" s="283">
        <f>Leandra!BQ22</f>
        <v>0</v>
      </c>
      <c r="BO53" s="282">
        <f>Leandra!BR22</f>
        <v>0</v>
      </c>
      <c r="BP53" s="285">
        <f>Leandra!BS22</f>
        <v>0</v>
      </c>
      <c r="BQ53" s="285">
        <f>Leandra!BT22</f>
        <v>0</v>
      </c>
      <c r="BR53" s="285">
        <f>Leandra!BU22</f>
        <v>0</v>
      </c>
      <c r="BS53" s="285">
        <f>Leandra!BV22</f>
        <v>0</v>
      </c>
      <c r="BT53" s="285">
        <f>Leandra!BW22</f>
        <v>0</v>
      </c>
      <c r="BU53" s="285">
        <f>Leandra!BX22</f>
        <v>0</v>
      </c>
      <c r="BV53" s="285">
        <f>Leandra!BY22</f>
        <v>0</v>
      </c>
      <c r="BW53" s="285">
        <f>Leandra!BZ22</f>
        <v>0</v>
      </c>
      <c r="BX53" s="285">
        <f>Leandra!CA22</f>
        <v>0</v>
      </c>
      <c r="BY53" s="285">
        <f>Leandra!CB22</f>
        <v>0</v>
      </c>
      <c r="BZ53" s="283">
        <f>Leandra!CC22</f>
        <v>0</v>
      </c>
    </row>
    <row r="54" spans="2:78">
      <c r="B54" s="40"/>
      <c r="C54" s="390" t="str">
        <f>+B16</f>
        <v>Trichardt</v>
      </c>
      <c r="D54" s="391"/>
      <c r="E54" s="16">
        <f>Trichardt!H22</f>
        <v>0</v>
      </c>
      <c r="F54" s="17">
        <f>Trichardt!I22</f>
        <v>0</v>
      </c>
      <c r="G54" s="35">
        <f>Trichardt!J22</f>
        <v>0</v>
      </c>
      <c r="H54" s="18">
        <f>Trichardt!K22</f>
        <v>0</v>
      </c>
      <c r="I54" s="18">
        <f>Trichardt!L22</f>
        <v>0</v>
      </c>
      <c r="J54" s="18">
        <f>Trichardt!M22</f>
        <v>0</v>
      </c>
      <c r="K54" s="18">
        <f>Trichardt!N22</f>
        <v>0</v>
      </c>
      <c r="L54" s="18">
        <f>Trichardt!O22</f>
        <v>0</v>
      </c>
      <c r="M54" s="18">
        <f>Trichardt!P22</f>
        <v>0</v>
      </c>
      <c r="N54" s="18">
        <f>Trichardt!Q22</f>
        <v>0</v>
      </c>
      <c r="O54" s="18">
        <f>Trichardt!R22</f>
        <v>0</v>
      </c>
      <c r="P54" s="18">
        <f>Trichardt!S22</f>
        <v>0</v>
      </c>
      <c r="Q54" s="18">
        <f>Trichardt!T22</f>
        <v>0</v>
      </c>
      <c r="R54" s="17">
        <f>Trichardt!U22</f>
        <v>0</v>
      </c>
      <c r="S54" s="16">
        <f>Trichardt!V22</f>
        <v>0</v>
      </c>
      <c r="T54" s="18">
        <f>Trichardt!W22</f>
        <v>0</v>
      </c>
      <c r="U54" s="18">
        <f>Trichardt!X22</f>
        <v>0</v>
      </c>
      <c r="V54" s="18">
        <f>Trichardt!Y22</f>
        <v>0</v>
      </c>
      <c r="W54" s="18">
        <f>Trichardt!Z22</f>
        <v>0</v>
      </c>
      <c r="X54" s="18">
        <f>Trichardt!AA22</f>
        <v>0</v>
      </c>
      <c r="Y54" s="18">
        <f>Trichardt!AB22</f>
        <v>0</v>
      </c>
      <c r="Z54" s="18">
        <f>Trichardt!AC22</f>
        <v>0</v>
      </c>
      <c r="AA54" s="18">
        <f>Trichardt!AD22</f>
        <v>0</v>
      </c>
      <c r="AB54" s="18">
        <f>Trichardt!AE22</f>
        <v>0</v>
      </c>
      <c r="AC54" s="18">
        <f>Trichardt!AF22</f>
        <v>0</v>
      </c>
      <c r="AD54" s="17">
        <f>Trichardt!AG22</f>
        <v>0</v>
      </c>
      <c r="AE54" s="16">
        <f>Trichardt!AH22</f>
        <v>0</v>
      </c>
      <c r="AF54" s="18">
        <f>Trichardt!AI22</f>
        <v>0</v>
      </c>
      <c r="AG54" s="18">
        <f>Trichardt!AJ22</f>
        <v>0</v>
      </c>
      <c r="AH54" s="18">
        <f>Trichardt!AK22</f>
        <v>0</v>
      </c>
      <c r="AI54" s="18">
        <f>Trichardt!AL22</f>
        <v>0</v>
      </c>
      <c r="AJ54" s="18">
        <f>Trichardt!AM22</f>
        <v>0</v>
      </c>
      <c r="AK54" s="18">
        <f>Trichardt!AN22</f>
        <v>0</v>
      </c>
      <c r="AL54" s="18">
        <f>Trichardt!AO22</f>
        <v>0</v>
      </c>
      <c r="AM54" s="18">
        <f>Trichardt!AP22</f>
        <v>0</v>
      </c>
      <c r="AN54" s="18">
        <f>Trichardt!AQ22</f>
        <v>0</v>
      </c>
      <c r="AO54" s="18">
        <f>Trichardt!AR22</f>
        <v>0</v>
      </c>
      <c r="AP54" s="17">
        <f>Trichardt!AS22</f>
        <v>0</v>
      </c>
      <c r="AQ54" s="16">
        <f>Trichardt!AT22</f>
        <v>0</v>
      </c>
      <c r="AR54" s="18">
        <f>Trichardt!AU22</f>
        <v>0</v>
      </c>
      <c r="AS54" s="18">
        <f>Trichardt!AV22</f>
        <v>0</v>
      </c>
      <c r="AT54" s="18">
        <f>Trichardt!AW22</f>
        <v>0</v>
      </c>
      <c r="AU54" s="18">
        <f>Trichardt!AX22</f>
        <v>0</v>
      </c>
      <c r="AV54" s="18">
        <f>Trichardt!AY22</f>
        <v>0</v>
      </c>
      <c r="AW54" s="18">
        <f>Trichardt!AZ22</f>
        <v>0</v>
      </c>
      <c r="AX54" s="18">
        <f>Trichardt!BA22</f>
        <v>0</v>
      </c>
      <c r="AY54" s="18">
        <f>Trichardt!BB22</f>
        <v>0</v>
      </c>
      <c r="AZ54" s="18">
        <f>Trichardt!BC22</f>
        <v>0</v>
      </c>
      <c r="BA54" s="18">
        <f>Trichardt!BD22</f>
        <v>0</v>
      </c>
      <c r="BB54" s="17">
        <f>Trichardt!BE22</f>
        <v>0</v>
      </c>
      <c r="BC54" s="16">
        <f>Trichardt!BF22</f>
        <v>0</v>
      </c>
      <c r="BD54" s="18">
        <f>Trichardt!BG22</f>
        <v>0</v>
      </c>
      <c r="BE54" s="18">
        <f>Trichardt!BH22</f>
        <v>0</v>
      </c>
      <c r="BF54" s="18">
        <f>Trichardt!BI22</f>
        <v>0</v>
      </c>
      <c r="BG54" s="18">
        <f>Trichardt!BJ22</f>
        <v>0</v>
      </c>
      <c r="BH54" s="18">
        <f>Trichardt!BK22</f>
        <v>0</v>
      </c>
      <c r="BI54" s="18">
        <f>Trichardt!BL22</f>
        <v>0</v>
      </c>
      <c r="BJ54" s="18">
        <f>Trichardt!BM22</f>
        <v>0</v>
      </c>
      <c r="BK54" s="18">
        <f>Trichardt!BN22</f>
        <v>0</v>
      </c>
      <c r="BL54" s="18">
        <f>Trichardt!BO22</f>
        <v>0</v>
      </c>
      <c r="BM54" s="18">
        <f>Trichardt!BP22</f>
        <v>0</v>
      </c>
      <c r="BN54" s="17">
        <f>Trichardt!BQ22</f>
        <v>0</v>
      </c>
      <c r="BO54" s="16">
        <f>Trichardt!BR22</f>
        <v>0</v>
      </c>
      <c r="BP54" s="18">
        <f>Trichardt!BS22</f>
        <v>0</v>
      </c>
      <c r="BQ54" s="18">
        <f>Trichardt!BT22</f>
        <v>0</v>
      </c>
      <c r="BR54" s="18">
        <f>Trichardt!BU22</f>
        <v>0</v>
      </c>
      <c r="BS54" s="18">
        <f>Trichardt!BV22</f>
        <v>0</v>
      </c>
      <c r="BT54" s="18">
        <f>Trichardt!BW22</f>
        <v>0</v>
      </c>
      <c r="BU54" s="18">
        <f>Trichardt!BX22</f>
        <v>0</v>
      </c>
      <c r="BV54" s="18">
        <f>Trichardt!BY22</f>
        <v>0</v>
      </c>
      <c r="BW54" s="18">
        <f>Trichardt!BZ22</f>
        <v>0</v>
      </c>
      <c r="BX54" s="18">
        <f>Trichardt!CA22</f>
        <v>0</v>
      </c>
      <c r="BY54" s="18">
        <f>Trichardt!CB22</f>
        <v>0</v>
      </c>
      <c r="BZ54" s="17">
        <f>Trichardt!CC22</f>
        <v>0</v>
      </c>
    </row>
    <row r="55" spans="2:78">
      <c r="B55" s="40"/>
      <c r="C55" s="390" t="str">
        <f>+B20</f>
        <v>Ermelo</v>
      </c>
      <c r="D55" s="391"/>
      <c r="E55" s="16">
        <f>Ermelo!H22</f>
        <v>0</v>
      </c>
      <c r="F55" s="17">
        <f>Ermelo!I22</f>
        <v>0</v>
      </c>
      <c r="G55" s="35">
        <f>Ermelo!J22</f>
        <v>0</v>
      </c>
      <c r="H55" s="18">
        <f>Ermelo!K22</f>
        <v>0</v>
      </c>
      <c r="I55" s="18">
        <f>Ermelo!L22</f>
        <v>0</v>
      </c>
      <c r="J55" s="18">
        <f>Ermelo!M22</f>
        <v>0</v>
      </c>
      <c r="K55" s="18">
        <f>Ermelo!N22</f>
        <v>0</v>
      </c>
      <c r="L55" s="18">
        <f>Ermelo!O22</f>
        <v>0</v>
      </c>
      <c r="M55" s="18">
        <f>Ermelo!P22</f>
        <v>0</v>
      </c>
      <c r="N55" s="18">
        <f>Ermelo!Q22</f>
        <v>0</v>
      </c>
      <c r="O55" s="18">
        <f>Ermelo!R22</f>
        <v>0</v>
      </c>
      <c r="P55" s="18">
        <f>Ermelo!S22</f>
        <v>0</v>
      </c>
      <c r="Q55" s="18">
        <f>Ermelo!T22</f>
        <v>0</v>
      </c>
      <c r="R55" s="17">
        <f>Ermelo!U22</f>
        <v>0</v>
      </c>
      <c r="S55" s="16">
        <f>Ermelo!V22</f>
        <v>0</v>
      </c>
      <c r="T55" s="18">
        <f>Ermelo!W22</f>
        <v>0</v>
      </c>
      <c r="U55" s="18">
        <f>Ermelo!X22</f>
        <v>0</v>
      </c>
      <c r="V55" s="18">
        <f>Ermelo!Y22</f>
        <v>0</v>
      </c>
      <c r="W55" s="18">
        <f>Ermelo!Z22</f>
        <v>0</v>
      </c>
      <c r="X55" s="18">
        <f>Ermelo!AA22</f>
        <v>0</v>
      </c>
      <c r="Y55" s="18">
        <f>Ermelo!AB22</f>
        <v>0</v>
      </c>
      <c r="Z55" s="18">
        <f>Ermelo!AC22</f>
        <v>0</v>
      </c>
      <c r="AA55" s="18">
        <f>Ermelo!AD22</f>
        <v>0</v>
      </c>
      <c r="AB55" s="18">
        <f>Ermelo!AE22</f>
        <v>0</v>
      </c>
      <c r="AC55" s="18">
        <f>Ermelo!AF22</f>
        <v>0</v>
      </c>
      <c r="AD55" s="17">
        <f>Ermelo!AG22</f>
        <v>0</v>
      </c>
      <c r="AE55" s="16">
        <f>Ermelo!AH22</f>
        <v>0</v>
      </c>
      <c r="AF55" s="18">
        <f>Ermelo!AI22</f>
        <v>0</v>
      </c>
      <c r="AG55" s="18">
        <f>Ermelo!AJ22</f>
        <v>0</v>
      </c>
      <c r="AH55" s="18">
        <f>Ermelo!AK22</f>
        <v>0</v>
      </c>
      <c r="AI55" s="18">
        <f>Ermelo!AL22</f>
        <v>0</v>
      </c>
      <c r="AJ55" s="18">
        <f>Ermelo!AM22</f>
        <v>0</v>
      </c>
      <c r="AK55" s="18">
        <f>Ermelo!AN22</f>
        <v>0</v>
      </c>
      <c r="AL55" s="18">
        <f>Ermelo!AO22</f>
        <v>0</v>
      </c>
      <c r="AM55" s="18">
        <f>Ermelo!AP22</f>
        <v>0</v>
      </c>
      <c r="AN55" s="18">
        <f>Ermelo!AQ22</f>
        <v>0</v>
      </c>
      <c r="AO55" s="18">
        <f>Ermelo!AR22</f>
        <v>0</v>
      </c>
      <c r="AP55" s="17">
        <f>Ermelo!AS22</f>
        <v>0</v>
      </c>
      <c r="AQ55" s="16">
        <f>Ermelo!AT22</f>
        <v>0</v>
      </c>
      <c r="AR55" s="18">
        <f>Ermelo!AU22</f>
        <v>0</v>
      </c>
      <c r="AS55" s="18">
        <f>Ermelo!AV22</f>
        <v>0</v>
      </c>
      <c r="AT55" s="18">
        <f>Ermelo!AW22</f>
        <v>0</v>
      </c>
      <c r="AU55" s="18">
        <f>Ermelo!AX22</f>
        <v>0</v>
      </c>
      <c r="AV55" s="18">
        <f>Ermelo!AY22</f>
        <v>0</v>
      </c>
      <c r="AW55" s="18">
        <f>Ermelo!AZ22</f>
        <v>0</v>
      </c>
      <c r="AX55" s="18">
        <f>Ermelo!BA22</f>
        <v>0</v>
      </c>
      <c r="AY55" s="18">
        <f>Ermelo!BB22</f>
        <v>0</v>
      </c>
      <c r="AZ55" s="18">
        <f>Ermelo!BC22</f>
        <v>0</v>
      </c>
      <c r="BA55" s="18">
        <f>Ermelo!BD22</f>
        <v>0</v>
      </c>
      <c r="BB55" s="17">
        <f>Ermelo!BE22</f>
        <v>0</v>
      </c>
      <c r="BC55" s="16">
        <f>Ermelo!BF22</f>
        <v>0</v>
      </c>
      <c r="BD55" s="18">
        <f>Ermelo!BG22</f>
        <v>0</v>
      </c>
      <c r="BE55" s="18">
        <f>Ermelo!BH22</f>
        <v>0</v>
      </c>
      <c r="BF55" s="18">
        <f>Ermelo!BI22</f>
        <v>0</v>
      </c>
      <c r="BG55" s="18">
        <f>Ermelo!BJ22</f>
        <v>0</v>
      </c>
      <c r="BH55" s="18">
        <f>Ermelo!BK22</f>
        <v>0</v>
      </c>
      <c r="BI55" s="18">
        <f>Ermelo!BL22</f>
        <v>0</v>
      </c>
      <c r="BJ55" s="18">
        <f>Ermelo!BM22</f>
        <v>0</v>
      </c>
      <c r="BK55" s="18">
        <f>Ermelo!BN22</f>
        <v>0</v>
      </c>
      <c r="BL55" s="18">
        <f>Ermelo!BO22</f>
        <v>0</v>
      </c>
      <c r="BM55" s="18">
        <f>Ermelo!BP22</f>
        <v>0</v>
      </c>
      <c r="BN55" s="17">
        <f>Ermelo!BQ22</f>
        <v>0</v>
      </c>
      <c r="BO55" s="16">
        <f>Ermelo!BR22</f>
        <v>0</v>
      </c>
      <c r="BP55" s="18">
        <f>Ermelo!BS22</f>
        <v>0</v>
      </c>
      <c r="BQ55" s="18">
        <f>Ermelo!BT22</f>
        <v>0</v>
      </c>
      <c r="BR55" s="18">
        <f>Ermelo!BU22</f>
        <v>0</v>
      </c>
      <c r="BS55" s="18">
        <f>Ermelo!BV22</f>
        <v>0</v>
      </c>
      <c r="BT55" s="18">
        <f>Ermelo!BW22</f>
        <v>0</v>
      </c>
      <c r="BU55" s="18">
        <f>Ermelo!BX22</f>
        <v>0</v>
      </c>
      <c r="BV55" s="18">
        <f>Ermelo!BY22</f>
        <v>0</v>
      </c>
      <c r="BW55" s="18">
        <f>Ermelo!BZ22</f>
        <v>0</v>
      </c>
      <c r="BX55" s="18">
        <f>Ermelo!CA22</f>
        <v>0</v>
      </c>
      <c r="BY55" s="18">
        <f>Ermelo!CB22</f>
        <v>0</v>
      </c>
      <c r="BZ55" s="17">
        <f>Ermelo!CC22</f>
        <v>0</v>
      </c>
    </row>
    <row r="56" spans="2:78" ht="15" customHeight="1">
      <c r="B56" s="392" t="s">
        <v>21</v>
      </c>
      <c r="C56" s="393"/>
      <c r="D56" s="394"/>
      <c r="E56" s="23">
        <f t="shared" ref="E56:BP56" si="25">+SUM(E51:E55)</f>
        <v>0</v>
      </c>
      <c r="F56" s="24">
        <f t="shared" si="25"/>
        <v>0</v>
      </c>
      <c r="G56" s="37">
        <f t="shared" si="25"/>
        <v>0</v>
      </c>
      <c r="H56" s="33">
        <f t="shared" si="25"/>
        <v>0</v>
      </c>
      <c r="I56" s="33">
        <f t="shared" si="25"/>
        <v>0</v>
      </c>
      <c r="J56" s="33">
        <f t="shared" si="25"/>
        <v>0</v>
      </c>
      <c r="K56" s="33">
        <f t="shared" si="25"/>
        <v>0</v>
      </c>
      <c r="L56" s="33">
        <f t="shared" si="25"/>
        <v>0</v>
      </c>
      <c r="M56" s="33">
        <f t="shared" si="25"/>
        <v>0</v>
      </c>
      <c r="N56" s="33">
        <f t="shared" si="25"/>
        <v>0</v>
      </c>
      <c r="O56" s="33">
        <f t="shared" si="25"/>
        <v>0</v>
      </c>
      <c r="P56" s="33">
        <f t="shared" si="25"/>
        <v>0</v>
      </c>
      <c r="Q56" s="33">
        <f t="shared" si="25"/>
        <v>0</v>
      </c>
      <c r="R56" s="24">
        <f t="shared" si="25"/>
        <v>0</v>
      </c>
      <c r="S56" s="23">
        <f t="shared" si="25"/>
        <v>0</v>
      </c>
      <c r="T56" s="33">
        <f t="shared" si="25"/>
        <v>0</v>
      </c>
      <c r="U56" s="33">
        <f t="shared" si="25"/>
        <v>0</v>
      </c>
      <c r="V56" s="33">
        <f t="shared" si="25"/>
        <v>0</v>
      </c>
      <c r="W56" s="33">
        <f t="shared" si="25"/>
        <v>0</v>
      </c>
      <c r="X56" s="33">
        <f t="shared" si="25"/>
        <v>0</v>
      </c>
      <c r="Y56" s="33">
        <f t="shared" si="25"/>
        <v>0</v>
      </c>
      <c r="Z56" s="33">
        <f t="shared" si="25"/>
        <v>0</v>
      </c>
      <c r="AA56" s="33">
        <f t="shared" si="25"/>
        <v>0</v>
      </c>
      <c r="AB56" s="33">
        <f t="shared" si="25"/>
        <v>0</v>
      </c>
      <c r="AC56" s="33">
        <f t="shared" si="25"/>
        <v>0</v>
      </c>
      <c r="AD56" s="24">
        <f t="shared" si="25"/>
        <v>0</v>
      </c>
      <c r="AE56" s="23">
        <f t="shared" si="25"/>
        <v>0</v>
      </c>
      <c r="AF56" s="33">
        <f t="shared" si="25"/>
        <v>0</v>
      </c>
      <c r="AG56" s="33">
        <f t="shared" si="25"/>
        <v>0</v>
      </c>
      <c r="AH56" s="33">
        <f t="shared" si="25"/>
        <v>0</v>
      </c>
      <c r="AI56" s="33">
        <f t="shared" si="25"/>
        <v>0</v>
      </c>
      <c r="AJ56" s="33">
        <f t="shared" si="25"/>
        <v>0</v>
      </c>
      <c r="AK56" s="33">
        <f t="shared" si="25"/>
        <v>0</v>
      </c>
      <c r="AL56" s="33">
        <f t="shared" si="25"/>
        <v>0</v>
      </c>
      <c r="AM56" s="33">
        <f t="shared" si="25"/>
        <v>0</v>
      </c>
      <c r="AN56" s="33">
        <f t="shared" si="25"/>
        <v>0</v>
      </c>
      <c r="AO56" s="33">
        <f t="shared" si="25"/>
        <v>0</v>
      </c>
      <c r="AP56" s="24">
        <f t="shared" si="25"/>
        <v>0</v>
      </c>
      <c r="AQ56" s="23">
        <f t="shared" si="25"/>
        <v>0</v>
      </c>
      <c r="AR56" s="33">
        <f t="shared" si="25"/>
        <v>0</v>
      </c>
      <c r="AS56" s="33">
        <f t="shared" si="25"/>
        <v>0</v>
      </c>
      <c r="AT56" s="33">
        <f t="shared" si="25"/>
        <v>0</v>
      </c>
      <c r="AU56" s="33">
        <f t="shared" si="25"/>
        <v>0</v>
      </c>
      <c r="AV56" s="33">
        <f t="shared" si="25"/>
        <v>0</v>
      </c>
      <c r="AW56" s="33">
        <f t="shared" si="25"/>
        <v>0</v>
      </c>
      <c r="AX56" s="33">
        <f t="shared" si="25"/>
        <v>0</v>
      </c>
      <c r="AY56" s="33">
        <f t="shared" si="25"/>
        <v>0</v>
      </c>
      <c r="AZ56" s="33">
        <f t="shared" si="25"/>
        <v>0</v>
      </c>
      <c r="BA56" s="33">
        <f t="shared" si="25"/>
        <v>0</v>
      </c>
      <c r="BB56" s="24">
        <f t="shared" si="25"/>
        <v>0</v>
      </c>
      <c r="BC56" s="23">
        <f t="shared" si="25"/>
        <v>0</v>
      </c>
      <c r="BD56" s="33">
        <f t="shared" si="25"/>
        <v>0</v>
      </c>
      <c r="BE56" s="33">
        <f t="shared" si="25"/>
        <v>0</v>
      </c>
      <c r="BF56" s="33">
        <f t="shared" si="25"/>
        <v>0</v>
      </c>
      <c r="BG56" s="33">
        <f t="shared" si="25"/>
        <v>0</v>
      </c>
      <c r="BH56" s="33">
        <f t="shared" si="25"/>
        <v>0</v>
      </c>
      <c r="BI56" s="33">
        <f t="shared" si="25"/>
        <v>0</v>
      </c>
      <c r="BJ56" s="33">
        <f t="shared" si="25"/>
        <v>0</v>
      </c>
      <c r="BK56" s="33">
        <f t="shared" si="25"/>
        <v>0</v>
      </c>
      <c r="BL56" s="33">
        <f t="shared" si="25"/>
        <v>0</v>
      </c>
      <c r="BM56" s="33">
        <f t="shared" si="25"/>
        <v>0</v>
      </c>
      <c r="BN56" s="24">
        <f t="shared" si="25"/>
        <v>0</v>
      </c>
      <c r="BO56" s="23">
        <f t="shared" si="25"/>
        <v>0</v>
      </c>
      <c r="BP56" s="33">
        <f t="shared" si="25"/>
        <v>0</v>
      </c>
      <c r="BQ56" s="33">
        <f t="shared" ref="BQ56:BZ56" si="26">+SUM(BQ51:BQ55)</f>
        <v>0</v>
      </c>
      <c r="BR56" s="33">
        <f t="shared" si="26"/>
        <v>0</v>
      </c>
      <c r="BS56" s="33">
        <f t="shared" si="26"/>
        <v>0</v>
      </c>
      <c r="BT56" s="33">
        <f t="shared" si="26"/>
        <v>0</v>
      </c>
      <c r="BU56" s="33">
        <f t="shared" si="26"/>
        <v>0</v>
      </c>
      <c r="BV56" s="33">
        <f t="shared" si="26"/>
        <v>0</v>
      </c>
      <c r="BW56" s="33">
        <f t="shared" si="26"/>
        <v>0</v>
      </c>
      <c r="BX56" s="33">
        <f t="shared" si="26"/>
        <v>0</v>
      </c>
      <c r="BY56" s="33">
        <f t="shared" si="26"/>
        <v>0</v>
      </c>
      <c r="BZ56" s="24">
        <f t="shared" si="26"/>
        <v>0</v>
      </c>
    </row>
    <row r="57" spans="2:78" ht="3.75" customHeight="1"/>
    <row r="58" spans="2:78" s="11" customFormat="1">
      <c r="B58" s="368" t="s">
        <v>5</v>
      </c>
      <c r="C58" s="381"/>
      <c r="D58" s="369"/>
      <c r="E58" s="379" t="s">
        <v>7</v>
      </c>
      <c r="F58" s="380"/>
      <c r="G58" s="377">
        <v>1</v>
      </c>
      <c r="H58" s="377"/>
      <c r="I58" s="377"/>
      <c r="J58" s="377"/>
      <c r="K58" s="377"/>
      <c r="L58" s="377"/>
      <c r="M58" s="377"/>
      <c r="N58" s="377"/>
      <c r="O58" s="377"/>
      <c r="P58" s="377"/>
      <c r="Q58" s="377"/>
      <c r="R58" s="378"/>
      <c r="S58" s="376">
        <f>+G58+1</f>
        <v>2</v>
      </c>
      <c r="T58" s="377"/>
      <c r="U58" s="377"/>
      <c r="V58" s="377"/>
      <c r="W58" s="377"/>
      <c r="X58" s="377"/>
      <c r="Y58" s="377"/>
      <c r="Z58" s="377"/>
      <c r="AA58" s="377"/>
      <c r="AB58" s="377"/>
      <c r="AC58" s="377"/>
      <c r="AD58" s="378"/>
      <c r="AE58" s="376">
        <f>+S58+1</f>
        <v>3</v>
      </c>
      <c r="AF58" s="377"/>
      <c r="AG58" s="377"/>
      <c r="AH58" s="377"/>
      <c r="AI58" s="377"/>
      <c r="AJ58" s="377"/>
      <c r="AK58" s="377"/>
      <c r="AL58" s="377"/>
      <c r="AM58" s="377"/>
      <c r="AN58" s="377"/>
      <c r="AO58" s="377"/>
      <c r="AP58" s="378"/>
      <c r="AQ58" s="376">
        <f>+AE58+1</f>
        <v>4</v>
      </c>
      <c r="AR58" s="377"/>
      <c r="AS58" s="377"/>
      <c r="AT58" s="377"/>
      <c r="AU58" s="377"/>
      <c r="AV58" s="377"/>
      <c r="AW58" s="377"/>
      <c r="AX58" s="377"/>
      <c r="AY58" s="377"/>
      <c r="AZ58" s="377"/>
      <c r="BA58" s="377"/>
      <c r="BB58" s="378"/>
      <c r="BC58" s="376">
        <f>+AQ58+1</f>
        <v>5</v>
      </c>
      <c r="BD58" s="377"/>
      <c r="BE58" s="377"/>
      <c r="BF58" s="377"/>
      <c r="BG58" s="377"/>
      <c r="BH58" s="377"/>
      <c r="BI58" s="377"/>
      <c r="BJ58" s="377"/>
      <c r="BK58" s="377"/>
      <c r="BL58" s="377"/>
      <c r="BM58" s="377"/>
      <c r="BN58" s="378"/>
      <c r="BO58" s="376">
        <f>+BC58+1</f>
        <v>6</v>
      </c>
      <c r="BP58" s="377"/>
      <c r="BQ58" s="377"/>
      <c r="BR58" s="377"/>
      <c r="BS58" s="377"/>
      <c r="BT58" s="377"/>
      <c r="BU58" s="377"/>
      <c r="BV58" s="377"/>
      <c r="BW58" s="377"/>
      <c r="BX58" s="377"/>
      <c r="BY58" s="377"/>
      <c r="BZ58" s="378"/>
    </row>
    <row r="59" spans="2:78" s="11" customFormat="1">
      <c r="B59" s="372"/>
      <c r="C59" s="382"/>
      <c r="D59" s="373"/>
      <c r="E59" s="12">
        <f>+E$3</f>
        <v>45523</v>
      </c>
      <c r="F59" s="13">
        <f t="shared" ref="F59:BQ59" si="27">+F$3</f>
        <v>45565</v>
      </c>
      <c r="G59" s="34">
        <f t="shared" si="27"/>
        <v>45596</v>
      </c>
      <c r="H59" s="14">
        <f t="shared" si="27"/>
        <v>45626</v>
      </c>
      <c r="I59" s="14">
        <f t="shared" si="27"/>
        <v>45657</v>
      </c>
      <c r="J59" s="14">
        <f t="shared" si="27"/>
        <v>45688</v>
      </c>
      <c r="K59" s="14">
        <f t="shared" si="27"/>
        <v>45716</v>
      </c>
      <c r="L59" s="14">
        <f t="shared" si="27"/>
        <v>45747</v>
      </c>
      <c r="M59" s="14">
        <f t="shared" si="27"/>
        <v>45777</v>
      </c>
      <c r="N59" s="14">
        <f t="shared" si="27"/>
        <v>45808</v>
      </c>
      <c r="O59" s="14">
        <f t="shared" si="27"/>
        <v>45838</v>
      </c>
      <c r="P59" s="14">
        <f t="shared" si="27"/>
        <v>45869</v>
      </c>
      <c r="Q59" s="14">
        <f t="shared" si="27"/>
        <v>45900</v>
      </c>
      <c r="R59" s="13">
        <f t="shared" si="27"/>
        <v>45930</v>
      </c>
      <c r="S59" s="12">
        <f t="shared" si="27"/>
        <v>45961</v>
      </c>
      <c r="T59" s="14">
        <f t="shared" si="27"/>
        <v>45991</v>
      </c>
      <c r="U59" s="14">
        <f t="shared" si="27"/>
        <v>46022</v>
      </c>
      <c r="V59" s="14">
        <f t="shared" si="27"/>
        <v>46053</v>
      </c>
      <c r="W59" s="14">
        <f t="shared" si="27"/>
        <v>46081</v>
      </c>
      <c r="X59" s="14">
        <f t="shared" si="27"/>
        <v>46112</v>
      </c>
      <c r="Y59" s="14">
        <f t="shared" si="27"/>
        <v>46142</v>
      </c>
      <c r="Z59" s="14">
        <f t="shared" si="27"/>
        <v>46173</v>
      </c>
      <c r="AA59" s="14">
        <f t="shared" si="27"/>
        <v>46203</v>
      </c>
      <c r="AB59" s="14">
        <f t="shared" si="27"/>
        <v>46234</v>
      </c>
      <c r="AC59" s="14">
        <f t="shared" si="27"/>
        <v>46265</v>
      </c>
      <c r="AD59" s="13">
        <f t="shared" si="27"/>
        <v>46295</v>
      </c>
      <c r="AE59" s="12">
        <f t="shared" si="27"/>
        <v>46326</v>
      </c>
      <c r="AF59" s="14">
        <f t="shared" si="27"/>
        <v>46356</v>
      </c>
      <c r="AG59" s="14">
        <f t="shared" si="27"/>
        <v>46387</v>
      </c>
      <c r="AH59" s="14">
        <f t="shared" si="27"/>
        <v>46418</v>
      </c>
      <c r="AI59" s="14">
        <f t="shared" si="27"/>
        <v>46446</v>
      </c>
      <c r="AJ59" s="14">
        <f t="shared" si="27"/>
        <v>46477</v>
      </c>
      <c r="AK59" s="14">
        <f t="shared" si="27"/>
        <v>46507</v>
      </c>
      <c r="AL59" s="14">
        <f t="shared" si="27"/>
        <v>46538</v>
      </c>
      <c r="AM59" s="14">
        <f t="shared" si="27"/>
        <v>46568</v>
      </c>
      <c r="AN59" s="14">
        <f t="shared" si="27"/>
        <v>46599</v>
      </c>
      <c r="AO59" s="14">
        <f t="shared" si="27"/>
        <v>46630</v>
      </c>
      <c r="AP59" s="13">
        <f t="shared" si="27"/>
        <v>46660</v>
      </c>
      <c r="AQ59" s="12">
        <f t="shared" si="27"/>
        <v>46691</v>
      </c>
      <c r="AR59" s="14">
        <f t="shared" si="27"/>
        <v>46721</v>
      </c>
      <c r="AS59" s="14">
        <f t="shared" si="27"/>
        <v>46752</v>
      </c>
      <c r="AT59" s="14">
        <f t="shared" si="27"/>
        <v>46783</v>
      </c>
      <c r="AU59" s="14">
        <f t="shared" si="27"/>
        <v>46812</v>
      </c>
      <c r="AV59" s="14">
        <f t="shared" si="27"/>
        <v>46843</v>
      </c>
      <c r="AW59" s="14">
        <f t="shared" si="27"/>
        <v>46873</v>
      </c>
      <c r="AX59" s="14">
        <f t="shared" si="27"/>
        <v>46904</v>
      </c>
      <c r="AY59" s="14">
        <f t="shared" si="27"/>
        <v>46934</v>
      </c>
      <c r="AZ59" s="14">
        <f t="shared" si="27"/>
        <v>46965</v>
      </c>
      <c r="BA59" s="14">
        <f t="shared" si="27"/>
        <v>46996</v>
      </c>
      <c r="BB59" s="13">
        <f t="shared" si="27"/>
        <v>47026</v>
      </c>
      <c r="BC59" s="12">
        <f t="shared" si="27"/>
        <v>47057</v>
      </c>
      <c r="BD59" s="14">
        <f t="shared" si="27"/>
        <v>47087</v>
      </c>
      <c r="BE59" s="14">
        <f t="shared" si="27"/>
        <v>47118</v>
      </c>
      <c r="BF59" s="14">
        <f t="shared" si="27"/>
        <v>47149</v>
      </c>
      <c r="BG59" s="14">
        <f t="shared" si="27"/>
        <v>47177</v>
      </c>
      <c r="BH59" s="14">
        <f t="shared" si="27"/>
        <v>47208</v>
      </c>
      <c r="BI59" s="14">
        <f t="shared" si="27"/>
        <v>47238</v>
      </c>
      <c r="BJ59" s="14">
        <f t="shared" si="27"/>
        <v>47269</v>
      </c>
      <c r="BK59" s="14">
        <f t="shared" si="27"/>
        <v>47299</v>
      </c>
      <c r="BL59" s="14">
        <f t="shared" si="27"/>
        <v>47330</v>
      </c>
      <c r="BM59" s="14">
        <f t="shared" si="27"/>
        <v>47361</v>
      </c>
      <c r="BN59" s="13">
        <f t="shared" si="27"/>
        <v>47391</v>
      </c>
      <c r="BO59" s="12">
        <f t="shared" si="27"/>
        <v>47422</v>
      </c>
      <c r="BP59" s="14">
        <f t="shared" si="27"/>
        <v>47452</v>
      </c>
      <c r="BQ59" s="14">
        <f t="shared" si="27"/>
        <v>47483</v>
      </c>
      <c r="BR59" s="14">
        <f t="shared" ref="BR59:BZ59" si="28">+BR$3</f>
        <v>47514</v>
      </c>
      <c r="BS59" s="14">
        <f t="shared" si="28"/>
        <v>47542</v>
      </c>
      <c r="BT59" s="14">
        <f t="shared" si="28"/>
        <v>47573</v>
      </c>
      <c r="BU59" s="14">
        <f t="shared" si="28"/>
        <v>47603</v>
      </c>
      <c r="BV59" s="14">
        <f t="shared" si="28"/>
        <v>47634</v>
      </c>
      <c r="BW59" s="14">
        <f t="shared" si="28"/>
        <v>47664</v>
      </c>
      <c r="BX59" s="14">
        <f t="shared" si="28"/>
        <v>47695</v>
      </c>
      <c r="BY59" s="14">
        <f t="shared" si="28"/>
        <v>47726</v>
      </c>
      <c r="BZ59" s="13">
        <f t="shared" si="28"/>
        <v>47756</v>
      </c>
    </row>
    <row r="60" spans="2:78" ht="15" customHeight="1">
      <c r="B60" s="385"/>
      <c r="C60" s="383" t="str">
        <f>+B4</f>
        <v>Gosforth</v>
      </c>
      <c r="D60" s="384"/>
      <c r="E60" s="202">
        <f>+Gosforth!H23</f>
        <v>0</v>
      </c>
      <c r="F60" s="203">
        <f>+Gosforth!I23</f>
        <v>0</v>
      </c>
      <c r="G60" s="204">
        <f>+Gosforth!J23</f>
        <v>0</v>
      </c>
      <c r="H60" s="205">
        <f>+Gosforth!K23</f>
        <v>0</v>
      </c>
      <c r="I60" s="205">
        <f>+Gosforth!L23</f>
        <v>0</v>
      </c>
      <c r="J60" s="205">
        <f>+Gosforth!M23</f>
        <v>0</v>
      </c>
      <c r="K60" s="205">
        <f>+Gosforth!N23</f>
        <v>0</v>
      </c>
      <c r="L60" s="205">
        <f>+Gosforth!O23</f>
        <v>0</v>
      </c>
      <c r="M60" s="205">
        <f>+Gosforth!P23</f>
        <v>0</v>
      </c>
      <c r="N60" s="205">
        <f>+Gosforth!Q23</f>
        <v>0</v>
      </c>
      <c r="O60" s="205">
        <f>+Gosforth!R23</f>
        <v>0</v>
      </c>
      <c r="P60" s="205">
        <f>+Gosforth!S23</f>
        <v>0</v>
      </c>
      <c r="Q60" s="205">
        <f>+Gosforth!T23</f>
        <v>0</v>
      </c>
      <c r="R60" s="203">
        <f>+Gosforth!U23</f>
        <v>8190683.3300000001</v>
      </c>
      <c r="S60" s="202">
        <f>+Gosforth!V23</f>
        <v>0</v>
      </c>
      <c r="T60" s="205">
        <f>+Gosforth!W23</f>
        <v>0</v>
      </c>
      <c r="U60" s="205">
        <f>+Gosforth!X23</f>
        <v>0</v>
      </c>
      <c r="V60" s="205">
        <f>+Gosforth!Y23</f>
        <v>0</v>
      </c>
      <c r="W60" s="205">
        <f>+Gosforth!Z23</f>
        <v>0</v>
      </c>
      <c r="X60" s="205">
        <f>+Gosforth!AA23</f>
        <v>0</v>
      </c>
      <c r="Y60" s="205">
        <f>+Gosforth!AB23</f>
        <v>0</v>
      </c>
      <c r="Z60" s="205">
        <f>+Gosforth!AC23</f>
        <v>0</v>
      </c>
      <c r="AA60" s="205">
        <f>+Gosforth!AD23</f>
        <v>0</v>
      </c>
      <c r="AB60" s="205">
        <f>+Gosforth!AE23</f>
        <v>0</v>
      </c>
      <c r="AC60" s="205">
        <f>+Gosforth!AF23</f>
        <v>0</v>
      </c>
      <c r="AD60" s="203">
        <f>+Gosforth!AG23</f>
        <v>8190683.3300000001</v>
      </c>
      <c r="AE60" s="202">
        <f>+Gosforth!AH23</f>
        <v>0</v>
      </c>
      <c r="AF60" s="205">
        <f>+Gosforth!AI23</f>
        <v>0</v>
      </c>
      <c r="AG60" s="205">
        <f>+Gosforth!AJ23</f>
        <v>0</v>
      </c>
      <c r="AH60" s="205">
        <f>+Gosforth!AK23</f>
        <v>0</v>
      </c>
      <c r="AI60" s="205">
        <f>+Gosforth!AL23</f>
        <v>0</v>
      </c>
      <c r="AJ60" s="205">
        <f>+Gosforth!AM23</f>
        <v>0</v>
      </c>
      <c r="AK60" s="205">
        <f>+Gosforth!AN23</f>
        <v>0</v>
      </c>
      <c r="AL60" s="205">
        <f>+Gosforth!AO23</f>
        <v>0</v>
      </c>
      <c r="AM60" s="205">
        <f>+Gosforth!AP23</f>
        <v>0</v>
      </c>
      <c r="AN60" s="205">
        <f>+Gosforth!AQ23</f>
        <v>0</v>
      </c>
      <c r="AO60" s="205">
        <f>+Gosforth!AR23</f>
        <v>0</v>
      </c>
      <c r="AP60" s="203">
        <f>+Gosforth!AS23</f>
        <v>8190683.3300000001</v>
      </c>
      <c r="AQ60" s="202">
        <f>+Gosforth!AT23</f>
        <v>0</v>
      </c>
      <c r="AR60" s="205">
        <f>+Gosforth!AU23</f>
        <v>0</v>
      </c>
      <c r="AS60" s="205">
        <f>+Gosforth!AV23</f>
        <v>0</v>
      </c>
      <c r="AT60" s="205">
        <f>+Gosforth!AW23</f>
        <v>0</v>
      </c>
      <c r="AU60" s="205">
        <f>+Gosforth!AX23</f>
        <v>0</v>
      </c>
      <c r="AV60" s="205">
        <f>+Gosforth!AY23</f>
        <v>0</v>
      </c>
      <c r="AW60" s="205">
        <f>+Gosforth!AZ23</f>
        <v>0</v>
      </c>
      <c r="AX60" s="205">
        <f>+Gosforth!BA23</f>
        <v>0</v>
      </c>
      <c r="AY60" s="205">
        <f>+Gosforth!BB23</f>
        <v>0</v>
      </c>
      <c r="AZ60" s="205">
        <f>+Gosforth!BC23</f>
        <v>0</v>
      </c>
      <c r="BA60" s="205">
        <f>+Gosforth!BD23</f>
        <v>0</v>
      </c>
      <c r="BB60" s="203">
        <f>+Gosforth!BE23</f>
        <v>8190683.3300000001</v>
      </c>
      <c r="BC60" s="202">
        <f>+Gosforth!BF23</f>
        <v>0</v>
      </c>
      <c r="BD60" s="205">
        <f>+Gosforth!BG23</f>
        <v>0</v>
      </c>
      <c r="BE60" s="205">
        <f>+Gosforth!BH23</f>
        <v>0</v>
      </c>
      <c r="BF60" s="205">
        <f>+Gosforth!BI23</f>
        <v>0</v>
      </c>
      <c r="BG60" s="205">
        <f>+Gosforth!BJ23</f>
        <v>0</v>
      </c>
      <c r="BH60" s="205">
        <f>+Gosforth!BK23</f>
        <v>0</v>
      </c>
      <c r="BI60" s="205">
        <f>+Gosforth!BL23</f>
        <v>0</v>
      </c>
      <c r="BJ60" s="205">
        <f>+Gosforth!BM23</f>
        <v>0</v>
      </c>
      <c r="BK60" s="205">
        <f>+Gosforth!BN23</f>
        <v>0</v>
      </c>
      <c r="BL60" s="205">
        <f>+Gosforth!BO23</f>
        <v>0</v>
      </c>
      <c r="BM60" s="205">
        <f>+Gosforth!BP23</f>
        <v>0</v>
      </c>
      <c r="BN60" s="203">
        <f>+Gosforth!BQ23</f>
        <v>8190683.3300000001</v>
      </c>
      <c r="BO60" s="202">
        <f>+Gosforth!BR23</f>
        <v>0</v>
      </c>
      <c r="BP60" s="205">
        <f>+Gosforth!BS23</f>
        <v>0</v>
      </c>
      <c r="BQ60" s="205">
        <f>+Gosforth!BT23</f>
        <v>0</v>
      </c>
      <c r="BR60" s="205">
        <f>+Gosforth!BU23</f>
        <v>0</v>
      </c>
      <c r="BS60" s="205">
        <f>+Gosforth!BV23</f>
        <v>0</v>
      </c>
      <c r="BT60" s="205">
        <f>+Gosforth!BW23</f>
        <v>0</v>
      </c>
      <c r="BU60" s="205">
        <f>+Gosforth!BX23</f>
        <v>0</v>
      </c>
      <c r="BV60" s="205">
        <f>+Gosforth!BY23</f>
        <v>0</v>
      </c>
      <c r="BW60" s="205">
        <f>+Gosforth!BZ23</f>
        <v>0</v>
      </c>
      <c r="BX60" s="205">
        <f>+Gosforth!CA23</f>
        <v>0</v>
      </c>
      <c r="BY60" s="205">
        <f>+Gosforth!CB23</f>
        <v>0</v>
      </c>
      <c r="BZ60" s="203">
        <f>+Gosforth!CC23</f>
        <v>8190683.3499999996</v>
      </c>
    </row>
    <row r="61" spans="2:78" ht="15" customHeight="1">
      <c r="B61" s="386"/>
      <c r="C61" s="366" t="str">
        <f>$B$8</f>
        <v>Dalpark</v>
      </c>
      <c r="D61" s="367"/>
      <c r="E61" s="282">
        <f>+Dalpark!H23</f>
        <v>0</v>
      </c>
      <c r="F61" s="283">
        <f>+Dalpark!I23</f>
        <v>0</v>
      </c>
      <c r="G61" s="284">
        <f>+Dalpark!J23</f>
        <v>0</v>
      </c>
      <c r="H61" s="285">
        <f>+Dalpark!K23</f>
        <v>0</v>
      </c>
      <c r="I61" s="285">
        <f>+Dalpark!L23</f>
        <v>0</v>
      </c>
      <c r="J61" s="285">
        <f>+Dalpark!M23</f>
        <v>0</v>
      </c>
      <c r="K61" s="285">
        <f>+Dalpark!N23</f>
        <v>0</v>
      </c>
      <c r="L61" s="285">
        <f>+Dalpark!O23</f>
        <v>0</v>
      </c>
      <c r="M61" s="285">
        <f>+Dalpark!P23</f>
        <v>0</v>
      </c>
      <c r="N61" s="285">
        <f>+Dalpark!Q23</f>
        <v>0</v>
      </c>
      <c r="O61" s="285">
        <f>+Dalpark!R23</f>
        <v>0</v>
      </c>
      <c r="P61" s="285">
        <f>+Dalpark!S23</f>
        <v>0</v>
      </c>
      <c r="Q61" s="285">
        <f>+Dalpark!T23</f>
        <v>0</v>
      </c>
      <c r="R61" s="283">
        <f>+Dalpark!U23</f>
        <v>7937266.6699999999</v>
      </c>
      <c r="S61" s="282">
        <f>+Dalpark!V23</f>
        <v>0</v>
      </c>
      <c r="T61" s="285">
        <f>+Dalpark!W23</f>
        <v>0</v>
      </c>
      <c r="U61" s="285">
        <f>+Dalpark!X23</f>
        <v>0</v>
      </c>
      <c r="V61" s="285">
        <f>+Dalpark!Y23</f>
        <v>0</v>
      </c>
      <c r="W61" s="285">
        <f>+Dalpark!Z23</f>
        <v>0</v>
      </c>
      <c r="X61" s="285">
        <f>+Dalpark!AA23</f>
        <v>0</v>
      </c>
      <c r="Y61" s="285">
        <f>+Dalpark!AB23</f>
        <v>0</v>
      </c>
      <c r="Z61" s="285">
        <f>+Dalpark!AC23</f>
        <v>0</v>
      </c>
      <c r="AA61" s="285">
        <f>+Dalpark!AD23</f>
        <v>0</v>
      </c>
      <c r="AB61" s="285">
        <f>+Dalpark!AE23</f>
        <v>0</v>
      </c>
      <c r="AC61" s="285">
        <f>+Dalpark!AF23</f>
        <v>0</v>
      </c>
      <c r="AD61" s="283">
        <f>+Dalpark!AG23</f>
        <v>7937266.6699999999</v>
      </c>
      <c r="AE61" s="282">
        <f>+Dalpark!AH23</f>
        <v>0</v>
      </c>
      <c r="AF61" s="285">
        <f>+Dalpark!AI23</f>
        <v>0</v>
      </c>
      <c r="AG61" s="285">
        <f>+Dalpark!AJ23</f>
        <v>0</v>
      </c>
      <c r="AH61" s="285">
        <f>+Dalpark!AK23</f>
        <v>0</v>
      </c>
      <c r="AI61" s="285">
        <f>+Dalpark!AL23</f>
        <v>0</v>
      </c>
      <c r="AJ61" s="285">
        <f>+Dalpark!AM23</f>
        <v>0</v>
      </c>
      <c r="AK61" s="285">
        <f>+Dalpark!AN23</f>
        <v>0</v>
      </c>
      <c r="AL61" s="285">
        <f>+Dalpark!AO23</f>
        <v>0</v>
      </c>
      <c r="AM61" s="285">
        <f>+Dalpark!AP23</f>
        <v>0</v>
      </c>
      <c r="AN61" s="285">
        <f>+Dalpark!AQ23</f>
        <v>0</v>
      </c>
      <c r="AO61" s="285">
        <f>+Dalpark!AR23</f>
        <v>0</v>
      </c>
      <c r="AP61" s="283">
        <f>+Dalpark!AS23</f>
        <v>7937266.6699999999</v>
      </c>
      <c r="AQ61" s="282">
        <f>+Dalpark!AT23</f>
        <v>0</v>
      </c>
      <c r="AR61" s="285">
        <f>+Dalpark!AU23</f>
        <v>0</v>
      </c>
      <c r="AS61" s="285">
        <f>+Dalpark!AV23</f>
        <v>0</v>
      </c>
      <c r="AT61" s="285">
        <f>+Dalpark!AW23</f>
        <v>0</v>
      </c>
      <c r="AU61" s="285">
        <f>+Dalpark!AX23</f>
        <v>0</v>
      </c>
      <c r="AV61" s="285">
        <f>+Dalpark!AY23</f>
        <v>0</v>
      </c>
      <c r="AW61" s="285">
        <f>+Dalpark!AZ23</f>
        <v>0</v>
      </c>
      <c r="AX61" s="285">
        <f>+Dalpark!BA23</f>
        <v>0</v>
      </c>
      <c r="AY61" s="285">
        <f>+Dalpark!BB23</f>
        <v>0</v>
      </c>
      <c r="AZ61" s="285">
        <f>+Dalpark!BC23</f>
        <v>0</v>
      </c>
      <c r="BA61" s="285">
        <f>+Dalpark!BD23</f>
        <v>0</v>
      </c>
      <c r="BB61" s="283">
        <f>+Dalpark!BE23</f>
        <v>7937266.6699999999</v>
      </c>
      <c r="BC61" s="282">
        <f>+Dalpark!BF23</f>
        <v>0</v>
      </c>
      <c r="BD61" s="285">
        <f>+Dalpark!BG23</f>
        <v>0</v>
      </c>
      <c r="BE61" s="285">
        <f>+Dalpark!BH23</f>
        <v>0</v>
      </c>
      <c r="BF61" s="285">
        <f>+Dalpark!BI23</f>
        <v>0</v>
      </c>
      <c r="BG61" s="285">
        <f>+Dalpark!BJ23</f>
        <v>0</v>
      </c>
      <c r="BH61" s="285">
        <f>+Dalpark!BK23</f>
        <v>0</v>
      </c>
      <c r="BI61" s="285">
        <f>+Dalpark!BL23</f>
        <v>0</v>
      </c>
      <c r="BJ61" s="285">
        <f>+Dalpark!BM23</f>
        <v>0</v>
      </c>
      <c r="BK61" s="285">
        <f>+Dalpark!BN23</f>
        <v>0</v>
      </c>
      <c r="BL61" s="285">
        <f>+Dalpark!BO23</f>
        <v>0</v>
      </c>
      <c r="BM61" s="285">
        <f>+Dalpark!BP23</f>
        <v>0</v>
      </c>
      <c r="BN61" s="283">
        <f>+Dalpark!BQ23</f>
        <v>7937266.6699999999</v>
      </c>
      <c r="BO61" s="282">
        <f>+Dalpark!BR23</f>
        <v>0</v>
      </c>
      <c r="BP61" s="285">
        <f>+Dalpark!BS23</f>
        <v>0</v>
      </c>
      <c r="BQ61" s="285">
        <f>+Dalpark!BT23</f>
        <v>0</v>
      </c>
      <c r="BR61" s="285">
        <f>+Dalpark!BU23</f>
        <v>0</v>
      </c>
      <c r="BS61" s="285">
        <f>+Dalpark!BV23</f>
        <v>0</v>
      </c>
      <c r="BT61" s="285">
        <f>+Dalpark!BW23</f>
        <v>0</v>
      </c>
      <c r="BU61" s="285">
        <f>+Dalpark!BX23</f>
        <v>0</v>
      </c>
      <c r="BV61" s="285">
        <f>+Dalpark!BY23</f>
        <v>0</v>
      </c>
      <c r="BW61" s="285">
        <f>+Dalpark!BZ23</f>
        <v>0</v>
      </c>
      <c r="BX61" s="285">
        <f>+Dalpark!CA23</f>
        <v>0</v>
      </c>
      <c r="BY61" s="285">
        <f>+Dalpark!CB23</f>
        <v>0</v>
      </c>
      <c r="BZ61" s="283">
        <f>+Dalpark!CC23</f>
        <v>7937266.6500000004</v>
      </c>
    </row>
    <row r="62" spans="2:78" ht="15" customHeight="1">
      <c r="B62" s="386"/>
      <c r="C62" s="366" t="str">
        <f>$B$12</f>
        <v>Leandra</v>
      </c>
      <c r="D62" s="367"/>
      <c r="E62" s="282">
        <f>+Leandra!H23</f>
        <v>0</v>
      </c>
      <c r="F62" s="283">
        <f>+Leandra!I23</f>
        <v>0</v>
      </c>
      <c r="G62" s="284">
        <f>+Leandra!J23</f>
        <v>0</v>
      </c>
      <c r="H62" s="285">
        <f>+Leandra!K23</f>
        <v>0</v>
      </c>
      <c r="I62" s="285">
        <f>+Leandra!L23</f>
        <v>0</v>
      </c>
      <c r="J62" s="285">
        <f>+Leandra!M23</f>
        <v>0</v>
      </c>
      <c r="K62" s="285">
        <f>+Leandra!N23</f>
        <v>0</v>
      </c>
      <c r="L62" s="285">
        <f>+Leandra!O23</f>
        <v>0</v>
      </c>
      <c r="M62" s="285">
        <f>+Leandra!P23</f>
        <v>0</v>
      </c>
      <c r="N62" s="285">
        <f>+Leandra!Q23</f>
        <v>0</v>
      </c>
      <c r="O62" s="285">
        <f>+Leandra!R23</f>
        <v>0</v>
      </c>
      <c r="P62" s="285">
        <f>+Leandra!S23</f>
        <v>0</v>
      </c>
      <c r="Q62" s="285">
        <f>+Leandra!T23</f>
        <v>0</v>
      </c>
      <c r="R62" s="283">
        <f>+Leandra!U23</f>
        <v>4779113.33</v>
      </c>
      <c r="S62" s="282">
        <f>+Leandra!V23</f>
        <v>0</v>
      </c>
      <c r="T62" s="285">
        <f>+Leandra!W23</f>
        <v>0</v>
      </c>
      <c r="U62" s="285">
        <f>+Leandra!X23</f>
        <v>0</v>
      </c>
      <c r="V62" s="285">
        <f>+Leandra!Y23</f>
        <v>0</v>
      </c>
      <c r="W62" s="285">
        <f>+Leandra!Z23</f>
        <v>0</v>
      </c>
      <c r="X62" s="285">
        <f>+Leandra!AA23</f>
        <v>0</v>
      </c>
      <c r="Y62" s="285">
        <f>+Leandra!AB23</f>
        <v>0</v>
      </c>
      <c r="Z62" s="285">
        <f>+Leandra!AC23</f>
        <v>0</v>
      </c>
      <c r="AA62" s="285">
        <f>+Leandra!AD23</f>
        <v>0</v>
      </c>
      <c r="AB62" s="285">
        <f>+Leandra!AE23</f>
        <v>0</v>
      </c>
      <c r="AC62" s="285">
        <f>+Leandra!AF23</f>
        <v>0</v>
      </c>
      <c r="AD62" s="283">
        <f>+Leandra!AG23</f>
        <v>4779113.33</v>
      </c>
      <c r="AE62" s="282">
        <f>+Leandra!AH23</f>
        <v>0</v>
      </c>
      <c r="AF62" s="285">
        <f>+Leandra!AI23</f>
        <v>0</v>
      </c>
      <c r="AG62" s="285">
        <f>+Leandra!AJ23</f>
        <v>0</v>
      </c>
      <c r="AH62" s="285">
        <f>+Leandra!AK23</f>
        <v>0</v>
      </c>
      <c r="AI62" s="285">
        <f>+Leandra!AL23</f>
        <v>0</v>
      </c>
      <c r="AJ62" s="285">
        <f>+Leandra!AM23</f>
        <v>0</v>
      </c>
      <c r="AK62" s="285">
        <f>+Leandra!AN23</f>
        <v>0</v>
      </c>
      <c r="AL62" s="285">
        <f>+Leandra!AO23</f>
        <v>0</v>
      </c>
      <c r="AM62" s="285">
        <f>+Leandra!AP23</f>
        <v>0</v>
      </c>
      <c r="AN62" s="285">
        <f>+Leandra!AQ23</f>
        <v>0</v>
      </c>
      <c r="AO62" s="285">
        <f>+Leandra!AR23</f>
        <v>0</v>
      </c>
      <c r="AP62" s="283">
        <f>+Leandra!AS23</f>
        <v>4779113.33</v>
      </c>
      <c r="AQ62" s="282">
        <f>+Leandra!AT23</f>
        <v>0</v>
      </c>
      <c r="AR62" s="285">
        <f>+Leandra!AU23</f>
        <v>0</v>
      </c>
      <c r="AS62" s="285">
        <f>+Leandra!AV23</f>
        <v>0</v>
      </c>
      <c r="AT62" s="285">
        <f>+Leandra!AW23</f>
        <v>0</v>
      </c>
      <c r="AU62" s="285">
        <f>+Leandra!AX23</f>
        <v>0</v>
      </c>
      <c r="AV62" s="285">
        <f>+Leandra!AY23</f>
        <v>0</v>
      </c>
      <c r="AW62" s="285">
        <f>+Leandra!AZ23</f>
        <v>0</v>
      </c>
      <c r="AX62" s="285">
        <f>+Leandra!BA23</f>
        <v>0</v>
      </c>
      <c r="AY62" s="285">
        <f>+Leandra!BB23</f>
        <v>0</v>
      </c>
      <c r="AZ62" s="285">
        <f>+Leandra!BC23</f>
        <v>0</v>
      </c>
      <c r="BA62" s="285">
        <f>+Leandra!BD23</f>
        <v>0</v>
      </c>
      <c r="BB62" s="283">
        <f>+Leandra!BE23</f>
        <v>4779113.33</v>
      </c>
      <c r="BC62" s="282">
        <f>+Leandra!BF23</f>
        <v>0</v>
      </c>
      <c r="BD62" s="285">
        <f>+Leandra!BG23</f>
        <v>0</v>
      </c>
      <c r="BE62" s="285">
        <f>+Leandra!BH23</f>
        <v>0</v>
      </c>
      <c r="BF62" s="285">
        <f>+Leandra!BI23</f>
        <v>0</v>
      </c>
      <c r="BG62" s="285">
        <f>+Leandra!BJ23</f>
        <v>0</v>
      </c>
      <c r="BH62" s="285">
        <f>+Leandra!BK23</f>
        <v>0</v>
      </c>
      <c r="BI62" s="285">
        <f>+Leandra!BL23</f>
        <v>0</v>
      </c>
      <c r="BJ62" s="285">
        <f>+Leandra!BM23</f>
        <v>0</v>
      </c>
      <c r="BK62" s="285">
        <f>+Leandra!BN23</f>
        <v>0</v>
      </c>
      <c r="BL62" s="285">
        <f>+Leandra!BO23</f>
        <v>0</v>
      </c>
      <c r="BM62" s="285">
        <f>+Leandra!BP23</f>
        <v>0</v>
      </c>
      <c r="BN62" s="283">
        <f>+Leandra!BQ23</f>
        <v>4779113.33</v>
      </c>
      <c r="BO62" s="282">
        <f>+Leandra!BR23</f>
        <v>0</v>
      </c>
      <c r="BP62" s="285">
        <f>+Leandra!BS23</f>
        <v>0</v>
      </c>
      <c r="BQ62" s="285">
        <f>+Leandra!BT23</f>
        <v>0</v>
      </c>
      <c r="BR62" s="285">
        <f>+Leandra!BU23</f>
        <v>0</v>
      </c>
      <c r="BS62" s="285">
        <f>+Leandra!BV23</f>
        <v>0</v>
      </c>
      <c r="BT62" s="285">
        <f>+Leandra!BW23</f>
        <v>0</v>
      </c>
      <c r="BU62" s="285">
        <f>+Leandra!BX23</f>
        <v>0</v>
      </c>
      <c r="BV62" s="285">
        <f>+Leandra!BY23</f>
        <v>0</v>
      </c>
      <c r="BW62" s="285">
        <f>+Leandra!BZ23</f>
        <v>0</v>
      </c>
      <c r="BX62" s="285">
        <f>+Leandra!CA23</f>
        <v>0</v>
      </c>
      <c r="BY62" s="285">
        <f>+Leandra!CB23</f>
        <v>0</v>
      </c>
      <c r="BZ62" s="283">
        <f>+Leandra!CC23</f>
        <v>4779113.3499999996</v>
      </c>
    </row>
    <row r="63" spans="2:78">
      <c r="B63" s="386"/>
      <c r="C63" s="366" t="str">
        <f>+B16</f>
        <v>Trichardt</v>
      </c>
      <c r="D63" s="367"/>
      <c r="E63" s="16">
        <f>+Trichardt!H23</f>
        <v>0</v>
      </c>
      <c r="F63" s="17">
        <f>+Trichardt!I23</f>
        <v>0</v>
      </c>
      <c r="G63" s="35">
        <f>+Trichardt!J23</f>
        <v>0</v>
      </c>
      <c r="H63" s="18">
        <f>+Trichardt!K23</f>
        <v>0</v>
      </c>
      <c r="I63" s="18">
        <f>+Trichardt!L23</f>
        <v>0</v>
      </c>
      <c r="J63" s="18">
        <f>+Trichardt!M23</f>
        <v>0</v>
      </c>
      <c r="K63" s="18">
        <f>+Trichardt!N23</f>
        <v>0</v>
      </c>
      <c r="L63" s="18">
        <f>+Trichardt!O23</f>
        <v>0</v>
      </c>
      <c r="M63" s="18">
        <f>+Trichardt!P23</f>
        <v>0</v>
      </c>
      <c r="N63" s="18">
        <f>+Trichardt!Q23</f>
        <v>0</v>
      </c>
      <c r="O63" s="18">
        <f>+Trichardt!R23</f>
        <v>0</v>
      </c>
      <c r="P63" s="18">
        <f>+Trichardt!S23</f>
        <v>0</v>
      </c>
      <c r="Q63" s="18">
        <f>+Trichardt!T23</f>
        <v>0</v>
      </c>
      <c r="R63" s="17">
        <f>+Trichardt!U23</f>
        <v>3962266.67</v>
      </c>
      <c r="S63" s="16">
        <f>+Trichardt!V23</f>
        <v>0</v>
      </c>
      <c r="T63" s="18">
        <f>+Trichardt!W23</f>
        <v>0</v>
      </c>
      <c r="U63" s="18">
        <f>+Trichardt!X23</f>
        <v>0</v>
      </c>
      <c r="V63" s="18">
        <f>+Trichardt!Y23</f>
        <v>0</v>
      </c>
      <c r="W63" s="18">
        <f>+Trichardt!Z23</f>
        <v>0</v>
      </c>
      <c r="X63" s="18">
        <f>+Trichardt!AA23</f>
        <v>0</v>
      </c>
      <c r="Y63" s="18">
        <f>+Trichardt!AB23</f>
        <v>0</v>
      </c>
      <c r="Z63" s="18">
        <f>+Trichardt!AC23</f>
        <v>0</v>
      </c>
      <c r="AA63" s="18">
        <f>+Trichardt!AD23</f>
        <v>0</v>
      </c>
      <c r="AB63" s="18">
        <f>+Trichardt!AE23</f>
        <v>0</v>
      </c>
      <c r="AC63" s="18">
        <f>+Trichardt!AF23</f>
        <v>0</v>
      </c>
      <c r="AD63" s="17">
        <f>+Trichardt!AG23</f>
        <v>3962266.67</v>
      </c>
      <c r="AE63" s="16">
        <f>+Trichardt!AH23</f>
        <v>0</v>
      </c>
      <c r="AF63" s="18">
        <f>+Trichardt!AI23</f>
        <v>0</v>
      </c>
      <c r="AG63" s="18">
        <f>+Trichardt!AJ23</f>
        <v>0</v>
      </c>
      <c r="AH63" s="18">
        <f>+Trichardt!AK23</f>
        <v>0</v>
      </c>
      <c r="AI63" s="18">
        <f>+Trichardt!AL23</f>
        <v>0</v>
      </c>
      <c r="AJ63" s="18">
        <f>+Trichardt!AM23</f>
        <v>0</v>
      </c>
      <c r="AK63" s="18">
        <f>+Trichardt!AN23</f>
        <v>0</v>
      </c>
      <c r="AL63" s="18">
        <f>+Trichardt!AO23</f>
        <v>0</v>
      </c>
      <c r="AM63" s="18">
        <f>+Trichardt!AP23</f>
        <v>0</v>
      </c>
      <c r="AN63" s="18">
        <f>+Trichardt!AQ23</f>
        <v>0</v>
      </c>
      <c r="AO63" s="18">
        <f>+Trichardt!AR23</f>
        <v>0</v>
      </c>
      <c r="AP63" s="17">
        <f>+Trichardt!AS23</f>
        <v>3962266.67</v>
      </c>
      <c r="AQ63" s="16">
        <f>+Trichardt!AT23</f>
        <v>0</v>
      </c>
      <c r="AR63" s="18">
        <f>+Trichardt!AU23</f>
        <v>0</v>
      </c>
      <c r="AS63" s="18">
        <f>+Trichardt!AV23</f>
        <v>0</v>
      </c>
      <c r="AT63" s="18">
        <f>+Trichardt!AW23</f>
        <v>0</v>
      </c>
      <c r="AU63" s="18">
        <f>+Trichardt!AX23</f>
        <v>0</v>
      </c>
      <c r="AV63" s="18">
        <f>+Trichardt!AY23</f>
        <v>0</v>
      </c>
      <c r="AW63" s="18">
        <f>+Trichardt!AZ23</f>
        <v>0</v>
      </c>
      <c r="AX63" s="18">
        <f>+Trichardt!BA23</f>
        <v>0</v>
      </c>
      <c r="AY63" s="18">
        <f>+Trichardt!BB23</f>
        <v>0</v>
      </c>
      <c r="AZ63" s="18">
        <f>+Trichardt!BC23</f>
        <v>0</v>
      </c>
      <c r="BA63" s="18">
        <f>+Trichardt!BD23</f>
        <v>0</v>
      </c>
      <c r="BB63" s="17">
        <f>+Trichardt!BE23</f>
        <v>3962266.67</v>
      </c>
      <c r="BC63" s="16">
        <f>+Trichardt!BF23</f>
        <v>0</v>
      </c>
      <c r="BD63" s="18">
        <f>+Trichardt!BG23</f>
        <v>0</v>
      </c>
      <c r="BE63" s="18">
        <f>+Trichardt!BH23</f>
        <v>0</v>
      </c>
      <c r="BF63" s="18">
        <f>+Trichardt!BI23</f>
        <v>0</v>
      </c>
      <c r="BG63" s="18">
        <f>+Trichardt!BJ23</f>
        <v>0</v>
      </c>
      <c r="BH63" s="18">
        <f>+Trichardt!BK23</f>
        <v>0</v>
      </c>
      <c r="BI63" s="18">
        <f>+Trichardt!BL23</f>
        <v>0</v>
      </c>
      <c r="BJ63" s="18">
        <f>+Trichardt!BM23</f>
        <v>0</v>
      </c>
      <c r="BK63" s="18">
        <f>+Trichardt!BN23</f>
        <v>0</v>
      </c>
      <c r="BL63" s="18">
        <f>+Trichardt!BO23</f>
        <v>0</v>
      </c>
      <c r="BM63" s="18">
        <f>+Trichardt!BP23</f>
        <v>0</v>
      </c>
      <c r="BN63" s="17">
        <f>+Trichardt!BQ23</f>
        <v>3962266.67</v>
      </c>
      <c r="BO63" s="16">
        <f>+Trichardt!BR23</f>
        <v>0</v>
      </c>
      <c r="BP63" s="18">
        <f>+Trichardt!BS23</f>
        <v>0</v>
      </c>
      <c r="BQ63" s="18">
        <f>+Trichardt!BT23</f>
        <v>0</v>
      </c>
      <c r="BR63" s="18">
        <f>+Trichardt!BU23</f>
        <v>0</v>
      </c>
      <c r="BS63" s="18">
        <f>+Trichardt!BV23</f>
        <v>0</v>
      </c>
      <c r="BT63" s="18">
        <f>+Trichardt!BW23</f>
        <v>0</v>
      </c>
      <c r="BU63" s="18">
        <f>+Trichardt!BX23</f>
        <v>0</v>
      </c>
      <c r="BV63" s="18">
        <f>+Trichardt!BY23</f>
        <v>0</v>
      </c>
      <c r="BW63" s="18">
        <f>+Trichardt!BZ23</f>
        <v>0</v>
      </c>
      <c r="BX63" s="18">
        <f>+Trichardt!CA23</f>
        <v>0</v>
      </c>
      <c r="BY63" s="18">
        <f>+Trichardt!CB23</f>
        <v>0</v>
      </c>
      <c r="BZ63" s="17">
        <f>+Trichardt!CC23</f>
        <v>3962266.65</v>
      </c>
    </row>
    <row r="64" spans="2:78">
      <c r="B64" s="386"/>
      <c r="C64" s="366" t="str">
        <f>+B20</f>
        <v>Ermelo</v>
      </c>
      <c r="D64" s="367"/>
      <c r="E64" s="16">
        <f>+Ermelo!H23</f>
        <v>0</v>
      </c>
      <c r="F64" s="17">
        <f>+Ermelo!I23</f>
        <v>0</v>
      </c>
      <c r="G64" s="35">
        <f>+Ermelo!J23</f>
        <v>0</v>
      </c>
      <c r="H64" s="18">
        <f>+Ermelo!K23</f>
        <v>0</v>
      </c>
      <c r="I64" s="18">
        <f>+Ermelo!L23</f>
        <v>0</v>
      </c>
      <c r="J64" s="18">
        <f>+Ermelo!M23</f>
        <v>0</v>
      </c>
      <c r="K64" s="18">
        <f>+Ermelo!N23</f>
        <v>0</v>
      </c>
      <c r="L64" s="18">
        <f>+Ermelo!O23</f>
        <v>0</v>
      </c>
      <c r="M64" s="18">
        <f>+Ermelo!P23</f>
        <v>0</v>
      </c>
      <c r="N64" s="18">
        <f>+Ermelo!Q23</f>
        <v>0</v>
      </c>
      <c r="O64" s="18">
        <f>+Ermelo!R23</f>
        <v>0</v>
      </c>
      <c r="P64" s="18">
        <f>+Ermelo!S23</f>
        <v>0</v>
      </c>
      <c r="Q64" s="18">
        <f>+Ermelo!T23</f>
        <v>0</v>
      </c>
      <c r="R64" s="17">
        <f>+Ermelo!U23</f>
        <v>3662266.67</v>
      </c>
      <c r="S64" s="16">
        <f>+Ermelo!V23</f>
        <v>0</v>
      </c>
      <c r="T64" s="18">
        <f>+Ermelo!W23</f>
        <v>0</v>
      </c>
      <c r="U64" s="18">
        <f>+Ermelo!X23</f>
        <v>0</v>
      </c>
      <c r="V64" s="18">
        <f>+Ermelo!Y23</f>
        <v>0</v>
      </c>
      <c r="W64" s="18">
        <f>+Ermelo!Z23</f>
        <v>0</v>
      </c>
      <c r="X64" s="18">
        <f>+Ermelo!AA23</f>
        <v>0</v>
      </c>
      <c r="Y64" s="18">
        <f>+Ermelo!AB23</f>
        <v>0</v>
      </c>
      <c r="Z64" s="18">
        <f>+Ermelo!AC23</f>
        <v>0</v>
      </c>
      <c r="AA64" s="18">
        <f>+Ermelo!AD23</f>
        <v>0</v>
      </c>
      <c r="AB64" s="18">
        <f>+Ermelo!AE23</f>
        <v>0</v>
      </c>
      <c r="AC64" s="18">
        <f>+Ermelo!AF23</f>
        <v>0</v>
      </c>
      <c r="AD64" s="17">
        <f>+Ermelo!AG23</f>
        <v>3662266.67</v>
      </c>
      <c r="AE64" s="16">
        <f>+Ermelo!AH23</f>
        <v>0</v>
      </c>
      <c r="AF64" s="18">
        <f>+Ermelo!AI23</f>
        <v>0</v>
      </c>
      <c r="AG64" s="18">
        <f>+Ermelo!AJ23</f>
        <v>0</v>
      </c>
      <c r="AH64" s="18">
        <f>+Ermelo!AK23</f>
        <v>0</v>
      </c>
      <c r="AI64" s="18">
        <f>+Ermelo!AL23</f>
        <v>0</v>
      </c>
      <c r="AJ64" s="18">
        <f>+Ermelo!AM23</f>
        <v>0</v>
      </c>
      <c r="AK64" s="18">
        <f>+Ermelo!AN23</f>
        <v>0</v>
      </c>
      <c r="AL64" s="18">
        <f>+Ermelo!AO23</f>
        <v>0</v>
      </c>
      <c r="AM64" s="18">
        <f>+Ermelo!AP23</f>
        <v>0</v>
      </c>
      <c r="AN64" s="18">
        <f>+Ermelo!AQ23</f>
        <v>0</v>
      </c>
      <c r="AO64" s="18">
        <f>+Ermelo!AR23</f>
        <v>0</v>
      </c>
      <c r="AP64" s="17">
        <f>+Ermelo!AS23</f>
        <v>3662266.67</v>
      </c>
      <c r="AQ64" s="16">
        <f>+Ermelo!AT23</f>
        <v>0</v>
      </c>
      <c r="AR64" s="18">
        <f>+Ermelo!AU23</f>
        <v>0</v>
      </c>
      <c r="AS64" s="18">
        <f>+Ermelo!AV23</f>
        <v>0</v>
      </c>
      <c r="AT64" s="18">
        <f>+Ermelo!AW23</f>
        <v>0</v>
      </c>
      <c r="AU64" s="18">
        <f>+Ermelo!AX23</f>
        <v>0</v>
      </c>
      <c r="AV64" s="18">
        <f>+Ermelo!AY23</f>
        <v>0</v>
      </c>
      <c r="AW64" s="18">
        <f>+Ermelo!AZ23</f>
        <v>0</v>
      </c>
      <c r="AX64" s="18">
        <f>+Ermelo!BA23</f>
        <v>0</v>
      </c>
      <c r="AY64" s="18">
        <f>+Ermelo!BB23</f>
        <v>0</v>
      </c>
      <c r="AZ64" s="18">
        <f>+Ermelo!BC23</f>
        <v>0</v>
      </c>
      <c r="BA64" s="18">
        <f>+Ermelo!BD23</f>
        <v>0</v>
      </c>
      <c r="BB64" s="17">
        <f>+Ermelo!BE23</f>
        <v>3662266.67</v>
      </c>
      <c r="BC64" s="16">
        <f>+Ermelo!BF23</f>
        <v>0</v>
      </c>
      <c r="BD64" s="18">
        <f>+Ermelo!BG23</f>
        <v>0</v>
      </c>
      <c r="BE64" s="18">
        <f>+Ermelo!BH23</f>
        <v>0</v>
      </c>
      <c r="BF64" s="18">
        <f>+Ermelo!BI23</f>
        <v>0</v>
      </c>
      <c r="BG64" s="18">
        <f>+Ermelo!BJ23</f>
        <v>0</v>
      </c>
      <c r="BH64" s="18">
        <f>+Ermelo!BK23</f>
        <v>0</v>
      </c>
      <c r="BI64" s="18">
        <f>+Ermelo!BL23</f>
        <v>0</v>
      </c>
      <c r="BJ64" s="18">
        <f>+Ermelo!BM23</f>
        <v>0</v>
      </c>
      <c r="BK64" s="18">
        <f>+Ermelo!BN23</f>
        <v>0</v>
      </c>
      <c r="BL64" s="18">
        <f>+Ermelo!BO23</f>
        <v>0</v>
      </c>
      <c r="BM64" s="18">
        <f>+Ermelo!BP23</f>
        <v>0</v>
      </c>
      <c r="BN64" s="17">
        <f>+Ermelo!BQ23</f>
        <v>3662266.67</v>
      </c>
      <c r="BO64" s="16">
        <f>+Ermelo!BR23</f>
        <v>0</v>
      </c>
      <c r="BP64" s="18">
        <f>+Ermelo!BS23</f>
        <v>0</v>
      </c>
      <c r="BQ64" s="18">
        <f>+Ermelo!BT23</f>
        <v>0</v>
      </c>
      <c r="BR64" s="18">
        <f>+Ermelo!BU23</f>
        <v>0</v>
      </c>
      <c r="BS64" s="18">
        <f>+Ermelo!BV23</f>
        <v>0</v>
      </c>
      <c r="BT64" s="18">
        <f>+Ermelo!BW23</f>
        <v>0</v>
      </c>
      <c r="BU64" s="18">
        <f>+Ermelo!BX23</f>
        <v>0</v>
      </c>
      <c r="BV64" s="18">
        <f>+Ermelo!BY23</f>
        <v>0</v>
      </c>
      <c r="BW64" s="18">
        <f>+Ermelo!BZ23</f>
        <v>0</v>
      </c>
      <c r="BX64" s="18">
        <f>+Ermelo!CA23</f>
        <v>0</v>
      </c>
      <c r="BY64" s="18">
        <f>+Ermelo!CB23</f>
        <v>0</v>
      </c>
      <c r="BZ64" s="17">
        <f>+Ermelo!CC23</f>
        <v>3662266.65</v>
      </c>
    </row>
    <row r="65" spans="2:78" ht="15" customHeight="1">
      <c r="B65" s="392" t="s">
        <v>22</v>
      </c>
      <c r="C65" s="393"/>
      <c r="D65" s="394"/>
      <c r="E65" s="23">
        <f t="shared" ref="E65:BP65" si="29">+SUM(E60:E64)</f>
        <v>0</v>
      </c>
      <c r="F65" s="24">
        <f t="shared" si="29"/>
        <v>0</v>
      </c>
      <c r="G65" s="37">
        <f t="shared" si="29"/>
        <v>0</v>
      </c>
      <c r="H65" s="33">
        <f t="shared" si="29"/>
        <v>0</v>
      </c>
      <c r="I65" s="33">
        <f t="shared" si="29"/>
        <v>0</v>
      </c>
      <c r="J65" s="33">
        <f t="shared" si="29"/>
        <v>0</v>
      </c>
      <c r="K65" s="33">
        <f t="shared" si="29"/>
        <v>0</v>
      </c>
      <c r="L65" s="33">
        <f t="shared" si="29"/>
        <v>0</v>
      </c>
      <c r="M65" s="33">
        <f t="shared" si="29"/>
        <v>0</v>
      </c>
      <c r="N65" s="33">
        <f t="shared" si="29"/>
        <v>0</v>
      </c>
      <c r="O65" s="33">
        <f t="shared" si="29"/>
        <v>0</v>
      </c>
      <c r="P65" s="33">
        <f t="shared" si="29"/>
        <v>0</v>
      </c>
      <c r="Q65" s="33">
        <f t="shared" si="29"/>
        <v>0</v>
      </c>
      <c r="R65" s="24">
        <f t="shared" si="29"/>
        <v>28531596.670000002</v>
      </c>
      <c r="S65" s="23">
        <f t="shared" si="29"/>
        <v>0</v>
      </c>
      <c r="T65" s="33">
        <f t="shared" si="29"/>
        <v>0</v>
      </c>
      <c r="U65" s="33">
        <f t="shared" si="29"/>
        <v>0</v>
      </c>
      <c r="V65" s="33">
        <f t="shared" si="29"/>
        <v>0</v>
      </c>
      <c r="W65" s="33">
        <f t="shared" si="29"/>
        <v>0</v>
      </c>
      <c r="X65" s="33">
        <f t="shared" si="29"/>
        <v>0</v>
      </c>
      <c r="Y65" s="33">
        <f t="shared" si="29"/>
        <v>0</v>
      </c>
      <c r="Z65" s="33">
        <f t="shared" si="29"/>
        <v>0</v>
      </c>
      <c r="AA65" s="33">
        <f t="shared" si="29"/>
        <v>0</v>
      </c>
      <c r="AB65" s="33">
        <f t="shared" si="29"/>
        <v>0</v>
      </c>
      <c r="AC65" s="33">
        <f t="shared" si="29"/>
        <v>0</v>
      </c>
      <c r="AD65" s="24">
        <f t="shared" si="29"/>
        <v>28531596.670000002</v>
      </c>
      <c r="AE65" s="23">
        <f t="shared" si="29"/>
        <v>0</v>
      </c>
      <c r="AF65" s="33">
        <f t="shared" si="29"/>
        <v>0</v>
      </c>
      <c r="AG65" s="33">
        <f t="shared" si="29"/>
        <v>0</v>
      </c>
      <c r="AH65" s="33">
        <f t="shared" si="29"/>
        <v>0</v>
      </c>
      <c r="AI65" s="33">
        <f t="shared" si="29"/>
        <v>0</v>
      </c>
      <c r="AJ65" s="33">
        <f t="shared" si="29"/>
        <v>0</v>
      </c>
      <c r="AK65" s="33">
        <f t="shared" si="29"/>
        <v>0</v>
      </c>
      <c r="AL65" s="33">
        <f t="shared" si="29"/>
        <v>0</v>
      </c>
      <c r="AM65" s="33">
        <f t="shared" si="29"/>
        <v>0</v>
      </c>
      <c r="AN65" s="33">
        <f t="shared" si="29"/>
        <v>0</v>
      </c>
      <c r="AO65" s="33">
        <f t="shared" si="29"/>
        <v>0</v>
      </c>
      <c r="AP65" s="24">
        <f t="shared" si="29"/>
        <v>28531596.670000002</v>
      </c>
      <c r="AQ65" s="23">
        <f t="shared" si="29"/>
        <v>0</v>
      </c>
      <c r="AR65" s="33">
        <f t="shared" si="29"/>
        <v>0</v>
      </c>
      <c r="AS65" s="33">
        <f t="shared" si="29"/>
        <v>0</v>
      </c>
      <c r="AT65" s="33">
        <f t="shared" si="29"/>
        <v>0</v>
      </c>
      <c r="AU65" s="33">
        <f t="shared" si="29"/>
        <v>0</v>
      </c>
      <c r="AV65" s="33">
        <f t="shared" si="29"/>
        <v>0</v>
      </c>
      <c r="AW65" s="33">
        <f t="shared" si="29"/>
        <v>0</v>
      </c>
      <c r="AX65" s="33">
        <f t="shared" si="29"/>
        <v>0</v>
      </c>
      <c r="AY65" s="33">
        <f t="shared" si="29"/>
        <v>0</v>
      </c>
      <c r="AZ65" s="33">
        <f t="shared" si="29"/>
        <v>0</v>
      </c>
      <c r="BA65" s="33">
        <f t="shared" si="29"/>
        <v>0</v>
      </c>
      <c r="BB65" s="24">
        <f t="shared" si="29"/>
        <v>28531596.670000002</v>
      </c>
      <c r="BC65" s="23">
        <f t="shared" si="29"/>
        <v>0</v>
      </c>
      <c r="BD65" s="33">
        <f t="shared" si="29"/>
        <v>0</v>
      </c>
      <c r="BE65" s="33">
        <f t="shared" si="29"/>
        <v>0</v>
      </c>
      <c r="BF65" s="33">
        <f t="shared" si="29"/>
        <v>0</v>
      </c>
      <c r="BG65" s="33">
        <f t="shared" si="29"/>
        <v>0</v>
      </c>
      <c r="BH65" s="33">
        <f t="shared" si="29"/>
        <v>0</v>
      </c>
      <c r="BI65" s="33">
        <f t="shared" si="29"/>
        <v>0</v>
      </c>
      <c r="BJ65" s="33">
        <f t="shared" si="29"/>
        <v>0</v>
      </c>
      <c r="BK65" s="33">
        <f t="shared" si="29"/>
        <v>0</v>
      </c>
      <c r="BL65" s="33">
        <f t="shared" si="29"/>
        <v>0</v>
      </c>
      <c r="BM65" s="33">
        <f t="shared" si="29"/>
        <v>0</v>
      </c>
      <c r="BN65" s="24">
        <f t="shared" si="29"/>
        <v>28531596.670000002</v>
      </c>
      <c r="BO65" s="23">
        <f t="shared" si="29"/>
        <v>0</v>
      </c>
      <c r="BP65" s="33">
        <f t="shared" si="29"/>
        <v>0</v>
      </c>
      <c r="BQ65" s="33">
        <f t="shared" ref="BQ65:BZ65" si="30">+SUM(BQ60:BQ64)</f>
        <v>0</v>
      </c>
      <c r="BR65" s="33">
        <f t="shared" si="30"/>
        <v>0</v>
      </c>
      <c r="BS65" s="33">
        <f t="shared" si="30"/>
        <v>0</v>
      </c>
      <c r="BT65" s="33">
        <f t="shared" si="30"/>
        <v>0</v>
      </c>
      <c r="BU65" s="33">
        <f t="shared" si="30"/>
        <v>0</v>
      </c>
      <c r="BV65" s="33">
        <f t="shared" si="30"/>
        <v>0</v>
      </c>
      <c r="BW65" s="33">
        <f t="shared" si="30"/>
        <v>0</v>
      </c>
      <c r="BX65" s="33">
        <f t="shared" si="30"/>
        <v>0</v>
      </c>
      <c r="BY65" s="33">
        <f t="shared" si="30"/>
        <v>0</v>
      </c>
      <c r="BZ65" s="24">
        <f t="shared" si="30"/>
        <v>28531596.649999999</v>
      </c>
    </row>
    <row r="66" spans="2:78" ht="3.75" customHeight="1"/>
    <row r="67" spans="2:78" s="11" customFormat="1">
      <c r="B67" s="368" t="s">
        <v>5</v>
      </c>
      <c r="C67" s="381"/>
      <c r="D67" s="369"/>
      <c r="E67" s="379" t="s">
        <v>7</v>
      </c>
      <c r="F67" s="380"/>
      <c r="G67" s="377">
        <v>1</v>
      </c>
      <c r="H67" s="377"/>
      <c r="I67" s="377"/>
      <c r="J67" s="377"/>
      <c r="K67" s="377"/>
      <c r="L67" s="377"/>
      <c r="M67" s="377"/>
      <c r="N67" s="377"/>
      <c r="O67" s="377"/>
      <c r="P67" s="377"/>
      <c r="Q67" s="377"/>
      <c r="R67" s="378"/>
      <c r="S67" s="376">
        <f>+G67+1</f>
        <v>2</v>
      </c>
      <c r="T67" s="377"/>
      <c r="U67" s="377"/>
      <c r="V67" s="377"/>
      <c r="W67" s="377"/>
      <c r="X67" s="377"/>
      <c r="Y67" s="377"/>
      <c r="Z67" s="377"/>
      <c r="AA67" s="377"/>
      <c r="AB67" s="377"/>
      <c r="AC67" s="377"/>
      <c r="AD67" s="378"/>
      <c r="AE67" s="376">
        <f>+S67+1</f>
        <v>3</v>
      </c>
      <c r="AF67" s="377"/>
      <c r="AG67" s="377"/>
      <c r="AH67" s="377"/>
      <c r="AI67" s="377"/>
      <c r="AJ67" s="377"/>
      <c r="AK67" s="377"/>
      <c r="AL67" s="377"/>
      <c r="AM67" s="377"/>
      <c r="AN67" s="377"/>
      <c r="AO67" s="377"/>
      <c r="AP67" s="378"/>
      <c r="AQ67" s="376">
        <f>+AE67+1</f>
        <v>4</v>
      </c>
      <c r="AR67" s="377"/>
      <c r="AS67" s="377"/>
      <c r="AT67" s="377"/>
      <c r="AU67" s="377"/>
      <c r="AV67" s="377"/>
      <c r="AW67" s="377"/>
      <c r="AX67" s="377"/>
      <c r="AY67" s="377"/>
      <c r="AZ67" s="377"/>
      <c r="BA67" s="377"/>
      <c r="BB67" s="378"/>
      <c r="BC67" s="376">
        <f>+AQ67+1</f>
        <v>5</v>
      </c>
      <c r="BD67" s="377"/>
      <c r="BE67" s="377"/>
      <c r="BF67" s="377"/>
      <c r="BG67" s="377"/>
      <c r="BH67" s="377"/>
      <c r="BI67" s="377"/>
      <c r="BJ67" s="377"/>
      <c r="BK67" s="377"/>
      <c r="BL67" s="377"/>
      <c r="BM67" s="377"/>
      <c r="BN67" s="378"/>
      <c r="BO67" s="376">
        <f>+BC67+1</f>
        <v>6</v>
      </c>
      <c r="BP67" s="377"/>
      <c r="BQ67" s="377"/>
      <c r="BR67" s="377"/>
      <c r="BS67" s="377"/>
      <c r="BT67" s="377"/>
      <c r="BU67" s="377"/>
      <c r="BV67" s="377"/>
      <c r="BW67" s="377"/>
      <c r="BX67" s="377"/>
      <c r="BY67" s="377"/>
      <c r="BZ67" s="378"/>
    </row>
    <row r="68" spans="2:78" s="11" customFormat="1">
      <c r="B68" s="372"/>
      <c r="C68" s="382"/>
      <c r="D68" s="373"/>
      <c r="E68" s="12">
        <f>+E$3</f>
        <v>45523</v>
      </c>
      <c r="F68" s="13">
        <f t="shared" ref="F68:BQ68" si="31">+F$3</f>
        <v>45565</v>
      </c>
      <c r="G68" s="34">
        <f t="shared" si="31"/>
        <v>45596</v>
      </c>
      <c r="H68" s="14">
        <f t="shared" si="31"/>
        <v>45626</v>
      </c>
      <c r="I68" s="14">
        <f t="shared" si="31"/>
        <v>45657</v>
      </c>
      <c r="J68" s="14">
        <f t="shared" si="31"/>
        <v>45688</v>
      </c>
      <c r="K68" s="14">
        <f t="shared" si="31"/>
        <v>45716</v>
      </c>
      <c r="L68" s="14">
        <f t="shared" si="31"/>
        <v>45747</v>
      </c>
      <c r="M68" s="14">
        <f t="shared" si="31"/>
        <v>45777</v>
      </c>
      <c r="N68" s="14">
        <f t="shared" si="31"/>
        <v>45808</v>
      </c>
      <c r="O68" s="14">
        <f t="shared" si="31"/>
        <v>45838</v>
      </c>
      <c r="P68" s="14">
        <f t="shared" si="31"/>
        <v>45869</v>
      </c>
      <c r="Q68" s="14">
        <f t="shared" si="31"/>
        <v>45900</v>
      </c>
      <c r="R68" s="13">
        <f t="shared" si="31"/>
        <v>45930</v>
      </c>
      <c r="S68" s="12">
        <f t="shared" si="31"/>
        <v>45961</v>
      </c>
      <c r="T68" s="14">
        <f t="shared" si="31"/>
        <v>45991</v>
      </c>
      <c r="U68" s="14">
        <f t="shared" si="31"/>
        <v>46022</v>
      </c>
      <c r="V68" s="14">
        <f t="shared" si="31"/>
        <v>46053</v>
      </c>
      <c r="W68" s="14">
        <f t="shared" si="31"/>
        <v>46081</v>
      </c>
      <c r="X68" s="14">
        <f t="shared" si="31"/>
        <v>46112</v>
      </c>
      <c r="Y68" s="14">
        <f t="shared" si="31"/>
        <v>46142</v>
      </c>
      <c r="Z68" s="14">
        <f t="shared" si="31"/>
        <v>46173</v>
      </c>
      <c r="AA68" s="14">
        <f t="shared" si="31"/>
        <v>46203</v>
      </c>
      <c r="AB68" s="14">
        <f t="shared" si="31"/>
        <v>46234</v>
      </c>
      <c r="AC68" s="14">
        <f t="shared" si="31"/>
        <v>46265</v>
      </c>
      <c r="AD68" s="13">
        <f t="shared" si="31"/>
        <v>46295</v>
      </c>
      <c r="AE68" s="12">
        <f t="shared" si="31"/>
        <v>46326</v>
      </c>
      <c r="AF68" s="14">
        <f t="shared" si="31"/>
        <v>46356</v>
      </c>
      <c r="AG68" s="14">
        <f t="shared" si="31"/>
        <v>46387</v>
      </c>
      <c r="AH68" s="14">
        <f t="shared" si="31"/>
        <v>46418</v>
      </c>
      <c r="AI68" s="14">
        <f t="shared" si="31"/>
        <v>46446</v>
      </c>
      <c r="AJ68" s="14">
        <f t="shared" si="31"/>
        <v>46477</v>
      </c>
      <c r="AK68" s="14">
        <f t="shared" si="31"/>
        <v>46507</v>
      </c>
      <c r="AL68" s="14">
        <f t="shared" si="31"/>
        <v>46538</v>
      </c>
      <c r="AM68" s="14">
        <f t="shared" si="31"/>
        <v>46568</v>
      </c>
      <c r="AN68" s="14">
        <f t="shared" si="31"/>
        <v>46599</v>
      </c>
      <c r="AO68" s="14">
        <f t="shared" si="31"/>
        <v>46630</v>
      </c>
      <c r="AP68" s="13">
        <f t="shared" si="31"/>
        <v>46660</v>
      </c>
      <c r="AQ68" s="12">
        <f t="shared" si="31"/>
        <v>46691</v>
      </c>
      <c r="AR68" s="14">
        <f t="shared" si="31"/>
        <v>46721</v>
      </c>
      <c r="AS68" s="14">
        <f t="shared" si="31"/>
        <v>46752</v>
      </c>
      <c r="AT68" s="14">
        <f t="shared" si="31"/>
        <v>46783</v>
      </c>
      <c r="AU68" s="14">
        <f t="shared" si="31"/>
        <v>46812</v>
      </c>
      <c r="AV68" s="14">
        <f t="shared" si="31"/>
        <v>46843</v>
      </c>
      <c r="AW68" s="14">
        <f t="shared" si="31"/>
        <v>46873</v>
      </c>
      <c r="AX68" s="14">
        <f t="shared" si="31"/>
        <v>46904</v>
      </c>
      <c r="AY68" s="14">
        <f t="shared" si="31"/>
        <v>46934</v>
      </c>
      <c r="AZ68" s="14">
        <f t="shared" si="31"/>
        <v>46965</v>
      </c>
      <c r="BA68" s="14">
        <f t="shared" si="31"/>
        <v>46996</v>
      </c>
      <c r="BB68" s="13">
        <f t="shared" si="31"/>
        <v>47026</v>
      </c>
      <c r="BC68" s="12">
        <f t="shared" si="31"/>
        <v>47057</v>
      </c>
      <c r="BD68" s="14">
        <f t="shared" si="31"/>
        <v>47087</v>
      </c>
      <c r="BE68" s="14">
        <f t="shared" si="31"/>
        <v>47118</v>
      </c>
      <c r="BF68" s="14">
        <f t="shared" si="31"/>
        <v>47149</v>
      </c>
      <c r="BG68" s="14">
        <f t="shared" si="31"/>
        <v>47177</v>
      </c>
      <c r="BH68" s="14">
        <f t="shared" si="31"/>
        <v>47208</v>
      </c>
      <c r="BI68" s="14">
        <f t="shared" si="31"/>
        <v>47238</v>
      </c>
      <c r="BJ68" s="14">
        <f t="shared" si="31"/>
        <v>47269</v>
      </c>
      <c r="BK68" s="14">
        <f t="shared" si="31"/>
        <v>47299</v>
      </c>
      <c r="BL68" s="14">
        <f t="shared" si="31"/>
        <v>47330</v>
      </c>
      <c r="BM68" s="14">
        <f t="shared" si="31"/>
        <v>47361</v>
      </c>
      <c r="BN68" s="13">
        <f t="shared" si="31"/>
        <v>47391</v>
      </c>
      <c r="BO68" s="12">
        <f t="shared" si="31"/>
        <v>47422</v>
      </c>
      <c r="BP68" s="14">
        <f t="shared" si="31"/>
        <v>47452</v>
      </c>
      <c r="BQ68" s="14">
        <f t="shared" si="31"/>
        <v>47483</v>
      </c>
      <c r="BR68" s="14">
        <f t="shared" ref="BR68:BZ68" si="32">+BR$3</f>
        <v>47514</v>
      </c>
      <c r="BS68" s="14">
        <f t="shared" si="32"/>
        <v>47542</v>
      </c>
      <c r="BT68" s="14">
        <f t="shared" si="32"/>
        <v>47573</v>
      </c>
      <c r="BU68" s="14">
        <f t="shared" si="32"/>
        <v>47603</v>
      </c>
      <c r="BV68" s="14">
        <f t="shared" si="32"/>
        <v>47634</v>
      </c>
      <c r="BW68" s="14">
        <f t="shared" si="32"/>
        <v>47664</v>
      </c>
      <c r="BX68" s="14">
        <f t="shared" si="32"/>
        <v>47695</v>
      </c>
      <c r="BY68" s="14">
        <f t="shared" si="32"/>
        <v>47726</v>
      </c>
      <c r="BZ68" s="13">
        <f t="shared" si="32"/>
        <v>47756</v>
      </c>
    </row>
    <row r="69" spans="2:78" ht="15" customHeight="1">
      <c r="B69" s="385"/>
      <c r="C69" s="383" t="str">
        <f>+B4</f>
        <v>Gosforth</v>
      </c>
      <c r="D69" s="384"/>
      <c r="E69" s="202">
        <f>+Gosforth!H24</f>
        <v>0</v>
      </c>
      <c r="F69" s="203">
        <f>+Gosforth!I24</f>
        <v>0</v>
      </c>
      <c r="G69" s="204">
        <f>+Gosforth!J24</f>
        <v>0</v>
      </c>
      <c r="H69" s="205">
        <f>+Gosforth!K24</f>
        <v>0</v>
      </c>
      <c r="I69" s="205">
        <f>+Gosforth!L24</f>
        <v>0</v>
      </c>
      <c r="J69" s="205">
        <f>+Gosforth!M24</f>
        <v>0</v>
      </c>
      <c r="K69" s="205">
        <f>+Gosforth!N24</f>
        <v>0</v>
      </c>
      <c r="L69" s="205">
        <f>+Gosforth!O24</f>
        <v>0</v>
      </c>
      <c r="M69" s="205">
        <f>+Gosforth!P24</f>
        <v>0</v>
      </c>
      <c r="N69" s="205">
        <f>+Gosforth!Q24</f>
        <v>0</v>
      </c>
      <c r="O69" s="205">
        <f>+Gosforth!R24</f>
        <v>0</v>
      </c>
      <c r="P69" s="205">
        <f>+Gosforth!S24</f>
        <v>0</v>
      </c>
      <c r="Q69" s="205">
        <f>+Gosforth!T24</f>
        <v>0</v>
      </c>
      <c r="R69" s="203">
        <f>+Gosforth!U24</f>
        <v>1199999.99</v>
      </c>
      <c r="S69" s="202">
        <f>+Gosforth!V24</f>
        <v>0</v>
      </c>
      <c r="T69" s="205">
        <f>+Gosforth!W24</f>
        <v>0</v>
      </c>
      <c r="U69" s="205">
        <f>+Gosforth!X24</f>
        <v>0</v>
      </c>
      <c r="V69" s="205">
        <f>+Gosforth!Y24</f>
        <v>0</v>
      </c>
      <c r="W69" s="205">
        <f>+Gosforth!Z24</f>
        <v>0</v>
      </c>
      <c r="X69" s="205">
        <f>+Gosforth!AA24</f>
        <v>0</v>
      </c>
      <c r="Y69" s="205">
        <f>+Gosforth!AB24</f>
        <v>0</v>
      </c>
      <c r="Z69" s="205">
        <f>+Gosforth!AC24</f>
        <v>0</v>
      </c>
      <c r="AA69" s="205">
        <f>+Gosforth!AD24</f>
        <v>0</v>
      </c>
      <c r="AB69" s="205">
        <f>+Gosforth!AE24</f>
        <v>0</v>
      </c>
      <c r="AC69" s="205">
        <f>+Gosforth!AF24</f>
        <v>0</v>
      </c>
      <c r="AD69" s="203">
        <f>+Gosforth!AG24</f>
        <v>1199999.99</v>
      </c>
      <c r="AE69" s="202">
        <f>+Gosforth!AH24</f>
        <v>0</v>
      </c>
      <c r="AF69" s="205">
        <f>+Gosforth!AI24</f>
        <v>0</v>
      </c>
      <c r="AG69" s="205">
        <f>+Gosforth!AJ24</f>
        <v>0</v>
      </c>
      <c r="AH69" s="205">
        <f>+Gosforth!AK24</f>
        <v>0</v>
      </c>
      <c r="AI69" s="205">
        <f>+Gosforth!AL24</f>
        <v>0</v>
      </c>
      <c r="AJ69" s="205">
        <f>+Gosforth!AM24</f>
        <v>0</v>
      </c>
      <c r="AK69" s="205">
        <f>+Gosforth!AN24</f>
        <v>0</v>
      </c>
      <c r="AL69" s="205">
        <f>+Gosforth!AO24</f>
        <v>0</v>
      </c>
      <c r="AM69" s="205">
        <f>+Gosforth!AP24</f>
        <v>0</v>
      </c>
      <c r="AN69" s="205">
        <f>+Gosforth!AQ24</f>
        <v>0</v>
      </c>
      <c r="AO69" s="205">
        <f>+Gosforth!AR24</f>
        <v>0</v>
      </c>
      <c r="AP69" s="203">
        <f>+Gosforth!AS24</f>
        <v>1199999.99</v>
      </c>
      <c r="AQ69" s="202">
        <f>+Gosforth!AT24</f>
        <v>0</v>
      </c>
      <c r="AR69" s="205">
        <f>+Gosforth!AU24</f>
        <v>0</v>
      </c>
      <c r="AS69" s="205">
        <f>+Gosforth!AV24</f>
        <v>0</v>
      </c>
      <c r="AT69" s="205">
        <f>+Gosforth!AW24</f>
        <v>0</v>
      </c>
      <c r="AU69" s="205">
        <f>+Gosforth!AX24</f>
        <v>0</v>
      </c>
      <c r="AV69" s="205">
        <f>+Gosforth!AY24</f>
        <v>0</v>
      </c>
      <c r="AW69" s="205">
        <f>+Gosforth!AZ24</f>
        <v>0</v>
      </c>
      <c r="AX69" s="205">
        <f>+Gosforth!BA24</f>
        <v>0</v>
      </c>
      <c r="AY69" s="205">
        <f>+Gosforth!BB24</f>
        <v>0</v>
      </c>
      <c r="AZ69" s="205">
        <f>+Gosforth!BC24</f>
        <v>0</v>
      </c>
      <c r="BA69" s="205">
        <f>+Gosforth!BD24</f>
        <v>0</v>
      </c>
      <c r="BB69" s="203">
        <f>+Gosforth!BE24</f>
        <v>1199999.99</v>
      </c>
      <c r="BC69" s="202">
        <f>+Gosforth!BF24</f>
        <v>0</v>
      </c>
      <c r="BD69" s="205">
        <f>+Gosforth!BG24</f>
        <v>0</v>
      </c>
      <c r="BE69" s="205">
        <f>+Gosforth!BH24</f>
        <v>0</v>
      </c>
      <c r="BF69" s="205">
        <f>+Gosforth!BI24</f>
        <v>0</v>
      </c>
      <c r="BG69" s="205">
        <f>+Gosforth!BJ24</f>
        <v>0</v>
      </c>
      <c r="BH69" s="205">
        <f>+Gosforth!BK24</f>
        <v>0</v>
      </c>
      <c r="BI69" s="205">
        <f>+Gosforth!BL24</f>
        <v>0</v>
      </c>
      <c r="BJ69" s="205">
        <f>+Gosforth!BM24</f>
        <v>0</v>
      </c>
      <c r="BK69" s="205">
        <f>+Gosforth!BN24</f>
        <v>0</v>
      </c>
      <c r="BL69" s="205">
        <f>+Gosforth!BO24</f>
        <v>0</v>
      </c>
      <c r="BM69" s="205">
        <f>+Gosforth!BP24</f>
        <v>0</v>
      </c>
      <c r="BN69" s="203">
        <f>+Gosforth!BQ24</f>
        <v>1199999.99</v>
      </c>
      <c r="BO69" s="202">
        <f>+Gosforth!BR24</f>
        <v>0</v>
      </c>
      <c r="BP69" s="205">
        <f>+Gosforth!BS24</f>
        <v>0</v>
      </c>
      <c r="BQ69" s="205">
        <f>+Gosforth!BT24</f>
        <v>0</v>
      </c>
      <c r="BR69" s="205">
        <f>+Gosforth!BU24</f>
        <v>0</v>
      </c>
      <c r="BS69" s="205">
        <f>+Gosforth!BV24</f>
        <v>0</v>
      </c>
      <c r="BT69" s="205">
        <f>+Gosforth!BW24</f>
        <v>0</v>
      </c>
      <c r="BU69" s="205">
        <f>+Gosforth!BX24</f>
        <v>0</v>
      </c>
      <c r="BV69" s="205">
        <f>+Gosforth!BY24</f>
        <v>0</v>
      </c>
      <c r="BW69" s="205">
        <f>+Gosforth!BZ24</f>
        <v>0</v>
      </c>
      <c r="BX69" s="205">
        <f>+Gosforth!CA24</f>
        <v>0</v>
      </c>
      <c r="BY69" s="205">
        <f>+Gosforth!CB24</f>
        <v>0</v>
      </c>
      <c r="BZ69" s="203">
        <f>+Gosforth!CC24</f>
        <v>1200000.05</v>
      </c>
    </row>
    <row r="70" spans="2:78" ht="15" customHeight="1">
      <c r="B70" s="386"/>
      <c r="C70" s="366" t="str">
        <f>$B$8</f>
        <v>Dalpark</v>
      </c>
      <c r="D70" s="367"/>
      <c r="E70" s="282">
        <f>+Dalpark!H24</f>
        <v>0</v>
      </c>
      <c r="F70" s="283">
        <f>+Dalpark!I24</f>
        <v>0</v>
      </c>
      <c r="G70" s="284">
        <f>+Dalpark!J24</f>
        <v>0</v>
      </c>
      <c r="H70" s="285">
        <f>+Dalpark!K24</f>
        <v>0</v>
      </c>
      <c r="I70" s="285">
        <f>+Dalpark!L24</f>
        <v>0</v>
      </c>
      <c r="J70" s="285">
        <f>+Dalpark!M24</f>
        <v>0</v>
      </c>
      <c r="K70" s="285">
        <f>+Dalpark!N24</f>
        <v>0</v>
      </c>
      <c r="L70" s="285">
        <f>+Dalpark!O24</f>
        <v>0</v>
      </c>
      <c r="M70" s="285">
        <f>+Dalpark!P24</f>
        <v>0</v>
      </c>
      <c r="N70" s="285">
        <f>+Dalpark!Q24</f>
        <v>0</v>
      </c>
      <c r="O70" s="285">
        <f>+Dalpark!R24</f>
        <v>0</v>
      </c>
      <c r="P70" s="285">
        <f>+Dalpark!S24</f>
        <v>0</v>
      </c>
      <c r="Q70" s="285">
        <f>+Dalpark!T24</f>
        <v>0</v>
      </c>
      <c r="R70" s="283">
        <f>+Dalpark!U24</f>
        <v>1085583.33</v>
      </c>
      <c r="S70" s="282">
        <f>+Dalpark!V24</f>
        <v>0</v>
      </c>
      <c r="T70" s="285">
        <f>+Dalpark!W24</f>
        <v>0</v>
      </c>
      <c r="U70" s="285">
        <f>+Dalpark!X24</f>
        <v>0</v>
      </c>
      <c r="V70" s="285">
        <f>+Dalpark!Y24</f>
        <v>0</v>
      </c>
      <c r="W70" s="285">
        <f>+Dalpark!Z24</f>
        <v>0</v>
      </c>
      <c r="X70" s="285">
        <f>+Dalpark!AA24</f>
        <v>0</v>
      </c>
      <c r="Y70" s="285">
        <f>+Dalpark!AB24</f>
        <v>0</v>
      </c>
      <c r="Z70" s="285">
        <f>+Dalpark!AC24</f>
        <v>0</v>
      </c>
      <c r="AA70" s="285">
        <f>+Dalpark!AD24</f>
        <v>0</v>
      </c>
      <c r="AB70" s="285">
        <f>+Dalpark!AE24</f>
        <v>0</v>
      </c>
      <c r="AC70" s="285">
        <f>+Dalpark!AF24</f>
        <v>0</v>
      </c>
      <c r="AD70" s="283">
        <f>+Dalpark!AG24</f>
        <v>1085583.33</v>
      </c>
      <c r="AE70" s="282">
        <f>+Dalpark!AH24</f>
        <v>0</v>
      </c>
      <c r="AF70" s="285">
        <f>+Dalpark!AI24</f>
        <v>0</v>
      </c>
      <c r="AG70" s="285">
        <f>+Dalpark!AJ24</f>
        <v>0</v>
      </c>
      <c r="AH70" s="285">
        <f>+Dalpark!AK24</f>
        <v>0</v>
      </c>
      <c r="AI70" s="285">
        <f>+Dalpark!AL24</f>
        <v>0</v>
      </c>
      <c r="AJ70" s="285">
        <f>+Dalpark!AM24</f>
        <v>0</v>
      </c>
      <c r="AK70" s="285">
        <f>+Dalpark!AN24</f>
        <v>0</v>
      </c>
      <c r="AL70" s="285">
        <f>+Dalpark!AO24</f>
        <v>0</v>
      </c>
      <c r="AM70" s="285">
        <f>+Dalpark!AP24</f>
        <v>0</v>
      </c>
      <c r="AN70" s="285">
        <f>+Dalpark!AQ24</f>
        <v>0</v>
      </c>
      <c r="AO70" s="285">
        <f>+Dalpark!AR24</f>
        <v>0</v>
      </c>
      <c r="AP70" s="283">
        <f>+Dalpark!AS24</f>
        <v>1085583.33</v>
      </c>
      <c r="AQ70" s="282">
        <f>+Dalpark!AT24</f>
        <v>0</v>
      </c>
      <c r="AR70" s="285">
        <f>+Dalpark!AU24</f>
        <v>0</v>
      </c>
      <c r="AS70" s="285">
        <f>+Dalpark!AV24</f>
        <v>0</v>
      </c>
      <c r="AT70" s="285">
        <f>+Dalpark!AW24</f>
        <v>0</v>
      </c>
      <c r="AU70" s="285">
        <f>+Dalpark!AX24</f>
        <v>0</v>
      </c>
      <c r="AV70" s="285">
        <f>+Dalpark!AY24</f>
        <v>0</v>
      </c>
      <c r="AW70" s="285">
        <f>+Dalpark!AZ24</f>
        <v>0</v>
      </c>
      <c r="AX70" s="285">
        <f>+Dalpark!BA24</f>
        <v>0</v>
      </c>
      <c r="AY70" s="285">
        <f>+Dalpark!BB24</f>
        <v>0</v>
      </c>
      <c r="AZ70" s="285">
        <f>+Dalpark!BC24</f>
        <v>0</v>
      </c>
      <c r="BA70" s="285">
        <f>+Dalpark!BD24</f>
        <v>0</v>
      </c>
      <c r="BB70" s="283">
        <f>+Dalpark!BE24</f>
        <v>1085583.33</v>
      </c>
      <c r="BC70" s="282">
        <f>+Dalpark!BF24</f>
        <v>0</v>
      </c>
      <c r="BD70" s="285">
        <f>+Dalpark!BG24</f>
        <v>0</v>
      </c>
      <c r="BE70" s="285">
        <f>+Dalpark!BH24</f>
        <v>0</v>
      </c>
      <c r="BF70" s="285">
        <f>+Dalpark!BI24</f>
        <v>0</v>
      </c>
      <c r="BG70" s="285">
        <f>+Dalpark!BJ24</f>
        <v>0</v>
      </c>
      <c r="BH70" s="285">
        <f>+Dalpark!BK24</f>
        <v>0</v>
      </c>
      <c r="BI70" s="285">
        <f>+Dalpark!BL24</f>
        <v>0</v>
      </c>
      <c r="BJ70" s="285">
        <f>+Dalpark!BM24</f>
        <v>0</v>
      </c>
      <c r="BK70" s="285">
        <f>+Dalpark!BN24</f>
        <v>0</v>
      </c>
      <c r="BL70" s="285">
        <f>+Dalpark!BO24</f>
        <v>0</v>
      </c>
      <c r="BM70" s="285">
        <f>+Dalpark!BP24</f>
        <v>0</v>
      </c>
      <c r="BN70" s="283">
        <f>+Dalpark!BQ24</f>
        <v>1085583.33</v>
      </c>
      <c r="BO70" s="282">
        <f>+Dalpark!BR24</f>
        <v>0</v>
      </c>
      <c r="BP70" s="285">
        <f>+Dalpark!BS24</f>
        <v>0</v>
      </c>
      <c r="BQ70" s="285">
        <f>+Dalpark!BT24</f>
        <v>0</v>
      </c>
      <c r="BR70" s="285">
        <f>+Dalpark!BU24</f>
        <v>0</v>
      </c>
      <c r="BS70" s="285">
        <f>+Dalpark!BV24</f>
        <v>0</v>
      </c>
      <c r="BT70" s="285">
        <f>+Dalpark!BW24</f>
        <v>0</v>
      </c>
      <c r="BU70" s="285">
        <f>+Dalpark!BX24</f>
        <v>0</v>
      </c>
      <c r="BV70" s="285">
        <f>+Dalpark!BY24</f>
        <v>0</v>
      </c>
      <c r="BW70" s="285">
        <f>+Dalpark!BZ24</f>
        <v>0</v>
      </c>
      <c r="BX70" s="285">
        <f>+Dalpark!CA24</f>
        <v>0</v>
      </c>
      <c r="BY70" s="285">
        <f>+Dalpark!CB24</f>
        <v>0</v>
      </c>
      <c r="BZ70" s="283">
        <f>+Dalpark!CC24</f>
        <v>1085583.3500000001</v>
      </c>
    </row>
    <row r="71" spans="2:78" ht="15" customHeight="1">
      <c r="B71" s="386"/>
      <c r="C71" s="366" t="str">
        <f>$B$12</f>
        <v>Leandra</v>
      </c>
      <c r="D71" s="367"/>
      <c r="E71" s="282">
        <f>+Leandra!H24</f>
        <v>0</v>
      </c>
      <c r="F71" s="283">
        <f>+Leandra!I24</f>
        <v>0</v>
      </c>
      <c r="G71" s="284">
        <f>+Leandra!J24</f>
        <v>0</v>
      </c>
      <c r="H71" s="285">
        <f>+Leandra!K24</f>
        <v>0</v>
      </c>
      <c r="I71" s="285">
        <f>+Leandra!L24</f>
        <v>0</v>
      </c>
      <c r="J71" s="285">
        <f>+Leandra!M24</f>
        <v>0</v>
      </c>
      <c r="K71" s="285">
        <f>+Leandra!N24</f>
        <v>0</v>
      </c>
      <c r="L71" s="285">
        <f>+Leandra!O24</f>
        <v>0</v>
      </c>
      <c r="M71" s="285">
        <f>+Leandra!P24</f>
        <v>0</v>
      </c>
      <c r="N71" s="285">
        <f>+Leandra!Q24</f>
        <v>0</v>
      </c>
      <c r="O71" s="285">
        <f>+Leandra!R24</f>
        <v>0</v>
      </c>
      <c r="P71" s="285">
        <f>+Leandra!S24</f>
        <v>0</v>
      </c>
      <c r="Q71" s="285">
        <f>+Leandra!T24</f>
        <v>0</v>
      </c>
      <c r="R71" s="283">
        <f>+Leandra!U24</f>
        <v>1002249.99</v>
      </c>
      <c r="S71" s="282">
        <f>+Leandra!V24</f>
        <v>0</v>
      </c>
      <c r="T71" s="285">
        <f>+Leandra!W24</f>
        <v>0</v>
      </c>
      <c r="U71" s="285">
        <f>+Leandra!X24</f>
        <v>0</v>
      </c>
      <c r="V71" s="285">
        <f>+Leandra!Y24</f>
        <v>0</v>
      </c>
      <c r="W71" s="285">
        <f>+Leandra!Z24</f>
        <v>0</v>
      </c>
      <c r="X71" s="285">
        <f>+Leandra!AA24</f>
        <v>0</v>
      </c>
      <c r="Y71" s="285">
        <f>+Leandra!AB24</f>
        <v>0</v>
      </c>
      <c r="Z71" s="285">
        <f>+Leandra!AC24</f>
        <v>0</v>
      </c>
      <c r="AA71" s="285">
        <f>+Leandra!AD24</f>
        <v>0</v>
      </c>
      <c r="AB71" s="285">
        <f>+Leandra!AE24</f>
        <v>0</v>
      </c>
      <c r="AC71" s="285">
        <f>+Leandra!AF24</f>
        <v>0</v>
      </c>
      <c r="AD71" s="283">
        <f>+Leandra!AG24</f>
        <v>1002249.99</v>
      </c>
      <c r="AE71" s="282">
        <f>+Leandra!AH24</f>
        <v>0</v>
      </c>
      <c r="AF71" s="285">
        <f>+Leandra!AI24</f>
        <v>0</v>
      </c>
      <c r="AG71" s="285">
        <f>+Leandra!AJ24</f>
        <v>0</v>
      </c>
      <c r="AH71" s="285">
        <f>+Leandra!AK24</f>
        <v>0</v>
      </c>
      <c r="AI71" s="285">
        <f>+Leandra!AL24</f>
        <v>0</v>
      </c>
      <c r="AJ71" s="285">
        <f>+Leandra!AM24</f>
        <v>0</v>
      </c>
      <c r="AK71" s="285">
        <f>+Leandra!AN24</f>
        <v>0</v>
      </c>
      <c r="AL71" s="285">
        <f>+Leandra!AO24</f>
        <v>0</v>
      </c>
      <c r="AM71" s="285">
        <f>+Leandra!AP24</f>
        <v>0</v>
      </c>
      <c r="AN71" s="285">
        <f>+Leandra!AQ24</f>
        <v>0</v>
      </c>
      <c r="AO71" s="285">
        <f>+Leandra!AR24</f>
        <v>0</v>
      </c>
      <c r="AP71" s="283">
        <f>+Leandra!AS24</f>
        <v>1002249.99</v>
      </c>
      <c r="AQ71" s="282">
        <f>+Leandra!AT24</f>
        <v>0</v>
      </c>
      <c r="AR71" s="285">
        <f>+Leandra!AU24</f>
        <v>0</v>
      </c>
      <c r="AS71" s="285">
        <f>+Leandra!AV24</f>
        <v>0</v>
      </c>
      <c r="AT71" s="285">
        <f>+Leandra!AW24</f>
        <v>0</v>
      </c>
      <c r="AU71" s="285">
        <f>+Leandra!AX24</f>
        <v>0</v>
      </c>
      <c r="AV71" s="285">
        <f>+Leandra!AY24</f>
        <v>0</v>
      </c>
      <c r="AW71" s="285">
        <f>+Leandra!AZ24</f>
        <v>0</v>
      </c>
      <c r="AX71" s="285">
        <f>+Leandra!BA24</f>
        <v>0</v>
      </c>
      <c r="AY71" s="285">
        <f>+Leandra!BB24</f>
        <v>0</v>
      </c>
      <c r="AZ71" s="285">
        <f>+Leandra!BC24</f>
        <v>0</v>
      </c>
      <c r="BA71" s="285">
        <f>+Leandra!BD24</f>
        <v>0</v>
      </c>
      <c r="BB71" s="283">
        <f>+Leandra!BE24</f>
        <v>1002249.99</v>
      </c>
      <c r="BC71" s="282">
        <f>+Leandra!BF24</f>
        <v>0</v>
      </c>
      <c r="BD71" s="285">
        <f>+Leandra!BG24</f>
        <v>0</v>
      </c>
      <c r="BE71" s="285">
        <f>+Leandra!BH24</f>
        <v>0</v>
      </c>
      <c r="BF71" s="285">
        <f>+Leandra!BI24</f>
        <v>0</v>
      </c>
      <c r="BG71" s="285">
        <f>+Leandra!BJ24</f>
        <v>0</v>
      </c>
      <c r="BH71" s="285">
        <f>+Leandra!BK24</f>
        <v>0</v>
      </c>
      <c r="BI71" s="285">
        <f>+Leandra!BL24</f>
        <v>0</v>
      </c>
      <c r="BJ71" s="285">
        <f>+Leandra!BM24</f>
        <v>0</v>
      </c>
      <c r="BK71" s="285">
        <f>+Leandra!BN24</f>
        <v>0</v>
      </c>
      <c r="BL71" s="285">
        <f>+Leandra!BO24</f>
        <v>0</v>
      </c>
      <c r="BM71" s="285">
        <f>+Leandra!BP24</f>
        <v>0</v>
      </c>
      <c r="BN71" s="283">
        <f>+Leandra!BQ24</f>
        <v>1002249.99</v>
      </c>
      <c r="BO71" s="282">
        <f>+Leandra!BR24</f>
        <v>0</v>
      </c>
      <c r="BP71" s="285">
        <f>+Leandra!BS24</f>
        <v>0</v>
      </c>
      <c r="BQ71" s="285">
        <f>+Leandra!BT24</f>
        <v>0</v>
      </c>
      <c r="BR71" s="285">
        <f>+Leandra!BU24</f>
        <v>0</v>
      </c>
      <c r="BS71" s="285">
        <f>+Leandra!BV24</f>
        <v>0</v>
      </c>
      <c r="BT71" s="285">
        <f>+Leandra!BW24</f>
        <v>0</v>
      </c>
      <c r="BU71" s="285">
        <f>+Leandra!BX24</f>
        <v>0</v>
      </c>
      <c r="BV71" s="285">
        <f>+Leandra!BY24</f>
        <v>0</v>
      </c>
      <c r="BW71" s="285">
        <f>+Leandra!BZ24</f>
        <v>0</v>
      </c>
      <c r="BX71" s="285">
        <f>+Leandra!CA24</f>
        <v>0</v>
      </c>
      <c r="BY71" s="285">
        <f>+Leandra!CB24</f>
        <v>0</v>
      </c>
      <c r="BZ71" s="283">
        <f>+Leandra!CC24</f>
        <v>1002250.05</v>
      </c>
    </row>
    <row r="72" spans="2:78">
      <c r="B72" s="386"/>
      <c r="C72" s="366" t="str">
        <f>+B16</f>
        <v>Trichardt</v>
      </c>
      <c r="D72" s="367"/>
      <c r="E72" s="16">
        <f>+Trichardt!H24</f>
        <v>0</v>
      </c>
      <c r="F72" s="17">
        <f>+Trichardt!I24</f>
        <v>0</v>
      </c>
      <c r="G72" s="35">
        <f>+Trichardt!J24</f>
        <v>0</v>
      </c>
      <c r="H72" s="18">
        <f>+Trichardt!K24</f>
        <v>0</v>
      </c>
      <c r="I72" s="18">
        <f>+Trichardt!L24</f>
        <v>0</v>
      </c>
      <c r="J72" s="18">
        <f>+Trichardt!M24</f>
        <v>0</v>
      </c>
      <c r="K72" s="18">
        <f>+Trichardt!N24</f>
        <v>0</v>
      </c>
      <c r="L72" s="18">
        <f>+Trichardt!O24</f>
        <v>0</v>
      </c>
      <c r="M72" s="18">
        <f>+Trichardt!P24</f>
        <v>0</v>
      </c>
      <c r="N72" s="18">
        <f>+Trichardt!Q24</f>
        <v>0</v>
      </c>
      <c r="O72" s="18">
        <f>+Trichardt!R24</f>
        <v>0</v>
      </c>
      <c r="P72" s="18">
        <f>+Trichardt!S24</f>
        <v>0</v>
      </c>
      <c r="Q72" s="18">
        <f>+Trichardt!T24</f>
        <v>0</v>
      </c>
      <c r="R72" s="17">
        <f>+Trichardt!U24</f>
        <v>968916.66</v>
      </c>
      <c r="S72" s="16">
        <f>+Trichardt!V24</f>
        <v>0</v>
      </c>
      <c r="T72" s="18">
        <f>+Trichardt!W24</f>
        <v>0</v>
      </c>
      <c r="U72" s="18">
        <f>+Trichardt!X24</f>
        <v>0</v>
      </c>
      <c r="V72" s="18">
        <f>+Trichardt!Y24</f>
        <v>0</v>
      </c>
      <c r="W72" s="18">
        <f>+Trichardt!Z24</f>
        <v>0</v>
      </c>
      <c r="X72" s="18">
        <f>+Trichardt!AA24</f>
        <v>0</v>
      </c>
      <c r="Y72" s="18">
        <f>+Trichardt!AB24</f>
        <v>0</v>
      </c>
      <c r="Z72" s="18">
        <f>+Trichardt!AC24</f>
        <v>0</v>
      </c>
      <c r="AA72" s="18">
        <f>+Trichardt!AD24</f>
        <v>0</v>
      </c>
      <c r="AB72" s="18">
        <f>+Trichardt!AE24</f>
        <v>0</v>
      </c>
      <c r="AC72" s="18">
        <f>+Trichardt!AF24</f>
        <v>0</v>
      </c>
      <c r="AD72" s="17">
        <f>+Trichardt!AG24</f>
        <v>968916.66</v>
      </c>
      <c r="AE72" s="16">
        <f>+Trichardt!AH24</f>
        <v>0</v>
      </c>
      <c r="AF72" s="18">
        <f>+Trichardt!AI24</f>
        <v>0</v>
      </c>
      <c r="AG72" s="18">
        <f>+Trichardt!AJ24</f>
        <v>0</v>
      </c>
      <c r="AH72" s="18">
        <f>+Trichardt!AK24</f>
        <v>0</v>
      </c>
      <c r="AI72" s="18">
        <f>+Trichardt!AL24</f>
        <v>0</v>
      </c>
      <c r="AJ72" s="18">
        <f>+Trichardt!AM24</f>
        <v>0</v>
      </c>
      <c r="AK72" s="18">
        <f>+Trichardt!AN24</f>
        <v>0</v>
      </c>
      <c r="AL72" s="18">
        <f>+Trichardt!AO24</f>
        <v>0</v>
      </c>
      <c r="AM72" s="18">
        <f>+Trichardt!AP24</f>
        <v>0</v>
      </c>
      <c r="AN72" s="18">
        <f>+Trichardt!AQ24</f>
        <v>0</v>
      </c>
      <c r="AO72" s="18">
        <f>+Trichardt!AR24</f>
        <v>0</v>
      </c>
      <c r="AP72" s="17">
        <f>+Trichardt!AS24</f>
        <v>968916.66</v>
      </c>
      <c r="AQ72" s="16">
        <f>+Trichardt!AT24</f>
        <v>0</v>
      </c>
      <c r="AR72" s="18">
        <f>+Trichardt!AU24</f>
        <v>0</v>
      </c>
      <c r="AS72" s="18">
        <f>+Trichardt!AV24</f>
        <v>0</v>
      </c>
      <c r="AT72" s="18">
        <f>+Trichardt!AW24</f>
        <v>0</v>
      </c>
      <c r="AU72" s="18">
        <f>+Trichardt!AX24</f>
        <v>0</v>
      </c>
      <c r="AV72" s="18">
        <f>+Trichardt!AY24</f>
        <v>0</v>
      </c>
      <c r="AW72" s="18">
        <f>+Trichardt!AZ24</f>
        <v>0</v>
      </c>
      <c r="AX72" s="18">
        <f>+Trichardt!BA24</f>
        <v>0</v>
      </c>
      <c r="AY72" s="18">
        <f>+Trichardt!BB24</f>
        <v>0</v>
      </c>
      <c r="AZ72" s="18">
        <f>+Trichardt!BC24</f>
        <v>0</v>
      </c>
      <c r="BA72" s="18">
        <f>+Trichardt!BD24</f>
        <v>0</v>
      </c>
      <c r="BB72" s="17">
        <f>+Trichardt!BE24</f>
        <v>968916.66</v>
      </c>
      <c r="BC72" s="16">
        <f>+Trichardt!BF24</f>
        <v>0</v>
      </c>
      <c r="BD72" s="18">
        <f>+Trichardt!BG24</f>
        <v>0</v>
      </c>
      <c r="BE72" s="18">
        <f>+Trichardt!BH24</f>
        <v>0</v>
      </c>
      <c r="BF72" s="18">
        <f>+Trichardt!BI24</f>
        <v>0</v>
      </c>
      <c r="BG72" s="18">
        <f>+Trichardt!BJ24</f>
        <v>0</v>
      </c>
      <c r="BH72" s="18">
        <f>+Trichardt!BK24</f>
        <v>0</v>
      </c>
      <c r="BI72" s="18">
        <f>+Trichardt!BL24</f>
        <v>0</v>
      </c>
      <c r="BJ72" s="18">
        <f>+Trichardt!BM24</f>
        <v>0</v>
      </c>
      <c r="BK72" s="18">
        <f>+Trichardt!BN24</f>
        <v>0</v>
      </c>
      <c r="BL72" s="18">
        <f>+Trichardt!BO24</f>
        <v>0</v>
      </c>
      <c r="BM72" s="18">
        <f>+Trichardt!BP24</f>
        <v>0</v>
      </c>
      <c r="BN72" s="17">
        <f>+Trichardt!BQ24</f>
        <v>968916.66</v>
      </c>
      <c r="BO72" s="16">
        <f>+Trichardt!BR24</f>
        <v>0</v>
      </c>
      <c r="BP72" s="18">
        <f>+Trichardt!BS24</f>
        <v>0</v>
      </c>
      <c r="BQ72" s="18">
        <f>+Trichardt!BT24</f>
        <v>0</v>
      </c>
      <c r="BR72" s="18">
        <f>+Trichardt!BU24</f>
        <v>0</v>
      </c>
      <c r="BS72" s="18">
        <f>+Trichardt!BV24</f>
        <v>0</v>
      </c>
      <c r="BT72" s="18">
        <f>+Trichardt!BW24</f>
        <v>0</v>
      </c>
      <c r="BU72" s="18">
        <f>+Trichardt!BX24</f>
        <v>0</v>
      </c>
      <c r="BV72" s="18">
        <f>+Trichardt!BY24</f>
        <v>0</v>
      </c>
      <c r="BW72" s="18">
        <f>+Trichardt!BZ24</f>
        <v>0</v>
      </c>
      <c r="BX72" s="18">
        <f>+Trichardt!CA24</f>
        <v>0</v>
      </c>
      <c r="BY72" s="18">
        <f>+Trichardt!CB24</f>
        <v>0</v>
      </c>
      <c r="BZ72" s="17">
        <f>+Trichardt!CC24</f>
        <v>968916.7</v>
      </c>
    </row>
    <row r="73" spans="2:78">
      <c r="B73" s="386"/>
      <c r="C73" s="366" t="str">
        <f>+B20</f>
        <v>Ermelo</v>
      </c>
      <c r="D73" s="367"/>
      <c r="E73" s="16">
        <f>+Ermelo!H24</f>
        <v>0</v>
      </c>
      <c r="F73" s="17">
        <f>+Ermelo!I24</f>
        <v>0</v>
      </c>
      <c r="G73" s="35">
        <f>+Ermelo!J24</f>
        <v>0</v>
      </c>
      <c r="H73" s="18">
        <f>+Ermelo!K24</f>
        <v>0</v>
      </c>
      <c r="I73" s="18">
        <f>+Ermelo!L24</f>
        <v>0</v>
      </c>
      <c r="J73" s="18">
        <f>+Ermelo!M24</f>
        <v>0</v>
      </c>
      <c r="K73" s="18">
        <f>+Ermelo!N24</f>
        <v>0</v>
      </c>
      <c r="L73" s="18">
        <f>+Ermelo!O24</f>
        <v>0</v>
      </c>
      <c r="M73" s="18">
        <f>+Ermelo!P24</f>
        <v>0</v>
      </c>
      <c r="N73" s="18">
        <f>+Ermelo!Q24</f>
        <v>0</v>
      </c>
      <c r="O73" s="18">
        <f>+Ermelo!R24</f>
        <v>0</v>
      </c>
      <c r="P73" s="18">
        <f>+Ermelo!S24</f>
        <v>0</v>
      </c>
      <c r="Q73" s="18">
        <f>+Ermelo!T24</f>
        <v>0</v>
      </c>
      <c r="R73" s="17">
        <f>+Ermelo!U24</f>
        <v>885583.32</v>
      </c>
      <c r="S73" s="16">
        <f>+Ermelo!V24</f>
        <v>0</v>
      </c>
      <c r="T73" s="18">
        <f>+Ermelo!W24</f>
        <v>0</v>
      </c>
      <c r="U73" s="18">
        <f>+Ermelo!X24</f>
        <v>0</v>
      </c>
      <c r="V73" s="18">
        <f>+Ermelo!Y24</f>
        <v>0</v>
      </c>
      <c r="W73" s="18">
        <f>+Ermelo!Z24</f>
        <v>0</v>
      </c>
      <c r="X73" s="18">
        <f>+Ermelo!AA24</f>
        <v>0</v>
      </c>
      <c r="Y73" s="18">
        <f>+Ermelo!AB24</f>
        <v>0</v>
      </c>
      <c r="Z73" s="18">
        <f>+Ermelo!AC24</f>
        <v>0</v>
      </c>
      <c r="AA73" s="18">
        <f>+Ermelo!AD24</f>
        <v>0</v>
      </c>
      <c r="AB73" s="18">
        <f>+Ermelo!AE24</f>
        <v>0</v>
      </c>
      <c r="AC73" s="18">
        <f>+Ermelo!AF24</f>
        <v>0</v>
      </c>
      <c r="AD73" s="17">
        <f>+Ermelo!AG24</f>
        <v>885583.32</v>
      </c>
      <c r="AE73" s="16">
        <f>+Ermelo!AH24</f>
        <v>0</v>
      </c>
      <c r="AF73" s="18">
        <f>+Ermelo!AI24</f>
        <v>0</v>
      </c>
      <c r="AG73" s="18">
        <f>+Ermelo!AJ24</f>
        <v>0</v>
      </c>
      <c r="AH73" s="18">
        <f>+Ermelo!AK24</f>
        <v>0</v>
      </c>
      <c r="AI73" s="18">
        <f>+Ermelo!AL24</f>
        <v>0</v>
      </c>
      <c r="AJ73" s="18">
        <f>+Ermelo!AM24</f>
        <v>0</v>
      </c>
      <c r="AK73" s="18">
        <f>+Ermelo!AN24</f>
        <v>0</v>
      </c>
      <c r="AL73" s="18">
        <f>+Ermelo!AO24</f>
        <v>0</v>
      </c>
      <c r="AM73" s="18">
        <f>+Ermelo!AP24</f>
        <v>0</v>
      </c>
      <c r="AN73" s="18">
        <f>+Ermelo!AQ24</f>
        <v>0</v>
      </c>
      <c r="AO73" s="18">
        <f>+Ermelo!AR24</f>
        <v>0</v>
      </c>
      <c r="AP73" s="17">
        <f>+Ermelo!AS24</f>
        <v>885583.32</v>
      </c>
      <c r="AQ73" s="16">
        <f>+Ermelo!AT24</f>
        <v>0</v>
      </c>
      <c r="AR73" s="18">
        <f>+Ermelo!AU24</f>
        <v>0</v>
      </c>
      <c r="AS73" s="18">
        <f>+Ermelo!AV24</f>
        <v>0</v>
      </c>
      <c r="AT73" s="18">
        <f>+Ermelo!AW24</f>
        <v>0</v>
      </c>
      <c r="AU73" s="18">
        <f>+Ermelo!AX24</f>
        <v>0</v>
      </c>
      <c r="AV73" s="18">
        <f>+Ermelo!AY24</f>
        <v>0</v>
      </c>
      <c r="AW73" s="18">
        <f>+Ermelo!AZ24</f>
        <v>0</v>
      </c>
      <c r="AX73" s="18">
        <f>+Ermelo!BA24</f>
        <v>0</v>
      </c>
      <c r="AY73" s="18">
        <f>+Ermelo!BB24</f>
        <v>0</v>
      </c>
      <c r="AZ73" s="18">
        <f>+Ermelo!BC24</f>
        <v>0</v>
      </c>
      <c r="BA73" s="18">
        <f>+Ermelo!BD24</f>
        <v>0</v>
      </c>
      <c r="BB73" s="17">
        <f>+Ermelo!BE24</f>
        <v>885583.32</v>
      </c>
      <c r="BC73" s="16">
        <f>+Ermelo!BF24</f>
        <v>0</v>
      </c>
      <c r="BD73" s="18">
        <f>+Ermelo!BG24</f>
        <v>0</v>
      </c>
      <c r="BE73" s="18">
        <f>+Ermelo!BH24</f>
        <v>0</v>
      </c>
      <c r="BF73" s="18">
        <f>+Ermelo!BI24</f>
        <v>0</v>
      </c>
      <c r="BG73" s="18">
        <f>+Ermelo!BJ24</f>
        <v>0</v>
      </c>
      <c r="BH73" s="18">
        <f>+Ermelo!BK24</f>
        <v>0</v>
      </c>
      <c r="BI73" s="18">
        <f>+Ermelo!BL24</f>
        <v>0</v>
      </c>
      <c r="BJ73" s="18">
        <f>+Ermelo!BM24</f>
        <v>0</v>
      </c>
      <c r="BK73" s="18">
        <f>+Ermelo!BN24</f>
        <v>0</v>
      </c>
      <c r="BL73" s="18">
        <f>+Ermelo!BO24</f>
        <v>0</v>
      </c>
      <c r="BM73" s="18">
        <f>+Ermelo!BP24</f>
        <v>0</v>
      </c>
      <c r="BN73" s="17">
        <f>+Ermelo!BQ24</f>
        <v>885583.32</v>
      </c>
      <c r="BO73" s="16">
        <f>+Ermelo!BR24</f>
        <v>0</v>
      </c>
      <c r="BP73" s="18">
        <f>+Ermelo!BS24</f>
        <v>0</v>
      </c>
      <c r="BQ73" s="18">
        <f>+Ermelo!BT24</f>
        <v>0</v>
      </c>
      <c r="BR73" s="18">
        <f>+Ermelo!BU24</f>
        <v>0</v>
      </c>
      <c r="BS73" s="18">
        <f>+Ermelo!BV24</f>
        <v>0</v>
      </c>
      <c r="BT73" s="18">
        <f>+Ermelo!BW24</f>
        <v>0</v>
      </c>
      <c r="BU73" s="18">
        <f>+Ermelo!BX24</f>
        <v>0</v>
      </c>
      <c r="BV73" s="18">
        <f>+Ermelo!BY24</f>
        <v>0</v>
      </c>
      <c r="BW73" s="18">
        <f>+Ermelo!BZ24</f>
        <v>0</v>
      </c>
      <c r="BX73" s="18">
        <f>+Ermelo!CA24</f>
        <v>0</v>
      </c>
      <c r="BY73" s="18">
        <f>+Ermelo!CB24</f>
        <v>0</v>
      </c>
      <c r="BZ73" s="17">
        <f>+Ermelo!CC24</f>
        <v>885583.4</v>
      </c>
    </row>
    <row r="74" spans="2:78" ht="15" customHeight="1">
      <c r="B74" s="392" t="s">
        <v>23</v>
      </c>
      <c r="C74" s="393"/>
      <c r="D74" s="394"/>
      <c r="E74" s="23">
        <f t="shared" ref="E74:BP74" si="33">+SUM(E69:E73)</f>
        <v>0</v>
      </c>
      <c r="F74" s="24">
        <f t="shared" si="33"/>
        <v>0</v>
      </c>
      <c r="G74" s="37">
        <f t="shared" si="33"/>
        <v>0</v>
      </c>
      <c r="H74" s="33">
        <f t="shared" si="33"/>
        <v>0</v>
      </c>
      <c r="I74" s="33">
        <f t="shared" si="33"/>
        <v>0</v>
      </c>
      <c r="J74" s="33">
        <f t="shared" si="33"/>
        <v>0</v>
      </c>
      <c r="K74" s="33">
        <f t="shared" si="33"/>
        <v>0</v>
      </c>
      <c r="L74" s="33">
        <f t="shared" si="33"/>
        <v>0</v>
      </c>
      <c r="M74" s="33">
        <f t="shared" si="33"/>
        <v>0</v>
      </c>
      <c r="N74" s="33">
        <f t="shared" si="33"/>
        <v>0</v>
      </c>
      <c r="O74" s="33">
        <f t="shared" si="33"/>
        <v>0</v>
      </c>
      <c r="P74" s="33">
        <f t="shared" si="33"/>
        <v>0</v>
      </c>
      <c r="Q74" s="33">
        <f t="shared" si="33"/>
        <v>0</v>
      </c>
      <c r="R74" s="24">
        <f t="shared" si="33"/>
        <v>5142333.29</v>
      </c>
      <c r="S74" s="23">
        <f t="shared" si="33"/>
        <v>0</v>
      </c>
      <c r="T74" s="33">
        <f t="shared" si="33"/>
        <v>0</v>
      </c>
      <c r="U74" s="33">
        <f t="shared" si="33"/>
        <v>0</v>
      </c>
      <c r="V74" s="33">
        <f t="shared" si="33"/>
        <v>0</v>
      </c>
      <c r="W74" s="33">
        <f t="shared" si="33"/>
        <v>0</v>
      </c>
      <c r="X74" s="33">
        <f t="shared" si="33"/>
        <v>0</v>
      </c>
      <c r="Y74" s="33">
        <f t="shared" si="33"/>
        <v>0</v>
      </c>
      <c r="Z74" s="33">
        <f t="shared" si="33"/>
        <v>0</v>
      </c>
      <c r="AA74" s="33">
        <f t="shared" si="33"/>
        <v>0</v>
      </c>
      <c r="AB74" s="33">
        <f t="shared" si="33"/>
        <v>0</v>
      </c>
      <c r="AC74" s="33">
        <f t="shared" si="33"/>
        <v>0</v>
      </c>
      <c r="AD74" s="24">
        <f t="shared" si="33"/>
        <v>5142333.29</v>
      </c>
      <c r="AE74" s="23">
        <f t="shared" si="33"/>
        <v>0</v>
      </c>
      <c r="AF74" s="33">
        <f t="shared" si="33"/>
        <v>0</v>
      </c>
      <c r="AG74" s="33">
        <f t="shared" si="33"/>
        <v>0</v>
      </c>
      <c r="AH74" s="33">
        <f t="shared" si="33"/>
        <v>0</v>
      </c>
      <c r="AI74" s="33">
        <f t="shared" si="33"/>
        <v>0</v>
      </c>
      <c r="AJ74" s="33">
        <f t="shared" si="33"/>
        <v>0</v>
      </c>
      <c r="AK74" s="33">
        <f t="shared" si="33"/>
        <v>0</v>
      </c>
      <c r="AL74" s="33">
        <f t="shared" si="33"/>
        <v>0</v>
      </c>
      <c r="AM74" s="33">
        <f t="shared" si="33"/>
        <v>0</v>
      </c>
      <c r="AN74" s="33">
        <f t="shared" si="33"/>
        <v>0</v>
      </c>
      <c r="AO74" s="33">
        <f t="shared" si="33"/>
        <v>0</v>
      </c>
      <c r="AP74" s="24">
        <f t="shared" si="33"/>
        <v>5142333.29</v>
      </c>
      <c r="AQ74" s="23">
        <f t="shared" si="33"/>
        <v>0</v>
      </c>
      <c r="AR74" s="33">
        <f t="shared" si="33"/>
        <v>0</v>
      </c>
      <c r="AS74" s="33">
        <f t="shared" si="33"/>
        <v>0</v>
      </c>
      <c r="AT74" s="33">
        <f t="shared" si="33"/>
        <v>0</v>
      </c>
      <c r="AU74" s="33">
        <f t="shared" si="33"/>
        <v>0</v>
      </c>
      <c r="AV74" s="33">
        <f t="shared" si="33"/>
        <v>0</v>
      </c>
      <c r="AW74" s="33">
        <f t="shared" si="33"/>
        <v>0</v>
      </c>
      <c r="AX74" s="33">
        <f t="shared" si="33"/>
        <v>0</v>
      </c>
      <c r="AY74" s="33">
        <f t="shared" si="33"/>
        <v>0</v>
      </c>
      <c r="AZ74" s="33">
        <f t="shared" si="33"/>
        <v>0</v>
      </c>
      <c r="BA74" s="33">
        <f t="shared" si="33"/>
        <v>0</v>
      </c>
      <c r="BB74" s="24">
        <f t="shared" si="33"/>
        <v>5142333.29</v>
      </c>
      <c r="BC74" s="23">
        <f t="shared" si="33"/>
        <v>0</v>
      </c>
      <c r="BD74" s="33">
        <f t="shared" si="33"/>
        <v>0</v>
      </c>
      <c r="BE74" s="33">
        <f t="shared" si="33"/>
        <v>0</v>
      </c>
      <c r="BF74" s="33">
        <f t="shared" si="33"/>
        <v>0</v>
      </c>
      <c r="BG74" s="33">
        <f t="shared" si="33"/>
        <v>0</v>
      </c>
      <c r="BH74" s="33">
        <f t="shared" si="33"/>
        <v>0</v>
      </c>
      <c r="BI74" s="33">
        <f t="shared" si="33"/>
        <v>0</v>
      </c>
      <c r="BJ74" s="33">
        <f t="shared" si="33"/>
        <v>0</v>
      </c>
      <c r="BK74" s="33">
        <f t="shared" si="33"/>
        <v>0</v>
      </c>
      <c r="BL74" s="33">
        <f t="shared" si="33"/>
        <v>0</v>
      </c>
      <c r="BM74" s="33">
        <f t="shared" si="33"/>
        <v>0</v>
      </c>
      <c r="BN74" s="24">
        <f t="shared" si="33"/>
        <v>5142333.29</v>
      </c>
      <c r="BO74" s="23">
        <f t="shared" si="33"/>
        <v>0</v>
      </c>
      <c r="BP74" s="33">
        <f t="shared" si="33"/>
        <v>0</v>
      </c>
      <c r="BQ74" s="33">
        <f t="shared" ref="BQ74:BZ74" si="34">+SUM(BQ69:BQ73)</f>
        <v>0</v>
      </c>
      <c r="BR74" s="33">
        <f t="shared" si="34"/>
        <v>0</v>
      </c>
      <c r="BS74" s="33">
        <f t="shared" si="34"/>
        <v>0</v>
      </c>
      <c r="BT74" s="33">
        <f t="shared" si="34"/>
        <v>0</v>
      </c>
      <c r="BU74" s="33">
        <f t="shared" si="34"/>
        <v>0</v>
      </c>
      <c r="BV74" s="33">
        <f t="shared" si="34"/>
        <v>0</v>
      </c>
      <c r="BW74" s="33">
        <f t="shared" si="34"/>
        <v>0</v>
      </c>
      <c r="BX74" s="33">
        <f t="shared" si="34"/>
        <v>0</v>
      </c>
      <c r="BY74" s="33">
        <f t="shared" si="34"/>
        <v>0</v>
      </c>
      <c r="BZ74" s="24">
        <f t="shared" si="34"/>
        <v>5142333.55</v>
      </c>
    </row>
    <row r="75" spans="2:78" ht="15" customHeight="1"/>
    <row r="76" spans="2:78" ht="15" customHeight="1">
      <c r="C76" s="30" t="s">
        <v>24</v>
      </c>
      <c r="D76" s="31" t="str">
        <f>IF((SUM(E60:BZ64)+SUM(E51:BZ55)+SUM(E42:BZ46)+SUM(E33:BZ37)+SUM(E4:BZ23)+SUM(E69:BZ73))='N17 Totals'!G8,"OK","CHECK")</f>
        <v>OK</v>
      </c>
    </row>
    <row r="77" spans="2:78" ht="15" customHeight="1">
      <c r="D77" s="32"/>
    </row>
    <row r="78" spans="2:78" ht="15" customHeight="1">
      <c r="D78" s="32"/>
      <c r="E78" s="387"/>
      <c r="F78" s="387"/>
      <c r="G78" s="387"/>
      <c r="H78" s="387"/>
    </row>
    <row r="79" spans="2:78" ht="15" customHeight="1"/>
    <row r="80" spans="2:78" ht="15" customHeight="1">
      <c r="D80" s="32"/>
    </row>
    <row r="81" ht="15" customHeight="1"/>
    <row r="82" ht="15" customHeight="1"/>
    <row r="83" ht="15" customHeight="1"/>
    <row r="97" spans="3:5">
      <c r="E97" s="317">
        <f>(851709205.26+116778058.35)/72</f>
        <v>13451211.99</v>
      </c>
    </row>
    <row r="102" spans="3:5">
      <c r="C102" s="318"/>
    </row>
    <row r="103" spans="3:5">
      <c r="C103" s="318"/>
    </row>
  </sheetData>
  <sheetProtection algorithmName="SHA-512" hashValue="G2rrrnTWeZJQ4RbKI1LfOPFQca5DXKUzorPUPwZsKXlcdP1KUHGnECZalFTGMHsKiL0ZHQSRbzY5V0YWuArB4g==" saltValue="RHVWLMPeDULQQyHH01Hg9g==" spinCount="100000" sheet="1" objects="1" scenarios="1" selectLockedCells="1"/>
  <mergeCells count="96">
    <mergeCell ref="B74:D74"/>
    <mergeCell ref="AQ67:BB67"/>
    <mergeCell ref="BC67:BN67"/>
    <mergeCell ref="BO67:BZ67"/>
    <mergeCell ref="B69:B73"/>
    <mergeCell ref="C69:D69"/>
    <mergeCell ref="C72:D72"/>
    <mergeCell ref="C73:D73"/>
    <mergeCell ref="B67:D68"/>
    <mergeCell ref="E67:F67"/>
    <mergeCell ref="G67:R67"/>
    <mergeCell ref="S67:AD67"/>
    <mergeCell ref="AE67:AP67"/>
    <mergeCell ref="BC2:BN2"/>
    <mergeCell ref="BC31:BN31"/>
    <mergeCell ref="BC40:BN40"/>
    <mergeCell ref="BC49:BN49"/>
    <mergeCell ref="BC58:BN58"/>
    <mergeCell ref="B2:C3"/>
    <mergeCell ref="AQ2:BB2"/>
    <mergeCell ref="AQ31:BB31"/>
    <mergeCell ref="AQ40:BB40"/>
    <mergeCell ref="AQ49:BB49"/>
    <mergeCell ref="C27:D27"/>
    <mergeCell ref="C45:D45"/>
    <mergeCell ref="C42:D42"/>
    <mergeCell ref="B49:D50"/>
    <mergeCell ref="G2:R2"/>
    <mergeCell ref="E2:F2"/>
    <mergeCell ref="G31:R31"/>
    <mergeCell ref="G40:R40"/>
    <mergeCell ref="E31:F31"/>
    <mergeCell ref="C24:D24"/>
    <mergeCell ref="B33:B37"/>
    <mergeCell ref="AE31:AP31"/>
    <mergeCell ref="S40:AD40"/>
    <mergeCell ref="AE40:AP40"/>
    <mergeCell ref="S49:AD49"/>
    <mergeCell ref="AE49:AP49"/>
    <mergeCell ref="E78:H78"/>
    <mergeCell ref="B58:D59"/>
    <mergeCell ref="D2:D3"/>
    <mergeCell ref="B4:C7"/>
    <mergeCell ref="C54:D54"/>
    <mergeCell ref="B65:D65"/>
    <mergeCell ref="B38:D38"/>
    <mergeCell ref="B16:C19"/>
    <mergeCell ref="B29:D29"/>
    <mergeCell ref="B47:D47"/>
    <mergeCell ref="B56:D56"/>
    <mergeCell ref="B60:B64"/>
    <mergeCell ref="C63:D63"/>
    <mergeCell ref="C60:D60"/>
    <mergeCell ref="C55:D55"/>
    <mergeCell ref="B42:B46"/>
    <mergeCell ref="BO49:BZ49"/>
    <mergeCell ref="BO58:BZ58"/>
    <mergeCell ref="G58:R58"/>
    <mergeCell ref="G49:R49"/>
    <mergeCell ref="E58:F58"/>
    <mergeCell ref="E49:F49"/>
    <mergeCell ref="S58:AD58"/>
    <mergeCell ref="AE58:AP58"/>
    <mergeCell ref="AQ58:BB58"/>
    <mergeCell ref="B8:C11"/>
    <mergeCell ref="C25:D25"/>
    <mergeCell ref="C26:D26"/>
    <mergeCell ref="C43:D43"/>
    <mergeCell ref="BO2:BZ2"/>
    <mergeCell ref="BO31:BZ31"/>
    <mergeCell ref="BO40:BZ40"/>
    <mergeCell ref="E40:F40"/>
    <mergeCell ref="B31:D32"/>
    <mergeCell ref="B40:D41"/>
    <mergeCell ref="C36:D36"/>
    <mergeCell ref="C33:D33"/>
    <mergeCell ref="B24:B28"/>
    <mergeCell ref="S2:AD2"/>
    <mergeCell ref="AE2:AP2"/>
    <mergeCell ref="S31:AD31"/>
    <mergeCell ref="C34:D34"/>
    <mergeCell ref="C35:D35"/>
    <mergeCell ref="C52:D52"/>
    <mergeCell ref="C53:D53"/>
    <mergeCell ref="B12:C15"/>
    <mergeCell ref="C51:D51"/>
    <mergeCell ref="C46:D46"/>
    <mergeCell ref="B20:C23"/>
    <mergeCell ref="C28:D28"/>
    <mergeCell ref="C37:D37"/>
    <mergeCell ref="C61:D61"/>
    <mergeCell ref="C62:D62"/>
    <mergeCell ref="C70:D70"/>
    <mergeCell ref="C71:D71"/>
    <mergeCell ref="C44:D44"/>
    <mergeCell ref="C64:D64"/>
  </mergeCells>
  <pageMargins left="0.23622047244094491" right="0.23622047244094491" top="0.74803149606299213" bottom="0.74803149606299213" header="0.31496062992125984" footer="0.31496062992125984"/>
  <pageSetup paperSize="9" scale="50" fitToWidth="0" orientation="landscape" r:id="rId1"/>
  <headerFooter>
    <oddFooter>&amp;L&amp;8&amp;F
&amp;A&amp;C&amp;8Page &amp;P of &amp;N&amp;R&amp;8&amp;D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CD519"/>
  <sheetViews>
    <sheetView showGridLines="0" zoomScale="125" zoomScaleNormal="80" zoomScaleSheetLayoutView="55" workbookViewId="0">
      <pane xSplit="7" ySplit="3" topLeftCell="AZ490" activePane="bottomRight" state="frozen"/>
      <selection pane="topRight" activeCell="B400" sqref="B400"/>
      <selection pane="bottomLeft" activeCell="B400" sqref="B400"/>
      <selection pane="bottomRight" activeCell="CD275" sqref="CD275"/>
    </sheetView>
  </sheetViews>
  <sheetFormatPr baseColWidth="10" defaultColWidth="9.1640625" defaultRowHeight="14"/>
  <cols>
    <col min="1" max="1" width="1" style="46" customWidth="1"/>
    <col min="2" max="2" width="10.33203125" style="46" bestFit="1" customWidth="1"/>
    <col min="3" max="3" width="87.83203125" style="172" customWidth="1"/>
    <col min="4" max="4" width="15.6640625" style="173" customWidth="1"/>
    <col min="5" max="5" width="15.1640625" style="333" customWidth="1"/>
    <col min="6" max="6" width="6.1640625" style="173" bestFit="1" customWidth="1"/>
    <col min="7" max="7" width="17" style="174" customWidth="1"/>
    <col min="8" max="8" width="13.6640625" style="175" bestFit="1" customWidth="1"/>
    <col min="9" max="9" width="14.83203125" style="175" bestFit="1" customWidth="1"/>
    <col min="10" max="21" width="16.6640625" style="175" bestFit="1" customWidth="1"/>
    <col min="22" max="22" width="16.33203125" style="175" bestFit="1" customWidth="1"/>
    <col min="23" max="33" width="16.6640625" style="175" bestFit="1" customWidth="1"/>
    <col min="34" max="45" width="16.33203125" style="175" bestFit="1" customWidth="1"/>
    <col min="46" max="46" width="16" style="175" bestFit="1" customWidth="1"/>
    <col min="47" max="57" width="16.33203125" style="175" bestFit="1" customWidth="1"/>
    <col min="58" max="58" width="16" style="175" bestFit="1" customWidth="1"/>
    <col min="59" max="69" width="16.33203125" style="175" bestFit="1" customWidth="1"/>
    <col min="70" max="70" width="16" style="175" bestFit="1" customWidth="1"/>
    <col min="71" max="80" width="16.33203125" style="175" bestFit="1" customWidth="1"/>
    <col min="81" max="81" width="16" style="175" bestFit="1" customWidth="1"/>
    <col min="82" max="82" width="5" style="46" bestFit="1" customWidth="1"/>
    <col min="83" max="16384" width="9.1640625" style="46"/>
  </cols>
  <sheetData>
    <row r="1" spans="2:82">
      <c r="B1" s="41"/>
      <c r="C1" s="42"/>
      <c r="D1" s="43"/>
      <c r="E1" s="322"/>
      <c r="F1" s="43"/>
      <c r="G1" s="44"/>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1"/>
    </row>
    <row r="2" spans="2:82" ht="15" customHeight="1">
      <c r="B2" s="416" t="s">
        <v>25</v>
      </c>
      <c r="C2" s="417" t="s">
        <v>26</v>
      </c>
      <c r="D2" s="420" t="s">
        <v>27</v>
      </c>
      <c r="E2" s="419" t="s">
        <v>28</v>
      </c>
      <c r="F2" s="418" t="s">
        <v>29</v>
      </c>
      <c r="G2" s="421" t="s">
        <v>30</v>
      </c>
      <c r="H2" s="423" t="s">
        <v>7</v>
      </c>
      <c r="I2" s="423"/>
      <c r="J2" s="422" t="s">
        <v>31</v>
      </c>
      <c r="K2" s="422"/>
      <c r="L2" s="422"/>
      <c r="M2" s="422"/>
      <c r="N2" s="422"/>
      <c r="O2" s="422"/>
      <c r="P2" s="422"/>
      <c r="Q2" s="422"/>
      <c r="R2" s="422"/>
      <c r="S2" s="422"/>
      <c r="T2" s="422"/>
      <c r="U2" s="422"/>
      <c r="V2" s="422" t="s">
        <v>32</v>
      </c>
      <c r="W2" s="422"/>
      <c r="X2" s="422"/>
      <c r="Y2" s="422"/>
      <c r="Z2" s="422"/>
      <c r="AA2" s="422"/>
      <c r="AB2" s="422"/>
      <c r="AC2" s="422"/>
      <c r="AD2" s="422"/>
      <c r="AE2" s="422"/>
      <c r="AF2" s="422"/>
      <c r="AG2" s="422"/>
      <c r="AH2" s="422" t="s">
        <v>33</v>
      </c>
      <c r="AI2" s="422"/>
      <c r="AJ2" s="422"/>
      <c r="AK2" s="422"/>
      <c r="AL2" s="422"/>
      <c r="AM2" s="422"/>
      <c r="AN2" s="422"/>
      <c r="AO2" s="422"/>
      <c r="AP2" s="422"/>
      <c r="AQ2" s="422"/>
      <c r="AR2" s="422"/>
      <c r="AS2" s="422"/>
      <c r="AT2" s="422" t="s">
        <v>34</v>
      </c>
      <c r="AU2" s="422"/>
      <c r="AV2" s="422"/>
      <c r="AW2" s="422"/>
      <c r="AX2" s="422"/>
      <c r="AY2" s="422"/>
      <c r="AZ2" s="422"/>
      <c r="BA2" s="422"/>
      <c r="BB2" s="422"/>
      <c r="BC2" s="422"/>
      <c r="BD2" s="422"/>
      <c r="BE2" s="422"/>
      <c r="BF2" s="422" t="s">
        <v>35</v>
      </c>
      <c r="BG2" s="422"/>
      <c r="BH2" s="422"/>
      <c r="BI2" s="422"/>
      <c r="BJ2" s="422"/>
      <c r="BK2" s="422"/>
      <c r="BL2" s="422"/>
      <c r="BM2" s="422"/>
      <c r="BN2" s="422"/>
      <c r="BO2" s="422"/>
      <c r="BP2" s="422"/>
      <c r="BQ2" s="422"/>
      <c r="BR2" s="422" t="s">
        <v>36</v>
      </c>
      <c r="BS2" s="422"/>
      <c r="BT2" s="422"/>
      <c r="BU2" s="422"/>
      <c r="BV2" s="422"/>
      <c r="BW2" s="422"/>
      <c r="BX2" s="422"/>
      <c r="BY2" s="422"/>
      <c r="BZ2" s="422"/>
      <c r="CA2" s="422"/>
      <c r="CB2" s="422"/>
      <c r="CC2" s="422"/>
      <c r="CD2" s="41"/>
    </row>
    <row r="3" spans="2:82" ht="14" customHeight="1">
      <c r="B3" s="416"/>
      <c r="C3" s="417"/>
      <c r="D3" s="420"/>
      <c r="E3" s="419"/>
      <c r="F3" s="418"/>
      <c r="G3" s="421"/>
      <c r="H3" s="47">
        <f>'Title Page'!C11</f>
        <v>45523</v>
      </c>
      <c r="I3" s="48">
        <f>DATE(YEAR(H3),MONTH(H3)+2,1)-1</f>
        <v>45565</v>
      </c>
      <c r="J3" s="47">
        <f>DATE(YEAR(I3),MONTH(I3)+2,1)-1</f>
        <v>45596</v>
      </c>
      <c r="K3" s="49">
        <f t="shared" ref="K3:BV3" si="0">DATE(YEAR(J3),MONTH(J3)+2,1)-1</f>
        <v>45626</v>
      </c>
      <c r="L3" s="49">
        <f t="shared" si="0"/>
        <v>45657</v>
      </c>
      <c r="M3" s="49">
        <f t="shared" si="0"/>
        <v>45688</v>
      </c>
      <c r="N3" s="49">
        <f t="shared" si="0"/>
        <v>45716</v>
      </c>
      <c r="O3" s="49">
        <f t="shared" si="0"/>
        <v>45747</v>
      </c>
      <c r="P3" s="49">
        <f t="shared" si="0"/>
        <v>45777</v>
      </c>
      <c r="Q3" s="49">
        <f t="shared" si="0"/>
        <v>45808</v>
      </c>
      <c r="R3" s="49">
        <f t="shared" si="0"/>
        <v>45838</v>
      </c>
      <c r="S3" s="49">
        <f t="shared" si="0"/>
        <v>45869</v>
      </c>
      <c r="T3" s="49">
        <f t="shared" si="0"/>
        <v>45900</v>
      </c>
      <c r="U3" s="48">
        <f t="shared" si="0"/>
        <v>45930</v>
      </c>
      <c r="V3" s="47">
        <f t="shared" si="0"/>
        <v>45961</v>
      </c>
      <c r="W3" s="49">
        <f t="shared" si="0"/>
        <v>45991</v>
      </c>
      <c r="X3" s="49">
        <f t="shared" si="0"/>
        <v>46022</v>
      </c>
      <c r="Y3" s="49">
        <f t="shared" si="0"/>
        <v>46053</v>
      </c>
      <c r="Z3" s="49">
        <f t="shared" si="0"/>
        <v>46081</v>
      </c>
      <c r="AA3" s="49">
        <f t="shared" si="0"/>
        <v>46112</v>
      </c>
      <c r="AB3" s="49">
        <f t="shared" si="0"/>
        <v>46142</v>
      </c>
      <c r="AC3" s="49">
        <f t="shared" si="0"/>
        <v>46173</v>
      </c>
      <c r="AD3" s="49">
        <f t="shared" si="0"/>
        <v>46203</v>
      </c>
      <c r="AE3" s="49">
        <f t="shared" si="0"/>
        <v>46234</v>
      </c>
      <c r="AF3" s="49">
        <f t="shared" si="0"/>
        <v>46265</v>
      </c>
      <c r="AG3" s="48">
        <f t="shared" si="0"/>
        <v>46295</v>
      </c>
      <c r="AH3" s="47">
        <f t="shared" si="0"/>
        <v>46326</v>
      </c>
      <c r="AI3" s="49">
        <f t="shared" si="0"/>
        <v>46356</v>
      </c>
      <c r="AJ3" s="49">
        <f t="shared" si="0"/>
        <v>46387</v>
      </c>
      <c r="AK3" s="49">
        <f t="shared" si="0"/>
        <v>46418</v>
      </c>
      <c r="AL3" s="49">
        <f t="shared" si="0"/>
        <v>46446</v>
      </c>
      <c r="AM3" s="49">
        <f t="shared" si="0"/>
        <v>46477</v>
      </c>
      <c r="AN3" s="49">
        <f t="shared" si="0"/>
        <v>46507</v>
      </c>
      <c r="AO3" s="49">
        <f t="shared" si="0"/>
        <v>46538</v>
      </c>
      <c r="AP3" s="49">
        <f t="shared" si="0"/>
        <v>46568</v>
      </c>
      <c r="AQ3" s="49">
        <f t="shared" si="0"/>
        <v>46599</v>
      </c>
      <c r="AR3" s="49">
        <f t="shared" si="0"/>
        <v>46630</v>
      </c>
      <c r="AS3" s="48">
        <f t="shared" si="0"/>
        <v>46660</v>
      </c>
      <c r="AT3" s="47">
        <f t="shared" si="0"/>
        <v>46691</v>
      </c>
      <c r="AU3" s="49">
        <f t="shared" si="0"/>
        <v>46721</v>
      </c>
      <c r="AV3" s="49">
        <f t="shared" si="0"/>
        <v>46752</v>
      </c>
      <c r="AW3" s="49">
        <f t="shared" si="0"/>
        <v>46783</v>
      </c>
      <c r="AX3" s="49">
        <f t="shared" si="0"/>
        <v>46812</v>
      </c>
      <c r="AY3" s="49">
        <f t="shared" si="0"/>
        <v>46843</v>
      </c>
      <c r="AZ3" s="49">
        <f t="shared" si="0"/>
        <v>46873</v>
      </c>
      <c r="BA3" s="49">
        <f t="shared" si="0"/>
        <v>46904</v>
      </c>
      <c r="BB3" s="49">
        <f t="shared" si="0"/>
        <v>46934</v>
      </c>
      <c r="BC3" s="49">
        <f t="shared" si="0"/>
        <v>46965</v>
      </c>
      <c r="BD3" s="49">
        <f t="shared" si="0"/>
        <v>46996</v>
      </c>
      <c r="BE3" s="48">
        <f t="shared" si="0"/>
        <v>47026</v>
      </c>
      <c r="BF3" s="47">
        <f t="shared" si="0"/>
        <v>47057</v>
      </c>
      <c r="BG3" s="49">
        <f t="shared" si="0"/>
        <v>47087</v>
      </c>
      <c r="BH3" s="49">
        <f t="shared" si="0"/>
        <v>47118</v>
      </c>
      <c r="BI3" s="49">
        <f t="shared" si="0"/>
        <v>47149</v>
      </c>
      <c r="BJ3" s="49">
        <f t="shared" si="0"/>
        <v>47177</v>
      </c>
      <c r="BK3" s="49">
        <f t="shared" si="0"/>
        <v>47208</v>
      </c>
      <c r="BL3" s="49">
        <f t="shared" si="0"/>
        <v>47238</v>
      </c>
      <c r="BM3" s="49">
        <f t="shared" si="0"/>
        <v>47269</v>
      </c>
      <c r="BN3" s="49">
        <f t="shared" si="0"/>
        <v>47299</v>
      </c>
      <c r="BO3" s="49">
        <f t="shared" si="0"/>
        <v>47330</v>
      </c>
      <c r="BP3" s="49">
        <f t="shared" si="0"/>
        <v>47361</v>
      </c>
      <c r="BQ3" s="48">
        <f t="shared" si="0"/>
        <v>47391</v>
      </c>
      <c r="BR3" s="47">
        <f t="shared" si="0"/>
        <v>47422</v>
      </c>
      <c r="BS3" s="49">
        <f t="shared" si="0"/>
        <v>47452</v>
      </c>
      <c r="BT3" s="49">
        <f t="shared" si="0"/>
        <v>47483</v>
      </c>
      <c r="BU3" s="49">
        <f t="shared" si="0"/>
        <v>47514</v>
      </c>
      <c r="BV3" s="49">
        <f t="shared" si="0"/>
        <v>47542</v>
      </c>
      <c r="BW3" s="49">
        <f t="shared" ref="BW3:CC3" si="1">DATE(YEAR(BV3),MONTH(BV3)+2,1)-1</f>
        <v>47573</v>
      </c>
      <c r="BX3" s="49">
        <f t="shared" si="1"/>
        <v>47603</v>
      </c>
      <c r="BY3" s="49">
        <f t="shared" si="1"/>
        <v>47634</v>
      </c>
      <c r="BZ3" s="49">
        <f t="shared" si="1"/>
        <v>47664</v>
      </c>
      <c r="CA3" s="49">
        <f t="shared" si="1"/>
        <v>47695</v>
      </c>
      <c r="CB3" s="49">
        <f t="shared" si="1"/>
        <v>47726</v>
      </c>
      <c r="CC3" s="48">
        <f t="shared" si="1"/>
        <v>47756</v>
      </c>
      <c r="CD3" s="41"/>
    </row>
    <row r="4" spans="2:82" ht="16">
      <c r="B4" s="50"/>
      <c r="C4" s="51"/>
      <c r="D4" s="52"/>
      <c r="E4" s="323"/>
      <c r="F4" s="52"/>
      <c r="G4" s="53"/>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5"/>
      <c r="CD4" s="41"/>
    </row>
    <row r="5" spans="2:82">
      <c r="B5" s="56"/>
      <c r="C5" s="57"/>
      <c r="D5" s="58"/>
      <c r="E5" s="324"/>
      <c r="F5" s="58"/>
      <c r="G5" s="59"/>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60"/>
      <c r="CD5" s="41"/>
    </row>
    <row r="6" spans="2:82">
      <c r="B6" s="56"/>
      <c r="C6" s="403" t="s">
        <v>37</v>
      </c>
      <c r="D6" s="403"/>
      <c r="E6" s="403"/>
      <c r="F6" s="403"/>
      <c r="G6" s="61">
        <f>+G7+G8</f>
        <v>532709555</v>
      </c>
      <c r="H6" s="45"/>
      <c r="I6" s="220"/>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60"/>
      <c r="CD6" s="41"/>
    </row>
    <row r="7" spans="2:82">
      <c r="B7" s="56"/>
      <c r="C7" s="402" t="s">
        <v>38</v>
      </c>
      <c r="D7" s="402"/>
      <c r="E7" s="402"/>
      <c r="F7" s="402"/>
      <c r="G7" s="62">
        <f>+G8*0.15</f>
        <v>69483855</v>
      </c>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60"/>
      <c r="CD7" s="41"/>
    </row>
    <row r="8" spans="2:82">
      <c r="B8" s="56"/>
      <c r="C8" s="401" t="s">
        <v>39</v>
      </c>
      <c r="D8" s="401"/>
      <c r="E8" s="401"/>
      <c r="F8" s="401"/>
      <c r="G8" s="63">
        <f>+G11</f>
        <v>463225700</v>
      </c>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60"/>
      <c r="CD8" s="41"/>
    </row>
    <row r="9" spans="2:82">
      <c r="B9" s="56"/>
      <c r="C9" s="41"/>
      <c r="D9" s="45"/>
      <c r="E9" s="325"/>
      <c r="F9" s="45"/>
      <c r="G9" s="64"/>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60"/>
      <c r="CD9" s="41"/>
    </row>
    <row r="10" spans="2:82" ht="15">
      <c r="B10" s="56"/>
      <c r="C10" s="42"/>
      <c r="D10" s="43"/>
      <c r="E10" s="322"/>
      <c r="F10" s="43" t="s">
        <v>40</v>
      </c>
      <c r="G10" s="44">
        <f>+SUM(H30:CC53,H55:CC91,H93:CC101,H103:CC112,H115:CC125,H127:CC135,H137:CC145,H147:CC149,H151:CC167,H169:CC170,H172:CC172,H174:CC211,H215:CC228,H230:CC261,H263:CC277,H280:CC427,H429:CC431,H433:CC466,H469:CC503)</f>
        <v>463225700</v>
      </c>
      <c r="H10" s="211" t="b">
        <f>G10=G11</f>
        <v>1</v>
      </c>
      <c r="I10" s="113" t="b">
        <f>G10=G28+G213+G468</f>
        <v>1</v>
      </c>
      <c r="J10" s="45"/>
      <c r="K10" s="65"/>
      <c r="L10" s="45"/>
      <c r="M10" s="45"/>
      <c r="N10" s="45"/>
      <c r="O10" s="45"/>
      <c r="P10" s="45"/>
      <c r="Q10" s="45"/>
      <c r="R10" s="45"/>
      <c r="S10" s="45"/>
      <c r="T10" s="45"/>
      <c r="U10" s="45"/>
      <c r="V10" s="45"/>
      <c r="W10" s="65"/>
      <c r="X10" s="45"/>
      <c r="Y10" s="45"/>
      <c r="Z10" s="45"/>
      <c r="AA10" s="45"/>
      <c r="AB10" s="45"/>
      <c r="AC10" s="45"/>
      <c r="AD10" s="45"/>
      <c r="AE10" s="45"/>
      <c r="AF10" s="45"/>
      <c r="AG10" s="45"/>
      <c r="AH10" s="45"/>
      <c r="AI10" s="65"/>
      <c r="AJ10" s="45"/>
      <c r="AK10" s="45"/>
      <c r="AL10" s="45"/>
      <c r="AM10" s="45"/>
      <c r="AN10" s="45"/>
      <c r="AO10" s="45"/>
      <c r="AP10" s="45"/>
      <c r="AQ10" s="45"/>
      <c r="AR10" s="45"/>
      <c r="AS10" s="45"/>
      <c r="AT10" s="45"/>
      <c r="AU10" s="65"/>
      <c r="AV10" s="45"/>
      <c r="AW10" s="45"/>
      <c r="AX10" s="45"/>
      <c r="AY10" s="45"/>
      <c r="AZ10" s="45"/>
      <c r="BA10" s="45"/>
      <c r="BB10" s="45"/>
      <c r="BC10" s="45"/>
      <c r="BD10" s="45"/>
      <c r="BE10" s="45"/>
      <c r="BF10" s="45"/>
      <c r="BG10" s="65"/>
      <c r="BH10" s="45"/>
      <c r="BI10" s="45"/>
      <c r="BJ10" s="45"/>
      <c r="BK10" s="45"/>
      <c r="BL10" s="45"/>
      <c r="BM10" s="45"/>
      <c r="BN10" s="45"/>
      <c r="BO10" s="45"/>
      <c r="BP10" s="45"/>
      <c r="BQ10" s="45"/>
      <c r="BR10" s="45"/>
      <c r="BS10" s="65"/>
      <c r="BT10" s="45"/>
      <c r="BU10" s="45"/>
      <c r="BV10" s="45"/>
      <c r="BW10" s="45"/>
      <c r="BX10" s="45"/>
      <c r="BY10" s="45"/>
      <c r="BZ10" s="45"/>
      <c r="CA10" s="45"/>
      <c r="CB10" s="45"/>
      <c r="CC10" s="60"/>
      <c r="CD10" s="41"/>
    </row>
    <row r="11" spans="2:82" ht="15">
      <c r="B11" s="66"/>
      <c r="C11" s="406" t="s">
        <v>41</v>
      </c>
      <c r="D11" s="406"/>
      <c r="E11" s="406"/>
      <c r="F11" s="406"/>
      <c r="G11" s="213">
        <f t="shared" ref="G11:G19" si="2">+SUM(H11:CC11)</f>
        <v>463225700</v>
      </c>
      <c r="H11" s="275">
        <f>+H21+H12+H24</f>
        <v>0</v>
      </c>
      <c r="I11" s="67">
        <f t="shared" ref="I11:BT11" si="3">+I21+I12+I24</f>
        <v>0</v>
      </c>
      <c r="J11" s="275">
        <f t="shared" si="3"/>
        <v>0</v>
      </c>
      <c r="K11" s="68">
        <f t="shared" si="3"/>
        <v>0</v>
      </c>
      <c r="L11" s="68">
        <f t="shared" si="3"/>
        <v>0</v>
      </c>
      <c r="M11" s="68">
        <f t="shared" si="3"/>
        <v>0</v>
      </c>
      <c r="N11" s="68">
        <f t="shared" si="3"/>
        <v>0</v>
      </c>
      <c r="O11" s="68">
        <f t="shared" si="3"/>
        <v>0</v>
      </c>
      <c r="P11" s="68">
        <f t="shared" si="3"/>
        <v>0</v>
      </c>
      <c r="Q11" s="68">
        <f t="shared" si="3"/>
        <v>0</v>
      </c>
      <c r="R11" s="68">
        <f t="shared" si="3"/>
        <v>0</v>
      </c>
      <c r="S11" s="68">
        <f t="shared" si="3"/>
        <v>0</v>
      </c>
      <c r="T11" s="68">
        <f t="shared" si="3"/>
        <v>0</v>
      </c>
      <c r="U11" s="67">
        <f t="shared" si="3"/>
        <v>77204283.299999997</v>
      </c>
      <c r="V11" s="275">
        <f t="shared" si="3"/>
        <v>0</v>
      </c>
      <c r="W11" s="68">
        <f t="shared" si="3"/>
        <v>0</v>
      </c>
      <c r="X11" s="68">
        <f t="shared" si="3"/>
        <v>0</v>
      </c>
      <c r="Y11" s="68">
        <f t="shared" si="3"/>
        <v>0</v>
      </c>
      <c r="Z11" s="68">
        <f t="shared" si="3"/>
        <v>0</v>
      </c>
      <c r="AA11" s="68">
        <f t="shared" si="3"/>
        <v>0</v>
      </c>
      <c r="AB11" s="68">
        <f t="shared" si="3"/>
        <v>0</v>
      </c>
      <c r="AC11" s="68">
        <f t="shared" si="3"/>
        <v>0</v>
      </c>
      <c r="AD11" s="68">
        <f t="shared" si="3"/>
        <v>0</v>
      </c>
      <c r="AE11" s="68">
        <f t="shared" si="3"/>
        <v>0</v>
      </c>
      <c r="AF11" s="68">
        <f t="shared" si="3"/>
        <v>0</v>
      </c>
      <c r="AG11" s="67">
        <f t="shared" si="3"/>
        <v>77204283.299999997</v>
      </c>
      <c r="AH11" s="69">
        <f t="shared" si="3"/>
        <v>0</v>
      </c>
      <c r="AI11" s="68">
        <f t="shared" si="3"/>
        <v>0</v>
      </c>
      <c r="AJ11" s="68">
        <f t="shared" si="3"/>
        <v>0</v>
      </c>
      <c r="AK11" s="68">
        <f t="shared" si="3"/>
        <v>0</v>
      </c>
      <c r="AL11" s="68">
        <f t="shared" si="3"/>
        <v>0</v>
      </c>
      <c r="AM11" s="68">
        <f t="shared" si="3"/>
        <v>0</v>
      </c>
      <c r="AN11" s="68">
        <f t="shared" si="3"/>
        <v>0</v>
      </c>
      <c r="AO11" s="68">
        <f t="shared" si="3"/>
        <v>0</v>
      </c>
      <c r="AP11" s="68">
        <f t="shared" si="3"/>
        <v>0</v>
      </c>
      <c r="AQ11" s="68">
        <f t="shared" si="3"/>
        <v>0</v>
      </c>
      <c r="AR11" s="68">
        <f t="shared" si="3"/>
        <v>0</v>
      </c>
      <c r="AS11" s="67">
        <f t="shared" si="3"/>
        <v>77204283.299999997</v>
      </c>
      <c r="AT11" s="69">
        <f t="shared" si="3"/>
        <v>0</v>
      </c>
      <c r="AU11" s="68">
        <f t="shared" si="3"/>
        <v>0</v>
      </c>
      <c r="AV11" s="68">
        <f t="shared" si="3"/>
        <v>0</v>
      </c>
      <c r="AW11" s="68">
        <f t="shared" si="3"/>
        <v>0</v>
      </c>
      <c r="AX11" s="68">
        <f t="shared" si="3"/>
        <v>0</v>
      </c>
      <c r="AY11" s="68">
        <f t="shared" si="3"/>
        <v>0</v>
      </c>
      <c r="AZ11" s="68">
        <f t="shared" si="3"/>
        <v>0</v>
      </c>
      <c r="BA11" s="68">
        <f t="shared" si="3"/>
        <v>0</v>
      </c>
      <c r="BB11" s="68">
        <f t="shared" si="3"/>
        <v>0</v>
      </c>
      <c r="BC11" s="68">
        <f t="shared" si="3"/>
        <v>0</v>
      </c>
      <c r="BD11" s="68">
        <f t="shared" si="3"/>
        <v>0</v>
      </c>
      <c r="BE11" s="67">
        <f t="shared" si="3"/>
        <v>77204283.299999997</v>
      </c>
      <c r="BF11" s="69">
        <f t="shared" si="3"/>
        <v>0</v>
      </c>
      <c r="BG11" s="68">
        <f t="shared" si="3"/>
        <v>0</v>
      </c>
      <c r="BH11" s="68">
        <f t="shared" si="3"/>
        <v>0</v>
      </c>
      <c r="BI11" s="68">
        <f t="shared" si="3"/>
        <v>0</v>
      </c>
      <c r="BJ11" s="68">
        <f t="shared" si="3"/>
        <v>0</v>
      </c>
      <c r="BK11" s="68">
        <f t="shared" si="3"/>
        <v>0</v>
      </c>
      <c r="BL11" s="68">
        <f t="shared" si="3"/>
        <v>0</v>
      </c>
      <c r="BM11" s="68">
        <f t="shared" si="3"/>
        <v>0</v>
      </c>
      <c r="BN11" s="68">
        <f t="shared" si="3"/>
        <v>0</v>
      </c>
      <c r="BO11" s="68">
        <f t="shared" si="3"/>
        <v>0</v>
      </c>
      <c r="BP11" s="68">
        <f t="shared" si="3"/>
        <v>0</v>
      </c>
      <c r="BQ11" s="67">
        <f t="shared" si="3"/>
        <v>77204283.299999997</v>
      </c>
      <c r="BR11" s="69">
        <f t="shared" si="3"/>
        <v>0</v>
      </c>
      <c r="BS11" s="68">
        <f t="shared" si="3"/>
        <v>0</v>
      </c>
      <c r="BT11" s="68">
        <f t="shared" si="3"/>
        <v>0</v>
      </c>
      <c r="BU11" s="68">
        <f t="shared" ref="BU11:CC11" si="4">+BU21+BU12+BU24</f>
        <v>0</v>
      </c>
      <c r="BV11" s="68">
        <f t="shared" si="4"/>
        <v>0</v>
      </c>
      <c r="BW11" s="68">
        <f t="shared" si="4"/>
        <v>0</v>
      </c>
      <c r="BX11" s="68">
        <f t="shared" si="4"/>
        <v>0</v>
      </c>
      <c r="BY11" s="68">
        <f t="shared" si="4"/>
        <v>0</v>
      </c>
      <c r="BZ11" s="68">
        <f t="shared" si="4"/>
        <v>0</v>
      </c>
      <c r="CA11" s="68">
        <f t="shared" si="4"/>
        <v>0</v>
      </c>
      <c r="CB11" s="68">
        <f t="shared" si="4"/>
        <v>0</v>
      </c>
      <c r="CC11" s="67">
        <f t="shared" si="4"/>
        <v>77204283.5</v>
      </c>
      <c r="CD11"/>
    </row>
    <row r="12" spans="2:82">
      <c r="B12" s="70" t="s">
        <v>42</v>
      </c>
      <c r="C12" s="415" t="s">
        <v>43</v>
      </c>
      <c r="D12" s="415"/>
      <c r="E12" s="415"/>
      <c r="F12" s="415"/>
      <c r="G12" s="214">
        <f t="shared" si="2"/>
        <v>261182120</v>
      </c>
      <c r="H12" s="71">
        <f>+H28</f>
        <v>0</v>
      </c>
      <c r="I12" s="72">
        <f t="shared" ref="I12:BT12" si="5">+I28</f>
        <v>0</v>
      </c>
      <c r="J12" s="71">
        <f t="shared" si="5"/>
        <v>0</v>
      </c>
      <c r="K12" s="73">
        <f t="shared" si="5"/>
        <v>0</v>
      </c>
      <c r="L12" s="73">
        <f t="shared" si="5"/>
        <v>0</v>
      </c>
      <c r="M12" s="73">
        <f t="shared" si="5"/>
        <v>0</v>
      </c>
      <c r="N12" s="73">
        <f t="shared" si="5"/>
        <v>0</v>
      </c>
      <c r="O12" s="73">
        <f t="shared" si="5"/>
        <v>0</v>
      </c>
      <c r="P12" s="73">
        <f t="shared" si="5"/>
        <v>0</v>
      </c>
      <c r="Q12" s="73">
        <f t="shared" si="5"/>
        <v>0</v>
      </c>
      <c r="R12" s="73">
        <f t="shared" si="5"/>
        <v>0</v>
      </c>
      <c r="S12" s="73">
        <f t="shared" si="5"/>
        <v>0</v>
      </c>
      <c r="T12" s="73">
        <f t="shared" si="5"/>
        <v>0</v>
      </c>
      <c r="U12" s="72">
        <f t="shared" si="5"/>
        <v>43530353.340000004</v>
      </c>
      <c r="V12" s="71">
        <f t="shared" si="5"/>
        <v>0</v>
      </c>
      <c r="W12" s="73">
        <f t="shared" si="5"/>
        <v>0</v>
      </c>
      <c r="X12" s="73">
        <f t="shared" si="5"/>
        <v>0</v>
      </c>
      <c r="Y12" s="73">
        <f t="shared" si="5"/>
        <v>0</v>
      </c>
      <c r="Z12" s="73">
        <f t="shared" si="5"/>
        <v>0</v>
      </c>
      <c r="AA12" s="73">
        <f t="shared" si="5"/>
        <v>0</v>
      </c>
      <c r="AB12" s="73">
        <f t="shared" si="5"/>
        <v>0</v>
      </c>
      <c r="AC12" s="73">
        <f t="shared" si="5"/>
        <v>0</v>
      </c>
      <c r="AD12" s="73">
        <f t="shared" si="5"/>
        <v>0</v>
      </c>
      <c r="AE12" s="73">
        <f t="shared" si="5"/>
        <v>0</v>
      </c>
      <c r="AF12" s="73">
        <f t="shared" si="5"/>
        <v>0</v>
      </c>
      <c r="AG12" s="72">
        <f t="shared" si="5"/>
        <v>43530353.340000004</v>
      </c>
      <c r="AH12" s="74">
        <f t="shared" si="5"/>
        <v>0</v>
      </c>
      <c r="AI12" s="73">
        <f t="shared" si="5"/>
        <v>0</v>
      </c>
      <c r="AJ12" s="73">
        <f t="shared" si="5"/>
        <v>0</v>
      </c>
      <c r="AK12" s="73">
        <f t="shared" si="5"/>
        <v>0</v>
      </c>
      <c r="AL12" s="73">
        <f t="shared" si="5"/>
        <v>0</v>
      </c>
      <c r="AM12" s="73">
        <f t="shared" si="5"/>
        <v>0</v>
      </c>
      <c r="AN12" s="73">
        <f t="shared" si="5"/>
        <v>0</v>
      </c>
      <c r="AO12" s="73">
        <f t="shared" si="5"/>
        <v>0</v>
      </c>
      <c r="AP12" s="73">
        <f t="shared" si="5"/>
        <v>0</v>
      </c>
      <c r="AQ12" s="73">
        <f t="shared" si="5"/>
        <v>0</v>
      </c>
      <c r="AR12" s="73">
        <f t="shared" si="5"/>
        <v>0</v>
      </c>
      <c r="AS12" s="72">
        <f t="shared" si="5"/>
        <v>43530353.340000004</v>
      </c>
      <c r="AT12" s="74">
        <f t="shared" si="5"/>
        <v>0</v>
      </c>
      <c r="AU12" s="73">
        <f t="shared" si="5"/>
        <v>0</v>
      </c>
      <c r="AV12" s="73">
        <f t="shared" si="5"/>
        <v>0</v>
      </c>
      <c r="AW12" s="73">
        <f t="shared" si="5"/>
        <v>0</v>
      </c>
      <c r="AX12" s="73">
        <f t="shared" si="5"/>
        <v>0</v>
      </c>
      <c r="AY12" s="73">
        <f t="shared" si="5"/>
        <v>0</v>
      </c>
      <c r="AZ12" s="73">
        <f t="shared" si="5"/>
        <v>0</v>
      </c>
      <c r="BA12" s="73">
        <f t="shared" si="5"/>
        <v>0</v>
      </c>
      <c r="BB12" s="73">
        <f t="shared" si="5"/>
        <v>0</v>
      </c>
      <c r="BC12" s="73">
        <f t="shared" si="5"/>
        <v>0</v>
      </c>
      <c r="BD12" s="73">
        <f t="shared" si="5"/>
        <v>0</v>
      </c>
      <c r="BE12" s="72">
        <f t="shared" si="5"/>
        <v>43530353.340000004</v>
      </c>
      <c r="BF12" s="74">
        <f t="shared" si="5"/>
        <v>0</v>
      </c>
      <c r="BG12" s="73">
        <f t="shared" si="5"/>
        <v>0</v>
      </c>
      <c r="BH12" s="73">
        <f t="shared" si="5"/>
        <v>0</v>
      </c>
      <c r="BI12" s="73">
        <f t="shared" si="5"/>
        <v>0</v>
      </c>
      <c r="BJ12" s="73">
        <f t="shared" si="5"/>
        <v>0</v>
      </c>
      <c r="BK12" s="73">
        <f t="shared" si="5"/>
        <v>0</v>
      </c>
      <c r="BL12" s="73">
        <f t="shared" si="5"/>
        <v>0</v>
      </c>
      <c r="BM12" s="73">
        <f t="shared" si="5"/>
        <v>0</v>
      </c>
      <c r="BN12" s="73">
        <f t="shared" si="5"/>
        <v>0</v>
      </c>
      <c r="BO12" s="73">
        <f t="shared" si="5"/>
        <v>0</v>
      </c>
      <c r="BP12" s="73">
        <f t="shared" si="5"/>
        <v>0</v>
      </c>
      <c r="BQ12" s="72">
        <f t="shared" si="5"/>
        <v>43530353.340000004</v>
      </c>
      <c r="BR12" s="74">
        <f t="shared" si="5"/>
        <v>0</v>
      </c>
      <c r="BS12" s="73">
        <f t="shared" si="5"/>
        <v>0</v>
      </c>
      <c r="BT12" s="73">
        <f t="shared" si="5"/>
        <v>0</v>
      </c>
      <c r="BU12" s="73">
        <f t="shared" ref="BU12:CC12" si="6">+BU28</f>
        <v>0</v>
      </c>
      <c r="BV12" s="73">
        <f t="shared" si="6"/>
        <v>0</v>
      </c>
      <c r="BW12" s="73">
        <f t="shared" si="6"/>
        <v>0</v>
      </c>
      <c r="BX12" s="73">
        <f t="shared" si="6"/>
        <v>0</v>
      </c>
      <c r="BY12" s="73">
        <f t="shared" si="6"/>
        <v>0</v>
      </c>
      <c r="BZ12" s="73">
        <f t="shared" si="6"/>
        <v>0</v>
      </c>
      <c r="CA12" s="73">
        <f t="shared" si="6"/>
        <v>0</v>
      </c>
      <c r="CB12" s="73">
        <f t="shared" si="6"/>
        <v>0</v>
      </c>
      <c r="CC12" s="72">
        <f t="shared" si="6"/>
        <v>43530353.299999997</v>
      </c>
      <c r="CD12" s="316" t="b">
        <f>G12=G28</f>
        <v>1</v>
      </c>
    </row>
    <row r="13" spans="2:82" ht="15">
      <c r="B13" s="75"/>
      <c r="C13" s="405" t="s">
        <v>44</v>
      </c>
      <c r="D13" s="405"/>
      <c r="E13" s="405"/>
      <c r="F13" s="405"/>
      <c r="G13" s="215">
        <f t="shared" si="2"/>
        <v>0</v>
      </c>
      <c r="H13" s="77">
        <f>+H12-SUM(H14:H15)</f>
        <v>0</v>
      </c>
      <c r="I13" s="78">
        <f t="shared" ref="I13:BT13" si="7">+I12-SUM(I14:I15)</f>
        <v>0</v>
      </c>
      <c r="J13" s="77">
        <f t="shared" si="7"/>
        <v>0</v>
      </c>
      <c r="K13" s="79">
        <f t="shared" si="7"/>
        <v>0</v>
      </c>
      <c r="L13" s="79">
        <f t="shared" si="7"/>
        <v>0</v>
      </c>
      <c r="M13" s="79">
        <f t="shared" si="7"/>
        <v>0</v>
      </c>
      <c r="N13" s="79">
        <f t="shared" si="7"/>
        <v>0</v>
      </c>
      <c r="O13" s="79">
        <f t="shared" si="7"/>
        <v>0</v>
      </c>
      <c r="P13" s="79">
        <f t="shared" si="7"/>
        <v>0</v>
      </c>
      <c r="Q13" s="79">
        <f t="shared" si="7"/>
        <v>0</v>
      </c>
      <c r="R13" s="79">
        <f t="shared" si="7"/>
        <v>0</v>
      </c>
      <c r="S13" s="79">
        <f t="shared" si="7"/>
        <v>0</v>
      </c>
      <c r="T13" s="79">
        <f t="shared" si="7"/>
        <v>0</v>
      </c>
      <c r="U13" s="78">
        <f t="shared" si="7"/>
        <v>0</v>
      </c>
      <c r="V13" s="77">
        <f t="shared" si="7"/>
        <v>0</v>
      </c>
      <c r="W13" s="79">
        <f t="shared" si="7"/>
        <v>0</v>
      </c>
      <c r="X13" s="79">
        <f t="shared" si="7"/>
        <v>0</v>
      </c>
      <c r="Y13" s="79">
        <f t="shared" si="7"/>
        <v>0</v>
      </c>
      <c r="Z13" s="79">
        <f t="shared" si="7"/>
        <v>0</v>
      </c>
      <c r="AA13" s="79">
        <f t="shared" si="7"/>
        <v>0</v>
      </c>
      <c r="AB13" s="79">
        <f t="shared" si="7"/>
        <v>0</v>
      </c>
      <c r="AC13" s="79">
        <f t="shared" si="7"/>
        <v>0</v>
      </c>
      <c r="AD13" s="79">
        <f t="shared" si="7"/>
        <v>0</v>
      </c>
      <c r="AE13" s="79">
        <f t="shared" si="7"/>
        <v>0</v>
      </c>
      <c r="AF13" s="79">
        <f t="shared" si="7"/>
        <v>0</v>
      </c>
      <c r="AG13" s="78">
        <f t="shared" si="7"/>
        <v>0</v>
      </c>
      <c r="AH13" s="80">
        <f t="shared" si="7"/>
        <v>0</v>
      </c>
      <c r="AI13" s="79">
        <f t="shared" si="7"/>
        <v>0</v>
      </c>
      <c r="AJ13" s="79">
        <f t="shared" si="7"/>
        <v>0</v>
      </c>
      <c r="AK13" s="79">
        <f t="shared" si="7"/>
        <v>0</v>
      </c>
      <c r="AL13" s="79">
        <f t="shared" si="7"/>
        <v>0</v>
      </c>
      <c r="AM13" s="79">
        <f t="shared" si="7"/>
        <v>0</v>
      </c>
      <c r="AN13" s="79">
        <f t="shared" si="7"/>
        <v>0</v>
      </c>
      <c r="AO13" s="79">
        <f t="shared" si="7"/>
        <v>0</v>
      </c>
      <c r="AP13" s="79">
        <f t="shared" si="7"/>
        <v>0</v>
      </c>
      <c r="AQ13" s="79">
        <f t="shared" si="7"/>
        <v>0</v>
      </c>
      <c r="AR13" s="79">
        <f t="shared" si="7"/>
        <v>0</v>
      </c>
      <c r="AS13" s="78">
        <f t="shared" si="7"/>
        <v>0</v>
      </c>
      <c r="AT13" s="80">
        <f t="shared" si="7"/>
        <v>0</v>
      </c>
      <c r="AU13" s="79">
        <f t="shared" si="7"/>
        <v>0</v>
      </c>
      <c r="AV13" s="79">
        <f t="shared" si="7"/>
        <v>0</v>
      </c>
      <c r="AW13" s="79">
        <f t="shared" si="7"/>
        <v>0</v>
      </c>
      <c r="AX13" s="79">
        <f t="shared" si="7"/>
        <v>0</v>
      </c>
      <c r="AY13" s="79">
        <f t="shared" si="7"/>
        <v>0</v>
      </c>
      <c r="AZ13" s="79">
        <f t="shared" si="7"/>
        <v>0</v>
      </c>
      <c r="BA13" s="79">
        <f t="shared" si="7"/>
        <v>0</v>
      </c>
      <c r="BB13" s="79">
        <f t="shared" si="7"/>
        <v>0</v>
      </c>
      <c r="BC13" s="79">
        <f t="shared" si="7"/>
        <v>0</v>
      </c>
      <c r="BD13" s="79">
        <f t="shared" si="7"/>
        <v>0</v>
      </c>
      <c r="BE13" s="78">
        <f t="shared" si="7"/>
        <v>0</v>
      </c>
      <c r="BF13" s="80">
        <f t="shared" si="7"/>
        <v>0</v>
      </c>
      <c r="BG13" s="79">
        <f t="shared" si="7"/>
        <v>0</v>
      </c>
      <c r="BH13" s="79">
        <f t="shared" si="7"/>
        <v>0</v>
      </c>
      <c r="BI13" s="79">
        <f t="shared" si="7"/>
        <v>0</v>
      </c>
      <c r="BJ13" s="79">
        <f t="shared" si="7"/>
        <v>0</v>
      </c>
      <c r="BK13" s="79">
        <f t="shared" si="7"/>
        <v>0</v>
      </c>
      <c r="BL13" s="79">
        <f t="shared" si="7"/>
        <v>0</v>
      </c>
      <c r="BM13" s="79">
        <f t="shared" si="7"/>
        <v>0</v>
      </c>
      <c r="BN13" s="79">
        <f t="shared" si="7"/>
        <v>0</v>
      </c>
      <c r="BO13" s="79">
        <f t="shared" si="7"/>
        <v>0</v>
      </c>
      <c r="BP13" s="79">
        <f t="shared" si="7"/>
        <v>0</v>
      </c>
      <c r="BQ13" s="78">
        <f t="shared" si="7"/>
        <v>0</v>
      </c>
      <c r="BR13" s="80">
        <f t="shared" si="7"/>
        <v>0</v>
      </c>
      <c r="BS13" s="79">
        <f t="shared" si="7"/>
        <v>0</v>
      </c>
      <c r="BT13" s="79">
        <f t="shared" si="7"/>
        <v>0</v>
      </c>
      <c r="BU13" s="79">
        <f t="shared" ref="BU13:CC13" si="8">+BU12-SUM(BU14:BU15)</f>
        <v>0</v>
      </c>
      <c r="BV13" s="79">
        <f t="shared" si="8"/>
        <v>0</v>
      </c>
      <c r="BW13" s="79">
        <f t="shared" si="8"/>
        <v>0</v>
      </c>
      <c r="BX13" s="79">
        <f t="shared" si="8"/>
        <v>0</v>
      </c>
      <c r="BY13" s="79">
        <f t="shared" si="8"/>
        <v>0</v>
      </c>
      <c r="BZ13" s="79">
        <f t="shared" si="8"/>
        <v>0</v>
      </c>
      <c r="CA13" s="79">
        <f t="shared" si="8"/>
        <v>0</v>
      </c>
      <c r="CB13" s="79">
        <f t="shared" si="8"/>
        <v>0</v>
      </c>
      <c r="CC13" s="78">
        <f t="shared" si="8"/>
        <v>0</v>
      </c>
      <c r="CD13"/>
    </row>
    <row r="14" spans="2:82" ht="15">
      <c r="B14" s="75"/>
      <c r="C14" s="405" t="s">
        <v>45</v>
      </c>
      <c r="D14" s="405"/>
      <c r="E14" s="405"/>
      <c r="F14" s="405"/>
      <c r="G14" s="216">
        <f t="shared" si="2"/>
        <v>261182120</v>
      </c>
      <c r="H14" s="81">
        <f>+H173</f>
        <v>0</v>
      </c>
      <c r="I14" s="82">
        <f t="shared" ref="I14:BT14" si="9">+I173</f>
        <v>0</v>
      </c>
      <c r="J14" s="81">
        <f t="shared" si="9"/>
        <v>0</v>
      </c>
      <c r="K14" s="83">
        <f t="shared" si="9"/>
        <v>0</v>
      </c>
      <c r="L14" s="83">
        <f t="shared" si="9"/>
        <v>0</v>
      </c>
      <c r="M14" s="83">
        <f t="shared" si="9"/>
        <v>0</v>
      </c>
      <c r="N14" s="83">
        <f t="shared" si="9"/>
        <v>0</v>
      </c>
      <c r="O14" s="83">
        <f t="shared" si="9"/>
        <v>0</v>
      </c>
      <c r="P14" s="83">
        <f t="shared" si="9"/>
        <v>0</v>
      </c>
      <c r="Q14" s="83">
        <f t="shared" si="9"/>
        <v>0</v>
      </c>
      <c r="R14" s="83">
        <f t="shared" si="9"/>
        <v>0</v>
      </c>
      <c r="S14" s="83">
        <f t="shared" si="9"/>
        <v>0</v>
      </c>
      <c r="T14" s="83">
        <f t="shared" si="9"/>
        <v>0</v>
      </c>
      <c r="U14" s="82">
        <f t="shared" si="9"/>
        <v>43530353.340000004</v>
      </c>
      <c r="V14" s="81">
        <f t="shared" si="9"/>
        <v>0</v>
      </c>
      <c r="W14" s="83">
        <f t="shared" si="9"/>
        <v>0</v>
      </c>
      <c r="X14" s="83">
        <f t="shared" si="9"/>
        <v>0</v>
      </c>
      <c r="Y14" s="83">
        <f t="shared" si="9"/>
        <v>0</v>
      </c>
      <c r="Z14" s="83">
        <f t="shared" si="9"/>
        <v>0</v>
      </c>
      <c r="AA14" s="83">
        <f t="shared" si="9"/>
        <v>0</v>
      </c>
      <c r="AB14" s="83">
        <f t="shared" si="9"/>
        <v>0</v>
      </c>
      <c r="AC14" s="83">
        <f t="shared" si="9"/>
        <v>0</v>
      </c>
      <c r="AD14" s="83">
        <f t="shared" si="9"/>
        <v>0</v>
      </c>
      <c r="AE14" s="83">
        <f t="shared" si="9"/>
        <v>0</v>
      </c>
      <c r="AF14" s="83">
        <f t="shared" si="9"/>
        <v>0</v>
      </c>
      <c r="AG14" s="82">
        <f t="shared" si="9"/>
        <v>43530353.340000004</v>
      </c>
      <c r="AH14" s="84">
        <f t="shared" si="9"/>
        <v>0</v>
      </c>
      <c r="AI14" s="83">
        <f t="shared" si="9"/>
        <v>0</v>
      </c>
      <c r="AJ14" s="83">
        <f t="shared" si="9"/>
        <v>0</v>
      </c>
      <c r="AK14" s="83">
        <f t="shared" si="9"/>
        <v>0</v>
      </c>
      <c r="AL14" s="83">
        <f t="shared" si="9"/>
        <v>0</v>
      </c>
      <c r="AM14" s="83">
        <f t="shared" si="9"/>
        <v>0</v>
      </c>
      <c r="AN14" s="83">
        <f t="shared" si="9"/>
        <v>0</v>
      </c>
      <c r="AO14" s="83">
        <f t="shared" si="9"/>
        <v>0</v>
      </c>
      <c r="AP14" s="83">
        <f t="shared" si="9"/>
        <v>0</v>
      </c>
      <c r="AQ14" s="83">
        <f t="shared" si="9"/>
        <v>0</v>
      </c>
      <c r="AR14" s="83">
        <f t="shared" si="9"/>
        <v>0</v>
      </c>
      <c r="AS14" s="82">
        <f t="shared" si="9"/>
        <v>43530353.340000004</v>
      </c>
      <c r="AT14" s="84">
        <f t="shared" si="9"/>
        <v>0</v>
      </c>
      <c r="AU14" s="83">
        <f t="shared" si="9"/>
        <v>0</v>
      </c>
      <c r="AV14" s="83">
        <f t="shared" si="9"/>
        <v>0</v>
      </c>
      <c r="AW14" s="83">
        <f t="shared" si="9"/>
        <v>0</v>
      </c>
      <c r="AX14" s="83">
        <f t="shared" si="9"/>
        <v>0</v>
      </c>
      <c r="AY14" s="83">
        <f t="shared" si="9"/>
        <v>0</v>
      </c>
      <c r="AZ14" s="83">
        <f t="shared" si="9"/>
        <v>0</v>
      </c>
      <c r="BA14" s="83">
        <f t="shared" si="9"/>
        <v>0</v>
      </c>
      <c r="BB14" s="83">
        <f t="shared" si="9"/>
        <v>0</v>
      </c>
      <c r="BC14" s="83">
        <f t="shared" si="9"/>
        <v>0</v>
      </c>
      <c r="BD14" s="83">
        <f t="shared" si="9"/>
        <v>0</v>
      </c>
      <c r="BE14" s="82">
        <f t="shared" si="9"/>
        <v>43530353.340000004</v>
      </c>
      <c r="BF14" s="84">
        <f t="shared" si="9"/>
        <v>0</v>
      </c>
      <c r="BG14" s="83">
        <f t="shared" si="9"/>
        <v>0</v>
      </c>
      <c r="BH14" s="83">
        <f t="shared" si="9"/>
        <v>0</v>
      </c>
      <c r="BI14" s="83">
        <f t="shared" si="9"/>
        <v>0</v>
      </c>
      <c r="BJ14" s="83">
        <f t="shared" si="9"/>
        <v>0</v>
      </c>
      <c r="BK14" s="83">
        <f t="shared" si="9"/>
        <v>0</v>
      </c>
      <c r="BL14" s="83">
        <f t="shared" si="9"/>
        <v>0</v>
      </c>
      <c r="BM14" s="83">
        <f t="shared" si="9"/>
        <v>0</v>
      </c>
      <c r="BN14" s="83">
        <f t="shared" si="9"/>
        <v>0</v>
      </c>
      <c r="BO14" s="83">
        <f t="shared" si="9"/>
        <v>0</v>
      </c>
      <c r="BP14" s="83">
        <f t="shared" si="9"/>
        <v>0</v>
      </c>
      <c r="BQ14" s="82">
        <f t="shared" si="9"/>
        <v>43530353.340000004</v>
      </c>
      <c r="BR14" s="84">
        <f t="shared" si="9"/>
        <v>0</v>
      </c>
      <c r="BS14" s="83">
        <f t="shared" si="9"/>
        <v>0</v>
      </c>
      <c r="BT14" s="83">
        <f t="shared" si="9"/>
        <v>0</v>
      </c>
      <c r="BU14" s="83">
        <f t="shared" ref="BU14:CC14" si="10">+BU173</f>
        <v>0</v>
      </c>
      <c r="BV14" s="83">
        <f t="shared" si="10"/>
        <v>0</v>
      </c>
      <c r="BW14" s="83">
        <f t="shared" si="10"/>
        <v>0</v>
      </c>
      <c r="BX14" s="83">
        <f t="shared" si="10"/>
        <v>0</v>
      </c>
      <c r="BY14" s="83">
        <f t="shared" si="10"/>
        <v>0</v>
      </c>
      <c r="BZ14" s="83">
        <f t="shared" si="10"/>
        <v>0</v>
      </c>
      <c r="CA14" s="83">
        <f t="shared" si="10"/>
        <v>0</v>
      </c>
      <c r="CB14" s="83">
        <f t="shared" si="10"/>
        <v>0</v>
      </c>
      <c r="CC14" s="82">
        <f t="shared" si="10"/>
        <v>43530353.299999997</v>
      </c>
      <c r="CD14"/>
    </row>
    <row r="15" spans="2:82" ht="15">
      <c r="B15" s="75"/>
      <c r="C15" s="405" t="s">
        <v>46</v>
      </c>
      <c r="D15" s="405"/>
      <c r="E15" s="405"/>
      <c r="F15" s="405"/>
      <c r="G15" s="217">
        <f t="shared" si="2"/>
        <v>0</v>
      </c>
      <c r="H15" s="85">
        <f t="shared" ref="H15:BS15" si="11">+SUM(H16:H19)</f>
        <v>0</v>
      </c>
      <c r="I15" s="86">
        <f t="shared" si="11"/>
        <v>0</v>
      </c>
      <c r="J15" s="85">
        <f t="shared" si="11"/>
        <v>0</v>
      </c>
      <c r="K15" s="87">
        <f t="shared" si="11"/>
        <v>0</v>
      </c>
      <c r="L15" s="87">
        <f t="shared" si="11"/>
        <v>0</v>
      </c>
      <c r="M15" s="87">
        <f t="shared" si="11"/>
        <v>0</v>
      </c>
      <c r="N15" s="87">
        <f t="shared" si="11"/>
        <v>0</v>
      </c>
      <c r="O15" s="87">
        <f t="shared" si="11"/>
        <v>0</v>
      </c>
      <c r="P15" s="87">
        <f t="shared" si="11"/>
        <v>0</v>
      </c>
      <c r="Q15" s="87">
        <f t="shared" si="11"/>
        <v>0</v>
      </c>
      <c r="R15" s="87">
        <f t="shared" si="11"/>
        <v>0</v>
      </c>
      <c r="S15" s="87">
        <f t="shared" si="11"/>
        <v>0</v>
      </c>
      <c r="T15" s="87">
        <f t="shared" si="11"/>
        <v>0</v>
      </c>
      <c r="U15" s="86">
        <f t="shared" si="11"/>
        <v>0</v>
      </c>
      <c r="V15" s="85">
        <f t="shared" si="11"/>
        <v>0</v>
      </c>
      <c r="W15" s="87">
        <f t="shared" si="11"/>
        <v>0</v>
      </c>
      <c r="X15" s="87">
        <f t="shared" si="11"/>
        <v>0</v>
      </c>
      <c r="Y15" s="87">
        <f t="shared" si="11"/>
        <v>0</v>
      </c>
      <c r="Z15" s="87">
        <f t="shared" si="11"/>
        <v>0</v>
      </c>
      <c r="AA15" s="87">
        <f t="shared" si="11"/>
        <v>0</v>
      </c>
      <c r="AB15" s="87">
        <f t="shared" si="11"/>
        <v>0</v>
      </c>
      <c r="AC15" s="87">
        <f t="shared" si="11"/>
        <v>0</v>
      </c>
      <c r="AD15" s="87">
        <f t="shared" si="11"/>
        <v>0</v>
      </c>
      <c r="AE15" s="87">
        <f t="shared" si="11"/>
        <v>0</v>
      </c>
      <c r="AF15" s="87">
        <f t="shared" si="11"/>
        <v>0</v>
      </c>
      <c r="AG15" s="86">
        <f t="shared" si="11"/>
        <v>0</v>
      </c>
      <c r="AH15" s="88">
        <f t="shared" si="11"/>
        <v>0</v>
      </c>
      <c r="AI15" s="87">
        <f t="shared" si="11"/>
        <v>0</v>
      </c>
      <c r="AJ15" s="87">
        <f t="shared" si="11"/>
        <v>0</v>
      </c>
      <c r="AK15" s="87">
        <f t="shared" si="11"/>
        <v>0</v>
      </c>
      <c r="AL15" s="87">
        <f t="shared" si="11"/>
        <v>0</v>
      </c>
      <c r="AM15" s="87">
        <f t="shared" si="11"/>
        <v>0</v>
      </c>
      <c r="AN15" s="87">
        <f t="shared" si="11"/>
        <v>0</v>
      </c>
      <c r="AO15" s="87">
        <f t="shared" si="11"/>
        <v>0</v>
      </c>
      <c r="AP15" s="87">
        <f t="shared" si="11"/>
        <v>0</v>
      </c>
      <c r="AQ15" s="87">
        <f t="shared" si="11"/>
        <v>0</v>
      </c>
      <c r="AR15" s="87">
        <f t="shared" si="11"/>
        <v>0</v>
      </c>
      <c r="AS15" s="86">
        <f t="shared" si="11"/>
        <v>0</v>
      </c>
      <c r="AT15" s="88">
        <f t="shared" si="11"/>
        <v>0</v>
      </c>
      <c r="AU15" s="87">
        <f t="shared" si="11"/>
        <v>0</v>
      </c>
      <c r="AV15" s="87">
        <f t="shared" si="11"/>
        <v>0</v>
      </c>
      <c r="AW15" s="87">
        <f t="shared" si="11"/>
        <v>0</v>
      </c>
      <c r="AX15" s="87">
        <f t="shared" si="11"/>
        <v>0</v>
      </c>
      <c r="AY15" s="87">
        <f t="shared" si="11"/>
        <v>0</v>
      </c>
      <c r="AZ15" s="87">
        <f t="shared" si="11"/>
        <v>0</v>
      </c>
      <c r="BA15" s="87">
        <f t="shared" si="11"/>
        <v>0</v>
      </c>
      <c r="BB15" s="87">
        <f t="shared" si="11"/>
        <v>0</v>
      </c>
      <c r="BC15" s="87">
        <f t="shared" si="11"/>
        <v>0</v>
      </c>
      <c r="BD15" s="87">
        <f t="shared" si="11"/>
        <v>0</v>
      </c>
      <c r="BE15" s="86">
        <f t="shared" si="11"/>
        <v>0</v>
      </c>
      <c r="BF15" s="88">
        <f t="shared" si="11"/>
        <v>0</v>
      </c>
      <c r="BG15" s="87">
        <f t="shared" si="11"/>
        <v>0</v>
      </c>
      <c r="BH15" s="87">
        <f t="shared" si="11"/>
        <v>0</v>
      </c>
      <c r="BI15" s="87">
        <f t="shared" si="11"/>
        <v>0</v>
      </c>
      <c r="BJ15" s="87">
        <f t="shared" si="11"/>
        <v>0</v>
      </c>
      <c r="BK15" s="87">
        <f t="shared" si="11"/>
        <v>0</v>
      </c>
      <c r="BL15" s="87">
        <f t="shared" si="11"/>
        <v>0</v>
      </c>
      <c r="BM15" s="87">
        <f t="shared" si="11"/>
        <v>0</v>
      </c>
      <c r="BN15" s="87">
        <f t="shared" si="11"/>
        <v>0</v>
      </c>
      <c r="BO15" s="87">
        <f t="shared" si="11"/>
        <v>0</v>
      </c>
      <c r="BP15" s="87">
        <f t="shared" si="11"/>
        <v>0</v>
      </c>
      <c r="BQ15" s="86">
        <f t="shared" si="11"/>
        <v>0</v>
      </c>
      <c r="BR15" s="88">
        <f t="shared" si="11"/>
        <v>0</v>
      </c>
      <c r="BS15" s="87">
        <f t="shared" si="11"/>
        <v>0</v>
      </c>
      <c r="BT15" s="87">
        <f t="shared" ref="BT15:CC15" si="12">+SUM(BT16:BT19)</f>
        <v>0</v>
      </c>
      <c r="BU15" s="87">
        <f t="shared" si="12"/>
        <v>0</v>
      </c>
      <c r="BV15" s="87">
        <f t="shared" si="12"/>
        <v>0</v>
      </c>
      <c r="BW15" s="87">
        <f t="shared" si="12"/>
        <v>0</v>
      </c>
      <c r="BX15" s="87">
        <f t="shared" si="12"/>
        <v>0</v>
      </c>
      <c r="BY15" s="87">
        <f t="shared" si="12"/>
        <v>0</v>
      </c>
      <c r="BZ15" s="87">
        <f t="shared" si="12"/>
        <v>0</v>
      </c>
      <c r="CA15" s="87">
        <f t="shared" si="12"/>
        <v>0</v>
      </c>
      <c r="CB15" s="87">
        <f t="shared" si="12"/>
        <v>0</v>
      </c>
      <c r="CC15" s="86">
        <f t="shared" si="12"/>
        <v>0</v>
      </c>
      <c r="CD15"/>
    </row>
    <row r="16" spans="2:82" ht="15">
      <c r="B16" s="75"/>
      <c r="C16" s="89" t="s">
        <v>9</v>
      </c>
      <c r="D16" s="90" t="s">
        <v>47</v>
      </c>
      <c r="E16" s="326">
        <v>72</v>
      </c>
      <c r="F16" s="212">
        <f>+SUM(Gosforth!F16)</f>
        <v>0</v>
      </c>
      <c r="G16" s="215">
        <f t="shared" si="2"/>
        <v>0</v>
      </c>
      <c r="H16" s="77">
        <f>+SUM(Gosforth!H16)</f>
        <v>0</v>
      </c>
      <c r="I16" s="78">
        <f>+SUM(Gosforth!I16)</f>
        <v>0</v>
      </c>
      <c r="J16" s="77">
        <f>+SUM(Gosforth!J16)</f>
        <v>0</v>
      </c>
      <c r="K16" s="79">
        <f>+SUM(Gosforth!K16)</f>
        <v>0</v>
      </c>
      <c r="L16" s="79">
        <f>+SUM(Gosforth!L16)</f>
        <v>0</v>
      </c>
      <c r="M16" s="79">
        <f>+SUM(Gosforth!M16)</f>
        <v>0</v>
      </c>
      <c r="N16" s="79">
        <f>+SUM(Gosforth!N16)</f>
        <v>0</v>
      </c>
      <c r="O16" s="79">
        <f>+SUM(Gosforth!O16)</f>
        <v>0</v>
      </c>
      <c r="P16" s="79">
        <f>+SUM(Gosforth!P16)</f>
        <v>0</v>
      </c>
      <c r="Q16" s="79">
        <f>+SUM(Gosforth!Q16)</f>
        <v>0</v>
      </c>
      <c r="R16" s="79">
        <f>+SUM(Gosforth!R16)</f>
        <v>0</v>
      </c>
      <c r="S16" s="79">
        <f>+SUM(Gosforth!S16)</f>
        <v>0</v>
      </c>
      <c r="T16" s="79">
        <f>+SUM(Gosforth!T16)</f>
        <v>0</v>
      </c>
      <c r="U16" s="78">
        <f>+SUM(Gosforth!U16)</f>
        <v>0</v>
      </c>
      <c r="V16" s="77">
        <f>+SUM(Gosforth!V16)</f>
        <v>0</v>
      </c>
      <c r="W16" s="79">
        <f>+SUM(Gosforth!W16)</f>
        <v>0</v>
      </c>
      <c r="X16" s="79">
        <f>+SUM(Gosforth!X16)</f>
        <v>0</v>
      </c>
      <c r="Y16" s="79">
        <f>+SUM(Gosforth!Y16)</f>
        <v>0</v>
      </c>
      <c r="Z16" s="79">
        <f>+SUM(Gosforth!Z16)</f>
        <v>0</v>
      </c>
      <c r="AA16" s="79">
        <f>+SUM(Gosforth!AA16)</f>
        <v>0</v>
      </c>
      <c r="AB16" s="79">
        <f>+SUM(Gosforth!AB16)</f>
        <v>0</v>
      </c>
      <c r="AC16" s="79">
        <f>+SUM(Gosforth!AC16)</f>
        <v>0</v>
      </c>
      <c r="AD16" s="79">
        <f>+SUM(Gosforth!AD16)</f>
        <v>0</v>
      </c>
      <c r="AE16" s="79">
        <f>+SUM(Gosforth!AE16)</f>
        <v>0</v>
      </c>
      <c r="AF16" s="79">
        <f>+SUM(Gosforth!AF16)</f>
        <v>0</v>
      </c>
      <c r="AG16" s="78">
        <f>+SUM(Gosforth!AG16)</f>
        <v>0</v>
      </c>
      <c r="AH16" s="80">
        <f>+SUM(Gosforth!AH16)</f>
        <v>0</v>
      </c>
      <c r="AI16" s="79">
        <f>+SUM(Gosforth!AI16)</f>
        <v>0</v>
      </c>
      <c r="AJ16" s="79">
        <f>+SUM(Gosforth!AJ16)</f>
        <v>0</v>
      </c>
      <c r="AK16" s="79">
        <f>+SUM(Gosforth!AK16)</f>
        <v>0</v>
      </c>
      <c r="AL16" s="79">
        <f>+SUM(Gosforth!AL16)</f>
        <v>0</v>
      </c>
      <c r="AM16" s="79">
        <f>+SUM(Gosforth!AM16)</f>
        <v>0</v>
      </c>
      <c r="AN16" s="79">
        <f>+SUM(Gosforth!AN16)</f>
        <v>0</v>
      </c>
      <c r="AO16" s="79">
        <f>+SUM(Gosforth!AO16)</f>
        <v>0</v>
      </c>
      <c r="AP16" s="79">
        <f>+SUM(Gosforth!AP16)</f>
        <v>0</v>
      </c>
      <c r="AQ16" s="79">
        <f>+SUM(Gosforth!AQ16)</f>
        <v>0</v>
      </c>
      <c r="AR16" s="79">
        <f>+SUM(Gosforth!AR16)</f>
        <v>0</v>
      </c>
      <c r="AS16" s="78">
        <f>+SUM(Gosforth!AS16)</f>
        <v>0</v>
      </c>
      <c r="AT16" s="80">
        <f>+SUM(Gosforth!AT16)</f>
        <v>0</v>
      </c>
      <c r="AU16" s="79">
        <f>+SUM(Gosforth!AU16)</f>
        <v>0</v>
      </c>
      <c r="AV16" s="79">
        <f>+SUM(Gosforth!AV16)</f>
        <v>0</v>
      </c>
      <c r="AW16" s="79">
        <f>+SUM(Gosforth!AW16)</f>
        <v>0</v>
      </c>
      <c r="AX16" s="79">
        <f>+SUM(Gosforth!AX16)</f>
        <v>0</v>
      </c>
      <c r="AY16" s="79">
        <f>+SUM(Gosforth!AY16)</f>
        <v>0</v>
      </c>
      <c r="AZ16" s="79">
        <f>+SUM(Gosforth!AZ16)</f>
        <v>0</v>
      </c>
      <c r="BA16" s="79">
        <f>+SUM(Gosforth!BA16)</f>
        <v>0</v>
      </c>
      <c r="BB16" s="79">
        <f>+SUM(Gosforth!BB16)</f>
        <v>0</v>
      </c>
      <c r="BC16" s="79">
        <f>+SUM(Gosforth!BC16)</f>
        <v>0</v>
      </c>
      <c r="BD16" s="79">
        <f>+SUM(Gosforth!BD16)</f>
        <v>0</v>
      </c>
      <c r="BE16" s="78">
        <f>+SUM(Gosforth!BE16)</f>
        <v>0</v>
      </c>
      <c r="BF16" s="80">
        <f>+SUM(Gosforth!BF16)</f>
        <v>0</v>
      </c>
      <c r="BG16" s="79">
        <f>+SUM(Gosforth!BG16)</f>
        <v>0</v>
      </c>
      <c r="BH16" s="79">
        <f>+SUM(Gosforth!BH16)</f>
        <v>0</v>
      </c>
      <c r="BI16" s="79">
        <f>+SUM(Gosforth!BI16)</f>
        <v>0</v>
      </c>
      <c r="BJ16" s="79">
        <f>+SUM(Gosforth!BJ16)</f>
        <v>0</v>
      </c>
      <c r="BK16" s="79">
        <f>+SUM(Gosforth!BK16)</f>
        <v>0</v>
      </c>
      <c r="BL16" s="79">
        <f>+SUM(Gosforth!BL16)</f>
        <v>0</v>
      </c>
      <c r="BM16" s="79">
        <f>+SUM(Gosforth!BM16)</f>
        <v>0</v>
      </c>
      <c r="BN16" s="79">
        <f>+SUM(Gosforth!BN16)</f>
        <v>0</v>
      </c>
      <c r="BO16" s="79">
        <f>+SUM(Gosforth!BO16)</f>
        <v>0</v>
      </c>
      <c r="BP16" s="79">
        <f>+SUM(Gosforth!BP16)</f>
        <v>0</v>
      </c>
      <c r="BQ16" s="78">
        <f>+SUM(Gosforth!BQ16)</f>
        <v>0</v>
      </c>
      <c r="BR16" s="80">
        <f>+SUM(Gosforth!BR16)</f>
        <v>0</v>
      </c>
      <c r="BS16" s="79">
        <f>+SUM(Gosforth!BS16)</f>
        <v>0</v>
      </c>
      <c r="BT16" s="79">
        <f>+SUM(Gosforth!BT16)</f>
        <v>0</v>
      </c>
      <c r="BU16" s="79">
        <f>+SUM(Gosforth!BU16)</f>
        <v>0</v>
      </c>
      <c r="BV16" s="79">
        <f>+SUM(Gosforth!BV16)</f>
        <v>0</v>
      </c>
      <c r="BW16" s="79">
        <f>+SUM(Gosforth!BW16)</f>
        <v>0</v>
      </c>
      <c r="BX16" s="79">
        <f>+SUM(Gosforth!BX16)</f>
        <v>0</v>
      </c>
      <c r="BY16" s="79">
        <f>+SUM(Gosforth!BY16)</f>
        <v>0</v>
      </c>
      <c r="BZ16" s="79">
        <f>+SUM(Gosforth!BZ16)</f>
        <v>0</v>
      </c>
      <c r="CA16" s="79">
        <f>+SUM(Gosforth!CA16)</f>
        <v>0</v>
      </c>
      <c r="CB16" s="79">
        <f>+SUM(Gosforth!CB16)</f>
        <v>0</v>
      </c>
      <c r="CC16" s="78">
        <f>+SUM(Gosforth!CC16)</f>
        <v>0</v>
      </c>
      <c r="CD16"/>
    </row>
    <row r="17" spans="1:82" ht="15">
      <c r="A17" s="41"/>
      <c r="B17" s="75"/>
      <c r="C17" s="89" t="s">
        <v>10</v>
      </c>
      <c r="D17" s="90" t="s">
        <v>47</v>
      </c>
      <c r="E17" s="326">
        <v>72</v>
      </c>
      <c r="F17" s="212">
        <f>+SUM(Gosforth!F17)</f>
        <v>0</v>
      </c>
      <c r="G17" s="215">
        <f t="shared" si="2"/>
        <v>0</v>
      </c>
      <c r="H17" s="77">
        <f>+SUM(Gosforth!H17)</f>
        <v>0</v>
      </c>
      <c r="I17" s="78">
        <f>+SUM(Gosforth!I17)</f>
        <v>0</v>
      </c>
      <c r="J17" s="77">
        <f>+SUM(Gosforth!J17)</f>
        <v>0</v>
      </c>
      <c r="K17" s="79">
        <f>+SUM(Gosforth!K17)</f>
        <v>0</v>
      </c>
      <c r="L17" s="79">
        <f>+SUM(Gosforth!L17)</f>
        <v>0</v>
      </c>
      <c r="M17" s="79">
        <f>+SUM(Gosforth!M17)</f>
        <v>0</v>
      </c>
      <c r="N17" s="79">
        <f>+SUM(Gosforth!N17)</f>
        <v>0</v>
      </c>
      <c r="O17" s="79">
        <f>+SUM(Gosforth!O17)</f>
        <v>0</v>
      </c>
      <c r="P17" s="79">
        <f>+SUM(Gosforth!P17)</f>
        <v>0</v>
      </c>
      <c r="Q17" s="79">
        <f>+SUM(Gosforth!Q17)</f>
        <v>0</v>
      </c>
      <c r="R17" s="79">
        <f>+SUM(Gosforth!R17)</f>
        <v>0</v>
      </c>
      <c r="S17" s="79">
        <f>+SUM(Gosforth!S17)</f>
        <v>0</v>
      </c>
      <c r="T17" s="79">
        <f>+SUM(Gosforth!T17)</f>
        <v>0</v>
      </c>
      <c r="U17" s="78">
        <f>+SUM(Gosforth!U17)</f>
        <v>0</v>
      </c>
      <c r="V17" s="77">
        <f>+SUM(Gosforth!V17)</f>
        <v>0</v>
      </c>
      <c r="W17" s="79">
        <f>+SUM(Gosforth!W17)</f>
        <v>0</v>
      </c>
      <c r="X17" s="79">
        <f>+SUM(Gosforth!X17)</f>
        <v>0</v>
      </c>
      <c r="Y17" s="79">
        <f>+SUM(Gosforth!Y17)</f>
        <v>0</v>
      </c>
      <c r="Z17" s="79">
        <f>+SUM(Gosforth!Z17)</f>
        <v>0</v>
      </c>
      <c r="AA17" s="79">
        <f>+SUM(Gosforth!AA17)</f>
        <v>0</v>
      </c>
      <c r="AB17" s="79">
        <f>+SUM(Gosforth!AB17)</f>
        <v>0</v>
      </c>
      <c r="AC17" s="79">
        <f>+SUM(Gosforth!AC17)</f>
        <v>0</v>
      </c>
      <c r="AD17" s="79">
        <f>+SUM(Gosforth!AD17)</f>
        <v>0</v>
      </c>
      <c r="AE17" s="79">
        <f>+SUM(Gosforth!AE17)</f>
        <v>0</v>
      </c>
      <c r="AF17" s="79">
        <f>+SUM(Gosforth!AF17)</f>
        <v>0</v>
      </c>
      <c r="AG17" s="78">
        <f>+SUM(Gosforth!AG17)</f>
        <v>0</v>
      </c>
      <c r="AH17" s="80">
        <f>+SUM(Gosforth!AH17)</f>
        <v>0</v>
      </c>
      <c r="AI17" s="79">
        <f>+SUM(Gosforth!AI17)</f>
        <v>0</v>
      </c>
      <c r="AJ17" s="79">
        <f>+SUM(Gosforth!AJ17)</f>
        <v>0</v>
      </c>
      <c r="AK17" s="79">
        <f>+SUM(Gosforth!AK17)</f>
        <v>0</v>
      </c>
      <c r="AL17" s="79">
        <f>+SUM(Gosforth!AL17)</f>
        <v>0</v>
      </c>
      <c r="AM17" s="79">
        <f>+SUM(Gosforth!AM17)</f>
        <v>0</v>
      </c>
      <c r="AN17" s="79">
        <f>+SUM(Gosforth!AN17)</f>
        <v>0</v>
      </c>
      <c r="AO17" s="79">
        <f>+SUM(Gosforth!AO17)</f>
        <v>0</v>
      </c>
      <c r="AP17" s="79">
        <f>+SUM(Gosforth!AP17)</f>
        <v>0</v>
      </c>
      <c r="AQ17" s="79">
        <f>+SUM(Gosforth!AQ17)</f>
        <v>0</v>
      </c>
      <c r="AR17" s="79">
        <f>+SUM(Gosforth!AR17)</f>
        <v>0</v>
      </c>
      <c r="AS17" s="78">
        <f>+SUM(Gosforth!AS17)</f>
        <v>0</v>
      </c>
      <c r="AT17" s="80">
        <f>+SUM(Gosforth!AT17)</f>
        <v>0</v>
      </c>
      <c r="AU17" s="79">
        <f>+SUM(Gosforth!AU17)</f>
        <v>0</v>
      </c>
      <c r="AV17" s="79">
        <f>+SUM(Gosforth!AV17)</f>
        <v>0</v>
      </c>
      <c r="AW17" s="79">
        <f>+SUM(Gosforth!AW17)</f>
        <v>0</v>
      </c>
      <c r="AX17" s="79">
        <f>+SUM(Gosforth!AX17)</f>
        <v>0</v>
      </c>
      <c r="AY17" s="79">
        <f>+SUM(Gosforth!AY17)</f>
        <v>0</v>
      </c>
      <c r="AZ17" s="79">
        <f>+SUM(Gosforth!AZ17)</f>
        <v>0</v>
      </c>
      <c r="BA17" s="79">
        <f>+SUM(Gosforth!BA17)</f>
        <v>0</v>
      </c>
      <c r="BB17" s="79">
        <f>+SUM(Gosforth!BB17)</f>
        <v>0</v>
      </c>
      <c r="BC17" s="79">
        <f>+SUM(Gosforth!BC17)</f>
        <v>0</v>
      </c>
      <c r="BD17" s="79">
        <f>+SUM(Gosforth!BD17)</f>
        <v>0</v>
      </c>
      <c r="BE17" s="78">
        <f>+SUM(Gosforth!BE17)</f>
        <v>0</v>
      </c>
      <c r="BF17" s="80">
        <f>+SUM(Gosforth!BF17)</f>
        <v>0</v>
      </c>
      <c r="BG17" s="79">
        <f>+SUM(Gosforth!BG17)</f>
        <v>0</v>
      </c>
      <c r="BH17" s="79">
        <f>+SUM(Gosforth!BH17)</f>
        <v>0</v>
      </c>
      <c r="BI17" s="79">
        <f>+SUM(Gosforth!BI17)</f>
        <v>0</v>
      </c>
      <c r="BJ17" s="79">
        <f>+SUM(Gosforth!BJ17)</f>
        <v>0</v>
      </c>
      <c r="BK17" s="79">
        <f>+SUM(Gosforth!BK17)</f>
        <v>0</v>
      </c>
      <c r="BL17" s="79">
        <f>+SUM(Gosforth!BL17)</f>
        <v>0</v>
      </c>
      <c r="BM17" s="79">
        <f>+SUM(Gosforth!BM17)</f>
        <v>0</v>
      </c>
      <c r="BN17" s="79">
        <f>+SUM(Gosforth!BN17)</f>
        <v>0</v>
      </c>
      <c r="BO17" s="79">
        <f>+SUM(Gosforth!BO17)</f>
        <v>0</v>
      </c>
      <c r="BP17" s="79">
        <f>+SUM(Gosforth!BP17)</f>
        <v>0</v>
      </c>
      <c r="BQ17" s="78">
        <f>+SUM(Gosforth!BQ17)</f>
        <v>0</v>
      </c>
      <c r="BR17" s="80">
        <f>+SUM(Gosforth!BR17)</f>
        <v>0</v>
      </c>
      <c r="BS17" s="79">
        <f>+SUM(Gosforth!BS17)</f>
        <v>0</v>
      </c>
      <c r="BT17" s="79">
        <f>+SUM(Gosforth!BT17)</f>
        <v>0</v>
      </c>
      <c r="BU17" s="79">
        <f>+SUM(Gosforth!BU17)</f>
        <v>0</v>
      </c>
      <c r="BV17" s="79">
        <f>+SUM(Gosforth!BV17)</f>
        <v>0</v>
      </c>
      <c r="BW17" s="79">
        <f>+SUM(Gosforth!BW17)</f>
        <v>0</v>
      </c>
      <c r="BX17" s="79">
        <f>+SUM(Gosforth!BX17)</f>
        <v>0</v>
      </c>
      <c r="BY17" s="79">
        <f>+SUM(Gosforth!BY17)</f>
        <v>0</v>
      </c>
      <c r="BZ17" s="79">
        <f>+SUM(Gosforth!BZ17)</f>
        <v>0</v>
      </c>
      <c r="CA17" s="79">
        <f>+SUM(Gosforth!CA17)</f>
        <v>0</v>
      </c>
      <c r="CB17" s="79">
        <f>+SUM(Gosforth!CB17)</f>
        <v>0</v>
      </c>
      <c r="CC17" s="78">
        <f>+SUM(Gosforth!CC17)</f>
        <v>0</v>
      </c>
      <c r="CD17"/>
    </row>
    <row r="18" spans="1:82" ht="15">
      <c r="A18" s="41"/>
      <c r="B18" s="75"/>
      <c r="C18" s="89" t="s">
        <v>11</v>
      </c>
      <c r="D18" s="90" t="s">
        <v>47</v>
      </c>
      <c r="E18" s="326">
        <v>72</v>
      </c>
      <c r="F18" s="212">
        <f>+SUM(Gosforth!F18)</f>
        <v>0</v>
      </c>
      <c r="G18" s="215">
        <f t="shared" si="2"/>
        <v>0</v>
      </c>
      <c r="H18" s="77">
        <f>+SUM(Gosforth!H18)</f>
        <v>0</v>
      </c>
      <c r="I18" s="78">
        <f>+SUM(Gosforth!I18)</f>
        <v>0</v>
      </c>
      <c r="J18" s="77">
        <f>+SUM(Gosforth!J18)</f>
        <v>0</v>
      </c>
      <c r="K18" s="79">
        <f>+SUM(Gosforth!K18)</f>
        <v>0</v>
      </c>
      <c r="L18" s="79">
        <f>+SUM(Gosforth!L18)</f>
        <v>0</v>
      </c>
      <c r="M18" s="79">
        <f>+SUM(Gosforth!M18)</f>
        <v>0</v>
      </c>
      <c r="N18" s="79">
        <f>+SUM(Gosforth!N18)</f>
        <v>0</v>
      </c>
      <c r="O18" s="79">
        <f>+SUM(Gosforth!O18)</f>
        <v>0</v>
      </c>
      <c r="P18" s="79">
        <f>+SUM(Gosforth!P18)</f>
        <v>0</v>
      </c>
      <c r="Q18" s="79">
        <f>+SUM(Gosforth!Q18)</f>
        <v>0</v>
      </c>
      <c r="R18" s="79">
        <f>+SUM(Gosforth!R18)</f>
        <v>0</v>
      </c>
      <c r="S18" s="79">
        <f>+SUM(Gosforth!S18)</f>
        <v>0</v>
      </c>
      <c r="T18" s="79">
        <f>+SUM(Gosforth!T18)</f>
        <v>0</v>
      </c>
      <c r="U18" s="78">
        <f>+SUM(Gosforth!U18)</f>
        <v>0</v>
      </c>
      <c r="V18" s="77">
        <f>+SUM(Gosforth!V18)</f>
        <v>0</v>
      </c>
      <c r="W18" s="79">
        <f>+SUM(Gosforth!W18)</f>
        <v>0</v>
      </c>
      <c r="X18" s="79">
        <f>+SUM(Gosforth!X18)</f>
        <v>0</v>
      </c>
      <c r="Y18" s="79">
        <f>+SUM(Gosforth!Y18)</f>
        <v>0</v>
      </c>
      <c r="Z18" s="79">
        <f>+SUM(Gosforth!Z18)</f>
        <v>0</v>
      </c>
      <c r="AA18" s="79">
        <f>+SUM(Gosforth!AA18)</f>
        <v>0</v>
      </c>
      <c r="AB18" s="79">
        <f>+SUM(Gosforth!AB18)</f>
        <v>0</v>
      </c>
      <c r="AC18" s="79">
        <f>+SUM(Gosforth!AC18)</f>
        <v>0</v>
      </c>
      <c r="AD18" s="79">
        <f>+SUM(Gosforth!AD18)</f>
        <v>0</v>
      </c>
      <c r="AE18" s="79">
        <f>+SUM(Gosforth!AE18)</f>
        <v>0</v>
      </c>
      <c r="AF18" s="79">
        <f>+SUM(Gosforth!AF18)</f>
        <v>0</v>
      </c>
      <c r="AG18" s="78">
        <f>+SUM(Gosforth!AG18)</f>
        <v>0</v>
      </c>
      <c r="AH18" s="80">
        <f>+SUM(Gosforth!AH18)</f>
        <v>0</v>
      </c>
      <c r="AI18" s="79">
        <f>+SUM(Gosforth!AI18)</f>
        <v>0</v>
      </c>
      <c r="AJ18" s="79">
        <f>+SUM(Gosforth!AJ18)</f>
        <v>0</v>
      </c>
      <c r="AK18" s="79">
        <f>+SUM(Gosforth!AK18)</f>
        <v>0</v>
      </c>
      <c r="AL18" s="79">
        <f>+SUM(Gosforth!AL18)</f>
        <v>0</v>
      </c>
      <c r="AM18" s="79">
        <f>+SUM(Gosforth!AM18)</f>
        <v>0</v>
      </c>
      <c r="AN18" s="79">
        <f>+SUM(Gosforth!AN18)</f>
        <v>0</v>
      </c>
      <c r="AO18" s="79">
        <f>+SUM(Gosforth!AO18)</f>
        <v>0</v>
      </c>
      <c r="AP18" s="79">
        <f>+SUM(Gosforth!AP18)</f>
        <v>0</v>
      </c>
      <c r="AQ18" s="79">
        <f>+SUM(Gosforth!AQ18)</f>
        <v>0</v>
      </c>
      <c r="AR18" s="79">
        <f>+SUM(Gosforth!AR18)</f>
        <v>0</v>
      </c>
      <c r="AS18" s="78">
        <f>+SUM(Gosforth!AS18)</f>
        <v>0</v>
      </c>
      <c r="AT18" s="80">
        <f>+SUM(Gosforth!AT18)</f>
        <v>0</v>
      </c>
      <c r="AU18" s="79">
        <f>+SUM(Gosforth!AU18)</f>
        <v>0</v>
      </c>
      <c r="AV18" s="79">
        <f>+SUM(Gosforth!AV18)</f>
        <v>0</v>
      </c>
      <c r="AW18" s="79">
        <f>+SUM(Gosforth!AW18)</f>
        <v>0</v>
      </c>
      <c r="AX18" s="79">
        <f>+SUM(Gosforth!AX18)</f>
        <v>0</v>
      </c>
      <c r="AY18" s="79">
        <f>+SUM(Gosforth!AY18)</f>
        <v>0</v>
      </c>
      <c r="AZ18" s="79">
        <f>+SUM(Gosforth!AZ18)</f>
        <v>0</v>
      </c>
      <c r="BA18" s="79">
        <f>+SUM(Gosforth!BA18)</f>
        <v>0</v>
      </c>
      <c r="BB18" s="79">
        <f>+SUM(Gosforth!BB18)</f>
        <v>0</v>
      </c>
      <c r="BC18" s="79">
        <f>+SUM(Gosforth!BC18)</f>
        <v>0</v>
      </c>
      <c r="BD18" s="79">
        <f>+SUM(Gosforth!BD18)</f>
        <v>0</v>
      </c>
      <c r="BE18" s="78">
        <f>+SUM(Gosforth!BE18)</f>
        <v>0</v>
      </c>
      <c r="BF18" s="80">
        <f>+SUM(Gosforth!BF18)</f>
        <v>0</v>
      </c>
      <c r="BG18" s="79">
        <f>+SUM(Gosforth!BG18)</f>
        <v>0</v>
      </c>
      <c r="BH18" s="79">
        <f>+SUM(Gosforth!BH18)</f>
        <v>0</v>
      </c>
      <c r="BI18" s="79">
        <f>+SUM(Gosforth!BI18)</f>
        <v>0</v>
      </c>
      <c r="BJ18" s="79">
        <f>+SUM(Gosforth!BJ18)</f>
        <v>0</v>
      </c>
      <c r="BK18" s="79">
        <f>+SUM(Gosforth!BK18)</f>
        <v>0</v>
      </c>
      <c r="BL18" s="79">
        <f>+SUM(Gosforth!BL18)</f>
        <v>0</v>
      </c>
      <c r="BM18" s="79">
        <f>+SUM(Gosforth!BM18)</f>
        <v>0</v>
      </c>
      <c r="BN18" s="79">
        <f>+SUM(Gosforth!BN18)</f>
        <v>0</v>
      </c>
      <c r="BO18" s="79">
        <f>+SUM(Gosforth!BO18)</f>
        <v>0</v>
      </c>
      <c r="BP18" s="79">
        <f>+SUM(Gosforth!BP18)</f>
        <v>0</v>
      </c>
      <c r="BQ18" s="78">
        <f>+SUM(Gosforth!BQ18)</f>
        <v>0</v>
      </c>
      <c r="BR18" s="80">
        <f>+SUM(Gosforth!BR18)</f>
        <v>0</v>
      </c>
      <c r="BS18" s="79">
        <f>+SUM(Gosforth!BS18)</f>
        <v>0</v>
      </c>
      <c r="BT18" s="79">
        <f>+SUM(Gosforth!BT18)</f>
        <v>0</v>
      </c>
      <c r="BU18" s="79">
        <f>+SUM(Gosforth!BU18)</f>
        <v>0</v>
      </c>
      <c r="BV18" s="79">
        <f>+SUM(Gosforth!BV18)</f>
        <v>0</v>
      </c>
      <c r="BW18" s="79">
        <f>+SUM(Gosforth!BW18)</f>
        <v>0</v>
      </c>
      <c r="BX18" s="79">
        <f>+SUM(Gosforth!BX18)</f>
        <v>0</v>
      </c>
      <c r="BY18" s="79">
        <f>+SUM(Gosforth!BY18)</f>
        <v>0</v>
      </c>
      <c r="BZ18" s="79">
        <f>+SUM(Gosforth!BZ18)</f>
        <v>0</v>
      </c>
      <c r="CA18" s="79">
        <f>+SUM(Gosforth!CA18)</f>
        <v>0</v>
      </c>
      <c r="CB18" s="79">
        <f>+SUM(Gosforth!CB18)</f>
        <v>0</v>
      </c>
      <c r="CC18" s="78">
        <f>+SUM(Gosforth!CC18)</f>
        <v>0</v>
      </c>
      <c r="CD18"/>
    </row>
    <row r="19" spans="1:82" ht="15">
      <c r="A19" s="41"/>
      <c r="B19" s="75"/>
      <c r="C19" s="89" t="s">
        <v>12</v>
      </c>
      <c r="D19" s="90" t="s">
        <v>47</v>
      </c>
      <c r="E19" s="326">
        <v>72</v>
      </c>
      <c r="F19" s="212">
        <f>+SUM(Gosforth!F19)</f>
        <v>0</v>
      </c>
      <c r="G19" s="215">
        <f t="shared" si="2"/>
        <v>0</v>
      </c>
      <c r="H19" s="77">
        <f>+SUM(Gosforth!H19)</f>
        <v>0</v>
      </c>
      <c r="I19" s="78">
        <f>+SUM(Gosforth!I19)</f>
        <v>0</v>
      </c>
      <c r="J19" s="77">
        <f>+SUM(Gosforth!J19)</f>
        <v>0</v>
      </c>
      <c r="K19" s="79">
        <f>+SUM(Gosforth!K19)</f>
        <v>0</v>
      </c>
      <c r="L19" s="79">
        <f>+SUM(Gosforth!L19)</f>
        <v>0</v>
      </c>
      <c r="M19" s="79">
        <f>+SUM(Gosforth!M19)</f>
        <v>0</v>
      </c>
      <c r="N19" s="79">
        <f>+SUM(Gosforth!N19)</f>
        <v>0</v>
      </c>
      <c r="O19" s="79">
        <f>+SUM(Gosforth!O19)</f>
        <v>0</v>
      </c>
      <c r="P19" s="79">
        <f>+SUM(Gosforth!P19)</f>
        <v>0</v>
      </c>
      <c r="Q19" s="79">
        <f>+SUM(Gosforth!Q19)</f>
        <v>0</v>
      </c>
      <c r="R19" s="79">
        <f>+SUM(Gosforth!R19)</f>
        <v>0</v>
      </c>
      <c r="S19" s="79">
        <f>+SUM(Gosforth!S19)</f>
        <v>0</v>
      </c>
      <c r="T19" s="79">
        <f>+SUM(Gosforth!T19)</f>
        <v>0</v>
      </c>
      <c r="U19" s="78">
        <f>+SUM(Gosforth!U19)</f>
        <v>0</v>
      </c>
      <c r="V19" s="77">
        <f>+SUM(Gosforth!V19)</f>
        <v>0</v>
      </c>
      <c r="W19" s="79">
        <f>+SUM(Gosforth!W19)</f>
        <v>0</v>
      </c>
      <c r="X19" s="79">
        <f>+SUM(Gosforth!X19)</f>
        <v>0</v>
      </c>
      <c r="Y19" s="79">
        <f>+SUM(Gosforth!Y19)</f>
        <v>0</v>
      </c>
      <c r="Z19" s="79">
        <f>+SUM(Gosforth!Z19)</f>
        <v>0</v>
      </c>
      <c r="AA19" s="79">
        <f>+SUM(Gosforth!AA19)</f>
        <v>0</v>
      </c>
      <c r="AB19" s="79">
        <f>+SUM(Gosforth!AB19)</f>
        <v>0</v>
      </c>
      <c r="AC19" s="79">
        <f>+SUM(Gosforth!AC19)</f>
        <v>0</v>
      </c>
      <c r="AD19" s="79">
        <f>+SUM(Gosforth!AD19)</f>
        <v>0</v>
      </c>
      <c r="AE19" s="79">
        <f>+SUM(Gosforth!AE19)</f>
        <v>0</v>
      </c>
      <c r="AF19" s="79">
        <f>+SUM(Gosforth!AF19)</f>
        <v>0</v>
      </c>
      <c r="AG19" s="78">
        <f>+SUM(Gosforth!AG19)</f>
        <v>0</v>
      </c>
      <c r="AH19" s="80">
        <f>+SUM(Gosforth!AH19)</f>
        <v>0</v>
      </c>
      <c r="AI19" s="79">
        <f>+SUM(Gosforth!AI19)</f>
        <v>0</v>
      </c>
      <c r="AJ19" s="79">
        <f>+SUM(Gosforth!AJ19)</f>
        <v>0</v>
      </c>
      <c r="AK19" s="79">
        <f>+SUM(Gosforth!AK19)</f>
        <v>0</v>
      </c>
      <c r="AL19" s="79">
        <f>+SUM(Gosforth!AL19)</f>
        <v>0</v>
      </c>
      <c r="AM19" s="79">
        <f>+SUM(Gosforth!AM19)</f>
        <v>0</v>
      </c>
      <c r="AN19" s="79">
        <f>+SUM(Gosforth!AN19)</f>
        <v>0</v>
      </c>
      <c r="AO19" s="79">
        <f>+SUM(Gosforth!AO19)</f>
        <v>0</v>
      </c>
      <c r="AP19" s="79">
        <f>+SUM(Gosforth!AP19)</f>
        <v>0</v>
      </c>
      <c r="AQ19" s="79">
        <f>+SUM(Gosforth!AQ19)</f>
        <v>0</v>
      </c>
      <c r="AR19" s="79">
        <f>+SUM(Gosforth!AR19)</f>
        <v>0</v>
      </c>
      <c r="AS19" s="78">
        <f>+SUM(Gosforth!AS19)</f>
        <v>0</v>
      </c>
      <c r="AT19" s="80">
        <f>+SUM(Gosforth!AT19)</f>
        <v>0</v>
      </c>
      <c r="AU19" s="79">
        <f>+SUM(Gosforth!AU19)</f>
        <v>0</v>
      </c>
      <c r="AV19" s="79">
        <f>+SUM(Gosforth!AV19)</f>
        <v>0</v>
      </c>
      <c r="AW19" s="79">
        <f>+SUM(Gosforth!AW19)</f>
        <v>0</v>
      </c>
      <c r="AX19" s="79">
        <f>+SUM(Gosforth!AX19)</f>
        <v>0</v>
      </c>
      <c r="AY19" s="79">
        <f>+SUM(Gosforth!AY19)</f>
        <v>0</v>
      </c>
      <c r="AZ19" s="79">
        <f>+SUM(Gosforth!AZ19)</f>
        <v>0</v>
      </c>
      <c r="BA19" s="79">
        <f>+SUM(Gosforth!BA19)</f>
        <v>0</v>
      </c>
      <c r="BB19" s="79">
        <f>+SUM(Gosforth!BB19)</f>
        <v>0</v>
      </c>
      <c r="BC19" s="79">
        <f>+SUM(Gosforth!BC19)</f>
        <v>0</v>
      </c>
      <c r="BD19" s="79">
        <f>+SUM(Gosforth!BD19)</f>
        <v>0</v>
      </c>
      <c r="BE19" s="78">
        <f>+SUM(Gosforth!BE19)</f>
        <v>0</v>
      </c>
      <c r="BF19" s="80">
        <f>+SUM(Gosforth!BF19)</f>
        <v>0</v>
      </c>
      <c r="BG19" s="79">
        <f>+SUM(Gosforth!BG19)</f>
        <v>0</v>
      </c>
      <c r="BH19" s="79">
        <f>+SUM(Gosforth!BH19)</f>
        <v>0</v>
      </c>
      <c r="BI19" s="79">
        <f>+SUM(Gosforth!BI19)</f>
        <v>0</v>
      </c>
      <c r="BJ19" s="79">
        <f>+SUM(Gosforth!BJ19)</f>
        <v>0</v>
      </c>
      <c r="BK19" s="79">
        <f>+SUM(Gosforth!BK19)</f>
        <v>0</v>
      </c>
      <c r="BL19" s="79">
        <f>+SUM(Gosforth!BL19)</f>
        <v>0</v>
      </c>
      <c r="BM19" s="79">
        <f>+SUM(Gosforth!BM19)</f>
        <v>0</v>
      </c>
      <c r="BN19" s="79">
        <f>+SUM(Gosforth!BN19)</f>
        <v>0</v>
      </c>
      <c r="BO19" s="79">
        <f>+SUM(Gosforth!BO19)</f>
        <v>0</v>
      </c>
      <c r="BP19" s="79">
        <f>+SUM(Gosforth!BP19)</f>
        <v>0</v>
      </c>
      <c r="BQ19" s="78">
        <f>+SUM(Gosforth!BQ19)</f>
        <v>0</v>
      </c>
      <c r="BR19" s="80">
        <f>+SUM(Gosforth!BR19)</f>
        <v>0</v>
      </c>
      <c r="BS19" s="79">
        <f>+SUM(Gosforth!BS19)</f>
        <v>0</v>
      </c>
      <c r="BT19" s="79">
        <f>+SUM(Gosforth!BT19)</f>
        <v>0</v>
      </c>
      <c r="BU19" s="79">
        <f>+SUM(Gosforth!BU19)</f>
        <v>0</v>
      </c>
      <c r="BV19" s="79">
        <f>+SUM(Gosforth!BV19)</f>
        <v>0</v>
      </c>
      <c r="BW19" s="79">
        <f>+SUM(Gosforth!BW19)</f>
        <v>0</v>
      </c>
      <c r="BX19" s="79">
        <f>+SUM(Gosforth!BX19)</f>
        <v>0</v>
      </c>
      <c r="BY19" s="79">
        <f>+SUM(Gosforth!BY19)</f>
        <v>0</v>
      </c>
      <c r="BZ19" s="79">
        <f>+SUM(Gosforth!BZ19)</f>
        <v>0</v>
      </c>
      <c r="CA19" s="79">
        <f>+SUM(Gosforth!CA19)</f>
        <v>0</v>
      </c>
      <c r="CB19" s="79">
        <f>+SUM(Gosforth!CB19)</f>
        <v>0</v>
      </c>
      <c r="CC19" s="78">
        <f>+SUM(Gosforth!CC19)</f>
        <v>0</v>
      </c>
      <c r="CD19"/>
    </row>
    <row r="20" spans="1:82" ht="15">
      <c r="A20" s="41"/>
      <c r="B20" s="91"/>
      <c r="C20" s="404"/>
      <c r="D20" s="404"/>
      <c r="E20" s="404"/>
      <c r="F20" s="404"/>
      <c r="G20" s="218">
        <f t="shared" ref="G20:AL20" si="13">IF(SUM(G16:G19)=0,0,IF(AND((SUM(G16:G19)/G12)&gt;0.4,G173=0),0.4,(SUM(G16:G19)/G12)))</f>
        <v>0</v>
      </c>
      <c r="H20" s="93">
        <f t="shared" si="13"/>
        <v>0</v>
      </c>
      <c r="I20" s="94">
        <f t="shared" si="13"/>
        <v>0</v>
      </c>
      <c r="J20" s="93">
        <f t="shared" si="13"/>
        <v>0</v>
      </c>
      <c r="K20" s="95">
        <f t="shared" si="13"/>
        <v>0</v>
      </c>
      <c r="L20" s="95">
        <f t="shared" si="13"/>
        <v>0</v>
      </c>
      <c r="M20" s="95">
        <f t="shared" si="13"/>
        <v>0</v>
      </c>
      <c r="N20" s="95">
        <f t="shared" si="13"/>
        <v>0</v>
      </c>
      <c r="O20" s="95">
        <f t="shared" si="13"/>
        <v>0</v>
      </c>
      <c r="P20" s="95">
        <f t="shared" si="13"/>
        <v>0</v>
      </c>
      <c r="Q20" s="95">
        <f t="shared" si="13"/>
        <v>0</v>
      </c>
      <c r="R20" s="95">
        <f t="shared" si="13"/>
        <v>0</v>
      </c>
      <c r="S20" s="95">
        <f t="shared" si="13"/>
        <v>0</v>
      </c>
      <c r="T20" s="95">
        <f t="shared" si="13"/>
        <v>0</v>
      </c>
      <c r="U20" s="94">
        <f t="shared" si="13"/>
        <v>0</v>
      </c>
      <c r="V20" s="93">
        <f t="shared" si="13"/>
        <v>0</v>
      </c>
      <c r="W20" s="95">
        <f t="shared" si="13"/>
        <v>0</v>
      </c>
      <c r="X20" s="95">
        <f t="shared" si="13"/>
        <v>0</v>
      </c>
      <c r="Y20" s="95">
        <f t="shared" si="13"/>
        <v>0</v>
      </c>
      <c r="Z20" s="95">
        <f t="shared" si="13"/>
        <v>0</v>
      </c>
      <c r="AA20" s="95">
        <f t="shared" si="13"/>
        <v>0</v>
      </c>
      <c r="AB20" s="95">
        <f t="shared" si="13"/>
        <v>0</v>
      </c>
      <c r="AC20" s="95">
        <f t="shared" si="13"/>
        <v>0</v>
      </c>
      <c r="AD20" s="95">
        <f t="shared" si="13"/>
        <v>0</v>
      </c>
      <c r="AE20" s="95">
        <f t="shared" si="13"/>
        <v>0</v>
      </c>
      <c r="AF20" s="95">
        <f t="shared" si="13"/>
        <v>0</v>
      </c>
      <c r="AG20" s="94">
        <f t="shared" si="13"/>
        <v>0</v>
      </c>
      <c r="AH20" s="96">
        <f t="shared" si="13"/>
        <v>0</v>
      </c>
      <c r="AI20" s="95">
        <f t="shared" si="13"/>
        <v>0</v>
      </c>
      <c r="AJ20" s="95">
        <f t="shared" si="13"/>
        <v>0</v>
      </c>
      <c r="AK20" s="95">
        <f t="shared" si="13"/>
        <v>0</v>
      </c>
      <c r="AL20" s="95">
        <f t="shared" si="13"/>
        <v>0</v>
      </c>
      <c r="AM20" s="95">
        <f t="shared" ref="AM20:BR20" si="14">IF(SUM(AM16:AM19)=0,0,IF(AND((SUM(AM16:AM19)/AM12)&gt;0.4,AM173=0),0.4,(SUM(AM16:AM19)/AM12)))</f>
        <v>0</v>
      </c>
      <c r="AN20" s="95">
        <f t="shared" si="14"/>
        <v>0</v>
      </c>
      <c r="AO20" s="95">
        <f t="shared" si="14"/>
        <v>0</v>
      </c>
      <c r="AP20" s="95">
        <f t="shared" si="14"/>
        <v>0</v>
      </c>
      <c r="AQ20" s="95">
        <f t="shared" si="14"/>
        <v>0</v>
      </c>
      <c r="AR20" s="95">
        <f t="shared" si="14"/>
        <v>0</v>
      </c>
      <c r="AS20" s="94">
        <f t="shared" si="14"/>
        <v>0</v>
      </c>
      <c r="AT20" s="96">
        <f t="shared" si="14"/>
        <v>0</v>
      </c>
      <c r="AU20" s="95">
        <f t="shared" si="14"/>
        <v>0</v>
      </c>
      <c r="AV20" s="95">
        <f t="shared" si="14"/>
        <v>0</v>
      </c>
      <c r="AW20" s="95">
        <f t="shared" si="14"/>
        <v>0</v>
      </c>
      <c r="AX20" s="95">
        <f t="shared" si="14"/>
        <v>0</v>
      </c>
      <c r="AY20" s="95">
        <f t="shared" si="14"/>
        <v>0</v>
      </c>
      <c r="AZ20" s="95">
        <f t="shared" si="14"/>
        <v>0</v>
      </c>
      <c r="BA20" s="95">
        <f t="shared" si="14"/>
        <v>0</v>
      </c>
      <c r="BB20" s="95">
        <f t="shared" si="14"/>
        <v>0</v>
      </c>
      <c r="BC20" s="95">
        <f t="shared" si="14"/>
        <v>0</v>
      </c>
      <c r="BD20" s="95">
        <f t="shared" si="14"/>
        <v>0</v>
      </c>
      <c r="BE20" s="94">
        <f t="shared" si="14"/>
        <v>0</v>
      </c>
      <c r="BF20" s="96">
        <f t="shared" si="14"/>
        <v>0</v>
      </c>
      <c r="BG20" s="95">
        <f t="shared" si="14"/>
        <v>0</v>
      </c>
      <c r="BH20" s="95">
        <f t="shared" si="14"/>
        <v>0</v>
      </c>
      <c r="BI20" s="95">
        <f t="shared" si="14"/>
        <v>0</v>
      </c>
      <c r="BJ20" s="95">
        <f t="shared" si="14"/>
        <v>0</v>
      </c>
      <c r="BK20" s="95">
        <f t="shared" si="14"/>
        <v>0</v>
      </c>
      <c r="BL20" s="95">
        <f t="shared" si="14"/>
        <v>0</v>
      </c>
      <c r="BM20" s="95">
        <f t="shared" si="14"/>
        <v>0</v>
      </c>
      <c r="BN20" s="95">
        <f t="shared" si="14"/>
        <v>0</v>
      </c>
      <c r="BO20" s="95">
        <f t="shared" si="14"/>
        <v>0</v>
      </c>
      <c r="BP20" s="95">
        <f t="shared" si="14"/>
        <v>0</v>
      </c>
      <c r="BQ20" s="94">
        <f t="shared" si="14"/>
        <v>0</v>
      </c>
      <c r="BR20" s="96">
        <f t="shared" si="14"/>
        <v>0</v>
      </c>
      <c r="BS20" s="95">
        <f t="shared" ref="BS20:CC20" si="15">IF(SUM(BS16:BS19)=0,0,IF(AND((SUM(BS16:BS19)/BS12)&gt;0.4,BS173=0),0.4,(SUM(BS16:BS19)/BS12)))</f>
        <v>0</v>
      </c>
      <c r="BT20" s="95">
        <f t="shared" si="15"/>
        <v>0</v>
      </c>
      <c r="BU20" s="95">
        <f t="shared" si="15"/>
        <v>0</v>
      </c>
      <c r="BV20" s="95">
        <f t="shared" si="15"/>
        <v>0</v>
      </c>
      <c r="BW20" s="95">
        <f t="shared" si="15"/>
        <v>0</v>
      </c>
      <c r="BX20" s="95">
        <f t="shared" si="15"/>
        <v>0</v>
      </c>
      <c r="BY20" s="95">
        <f t="shared" si="15"/>
        <v>0</v>
      </c>
      <c r="BZ20" s="95">
        <f t="shared" si="15"/>
        <v>0</v>
      </c>
      <c r="CA20" s="95">
        <f t="shared" si="15"/>
        <v>0</v>
      </c>
      <c r="CB20" s="95">
        <f t="shared" si="15"/>
        <v>0</v>
      </c>
      <c r="CC20" s="94">
        <f t="shared" si="15"/>
        <v>0</v>
      </c>
      <c r="CD20"/>
    </row>
    <row r="21" spans="1:82">
      <c r="A21" s="41"/>
      <c r="B21" s="97" t="s">
        <v>48</v>
      </c>
      <c r="C21" s="412" t="s">
        <v>49</v>
      </c>
      <c r="D21" s="412"/>
      <c r="E21" s="412"/>
      <c r="F21" s="412"/>
      <c r="G21" s="219">
        <f t="shared" ref="G21:G26" si="16">+SUM(H21:CC21)</f>
        <v>171189580</v>
      </c>
      <c r="H21" s="99">
        <f>+H213</f>
        <v>0</v>
      </c>
      <c r="I21" s="100">
        <f t="shared" ref="I21:BT21" si="17">+I213</f>
        <v>0</v>
      </c>
      <c r="J21" s="99">
        <f t="shared" si="17"/>
        <v>0</v>
      </c>
      <c r="K21" s="101">
        <f t="shared" si="17"/>
        <v>0</v>
      </c>
      <c r="L21" s="101">
        <f t="shared" si="17"/>
        <v>0</v>
      </c>
      <c r="M21" s="101">
        <f t="shared" si="17"/>
        <v>0</v>
      </c>
      <c r="N21" s="101">
        <f t="shared" si="17"/>
        <v>0</v>
      </c>
      <c r="O21" s="101">
        <f t="shared" si="17"/>
        <v>0</v>
      </c>
      <c r="P21" s="101">
        <f t="shared" si="17"/>
        <v>0</v>
      </c>
      <c r="Q21" s="101">
        <f t="shared" si="17"/>
        <v>0</v>
      </c>
      <c r="R21" s="101">
        <f t="shared" si="17"/>
        <v>0</v>
      </c>
      <c r="S21" s="101">
        <f t="shared" si="17"/>
        <v>0</v>
      </c>
      <c r="T21" s="101">
        <f t="shared" si="17"/>
        <v>0</v>
      </c>
      <c r="U21" s="100">
        <f t="shared" si="17"/>
        <v>28531596.670000002</v>
      </c>
      <c r="V21" s="99">
        <f t="shared" si="17"/>
        <v>0</v>
      </c>
      <c r="W21" s="101">
        <f t="shared" si="17"/>
        <v>0</v>
      </c>
      <c r="X21" s="101">
        <f t="shared" si="17"/>
        <v>0</v>
      </c>
      <c r="Y21" s="101">
        <f t="shared" si="17"/>
        <v>0</v>
      </c>
      <c r="Z21" s="101">
        <f t="shared" si="17"/>
        <v>0</v>
      </c>
      <c r="AA21" s="101">
        <f t="shared" si="17"/>
        <v>0</v>
      </c>
      <c r="AB21" s="101">
        <f t="shared" si="17"/>
        <v>0</v>
      </c>
      <c r="AC21" s="101">
        <f t="shared" si="17"/>
        <v>0</v>
      </c>
      <c r="AD21" s="101">
        <f t="shared" si="17"/>
        <v>0</v>
      </c>
      <c r="AE21" s="101">
        <f t="shared" si="17"/>
        <v>0</v>
      </c>
      <c r="AF21" s="101">
        <f t="shared" si="17"/>
        <v>0</v>
      </c>
      <c r="AG21" s="100">
        <f t="shared" si="17"/>
        <v>28531596.670000002</v>
      </c>
      <c r="AH21" s="102">
        <f t="shared" si="17"/>
        <v>0</v>
      </c>
      <c r="AI21" s="101">
        <f t="shared" si="17"/>
        <v>0</v>
      </c>
      <c r="AJ21" s="101">
        <f t="shared" si="17"/>
        <v>0</v>
      </c>
      <c r="AK21" s="101">
        <f t="shared" si="17"/>
        <v>0</v>
      </c>
      <c r="AL21" s="101">
        <f t="shared" si="17"/>
        <v>0</v>
      </c>
      <c r="AM21" s="101">
        <f t="shared" si="17"/>
        <v>0</v>
      </c>
      <c r="AN21" s="101">
        <f t="shared" si="17"/>
        <v>0</v>
      </c>
      <c r="AO21" s="101">
        <f t="shared" si="17"/>
        <v>0</v>
      </c>
      <c r="AP21" s="101">
        <f t="shared" si="17"/>
        <v>0</v>
      </c>
      <c r="AQ21" s="101">
        <f t="shared" si="17"/>
        <v>0</v>
      </c>
      <c r="AR21" s="101">
        <f t="shared" si="17"/>
        <v>0</v>
      </c>
      <c r="AS21" s="100">
        <f t="shared" si="17"/>
        <v>28531596.670000002</v>
      </c>
      <c r="AT21" s="102">
        <f t="shared" si="17"/>
        <v>0</v>
      </c>
      <c r="AU21" s="101">
        <f t="shared" si="17"/>
        <v>0</v>
      </c>
      <c r="AV21" s="101">
        <f t="shared" si="17"/>
        <v>0</v>
      </c>
      <c r="AW21" s="101">
        <f t="shared" si="17"/>
        <v>0</v>
      </c>
      <c r="AX21" s="101">
        <f t="shared" si="17"/>
        <v>0</v>
      </c>
      <c r="AY21" s="101">
        <f t="shared" si="17"/>
        <v>0</v>
      </c>
      <c r="AZ21" s="101">
        <f t="shared" si="17"/>
        <v>0</v>
      </c>
      <c r="BA21" s="101">
        <f>+BA213</f>
        <v>0</v>
      </c>
      <c r="BB21" s="101">
        <f t="shared" si="17"/>
        <v>0</v>
      </c>
      <c r="BC21" s="101">
        <f t="shared" si="17"/>
        <v>0</v>
      </c>
      <c r="BD21" s="101">
        <f t="shared" si="17"/>
        <v>0</v>
      </c>
      <c r="BE21" s="100">
        <f t="shared" si="17"/>
        <v>28531596.670000002</v>
      </c>
      <c r="BF21" s="102">
        <f t="shared" si="17"/>
        <v>0</v>
      </c>
      <c r="BG21" s="101">
        <f t="shared" si="17"/>
        <v>0</v>
      </c>
      <c r="BH21" s="101">
        <f t="shared" si="17"/>
        <v>0</v>
      </c>
      <c r="BI21" s="101">
        <f t="shared" si="17"/>
        <v>0</v>
      </c>
      <c r="BJ21" s="101">
        <f t="shared" si="17"/>
        <v>0</v>
      </c>
      <c r="BK21" s="101">
        <f t="shared" si="17"/>
        <v>0</v>
      </c>
      <c r="BL21" s="101">
        <f t="shared" si="17"/>
        <v>0</v>
      </c>
      <c r="BM21" s="101">
        <f t="shared" si="17"/>
        <v>0</v>
      </c>
      <c r="BN21" s="101">
        <f t="shared" si="17"/>
        <v>0</v>
      </c>
      <c r="BO21" s="101">
        <f t="shared" si="17"/>
        <v>0</v>
      </c>
      <c r="BP21" s="101">
        <f t="shared" si="17"/>
        <v>0</v>
      </c>
      <c r="BQ21" s="100">
        <f t="shared" si="17"/>
        <v>28531596.670000002</v>
      </c>
      <c r="BR21" s="102">
        <f t="shared" si="17"/>
        <v>0</v>
      </c>
      <c r="BS21" s="101">
        <f t="shared" si="17"/>
        <v>0</v>
      </c>
      <c r="BT21" s="101">
        <f t="shared" si="17"/>
        <v>0</v>
      </c>
      <c r="BU21" s="101">
        <f t="shared" ref="BU21:CC21" si="18">+BU213</f>
        <v>0</v>
      </c>
      <c r="BV21" s="101">
        <f t="shared" si="18"/>
        <v>0</v>
      </c>
      <c r="BW21" s="101">
        <f t="shared" si="18"/>
        <v>0</v>
      </c>
      <c r="BX21" s="101">
        <f t="shared" si="18"/>
        <v>0</v>
      </c>
      <c r="BY21" s="101">
        <f t="shared" si="18"/>
        <v>0</v>
      </c>
      <c r="BZ21" s="101">
        <f t="shared" si="18"/>
        <v>0</v>
      </c>
      <c r="CA21" s="101">
        <f t="shared" si="18"/>
        <v>0</v>
      </c>
      <c r="CB21" s="101">
        <f t="shared" si="18"/>
        <v>0</v>
      </c>
      <c r="CC21" s="100">
        <f t="shared" si="18"/>
        <v>28531596.649999999</v>
      </c>
      <c r="CD21" s="316" t="b">
        <f>G21=G213</f>
        <v>1</v>
      </c>
    </row>
    <row r="22" spans="1:82" ht="15">
      <c r="A22" s="41"/>
      <c r="B22" s="103"/>
      <c r="C22" s="405" t="s">
        <v>44</v>
      </c>
      <c r="D22" s="405"/>
      <c r="E22" s="405"/>
      <c r="F22" s="405"/>
      <c r="G22" s="215">
        <f t="shared" si="16"/>
        <v>0</v>
      </c>
      <c r="H22" s="104">
        <f t="shared" ref="H22:BS22" si="19">+H21-H23</f>
        <v>0</v>
      </c>
      <c r="I22" s="105">
        <f t="shared" si="19"/>
        <v>0</v>
      </c>
      <c r="J22" s="104">
        <f t="shared" si="19"/>
        <v>0</v>
      </c>
      <c r="K22" s="79">
        <f t="shared" si="19"/>
        <v>0</v>
      </c>
      <c r="L22" s="79">
        <f t="shared" si="19"/>
        <v>0</v>
      </c>
      <c r="M22" s="79">
        <f t="shared" si="19"/>
        <v>0</v>
      </c>
      <c r="N22" s="79">
        <f t="shared" si="19"/>
        <v>0</v>
      </c>
      <c r="O22" s="79">
        <f t="shared" si="19"/>
        <v>0</v>
      </c>
      <c r="P22" s="79">
        <f t="shared" si="19"/>
        <v>0</v>
      </c>
      <c r="Q22" s="79">
        <f t="shared" si="19"/>
        <v>0</v>
      </c>
      <c r="R22" s="79">
        <f t="shared" si="19"/>
        <v>0</v>
      </c>
      <c r="S22" s="79">
        <f t="shared" si="19"/>
        <v>0</v>
      </c>
      <c r="T22" s="79">
        <f t="shared" si="19"/>
        <v>0</v>
      </c>
      <c r="U22" s="105">
        <f t="shared" si="19"/>
        <v>0</v>
      </c>
      <c r="V22" s="104">
        <f t="shared" si="19"/>
        <v>0</v>
      </c>
      <c r="W22" s="79">
        <f t="shared" si="19"/>
        <v>0</v>
      </c>
      <c r="X22" s="79">
        <f t="shared" si="19"/>
        <v>0</v>
      </c>
      <c r="Y22" s="79">
        <f t="shared" si="19"/>
        <v>0</v>
      </c>
      <c r="Z22" s="79">
        <f t="shared" si="19"/>
        <v>0</v>
      </c>
      <c r="AA22" s="79">
        <f t="shared" si="19"/>
        <v>0</v>
      </c>
      <c r="AB22" s="79">
        <f t="shared" si="19"/>
        <v>0</v>
      </c>
      <c r="AC22" s="79">
        <f t="shared" si="19"/>
        <v>0</v>
      </c>
      <c r="AD22" s="79">
        <f t="shared" si="19"/>
        <v>0</v>
      </c>
      <c r="AE22" s="79">
        <f t="shared" si="19"/>
        <v>0</v>
      </c>
      <c r="AF22" s="79">
        <f t="shared" si="19"/>
        <v>0</v>
      </c>
      <c r="AG22" s="105">
        <f t="shared" si="19"/>
        <v>0</v>
      </c>
      <c r="AH22" s="106">
        <f t="shared" si="19"/>
        <v>0</v>
      </c>
      <c r="AI22" s="79">
        <f t="shared" si="19"/>
        <v>0</v>
      </c>
      <c r="AJ22" s="79">
        <f t="shared" si="19"/>
        <v>0</v>
      </c>
      <c r="AK22" s="79">
        <f t="shared" si="19"/>
        <v>0</v>
      </c>
      <c r="AL22" s="79">
        <f t="shared" si="19"/>
        <v>0</v>
      </c>
      <c r="AM22" s="79">
        <f t="shared" si="19"/>
        <v>0</v>
      </c>
      <c r="AN22" s="79">
        <f t="shared" si="19"/>
        <v>0</v>
      </c>
      <c r="AO22" s="79">
        <f t="shared" si="19"/>
        <v>0</v>
      </c>
      <c r="AP22" s="79">
        <f t="shared" si="19"/>
        <v>0</v>
      </c>
      <c r="AQ22" s="79">
        <f t="shared" si="19"/>
        <v>0</v>
      </c>
      <c r="AR22" s="79">
        <f t="shared" si="19"/>
        <v>0</v>
      </c>
      <c r="AS22" s="105">
        <f t="shared" si="19"/>
        <v>0</v>
      </c>
      <c r="AT22" s="106">
        <f t="shared" si="19"/>
        <v>0</v>
      </c>
      <c r="AU22" s="79">
        <f t="shared" si="19"/>
        <v>0</v>
      </c>
      <c r="AV22" s="79">
        <f t="shared" si="19"/>
        <v>0</v>
      </c>
      <c r="AW22" s="79">
        <f t="shared" si="19"/>
        <v>0</v>
      </c>
      <c r="AX22" s="79">
        <f t="shared" si="19"/>
        <v>0</v>
      </c>
      <c r="AY22" s="79">
        <f t="shared" si="19"/>
        <v>0</v>
      </c>
      <c r="AZ22" s="79">
        <f t="shared" si="19"/>
        <v>0</v>
      </c>
      <c r="BA22" s="79">
        <f t="shared" si="19"/>
        <v>0</v>
      </c>
      <c r="BB22" s="79">
        <f t="shared" si="19"/>
        <v>0</v>
      </c>
      <c r="BC22" s="79">
        <f t="shared" si="19"/>
        <v>0</v>
      </c>
      <c r="BD22" s="79">
        <f t="shared" si="19"/>
        <v>0</v>
      </c>
      <c r="BE22" s="105">
        <f t="shared" si="19"/>
        <v>0</v>
      </c>
      <c r="BF22" s="106">
        <f t="shared" si="19"/>
        <v>0</v>
      </c>
      <c r="BG22" s="79">
        <f t="shared" si="19"/>
        <v>0</v>
      </c>
      <c r="BH22" s="79">
        <f t="shared" si="19"/>
        <v>0</v>
      </c>
      <c r="BI22" s="79">
        <f t="shared" si="19"/>
        <v>0</v>
      </c>
      <c r="BJ22" s="79">
        <f t="shared" si="19"/>
        <v>0</v>
      </c>
      <c r="BK22" s="79">
        <f t="shared" si="19"/>
        <v>0</v>
      </c>
      <c r="BL22" s="79">
        <f t="shared" si="19"/>
        <v>0</v>
      </c>
      <c r="BM22" s="79">
        <f t="shared" si="19"/>
        <v>0</v>
      </c>
      <c r="BN22" s="79">
        <f t="shared" si="19"/>
        <v>0</v>
      </c>
      <c r="BO22" s="79">
        <f t="shared" si="19"/>
        <v>0</v>
      </c>
      <c r="BP22" s="79">
        <f t="shared" si="19"/>
        <v>0</v>
      </c>
      <c r="BQ22" s="105">
        <f t="shared" si="19"/>
        <v>0</v>
      </c>
      <c r="BR22" s="106">
        <f t="shared" si="19"/>
        <v>0</v>
      </c>
      <c r="BS22" s="79">
        <f t="shared" si="19"/>
        <v>0</v>
      </c>
      <c r="BT22" s="79">
        <f t="shared" ref="BT22:CC22" si="20">+BT21-BT23</f>
        <v>0</v>
      </c>
      <c r="BU22" s="79">
        <f t="shared" si="20"/>
        <v>0</v>
      </c>
      <c r="BV22" s="79">
        <f t="shared" si="20"/>
        <v>0</v>
      </c>
      <c r="BW22" s="79">
        <f t="shared" si="20"/>
        <v>0</v>
      </c>
      <c r="BX22" s="79">
        <f t="shared" si="20"/>
        <v>0</v>
      </c>
      <c r="BY22" s="79">
        <f t="shared" si="20"/>
        <v>0</v>
      </c>
      <c r="BZ22" s="79">
        <f t="shared" si="20"/>
        <v>0</v>
      </c>
      <c r="CA22" s="79">
        <f t="shared" si="20"/>
        <v>0</v>
      </c>
      <c r="CB22" s="79">
        <f t="shared" si="20"/>
        <v>0</v>
      </c>
      <c r="CC22" s="105">
        <f t="shared" si="20"/>
        <v>0</v>
      </c>
      <c r="CD22" s="32"/>
    </row>
    <row r="23" spans="1:82" ht="15">
      <c r="A23" s="41"/>
      <c r="B23" s="107"/>
      <c r="C23" s="409" t="s">
        <v>45</v>
      </c>
      <c r="D23" s="409"/>
      <c r="E23" s="409"/>
      <c r="F23" s="409"/>
      <c r="G23" s="176">
        <f t="shared" si="16"/>
        <v>171189580</v>
      </c>
      <c r="H23" s="109">
        <f>+H432</f>
        <v>0</v>
      </c>
      <c r="I23" s="110">
        <f t="shared" ref="I23:BT23" si="21">+I432</f>
        <v>0</v>
      </c>
      <c r="J23" s="109">
        <f t="shared" si="21"/>
        <v>0</v>
      </c>
      <c r="K23" s="111">
        <f t="shared" si="21"/>
        <v>0</v>
      </c>
      <c r="L23" s="111">
        <f t="shared" si="21"/>
        <v>0</v>
      </c>
      <c r="M23" s="111">
        <f t="shared" si="21"/>
        <v>0</v>
      </c>
      <c r="N23" s="111">
        <f t="shared" si="21"/>
        <v>0</v>
      </c>
      <c r="O23" s="111">
        <f t="shared" si="21"/>
        <v>0</v>
      </c>
      <c r="P23" s="111">
        <f t="shared" si="21"/>
        <v>0</v>
      </c>
      <c r="Q23" s="111">
        <f t="shared" si="21"/>
        <v>0</v>
      </c>
      <c r="R23" s="111">
        <f t="shared" si="21"/>
        <v>0</v>
      </c>
      <c r="S23" s="111">
        <f t="shared" si="21"/>
        <v>0</v>
      </c>
      <c r="T23" s="111">
        <f t="shared" si="21"/>
        <v>0</v>
      </c>
      <c r="U23" s="110">
        <f t="shared" si="21"/>
        <v>28531596.670000002</v>
      </c>
      <c r="V23" s="112">
        <f t="shared" si="21"/>
        <v>0</v>
      </c>
      <c r="W23" s="111">
        <f t="shared" si="21"/>
        <v>0</v>
      </c>
      <c r="X23" s="111">
        <f t="shared" si="21"/>
        <v>0</v>
      </c>
      <c r="Y23" s="111">
        <f t="shared" si="21"/>
        <v>0</v>
      </c>
      <c r="Z23" s="111">
        <f t="shared" si="21"/>
        <v>0</v>
      </c>
      <c r="AA23" s="111">
        <f t="shared" si="21"/>
        <v>0</v>
      </c>
      <c r="AB23" s="111">
        <f t="shared" si="21"/>
        <v>0</v>
      </c>
      <c r="AC23" s="111">
        <f t="shared" si="21"/>
        <v>0</v>
      </c>
      <c r="AD23" s="111">
        <f t="shared" si="21"/>
        <v>0</v>
      </c>
      <c r="AE23" s="111">
        <f t="shared" si="21"/>
        <v>0</v>
      </c>
      <c r="AF23" s="111">
        <f t="shared" si="21"/>
        <v>0</v>
      </c>
      <c r="AG23" s="110">
        <f t="shared" si="21"/>
        <v>28531596.670000002</v>
      </c>
      <c r="AH23" s="112">
        <f t="shared" si="21"/>
        <v>0</v>
      </c>
      <c r="AI23" s="111">
        <f t="shared" si="21"/>
        <v>0</v>
      </c>
      <c r="AJ23" s="111">
        <f t="shared" si="21"/>
        <v>0</v>
      </c>
      <c r="AK23" s="111">
        <f t="shared" si="21"/>
        <v>0</v>
      </c>
      <c r="AL23" s="111">
        <f t="shared" si="21"/>
        <v>0</v>
      </c>
      <c r="AM23" s="111">
        <f t="shared" si="21"/>
        <v>0</v>
      </c>
      <c r="AN23" s="111">
        <f t="shared" si="21"/>
        <v>0</v>
      </c>
      <c r="AO23" s="111">
        <f t="shared" si="21"/>
        <v>0</v>
      </c>
      <c r="AP23" s="111">
        <f t="shared" si="21"/>
        <v>0</v>
      </c>
      <c r="AQ23" s="111">
        <f t="shared" si="21"/>
        <v>0</v>
      </c>
      <c r="AR23" s="111">
        <f t="shared" si="21"/>
        <v>0</v>
      </c>
      <c r="AS23" s="110">
        <f t="shared" si="21"/>
        <v>28531596.670000002</v>
      </c>
      <c r="AT23" s="112">
        <f t="shared" si="21"/>
        <v>0</v>
      </c>
      <c r="AU23" s="111">
        <f t="shared" si="21"/>
        <v>0</v>
      </c>
      <c r="AV23" s="111">
        <f t="shared" si="21"/>
        <v>0</v>
      </c>
      <c r="AW23" s="111">
        <f t="shared" si="21"/>
        <v>0</v>
      </c>
      <c r="AX23" s="111">
        <f t="shared" si="21"/>
        <v>0</v>
      </c>
      <c r="AY23" s="111">
        <f t="shared" si="21"/>
        <v>0</v>
      </c>
      <c r="AZ23" s="111">
        <f t="shared" si="21"/>
        <v>0</v>
      </c>
      <c r="BA23" s="111">
        <f t="shared" si="21"/>
        <v>0</v>
      </c>
      <c r="BB23" s="111">
        <f t="shared" si="21"/>
        <v>0</v>
      </c>
      <c r="BC23" s="111">
        <f t="shared" si="21"/>
        <v>0</v>
      </c>
      <c r="BD23" s="111">
        <f t="shared" si="21"/>
        <v>0</v>
      </c>
      <c r="BE23" s="110">
        <f t="shared" si="21"/>
        <v>28531596.670000002</v>
      </c>
      <c r="BF23" s="112">
        <f t="shared" si="21"/>
        <v>0</v>
      </c>
      <c r="BG23" s="111">
        <f t="shared" si="21"/>
        <v>0</v>
      </c>
      <c r="BH23" s="111">
        <f t="shared" si="21"/>
        <v>0</v>
      </c>
      <c r="BI23" s="111">
        <f t="shared" si="21"/>
        <v>0</v>
      </c>
      <c r="BJ23" s="111">
        <f t="shared" si="21"/>
        <v>0</v>
      </c>
      <c r="BK23" s="111">
        <f t="shared" si="21"/>
        <v>0</v>
      </c>
      <c r="BL23" s="111">
        <f t="shared" si="21"/>
        <v>0</v>
      </c>
      <c r="BM23" s="111">
        <f t="shared" si="21"/>
        <v>0</v>
      </c>
      <c r="BN23" s="111">
        <f t="shared" si="21"/>
        <v>0</v>
      </c>
      <c r="BO23" s="111">
        <f t="shared" si="21"/>
        <v>0</v>
      </c>
      <c r="BP23" s="111">
        <f t="shared" si="21"/>
        <v>0</v>
      </c>
      <c r="BQ23" s="110">
        <f t="shared" si="21"/>
        <v>28531596.670000002</v>
      </c>
      <c r="BR23" s="112">
        <f t="shared" si="21"/>
        <v>0</v>
      </c>
      <c r="BS23" s="111">
        <f t="shared" si="21"/>
        <v>0</v>
      </c>
      <c r="BT23" s="111">
        <f t="shared" si="21"/>
        <v>0</v>
      </c>
      <c r="BU23" s="111">
        <f t="shared" ref="BU23:CC23" si="22">+BU432</f>
        <v>0</v>
      </c>
      <c r="BV23" s="111">
        <f t="shared" si="22"/>
        <v>0</v>
      </c>
      <c r="BW23" s="111">
        <f t="shared" si="22"/>
        <v>0</v>
      </c>
      <c r="BX23" s="111">
        <f t="shared" si="22"/>
        <v>0</v>
      </c>
      <c r="BY23" s="111">
        <f t="shared" si="22"/>
        <v>0</v>
      </c>
      <c r="BZ23" s="111">
        <f t="shared" si="22"/>
        <v>0</v>
      </c>
      <c r="CA23" s="111">
        <f t="shared" si="22"/>
        <v>0</v>
      </c>
      <c r="CB23" s="111">
        <f t="shared" si="22"/>
        <v>0</v>
      </c>
      <c r="CC23" s="110">
        <f t="shared" si="22"/>
        <v>28531596.649999999</v>
      </c>
      <c r="CD23"/>
    </row>
    <row r="24" spans="1:82">
      <c r="A24" s="41"/>
      <c r="B24" s="97" t="s">
        <v>50</v>
      </c>
      <c r="C24" s="412" t="s">
        <v>51</v>
      </c>
      <c r="D24" s="413"/>
      <c r="E24" s="413"/>
      <c r="F24" s="414"/>
      <c r="G24" s="98">
        <f t="shared" si="16"/>
        <v>30854000</v>
      </c>
      <c r="H24" s="99">
        <f t="shared" ref="H24:BS24" si="23">+H468</f>
        <v>0</v>
      </c>
      <c r="I24" s="100">
        <f t="shared" si="23"/>
        <v>0</v>
      </c>
      <c r="J24" s="99">
        <f t="shared" si="23"/>
        <v>0</v>
      </c>
      <c r="K24" s="101">
        <f t="shared" si="23"/>
        <v>0</v>
      </c>
      <c r="L24" s="101">
        <f t="shared" si="23"/>
        <v>0</v>
      </c>
      <c r="M24" s="101">
        <f t="shared" si="23"/>
        <v>0</v>
      </c>
      <c r="N24" s="101">
        <f t="shared" si="23"/>
        <v>0</v>
      </c>
      <c r="O24" s="101">
        <f t="shared" si="23"/>
        <v>0</v>
      </c>
      <c r="P24" s="101">
        <f t="shared" si="23"/>
        <v>0</v>
      </c>
      <c r="Q24" s="101">
        <f t="shared" si="23"/>
        <v>0</v>
      </c>
      <c r="R24" s="101">
        <f t="shared" si="23"/>
        <v>0</v>
      </c>
      <c r="S24" s="101">
        <f t="shared" si="23"/>
        <v>0</v>
      </c>
      <c r="T24" s="101">
        <f t="shared" si="23"/>
        <v>0</v>
      </c>
      <c r="U24" s="100">
        <f t="shared" si="23"/>
        <v>5142333.29</v>
      </c>
      <c r="V24" s="99">
        <f t="shared" si="23"/>
        <v>0</v>
      </c>
      <c r="W24" s="101">
        <f t="shared" si="23"/>
        <v>0</v>
      </c>
      <c r="X24" s="101">
        <f t="shared" si="23"/>
        <v>0</v>
      </c>
      <c r="Y24" s="101">
        <f t="shared" si="23"/>
        <v>0</v>
      </c>
      <c r="Z24" s="101">
        <f t="shared" si="23"/>
        <v>0</v>
      </c>
      <c r="AA24" s="101">
        <f t="shared" si="23"/>
        <v>0</v>
      </c>
      <c r="AB24" s="101">
        <f t="shared" si="23"/>
        <v>0</v>
      </c>
      <c r="AC24" s="101">
        <f t="shared" si="23"/>
        <v>0</v>
      </c>
      <c r="AD24" s="101">
        <f t="shared" si="23"/>
        <v>0</v>
      </c>
      <c r="AE24" s="101">
        <f t="shared" si="23"/>
        <v>0</v>
      </c>
      <c r="AF24" s="101">
        <f t="shared" si="23"/>
        <v>0</v>
      </c>
      <c r="AG24" s="100">
        <f t="shared" si="23"/>
        <v>5142333.29</v>
      </c>
      <c r="AH24" s="102">
        <f t="shared" si="23"/>
        <v>0</v>
      </c>
      <c r="AI24" s="101">
        <f t="shared" si="23"/>
        <v>0</v>
      </c>
      <c r="AJ24" s="101">
        <f t="shared" si="23"/>
        <v>0</v>
      </c>
      <c r="AK24" s="101">
        <f t="shared" si="23"/>
        <v>0</v>
      </c>
      <c r="AL24" s="101">
        <f t="shared" si="23"/>
        <v>0</v>
      </c>
      <c r="AM24" s="101">
        <f t="shared" si="23"/>
        <v>0</v>
      </c>
      <c r="AN24" s="101">
        <f t="shared" si="23"/>
        <v>0</v>
      </c>
      <c r="AO24" s="101">
        <f t="shared" si="23"/>
        <v>0</v>
      </c>
      <c r="AP24" s="101">
        <f t="shared" si="23"/>
        <v>0</v>
      </c>
      <c r="AQ24" s="101">
        <f t="shared" si="23"/>
        <v>0</v>
      </c>
      <c r="AR24" s="101">
        <f t="shared" si="23"/>
        <v>0</v>
      </c>
      <c r="AS24" s="100">
        <f t="shared" si="23"/>
        <v>5142333.29</v>
      </c>
      <c r="AT24" s="102">
        <f t="shared" si="23"/>
        <v>0</v>
      </c>
      <c r="AU24" s="101">
        <f t="shared" si="23"/>
        <v>0</v>
      </c>
      <c r="AV24" s="101">
        <f t="shared" si="23"/>
        <v>0</v>
      </c>
      <c r="AW24" s="101">
        <f t="shared" si="23"/>
        <v>0</v>
      </c>
      <c r="AX24" s="101">
        <f t="shared" si="23"/>
        <v>0</v>
      </c>
      <c r="AY24" s="101">
        <f t="shared" si="23"/>
        <v>0</v>
      </c>
      <c r="AZ24" s="101">
        <f t="shared" si="23"/>
        <v>0</v>
      </c>
      <c r="BA24" s="101">
        <f t="shared" si="23"/>
        <v>0</v>
      </c>
      <c r="BB24" s="101">
        <f t="shared" si="23"/>
        <v>0</v>
      </c>
      <c r="BC24" s="101">
        <f t="shared" si="23"/>
        <v>0</v>
      </c>
      <c r="BD24" s="101">
        <f t="shared" si="23"/>
        <v>0</v>
      </c>
      <c r="BE24" s="100">
        <f t="shared" si="23"/>
        <v>5142333.29</v>
      </c>
      <c r="BF24" s="102">
        <f t="shared" si="23"/>
        <v>0</v>
      </c>
      <c r="BG24" s="101">
        <f t="shared" si="23"/>
        <v>0</v>
      </c>
      <c r="BH24" s="101">
        <f t="shared" si="23"/>
        <v>0</v>
      </c>
      <c r="BI24" s="101">
        <f t="shared" si="23"/>
        <v>0</v>
      </c>
      <c r="BJ24" s="101">
        <f t="shared" si="23"/>
        <v>0</v>
      </c>
      <c r="BK24" s="101">
        <f t="shared" si="23"/>
        <v>0</v>
      </c>
      <c r="BL24" s="101">
        <f t="shared" si="23"/>
        <v>0</v>
      </c>
      <c r="BM24" s="101">
        <f t="shared" si="23"/>
        <v>0</v>
      </c>
      <c r="BN24" s="101">
        <f t="shared" si="23"/>
        <v>0</v>
      </c>
      <c r="BO24" s="101">
        <f t="shared" si="23"/>
        <v>0</v>
      </c>
      <c r="BP24" s="101">
        <f t="shared" si="23"/>
        <v>0</v>
      </c>
      <c r="BQ24" s="100">
        <f t="shared" si="23"/>
        <v>5142333.29</v>
      </c>
      <c r="BR24" s="102">
        <f t="shared" si="23"/>
        <v>0</v>
      </c>
      <c r="BS24" s="101">
        <f t="shared" si="23"/>
        <v>0</v>
      </c>
      <c r="BT24" s="101">
        <f t="shared" ref="BT24" si="24">+BT468</f>
        <v>0</v>
      </c>
      <c r="BU24" s="101">
        <f>+BU468</f>
        <v>0</v>
      </c>
      <c r="BV24" s="101">
        <f t="shared" ref="BV24:CC24" si="25">+BV468</f>
        <v>0</v>
      </c>
      <c r="BW24" s="101">
        <f t="shared" si="25"/>
        <v>0</v>
      </c>
      <c r="BX24" s="101">
        <f t="shared" si="25"/>
        <v>0</v>
      </c>
      <c r="BY24" s="101">
        <f t="shared" si="25"/>
        <v>0</v>
      </c>
      <c r="BZ24" s="101">
        <f t="shared" si="25"/>
        <v>0</v>
      </c>
      <c r="CA24" s="101">
        <f t="shared" si="25"/>
        <v>0</v>
      </c>
      <c r="CB24" s="101">
        <f t="shared" si="25"/>
        <v>0</v>
      </c>
      <c r="CC24" s="100">
        <f t="shared" si="25"/>
        <v>5142333.55</v>
      </c>
      <c r="CD24" s="316" t="b">
        <f>G24=G468</f>
        <v>1</v>
      </c>
    </row>
    <row r="25" spans="1:82" ht="15">
      <c r="A25" s="41"/>
      <c r="B25" s="103"/>
      <c r="C25" s="405" t="s">
        <v>44</v>
      </c>
      <c r="D25" s="407"/>
      <c r="E25" s="407"/>
      <c r="F25" s="408"/>
      <c r="G25" s="76">
        <f t="shared" si="16"/>
        <v>0</v>
      </c>
      <c r="H25" s="104">
        <f>H24-H26</f>
        <v>0</v>
      </c>
      <c r="I25" s="105">
        <f t="shared" ref="I25:BT25" si="26">I24-I26</f>
        <v>0</v>
      </c>
      <c r="J25" s="104">
        <f t="shared" si="26"/>
        <v>0</v>
      </c>
      <c r="K25" s="79">
        <f t="shared" si="26"/>
        <v>0</v>
      </c>
      <c r="L25" s="79">
        <f t="shared" si="26"/>
        <v>0</v>
      </c>
      <c r="M25" s="79">
        <f t="shared" si="26"/>
        <v>0</v>
      </c>
      <c r="N25" s="79">
        <f t="shared" si="26"/>
        <v>0</v>
      </c>
      <c r="O25" s="79">
        <f t="shared" si="26"/>
        <v>0</v>
      </c>
      <c r="P25" s="79">
        <f t="shared" si="26"/>
        <v>0</v>
      </c>
      <c r="Q25" s="79">
        <f t="shared" si="26"/>
        <v>0</v>
      </c>
      <c r="R25" s="79">
        <f t="shared" si="26"/>
        <v>0</v>
      </c>
      <c r="S25" s="79">
        <f t="shared" si="26"/>
        <v>0</v>
      </c>
      <c r="T25" s="79">
        <f t="shared" si="26"/>
        <v>0</v>
      </c>
      <c r="U25" s="105">
        <f t="shared" si="26"/>
        <v>0</v>
      </c>
      <c r="V25" s="104">
        <f t="shared" si="26"/>
        <v>0</v>
      </c>
      <c r="W25" s="79">
        <f t="shared" si="26"/>
        <v>0</v>
      </c>
      <c r="X25" s="79">
        <f t="shared" si="26"/>
        <v>0</v>
      </c>
      <c r="Y25" s="79">
        <f t="shared" si="26"/>
        <v>0</v>
      </c>
      <c r="Z25" s="79">
        <f t="shared" si="26"/>
        <v>0</v>
      </c>
      <c r="AA25" s="79">
        <f t="shared" si="26"/>
        <v>0</v>
      </c>
      <c r="AB25" s="79">
        <f t="shared" si="26"/>
        <v>0</v>
      </c>
      <c r="AC25" s="79">
        <f t="shared" si="26"/>
        <v>0</v>
      </c>
      <c r="AD25" s="79">
        <f t="shared" si="26"/>
        <v>0</v>
      </c>
      <c r="AE25" s="79">
        <f t="shared" si="26"/>
        <v>0</v>
      </c>
      <c r="AF25" s="79">
        <f t="shared" si="26"/>
        <v>0</v>
      </c>
      <c r="AG25" s="105">
        <f t="shared" si="26"/>
        <v>0</v>
      </c>
      <c r="AH25" s="106">
        <f t="shared" si="26"/>
        <v>0</v>
      </c>
      <c r="AI25" s="79">
        <f t="shared" si="26"/>
        <v>0</v>
      </c>
      <c r="AJ25" s="79">
        <f t="shared" si="26"/>
        <v>0</v>
      </c>
      <c r="AK25" s="79">
        <f t="shared" si="26"/>
        <v>0</v>
      </c>
      <c r="AL25" s="79">
        <f t="shared" si="26"/>
        <v>0</v>
      </c>
      <c r="AM25" s="79">
        <f t="shared" si="26"/>
        <v>0</v>
      </c>
      <c r="AN25" s="79">
        <f t="shared" si="26"/>
        <v>0</v>
      </c>
      <c r="AO25" s="79">
        <f t="shared" si="26"/>
        <v>0</v>
      </c>
      <c r="AP25" s="79">
        <f t="shared" si="26"/>
        <v>0</v>
      </c>
      <c r="AQ25" s="79">
        <f t="shared" si="26"/>
        <v>0</v>
      </c>
      <c r="AR25" s="79">
        <f t="shared" si="26"/>
        <v>0</v>
      </c>
      <c r="AS25" s="105">
        <f t="shared" si="26"/>
        <v>0</v>
      </c>
      <c r="AT25" s="106">
        <f t="shared" si="26"/>
        <v>0</v>
      </c>
      <c r="AU25" s="79">
        <f t="shared" si="26"/>
        <v>0</v>
      </c>
      <c r="AV25" s="79">
        <f t="shared" si="26"/>
        <v>0</v>
      </c>
      <c r="AW25" s="79">
        <f t="shared" si="26"/>
        <v>0</v>
      </c>
      <c r="AX25" s="79">
        <f t="shared" si="26"/>
        <v>0</v>
      </c>
      <c r="AY25" s="79">
        <f t="shared" si="26"/>
        <v>0</v>
      </c>
      <c r="AZ25" s="79">
        <f t="shared" si="26"/>
        <v>0</v>
      </c>
      <c r="BA25" s="79">
        <f t="shared" si="26"/>
        <v>0</v>
      </c>
      <c r="BB25" s="79">
        <f t="shared" si="26"/>
        <v>0</v>
      </c>
      <c r="BC25" s="79">
        <f t="shared" si="26"/>
        <v>0</v>
      </c>
      <c r="BD25" s="79">
        <f t="shared" si="26"/>
        <v>0</v>
      </c>
      <c r="BE25" s="105">
        <f t="shared" si="26"/>
        <v>0</v>
      </c>
      <c r="BF25" s="106">
        <f t="shared" si="26"/>
        <v>0</v>
      </c>
      <c r="BG25" s="79">
        <f t="shared" si="26"/>
        <v>0</v>
      </c>
      <c r="BH25" s="79">
        <f t="shared" si="26"/>
        <v>0</v>
      </c>
      <c r="BI25" s="79">
        <f t="shared" si="26"/>
        <v>0</v>
      </c>
      <c r="BJ25" s="79">
        <f t="shared" si="26"/>
        <v>0</v>
      </c>
      <c r="BK25" s="79">
        <f t="shared" si="26"/>
        <v>0</v>
      </c>
      <c r="BL25" s="79">
        <f t="shared" si="26"/>
        <v>0</v>
      </c>
      <c r="BM25" s="79">
        <f t="shared" si="26"/>
        <v>0</v>
      </c>
      <c r="BN25" s="79">
        <f t="shared" si="26"/>
        <v>0</v>
      </c>
      <c r="BO25" s="79">
        <f t="shared" si="26"/>
        <v>0</v>
      </c>
      <c r="BP25" s="79">
        <f t="shared" si="26"/>
        <v>0</v>
      </c>
      <c r="BQ25" s="105">
        <f t="shared" si="26"/>
        <v>0</v>
      </c>
      <c r="BR25" s="106">
        <f t="shared" si="26"/>
        <v>0</v>
      </c>
      <c r="BS25" s="79">
        <f t="shared" si="26"/>
        <v>0</v>
      </c>
      <c r="BT25" s="79">
        <f t="shared" si="26"/>
        <v>0</v>
      </c>
      <c r="BU25" s="79">
        <f t="shared" ref="BU25:CC25" si="27">BU24-BU26</f>
        <v>0</v>
      </c>
      <c r="BV25" s="79">
        <f t="shared" si="27"/>
        <v>0</v>
      </c>
      <c r="BW25" s="79">
        <f t="shared" si="27"/>
        <v>0</v>
      </c>
      <c r="BX25" s="79">
        <f t="shared" si="27"/>
        <v>0</v>
      </c>
      <c r="BY25" s="79">
        <f t="shared" si="27"/>
        <v>0</v>
      </c>
      <c r="BZ25" s="79">
        <f t="shared" si="27"/>
        <v>0</v>
      </c>
      <c r="CA25" s="79">
        <f t="shared" si="27"/>
        <v>0</v>
      </c>
      <c r="CB25" s="79">
        <f t="shared" si="27"/>
        <v>0</v>
      </c>
      <c r="CC25" s="105">
        <f t="shared" si="27"/>
        <v>0</v>
      </c>
      <c r="CD25"/>
    </row>
    <row r="26" spans="1:82" ht="15">
      <c r="A26" s="41"/>
      <c r="B26" s="107"/>
      <c r="C26" s="409" t="s">
        <v>45</v>
      </c>
      <c r="D26" s="410"/>
      <c r="E26" s="410"/>
      <c r="F26" s="411"/>
      <c r="G26" s="108">
        <f t="shared" si="16"/>
        <v>30854000</v>
      </c>
      <c r="H26" s="109">
        <f t="shared" ref="H26:AM26" si="28">SUM(H469,H471,H472,H485:H486,H492:H495,H497,H499,H501:H502)</f>
        <v>0</v>
      </c>
      <c r="I26" s="110">
        <f t="shared" si="28"/>
        <v>0</v>
      </c>
      <c r="J26" s="109">
        <f t="shared" si="28"/>
        <v>0</v>
      </c>
      <c r="K26" s="111">
        <f t="shared" si="28"/>
        <v>0</v>
      </c>
      <c r="L26" s="111">
        <f t="shared" si="28"/>
        <v>0</v>
      </c>
      <c r="M26" s="111">
        <f t="shared" si="28"/>
        <v>0</v>
      </c>
      <c r="N26" s="111">
        <f t="shared" si="28"/>
        <v>0</v>
      </c>
      <c r="O26" s="111">
        <f t="shared" si="28"/>
        <v>0</v>
      </c>
      <c r="P26" s="111">
        <f t="shared" si="28"/>
        <v>0</v>
      </c>
      <c r="Q26" s="111">
        <f t="shared" si="28"/>
        <v>0</v>
      </c>
      <c r="R26" s="111">
        <f t="shared" si="28"/>
        <v>0</v>
      </c>
      <c r="S26" s="111">
        <f t="shared" si="28"/>
        <v>0</v>
      </c>
      <c r="T26" s="111">
        <f t="shared" si="28"/>
        <v>0</v>
      </c>
      <c r="U26" s="110">
        <f t="shared" si="28"/>
        <v>5142333.29</v>
      </c>
      <c r="V26" s="109">
        <f t="shared" si="28"/>
        <v>0</v>
      </c>
      <c r="W26" s="111">
        <f t="shared" si="28"/>
        <v>0</v>
      </c>
      <c r="X26" s="111">
        <f t="shared" si="28"/>
        <v>0</v>
      </c>
      <c r="Y26" s="111">
        <f t="shared" si="28"/>
        <v>0</v>
      </c>
      <c r="Z26" s="111">
        <f t="shared" si="28"/>
        <v>0</v>
      </c>
      <c r="AA26" s="111">
        <f t="shared" si="28"/>
        <v>0</v>
      </c>
      <c r="AB26" s="111">
        <f t="shared" si="28"/>
        <v>0</v>
      </c>
      <c r="AC26" s="111">
        <f t="shared" si="28"/>
        <v>0</v>
      </c>
      <c r="AD26" s="111">
        <f t="shared" si="28"/>
        <v>0</v>
      </c>
      <c r="AE26" s="111">
        <f t="shared" si="28"/>
        <v>0</v>
      </c>
      <c r="AF26" s="111">
        <f t="shared" si="28"/>
        <v>0</v>
      </c>
      <c r="AG26" s="110">
        <f t="shared" si="28"/>
        <v>5142333.29</v>
      </c>
      <c r="AH26" s="112">
        <f t="shared" si="28"/>
        <v>0</v>
      </c>
      <c r="AI26" s="111">
        <f t="shared" si="28"/>
        <v>0</v>
      </c>
      <c r="AJ26" s="111">
        <f t="shared" si="28"/>
        <v>0</v>
      </c>
      <c r="AK26" s="111">
        <f t="shared" si="28"/>
        <v>0</v>
      </c>
      <c r="AL26" s="111">
        <f t="shared" si="28"/>
        <v>0</v>
      </c>
      <c r="AM26" s="111">
        <f t="shared" si="28"/>
        <v>0</v>
      </c>
      <c r="AN26" s="111">
        <f t="shared" ref="AN26:BS26" si="29">SUM(AN469,AN471,AN472,AN485:AN486,AN492:AN495,AN497,AN499,AN501:AN502)</f>
        <v>0</v>
      </c>
      <c r="AO26" s="111">
        <f t="shared" si="29"/>
        <v>0</v>
      </c>
      <c r="AP26" s="111">
        <f t="shared" si="29"/>
        <v>0</v>
      </c>
      <c r="AQ26" s="111">
        <f t="shared" si="29"/>
        <v>0</v>
      </c>
      <c r="AR26" s="111">
        <f t="shared" si="29"/>
        <v>0</v>
      </c>
      <c r="AS26" s="110">
        <f t="shared" si="29"/>
        <v>5142333.29</v>
      </c>
      <c r="AT26" s="112">
        <f t="shared" si="29"/>
        <v>0</v>
      </c>
      <c r="AU26" s="111">
        <f t="shared" si="29"/>
        <v>0</v>
      </c>
      <c r="AV26" s="111">
        <f t="shared" si="29"/>
        <v>0</v>
      </c>
      <c r="AW26" s="111">
        <f t="shared" si="29"/>
        <v>0</v>
      </c>
      <c r="AX26" s="111">
        <f t="shared" si="29"/>
        <v>0</v>
      </c>
      <c r="AY26" s="111">
        <f t="shared" si="29"/>
        <v>0</v>
      </c>
      <c r="AZ26" s="111">
        <f t="shared" si="29"/>
        <v>0</v>
      </c>
      <c r="BA26" s="111">
        <f t="shared" si="29"/>
        <v>0</v>
      </c>
      <c r="BB26" s="111">
        <f t="shared" si="29"/>
        <v>0</v>
      </c>
      <c r="BC26" s="111">
        <f t="shared" si="29"/>
        <v>0</v>
      </c>
      <c r="BD26" s="111">
        <f t="shared" si="29"/>
        <v>0</v>
      </c>
      <c r="BE26" s="110">
        <f t="shared" si="29"/>
        <v>5142333.29</v>
      </c>
      <c r="BF26" s="112">
        <f t="shared" si="29"/>
        <v>0</v>
      </c>
      <c r="BG26" s="111">
        <f t="shared" si="29"/>
        <v>0</v>
      </c>
      <c r="BH26" s="111">
        <f t="shared" si="29"/>
        <v>0</v>
      </c>
      <c r="BI26" s="111">
        <f t="shared" si="29"/>
        <v>0</v>
      </c>
      <c r="BJ26" s="111">
        <f t="shared" si="29"/>
        <v>0</v>
      </c>
      <c r="BK26" s="111">
        <f t="shared" si="29"/>
        <v>0</v>
      </c>
      <c r="BL26" s="111">
        <f t="shared" si="29"/>
        <v>0</v>
      </c>
      <c r="BM26" s="111">
        <f t="shared" si="29"/>
        <v>0</v>
      </c>
      <c r="BN26" s="111">
        <f t="shared" si="29"/>
        <v>0</v>
      </c>
      <c r="BO26" s="111">
        <f t="shared" si="29"/>
        <v>0</v>
      </c>
      <c r="BP26" s="111">
        <f t="shared" si="29"/>
        <v>0</v>
      </c>
      <c r="BQ26" s="110">
        <f t="shared" si="29"/>
        <v>5142333.29</v>
      </c>
      <c r="BR26" s="112">
        <f t="shared" si="29"/>
        <v>0</v>
      </c>
      <c r="BS26" s="111">
        <f t="shared" si="29"/>
        <v>0</v>
      </c>
      <c r="BT26" s="111">
        <f t="shared" ref="BT26:CC26" si="30">SUM(BT469,BT471,BT472,BT485:BT486,BT492:BT495,BT497,BT499,BT501:BT502)</f>
        <v>0</v>
      </c>
      <c r="BU26" s="111">
        <f t="shared" si="30"/>
        <v>0</v>
      </c>
      <c r="BV26" s="111">
        <f t="shared" si="30"/>
        <v>0</v>
      </c>
      <c r="BW26" s="111">
        <f t="shared" si="30"/>
        <v>0</v>
      </c>
      <c r="BX26" s="111">
        <f t="shared" si="30"/>
        <v>0</v>
      </c>
      <c r="BY26" s="111">
        <f t="shared" si="30"/>
        <v>0</v>
      </c>
      <c r="BZ26" s="111">
        <f t="shared" si="30"/>
        <v>0</v>
      </c>
      <c r="CA26" s="111">
        <f t="shared" si="30"/>
        <v>0</v>
      </c>
      <c r="CB26" s="111">
        <f t="shared" si="30"/>
        <v>0</v>
      </c>
      <c r="CC26" s="110">
        <f t="shared" si="30"/>
        <v>5142333.55</v>
      </c>
      <c r="CD26"/>
    </row>
    <row r="27" spans="1:82">
      <c r="A27" s="41"/>
      <c r="B27" s="56"/>
      <c r="C27" s="42"/>
      <c r="D27" s="43"/>
      <c r="E27" s="322"/>
      <c r="F27" s="4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4"/>
      <c r="CD27" s="41"/>
    </row>
    <row r="28" spans="1:82" ht="15">
      <c r="A28" s="41"/>
      <c r="B28" s="115" t="s">
        <v>52</v>
      </c>
      <c r="C28" s="116" t="s">
        <v>53</v>
      </c>
      <c r="D28" s="117"/>
      <c r="E28" s="327"/>
      <c r="F28" s="221" t="b">
        <f>(Gosforth!G28+Dalpark!G28+Leandra!G28+Trichardt!G28+Ermelo!G28)=G28</f>
        <v>1</v>
      </c>
      <c r="G28" s="118">
        <f t="shared" ref="G28:AL28" si="31">+SUM(G29,G54,G92,G102,G113,G146,G150,G168,G171,G173)</f>
        <v>261182120</v>
      </c>
      <c r="H28" s="119">
        <f t="shared" si="31"/>
        <v>0</v>
      </c>
      <c r="I28" s="120">
        <f t="shared" si="31"/>
        <v>0</v>
      </c>
      <c r="J28" s="119">
        <f t="shared" si="31"/>
        <v>0</v>
      </c>
      <c r="K28" s="121">
        <f t="shared" si="31"/>
        <v>0</v>
      </c>
      <c r="L28" s="121">
        <f t="shared" si="31"/>
        <v>0</v>
      </c>
      <c r="M28" s="121">
        <f t="shared" si="31"/>
        <v>0</v>
      </c>
      <c r="N28" s="121">
        <f t="shared" si="31"/>
        <v>0</v>
      </c>
      <c r="O28" s="121">
        <f t="shared" si="31"/>
        <v>0</v>
      </c>
      <c r="P28" s="121">
        <f t="shared" si="31"/>
        <v>0</v>
      </c>
      <c r="Q28" s="121">
        <f t="shared" si="31"/>
        <v>0</v>
      </c>
      <c r="R28" s="121">
        <f t="shared" si="31"/>
        <v>0</v>
      </c>
      <c r="S28" s="121">
        <f t="shared" si="31"/>
        <v>0</v>
      </c>
      <c r="T28" s="121">
        <f t="shared" si="31"/>
        <v>0</v>
      </c>
      <c r="U28" s="120">
        <f t="shared" si="31"/>
        <v>43530353.340000004</v>
      </c>
      <c r="V28" s="119">
        <f t="shared" si="31"/>
        <v>0</v>
      </c>
      <c r="W28" s="121">
        <f t="shared" si="31"/>
        <v>0</v>
      </c>
      <c r="X28" s="121">
        <f t="shared" si="31"/>
        <v>0</v>
      </c>
      <c r="Y28" s="121">
        <f t="shared" si="31"/>
        <v>0</v>
      </c>
      <c r="Z28" s="121">
        <f t="shared" si="31"/>
        <v>0</v>
      </c>
      <c r="AA28" s="121">
        <f t="shared" si="31"/>
        <v>0</v>
      </c>
      <c r="AB28" s="121">
        <f t="shared" si="31"/>
        <v>0</v>
      </c>
      <c r="AC28" s="121">
        <f t="shared" si="31"/>
        <v>0</v>
      </c>
      <c r="AD28" s="121">
        <f t="shared" si="31"/>
        <v>0</v>
      </c>
      <c r="AE28" s="121">
        <f t="shared" si="31"/>
        <v>0</v>
      </c>
      <c r="AF28" s="121">
        <f t="shared" si="31"/>
        <v>0</v>
      </c>
      <c r="AG28" s="120">
        <f t="shared" si="31"/>
        <v>43530353.340000004</v>
      </c>
      <c r="AH28" s="122">
        <f t="shared" si="31"/>
        <v>0</v>
      </c>
      <c r="AI28" s="121">
        <f t="shared" si="31"/>
        <v>0</v>
      </c>
      <c r="AJ28" s="121">
        <f t="shared" si="31"/>
        <v>0</v>
      </c>
      <c r="AK28" s="121">
        <f t="shared" si="31"/>
        <v>0</v>
      </c>
      <c r="AL28" s="121">
        <f t="shared" si="31"/>
        <v>0</v>
      </c>
      <c r="AM28" s="121">
        <f t="shared" ref="AM28:BR28" si="32">+SUM(AM29,AM54,AM92,AM102,AM113,AM146,AM150,AM168,AM171,AM173)</f>
        <v>0</v>
      </c>
      <c r="AN28" s="121">
        <f t="shared" si="32"/>
        <v>0</v>
      </c>
      <c r="AO28" s="121">
        <f t="shared" si="32"/>
        <v>0</v>
      </c>
      <c r="AP28" s="121">
        <f t="shared" si="32"/>
        <v>0</v>
      </c>
      <c r="AQ28" s="121">
        <f t="shared" si="32"/>
        <v>0</v>
      </c>
      <c r="AR28" s="121">
        <f t="shared" si="32"/>
        <v>0</v>
      </c>
      <c r="AS28" s="120">
        <f t="shared" si="32"/>
        <v>43530353.340000004</v>
      </c>
      <c r="AT28" s="122">
        <f t="shared" si="32"/>
        <v>0</v>
      </c>
      <c r="AU28" s="121">
        <f t="shared" si="32"/>
        <v>0</v>
      </c>
      <c r="AV28" s="121">
        <f t="shared" si="32"/>
        <v>0</v>
      </c>
      <c r="AW28" s="121">
        <f t="shared" si="32"/>
        <v>0</v>
      </c>
      <c r="AX28" s="121">
        <f t="shared" si="32"/>
        <v>0</v>
      </c>
      <c r="AY28" s="121">
        <f t="shared" si="32"/>
        <v>0</v>
      </c>
      <c r="AZ28" s="121">
        <f t="shared" si="32"/>
        <v>0</v>
      </c>
      <c r="BA28" s="121">
        <f t="shared" si="32"/>
        <v>0</v>
      </c>
      <c r="BB28" s="121">
        <f t="shared" si="32"/>
        <v>0</v>
      </c>
      <c r="BC28" s="121">
        <f t="shared" si="32"/>
        <v>0</v>
      </c>
      <c r="BD28" s="121">
        <f t="shared" si="32"/>
        <v>0</v>
      </c>
      <c r="BE28" s="120">
        <f t="shared" si="32"/>
        <v>43530353.340000004</v>
      </c>
      <c r="BF28" s="122">
        <f t="shared" si="32"/>
        <v>0</v>
      </c>
      <c r="BG28" s="121">
        <f t="shared" si="32"/>
        <v>0</v>
      </c>
      <c r="BH28" s="121">
        <f t="shared" si="32"/>
        <v>0</v>
      </c>
      <c r="BI28" s="121">
        <f t="shared" si="32"/>
        <v>0</v>
      </c>
      <c r="BJ28" s="121">
        <f t="shared" si="32"/>
        <v>0</v>
      </c>
      <c r="BK28" s="121">
        <f t="shared" si="32"/>
        <v>0</v>
      </c>
      <c r="BL28" s="121">
        <f t="shared" si="32"/>
        <v>0</v>
      </c>
      <c r="BM28" s="121">
        <f t="shared" si="32"/>
        <v>0</v>
      </c>
      <c r="BN28" s="121">
        <f t="shared" si="32"/>
        <v>0</v>
      </c>
      <c r="BO28" s="121">
        <f t="shared" si="32"/>
        <v>0</v>
      </c>
      <c r="BP28" s="121">
        <f t="shared" si="32"/>
        <v>0</v>
      </c>
      <c r="BQ28" s="120">
        <f t="shared" si="32"/>
        <v>43530353.340000004</v>
      </c>
      <c r="BR28" s="122">
        <f t="shared" si="32"/>
        <v>0</v>
      </c>
      <c r="BS28" s="121">
        <f t="shared" ref="BS28:CC28" si="33">+SUM(BS29,BS54,BS92,BS102,BS113,BS146,BS150,BS168,BS171,BS173)</f>
        <v>0</v>
      </c>
      <c r="BT28" s="121">
        <f t="shared" si="33"/>
        <v>0</v>
      </c>
      <c r="BU28" s="121">
        <f t="shared" si="33"/>
        <v>0</v>
      </c>
      <c r="BV28" s="121">
        <f t="shared" si="33"/>
        <v>0</v>
      </c>
      <c r="BW28" s="121">
        <f t="shared" si="33"/>
        <v>0</v>
      </c>
      <c r="BX28" s="121">
        <f t="shared" si="33"/>
        <v>0</v>
      </c>
      <c r="BY28" s="121">
        <f t="shared" si="33"/>
        <v>0</v>
      </c>
      <c r="BZ28" s="121">
        <f t="shared" si="33"/>
        <v>0</v>
      </c>
      <c r="CA28" s="121">
        <f t="shared" si="33"/>
        <v>0</v>
      </c>
      <c r="CB28" s="121">
        <f t="shared" si="33"/>
        <v>0</v>
      </c>
      <c r="CC28" s="120">
        <f t="shared" si="33"/>
        <v>43530353.299999997</v>
      </c>
      <c r="CD28" s="41" t="s">
        <v>54</v>
      </c>
    </row>
    <row r="29" spans="1:82" ht="15">
      <c r="A29" s="41"/>
      <c r="B29" s="123" t="s">
        <v>55</v>
      </c>
      <c r="C29" s="124" t="s">
        <v>56</v>
      </c>
      <c r="D29" s="125"/>
      <c r="E29" s="328"/>
      <c r="F29" s="221" t="b">
        <f>(Gosforth!G29+Dalpark!G29+Leandra!G29+Trichardt!G29+Ermelo!G29)=G29</f>
        <v>1</v>
      </c>
      <c r="G29" s="126">
        <f>SUM(G30:G53)</f>
        <v>0</v>
      </c>
      <c r="H29" s="127">
        <f t="shared" ref="H29:AL29" si="34">SUM(H30:H53)</f>
        <v>0</v>
      </c>
      <c r="I29" s="128">
        <f t="shared" si="34"/>
        <v>0</v>
      </c>
      <c r="J29" s="127">
        <f t="shared" si="34"/>
        <v>0</v>
      </c>
      <c r="K29" s="129">
        <f t="shared" si="34"/>
        <v>0</v>
      </c>
      <c r="L29" s="129">
        <f t="shared" si="34"/>
        <v>0</v>
      </c>
      <c r="M29" s="129">
        <f t="shared" si="34"/>
        <v>0</v>
      </c>
      <c r="N29" s="129">
        <f t="shared" si="34"/>
        <v>0</v>
      </c>
      <c r="O29" s="129">
        <f t="shared" si="34"/>
        <v>0</v>
      </c>
      <c r="P29" s="129">
        <f t="shared" si="34"/>
        <v>0</v>
      </c>
      <c r="Q29" s="129">
        <f t="shared" si="34"/>
        <v>0</v>
      </c>
      <c r="R29" s="129">
        <f t="shared" si="34"/>
        <v>0</v>
      </c>
      <c r="S29" s="129">
        <f t="shared" si="34"/>
        <v>0</v>
      </c>
      <c r="T29" s="129">
        <f t="shared" si="34"/>
        <v>0</v>
      </c>
      <c r="U29" s="128">
        <f t="shared" si="34"/>
        <v>0</v>
      </c>
      <c r="V29" s="127">
        <f t="shared" si="34"/>
        <v>0</v>
      </c>
      <c r="W29" s="129">
        <f t="shared" si="34"/>
        <v>0</v>
      </c>
      <c r="X29" s="129">
        <f t="shared" si="34"/>
        <v>0</v>
      </c>
      <c r="Y29" s="129">
        <f t="shared" si="34"/>
        <v>0</v>
      </c>
      <c r="Z29" s="129">
        <f t="shared" si="34"/>
        <v>0</v>
      </c>
      <c r="AA29" s="129">
        <f t="shared" si="34"/>
        <v>0</v>
      </c>
      <c r="AB29" s="129">
        <f t="shared" si="34"/>
        <v>0</v>
      </c>
      <c r="AC29" s="129">
        <f t="shared" si="34"/>
        <v>0</v>
      </c>
      <c r="AD29" s="129">
        <f t="shared" si="34"/>
        <v>0</v>
      </c>
      <c r="AE29" s="129">
        <f t="shared" si="34"/>
        <v>0</v>
      </c>
      <c r="AF29" s="129">
        <f t="shared" si="34"/>
        <v>0</v>
      </c>
      <c r="AG29" s="128">
        <f t="shared" si="34"/>
        <v>0</v>
      </c>
      <c r="AH29" s="130">
        <f t="shared" si="34"/>
        <v>0</v>
      </c>
      <c r="AI29" s="129">
        <f t="shared" si="34"/>
        <v>0</v>
      </c>
      <c r="AJ29" s="129">
        <f t="shared" si="34"/>
        <v>0</v>
      </c>
      <c r="AK29" s="129">
        <f t="shared" si="34"/>
        <v>0</v>
      </c>
      <c r="AL29" s="129">
        <f t="shared" si="34"/>
        <v>0</v>
      </c>
      <c r="AM29" s="129">
        <f t="shared" ref="AM29:BR29" si="35">SUM(AM30:AM53)</f>
        <v>0</v>
      </c>
      <c r="AN29" s="129">
        <f t="shared" si="35"/>
        <v>0</v>
      </c>
      <c r="AO29" s="129">
        <f t="shared" si="35"/>
        <v>0</v>
      </c>
      <c r="AP29" s="129">
        <f t="shared" si="35"/>
        <v>0</v>
      </c>
      <c r="AQ29" s="129">
        <f t="shared" si="35"/>
        <v>0</v>
      </c>
      <c r="AR29" s="129">
        <f t="shared" si="35"/>
        <v>0</v>
      </c>
      <c r="AS29" s="128">
        <f t="shared" si="35"/>
        <v>0</v>
      </c>
      <c r="AT29" s="130">
        <f t="shared" si="35"/>
        <v>0</v>
      </c>
      <c r="AU29" s="129">
        <f t="shared" si="35"/>
        <v>0</v>
      </c>
      <c r="AV29" s="129">
        <f t="shared" si="35"/>
        <v>0</v>
      </c>
      <c r="AW29" s="129">
        <f t="shared" si="35"/>
        <v>0</v>
      </c>
      <c r="AX29" s="129">
        <f t="shared" si="35"/>
        <v>0</v>
      </c>
      <c r="AY29" s="129">
        <f t="shared" si="35"/>
        <v>0</v>
      </c>
      <c r="AZ29" s="129">
        <f t="shared" si="35"/>
        <v>0</v>
      </c>
      <c r="BA29" s="129">
        <f t="shared" si="35"/>
        <v>0</v>
      </c>
      <c r="BB29" s="129">
        <f t="shared" si="35"/>
        <v>0</v>
      </c>
      <c r="BC29" s="129">
        <f t="shared" si="35"/>
        <v>0</v>
      </c>
      <c r="BD29" s="129">
        <f t="shared" si="35"/>
        <v>0</v>
      </c>
      <c r="BE29" s="128">
        <f t="shared" si="35"/>
        <v>0</v>
      </c>
      <c r="BF29" s="130">
        <f t="shared" si="35"/>
        <v>0</v>
      </c>
      <c r="BG29" s="129">
        <f t="shared" si="35"/>
        <v>0</v>
      </c>
      <c r="BH29" s="129">
        <f t="shared" si="35"/>
        <v>0</v>
      </c>
      <c r="BI29" s="129">
        <f t="shared" si="35"/>
        <v>0</v>
      </c>
      <c r="BJ29" s="129">
        <f t="shared" si="35"/>
        <v>0</v>
      </c>
      <c r="BK29" s="129">
        <f t="shared" si="35"/>
        <v>0</v>
      </c>
      <c r="BL29" s="129">
        <f t="shared" si="35"/>
        <v>0</v>
      </c>
      <c r="BM29" s="129">
        <f t="shared" si="35"/>
        <v>0</v>
      </c>
      <c r="BN29" s="129">
        <f t="shared" si="35"/>
        <v>0</v>
      </c>
      <c r="BO29" s="129">
        <f t="shared" si="35"/>
        <v>0</v>
      </c>
      <c r="BP29" s="129">
        <f t="shared" si="35"/>
        <v>0</v>
      </c>
      <c r="BQ29" s="128">
        <f t="shared" si="35"/>
        <v>0</v>
      </c>
      <c r="BR29" s="130">
        <f t="shared" si="35"/>
        <v>0</v>
      </c>
      <c r="BS29" s="129">
        <f t="shared" ref="BS29:CC29" si="36">SUM(BS30:BS53)</f>
        <v>0</v>
      </c>
      <c r="BT29" s="129">
        <f t="shared" si="36"/>
        <v>0</v>
      </c>
      <c r="BU29" s="129">
        <f t="shared" si="36"/>
        <v>0</v>
      </c>
      <c r="BV29" s="129">
        <f t="shared" si="36"/>
        <v>0</v>
      </c>
      <c r="BW29" s="129">
        <f t="shared" si="36"/>
        <v>0</v>
      </c>
      <c r="BX29" s="129">
        <f t="shared" si="36"/>
        <v>0</v>
      </c>
      <c r="BY29" s="129">
        <f t="shared" si="36"/>
        <v>0</v>
      </c>
      <c r="BZ29" s="129">
        <f t="shared" si="36"/>
        <v>0</v>
      </c>
      <c r="CA29" s="129">
        <f t="shared" si="36"/>
        <v>0</v>
      </c>
      <c r="CB29" s="129">
        <f t="shared" si="36"/>
        <v>0</v>
      </c>
      <c r="CC29" s="128">
        <f t="shared" si="36"/>
        <v>0</v>
      </c>
      <c r="CD29" s="41" t="s">
        <v>54</v>
      </c>
    </row>
    <row r="30" spans="1:82" ht="15">
      <c r="A30" s="41"/>
      <c r="B30" s="103" t="s">
        <v>57</v>
      </c>
      <c r="C30" s="286" t="s">
        <v>58</v>
      </c>
      <c r="D30" s="132"/>
      <c r="E30" s="266"/>
      <c r="F30" s="221" t="b">
        <f>(Gosforth!G30+Dalpark!G30+Leandra!G30+Trichardt!G30+Ermelo!G30)=G30</f>
        <v>1</v>
      </c>
      <c r="G30" s="76">
        <f t="shared" ref="G30:G86" si="37">+SUM(H30:CC30)</f>
        <v>0</v>
      </c>
      <c r="H30" s="77">
        <f>SUM(Gosforth:Ermelo!H30)</f>
        <v>0</v>
      </c>
      <c r="I30" s="78">
        <f>SUM(Gosforth:Ermelo!I30)</f>
        <v>0</v>
      </c>
      <c r="J30" s="77">
        <f>SUM(Gosforth:Ermelo!J30)</f>
        <v>0</v>
      </c>
      <c r="K30" s="79">
        <f>SUM(Gosforth:Ermelo!K30)</f>
        <v>0</v>
      </c>
      <c r="L30" s="79">
        <f>SUM(Gosforth:Ermelo!L30)</f>
        <v>0</v>
      </c>
      <c r="M30" s="79">
        <f>SUM(Gosforth:Ermelo!M30)</f>
        <v>0</v>
      </c>
      <c r="N30" s="79">
        <f>SUM(Gosforth:Ermelo!N30)</f>
        <v>0</v>
      </c>
      <c r="O30" s="79">
        <f>SUM(Gosforth:Ermelo!O30)</f>
        <v>0</v>
      </c>
      <c r="P30" s="79">
        <f>SUM(Gosforth:Ermelo!P30)</f>
        <v>0</v>
      </c>
      <c r="Q30" s="79">
        <f>SUM(Gosforth:Ermelo!Q30)</f>
        <v>0</v>
      </c>
      <c r="R30" s="79">
        <f>SUM(Gosforth:Ermelo!R30)</f>
        <v>0</v>
      </c>
      <c r="S30" s="79">
        <f>SUM(Gosforth:Ermelo!S30)</f>
        <v>0</v>
      </c>
      <c r="T30" s="79">
        <f>SUM(Gosforth:Ermelo!T30)</f>
        <v>0</v>
      </c>
      <c r="U30" s="78">
        <f>SUM(Gosforth:Ermelo!U30)</f>
        <v>0</v>
      </c>
      <c r="V30" s="77">
        <f>SUM(Gosforth:Ermelo!V30)</f>
        <v>0</v>
      </c>
      <c r="W30" s="79">
        <f>SUM(Gosforth:Ermelo!W30)</f>
        <v>0</v>
      </c>
      <c r="X30" s="79">
        <f>SUM(Gosforth:Ermelo!X30)</f>
        <v>0</v>
      </c>
      <c r="Y30" s="79">
        <f>SUM(Gosforth:Ermelo!Y30)</f>
        <v>0</v>
      </c>
      <c r="Z30" s="79">
        <f>SUM(Gosforth:Ermelo!Z30)</f>
        <v>0</v>
      </c>
      <c r="AA30" s="79">
        <f>SUM(Gosforth:Ermelo!AA30)</f>
        <v>0</v>
      </c>
      <c r="AB30" s="79">
        <f>SUM(Gosforth:Ermelo!AB30)</f>
        <v>0</v>
      </c>
      <c r="AC30" s="79">
        <f>SUM(Gosforth:Ermelo!AC30)</f>
        <v>0</v>
      </c>
      <c r="AD30" s="79">
        <f>SUM(Gosforth:Ermelo!AD30)</f>
        <v>0</v>
      </c>
      <c r="AE30" s="79">
        <f>SUM(Gosforth:Ermelo!AE30)</f>
        <v>0</v>
      </c>
      <c r="AF30" s="79">
        <f>SUM(Gosforth:Ermelo!AF30)</f>
        <v>0</v>
      </c>
      <c r="AG30" s="78">
        <f>SUM(Gosforth:Ermelo!AG30)</f>
        <v>0</v>
      </c>
      <c r="AH30" s="80">
        <f>SUM(Gosforth:Ermelo!AH30)</f>
        <v>0</v>
      </c>
      <c r="AI30" s="79">
        <f>SUM(Gosforth:Ermelo!AI30)</f>
        <v>0</v>
      </c>
      <c r="AJ30" s="79">
        <f>SUM(Gosforth:Ermelo!AJ30)</f>
        <v>0</v>
      </c>
      <c r="AK30" s="79">
        <f>SUM(Gosforth:Ermelo!AK30)</f>
        <v>0</v>
      </c>
      <c r="AL30" s="79">
        <f>SUM(Gosforth:Ermelo!AL30)</f>
        <v>0</v>
      </c>
      <c r="AM30" s="79">
        <f>SUM(Gosforth:Ermelo!AM30)</f>
        <v>0</v>
      </c>
      <c r="AN30" s="79">
        <f>SUM(Gosforth:Ermelo!AN30)</f>
        <v>0</v>
      </c>
      <c r="AO30" s="79">
        <f>SUM(Gosforth:Ermelo!AO30)</f>
        <v>0</v>
      </c>
      <c r="AP30" s="79">
        <f>SUM(Gosforth:Ermelo!AP30)</f>
        <v>0</v>
      </c>
      <c r="AQ30" s="79">
        <f>SUM(Gosforth:Ermelo!AQ30)</f>
        <v>0</v>
      </c>
      <c r="AR30" s="79">
        <f>SUM(Gosforth:Ermelo!AR30)</f>
        <v>0</v>
      </c>
      <c r="AS30" s="78">
        <f>SUM(Gosforth:Ermelo!AS30)</f>
        <v>0</v>
      </c>
      <c r="AT30" s="80">
        <f>SUM(Gosforth:Ermelo!AT30)</f>
        <v>0</v>
      </c>
      <c r="AU30" s="79">
        <f>SUM(Gosforth:Ermelo!AU30)</f>
        <v>0</v>
      </c>
      <c r="AV30" s="79">
        <f>SUM(Gosforth:Ermelo!AV30)</f>
        <v>0</v>
      </c>
      <c r="AW30" s="79">
        <f>SUM(Gosforth:Ermelo!AW30)</f>
        <v>0</v>
      </c>
      <c r="AX30" s="79">
        <f>SUM(Gosforth:Ermelo!AX30)</f>
        <v>0</v>
      </c>
      <c r="AY30" s="79">
        <f>SUM(Gosforth:Ermelo!AY30)</f>
        <v>0</v>
      </c>
      <c r="AZ30" s="79">
        <f>SUM(Gosforth:Ermelo!AZ30)</f>
        <v>0</v>
      </c>
      <c r="BA30" s="79">
        <f>SUM(Gosforth:Ermelo!BA30)</f>
        <v>0</v>
      </c>
      <c r="BB30" s="79">
        <f>SUM(Gosforth:Ermelo!BB30)</f>
        <v>0</v>
      </c>
      <c r="BC30" s="79">
        <f>SUM(Gosforth:Ermelo!BC30)</f>
        <v>0</v>
      </c>
      <c r="BD30" s="79">
        <f>SUM(Gosforth:Ermelo!BD30)</f>
        <v>0</v>
      </c>
      <c r="BE30" s="78">
        <f>SUM(Gosforth:Ermelo!BE30)</f>
        <v>0</v>
      </c>
      <c r="BF30" s="80">
        <f>SUM(Gosforth:Ermelo!BF30)</f>
        <v>0</v>
      </c>
      <c r="BG30" s="79">
        <f>SUM(Gosforth:Ermelo!BG30)</f>
        <v>0</v>
      </c>
      <c r="BH30" s="79">
        <f>SUM(Gosforth:Ermelo!BH30)</f>
        <v>0</v>
      </c>
      <c r="BI30" s="79">
        <f>SUM(Gosforth:Ermelo!BI30)</f>
        <v>0</v>
      </c>
      <c r="BJ30" s="79">
        <f>SUM(Gosforth:Ermelo!BJ30)</f>
        <v>0</v>
      </c>
      <c r="BK30" s="79">
        <f>SUM(Gosforth:Ermelo!BK30)</f>
        <v>0</v>
      </c>
      <c r="BL30" s="79">
        <f>SUM(Gosforth:Ermelo!BL30)</f>
        <v>0</v>
      </c>
      <c r="BM30" s="79">
        <f>SUM(Gosforth:Ermelo!BM30)</f>
        <v>0</v>
      </c>
      <c r="BN30" s="79">
        <f>SUM(Gosforth:Ermelo!BN30)</f>
        <v>0</v>
      </c>
      <c r="BO30" s="79">
        <f>SUM(Gosforth:Ermelo!BO30)</f>
        <v>0</v>
      </c>
      <c r="BP30" s="79">
        <f>SUM(Gosforth:Ermelo!BP30)</f>
        <v>0</v>
      </c>
      <c r="BQ30" s="78">
        <f>SUM(Gosforth:Ermelo!BQ30)</f>
        <v>0</v>
      </c>
      <c r="BR30" s="80">
        <f>SUM(Gosforth:Ermelo!BR30)</f>
        <v>0</v>
      </c>
      <c r="BS30" s="79">
        <f>SUM(Gosforth:Ermelo!BS30)</f>
        <v>0</v>
      </c>
      <c r="BT30" s="79">
        <f>SUM(Gosforth:Ermelo!BT30)</f>
        <v>0</v>
      </c>
      <c r="BU30" s="79">
        <f>SUM(Gosforth:Ermelo!BU30)</f>
        <v>0</v>
      </c>
      <c r="BV30" s="79">
        <f>SUM(Gosforth:Ermelo!BV30)</f>
        <v>0</v>
      </c>
      <c r="BW30" s="79">
        <f>SUM(Gosforth:Ermelo!BW30)</f>
        <v>0</v>
      </c>
      <c r="BX30" s="79">
        <f>SUM(Gosforth:Ermelo!BX30)</f>
        <v>0</v>
      </c>
      <c r="BY30" s="79">
        <f>SUM(Gosforth:Ermelo!BY30)</f>
        <v>0</v>
      </c>
      <c r="BZ30" s="79">
        <f>SUM(Gosforth:Ermelo!BZ30)</f>
        <v>0</v>
      </c>
      <c r="CA30" s="79">
        <f>SUM(Gosforth:Ermelo!CA30)</f>
        <v>0</v>
      </c>
      <c r="CB30" s="79">
        <f>SUM(Gosforth:Ermelo!CB30)</f>
        <v>0</v>
      </c>
      <c r="CC30" s="78">
        <f>SUM(Gosforth:Ermelo!CC30)</f>
        <v>0</v>
      </c>
      <c r="CD30" s="41" t="s">
        <v>54</v>
      </c>
    </row>
    <row r="31" spans="1:82" ht="15">
      <c r="A31" s="41"/>
      <c r="B31" s="75" t="s">
        <v>59</v>
      </c>
      <c r="C31" s="131" t="s">
        <v>60</v>
      </c>
      <c r="D31" s="132" t="s">
        <v>61</v>
      </c>
      <c r="E31" s="266">
        <f>SUM(Gosforth:Ermelo!E31)</f>
        <v>30</v>
      </c>
      <c r="F31" s="221" t="b">
        <f>(Gosforth!G31+Dalpark!G31+Leandra!G31+Trichardt!G31+Ermelo!G31)=G31</f>
        <v>1</v>
      </c>
      <c r="G31" s="76">
        <f t="shared" si="37"/>
        <v>0</v>
      </c>
      <c r="H31" s="77">
        <f>SUM(Gosforth:Ermelo!H31)</f>
        <v>0</v>
      </c>
      <c r="I31" s="78">
        <f>SUM(Gosforth:Ermelo!I31)</f>
        <v>0</v>
      </c>
      <c r="J31" s="77">
        <f>SUM(Gosforth:Ermelo!J31)</f>
        <v>0</v>
      </c>
      <c r="K31" s="79">
        <f>SUM(Gosforth:Ermelo!K31)</f>
        <v>0</v>
      </c>
      <c r="L31" s="79">
        <f>SUM(Gosforth:Ermelo!L31)</f>
        <v>0</v>
      </c>
      <c r="M31" s="79">
        <f>SUM(Gosforth:Ermelo!M31)</f>
        <v>0</v>
      </c>
      <c r="N31" s="79">
        <f>SUM(Gosforth:Ermelo!N31)</f>
        <v>0</v>
      </c>
      <c r="O31" s="79">
        <f>SUM(Gosforth:Ermelo!O31)</f>
        <v>0</v>
      </c>
      <c r="P31" s="79">
        <f>SUM(Gosforth:Ermelo!P31)</f>
        <v>0</v>
      </c>
      <c r="Q31" s="79">
        <f>SUM(Gosforth:Ermelo!Q31)</f>
        <v>0</v>
      </c>
      <c r="R31" s="79">
        <f>SUM(Gosforth:Ermelo!R31)</f>
        <v>0</v>
      </c>
      <c r="S31" s="79">
        <f>SUM(Gosforth:Ermelo!S31)</f>
        <v>0</v>
      </c>
      <c r="T31" s="79">
        <f>SUM(Gosforth:Ermelo!T31)</f>
        <v>0</v>
      </c>
      <c r="U31" s="78">
        <f>SUM(Gosforth:Ermelo!U31)</f>
        <v>0</v>
      </c>
      <c r="V31" s="77">
        <f>SUM(Gosforth:Ermelo!V31)</f>
        <v>0</v>
      </c>
      <c r="W31" s="79">
        <f>SUM(Gosforth:Ermelo!W31)</f>
        <v>0</v>
      </c>
      <c r="X31" s="79">
        <f>SUM(Gosforth:Ermelo!X31)</f>
        <v>0</v>
      </c>
      <c r="Y31" s="79">
        <f>SUM(Gosforth:Ermelo!Y31)</f>
        <v>0</v>
      </c>
      <c r="Z31" s="79">
        <f>SUM(Gosforth:Ermelo!Z31)</f>
        <v>0</v>
      </c>
      <c r="AA31" s="79">
        <f>SUM(Gosforth:Ermelo!AA31)</f>
        <v>0</v>
      </c>
      <c r="AB31" s="79">
        <f>SUM(Gosforth:Ermelo!AB31)</f>
        <v>0</v>
      </c>
      <c r="AC31" s="79">
        <f>SUM(Gosforth:Ermelo!AC31)</f>
        <v>0</v>
      </c>
      <c r="AD31" s="79">
        <f>SUM(Gosforth:Ermelo!AD31)</f>
        <v>0</v>
      </c>
      <c r="AE31" s="79">
        <f>SUM(Gosforth:Ermelo!AE31)</f>
        <v>0</v>
      </c>
      <c r="AF31" s="79">
        <f>SUM(Gosforth:Ermelo!AF31)</f>
        <v>0</v>
      </c>
      <c r="AG31" s="78">
        <f>SUM(Gosforth:Ermelo!AG31)</f>
        <v>0</v>
      </c>
      <c r="AH31" s="80">
        <f>SUM(Gosforth:Ermelo!AH31)</f>
        <v>0</v>
      </c>
      <c r="AI31" s="79">
        <f>SUM(Gosforth:Ermelo!AI31)</f>
        <v>0</v>
      </c>
      <c r="AJ31" s="79">
        <f>SUM(Gosforth:Ermelo!AJ31)</f>
        <v>0</v>
      </c>
      <c r="AK31" s="79">
        <f>SUM(Gosforth:Ermelo!AK31)</f>
        <v>0</v>
      </c>
      <c r="AL31" s="79">
        <f>SUM(Gosforth:Ermelo!AL31)</f>
        <v>0</v>
      </c>
      <c r="AM31" s="79">
        <f>SUM(Gosforth:Ermelo!AM31)</f>
        <v>0</v>
      </c>
      <c r="AN31" s="79">
        <f>SUM(Gosforth:Ermelo!AN31)</f>
        <v>0</v>
      </c>
      <c r="AO31" s="79">
        <f>SUM(Gosforth:Ermelo!AO31)</f>
        <v>0</v>
      </c>
      <c r="AP31" s="79">
        <f>SUM(Gosforth:Ermelo!AP31)</f>
        <v>0</v>
      </c>
      <c r="AQ31" s="79">
        <f>SUM(Gosforth:Ermelo!AQ31)</f>
        <v>0</v>
      </c>
      <c r="AR31" s="79">
        <f>SUM(Gosforth:Ermelo!AR31)</f>
        <v>0</v>
      </c>
      <c r="AS31" s="78">
        <f>SUM(Gosforth:Ermelo!AS31)</f>
        <v>0</v>
      </c>
      <c r="AT31" s="80">
        <f>SUM(Gosforth:Ermelo!AT31)</f>
        <v>0</v>
      </c>
      <c r="AU31" s="79">
        <f>SUM(Gosforth:Ermelo!AU31)</f>
        <v>0</v>
      </c>
      <c r="AV31" s="79">
        <f>SUM(Gosforth:Ermelo!AV31)</f>
        <v>0</v>
      </c>
      <c r="AW31" s="79">
        <f>SUM(Gosforth:Ermelo!AW31)</f>
        <v>0</v>
      </c>
      <c r="AX31" s="79">
        <f>SUM(Gosforth:Ermelo!AX31)</f>
        <v>0</v>
      </c>
      <c r="AY31" s="79">
        <f>SUM(Gosforth:Ermelo!AY31)</f>
        <v>0</v>
      </c>
      <c r="AZ31" s="79">
        <f>SUM(Gosforth:Ermelo!AZ31)</f>
        <v>0</v>
      </c>
      <c r="BA31" s="79">
        <f>SUM(Gosforth:Ermelo!BA31)</f>
        <v>0</v>
      </c>
      <c r="BB31" s="79">
        <f>SUM(Gosforth:Ermelo!BB31)</f>
        <v>0</v>
      </c>
      <c r="BC31" s="79">
        <f>SUM(Gosforth:Ermelo!BC31)</f>
        <v>0</v>
      </c>
      <c r="BD31" s="79">
        <f>SUM(Gosforth:Ermelo!BD31)</f>
        <v>0</v>
      </c>
      <c r="BE31" s="78">
        <f>SUM(Gosforth:Ermelo!BE31)</f>
        <v>0</v>
      </c>
      <c r="BF31" s="80">
        <f>SUM(Gosforth:Ermelo!BF31)</f>
        <v>0</v>
      </c>
      <c r="BG31" s="79">
        <f>SUM(Gosforth:Ermelo!BG31)</f>
        <v>0</v>
      </c>
      <c r="BH31" s="79">
        <f>SUM(Gosforth:Ermelo!BH31)</f>
        <v>0</v>
      </c>
      <c r="BI31" s="79">
        <f>SUM(Gosforth:Ermelo!BI31)</f>
        <v>0</v>
      </c>
      <c r="BJ31" s="79">
        <f>SUM(Gosforth:Ermelo!BJ31)</f>
        <v>0</v>
      </c>
      <c r="BK31" s="79">
        <f>SUM(Gosforth:Ermelo!BK31)</f>
        <v>0</v>
      </c>
      <c r="BL31" s="79">
        <f>SUM(Gosforth:Ermelo!BL31)</f>
        <v>0</v>
      </c>
      <c r="BM31" s="79">
        <f>SUM(Gosforth:Ermelo!BM31)</f>
        <v>0</v>
      </c>
      <c r="BN31" s="79">
        <f>SUM(Gosforth:Ermelo!BN31)</f>
        <v>0</v>
      </c>
      <c r="BO31" s="79">
        <f>SUM(Gosforth:Ermelo!BO31)</f>
        <v>0</v>
      </c>
      <c r="BP31" s="79">
        <f>SUM(Gosforth:Ermelo!BP31)</f>
        <v>0</v>
      </c>
      <c r="BQ31" s="78">
        <f>SUM(Gosforth:Ermelo!BQ31)</f>
        <v>0</v>
      </c>
      <c r="BR31" s="80">
        <f>SUM(Gosforth:Ermelo!BR31)</f>
        <v>0</v>
      </c>
      <c r="BS31" s="79">
        <f>SUM(Gosforth:Ermelo!BS31)</f>
        <v>0</v>
      </c>
      <c r="BT31" s="79">
        <f>SUM(Gosforth:Ermelo!BT31)</f>
        <v>0</v>
      </c>
      <c r="BU31" s="79">
        <f>SUM(Gosforth:Ermelo!BU31)</f>
        <v>0</v>
      </c>
      <c r="BV31" s="79">
        <f>SUM(Gosforth:Ermelo!BV31)</f>
        <v>0</v>
      </c>
      <c r="BW31" s="79">
        <f>SUM(Gosforth:Ermelo!BW31)</f>
        <v>0</v>
      </c>
      <c r="BX31" s="79">
        <f>SUM(Gosforth:Ermelo!BX31)</f>
        <v>0</v>
      </c>
      <c r="BY31" s="79">
        <f>SUM(Gosforth:Ermelo!BY31)</f>
        <v>0</v>
      </c>
      <c r="BZ31" s="79">
        <f>SUM(Gosforth:Ermelo!BZ31)</f>
        <v>0</v>
      </c>
      <c r="CA31" s="79">
        <f>SUM(Gosforth:Ermelo!CA31)</f>
        <v>0</v>
      </c>
      <c r="CB31" s="79">
        <f>SUM(Gosforth:Ermelo!CB31)</f>
        <v>0</v>
      </c>
      <c r="CC31" s="78">
        <f>SUM(Gosforth:Ermelo!CC31)</f>
        <v>0</v>
      </c>
      <c r="CD31" s="41" t="s">
        <v>54</v>
      </c>
    </row>
    <row r="32" spans="1:82" ht="15">
      <c r="A32" s="41"/>
      <c r="B32" s="75" t="s">
        <v>62</v>
      </c>
      <c r="C32" s="131" t="s">
        <v>63</v>
      </c>
      <c r="D32" s="132" t="s">
        <v>64</v>
      </c>
      <c r="E32" s="266">
        <f>SUM(Gosforth:Ermelo!E32)</f>
        <v>180</v>
      </c>
      <c r="F32" s="221" t="b">
        <f>(Gosforth!G32+Dalpark!G32+Leandra!G32+Trichardt!G32+Ermelo!G32)=G32</f>
        <v>1</v>
      </c>
      <c r="G32" s="76">
        <f t="shared" si="37"/>
        <v>0</v>
      </c>
      <c r="H32" s="77">
        <f>SUM(Gosforth:Ermelo!H32)</f>
        <v>0</v>
      </c>
      <c r="I32" s="78">
        <f>SUM(Gosforth:Ermelo!I32)</f>
        <v>0</v>
      </c>
      <c r="J32" s="77">
        <f>SUM(Gosforth:Ermelo!J32)</f>
        <v>0</v>
      </c>
      <c r="K32" s="79">
        <f>SUM(Gosforth:Ermelo!K32)</f>
        <v>0</v>
      </c>
      <c r="L32" s="79">
        <f>SUM(Gosforth:Ermelo!L32)</f>
        <v>0</v>
      </c>
      <c r="M32" s="79">
        <f>SUM(Gosforth:Ermelo!M32)</f>
        <v>0</v>
      </c>
      <c r="N32" s="79">
        <f>SUM(Gosforth:Ermelo!N32)</f>
        <v>0</v>
      </c>
      <c r="O32" s="79">
        <f>SUM(Gosforth:Ermelo!O32)</f>
        <v>0</v>
      </c>
      <c r="P32" s="79">
        <f>SUM(Gosforth:Ermelo!P32)</f>
        <v>0</v>
      </c>
      <c r="Q32" s="79">
        <f>SUM(Gosforth:Ermelo!Q32)</f>
        <v>0</v>
      </c>
      <c r="R32" s="79">
        <f>SUM(Gosforth:Ermelo!R32)</f>
        <v>0</v>
      </c>
      <c r="S32" s="79">
        <f>SUM(Gosforth:Ermelo!S32)</f>
        <v>0</v>
      </c>
      <c r="T32" s="79">
        <f>SUM(Gosforth:Ermelo!T32)</f>
        <v>0</v>
      </c>
      <c r="U32" s="78">
        <f>SUM(Gosforth:Ermelo!U32)</f>
        <v>0</v>
      </c>
      <c r="V32" s="77">
        <f>SUM(Gosforth:Ermelo!V32)</f>
        <v>0</v>
      </c>
      <c r="W32" s="79">
        <f>SUM(Gosforth:Ermelo!W32)</f>
        <v>0</v>
      </c>
      <c r="X32" s="79">
        <f>SUM(Gosforth:Ermelo!X32)</f>
        <v>0</v>
      </c>
      <c r="Y32" s="79">
        <f>SUM(Gosforth:Ermelo!Y32)</f>
        <v>0</v>
      </c>
      <c r="Z32" s="79">
        <f>SUM(Gosforth:Ermelo!Z32)</f>
        <v>0</v>
      </c>
      <c r="AA32" s="79">
        <f>SUM(Gosforth:Ermelo!AA32)</f>
        <v>0</v>
      </c>
      <c r="AB32" s="79">
        <f>SUM(Gosforth:Ermelo!AB32)</f>
        <v>0</v>
      </c>
      <c r="AC32" s="79">
        <f>SUM(Gosforth:Ermelo!AC32)</f>
        <v>0</v>
      </c>
      <c r="AD32" s="79">
        <f>SUM(Gosforth:Ermelo!AD32)</f>
        <v>0</v>
      </c>
      <c r="AE32" s="79">
        <f>SUM(Gosforth:Ermelo!AE32)</f>
        <v>0</v>
      </c>
      <c r="AF32" s="79">
        <f>SUM(Gosforth:Ermelo!AF32)</f>
        <v>0</v>
      </c>
      <c r="AG32" s="78">
        <f>SUM(Gosforth:Ermelo!AG32)</f>
        <v>0</v>
      </c>
      <c r="AH32" s="80">
        <f>SUM(Gosforth:Ermelo!AH32)</f>
        <v>0</v>
      </c>
      <c r="AI32" s="79">
        <f>SUM(Gosforth:Ermelo!AI32)</f>
        <v>0</v>
      </c>
      <c r="AJ32" s="79">
        <f>SUM(Gosforth:Ermelo!AJ32)</f>
        <v>0</v>
      </c>
      <c r="AK32" s="79">
        <f>SUM(Gosforth:Ermelo!AK32)</f>
        <v>0</v>
      </c>
      <c r="AL32" s="79">
        <f>SUM(Gosforth:Ermelo!AL32)</f>
        <v>0</v>
      </c>
      <c r="AM32" s="79">
        <f>SUM(Gosforth:Ermelo!AM32)</f>
        <v>0</v>
      </c>
      <c r="AN32" s="79">
        <f>SUM(Gosforth:Ermelo!AN32)</f>
        <v>0</v>
      </c>
      <c r="AO32" s="79">
        <f>SUM(Gosforth:Ermelo!AO32)</f>
        <v>0</v>
      </c>
      <c r="AP32" s="79">
        <f>SUM(Gosforth:Ermelo!AP32)</f>
        <v>0</v>
      </c>
      <c r="AQ32" s="79">
        <f>SUM(Gosforth:Ermelo!AQ32)</f>
        <v>0</v>
      </c>
      <c r="AR32" s="79">
        <f>SUM(Gosforth:Ermelo!AR32)</f>
        <v>0</v>
      </c>
      <c r="AS32" s="78">
        <f>SUM(Gosforth:Ermelo!AS32)</f>
        <v>0</v>
      </c>
      <c r="AT32" s="80">
        <f>SUM(Gosforth:Ermelo!AT32)</f>
        <v>0</v>
      </c>
      <c r="AU32" s="79">
        <f>SUM(Gosforth:Ermelo!AU32)</f>
        <v>0</v>
      </c>
      <c r="AV32" s="79">
        <f>SUM(Gosforth:Ermelo!AV32)</f>
        <v>0</v>
      </c>
      <c r="AW32" s="79">
        <f>SUM(Gosforth:Ermelo!AW32)</f>
        <v>0</v>
      </c>
      <c r="AX32" s="79">
        <f>SUM(Gosforth:Ermelo!AX32)</f>
        <v>0</v>
      </c>
      <c r="AY32" s="79">
        <f>SUM(Gosforth:Ermelo!AY32)</f>
        <v>0</v>
      </c>
      <c r="AZ32" s="79">
        <f>SUM(Gosforth:Ermelo!AZ32)</f>
        <v>0</v>
      </c>
      <c r="BA32" s="79">
        <f>SUM(Gosforth:Ermelo!BA32)</f>
        <v>0</v>
      </c>
      <c r="BB32" s="79">
        <f>SUM(Gosforth:Ermelo!BB32)</f>
        <v>0</v>
      </c>
      <c r="BC32" s="79">
        <f>SUM(Gosforth:Ermelo!BC32)</f>
        <v>0</v>
      </c>
      <c r="BD32" s="79">
        <f>SUM(Gosforth:Ermelo!BD32)</f>
        <v>0</v>
      </c>
      <c r="BE32" s="78">
        <f>SUM(Gosforth:Ermelo!BE32)</f>
        <v>0</v>
      </c>
      <c r="BF32" s="80">
        <f>SUM(Gosforth:Ermelo!BF32)</f>
        <v>0</v>
      </c>
      <c r="BG32" s="79">
        <f>SUM(Gosforth:Ermelo!BG32)</f>
        <v>0</v>
      </c>
      <c r="BH32" s="79">
        <f>SUM(Gosforth:Ermelo!BH32)</f>
        <v>0</v>
      </c>
      <c r="BI32" s="79">
        <f>SUM(Gosforth:Ermelo!BI32)</f>
        <v>0</v>
      </c>
      <c r="BJ32" s="79">
        <f>SUM(Gosforth:Ermelo!BJ32)</f>
        <v>0</v>
      </c>
      <c r="BK32" s="79">
        <f>SUM(Gosforth:Ermelo!BK32)</f>
        <v>0</v>
      </c>
      <c r="BL32" s="79">
        <f>SUM(Gosforth:Ermelo!BL32)</f>
        <v>0</v>
      </c>
      <c r="BM32" s="79">
        <f>SUM(Gosforth:Ermelo!BM32)</f>
        <v>0</v>
      </c>
      <c r="BN32" s="79">
        <f>SUM(Gosforth:Ermelo!BN32)</f>
        <v>0</v>
      </c>
      <c r="BO32" s="79">
        <f>SUM(Gosforth:Ermelo!BO32)</f>
        <v>0</v>
      </c>
      <c r="BP32" s="79">
        <f>SUM(Gosforth:Ermelo!BP32)</f>
        <v>0</v>
      </c>
      <c r="BQ32" s="78">
        <f>SUM(Gosforth:Ermelo!BQ32)</f>
        <v>0</v>
      </c>
      <c r="BR32" s="80">
        <f>SUM(Gosforth:Ermelo!BR32)</f>
        <v>0</v>
      </c>
      <c r="BS32" s="79">
        <f>SUM(Gosforth:Ermelo!BS32)</f>
        <v>0</v>
      </c>
      <c r="BT32" s="79">
        <f>SUM(Gosforth:Ermelo!BT32)</f>
        <v>0</v>
      </c>
      <c r="BU32" s="79">
        <f>SUM(Gosforth:Ermelo!BU32)</f>
        <v>0</v>
      </c>
      <c r="BV32" s="79">
        <f>SUM(Gosforth:Ermelo!BV32)</f>
        <v>0</v>
      </c>
      <c r="BW32" s="79">
        <f>SUM(Gosforth:Ermelo!BW32)</f>
        <v>0</v>
      </c>
      <c r="BX32" s="79">
        <f>SUM(Gosforth:Ermelo!BX32)</f>
        <v>0</v>
      </c>
      <c r="BY32" s="79">
        <f>SUM(Gosforth:Ermelo!BY32)</f>
        <v>0</v>
      </c>
      <c r="BZ32" s="79">
        <f>SUM(Gosforth:Ermelo!BZ32)</f>
        <v>0</v>
      </c>
      <c r="CA32" s="79">
        <f>SUM(Gosforth:Ermelo!CA32)</f>
        <v>0</v>
      </c>
      <c r="CB32" s="79">
        <f>SUM(Gosforth:Ermelo!CB32)</f>
        <v>0</v>
      </c>
      <c r="CC32" s="78">
        <f>SUM(Gosforth:Ermelo!CC32)</f>
        <v>0</v>
      </c>
      <c r="CD32" s="41" t="s">
        <v>54</v>
      </c>
    </row>
    <row r="33" spans="1:82" ht="15">
      <c r="A33" s="41"/>
      <c r="B33" s="75" t="s">
        <v>65</v>
      </c>
      <c r="C33" s="131" t="s">
        <v>66</v>
      </c>
      <c r="D33" s="132" t="s">
        <v>64</v>
      </c>
      <c r="E33" s="266">
        <f>SUM(Gosforth:Ermelo!E33)</f>
        <v>70</v>
      </c>
      <c r="F33" s="221" t="b">
        <f>(Gosforth!G33+Dalpark!G33+Leandra!G33+Trichardt!G33+Ermelo!G33)=G33</f>
        <v>1</v>
      </c>
      <c r="G33" s="76">
        <f t="shared" si="37"/>
        <v>0</v>
      </c>
      <c r="H33" s="77">
        <f>SUM(Gosforth:Ermelo!H33)</f>
        <v>0</v>
      </c>
      <c r="I33" s="78">
        <f>SUM(Gosforth:Ermelo!I33)</f>
        <v>0</v>
      </c>
      <c r="J33" s="77">
        <f>SUM(Gosforth:Ermelo!J33)</f>
        <v>0</v>
      </c>
      <c r="K33" s="79">
        <f>SUM(Gosforth:Ermelo!K33)</f>
        <v>0</v>
      </c>
      <c r="L33" s="79">
        <f>SUM(Gosforth:Ermelo!L33)</f>
        <v>0</v>
      </c>
      <c r="M33" s="79">
        <f>SUM(Gosforth:Ermelo!M33)</f>
        <v>0</v>
      </c>
      <c r="N33" s="79">
        <f>SUM(Gosforth:Ermelo!N33)</f>
        <v>0</v>
      </c>
      <c r="O33" s="79">
        <f>SUM(Gosforth:Ermelo!O33)</f>
        <v>0</v>
      </c>
      <c r="P33" s="79">
        <f>SUM(Gosforth:Ermelo!P33)</f>
        <v>0</v>
      </c>
      <c r="Q33" s="79">
        <f>SUM(Gosforth:Ermelo!Q33)</f>
        <v>0</v>
      </c>
      <c r="R33" s="79">
        <f>SUM(Gosforth:Ermelo!R33)</f>
        <v>0</v>
      </c>
      <c r="S33" s="79">
        <f>SUM(Gosforth:Ermelo!S33)</f>
        <v>0</v>
      </c>
      <c r="T33" s="79">
        <f>SUM(Gosforth:Ermelo!T33)</f>
        <v>0</v>
      </c>
      <c r="U33" s="78">
        <f>SUM(Gosforth:Ermelo!U33)</f>
        <v>0</v>
      </c>
      <c r="V33" s="77">
        <f>SUM(Gosforth:Ermelo!V33)</f>
        <v>0</v>
      </c>
      <c r="W33" s="79">
        <f>SUM(Gosforth:Ermelo!W33)</f>
        <v>0</v>
      </c>
      <c r="X33" s="79">
        <f>SUM(Gosforth:Ermelo!X33)</f>
        <v>0</v>
      </c>
      <c r="Y33" s="79">
        <f>SUM(Gosforth:Ermelo!Y33)</f>
        <v>0</v>
      </c>
      <c r="Z33" s="79">
        <f>SUM(Gosforth:Ermelo!Z33)</f>
        <v>0</v>
      </c>
      <c r="AA33" s="79">
        <f>SUM(Gosforth:Ermelo!AA33)</f>
        <v>0</v>
      </c>
      <c r="AB33" s="79">
        <f>SUM(Gosforth:Ermelo!AB33)</f>
        <v>0</v>
      </c>
      <c r="AC33" s="79">
        <f>SUM(Gosforth:Ermelo!AC33)</f>
        <v>0</v>
      </c>
      <c r="AD33" s="79">
        <f>SUM(Gosforth:Ermelo!AD33)</f>
        <v>0</v>
      </c>
      <c r="AE33" s="79">
        <f>SUM(Gosforth:Ermelo!AE33)</f>
        <v>0</v>
      </c>
      <c r="AF33" s="79">
        <f>SUM(Gosforth:Ermelo!AF33)</f>
        <v>0</v>
      </c>
      <c r="AG33" s="78">
        <f>SUM(Gosforth:Ermelo!AG33)</f>
        <v>0</v>
      </c>
      <c r="AH33" s="80">
        <f>SUM(Gosforth:Ermelo!AH33)</f>
        <v>0</v>
      </c>
      <c r="AI33" s="79">
        <f>SUM(Gosforth:Ermelo!AI33)</f>
        <v>0</v>
      </c>
      <c r="AJ33" s="79">
        <f>SUM(Gosforth:Ermelo!AJ33)</f>
        <v>0</v>
      </c>
      <c r="AK33" s="79">
        <f>SUM(Gosforth:Ermelo!AK33)</f>
        <v>0</v>
      </c>
      <c r="AL33" s="79">
        <f>SUM(Gosforth:Ermelo!AL33)</f>
        <v>0</v>
      </c>
      <c r="AM33" s="79">
        <f>SUM(Gosforth:Ermelo!AM33)</f>
        <v>0</v>
      </c>
      <c r="AN33" s="79">
        <f>SUM(Gosforth:Ermelo!AN33)</f>
        <v>0</v>
      </c>
      <c r="AO33" s="79">
        <f>SUM(Gosforth:Ermelo!AO33)</f>
        <v>0</v>
      </c>
      <c r="AP33" s="79">
        <f>SUM(Gosforth:Ermelo!AP33)</f>
        <v>0</v>
      </c>
      <c r="AQ33" s="79">
        <f>SUM(Gosforth:Ermelo!AQ33)</f>
        <v>0</v>
      </c>
      <c r="AR33" s="79">
        <f>SUM(Gosforth:Ermelo!AR33)</f>
        <v>0</v>
      </c>
      <c r="AS33" s="78">
        <f>SUM(Gosforth:Ermelo!AS33)</f>
        <v>0</v>
      </c>
      <c r="AT33" s="80">
        <f>SUM(Gosforth:Ermelo!AT33)</f>
        <v>0</v>
      </c>
      <c r="AU33" s="79">
        <f>SUM(Gosforth:Ermelo!AU33)</f>
        <v>0</v>
      </c>
      <c r="AV33" s="79">
        <f>SUM(Gosforth:Ermelo!AV33)</f>
        <v>0</v>
      </c>
      <c r="AW33" s="79">
        <f>SUM(Gosforth:Ermelo!AW33)</f>
        <v>0</v>
      </c>
      <c r="AX33" s="79">
        <f>SUM(Gosforth:Ermelo!AX33)</f>
        <v>0</v>
      </c>
      <c r="AY33" s="79">
        <f>SUM(Gosforth:Ermelo!AY33)</f>
        <v>0</v>
      </c>
      <c r="AZ33" s="79">
        <f>SUM(Gosforth:Ermelo!AZ33)</f>
        <v>0</v>
      </c>
      <c r="BA33" s="79">
        <f>SUM(Gosforth:Ermelo!BA33)</f>
        <v>0</v>
      </c>
      <c r="BB33" s="79">
        <f>SUM(Gosforth:Ermelo!BB33)</f>
        <v>0</v>
      </c>
      <c r="BC33" s="79">
        <f>SUM(Gosforth:Ermelo!BC33)</f>
        <v>0</v>
      </c>
      <c r="BD33" s="79">
        <f>SUM(Gosforth:Ermelo!BD33)</f>
        <v>0</v>
      </c>
      <c r="BE33" s="78">
        <f>SUM(Gosforth:Ermelo!BE33)</f>
        <v>0</v>
      </c>
      <c r="BF33" s="80">
        <f>SUM(Gosforth:Ermelo!BF33)</f>
        <v>0</v>
      </c>
      <c r="BG33" s="79">
        <f>SUM(Gosforth:Ermelo!BG33)</f>
        <v>0</v>
      </c>
      <c r="BH33" s="79">
        <f>SUM(Gosforth:Ermelo!BH33)</f>
        <v>0</v>
      </c>
      <c r="BI33" s="79">
        <f>SUM(Gosforth:Ermelo!BI33)</f>
        <v>0</v>
      </c>
      <c r="BJ33" s="79">
        <f>SUM(Gosforth:Ermelo!BJ33)</f>
        <v>0</v>
      </c>
      <c r="BK33" s="79">
        <f>SUM(Gosforth:Ermelo!BK33)</f>
        <v>0</v>
      </c>
      <c r="BL33" s="79">
        <f>SUM(Gosforth:Ermelo!BL33)</f>
        <v>0</v>
      </c>
      <c r="BM33" s="79">
        <f>SUM(Gosforth:Ermelo!BM33)</f>
        <v>0</v>
      </c>
      <c r="BN33" s="79">
        <f>SUM(Gosforth:Ermelo!BN33)</f>
        <v>0</v>
      </c>
      <c r="BO33" s="79">
        <f>SUM(Gosforth:Ermelo!BO33)</f>
        <v>0</v>
      </c>
      <c r="BP33" s="79">
        <f>SUM(Gosforth:Ermelo!BP33)</f>
        <v>0</v>
      </c>
      <c r="BQ33" s="78">
        <f>SUM(Gosforth:Ermelo!BQ33)</f>
        <v>0</v>
      </c>
      <c r="BR33" s="80">
        <f>SUM(Gosforth:Ermelo!BR33)</f>
        <v>0</v>
      </c>
      <c r="BS33" s="79">
        <f>SUM(Gosforth:Ermelo!BS33)</f>
        <v>0</v>
      </c>
      <c r="BT33" s="79">
        <f>SUM(Gosforth:Ermelo!BT33)</f>
        <v>0</v>
      </c>
      <c r="BU33" s="79">
        <f>SUM(Gosforth:Ermelo!BU33)</f>
        <v>0</v>
      </c>
      <c r="BV33" s="79">
        <f>SUM(Gosforth:Ermelo!BV33)</f>
        <v>0</v>
      </c>
      <c r="BW33" s="79">
        <f>SUM(Gosforth:Ermelo!BW33)</f>
        <v>0</v>
      </c>
      <c r="BX33" s="79">
        <f>SUM(Gosforth:Ermelo!BX33)</f>
        <v>0</v>
      </c>
      <c r="BY33" s="79">
        <f>SUM(Gosforth:Ermelo!BY33)</f>
        <v>0</v>
      </c>
      <c r="BZ33" s="79">
        <f>SUM(Gosforth:Ermelo!BZ33)</f>
        <v>0</v>
      </c>
      <c r="CA33" s="79">
        <f>SUM(Gosforth:Ermelo!CA33)</f>
        <v>0</v>
      </c>
      <c r="CB33" s="79">
        <f>SUM(Gosforth:Ermelo!CB33)</f>
        <v>0</v>
      </c>
      <c r="CC33" s="78">
        <f>SUM(Gosforth:Ermelo!CC33)</f>
        <v>0</v>
      </c>
      <c r="CD33" s="41" t="s">
        <v>54</v>
      </c>
    </row>
    <row r="34" spans="1:82" ht="15">
      <c r="A34" s="41"/>
      <c r="B34" s="75" t="s">
        <v>67</v>
      </c>
      <c r="C34" s="131" t="s">
        <v>68</v>
      </c>
      <c r="D34" s="132" t="s">
        <v>64</v>
      </c>
      <c r="E34" s="266">
        <f>SUM(Gosforth:Ermelo!E34)</f>
        <v>55</v>
      </c>
      <c r="F34" s="221" t="b">
        <f>(Gosforth!G34+Dalpark!G34+Leandra!G34+Trichardt!G34+Ermelo!G34)=G34</f>
        <v>1</v>
      </c>
      <c r="G34" s="76">
        <f t="shared" si="37"/>
        <v>0</v>
      </c>
      <c r="H34" s="77">
        <f>SUM(Gosforth:Ermelo!H34)</f>
        <v>0</v>
      </c>
      <c r="I34" s="78">
        <f>SUM(Gosforth:Ermelo!I34)</f>
        <v>0</v>
      </c>
      <c r="J34" s="77">
        <f>SUM(Gosforth:Ermelo!J34)</f>
        <v>0</v>
      </c>
      <c r="K34" s="79">
        <f>SUM(Gosforth:Ermelo!K34)</f>
        <v>0</v>
      </c>
      <c r="L34" s="79">
        <f>SUM(Gosforth:Ermelo!L34)</f>
        <v>0</v>
      </c>
      <c r="M34" s="79">
        <f>SUM(Gosforth:Ermelo!M34)</f>
        <v>0</v>
      </c>
      <c r="N34" s="79">
        <f>SUM(Gosforth:Ermelo!N34)</f>
        <v>0</v>
      </c>
      <c r="O34" s="79">
        <f>SUM(Gosforth:Ermelo!O34)</f>
        <v>0</v>
      </c>
      <c r="P34" s="79">
        <f>SUM(Gosforth:Ermelo!P34)</f>
        <v>0</v>
      </c>
      <c r="Q34" s="79">
        <f>SUM(Gosforth:Ermelo!Q34)</f>
        <v>0</v>
      </c>
      <c r="R34" s="79">
        <f>SUM(Gosforth:Ermelo!R34)</f>
        <v>0</v>
      </c>
      <c r="S34" s="79">
        <f>SUM(Gosforth:Ermelo!S34)</f>
        <v>0</v>
      </c>
      <c r="T34" s="79">
        <f>SUM(Gosforth:Ermelo!T34)</f>
        <v>0</v>
      </c>
      <c r="U34" s="78">
        <f>SUM(Gosforth:Ermelo!U34)</f>
        <v>0</v>
      </c>
      <c r="V34" s="77">
        <f>SUM(Gosforth:Ermelo!V34)</f>
        <v>0</v>
      </c>
      <c r="W34" s="79">
        <f>SUM(Gosforth:Ermelo!W34)</f>
        <v>0</v>
      </c>
      <c r="X34" s="79">
        <f>SUM(Gosforth:Ermelo!X34)</f>
        <v>0</v>
      </c>
      <c r="Y34" s="79">
        <f>SUM(Gosforth:Ermelo!Y34)</f>
        <v>0</v>
      </c>
      <c r="Z34" s="79">
        <f>SUM(Gosforth:Ermelo!Z34)</f>
        <v>0</v>
      </c>
      <c r="AA34" s="79">
        <f>SUM(Gosforth:Ermelo!AA34)</f>
        <v>0</v>
      </c>
      <c r="AB34" s="79">
        <f>SUM(Gosforth:Ermelo!AB34)</f>
        <v>0</v>
      </c>
      <c r="AC34" s="79">
        <f>SUM(Gosforth:Ermelo!AC34)</f>
        <v>0</v>
      </c>
      <c r="AD34" s="79">
        <f>SUM(Gosforth:Ermelo!AD34)</f>
        <v>0</v>
      </c>
      <c r="AE34" s="79">
        <f>SUM(Gosforth:Ermelo!AE34)</f>
        <v>0</v>
      </c>
      <c r="AF34" s="79">
        <f>SUM(Gosforth:Ermelo!AF34)</f>
        <v>0</v>
      </c>
      <c r="AG34" s="78">
        <f>SUM(Gosforth:Ermelo!AG34)</f>
        <v>0</v>
      </c>
      <c r="AH34" s="80">
        <f>SUM(Gosforth:Ermelo!AH34)</f>
        <v>0</v>
      </c>
      <c r="AI34" s="79">
        <f>SUM(Gosforth:Ermelo!AI34)</f>
        <v>0</v>
      </c>
      <c r="AJ34" s="79">
        <f>SUM(Gosforth:Ermelo!AJ34)</f>
        <v>0</v>
      </c>
      <c r="AK34" s="79">
        <f>SUM(Gosforth:Ermelo!AK34)</f>
        <v>0</v>
      </c>
      <c r="AL34" s="79">
        <f>SUM(Gosforth:Ermelo!AL34)</f>
        <v>0</v>
      </c>
      <c r="AM34" s="79">
        <f>SUM(Gosforth:Ermelo!AM34)</f>
        <v>0</v>
      </c>
      <c r="AN34" s="79">
        <f>SUM(Gosforth:Ermelo!AN34)</f>
        <v>0</v>
      </c>
      <c r="AO34" s="79">
        <f>SUM(Gosforth:Ermelo!AO34)</f>
        <v>0</v>
      </c>
      <c r="AP34" s="79">
        <f>SUM(Gosforth:Ermelo!AP34)</f>
        <v>0</v>
      </c>
      <c r="AQ34" s="79">
        <f>SUM(Gosforth:Ermelo!AQ34)</f>
        <v>0</v>
      </c>
      <c r="AR34" s="79">
        <f>SUM(Gosforth:Ermelo!AR34)</f>
        <v>0</v>
      </c>
      <c r="AS34" s="78">
        <f>SUM(Gosforth:Ermelo!AS34)</f>
        <v>0</v>
      </c>
      <c r="AT34" s="80">
        <f>SUM(Gosforth:Ermelo!AT34)</f>
        <v>0</v>
      </c>
      <c r="AU34" s="79">
        <f>SUM(Gosforth:Ermelo!AU34)</f>
        <v>0</v>
      </c>
      <c r="AV34" s="79">
        <f>SUM(Gosforth:Ermelo!AV34)</f>
        <v>0</v>
      </c>
      <c r="AW34" s="79">
        <f>SUM(Gosforth:Ermelo!AW34)</f>
        <v>0</v>
      </c>
      <c r="AX34" s="79">
        <f>SUM(Gosforth:Ermelo!AX34)</f>
        <v>0</v>
      </c>
      <c r="AY34" s="79">
        <f>SUM(Gosforth:Ermelo!AY34)</f>
        <v>0</v>
      </c>
      <c r="AZ34" s="79">
        <f>SUM(Gosforth:Ermelo!AZ34)</f>
        <v>0</v>
      </c>
      <c r="BA34" s="79">
        <f>SUM(Gosforth:Ermelo!BA34)</f>
        <v>0</v>
      </c>
      <c r="BB34" s="79">
        <f>SUM(Gosforth:Ermelo!BB34)</f>
        <v>0</v>
      </c>
      <c r="BC34" s="79">
        <f>SUM(Gosforth:Ermelo!BC34)</f>
        <v>0</v>
      </c>
      <c r="BD34" s="79">
        <f>SUM(Gosforth:Ermelo!BD34)</f>
        <v>0</v>
      </c>
      <c r="BE34" s="78">
        <f>SUM(Gosforth:Ermelo!BE34)</f>
        <v>0</v>
      </c>
      <c r="BF34" s="80">
        <f>SUM(Gosforth:Ermelo!BF34)</f>
        <v>0</v>
      </c>
      <c r="BG34" s="79">
        <f>SUM(Gosforth:Ermelo!BG34)</f>
        <v>0</v>
      </c>
      <c r="BH34" s="79">
        <f>SUM(Gosforth:Ermelo!BH34)</f>
        <v>0</v>
      </c>
      <c r="BI34" s="79">
        <f>SUM(Gosforth:Ermelo!BI34)</f>
        <v>0</v>
      </c>
      <c r="BJ34" s="79">
        <f>SUM(Gosforth:Ermelo!BJ34)</f>
        <v>0</v>
      </c>
      <c r="BK34" s="79">
        <f>SUM(Gosforth:Ermelo!BK34)</f>
        <v>0</v>
      </c>
      <c r="BL34" s="79">
        <f>SUM(Gosforth:Ermelo!BL34)</f>
        <v>0</v>
      </c>
      <c r="BM34" s="79">
        <f>SUM(Gosforth:Ermelo!BM34)</f>
        <v>0</v>
      </c>
      <c r="BN34" s="79">
        <f>SUM(Gosforth:Ermelo!BN34)</f>
        <v>0</v>
      </c>
      <c r="BO34" s="79">
        <f>SUM(Gosforth:Ermelo!BO34)</f>
        <v>0</v>
      </c>
      <c r="BP34" s="79">
        <f>SUM(Gosforth:Ermelo!BP34)</f>
        <v>0</v>
      </c>
      <c r="BQ34" s="78">
        <f>SUM(Gosforth:Ermelo!BQ34)</f>
        <v>0</v>
      </c>
      <c r="BR34" s="80">
        <f>SUM(Gosforth:Ermelo!BR34)</f>
        <v>0</v>
      </c>
      <c r="BS34" s="79">
        <f>SUM(Gosforth:Ermelo!BS34)</f>
        <v>0</v>
      </c>
      <c r="BT34" s="79">
        <f>SUM(Gosforth:Ermelo!BT34)</f>
        <v>0</v>
      </c>
      <c r="BU34" s="79">
        <f>SUM(Gosforth:Ermelo!BU34)</f>
        <v>0</v>
      </c>
      <c r="BV34" s="79">
        <f>SUM(Gosforth:Ermelo!BV34)</f>
        <v>0</v>
      </c>
      <c r="BW34" s="79">
        <f>SUM(Gosforth:Ermelo!BW34)</f>
        <v>0</v>
      </c>
      <c r="BX34" s="79">
        <f>SUM(Gosforth:Ermelo!BX34)</f>
        <v>0</v>
      </c>
      <c r="BY34" s="79">
        <f>SUM(Gosforth:Ermelo!BY34)</f>
        <v>0</v>
      </c>
      <c r="BZ34" s="79">
        <f>SUM(Gosforth:Ermelo!BZ34)</f>
        <v>0</v>
      </c>
      <c r="CA34" s="79">
        <f>SUM(Gosforth:Ermelo!CA34)</f>
        <v>0</v>
      </c>
      <c r="CB34" s="79">
        <f>SUM(Gosforth:Ermelo!CB34)</f>
        <v>0</v>
      </c>
      <c r="CC34" s="78">
        <f>SUM(Gosforth:Ermelo!CC34)</f>
        <v>0</v>
      </c>
      <c r="CD34" s="41" t="s">
        <v>54</v>
      </c>
    </row>
    <row r="35" spans="1:82" ht="15">
      <c r="A35" s="41"/>
      <c r="B35" s="75" t="s">
        <v>69</v>
      </c>
      <c r="C35" s="131" t="s">
        <v>70</v>
      </c>
      <c r="D35" s="132" t="s">
        <v>64</v>
      </c>
      <c r="E35" s="266">
        <f>SUM(Gosforth:Ermelo!E35)</f>
        <v>55</v>
      </c>
      <c r="F35" s="221" t="b">
        <f>(Gosforth!G35+Dalpark!G35+Leandra!G35+Trichardt!G35+Ermelo!G35)=G35</f>
        <v>1</v>
      </c>
      <c r="G35" s="76">
        <f t="shared" si="37"/>
        <v>0</v>
      </c>
      <c r="H35" s="77">
        <f>SUM(Gosforth:Ermelo!H35)</f>
        <v>0</v>
      </c>
      <c r="I35" s="78">
        <f>SUM(Gosforth:Ermelo!I35)</f>
        <v>0</v>
      </c>
      <c r="J35" s="77">
        <f>SUM(Gosforth:Ermelo!J35)</f>
        <v>0</v>
      </c>
      <c r="K35" s="79">
        <f>SUM(Gosforth:Ermelo!K35)</f>
        <v>0</v>
      </c>
      <c r="L35" s="79">
        <f>SUM(Gosforth:Ermelo!L35)</f>
        <v>0</v>
      </c>
      <c r="M35" s="79">
        <f>SUM(Gosforth:Ermelo!M35)</f>
        <v>0</v>
      </c>
      <c r="N35" s="79">
        <f>SUM(Gosforth:Ermelo!N35)</f>
        <v>0</v>
      </c>
      <c r="O35" s="79">
        <f>SUM(Gosforth:Ermelo!O35)</f>
        <v>0</v>
      </c>
      <c r="P35" s="79">
        <f>SUM(Gosforth:Ermelo!P35)</f>
        <v>0</v>
      </c>
      <c r="Q35" s="79">
        <f>SUM(Gosforth:Ermelo!Q35)</f>
        <v>0</v>
      </c>
      <c r="R35" s="79">
        <f>SUM(Gosforth:Ermelo!R35)</f>
        <v>0</v>
      </c>
      <c r="S35" s="79">
        <f>SUM(Gosforth:Ermelo!S35)</f>
        <v>0</v>
      </c>
      <c r="T35" s="79">
        <f>SUM(Gosforth:Ermelo!T35)</f>
        <v>0</v>
      </c>
      <c r="U35" s="78">
        <f>SUM(Gosforth:Ermelo!U35)</f>
        <v>0</v>
      </c>
      <c r="V35" s="77">
        <f>SUM(Gosforth:Ermelo!V35)</f>
        <v>0</v>
      </c>
      <c r="W35" s="79">
        <f>SUM(Gosforth:Ermelo!W35)</f>
        <v>0</v>
      </c>
      <c r="X35" s="79">
        <f>SUM(Gosforth:Ermelo!X35)</f>
        <v>0</v>
      </c>
      <c r="Y35" s="79">
        <f>SUM(Gosforth:Ermelo!Y35)</f>
        <v>0</v>
      </c>
      <c r="Z35" s="79">
        <f>SUM(Gosforth:Ermelo!Z35)</f>
        <v>0</v>
      </c>
      <c r="AA35" s="79">
        <f>SUM(Gosforth:Ermelo!AA35)</f>
        <v>0</v>
      </c>
      <c r="AB35" s="79">
        <f>SUM(Gosforth:Ermelo!AB35)</f>
        <v>0</v>
      </c>
      <c r="AC35" s="79">
        <f>SUM(Gosforth:Ermelo!AC35)</f>
        <v>0</v>
      </c>
      <c r="AD35" s="79">
        <f>SUM(Gosforth:Ermelo!AD35)</f>
        <v>0</v>
      </c>
      <c r="AE35" s="79">
        <f>SUM(Gosforth:Ermelo!AE35)</f>
        <v>0</v>
      </c>
      <c r="AF35" s="79">
        <f>SUM(Gosforth:Ermelo!AF35)</f>
        <v>0</v>
      </c>
      <c r="AG35" s="78">
        <f>SUM(Gosforth:Ermelo!AG35)</f>
        <v>0</v>
      </c>
      <c r="AH35" s="80">
        <f>SUM(Gosforth:Ermelo!AH35)</f>
        <v>0</v>
      </c>
      <c r="AI35" s="79">
        <f>SUM(Gosforth:Ermelo!AI35)</f>
        <v>0</v>
      </c>
      <c r="AJ35" s="79">
        <f>SUM(Gosforth:Ermelo!AJ35)</f>
        <v>0</v>
      </c>
      <c r="AK35" s="79">
        <f>SUM(Gosforth:Ermelo!AK35)</f>
        <v>0</v>
      </c>
      <c r="AL35" s="79">
        <f>SUM(Gosforth:Ermelo!AL35)</f>
        <v>0</v>
      </c>
      <c r="AM35" s="79">
        <f>SUM(Gosforth:Ermelo!AM35)</f>
        <v>0</v>
      </c>
      <c r="AN35" s="79">
        <f>SUM(Gosforth:Ermelo!AN35)</f>
        <v>0</v>
      </c>
      <c r="AO35" s="79">
        <f>SUM(Gosforth:Ermelo!AO35)</f>
        <v>0</v>
      </c>
      <c r="AP35" s="79">
        <f>SUM(Gosforth:Ermelo!AP35)</f>
        <v>0</v>
      </c>
      <c r="AQ35" s="79">
        <f>SUM(Gosforth:Ermelo!AQ35)</f>
        <v>0</v>
      </c>
      <c r="AR35" s="79">
        <f>SUM(Gosforth:Ermelo!AR35)</f>
        <v>0</v>
      </c>
      <c r="AS35" s="78">
        <f>SUM(Gosforth:Ermelo!AS35)</f>
        <v>0</v>
      </c>
      <c r="AT35" s="80">
        <f>SUM(Gosforth:Ermelo!AT35)</f>
        <v>0</v>
      </c>
      <c r="AU35" s="79">
        <f>SUM(Gosforth:Ermelo!AU35)</f>
        <v>0</v>
      </c>
      <c r="AV35" s="79">
        <f>SUM(Gosforth:Ermelo!AV35)</f>
        <v>0</v>
      </c>
      <c r="AW35" s="79">
        <f>SUM(Gosforth:Ermelo!AW35)</f>
        <v>0</v>
      </c>
      <c r="AX35" s="79">
        <f>SUM(Gosforth:Ermelo!AX35)</f>
        <v>0</v>
      </c>
      <c r="AY35" s="79">
        <f>SUM(Gosforth:Ermelo!AY35)</f>
        <v>0</v>
      </c>
      <c r="AZ35" s="79">
        <f>SUM(Gosforth:Ermelo!AZ35)</f>
        <v>0</v>
      </c>
      <c r="BA35" s="79">
        <f>SUM(Gosforth:Ermelo!BA35)</f>
        <v>0</v>
      </c>
      <c r="BB35" s="79">
        <f>SUM(Gosforth:Ermelo!BB35)</f>
        <v>0</v>
      </c>
      <c r="BC35" s="79">
        <f>SUM(Gosforth:Ermelo!BC35)</f>
        <v>0</v>
      </c>
      <c r="BD35" s="79">
        <f>SUM(Gosforth:Ermelo!BD35)</f>
        <v>0</v>
      </c>
      <c r="BE35" s="78">
        <f>SUM(Gosforth:Ermelo!BE35)</f>
        <v>0</v>
      </c>
      <c r="BF35" s="80">
        <f>SUM(Gosforth:Ermelo!BF35)</f>
        <v>0</v>
      </c>
      <c r="BG35" s="79">
        <f>SUM(Gosforth:Ermelo!BG35)</f>
        <v>0</v>
      </c>
      <c r="BH35" s="79">
        <f>SUM(Gosforth:Ermelo!BH35)</f>
        <v>0</v>
      </c>
      <c r="BI35" s="79">
        <f>SUM(Gosforth:Ermelo!BI35)</f>
        <v>0</v>
      </c>
      <c r="BJ35" s="79">
        <f>SUM(Gosforth:Ermelo!BJ35)</f>
        <v>0</v>
      </c>
      <c r="BK35" s="79">
        <f>SUM(Gosforth:Ermelo!BK35)</f>
        <v>0</v>
      </c>
      <c r="BL35" s="79">
        <f>SUM(Gosforth:Ermelo!BL35)</f>
        <v>0</v>
      </c>
      <c r="BM35" s="79">
        <f>SUM(Gosforth:Ermelo!BM35)</f>
        <v>0</v>
      </c>
      <c r="BN35" s="79">
        <f>SUM(Gosforth:Ermelo!BN35)</f>
        <v>0</v>
      </c>
      <c r="BO35" s="79">
        <f>SUM(Gosforth:Ermelo!BO35)</f>
        <v>0</v>
      </c>
      <c r="BP35" s="79">
        <f>SUM(Gosforth:Ermelo!BP35)</f>
        <v>0</v>
      </c>
      <c r="BQ35" s="78">
        <f>SUM(Gosforth:Ermelo!BQ35)</f>
        <v>0</v>
      </c>
      <c r="BR35" s="80">
        <f>SUM(Gosforth:Ermelo!BR35)</f>
        <v>0</v>
      </c>
      <c r="BS35" s="79">
        <f>SUM(Gosforth:Ermelo!BS35)</f>
        <v>0</v>
      </c>
      <c r="BT35" s="79">
        <f>SUM(Gosforth:Ermelo!BT35)</f>
        <v>0</v>
      </c>
      <c r="BU35" s="79">
        <f>SUM(Gosforth:Ermelo!BU35)</f>
        <v>0</v>
      </c>
      <c r="BV35" s="79">
        <f>SUM(Gosforth:Ermelo!BV35)</f>
        <v>0</v>
      </c>
      <c r="BW35" s="79">
        <f>SUM(Gosforth:Ermelo!BW35)</f>
        <v>0</v>
      </c>
      <c r="BX35" s="79">
        <f>SUM(Gosforth:Ermelo!BX35)</f>
        <v>0</v>
      </c>
      <c r="BY35" s="79">
        <f>SUM(Gosforth:Ermelo!BY35)</f>
        <v>0</v>
      </c>
      <c r="BZ35" s="79">
        <f>SUM(Gosforth:Ermelo!BZ35)</f>
        <v>0</v>
      </c>
      <c r="CA35" s="79">
        <f>SUM(Gosforth:Ermelo!CA35)</f>
        <v>0</v>
      </c>
      <c r="CB35" s="79">
        <f>SUM(Gosforth:Ermelo!CB35)</f>
        <v>0</v>
      </c>
      <c r="CC35" s="78">
        <f>SUM(Gosforth:Ermelo!CC35)</f>
        <v>0</v>
      </c>
      <c r="CD35" s="41" t="s">
        <v>54</v>
      </c>
    </row>
    <row r="36" spans="1:82" ht="15">
      <c r="A36" s="41"/>
      <c r="B36" s="75" t="s">
        <v>71</v>
      </c>
      <c r="C36" s="131" t="s">
        <v>72</v>
      </c>
      <c r="D36" s="132" t="s">
        <v>73</v>
      </c>
      <c r="E36" s="266">
        <f>SUM(Gosforth:Ermelo!E36)</f>
        <v>30</v>
      </c>
      <c r="F36" s="221" t="b">
        <f>(Gosforth!G36+Dalpark!G36+Leandra!G36+Trichardt!G36+Ermelo!G36)=G36</f>
        <v>1</v>
      </c>
      <c r="G36" s="76">
        <f t="shared" si="37"/>
        <v>0</v>
      </c>
      <c r="H36" s="77">
        <f>SUM(Gosforth:Ermelo!H36)</f>
        <v>0</v>
      </c>
      <c r="I36" s="78">
        <f>SUM(Gosforth:Ermelo!I36)</f>
        <v>0</v>
      </c>
      <c r="J36" s="77">
        <f>SUM(Gosforth:Ermelo!J36)</f>
        <v>0</v>
      </c>
      <c r="K36" s="79">
        <f>SUM(Gosforth:Ermelo!K36)</f>
        <v>0</v>
      </c>
      <c r="L36" s="79">
        <f>SUM(Gosforth:Ermelo!L36)</f>
        <v>0</v>
      </c>
      <c r="M36" s="79">
        <f>SUM(Gosforth:Ermelo!M36)</f>
        <v>0</v>
      </c>
      <c r="N36" s="79">
        <f>SUM(Gosforth:Ermelo!N36)</f>
        <v>0</v>
      </c>
      <c r="O36" s="79">
        <f>SUM(Gosforth:Ermelo!O36)</f>
        <v>0</v>
      </c>
      <c r="P36" s="79">
        <f>SUM(Gosforth:Ermelo!P36)</f>
        <v>0</v>
      </c>
      <c r="Q36" s="79">
        <f>SUM(Gosforth:Ermelo!Q36)</f>
        <v>0</v>
      </c>
      <c r="R36" s="79">
        <f>SUM(Gosforth:Ermelo!R36)</f>
        <v>0</v>
      </c>
      <c r="S36" s="79">
        <f>SUM(Gosforth:Ermelo!S36)</f>
        <v>0</v>
      </c>
      <c r="T36" s="79">
        <f>SUM(Gosforth:Ermelo!T36)</f>
        <v>0</v>
      </c>
      <c r="U36" s="78">
        <f>SUM(Gosforth:Ermelo!U36)</f>
        <v>0</v>
      </c>
      <c r="V36" s="77">
        <f>SUM(Gosforth:Ermelo!V36)</f>
        <v>0</v>
      </c>
      <c r="W36" s="79">
        <f>SUM(Gosforth:Ermelo!W36)</f>
        <v>0</v>
      </c>
      <c r="X36" s="79">
        <f>SUM(Gosforth:Ermelo!X36)</f>
        <v>0</v>
      </c>
      <c r="Y36" s="79">
        <f>SUM(Gosforth:Ermelo!Y36)</f>
        <v>0</v>
      </c>
      <c r="Z36" s="79">
        <f>SUM(Gosforth:Ermelo!Z36)</f>
        <v>0</v>
      </c>
      <c r="AA36" s="79">
        <f>SUM(Gosforth:Ermelo!AA36)</f>
        <v>0</v>
      </c>
      <c r="AB36" s="79">
        <f>SUM(Gosforth:Ermelo!AB36)</f>
        <v>0</v>
      </c>
      <c r="AC36" s="79">
        <f>SUM(Gosforth:Ermelo!AC36)</f>
        <v>0</v>
      </c>
      <c r="AD36" s="79">
        <f>SUM(Gosforth:Ermelo!AD36)</f>
        <v>0</v>
      </c>
      <c r="AE36" s="79">
        <f>SUM(Gosforth:Ermelo!AE36)</f>
        <v>0</v>
      </c>
      <c r="AF36" s="79">
        <f>SUM(Gosforth:Ermelo!AF36)</f>
        <v>0</v>
      </c>
      <c r="AG36" s="78">
        <f>SUM(Gosforth:Ermelo!AG36)</f>
        <v>0</v>
      </c>
      <c r="AH36" s="80">
        <f>SUM(Gosforth:Ermelo!AH36)</f>
        <v>0</v>
      </c>
      <c r="AI36" s="79">
        <f>SUM(Gosforth:Ermelo!AI36)</f>
        <v>0</v>
      </c>
      <c r="AJ36" s="79">
        <f>SUM(Gosforth:Ermelo!AJ36)</f>
        <v>0</v>
      </c>
      <c r="AK36" s="79">
        <f>SUM(Gosforth:Ermelo!AK36)</f>
        <v>0</v>
      </c>
      <c r="AL36" s="79">
        <f>SUM(Gosforth:Ermelo!AL36)</f>
        <v>0</v>
      </c>
      <c r="AM36" s="79">
        <f>SUM(Gosforth:Ermelo!AM36)</f>
        <v>0</v>
      </c>
      <c r="AN36" s="79">
        <f>SUM(Gosforth:Ermelo!AN36)</f>
        <v>0</v>
      </c>
      <c r="AO36" s="79">
        <f>SUM(Gosforth:Ermelo!AO36)</f>
        <v>0</v>
      </c>
      <c r="AP36" s="79">
        <f>SUM(Gosforth:Ermelo!AP36)</f>
        <v>0</v>
      </c>
      <c r="AQ36" s="79">
        <f>SUM(Gosforth:Ermelo!AQ36)</f>
        <v>0</v>
      </c>
      <c r="AR36" s="79">
        <f>SUM(Gosforth:Ermelo!AR36)</f>
        <v>0</v>
      </c>
      <c r="AS36" s="78">
        <f>SUM(Gosforth:Ermelo!AS36)</f>
        <v>0</v>
      </c>
      <c r="AT36" s="80">
        <f>SUM(Gosforth:Ermelo!AT36)</f>
        <v>0</v>
      </c>
      <c r="AU36" s="79">
        <f>SUM(Gosforth:Ermelo!AU36)</f>
        <v>0</v>
      </c>
      <c r="AV36" s="79">
        <f>SUM(Gosforth:Ermelo!AV36)</f>
        <v>0</v>
      </c>
      <c r="AW36" s="79">
        <f>SUM(Gosforth:Ermelo!AW36)</f>
        <v>0</v>
      </c>
      <c r="AX36" s="79">
        <f>SUM(Gosforth:Ermelo!AX36)</f>
        <v>0</v>
      </c>
      <c r="AY36" s="79">
        <f>SUM(Gosforth:Ermelo!AY36)</f>
        <v>0</v>
      </c>
      <c r="AZ36" s="79">
        <f>SUM(Gosforth:Ermelo!AZ36)</f>
        <v>0</v>
      </c>
      <c r="BA36" s="79">
        <f>SUM(Gosforth:Ermelo!BA36)</f>
        <v>0</v>
      </c>
      <c r="BB36" s="79">
        <f>SUM(Gosforth:Ermelo!BB36)</f>
        <v>0</v>
      </c>
      <c r="BC36" s="79">
        <f>SUM(Gosforth:Ermelo!BC36)</f>
        <v>0</v>
      </c>
      <c r="BD36" s="79">
        <f>SUM(Gosforth:Ermelo!BD36)</f>
        <v>0</v>
      </c>
      <c r="BE36" s="78">
        <f>SUM(Gosforth:Ermelo!BE36)</f>
        <v>0</v>
      </c>
      <c r="BF36" s="80">
        <f>SUM(Gosforth:Ermelo!BF36)</f>
        <v>0</v>
      </c>
      <c r="BG36" s="79">
        <f>SUM(Gosforth:Ermelo!BG36)</f>
        <v>0</v>
      </c>
      <c r="BH36" s="79">
        <f>SUM(Gosforth:Ermelo!BH36)</f>
        <v>0</v>
      </c>
      <c r="BI36" s="79">
        <f>SUM(Gosforth:Ermelo!BI36)</f>
        <v>0</v>
      </c>
      <c r="BJ36" s="79">
        <f>SUM(Gosforth:Ermelo!BJ36)</f>
        <v>0</v>
      </c>
      <c r="BK36" s="79">
        <f>SUM(Gosforth:Ermelo!BK36)</f>
        <v>0</v>
      </c>
      <c r="BL36" s="79">
        <f>SUM(Gosforth:Ermelo!BL36)</f>
        <v>0</v>
      </c>
      <c r="BM36" s="79">
        <f>SUM(Gosforth:Ermelo!BM36)</f>
        <v>0</v>
      </c>
      <c r="BN36" s="79">
        <f>SUM(Gosforth:Ermelo!BN36)</f>
        <v>0</v>
      </c>
      <c r="BO36" s="79">
        <f>SUM(Gosforth:Ermelo!BO36)</f>
        <v>0</v>
      </c>
      <c r="BP36" s="79">
        <f>SUM(Gosforth:Ermelo!BP36)</f>
        <v>0</v>
      </c>
      <c r="BQ36" s="78">
        <f>SUM(Gosforth:Ermelo!BQ36)</f>
        <v>0</v>
      </c>
      <c r="BR36" s="80">
        <f>SUM(Gosforth:Ermelo!BR36)</f>
        <v>0</v>
      </c>
      <c r="BS36" s="79">
        <f>SUM(Gosforth:Ermelo!BS36)</f>
        <v>0</v>
      </c>
      <c r="BT36" s="79">
        <f>SUM(Gosforth:Ermelo!BT36)</f>
        <v>0</v>
      </c>
      <c r="BU36" s="79">
        <f>SUM(Gosforth:Ermelo!BU36)</f>
        <v>0</v>
      </c>
      <c r="BV36" s="79">
        <f>SUM(Gosforth:Ermelo!BV36)</f>
        <v>0</v>
      </c>
      <c r="BW36" s="79">
        <f>SUM(Gosforth:Ermelo!BW36)</f>
        <v>0</v>
      </c>
      <c r="BX36" s="79">
        <f>SUM(Gosforth:Ermelo!BX36)</f>
        <v>0</v>
      </c>
      <c r="BY36" s="79">
        <f>SUM(Gosforth:Ermelo!BY36)</f>
        <v>0</v>
      </c>
      <c r="BZ36" s="79">
        <f>SUM(Gosforth:Ermelo!BZ36)</f>
        <v>0</v>
      </c>
      <c r="CA36" s="79">
        <f>SUM(Gosforth:Ermelo!CA36)</f>
        <v>0</v>
      </c>
      <c r="CB36" s="79">
        <f>SUM(Gosforth:Ermelo!CB36)</f>
        <v>0</v>
      </c>
      <c r="CC36" s="78">
        <f>SUM(Gosforth:Ermelo!CC36)</f>
        <v>0</v>
      </c>
      <c r="CD36" s="41" t="s">
        <v>54</v>
      </c>
    </row>
    <row r="37" spans="1:82" ht="15">
      <c r="A37" s="41"/>
      <c r="B37" s="75" t="s">
        <v>74</v>
      </c>
      <c r="C37" s="131" t="s">
        <v>75</v>
      </c>
      <c r="D37" s="132" t="s">
        <v>64</v>
      </c>
      <c r="E37" s="266">
        <f>SUM(Gosforth:Ermelo!E37)</f>
        <v>360</v>
      </c>
      <c r="F37" s="221" t="b">
        <f>(Gosforth!G37+Dalpark!G37+Leandra!G37+Trichardt!G37+Ermelo!G37)=G37</f>
        <v>1</v>
      </c>
      <c r="G37" s="76">
        <f t="shared" si="37"/>
        <v>0</v>
      </c>
      <c r="H37" s="77">
        <f>SUM(Gosforth:Ermelo!H37)</f>
        <v>0</v>
      </c>
      <c r="I37" s="78">
        <f>SUM(Gosforth:Ermelo!I37)</f>
        <v>0</v>
      </c>
      <c r="J37" s="77">
        <f>SUM(Gosforth:Ermelo!J37)</f>
        <v>0</v>
      </c>
      <c r="K37" s="79">
        <f>SUM(Gosforth:Ermelo!K37)</f>
        <v>0</v>
      </c>
      <c r="L37" s="79">
        <f>SUM(Gosforth:Ermelo!L37)</f>
        <v>0</v>
      </c>
      <c r="M37" s="79">
        <f>SUM(Gosforth:Ermelo!M37)</f>
        <v>0</v>
      </c>
      <c r="N37" s="79">
        <f>SUM(Gosforth:Ermelo!N37)</f>
        <v>0</v>
      </c>
      <c r="O37" s="79">
        <f>SUM(Gosforth:Ermelo!O37)</f>
        <v>0</v>
      </c>
      <c r="P37" s="79">
        <f>SUM(Gosforth:Ermelo!P37)</f>
        <v>0</v>
      </c>
      <c r="Q37" s="79">
        <f>SUM(Gosforth:Ermelo!Q37)</f>
        <v>0</v>
      </c>
      <c r="R37" s="79">
        <f>SUM(Gosforth:Ermelo!R37)</f>
        <v>0</v>
      </c>
      <c r="S37" s="79">
        <f>SUM(Gosforth:Ermelo!S37)</f>
        <v>0</v>
      </c>
      <c r="T37" s="79">
        <f>SUM(Gosforth:Ermelo!T37)</f>
        <v>0</v>
      </c>
      <c r="U37" s="78">
        <f>SUM(Gosforth:Ermelo!U37)</f>
        <v>0</v>
      </c>
      <c r="V37" s="77">
        <f>SUM(Gosforth:Ermelo!V37)</f>
        <v>0</v>
      </c>
      <c r="W37" s="79">
        <f>SUM(Gosforth:Ermelo!W37)</f>
        <v>0</v>
      </c>
      <c r="X37" s="79">
        <f>SUM(Gosforth:Ermelo!X37)</f>
        <v>0</v>
      </c>
      <c r="Y37" s="79">
        <f>SUM(Gosforth:Ermelo!Y37)</f>
        <v>0</v>
      </c>
      <c r="Z37" s="79">
        <f>SUM(Gosforth:Ermelo!Z37)</f>
        <v>0</v>
      </c>
      <c r="AA37" s="79">
        <f>SUM(Gosforth:Ermelo!AA37)</f>
        <v>0</v>
      </c>
      <c r="AB37" s="79">
        <f>SUM(Gosforth:Ermelo!AB37)</f>
        <v>0</v>
      </c>
      <c r="AC37" s="79">
        <f>SUM(Gosforth:Ermelo!AC37)</f>
        <v>0</v>
      </c>
      <c r="AD37" s="79">
        <f>SUM(Gosforth:Ermelo!AD37)</f>
        <v>0</v>
      </c>
      <c r="AE37" s="79">
        <f>SUM(Gosforth:Ermelo!AE37)</f>
        <v>0</v>
      </c>
      <c r="AF37" s="79">
        <f>SUM(Gosforth:Ermelo!AF37)</f>
        <v>0</v>
      </c>
      <c r="AG37" s="78">
        <f>SUM(Gosforth:Ermelo!AG37)</f>
        <v>0</v>
      </c>
      <c r="AH37" s="80">
        <f>SUM(Gosforth:Ermelo!AH37)</f>
        <v>0</v>
      </c>
      <c r="AI37" s="79">
        <f>SUM(Gosforth:Ermelo!AI37)</f>
        <v>0</v>
      </c>
      <c r="AJ37" s="79">
        <f>SUM(Gosforth:Ermelo!AJ37)</f>
        <v>0</v>
      </c>
      <c r="AK37" s="79">
        <f>SUM(Gosforth:Ermelo!AK37)</f>
        <v>0</v>
      </c>
      <c r="AL37" s="79">
        <f>SUM(Gosforth:Ermelo!AL37)</f>
        <v>0</v>
      </c>
      <c r="AM37" s="79">
        <f>SUM(Gosforth:Ermelo!AM37)</f>
        <v>0</v>
      </c>
      <c r="AN37" s="79">
        <f>SUM(Gosforth:Ermelo!AN37)</f>
        <v>0</v>
      </c>
      <c r="AO37" s="79">
        <f>SUM(Gosforth:Ermelo!AO37)</f>
        <v>0</v>
      </c>
      <c r="AP37" s="79">
        <f>SUM(Gosforth:Ermelo!AP37)</f>
        <v>0</v>
      </c>
      <c r="AQ37" s="79">
        <f>SUM(Gosforth:Ermelo!AQ37)</f>
        <v>0</v>
      </c>
      <c r="AR37" s="79">
        <f>SUM(Gosforth:Ermelo!AR37)</f>
        <v>0</v>
      </c>
      <c r="AS37" s="78">
        <f>SUM(Gosforth:Ermelo!AS37)</f>
        <v>0</v>
      </c>
      <c r="AT37" s="80">
        <f>SUM(Gosforth:Ermelo!AT37)</f>
        <v>0</v>
      </c>
      <c r="AU37" s="79">
        <f>SUM(Gosforth:Ermelo!AU37)</f>
        <v>0</v>
      </c>
      <c r="AV37" s="79">
        <f>SUM(Gosforth:Ermelo!AV37)</f>
        <v>0</v>
      </c>
      <c r="AW37" s="79">
        <f>SUM(Gosforth:Ermelo!AW37)</f>
        <v>0</v>
      </c>
      <c r="AX37" s="79">
        <f>SUM(Gosforth:Ermelo!AX37)</f>
        <v>0</v>
      </c>
      <c r="AY37" s="79">
        <f>SUM(Gosforth:Ermelo!AY37)</f>
        <v>0</v>
      </c>
      <c r="AZ37" s="79">
        <f>SUM(Gosforth:Ermelo!AZ37)</f>
        <v>0</v>
      </c>
      <c r="BA37" s="79">
        <f>SUM(Gosforth:Ermelo!BA37)</f>
        <v>0</v>
      </c>
      <c r="BB37" s="79">
        <f>SUM(Gosforth:Ermelo!BB37)</f>
        <v>0</v>
      </c>
      <c r="BC37" s="79">
        <f>SUM(Gosforth:Ermelo!BC37)</f>
        <v>0</v>
      </c>
      <c r="BD37" s="79">
        <f>SUM(Gosforth:Ermelo!BD37)</f>
        <v>0</v>
      </c>
      <c r="BE37" s="78">
        <f>SUM(Gosforth:Ermelo!BE37)</f>
        <v>0</v>
      </c>
      <c r="BF37" s="80">
        <f>SUM(Gosforth:Ermelo!BF37)</f>
        <v>0</v>
      </c>
      <c r="BG37" s="79">
        <f>SUM(Gosforth:Ermelo!BG37)</f>
        <v>0</v>
      </c>
      <c r="BH37" s="79">
        <f>SUM(Gosforth:Ermelo!BH37)</f>
        <v>0</v>
      </c>
      <c r="BI37" s="79">
        <f>SUM(Gosforth:Ermelo!BI37)</f>
        <v>0</v>
      </c>
      <c r="BJ37" s="79">
        <f>SUM(Gosforth:Ermelo!BJ37)</f>
        <v>0</v>
      </c>
      <c r="BK37" s="79">
        <f>SUM(Gosforth:Ermelo!BK37)</f>
        <v>0</v>
      </c>
      <c r="BL37" s="79">
        <f>SUM(Gosforth:Ermelo!BL37)</f>
        <v>0</v>
      </c>
      <c r="BM37" s="79">
        <f>SUM(Gosforth:Ermelo!BM37)</f>
        <v>0</v>
      </c>
      <c r="BN37" s="79">
        <f>SUM(Gosforth:Ermelo!BN37)</f>
        <v>0</v>
      </c>
      <c r="BO37" s="79">
        <f>SUM(Gosforth:Ermelo!BO37)</f>
        <v>0</v>
      </c>
      <c r="BP37" s="79">
        <f>SUM(Gosforth:Ermelo!BP37)</f>
        <v>0</v>
      </c>
      <c r="BQ37" s="78">
        <f>SUM(Gosforth:Ermelo!BQ37)</f>
        <v>0</v>
      </c>
      <c r="BR37" s="80">
        <f>SUM(Gosforth:Ermelo!BR37)</f>
        <v>0</v>
      </c>
      <c r="BS37" s="79">
        <f>SUM(Gosforth:Ermelo!BS37)</f>
        <v>0</v>
      </c>
      <c r="BT37" s="79">
        <f>SUM(Gosforth:Ermelo!BT37)</f>
        <v>0</v>
      </c>
      <c r="BU37" s="79">
        <f>SUM(Gosforth:Ermelo!BU37)</f>
        <v>0</v>
      </c>
      <c r="BV37" s="79">
        <f>SUM(Gosforth:Ermelo!BV37)</f>
        <v>0</v>
      </c>
      <c r="BW37" s="79">
        <f>SUM(Gosforth:Ermelo!BW37)</f>
        <v>0</v>
      </c>
      <c r="BX37" s="79">
        <f>SUM(Gosforth:Ermelo!BX37)</f>
        <v>0</v>
      </c>
      <c r="BY37" s="79">
        <f>SUM(Gosforth:Ermelo!BY37)</f>
        <v>0</v>
      </c>
      <c r="BZ37" s="79">
        <f>SUM(Gosforth:Ermelo!BZ37)</f>
        <v>0</v>
      </c>
      <c r="CA37" s="79">
        <f>SUM(Gosforth:Ermelo!CA37)</f>
        <v>0</v>
      </c>
      <c r="CB37" s="79">
        <f>SUM(Gosforth:Ermelo!CB37)</f>
        <v>0</v>
      </c>
      <c r="CC37" s="78">
        <f>SUM(Gosforth:Ermelo!CC37)</f>
        <v>0</v>
      </c>
      <c r="CD37" s="41" t="s">
        <v>54</v>
      </c>
    </row>
    <row r="38" spans="1:82" ht="15">
      <c r="A38" s="41"/>
      <c r="B38" s="75" t="s">
        <v>76</v>
      </c>
      <c r="C38" s="131" t="s">
        <v>77</v>
      </c>
      <c r="D38" s="132" t="s">
        <v>64</v>
      </c>
      <c r="E38" s="266">
        <f>SUM(Gosforth:Ermelo!E38)</f>
        <v>360</v>
      </c>
      <c r="F38" s="221" t="b">
        <f>(Gosforth!G38+Dalpark!G38+Leandra!G38+Trichardt!G38+Ermelo!G38)=G38</f>
        <v>1</v>
      </c>
      <c r="G38" s="76">
        <f t="shared" si="37"/>
        <v>0</v>
      </c>
      <c r="H38" s="77">
        <f>SUM(Gosforth:Ermelo!H38)</f>
        <v>0</v>
      </c>
      <c r="I38" s="78">
        <f>SUM(Gosforth:Ermelo!I38)</f>
        <v>0</v>
      </c>
      <c r="J38" s="77">
        <f>SUM(Gosforth:Ermelo!J38)</f>
        <v>0</v>
      </c>
      <c r="K38" s="79">
        <f>SUM(Gosforth:Ermelo!K38)</f>
        <v>0</v>
      </c>
      <c r="L38" s="79">
        <f>SUM(Gosforth:Ermelo!L38)</f>
        <v>0</v>
      </c>
      <c r="M38" s="79">
        <f>SUM(Gosforth:Ermelo!M38)</f>
        <v>0</v>
      </c>
      <c r="N38" s="79">
        <f>SUM(Gosforth:Ermelo!N38)</f>
        <v>0</v>
      </c>
      <c r="O38" s="79">
        <f>SUM(Gosforth:Ermelo!O38)</f>
        <v>0</v>
      </c>
      <c r="P38" s="79">
        <f>SUM(Gosforth:Ermelo!P38)</f>
        <v>0</v>
      </c>
      <c r="Q38" s="79">
        <f>SUM(Gosforth:Ermelo!Q38)</f>
        <v>0</v>
      </c>
      <c r="R38" s="79">
        <f>SUM(Gosforth:Ermelo!R38)</f>
        <v>0</v>
      </c>
      <c r="S38" s="79">
        <f>SUM(Gosforth:Ermelo!S38)</f>
        <v>0</v>
      </c>
      <c r="T38" s="79">
        <f>SUM(Gosforth:Ermelo!T38)</f>
        <v>0</v>
      </c>
      <c r="U38" s="78">
        <f>SUM(Gosforth:Ermelo!U38)</f>
        <v>0</v>
      </c>
      <c r="V38" s="77">
        <f>SUM(Gosforth:Ermelo!V38)</f>
        <v>0</v>
      </c>
      <c r="W38" s="79">
        <f>SUM(Gosforth:Ermelo!W38)</f>
        <v>0</v>
      </c>
      <c r="X38" s="79">
        <f>SUM(Gosforth:Ermelo!X38)</f>
        <v>0</v>
      </c>
      <c r="Y38" s="79">
        <f>SUM(Gosforth:Ermelo!Y38)</f>
        <v>0</v>
      </c>
      <c r="Z38" s="79">
        <f>SUM(Gosforth:Ermelo!Z38)</f>
        <v>0</v>
      </c>
      <c r="AA38" s="79">
        <f>SUM(Gosforth:Ermelo!AA38)</f>
        <v>0</v>
      </c>
      <c r="AB38" s="79">
        <f>SUM(Gosforth:Ermelo!AB38)</f>
        <v>0</v>
      </c>
      <c r="AC38" s="79">
        <f>SUM(Gosforth:Ermelo!AC38)</f>
        <v>0</v>
      </c>
      <c r="AD38" s="79">
        <f>SUM(Gosforth:Ermelo!AD38)</f>
        <v>0</v>
      </c>
      <c r="AE38" s="79">
        <f>SUM(Gosforth:Ermelo!AE38)</f>
        <v>0</v>
      </c>
      <c r="AF38" s="79">
        <f>SUM(Gosforth:Ermelo!AF38)</f>
        <v>0</v>
      </c>
      <c r="AG38" s="78">
        <f>SUM(Gosforth:Ermelo!AG38)</f>
        <v>0</v>
      </c>
      <c r="AH38" s="80">
        <f>SUM(Gosforth:Ermelo!AH38)</f>
        <v>0</v>
      </c>
      <c r="AI38" s="79">
        <f>SUM(Gosforth:Ermelo!AI38)</f>
        <v>0</v>
      </c>
      <c r="AJ38" s="79">
        <f>SUM(Gosforth:Ermelo!AJ38)</f>
        <v>0</v>
      </c>
      <c r="AK38" s="79">
        <f>SUM(Gosforth:Ermelo!AK38)</f>
        <v>0</v>
      </c>
      <c r="AL38" s="79">
        <f>SUM(Gosforth:Ermelo!AL38)</f>
        <v>0</v>
      </c>
      <c r="AM38" s="79">
        <f>SUM(Gosforth:Ermelo!AM38)</f>
        <v>0</v>
      </c>
      <c r="AN38" s="79">
        <f>SUM(Gosforth:Ermelo!AN38)</f>
        <v>0</v>
      </c>
      <c r="AO38" s="79">
        <f>SUM(Gosforth:Ermelo!AO38)</f>
        <v>0</v>
      </c>
      <c r="AP38" s="79">
        <f>SUM(Gosforth:Ermelo!AP38)</f>
        <v>0</v>
      </c>
      <c r="AQ38" s="79">
        <f>SUM(Gosforth:Ermelo!AQ38)</f>
        <v>0</v>
      </c>
      <c r="AR38" s="79">
        <f>SUM(Gosforth:Ermelo!AR38)</f>
        <v>0</v>
      </c>
      <c r="AS38" s="78">
        <f>SUM(Gosforth:Ermelo!AS38)</f>
        <v>0</v>
      </c>
      <c r="AT38" s="80">
        <f>SUM(Gosforth:Ermelo!AT38)</f>
        <v>0</v>
      </c>
      <c r="AU38" s="79">
        <f>SUM(Gosforth:Ermelo!AU38)</f>
        <v>0</v>
      </c>
      <c r="AV38" s="79">
        <f>SUM(Gosforth:Ermelo!AV38)</f>
        <v>0</v>
      </c>
      <c r="AW38" s="79">
        <f>SUM(Gosforth:Ermelo!AW38)</f>
        <v>0</v>
      </c>
      <c r="AX38" s="79">
        <f>SUM(Gosforth:Ermelo!AX38)</f>
        <v>0</v>
      </c>
      <c r="AY38" s="79">
        <f>SUM(Gosforth:Ermelo!AY38)</f>
        <v>0</v>
      </c>
      <c r="AZ38" s="79">
        <f>SUM(Gosforth:Ermelo!AZ38)</f>
        <v>0</v>
      </c>
      <c r="BA38" s="79">
        <f>SUM(Gosforth:Ermelo!BA38)</f>
        <v>0</v>
      </c>
      <c r="BB38" s="79">
        <f>SUM(Gosforth:Ermelo!BB38)</f>
        <v>0</v>
      </c>
      <c r="BC38" s="79">
        <f>SUM(Gosforth:Ermelo!BC38)</f>
        <v>0</v>
      </c>
      <c r="BD38" s="79">
        <f>SUM(Gosforth:Ermelo!BD38)</f>
        <v>0</v>
      </c>
      <c r="BE38" s="78">
        <f>SUM(Gosforth:Ermelo!BE38)</f>
        <v>0</v>
      </c>
      <c r="BF38" s="80">
        <f>SUM(Gosforth:Ermelo!BF38)</f>
        <v>0</v>
      </c>
      <c r="BG38" s="79">
        <f>SUM(Gosforth:Ermelo!BG38)</f>
        <v>0</v>
      </c>
      <c r="BH38" s="79">
        <f>SUM(Gosforth:Ermelo!BH38)</f>
        <v>0</v>
      </c>
      <c r="BI38" s="79">
        <f>SUM(Gosforth:Ermelo!BI38)</f>
        <v>0</v>
      </c>
      <c r="BJ38" s="79">
        <f>SUM(Gosforth:Ermelo!BJ38)</f>
        <v>0</v>
      </c>
      <c r="BK38" s="79">
        <f>SUM(Gosforth:Ermelo!BK38)</f>
        <v>0</v>
      </c>
      <c r="BL38" s="79">
        <f>SUM(Gosforth:Ermelo!BL38)</f>
        <v>0</v>
      </c>
      <c r="BM38" s="79">
        <f>SUM(Gosforth:Ermelo!BM38)</f>
        <v>0</v>
      </c>
      <c r="BN38" s="79">
        <f>SUM(Gosforth:Ermelo!BN38)</f>
        <v>0</v>
      </c>
      <c r="BO38" s="79">
        <f>SUM(Gosforth:Ermelo!BO38)</f>
        <v>0</v>
      </c>
      <c r="BP38" s="79">
        <f>SUM(Gosforth:Ermelo!BP38)</f>
        <v>0</v>
      </c>
      <c r="BQ38" s="78">
        <f>SUM(Gosforth:Ermelo!BQ38)</f>
        <v>0</v>
      </c>
      <c r="BR38" s="80">
        <f>SUM(Gosforth:Ermelo!BR38)</f>
        <v>0</v>
      </c>
      <c r="BS38" s="79">
        <f>SUM(Gosforth:Ermelo!BS38)</f>
        <v>0</v>
      </c>
      <c r="BT38" s="79">
        <f>SUM(Gosforth:Ermelo!BT38)</f>
        <v>0</v>
      </c>
      <c r="BU38" s="79">
        <f>SUM(Gosforth:Ermelo!BU38)</f>
        <v>0</v>
      </c>
      <c r="BV38" s="79">
        <f>SUM(Gosforth:Ermelo!BV38)</f>
        <v>0</v>
      </c>
      <c r="BW38" s="79">
        <f>SUM(Gosforth:Ermelo!BW38)</f>
        <v>0</v>
      </c>
      <c r="BX38" s="79">
        <f>SUM(Gosforth:Ermelo!BX38)</f>
        <v>0</v>
      </c>
      <c r="BY38" s="79">
        <f>SUM(Gosforth:Ermelo!BY38)</f>
        <v>0</v>
      </c>
      <c r="BZ38" s="79">
        <f>SUM(Gosforth:Ermelo!BZ38)</f>
        <v>0</v>
      </c>
      <c r="CA38" s="79">
        <f>SUM(Gosforth:Ermelo!CA38)</f>
        <v>0</v>
      </c>
      <c r="CB38" s="79">
        <f>SUM(Gosforth:Ermelo!CB38)</f>
        <v>0</v>
      </c>
      <c r="CC38" s="78">
        <f>SUM(Gosforth:Ermelo!CC38)</f>
        <v>0</v>
      </c>
      <c r="CD38" s="41" t="s">
        <v>54</v>
      </c>
    </row>
    <row r="39" spans="1:82" ht="15">
      <c r="A39" s="41"/>
      <c r="B39" s="75" t="s">
        <v>78</v>
      </c>
      <c r="C39" s="131" t="s">
        <v>79</v>
      </c>
      <c r="D39" s="132" t="s">
        <v>64</v>
      </c>
      <c r="E39" s="266">
        <f>SUM(Gosforth:Ermelo!E39)</f>
        <v>360</v>
      </c>
      <c r="F39" s="221" t="b">
        <f>(Gosforth!G39+Dalpark!G39+Leandra!G39+Trichardt!G39+Ermelo!G39)=G39</f>
        <v>1</v>
      </c>
      <c r="G39" s="76">
        <f t="shared" si="37"/>
        <v>0</v>
      </c>
      <c r="H39" s="77">
        <f>SUM(Gosforth:Ermelo!H39)</f>
        <v>0</v>
      </c>
      <c r="I39" s="78">
        <f>SUM(Gosforth:Ermelo!I39)</f>
        <v>0</v>
      </c>
      <c r="J39" s="77">
        <f>SUM(Gosforth:Ermelo!J39)</f>
        <v>0</v>
      </c>
      <c r="K39" s="79">
        <f>SUM(Gosforth:Ermelo!K39)</f>
        <v>0</v>
      </c>
      <c r="L39" s="79">
        <f>SUM(Gosforth:Ermelo!L39)</f>
        <v>0</v>
      </c>
      <c r="M39" s="79">
        <f>SUM(Gosforth:Ermelo!M39)</f>
        <v>0</v>
      </c>
      <c r="N39" s="79">
        <f>SUM(Gosforth:Ermelo!N39)</f>
        <v>0</v>
      </c>
      <c r="O39" s="79">
        <f>SUM(Gosforth:Ermelo!O39)</f>
        <v>0</v>
      </c>
      <c r="P39" s="79">
        <f>SUM(Gosforth:Ermelo!P39)</f>
        <v>0</v>
      </c>
      <c r="Q39" s="79">
        <f>SUM(Gosforth:Ermelo!Q39)</f>
        <v>0</v>
      </c>
      <c r="R39" s="79">
        <f>SUM(Gosforth:Ermelo!R39)</f>
        <v>0</v>
      </c>
      <c r="S39" s="79">
        <f>SUM(Gosforth:Ermelo!S39)</f>
        <v>0</v>
      </c>
      <c r="T39" s="79">
        <f>SUM(Gosforth:Ermelo!T39)</f>
        <v>0</v>
      </c>
      <c r="U39" s="78">
        <f>SUM(Gosforth:Ermelo!U39)</f>
        <v>0</v>
      </c>
      <c r="V39" s="77">
        <f>SUM(Gosforth:Ermelo!V39)</f>
        <v>0</v>
      </c>
      <c r="W39" s="79">
        <f>SUM(Gosforth:Ermelo!W39)</f>
        <v>0</v>
      </c>
      <c r="X39" s="79">
        <f>SUM(Gosforth:Ermelo!X39)</f>
        <v>0</v>
      </c>
      <c r="Y39" s="79">
        <f>SUM(Gosforth:Ermelo!Y39)</f>
        <v>0</v>
      </c>
      <c r="Z39" s="79">
        <f>SUM(Gosforth:Ermelo!Z39)</f>
        <v>0</v>
      </c>
      <c r="AA39" s="79">
        <f>SUM(Gosforth:Ermelo!AA39)</f>
        <v>0</v>
      </c>
      <c r="AB39" s="79">
        <f>SUM(Gosforth:Ermelo!AB39)</f>
        <v>0</v>
      </c>
      <c r="AC39" s="79">
        <f>SUM(Gosforth:Ermelo!AC39)</f>
        <v>0</v>
      </c>
      <c r="AD39" s="79">
        <f>SUM(Gosforth:Ermelo!AD39)</f>
        <v>0</v>
      </c>
      <c r="AE39" s="79">
        <f>SUM(Gosforth:Ermelo!AE39)</f>
        <v>0</v>
      </c>
      <c r="AF39" s="79">
        <f>SUM(Gosforth:Ermelo!AF39)</f>
        <v>0</v>
      </c>
      <c r="AG39" s="78">
        <f>SUM(Gosforth:Ermelo!AG39)</f>
        <v>0</v>
      </c>
      <c r="AH39" s="80">
        <f>SUM(Gosforth:Ermelo!AH39)</f>
        <v>0</v>
      </c>
      <c r="AI39" s="79">
        <f>SUM(Gosforth:Ermelo!AI39)</f>
        <v>0</v>
      </c>
      <c r="AJ39" s="79">
        <f>SUM(Gosforth:Ermelo!AJ39)</f>
        <v>0</v>
      </c>
      <c r="AK39" s="79">
        <f>SUM(Gosforth:Ermelo!AK39)</f>
        <v>0</v>
      </c>
      <c r="AL39" s="79">
        <f>SUM(Gosforth:Ermelo!AL39)</f>
        <v>0</v>
      </c>
      <c r="AM39" s="79">
        <f>SUM(Gosforth:Ermelo!AM39)</f>
        <v>0</v>
      </c>
      <c r="AN39" s="79">
        <f>SUM(Gosforth:Ermelo!AN39)</f>
        <v>0</v>
      </c>
      <c r="AO39" s="79">
        <f>SUM(Gosforth:Ermelo!AO39)</f>
        <v>0</v>
      </c>
      <c r="AP39" s="79">
        <f>SUM(Gosforth:Ermelo!AP39)</f>
        <v>0</v>
      </c>
      <c r="AQ39" s="79">
        <f>SUM(Gosforth:Ermelo!AQ39)</f>
        <v>0</v>
      </c>
      <c r="AR39" s="79">
        <f>SUM(Gosforth:Ermelo!AR39)</f>
        <v>0</v>
      </c>
      <c r="AS39" s="78">
        <f>SUM(Gosforth:Ermelo!AS39)</f>
        <v>0</v>
      </c>
      <c r="AT39" s="80">
        <f>SUM(Gosforth:Ermelo!AT39)</f>
        <v>0</v>
      </c>
      <c r="AU39" s="79">
        <f>SUM(Gosforth:Ermelo!AU39)</f>
        <v>0</v>
      </c>
      <c r="AV39" s="79">
        <f>SUM(Gosforth:Ermelo!AV39)</f>
        <v>0</v>
      </c>
      <c r="AW39" s="79">
        <f>SUM(Gosforth:Ermelo!AW39)</f>
        <v>0</v>
      </c>
      <c r="AX39" s="79">
        <f>SUM(Gosforth:Ermelo!AX39)</f>
        <v>0</v>
      </c>
      <c r="AY39" s="79">
        <f>SUM(Gosforth:Ermelo!AY39)</f>
        <v>0</v>
      </c>
      <c r="AZ39" s="79">
        <f>SUM(Gosforth:Ermelo!AZ39)</f>
        <v>0</v>
      </c>
      <c r="BA39" s="79">
        <f>SUM(Gosforth:Ermelo!BA39)</f>
        <v>0</v>
      </c>
      <c r="BB39" s="79">
        <f>SUM(Gosforth:Ermelo!BB39)</f>
        <v>0</v>
      </c>
      <c r="BC39" s="79">
        <f>SUM(Gosforth:Ermelo!BC39)</f>
        <v>0</v>
      </c>
      <c r="BD39" s="79">
        <f>SUM(Gosforth:Ermelo!BD39)</f>
        <v>0</v>
      </c>
      <c r="BE39" s="78">
        <f>SUM(Gosforth:Ermelo!BE39)</f>
        <v>0</v>
      </c>
      <c r="BF39" s="80">
        <f>SUM(Gosforth:Ermelo!BF39)</f>
        <v>0</v>
      </c>
      <c r="BG39" s="79">
        <f>SUM(Gosforth:Ermelo!BG39)</f>
        <v>0</v>
      </c>
      <c r="BH39" s="79">
        <f>SUM(Gosforth:Ermelo!BH39)</f>
        <v>0</v>
      </c>
      <c r="BI39" s="79">
        <f>SUM(Gosforth:Ermelo!BI39)</f>
        <v>0</v>
      </c>
      <c r="BJ39" s="79">
        <f>SUM(Gosforth:Ermelo!BJ39)</f>
        <v>0</v>
      </c>
      <c r="BK39" s="79">
        <f>SUM(Gosforth:Ermelo!BK39)</f>
        <v>0</v>
      </c>
      <c r="BL39" s="79">
        <f>SUM(Gosforth:Ermelo!BL39)</f>
        <v>0</v>
      </c>
      <c r="BM39" s="79">
        <f>SUM(Gosforth:Ermelo!BM39)</f>
        <v>0</v>
      </c>
      <c r="BN39" s="79">
        <f>SUM(Gosforth:Ermelo!BN39)</f>
        <v>0</v>
      </c>
      <c r="BO39" s="79">
        <f>SUM(Gosforth:Ermelo!BO39)</f>
        <v>0</v>
      </c>
      <c r="BP39" s="79">
        <f>SUM(Gosforth:Ermelo!BP39)</f>
        <v>0</v>
      </c>
      <c r="BQ39" s="78">
        <f>SUM(Gosforth:Ermelo!BQ39)</f>
        <v>0</v>
      </c>
      <c r="BR39" s="80">
        <f>SUM(Gosforth:Ermelo!BR39)</f>
        <v>0</v>
      </c>
      <c r="BS39" s="79">
        <f>SUM(Gosforth:Ermelo!BS39)</f>
        <v>0</v>
      </c>
      <c r="BT39" s="79">
        <f>SUM(Gosforth:Ermelo!BT39)</f>
        <v>0</v>
      </c>
      <c r="BU39" s="79">
        <f>SUM(Gosforth:Ermelo!BU39)</f>
        <v>0</v>
      </c>
      <c r="BV39" s="79">
        <f>SUM(Gosforth:Ermelo!BV39)</f>
        <v>0</v>
      </c>
      <c r="BW39" s="79">
        <f>SUM(Gosforth:Ermelo!BW39)</f>
        <v>0</v>
      </c>
      <c r="BX39" s="79">
        <f>SUM(Gosforth:Ermelo!BX39)</f>
        <v>0</v>
      </c>
      <c r="BY39" s="79">
        <f>SUM(Gosforth:Ermelo!BY39)</f>
        <v>0</v>
      </c>
      <c r="BZ39" s="79">
        <f>SUM(Gosforth:Ermelo!BZ39)</f>
        <v>0</v>
      </c>
      <c r="CA39" s="79">
        <f>SUM(Gosforth:Ermelo!CA39)</f>
        <v>0</v>
      </c>
      <c r="CB39" s="79">
        <f>SUM(Gosforth:Ermelo!CB39)</f>
        <v>0</v>
      </c>
      <c r="CC39" s="78">
        <f>SUM(Gosforth:Ermelo!CC39)</f>
        <v>0</v>
      </c>
      <c r="CD39" s="41" t="s">
        <v>54</v>
      </c>
    </row>
    <row r="40" spans="1:82" ht="15">
      <c r="A40" s="41"/>
      <c r="B40" s="75" t="s">
        <v>80</v>
      </c>
      <c r="C40" s="131" t="s">
        <v>81</v>
      </c>
      <c r="D40" s="132" t="s">
        <v>64</v>
      </c>
      <c r="E40" s="266">
        <f>SUM(Gosforth:Ermelo!E40)</f>
        <v>360</v>
      </c>
      <c r="F40" s="221" t="b">
        <f>(Gosforth!G40+Dalpark!G40+Leandra!G40+Trichardt!G40+Ermelo!G40)=G40</f>
        <v>1</v>
      </c>
      <c r="G40" s="76">
        <f t="shared" si="37"/>
        <v>0</v>
      </c>
      <c r="H40" s="77">
        <f>SUM(Gosforth:Ermelo!H40)</f>
        <v>0</v>
      </c>
      <c r="I40" s="78">
        <f>SUM(Gosforth:Ermelo!I40)</f>
        <v>0</v>
      </c>
      <c r="J40" s="77">
        <f>SUM(Gosforth:Ermelo!J40)</f>
        <v>0</v>
      </c>
      <c r="K40" s="79">
        <f>SUM(Gosforth:Ermelo!K40)</f>
        <v>0</v>
      </c>
      <c r="L40" s="79">
        <f>SUM(Gosforth:Ermelo!L40)</f>
        <v>0</v>
      </c>
      <c r="M40" s="79">
        <f>SUM(Gosforth:Ermelo!M40)</f>
        <v>0</v>
      </c>
      <c r="N40" s="79">
        <f>SUM(Gosforth:Ermelo!N40)</f>
        <v>0</v>
      </c>
      <c r="O40" s="79">
        <f>SUM(Gosforth:Ermelo!O40)</f>
        <v>0</v>
      </c>
      <c r="P40" s="79">
        <f>SUM(Gosforth:Ermelo!P40)</f>
        <v>0</v>
      </c>
      <c r="Q40" s="79">
        <f>SUM(Gosforth:Ermelo!Q40)</f>
        <v>0</v>
      </c>
      <c r="R40" s="79">
        <f>SUM(Gosforth:Ermelo!R40)</f>
        <v>0</v>
      </c>
      <c r="S40" s="79">
        <f>SUM(Gosforth:Ermelo!S40)</f>
        <v>0</v>
      </c>
      <c r="T40" s="79">
        <f>SUM(Gosforth:Ermelo!T40)</f>
        <v>0</v>
      </c>
      <c r="U40" s="78">
        <f>SUM(Gosforth:Ermelo!U40)</f>
        <v>0</v>
      </c>
      <c r="V40" s="77">
        <f>SUM(Gosforth:Ermelo!V40)</f>
        <v>0</v>
      </c>
      <c r="W40" s="79">
        <f>SUM(Gosforth:Ermelo!W40)</f>
        <v>0</v>
      </c>
      <c r="X40" s="79">
        <f>SUM(Gosforth:Ermelo!X40)</f>
        <v>0</v>
      </c>
      <c r="Y40" s="79">
        <f>SUM(Gosforth:Ermelo!Y40)</f>
        <v>0</v>
      </c>
      <c r="Z40" s="79">
        <f>SUM(Gosforth:Ermelo!Z40)</f>
        <v>0</v>
      </c>
      <c r="AA40" s="79">
        <f>SUM(Gosforth:Ermelo!AA40)</f>
        <v>0</v>
      </c>
      <c r="AB40" s="79">
        <f>SUM(Gosforth:Ermelo!AB40)</f>
        <v>0</v>
      </c>
      <c r="AC40" s="79">
        <f>SUM(Gosforth:Ermelo!AC40)</f>
        <v>0</v>
      </c>
      <c r="AD40" s="79">
        <f>SUM(Gosforth:Ermelo!AD40)</f>
        <v>0</v>
      </c>
      <c r="AE40" s="79">
        <f>SUM(Gosforth:Ermelo!AE40)</f>
        <v>0</v>
      </c>
      <c r="AF40" s="79">
        <f>SUM(Gosforth:Ermelo!AF40)</f>
        <v>0</v>
      </c>
      <c r="AG40" s="78">
        <f>SUM(Gosforth:Ermelo!AG40)</f>
        <v>0</v>
      </c>
      <c r="AH40" s="80">
        <f>SUM(Gosforth:Ermelo!AH40)</f>
        <v>0</v>
      </c>
      <c r="AI40" s="79">
        <f>SUM(Gosforth:Ermelo!AI40)</f>
        <v>0</v>
      </c>
      <c r="AJ40" s="79">
        <f>SUM(Gosforth:Ermelo!AJ40)</f>
        <v>0</v>
      </c>
      <c r="AK40" s="79">
        <f>SUM(Gosforth:Ermelo!AK40)</f>
        <v>0</v>
      </c>
      <c r="AL40" s="79">
        <f>SUM(Gosforth:Ermelo!AL40)</f>
        <v>0</v>
      </c>
      <c r="AM40" s="79">
        <f>SUM(Gosforth:Ermelo!AM40)</f>
        <v>0</v>
      </c>
      <c r="AN40" s="79">
        <f>SUM(Gosforth:Ermelo!AN40)</f>
        <v>0</v>
      </c>
      <c r="AO40" s="79">
        <f>SUM(Gosforth:Ermelo!AO40)</f>
        <v>0</v>
      </c>
      <c r="AP40" s="79">
        <f>SUM(Gosforth:Ermelo!AP40)</f>
        <v>0</v>
      </c>
      <c r="AQ40" s="79">
        <f>SUM(Gosforth:Ermelo!AQ40)</f>
        <v>0</v>
      </c>
      <c r="AR40" s="79">
        <f>SUM(Gosforth:Ermelo!AR40)</f>
        <v>0</v>
      </c>
      <c r="AS40" s="78">
        <f>SUM(Gosforth:Ermelo!AS40)</f>
        <v>0</v>
      </c>
      <c r="AT40" s="80">
        <f>SUM(Gosforth:Ermelo!AT40)</f>
        <v>0</v>
      </c>
      <c r="AU40" s="79">
        <f>SUM(Gosforth:Ermelo!AU40)</f>
        <v>0</v>
      </c>
      <c r="AV40" s="79">
        <f>SUM(Gosforth:Ermelo!AV40)</f>
        <v>0</v>
      </c>
      <c r="AW40" s="79">
        <f>SUM(Gosforth:Ermelo!AW40)</f>
        <v>0</v>
      </c>
      <c r="AX40" s="79">
        <f>SUM(Gosforth:Ermelo!AX40)</f>
        <v>0</v>
      </c>
      <c r="AY40" s="79">
        <f>SUM(Gosforth:Ermelo!AY40)</f>
        <v>0</v>
      </c>
      <c r="AZ40" s="79">
        <f>SUM(Gosforth:Ermelo!AZ40)</f>
        <v>0</v>
      </c>
      <c r="BA40" s="79">
        <f>SUM(Gosforth:Ermelo!BA40)</f>
        <v>0</v>
      </c>
      <c r="BB40" s="79">
        <f>SUM(Gosforth:Ermelo!BB40)</f>
        <v>0</v>
      </c>
      <c r="BC40" s="79">
        <f>SUM(Gosforth:Ermelo!BC40)</f>
        <v>0</v>
      </c>
      <c r="BD40" s="79">
        <f>SUM(Gosforth:Ermelo!BD40)</f>
        <v>0</v>
      </c>
      <c r="BE40" s="78">
        <f>SUM(Gosforth:Ermelo!BE40)</f>
        <v>0</v>
      </c>
      <c r="BF40" s="80">
        <f>SUM(Gosforth:Ermelo!BF40)</f>
        <v>0</v>
      </c>
      <c r="BG40" s="79">
        <f>SUM(Gosforth:Ermelo!BG40)</f>
        <v>0</v>
      </c>
      <c r="BH40" s="79">
        <f>SUM(Gosforth:Ermelo!BH40)</f>
        <v>0</v>
      </c>
      <c r="BI40" s="79">
        <f>SUM(Gosforth:Ermelo!BI40)</f>
        <v>0</v>
      </c>
      <c r="BJ40" s="79">
        <f>SUM(Gosforth:Ermelo!BJ40)</f>
        <v>0</v>
      </c>
      <c r="BK40" s="79">
        <f>SUM(Gosforth:Ermelo!BK40)</f>
        <v>0</v>
      </c>
      <c r="BL40" s="79">
        <f>SUM(Gosforth:Ermelo!BL40)</f>
        <v>0</v>
      </c>
      <c r="BM40" s="79">
        <f>SUM(Gosforth:Ermelo!BM40)</f>
        <v>0</v>
      </c>
      <c r="BN40" s="79">
        <f>SUM(Gosforth:Ermelo!BN40)</f>
        <v>0</v>
      </c>
      <c r="BO40" s="79">
        <f>SUM(Gosforth:Ermelo!BO40)</f>
        <v>0</v>
      </c>
      <c r="BP40" s="79">
        <f>SUM(Gosforth:Ermelo!BP40)</f>
        <v>0</v>
      </c>
      <c r="BQ40" s="78">
        <f>SUM(Gosforth:Ermelo!BQ40)</f>
        <v>0</v>
      </c>
      <c r="BR40" s="80">
        <f>SUM(Gosforth:Ermelo!BR40)</f>
        <v>0</v>
      </c>
      <c r="BS40" s="79">
        <f>SUM(Gosforth:Ermelo!BS40)</f>
        <v>0</v>
      </c>
      <c r="BT40" s="79">
        <f>SUM(Gosforth:Ermelo!BT40)</f>
        <v>0</v>
      </c>
      <c r="BU40" s="79">
        <f>SUM(Gosforth:Ermelo!BU40)</f>
        <v>0</v>
      </c>
      <c r="BV40" s="79">
        <f>SUM(Gosforth:Ermelo!BV40)</f>
        <v>0</v>
      </c>
      <c r="BW40" s="79">
        <f>SUM(Gosforth:Ermelo!BW40)</f>
        <v>0</v>
      </c>
      <c r="BX40" s="79">
        <f>SUM(Gosforth:Ermelo!BX40)</f>
        <v>0</v>
      </c>
      <c r="BY40" s="79">
        <f>SUM(Gosforth:Ermelo!BY40)</f>
        <v>0</v>
      </c>
      <c r="BZ40" s="79">
        <f>SUM(Gosforth:Ermelo!BZ40)</f>
        <v>0</v>
      </c>
      <c r="CA40" s="79">
        <f>SUM(Gosforth:Ermelo!CA40)</f>
        <v>0</v>
      </c>
      <c r="CB40" s="79">
        <f>SUM(Gosforth:Ermelo!CB40)</f>
        <v>0</v>
      </c>
      <c r="CC40" s="78">
        <f>SUM(Gosforth:Ermelo!CC40)</f>
        <v>0</v>
      </c>
      <c r="CD40" s="41" t="s">
        <v>54</v>
      </c>
    </row>
    <row r="41" spans="1:82" ht="15">
      <c r="A41" s="41"/>
      <c r="B41" s="75" t="s">
        <v>82</v>
      </c>
      <c r="C41" s="131" t="s">
        <v>83</v>
      </c>
      <c r="D41" s="132" t="s">
        <v>64</v>
      </c>
      <c r="E41" s="266">
        <f>SUM(Gosforth:Ermelo!E41)</f>
        <v>360</v>
      </c>
      <c r="F41" s="221" t="b">
        <f>(Gosforth!G41+Dalpark!G41+Leandra!G41+Trichardt!G41+Ermelo!G41)=G41</f>
        <v>1</v>
      </c>
      <c r="G41" s="76">
        <f t="shared" si="37"/>
        <v>0</v>
      </c>
      <c r="H41" s="77">
        <f>SUM(Gosforth:Ermelo!H41)</f>
        <v>0</v>
      </c>
      <c r="I41" s="78">
        <f>SUM(Gosforth:Ermelo!I41)</f>
        <v>0</v>
      </c>
      <c r="J41" s="77">
        <f>SUM(Gosforth:Ermelo!J41)</f>
        <v>0</v>
      </c>
      <c r="K41" s="79">
        <f>SUM(Gosforth:Ermelo!K41)</f>
        <v>0</v>
      </c>
      <c r="L41" s="79">
        <f>SUM(Gosforth:Ermelo!L41)</f>
        <v>0</v>
      </c>
      <c r="M41" s="79">
        <f>SUM(Gosforth:Ermelo!M41)</f>
        <v>0</v>
      </c>
      <c r="N41" s="79">
        <f>SUM(Gosforth:Ermelo!N41)</f>
        <v>0</v>
      </c>
      <c r="O41" s="79">
        <f>SUM(Gosforth:Ermelo!O41)</f>
        <v>0</v>
      </c>
      <c r="P41" s="79">
        <f>SUM(Gosforth:Ermelo!P41)</f>
        <v>0</v>
      </c>
      <c r="Q41" s="79">
        <f>SUM(Gosforth:Ermelo!Q41)</f>
        <v>0</v>
      </c>
      <c r="R41" s="79">
        <f>SUM(Gosforth:Ermelo!R41)</f>
        <v>0</v>
      </c>
      <c r="S41" s="79">
        <f>SUM(Gosforth:Ermelo!S41)</f>
        <v>0</v>
      </c>
      <c r="T41" s="79">
        <f>SUM(Gosforth:Ermelo!T41)</f>
        <v>0</v>
      </c>
      <c r="U41" s="78">
        <f>SUM(Gosforth:Ermelo!U41)</f>
        <v>0</v>
      </c>
      <c r="V41" s="77">
        <f>SUM(Gosforth:Ermelo!V41)</f>
        <v>0</v>
      </c>
      <c r="W41" s="79">
        <f>SUM(Gosforth:Ermelo!W41)</f>
        <v>0</v>
      </c>
      <c r="X41" s="79">
        <f>SUM(Gosforth:Ermelo!X41)</f>
        <v>0</v>
      </c>
      <c r="Y41" s="79">
        <f>SUM(Gosforth:Ermelo!Y41)</f>
        <v>0</v>
      </c>
      <c r="Z41" s="79">
        <f>SUM(Gosforth:Ermelo!Z41)</f>
        <v>0</v>
      </c>
      <c r="AA41" s="79">
        <f>SUM(Gosforth:Ermelo!AA41)</f>
        <v>0</v>
      </c>
      <c r="AB41" s="79">
        <f>SUM(Gosforth:Ermelo!AB41)</f>
        <v>0</v>
      </c>
      <c r="AC41" s="79">
        <f>SUM(Gosforth:Ermelo!AC41)</f>
        <v>0</v>
      </c>
      <c r="AD41" s="79">
        <f>SUM(Gosforth:Ermelo!AD41)</f>
        <v>0</v>
      </c>
      <c r="AE41" s="79">
        <f>SUM(Gosforth:Ermelo!AE41)</f>
        <v>0</v>
      </c>
      <c r="AF41" s="79">
        <f>SUM(Gosforth:Ermelo!AF41)</f>
        <v>0</v>
      </c>
      <c r="AG41" s="78">
        <f>SUM(Gosforth:Ermelo!AG41)</f>
        <v>0</v>
      </c>
      <c r="AH41" s="80">
        <f>SUM(Gosforth:Ermelo!AH41)</f>
        <v>0</v>
      </c>
      <c r="AI41" s="79">
        <f>SUM(Gosforth:Ermelo!AI41)</f>
        <v>0</v>
      </c>
      <c r="AJ41" s="79">
        <f>SUM(Gosforth:Ermelo!AJ41)</f>
        <v>0</v>
      </c>
      <c r="AK41" s="79">
        <f>SUM(Gosforth:Ermelo!AK41)</f>
        <v>0</v>
      </c>
      <c r="AL41" s="79">
        <f>SUM(Gosforth:Ermelo!AL41)</f>
        <v>0</v>
      </c>
      <c r="AM41" s="79">
        <f>SUM(Gosforth:Ermelo!AM41)</f>
        <v>0</v>
      </c>
      <c r="AN41" s="79">
        <f>SUM(Gosforth:Ermelo!AN41)</f>
        <v>0</v>
      </c>
      <c r="AO41" s="79">
        <f>SUM(Gosforth:Ermelo!AO41)</f>
        <v>0</v>
      </c>
      <c r="AP41" s="79">
        <f>SUM(Gosforth:Ermelo!AP41)</f>
        <v>0</v>
      </c>
      <c r="AQ41" s="79">
        <f>SUM(Gosforth:Ermelo!AQ41)</f>
        <v>0</v>
      </c>
      <c r="AR41" s="79">
        <f>SUM(Gosforth:Ermelo!AR41)</f>
        <v>0</v>
      </c>
      <c r="AS41" s="78">
        <f>SUM(Gosforth:Ermelo!AS41)</f>
        <v>0</v>
      </c>
      <c r="AT41" s="80">
        <f>SUM(Gosforth:Ermelo!AT41)</f>
        <v>0</v>
      </c>
      <c r="AU41" s="79">
        <f>SUM(Gosforth:Ermelo!AU41)</f>
        <v>0</v>
      </c>
      <c r="AV41" s="79">
        <f>SUM(Gosforth:Ermelo!AV41)</f>
        <v>0</v>
      </c>
      <c r="AW41" s="79">
        <f>SUM(Gosforth:Ermelo!AW41)</f>
        <v>0</v>
      </c>
      <c r="AX41" s="79">
        <f>SUM(Gosforth:Ermelo!AX41)</f>
        <v>0</v>
      </c>
      <c r="AY41" s="79">
        <f>SUM(Gosforth:Ermelo!AY41)</f>
        <v>0</v>
      </c>
      <c r="AZ41" s="79">
        <f>SUM(Gosforth:Ermelo!AZ41)</f>
        <v>0</v>
      </c>
      <c r="BA41" s="79">
        <f>SUM(Gosforth:Ermelo!BA41)</f>
        <v>0</v>
      </c>
      <c r="BB41" s="79">
        <f>SUM(Gosforth:Ermelo!BB41)</f>
        <v>0</v>
      </c>
      <c r="BC41" s="79">
        <f>SUM(Gosforth:Ermelo!BC41)</f>
        <v>0</v>
      </c>
      <c r="BD41" s="79">
        <f>SUM(Gosforth:Ermelo!BD41)</f>
        <v>0</v>
      </c>
      <c r="BE41" s="78">
        <f>SUM(Gosforth:Ermelo!BE41)</f>
        <v>0</v>
      </c>
      <c r="BF41" s="80">
        <f>SUM(Gosforth:Ermelo!BF41)</f>
        <v>0</v>
      </c>
      <c r="BG41" s="79">
        <f>SUM(Gosforth:Ermelo!BG41)</f>
        <v>0</v>
      </c>
      <c r="BH41" s="79">
        <f>SUM(Gosforth:Ermelo!BH41)</f>
        <v>0</v>
      </c>
      <c r="BI41" s="79">
        <f>SUM(Gosforth:Ermelo!BI41)</f>
        <v>0</v>
      </c>
      <c r="BJ41" s="79">
        <f>SUM(Gosforth:Ermelo!BJ41)</f>
        <v>0</v>
      </c>
      <c r="BK41" s="79">
        <f>SUM(Gosforth:Ermelo!BK41)</f>
        <v>0</v>
      </c>
      <c r="BL41" s="79">
        <f>SUM(Gosforth:Ermelo!BL41)</f>
        <v>0</v>
      </c>
      <c r="BM41" s="79">
        <f>SUM(Gosforth:Ermelo!BM41)</f>
        <v>0</v>
      </c>
      <c r="BN41" s="79">
        <f>SUM(Gosforth:Ermelo!BN41)</f>
        <v>0</v>
      </c>
      <c r="BO41" s="79">
        <f>SUM(Gosforth:Ermelo!BO41)</f>
        <v>0</v>
      </c>
      <c r="BP41" s="79">
        <f>SUM(Gosforth:Ermelo!BP41)</f>
        <v>0</v>
      </c>
      <c r="BQ41" s="78">
        <f>SUM(Gosforth:Ermelo!BQ41)</f>
        <v>0</v>
      </c>
      <c r="BR41" s="80">
        <f>SUM(Gosforth:Ermelo!BR41)</f>
        <v>0</v>
      </c>
      <c r="BS41" s="79">
        <f>SUM(Gosforth:Ermelo!BS41)</f>
        <v>0</v>
      </c>
      <c r="BT41" s="79">
        <f>SUM(Gosforth:Ermelo!BT41)</f>
        <v>0</v>
      </c>
      <c r="BU41" s="79">
        <f>SUM(Gosforth:Ermelo!BU41)</f>
        <v>0</v>
      </c>
      <c r="BV41" s="79">
        <f>SUM(Gosforth:Ermelo!BV41)</f>
        <v>0</v>
      </c>
      <c r="BW41" s="79">
        <f>SUM(Gosforth:Ermelo!BW41)</f>
        <v>0</v>
      </c>
      <c r="BX41" s="79">
        <f>SUM(Gosforth:Ermelo!BX41)</f>
        <v>0</v>
      </c>
      <c r="BY41" s="79">
        <f>SUM(Gosforth:Ermelo!BY41)</f>
        <v>0</v>
      </c>
      <c r="BZ41" s="79">
        <f>SUM(Gosforth:Ermelo!BZ41)</f>
        <v>0</v>
      </c>
      <c r="CA41" s="79">
        <f>SUM(Gosforth:Ermelo!CA41)</f>
        <v>0</v>
      </c>
      <c r="CB41" s="79">
        <f>SUM(Gosforth:Ermelo!CB41)</f>
        <v>0</v>
      </c>
      <c r="CC41" s="78">
        <f>SUM(Gosforth:Ermelo!CC41)</f>
        <v>0</v>
      </c>
      <c r="CD41" s="41" t="s">
        <v>54</v>
      </c>
    </row>
    <row r="42" spans="1:82" ht="15">
      <c r="A42" s="41"/>
      <c r="B42" s="75" t="s">
        <v>84</v>
      </c>
      <c r="C42" s="131" t="s">
        <v>85</v>
      </c>
      <c r="D42" s="132" t="s">
        <v>64</v>
      </c>
      <c r="E42" s="266">
        <f>SUM(Gosforth:Ermelo!E42)</f>
        <v>360</v>
      </c>
      <c r="F42" s="221" t="b">
        <f>(Gosforth!G42+Dalpark!G42+Leandra!G42+Trichardt!G42+Ermelo!G42)=G42</f>
        <v>1</v>
      </c>
      <c r="G42" s="76">
        <f t="shared" si="37"/>
        <v>0</v>
      </c>
      <c r="H42" s="77">
        <f>SUM(Gosforth:Ermelo!H42)</f>
        <v>0</v>
      </c>
      <c r="I42" s="78">
        <f>SUM(Gosforth:Ermelo!I42)</f>
        <v>0</v>
      </c>
      <c r="J42" s="77">
        <f>SUM(Gosforth:Ermelo!J42)</f>
        <v>0</v>
      </c>
      <c r="K42" s="79">
        <f>SUM(Gosforth:Ermelo!K42)</f>
        <v>0</v>
      </c>
      <c r="L42" s="79">
        <f>SUM(Gosforth:Ermelo!L42)</f>
        <v>0</v>
      </c>
      <c r="M42" s="79">
        <f>SUM(Gosforth:Ermelo!M42)</f>
        <v>0</v>
      </c>
      <c r="N42" s="79">
        <f>SUM(Gosforth:Ermelo!N42)</f>
        <v>0</v>
      </c>
      <c r="O42" s="79">
        <f>SUM(Gosforth:Ermelo!O42)</f>
        <v>0</v>
      </c>
      <c r="P42" s="79">
        <f>SUM(Gosforth:Ermelo!P42)</f>
        <v>0</v>
      </c>
      <c r="Q42" s="79">
        <f>SUM(Gosforth:Ermelo!Q42)</f>
        <v>0</v>
      </c>
      <c r="R42" s="79">
        <f>SUM(Gosforth:Ermelo!R42)</f>
        <v>0</v>
      </c>
      <c r="S42" s="79">
        <f>SUM(Gosforth:Ermelo!S42)</f>
        <v>0</v>
      </c>
      <c r="T42" s="79">
        <f>SUM(Gosforth:Ermelo!T42)</f>
        <v>0</v>
      </c>
      <c r="U42" s="78">
        <f>SUM(Gosforth:Ermelo!U42)</f>
        <v>0</v>
      </c>
      <c r="V42" s="77">
        <f>SUM(Gosforth:Ermelo!V42)</f>
        <v>0</v>
      </c>
      <c r="W42" s="79">
        <f>SUM(Gosforth:Ermelo!W42)</f>
        <v>0</v>
      </c>
      <c r="X42" s="79">
        <f>SUM(Gosforth:Ermelo!X42)</f>
        <v>0</v>
      </c>
      <c r="Y42" s="79">
        <f>SUM(Gosforth:Ermelo!Y42)</f>
        <v>0</v>
      </c>
      <c r="Z42" s="79">
        <f>SUM(Gosforth:Ermelo!Z42)</f>
        <v>0</v>
      </c>
      <c r="AA42" s="79">
        <f>SUM(Gosforth:Ermelo!AA42)</f>
        <v>0</v>
      </c>
      <c r="AB42" s="79">
        <f>SUM(Gosforth:Ermelo!AB42)</f>
        <v>0</v>
      </c>
      <c r="AC42" s="79">
        <f>SUM(Gosforth:Ermelo!AC42)</f>
        <v>0</v>
      </c>
      <c r="AD42" s="79">
        <f>SUM(Gosforth:Ermelo!AD42)</f>
        <v>0</v>
      </c>
      <c r="AE42" s="79">
        <f>SUM(Gosforth:Ermelo!AE42)</f>
        <v>0</v>
      </c>
      <c r="AF42" s="79">
        <f>SUM(Gosforth:Ermelo!AF42)</f>
        <v>0</v>
      </c>
      <c r="AG42" s="78">
        <f>SUM(Gosforth:Ermelo!AG42)</f>
        <v>0</v>
      </c>
      <c r="AH42" s="80">
        <f>SUM(Gosforth:Ermelo!AH42)</f>
        <v>0</v>
      </c>
      <c r="AI42" s="79">
        <f>SUM(Gosforth:Ermelo!AI42)</f>
        <v>0</v>
      </c>
      <c r="AJ42" s="79">
        <f>SUM(Gosforth:Ermelo!AJ42)</f>
        <v>0</v>
      </c>
      <c r="AK42" s="79">
        <f>SUM(Gosforth:Ermelo!AK42)</f>
        <v>0</v>
      </c>
      <c r="AL42" s="79">
        <f>SUM(Gosforth:Ermelo!AL42)</f>
        <v>0</v>
      </c>
      <c r="AM42" s="79">
        <f>SUM(Gosforth:Ermelo!AM42)</f>
        <v>0</v>
      </c>
      <c r="AN42" s="79">
        <f>SUM(Gosforth:Ermelo!AN42)</f>
        <v>0</v>
      </c>
      <c r="AO42" s="79">
        <f>SUM(Gosforth:Ermelo!AO42)</f>
        <v>0</v>
      </c>
      <c r="AP42" s="79">
        <f>SUM(Gosforth:Ermelo!AP42)</f>
        <v>0</v>
      </c>
      <c r="AQ42" s="79">
        <f>SUM(Gosforth:Ermelo!AQ42)</f>
        <v>0</v>
      </c>
      <c r="AR42" s="79">
        <f>SUM(Gosforth:Ermelo!AR42)</f>
        <v>0</v>
      </c>
      <c r="AS42" s="78">
        <f>SUM(Gosforth:Ermelo!AS42)</f>
        <v>0</v>
      </c>
      <c r="AT42" s="80">
        <f>SUM(Gosforth:Ermelo!AT42)</f>
        <v>0</v>
      </c>
      <c r="AU42" s="79">
        <f>SUM(Gosforth:Ermelo!AU42)</f>
        <v>0</v>
      </c>
      <c r="AV42" s="79">
        <f>SUM(Gosforth:Ermelo!AV42)</f>
        <v>0</v>
      </c>
      <c r="AW42" s="79">
        <f>SUM(Gosforth:Ermelo!AW42)</f>
        <v>0</v>
      </c>
      <c r="AX42" s="79">
        <f>SUM(Gosforth:Ermelo!AX42)</f>
        <v>0</v>
      </c>
      <c r="AY42" s="79">
        <f>SUM(Gosforth:Ermelo!AY42)</f>
        <v>0</v>
      </c>
      <c r="AZ42" s="79">
        <f>SUM(Gosforth:Ermelo!AZ42)</f>
        <v>0</v>
      </c>
      <c r="BA42" s="79">
        <f>SUM(Gosforth:Ermelo!BA42)</f>
        <v>0</v>
      </c>
      <c r="BB42" s="79">
        <f>SUM(Gosforth:Ermelo!BB42)</f>
        <v>0</v>
      </c>
      <c r="BC42" s="79">
        <f>SUM(Gosforth:Ermelo!BC42)</f>
        <v>0</v>
      </c>
      <c r="BD42" s="79">
        <f>SUM(Gosforth:Ermelo!BD42)</f>
        <v>0</v>
      </c>
      <c r="BE42" s="78">
        <f>SUM(Gosforth:Ermelo!BE42)</f>
        <v>0</v>
      </c>
      <c r="BF42" s="80">
        <f>SUM(Gosforth:Ermelo!BF42)</f>
        <v>0</v>
      </c>
      <c r="BG42" s="79">
        <f>SUM(Gosforth:Ermelo!BG42)</f>
        <v>0</v>
      </c>
      <c r="BH42" s="79">
        <f>SUM(Gosforth:Ermelo!BH42)</f>
        <v>0</v>
      </c>
      <c r="BI42" s="79">
        <f>SUM(Gosforth:Ermelo!BI42)</f>
        <v>0</v>
      </c>
      <c r="BJ42" s="79">
        <f>SUM(Gosforth:Ermelo!BJ42)</f>
        <v>0</v>
      </c>
      <c r="BK42" s="79">
        <f>SUM(Gosforth:Ermelo!BK42)</f>
        <v>0</v>
      </c>
      <c r="BL42" s="79">
        <f>SUM(Gosforth:Ermelo!BL42)</f>
        <v>0</v>
      </c>
      <c r="BM42" s="79">
        <f>SUM(Gosforth:Ermelo!BM42)</f>
        <v>0</v>
      </c>
      <c r="BN42" s="79">
        <f>SUM(Gosforth:Ermelo!BN42)</f>
        <v>0</v>
      </c>
      <c r="BO42" s="79">
        <f>SUM(Gosforth:Ermelo!BO42)</f>
        <v>0</v>
      </c>
      <c r="BP42" s="79">
        <f>SUM(Gosforth:Ermelo!BP42)</f>
        <v>0</v>
      </c>
      <c r="BQ42" s="78">
        <f>SUM(Gosforth:Ermelo!BQ42)</f>
        <v>0</v>
      </c>
      <c r="BR42" s="80">
        <f>SUM(Gosforth:Ermelo!BR42)</f>
        <v>0</v>
      </c>
      <c r="BS42" s="79">
        <f>SUM(Gosforth:Ermelo!BS42)</f>
        <v>0</v>
      </c>
      <c r="BT42" s="79">
        <f>SUM(Gosforth:Ermelo!BT42)</f>
        <v>0</v>
      </c>
      <c r="BU42" s="79">
        <f>SUM(Gosforth:Ermelo!BU42)</f>
        <v>0</v>
      </c>
      <c r="BV42" s="79">
        <f>SUM(Gosforth:Ermelo!BV42)</f>
        <v>0</v>
      </c>
      <c r="BW42" s="79">
        <f>SUM(Gosforth:Ermelo!BW42)</f>
        <v>0</v>
      </c>
      <c r="BX42" s="79">
        <f>SUM(Gosforth:Ermelo!BX42)</f>
        <v>0</v>
      </c>
      <c r="BY42" s="79">
        <f>SUM(Gosforth:Ermelo!BY42)</f>
        <v>0</v>
      </c>
      <c r="BZ42" s="79">
        <f>SUM(Gosforth:Ermelo!BZ42)</f>
        <v>0</v>
      </c>
      <c r="CA42" s="79">
        <f>SUM(Gosforth:Ermelo!CA42)</f>
        <v>0</v>
      </c>
      <c r="CB42" s="79">
        <f>SUM(Gosforth:Ermelo!CB42)</f>
        <v>0</v>
      </c>
      <c r="CC42" s="78">
        <f>SUM(Gosforth:Ermelo!CC42)</f>
        <v>0</v>
      </c>
      <c r="CD42" s="41" t="s">
        <v>54</v>
      </c>
    </row>
    <row r="43" spans="1:82" ht="15">
      <c r="A43" s="41"/>
      <c r="B43" s="75" t="s">
        <v>86</v>
      </c>
      <c r="C43" s="131" t="s">
        <v>87</v>
      </c>
      <c r="D43" s="132" t="s">
        <v>64</v>
      </c>
      <c r="E43" s="266">
        <f>SUM(Gosforth:Ermelo!E43)</f>
        <v>360</v>
      </c>
      <c r="F43" s="221" t="b">
        <f>(Gosforth!G43+Dalpark!G43+Leandra!G43+Trichardt!G43+Ermelo!G43)=G43</f>
        <v>1</v>
      </c>
      <c r="G43" s="76">
        <f t="shared" si="37"/>
        <v>0</v>
      </c>
      <c r="H43" s="77">
        <f>SUM(Gosforth:Ermelo!H43)</f>
        <v>0</v>
      </c>
      <c r="I43" s="78">
        <f>SUM(Gosforth:Ermelo!I43)</f>
        <v>0</v>
      </c>
      <c r="J43" s="77">
        <f>SUM(Gosforth:Ermelo!J43)</f>
        <v>0</v>
      </c>
      <c r="K43" s="79">
        <f>SUM(Gosforth:Ermelo!K43)</f>
        <v>0</v>
      </c>
      <c r="L43" s="79">
        <f>SUM(Gosforth:Ermelo!L43)</f>
        <v>0</v>
      </c>
      <c r="M43" s="79">
        <f>SUM(Gosforth:Ermelo!M43)</f>
        <v>0</v>
      </c>
      <c r="N43" s="79">
        <f>SUM(Gosforth:Ermelo!N43)</f>
        <v>0</v>
      </c>
      <c r="O43" s="79">
        <f>SUM(Gosforth:Ermelo!O43)</f>
        <v>0</v>
      </c>
      <c r="P43" s="79">
        <f>SUM(Gosforth:Ermelo!P43)</f>
        <v>0</v>
      </c>
      <c r="Q43" s="79">
        <f>SUM(Gosforth:Ermelo!Q43)</f>
        <v>0</v>
      </c>
      <c r="R43" s="79">
        <f>SUM(Gosforth:Ermelo!R43)</f>
        <v>0</v>
      </c>
      <c r="S43" s="79">
        <f>SUM(Gosforth:Ermelo!S43)</f>
        <v>0</v>
      </c>
      <c r="T43" s="79">
        <f>SUM(Gosforth:Ermelo!T43)</f>
        <v>0</v>
      </c>
      <c r="U43" s="78">
        <f>SUM(Gosforth:Ermelo!U43)</f>
        <v>0</v>
      </c>
      <c r="V43" s="77">
        <f>SUM(Gosforth:Ermelo!V43)</f>
        <v>0</v>
      </c>
      <c r="W43" s="79">
        <f>SUM(Gosforth:Ermelo!W43)</f>
        <v>0</v>
      </c>
      <c r="X43" s="79">
        <f>SUM(Gosforth:Ermelo!X43)</f>
        <v>0</v>
      </c>
      <c r="Y43" s="79">
        <f>SUM(Gosforth:Ermelo!Y43)</f>
        <v>0</v>
      </c>
      <c r="Z43" s="79">
        <f>SUM(Gosforth:Ermelo!Z43)</f>
        <v>0</v>
      </c>
      <c r="AA43" s="79">
        <f>SUM(Gosforth:Ermelo!AA43)</f>
        <v>0</v>
      </c>
      <c r="AB43" s="79">
        <f>SUM(Gosforth:Ermelo!AB43)</f>
        <v>0</v>
      </c>
      <c r="AC43" s="79">
        <f>SUM(Gosforth:Ermelo!AC43)</f>
        <v>0</v>
      </c>
      <c r="AD43" s="79">
        <f>SUM(Gosforth:Ermelo!AD43)</f>
        <v>0</v>
      </c>
      <c r="AE43" s="79">
        <f>SUM(Gosforth:Ermelo!AE43)</f>
        <v>0</v>
      </c>
      <c r="AF43" s="79">
        <f>SUM(Gosforth:Ermelo!AF43)</f>
        <v>0</v>
      </c>
      <c r="AG43" s="78">
        <f>SUM(Gosforth:Ermelo!AG43)</f>
        <v>0</v>
      </c>
      <c r="AH43" s="80">
        <f>SUM(Gosforth:Ermelo!AH43)</f>
        <v>0</v>
      </c>
      <c r="AI43" s="79">
        <f>SUM(Gosforth:Ermelo!AI43)</f>
        <v>0</v>
      </c>
      <c r="AJ43" s="79">
        <f>SUM(Gosforth:Ermelo!AJ43)</f>
        <v>0</v>
      </c>
      <c r="AK43" s="79">
        <f>SUM(Gosforth:Ermelo!AK43)</f>
        <v>0</v>
      </c>
      <c r="AL43" s="79">
        <f>SUM(Gosforth:Ermelo!AL43)</f>
        <v>0</v>
      </c>
      <c r="AM43" s="79">
        <f>SUM(Gosforth:Ermelo!AM43)</f>
        <v>0</v>
      </c>
      <c r="AN43" s="79">
        <f>SUM(Gosforth:Ermelo!AN43)</f>
        <v>0</v>
      </c>
      <c r="AO43" s="79">
        <f>SUM(Gosforth:Ermelo!AO43)</f>
        <v>0</v>
      </c>
      <c r="AP43" s="79">
        <f>SUM(Gosforth:Ermelo!AP43)</f>
        <v>0</v>
      </c>
      <c r="AQ43" s="79">
        <f>SUM(Gosforth:Ermelo!AQ43)</f>
        <v>0</v>
      </c>
      <c r="AR43" s="79">
        <f>SUM(Gosforth:Ermelo!AR43)</f>
        <v>0</v>
      </c>
      <c r="AS43" s="78">
        <f>SUM(Gosforth:Ermelo!AS43)</f>
        <v>0</v>
      </c>
      <c r="AT43" s="80">
        <f>SUM(Gosforth:Ermelo!AT43)</f>
        <v>0</v>
      </c>
      <c r="AU43" s="79">
        <f>SUM(Gosforth:Ermelo!AU43)</f>
        <v>0</v>
      </c>
      <c r="AV43" s="79">
        <f>SUM(Gosforth:Ermelo!AV43)</f>
        <v>0</v>
      </c>
      <c r="AW43" s="79">
        <f>SUM(Gosforth:Ermelo!AW43)</f>
        <v>0</v>
      </c>
      <c r="AX43" s="79">
        <f>SUM(Gosforth:Ermelo!AX43)</f>
        <v>0</v>
      </c>
      <c r="AY43" s="79">
        <f>SUM(Gosforth:Ermelo!AY43)</f>
        <v>0</v>
      </c>
      <c r="AZ43" s="79">
        <f>SUM(Gosforth:Ermelo!AZ43)</f>
        <v>0</v>
      </c>
      <c r="BA43" s="79">
        <f>SUM(Gosforth:Ermelo!BA43)</f>
        <v>0</v>
      </c>
      <c r="BB43" s="79">
        <f>SUM(Gosforth:Ermelo!BB43)</f>
        <v>0</v>
      </c>
      <c r="BC43" s="79">
        <f>SUM(Gosforth:Ermelo!BC43)</f>
        <v>0</v>
      </c>
      <c r="BD43" s="79">
        <f>SUM(Gosforth:Ermelo!BD43)</f>
        <v>0</v>
      </c>
      <c r="BE43" s="78">
        <f>SUM(Gosforth:Ermelo!BE43)</f>
        <v>0</v>
      </c>
      <c r="BF43" s="80">
        <f>SUM(Gosforth:Ermelo!BF43)</f>
        <v>0</v>
      </c>
      <c r="BG43" s="79">
        <f>SUM(Gosforth:Ermelo!BG43)</f>
        <v>0</v>
      </c>
      <c r="BH43" s="79">
        <f>SUM(Gosforth:Ermelo!BH43)</f>
        <v>0</v>
      </c>
      <c r="BI43" s="79">
        <f>SUM(Gosforth:Ermelo!BI43)</f>
        <v>0</v>
      </c>
      <c r="BJ43" s="79">
        <f>SUM(Gosforth:Ermelo!BJ43)</f>
        <v>0</v>
      </c>
      <c r="BK43" s="79">
        <f>SUM(Gosforth:Ermelo!BK43)</f>
        <v>0</v>
      </c>
      <c r="BL43" s="79">
        <f>SUM(Gosforth:Ermelo!BL43)</f>
        <v>0</v>
      </c>
      <c r="BM43" s="79">
        <f>SUM(Gosforth:Ermelo!BM43)</f>
        <v>0</v>
      </c>
      <c r="BN43" s="79">
        <f>SUM(Gosforth:Ermelo!BN43)</f>
        <v>0</v>
      </c>
      <c r="BO43" s="79">
        <f>SUM(Gosforth:Ermelo!BO43)</f>
        <v>0</v>
      </c>
      <c r="BP43" s="79">
        <f>SUM(Gosforth:Ermelo!BP43)</f>
        <v>0</v>
      </c>
      <c r="BQ43" s="78">
        <f>SUM(Gosforth:Ermelo!BQ43)</f>
        <v>0</v>
      </c>
      <c r="BR43" s="80">
        <f>SUM(Gosforth:Ermelo!BR43)</f>
        <v>0</v>
      </c>
      <c r="BS43" s="79">
        <f>SUM(Gosforth:Ermelo!BS43)</f>
        <v>0</v>
      </c>
      <c r="BT43" s="79">
        <f>SUM(Gosforth:Ermelo!BT43)</f>
        <v>0</v>
      </c>
      <c r="BU43" s="79">
        <f>SUM(Gosforth:Ermelo!BU43)</f>
        <v>0</v>
      </c>
      <c r="BV43" s="79">
        <f>SUM(Gosforth:Ermelo!BV43)</f>
        <v>0</v>
      </c>
      <c r="BW43" s="79">
        <f>SUM(Gosforth:Ermelo!BW43)</f>
        <v>0</v>
      </c>
      <c r="BX43" s="79">
        <f>SUM(Gosforth:Ermelo!BX43)</f>
        <v>0</v>
      </c>
      <c r="BY43" s="79">
        <f>SUM(Gosforth:Ermelo!BY43)</f>
        <v>0</v>
      </c>
      <c r="BZ43" s="79">
        <f>SUM(Gosforth:Ermelo!BZ43)</f>
        <v>0</v>
      </c>
      <c r="CA43" s="79">
        <f>SUM(Gosforth:Ermelo!CA43)</f>
        <v>0</v>
      </c>
      <c r="CB43" s="79">
        <f>SUM(Gosforth:Ermelo!CB43)</f>
        <v>0</v>
      </c>
      <c r="CC43" s="78">
        <f>SUM(Gosforth:Ermelo!CC43)</f>
        <v>0</v>
      </c>
      <c r="CD43" s="41" t="s">
        <v>54</v>
      </c>
    </row>
    <row r="44" spans="1:82" ht="15">
      <c r="A44" s="41"/>
      <c r="B44" s="75" t="s">
        <v>88</v>
      </c>
      <c r="C44" s="131" t="s">
        <v>89</v>
      </c>
      <c r="D44" s="132" t="s">
        <v>64</v>
      </c>
      <c r="E44" s="266">
        <f>SUM(Gosforth:Ermelo!E44)</f>
        <v>360</v>
      </c>
      <c r="F44" s="221" t="b">
        <f>(Gosforth!G44+Dalpark!G44+Leandra!G44+Trichardt!G44+Ermelo!G44)=G44</f>
        <v>1</v>
      </c>
      <c r="G44" s="76">
        <f t="shared" si="37"/>
        <v>0</v>
      </c>
      <c r="H44" s="77">
        <f>SUM(Gosforth:Ermelo!H44)</f>
        <v>0</v>
      </c>
      <c r="I44" s="78">
        <f>SUM(Gosforth:Ermelo!I44)</f>
        <v>0</v>
      </c>
      <c r="J44" s="77">
        <f>SUM(Gosforth:Ermelo!J44)</f>
        <v>0</v>
      </c>
      <c r="K44" s="79">
        <f>SUM(Gosforth:Ermelo!K44)</f>
        <v>0</v>
      </c>
      <c r="L44" s="79">
        <f>SUM(Gosforth:Ermelo!L44)</f>
        <v>0</v>
      </c>
      <c r="M44" s="79">
        <f>SUM(Gosforth:Ermelo!M44)</f>
        <v>0</v>
      </c>
      <c r="N44" s="79">
        <f>SUM(Gosforth:Ermelo!N44)</f>
        <v>0</v>
      </c>
      <c r="O44" s="79">
        <f>SUM(Gosforth:Ermelo!O44)</f>
        <v>0</v>
      </c>
      <c r="P44" s="79">
        <f>SUM(Gosforth:Ermelo!P44)</f>
        <v>0</v>
      </c>
      <c r="Q44" s="79">
        <f>SUM(Gosforth:Ermelo!Q44)</f>
        <v>0</v>
      </c>
      <c r="R44" s="79">
        <f>SUM(Gosforth:Ermelo!R44)</f>
        <v>0</v>
      </c>
      <c r="S44" s="79">
        <f>SUM(Gosforth:Ermelo!S44)</f>
        <v>0</v>
      </c>
      <c r="T44" s="79">
        <f>SUM(Gosforth:Ermelo!T44)</f>
        <v>0</v>
      </c>
      <c r="U44" s="78">
        <f>SUM(Gosforth:Ermelo!U44)</f>
        <v>0</v>
      </c>
      <c r="V44" s="77">
        <f>SUM(Gosforth:Ermelo!V44)</f>
        <v>0</v>
      </c>
      <c r="W44" s="79">
        <f>SUM(Gosforth:Ermelo!W44)</f>
        <v>0</v>
      </c>
      <c r="X44" s="79">
        <f>SUM(Gosforth:Ermelo!X44)</f>
        <v>0</v>
      </c>
      <c r="Y44" s="79">
        <f>SUM(Gosforth:Ermelo!Y44)</f>
        <v>0</v>
      </c>
      <c r="Z44" s="79">
        <f>SUM(Gosforth:Ermelo!Z44)</f>
        <v>0</v>
      </c>
      <c r="AA44" s="79">
        <f>SUM(Gosforth:Ermelo!AA44)</f>
        <v>0</v>
      </c>
      <c r="AB44" s="79">
        <f>SUM(Gosforth:Ermelo!AB44)</f>
        <v>0</v>
      </c>
      <c r="AC44" s="79">
        <f>SUM(Gosforth:Ermelo!AC44)</f>
        <v>0</v>
      </c>
      <c r="AD44" s="79">
        <f>SUM(Gosforth:Ermelo!AD44)</f>
        <v>0</v>
      </c>
      <c r="AE44" s="79">
        <f>SUM(Gosforth:Ermelo!AE44)</f>
        <v>0</v>
      </c>
      <c r="AF44" s="79">
        <f>SUM(Gosforth:Ermelo!AF44)</f>
        <v>0</v>
      </c>
      <c r="AG44" s="78">
        <f>SUM(Gosforth:Ermelo!AG44)</f>
        <v>0</v>
      </c>
      <c r="AH44" s="80">
        <f>SUM(Gosforth:Ermelo!AH44)</f>
        <v>0</v>
      </c>
      <c r="AI44" s="79">
        <f>SUM(Gosforth:Ermelo!AI44)</f>
        <v>0</v>
      </c>
      <c r="AJ44" s="79">
        <f>SUM(Gosforth:Ermelo!AJ44)</f>
        <v>0</v>
      </c>
      <c r="AK44" s="79">
        <f>SUM(Gosforth:Ermelo!AK44)</f>
        <v>0</v>
      </c>
      <c r="AL44" s="79">
        <f>SUM(Gosforth:Ermelo!AL44)</f>
        <v>0</v>
      </c>
      <c r="AM44" s="79">
        <f>SUM(Gosforth:Ermelo!AM44)</f>
        <v>0</v>
      </c>
      <c r="AN44" s="79">
        <f>SUM(Gosforth:Ermelo!AN44)</f>
        <v>0</v>
      </c>
      <c r="AO44" s="79">
        <f>SUM(Gosforth:Ermelo!AO44)</f>
        <v>0</v>
      </c>
      <c r="AP44" s="79">
        <f>SUM(Gosforth:Ermelo!AP44)</f>
        <v>0</v>
      </c>
      <c r="AQ44" s="79">
        <f>SUM(Gosforth:Ermelo!AQ44)</f>
        <v>0</v>
      </c>
      <c r="AR44" s="79">
        <f>SUM(Gosforth:Ermelo!AR44)</f>
        <v>0</v>
      </c>
      <c r="AS44" s="78">
        <f>SUM(Gosforth:Ermelo!AS44)</f>
        <v>0</v>
      </c>
      <c r="AT44" s="80">
        <f>SUM(Gosforth:Ermelo!AT44)</f>
        <v>0</v>
      </c>
      <c r="AU44" s="79">
        <f>SUM(Gosforth:Ermelo!AU44)</f>
        <v>0</v>
      </c>
      <c r="AV44" s="79">
        <f>SUM(Gosforth:Ermelo!AV44)</f>
        <v>0</v>
      </c>
      <c r="AW44" s="79">
        <f>SUM(Gosforth:Ermelo!AW44)</f>
        <v>0</v>
      </c>
      <c r="AX44" s="79">
        <f>SUM(Gosforth:Ermelo!AX44)</f>
        <v>0</v>
      </c>
      <c r="AY44" s="79">
        <f>SUM(Gosforth:Ermelo!AY44)</f>
        <v>0</v>
      </c>
      <c r="AZ44" s="79">
        <f>SUM(Gosforth:Ermelo!AZ44)</f>
        <v>0</v>
      </c>
      <c r="BA44" s="79">
        <f>SUM(Gosforth:Ermelo!BA44)</f>
        <v>0</v>
      </c>
      <c r="BB44" s="79">
        <f>SUM(Gosforth:Ermelo!BB44)</f>
        <v>0</v>
      </c>
      <c r="BC44" s="79">
        <f>SUM(Gosforth:Ermelo!BC44)</f>
        <v>0</v>
      </c>
      <c r="BD44" s="79">
        <f>SUM(Gosforth:Ermelo!BD44)</f>
        <v>0</v>
      </c>
      <c r="BE44" s="78">
        <f>SUM(Gosforth:Ermelo!BE44)</f>
        <v>0</v>
      </c>
      <c r="BF44" s="80">
        <f>SUM(Gosforth:Ermelo!BF44)</f>
        <v>0</v>
      </c>
      <c r="BG44" s="79">
        <f>SUM(Gosforth:Ermelo!BG44)</f>
        <v>0</v>
      </c>
      <c r="BH44" s="79">
        <f>SUM(Gosforth:Ermelo!BH44)</f>
        <v>0</v>
      </c>
      <c r="BI44" s="79">
        <f>SUM(Gosforth:Ermelo!BI44)</f>
        <v>0</v>
      </c>
      <c r="BJ44" s="79">
        <f>SUM(Gosforth:Ermelo!BJ44)</f>
        <v>0</v>
      </c>
      <c r="BK44" s="79">
        <f>SUM(Gosforth:Ermelo!BK44)</f>
        <v>0</v>
      </c>
      <c r="BL44" s="79">
        <f>SUM(Gosforth:Ermelo!BL44)</f>
        <v>0</v>
      </c>
      <c r="BM44" s="79">
        <f>SUM(Gosforth:Ermelo!BM44)</f>
        <v>0</v>
      </c>
      <c r="BN44" s="79">
        <f>SUM(Gosforth:Ermelo!BN44)</f>
        <v>0</v>
      </c>
      <c r="BO44" s="79">
        <f>SUM(Gosforth:Ermelo!BO44)</f>
        <v>0</v>
      </c>
      <c r="BP44" s="79">
        <f>SUM(Gosforth:Ermelo!BP44)</f>
        <v>0</v>
      </c>
      <c r="BQ44" s="78">
        <f>SUM(Gosforth:Ermelo!BQ44)</f>
        <v>0</v>
      </c>
      <c r="BR44" s="80">
        <f>SUM(Gosforth:Ermelo!BR44)</f>
        <v>0</v>
      </c>
      <c r="BS44" s="79">
        <f>SUM(Gosforth:Ermelo!BS44)</f>
        <v>0</v>
      </c>
      <c r="BT44" s="79">
        <f>SUM(Gosforth:Ermelo!BT44)</f>
        <v>0</v>
      </c>
      <c r="BU44" s="79">
        <f>SUM(Gosforth:Ermelo!BU44)</f>
        <v>0</v>
      </c>
      <c r="BV44" s="79">
        <f>SUM(Gosforth:Ermelo!BV44)</f>
        <v>0</v>
      </c>
      <c r="BW44" s="79">
        <f>SUM(Gosforth:Ermelo!BW44)</f>
        <v>0</v>
      </c>
      <c r="BX44" s="79">
        <f>SUM(Gosforth:Ermelo!BX44)</f>
        <v>0</v>
      </c>
      <c r="BY44" s="79">
        <f>SUM(Gosforth:Ermelo!BY44)</f>
        <v>0</v>
      </c>
      <c r="BZ44" s="79">
        <f>SUM(Gosforth:Ermelo!BZ44)</f>
        <v>0</v>
      </c>
      <c r="CA44" s="79">
        <f>SUM(Gosforth:Ermelo!CA44)</f>
        <v>0</v>
      </c>
      <c r="CB44" s="79">
        <f>SUM(Gosforth:Ermelo!CB44)</f>
        <v>0</v>
      </c>
      <c r="CC44" s="78">
        <f>SUM(Gosforth:Ermelo!CC44)</f>
        <v>0</v>
      </c>
      <c r="CD44" s="41" t="s">
        <v>54</v>
      </c>
    </row>
    <row r="45" spans="1:82" ht="15">
      <c r="A45" s="41"/>
      <c r="B45" s="75" t="s">
        <v>90</v>
      </c>
      <c r="C45" s="131" t="s">
        <v>91</v>
      </c>
      <c r="D45" s="132" t="s">
        <v>92</v>
      </c>
      <c r="E45" s="266">
        <f>SUM(Gosforth:Ermelo!E45)</f>
        <v>5</v>
      </c>
      <c r="F45" s="221" t="b">
        <f>(Gosforth!G45+Dalpark!G45+Leandra!G45+Trichardt!G45+Ermelo!G45)=G45</f>
        <v>1</v>
      </c>
      <c r="G45" s="76">
        <f t="shared" si="37"/>
        <v>0</v>
      </c>
      <c r="H45" s="77">
        <f>SUM(Gosforth:Ermelo!H45)</f>
        <v>0</v>
      </c>
      <c r="I45" s="78">
        <f>SUM(Gosforth:Ermelo!I45)</f>
        <v>0</v>
      </c>
      <c r="J45" s="77">
        <f>SUM(Gosforth:Ermelo!J45)</f>
        <v>0</v>
      </c>
      <c r="K45" s="79">
        <f>SUM(Gosforth:Ermelo!K45)</f>
        <v>0</v>
      </c>
      <c r="L45" s="79">
        <f>SUM(Gosforth:Ermelo!L45)</f>
        <v>0</v>
      </c>
      <c r="M45" s="79">
        <f>SUM(Gosforth:Ermelo!M45)</f>
        <v>0</v>
      </c>
      <c r="N45" s="79">
        <f>SUM(Gosforth:Ermelo!N45)</f>
        <v>0</v>
      </c>
      <c r="O45" s="79">
        <f>SUM(Gosforth:Ermelo!O45)</f>
        <v>0</v>
      </c>
      <c r="P45" s="79">
        <f>SUM(Gosforth:Ermelo!P45)</f>
        <v>0</v>
      </c>
      <c r="Q45" s="79">
        <f>SUM(Gosforth:Ermelo!Q45)</f>
        <v>0</v>
      </c>
      <c r="R45" s="79">
        <f>SUM(Gosforth:Ermelo!R45)</f>
        <v>0</v>
      </c>
      <c r="S45" s="79">
        <f>SUM(Gosforth:Ermelo!S45)</f>
        <v>0</v>
      </c>
      <c r="T45" s="79">
        <f>SUM(Gosforth:Ermelo!T45)</f>
        <v>0</v>
      </c>
      <c r="U45" s="78">
        <f>SUM(Gosforth:Ermelo!U45)</f>
        <v>0</v>
      </c>
      <c r="V45" s="77">
        <f>SUM(Gosforth:Ermelo!V45)</f>
        <v>0</v>
      </c>
      <c r="W45" s="79">
        <f>SUM(Gosforth:Ermelo!W45)</f>
        <v>0</v>
      </c>
      <c r="X45" s="79">
        <f>SUM(Gosforth:Ermelo!X45)</f>
        <v>0</v>
      </c>
      <c r="Y45" s="79">
        <f>SUM(Gosforth:Ermelo!Y45)</f>
        <v>0</v>
      </c>
      <c r="Z45" s="79">
        <f>SUM(Gosforth:Ermelo!Z45)</f>
        <v>0</v>
      </c>
      <c r="AA45" s="79">
        <f>SUM(Gosforth:Ermelo!AA45)</f>
        <v>0</v>
      </c>
      <c r="AB45" s="79">
        <f>SUM(Gosforth:Ermelo!AB45)</f>
        <v>0</v>
      </c>
      <c r="AC45" s="79">
        <f>SUM(Gosforth:Ermelo!AC45)</f>
        <v>0</v>
      </c>
      <c r="AD45" s="79">
        <f>SUM(Gosforth:Ermelo!AD45)</f>
        <v>0</v>
      </c>
      <c r="AE45" s="79">
        <f>SUM(Gosforth:Ermelo!AE45)</f>
        <v>0</v>
      </c>
      <c r="AF45" s="79">
        <f>SUM(Gosforth:Ermelo!AF45)</f>
        <v>0</v>
      </c>
      <c r="AG45" s="78">
        <f>SUM(Gosforth:Ermelo!AG45)</f>
        <v>0</v>
      </c>
      <c r="AH45" s="80">
        <f>SUM(Gosforth:Ermelo!AH45)</f>
        <v>0</v>
      </c>
      <c r="AI45" s="79">
        <f>SUM(Gosforth:Ermelo!AI45)</f>
        <v>0</v>
      </c>
      <c r="AJ45" s="79">
        <f>SUM(Gosforth:Ermelo!AJ45)</f>
        <v>0</v>
      </c>
      <c r="AK45" s="79">
        <f>SUM(Gosforth:Ermelo!AK45)</f>
        <v>0</v>
      </c>
      <c r="AL45" s="79">
        <f>SUM(Gosforth:Ermelo!AL45)</f>
        <v>0</v>
      </c>
      <c r="AM45" s="79">
        <f>SUM(Gosforth:Ermelo!AM45)</f>
        <v>0</v>
      </c>
      <c r="AN45" s="79">
        <f>SUM(Gosforth:Ermelo!AN45)</f>
        <v>0</v>
      </c>
      <c r="AO45" s="79">
        <f>SUM(Gosforth:Ermelo!AO45)</f>
        <v>0</v>
      </c>
      <c r="AP45" s="79">
        <f>SUM(Gosforth:Ermelo!AP45)</f>
        <v>0</v>
      </c>
      <c r="AQ45" s="79">
        <f>SUM(Gosforth:Ermelo!AQ45)</f>
        <v>0</v>
      </c>
      <c r="AR45" s="79">
        <f>SUM(Gosforth:Ermelo!AR45)</f>
        <v>0</v>
      </c>
      <c r="AS45" s="78">
        <f>SUM(Gosforth:Ermelo!AS45)</f>
        <v>0</v>
      </c>
      <c r="AT45" s="80">
        <f>SUM(Gosforth:Ermelo!AT45)</f>
        <v>0</v>
      </c>
      <c r="AU45" s="79">
        <f>SUM(Gosforth:Ermelo!AU45)</f>
        <v>0</v>
      </c>
      <c r="AV45" s="79">
        <f>SUM(Gosforth:Ermelo!AV45)</f>
        <v>0</v>
      </c>
      <c r="AW45" s="79">
        <f>SUM(Gosforth:Ermelo!AW45)</f>
        <v>0</v>
      </c>
      <c r="AX45" s="79">
        <f>SUM(Gosforth:Ermelo!AX45)</f>
        <v>0</v>
      </c>
      <c r="AY45" s="79">
        <f>SUM(Gosforth:Ermelo!AY45)</f>
        <v>0</v>
      </c>
      <c r="AZ45" s="79">
        <f>SUM(Gosforth:Ermelo!AZ45)</f>
        <v>0</v>
      </c>
      <c r="BA45" s="79">
        <f>SUM(Gosforth:Ermelo!BA45)</f>
        <v>0</v>
      </c>
      <c r="BB45" s="79">
        <f>SUM(Gosforth:Ermelo!BB45)</f>
        <v>0</v>
      </c>
      <c r="BC45" s="79">
        <f>SUM(Gosforth:Ermelo!BC45)</f>
        <v>0</v>
      </c>
      <c r="BD45" s="79">
        <f>SUM(Gosforth:Ermelo!BD45)</f>
        <v>0</v>
      </c>
      <c r="BE45" s="78">
        <f>SUM(Gosforth:Ermelo!BE45)</f>
        <v>0</v>
      </c>
      <c r="BF45" s="80">
        <f>SUM(Gosforth:Ermelo!BF45)</f>
        <v>0</v>
      </c>
      <c r="BG45" s="79">
        <f>SUM(Gosforth:Ermelo!BG45)</f>
        <v>0</v>
      </c>
      <c r="BH45" s="79">
        <f>SUM(Gosforth:Ermelo!BH45)</f>
        <v>0</v>
      </c>
      <c r="BI45" s="79">
        <f>SUM(Gosforth:Ermelo!BI45)</f>
        <v>0</v>
      </c>
      <c r="BJ45" s="79">
        <f>SUM(Gosforth:Ermelo!BJ45)</f>
        <v>0</v>
      </c>
      <c r="BK45" s="79">
        <f>SUM(Gosforth:Ermelo!BK45)</f>
        <v>0</v>
      </c>
      <c r="BL45" s="79">
        <f>SUM(Gosforth:Ermelo!BL45)</f>
        <v>0</v>
      </c>
      <c r="BM45" s="79">
        <f>SUM(Gosforth:Ermelo!BM45)</f>
        <v>0</v>
      </c>
      <c r="BN45" s="79">
        <f>SUM(Gosforth:Ermelo!BN45)</f>
        <v>0</v>
      </c>
      <c r="BO45" s="79">
        <f>SUM(Gosforth:Ermelo!BO45)</f>
        <v>0</v>
      </c>
      <c r="BP45" s="79">
        <f>SUM(Gosforth:Ermelo!BP45)</f>
        <v>0</v>
      </c>
      <c r="BQ45" s="78">
        <f>SUM(Gosforth:Ermelo!BQ45)</f>
        <v>0</v>
      </c>
      <c r="BR45" s="80">
        <f>SUM(Gosforth:Ermelo!BR45)</f>
        <v>0</v>
      </c>
      <c r="BS45" s="79">
        <f>SUM(Gosforth:Ermelo!BS45)</f>
        <v>0</v>
      </c>
      <c r="BT45" s="79">
        <f>SUM(Gosforth:Ermelo!BT45)</f>
        <v>0</v>
      </c>
      <c r="BU45" s="79">
        <f>SUM(Gosforth:Ermelo!BU45)</f>
        <v>0</v>
      </c>
      <c r="BV45" s="79">
        <f>SUM(Gosforth:Ermelo!BV45)</f>
        <v>0</v>
      </c>
      <c r="BW45" s="79">
        <f>SUM(Gosforth:Ermelo!BW45)</f>
        <v>0</v>
      </c>
      <c r="BX45" s="79">
        <f>SUM(Gosforth:Ermelo!BX45)</f>
        <v>0</v>
      </c>
      <c r="BY45" s="79">
        <f>SUM(Gosforth:Ermelo!BY45)</f>
        <v>0</v>
      </c>
      <c r="BZ45" s="79">
        <f>SUM(Gosforth:Ermelo!BZ45)</f>
        <v>0</v>
      </c>
      <c r="CA45" s="79">
        <f>SUM(Gosforth:Ermelo!CA45)</f>
        <v>0</v>
      </c>
      <c r="CB45" s="79">
        <f>SUM(Gosforth:Ermelo!CB45)</f>
        <v>0</v>
      </c>
      <c r="CC45" s="78">
        <f>SUM(Gosforth:Ermelo!CC45)</f>
        <v>0</v>
      </c>
      <c r="CD45" s="41" t="s">
        <v>54</v>
      </c>
    </row>
    <row r="46" spans="1:82" ht="15">
      <c r="A46" s="41"/>
      <c r="B46" s="75" t="s">
        <v>93</v>
      </c>
      <c r="C46" s="131" t="s">
        <v>94</v>
      </c>
      <c r="D46" s="132" t="s">
        <v>92</v>
      </c>
      <c r="E46" s="266">
        <f>SUM(Gosforth:Ermelo!E46)</f>
        <v>5</v>
      </c>
      <c r="F46" s="221" t="b">
        <f>(Gosforth!G46+Dalpark!G46+Leandra!G46+Trichardt!G46+Ermelo!G46)=G46</f>
        <v>1</v>
      </c>
      <c r="G46" s="76">
        <f t="shared" si="37"/>
        <v>0</v>
      </c>
      <c r="H46" s="77">
        <f>SUM(Gosforth:Ermelo!H46)</f>
        <v>0</v>
      </c>
      <c r="I46" s="78">
        <f>SUM(Gosforth:Ermelo!I46)</f>
        <v>0</v>
      </c>
      <c r="J46" s="77">
        <f>SUM(Gosforth:Ermelo!J46)</f>
        <v>0</v>
      </c>
      <c r="K46" s="79">
        <f>SUM(Gosforth:Ermelo!K46)</f>
        <v>0</v>
      </c>
      <c r="L46" s="79">
        <f>SUM(Gosforth:Ermelo!L46)</f>
        <v>0</v>
      </c>
      <c r="M46" s="79">
        <f>SUM(Gosforth:Ermelo!M46)</f>
        <v>0</v>
      </c>
      <c r="N46" s="79">
        <f>SUM(Gosforth:Ermelo!N46)</f>
        <v>0</v>
      </c>
      <c r="O46" s="79">
        <f>SUM(Gosforth:Ermelo!O46)</f>
        <v>0</v>
      </c>
      <c r="P46" s="79">
        <f>SUM(Gosforth:Ermelo!P46)</f>
        <v>0</v>
      </c>
      <c r="Q46" s="79">
        <f>SUM(Gosforth:Ermelo!Q46)</f>
        <v>0</v>
      </c>
      <c r="R46" s="79">
        <f>SUM(Gosforth:Ermelo!R46)</f>
        <v>0</v>
      </c>
      <c r="S46" s="79">
        <f>SUM(Gosforth:Ermelo!S46)</f>
        <v>0</v>
      </c>
      <c r="T46" s="79">
        <f>SUM(Gosforth:Ermelo!T46)</f>
        <v>0</v>
      </c>
      <c r="U46" s="78">
        <f>SUM(Gosforth:Ermelo!U46)</f>
        <v>0</v>
      </c>
      <c r="V46" s="77">
        <f>SUM(Gosforth:Ermelo!V46)</f>
        <v>0</v>
      </c>
      <c r="W46" s="79">
        <f>SUM(Gosforth:Ermelo!W46)</f>
        <v>0</v>
      </c>
      <c r="X46" s="79">
        <f>SUM(Gosforth:Ermelo!X46)</f>
        <v>0</v>
      </c>
      <c r="Y46" s="79">
        <f>SUM(Gosforth:Ermelo!Y46)</f>
        <v>0</v>
      </c>
      <c r="Z46" s="79">
        <f>SUM(Gosforth:Ermelo!Z46)</f>
        <v>0</v>
      </c>
      <c r="AA46" s="79">
        <f>SUM(Gosforth:Ermelo!AA46)</f>
        <v>0</v>
      </c>
      <c r="AB46" s="79">
        <f>SUM(Gosforth:Ermelo!AB46)</f>
        <v>0</v>
      </c>
      <c r="AC46" s="79">
        <f>SUM(Gosforth:Ermelo!AC46)</f>
        <v>0</v>
      </c>
      <c r="AD46" s="79">
        <f>SUM(Gosforth:Ermelo!AD46)</f>
        <v>0</v>
      </c>
      <c r="AE46" s="79">
        <f>SUM(Gosforth:Ermelo!AE46)</f>
        <v>0</v>
      </c>
      <c r="AF46" s="79">
        <f>SUM(Gosforth:Ermelo!AF46)</f>
        <v>0</v>
      </c>
      <c r="AG46" s="78">
        <f>SUM(Gosforth:Ermelo!AG46)</f>
        <v>0</v>
      </c>
      <c r="AH46" s="80">
        <f>SUM(Gosforth:Ermelo!AH46)</f>
        <v>0</v>
      </c>
      <c r="AI46" s="79">
        <f>SUM(Gosforth:Ermelo!AI46)</f>
        <v>0</v>
      </c>
      <c r="AJ46" s="79">
        <f>SUM(Gosforth:Ermelo!AJ46)</f>
        <v>0</v>
      </c>
      <c r="AK46" s="79">
        <f>SUM(Gosforth:Ermelo!AK46)</f>
        <v>0</v>
      </c>
      <c r="AL46" s="79">
        <f>SUM(Gosforth:Ermelo!AL46)</f>
        <v>0</v>
      </c>
      <c r="AM46" s="79">
        <f>SUM(Gosforth:Ermelo!AM46)</f>
        <v>0</v>
      </c>
      <c r="AN46" s="79">
        <f>SUM(Gosforth:Ermelo!AN46)</f>
        <v>0</v>
      </c>
      <c r="AO46" s="79">
        <f>SUM(Gosforth:Ermelo!AO46)</f>
        <v>0</v>
      </c>
      <c r="AP46" s="79">
        <f>SUM(Gosforth:Ermelo!AP46)</f>
        <v>0</v>
      </c>
      <c r="AQ46" s="79">
        <f>SUM(Gosforth:Ermelo!AQ46)</f>
        <v>0</v>
      </c>
      <c r="AR46" s="79">
        <f>SUM(Gosforth:Ermelo!AR46)</f>
        <v>0</v>
      </c>
      <c r="AS46" s="78">
        <f>SUM(Gosforth:Ermelo!AS46)</f>
        <v>0</v>
      </c>
      <c r="AT46" s="80">
        <f>SUM(Gosforth:Ermelo!AT46)</f>
        <v>0</v>
      </c>
      <c r="AU46" s="79">
        <f>SUM(Gosforth:Ermelo!AU46)</f>
        <v>0</v>
      </c>
      <c r="AV46" s="79">
        <f>SUM(Gosforth:Ermelo!AV46)</f>
        <v>0</v>
      </c>
      <c r="AW46" s="79">
        <f>SUM(Gosforth:Ermelo!AW46)</f>
        <v>0</v>
      </c>
      <c r="AX46" s="79">
        <f>SUM(Gosforth:Ermelo!AX46)</f>
        <v>0</v>
      </c>
      <c r="AY46" s="79">
        <f>SUM(Gosforth:Ermelo!AY46)</f>
        <v>0</v>
      </c>
      <c r="AZ46" s="79">
        <f>SUM(Gosforth:Ermelo!AZ46)</f>
        <v>0</v>
      </c>
      <c r="BA46" s="79">
        <f>SUM(Gosforth:Ermelo!BA46)</f>
        <v>0</v>
      </c>
      <c r="BB46" s="79">
        <f>SUM(Gosforth:Ermelo!BB46)</f>
        <v>0</v>
      </c>
      <c r="BC46" s="79">
        <f>SUM(Gosforth:Ermelo!BC46)</f>
        <v>0</v>
      </c>
      <c r="BD46" s="79">
        <f>SUM(Gosforth:Ermelo!BD46)</f>
        <v>0</v>
      </c>
      <c r="BE46" s="78">
        <f>SUM(Gosforth:Ermelo!BE46)</f>
        <v>0</v>
      </c>
      <c r="BF46" s="80">
        <f>SUM(Gosforth:Ermelo!BF46)</f>
        <v>0</v>
      </c>
      <c r="BG46" s="79">
        <f>SUM(Gosforth:Ermelo!BG46)</f>
        <v>0</v>
      </c>
      <c r="BH46" s="79">
        <f>SUM(Gosforth:Ermelo!BH46)</f>
        <v>0</v>
      </c>
      <c r="BI46" s="79">
        <f>SUM(Gosforth:Ermelo!BI46)</f>
        <v>0</v>
      </c>
      <c r="BJ46" s="79">
        <f>SUM(Gosforth:Ermelo!BJ46)</f>
        <v>0</v>
      </c>
      <c r="BK46" s="79">
        <f>SUM(Gosforth:Ermelo!BK46)</f>
        <v>0</v>
      </c>
      <c r="BL46" s="79">
        <f>SUM(Gosforth:Ermelo!BL46)</f>
        <v>0</v>
      </c>
      <c r="BM46" s="79">
        <f>SUM(Gosforth:Ermelo!BM46)</f>
        <v>0</v>
      </c>
      <c r="BN46" s="79">
        <f>SUM(Gosforth:Ermelo!BN46)</f>
        <v>0</v>
      </c>
      <c r="BO46" s="79">
        <f>SUM(Gosforth:Ermelo!BO46)</f>
        <v>0</v>
      </c>
      <c r="BP46" s="79">
        <f>SUM(Gosforth:Ermelo!BP46)</f>
        <v>0</v>
      </c>
      <c r="BQ46" s="78">
        <f>SUM(Gosforth:Ermelo!BQ46)</f>
        <v>0</v>
      </c>
      <c r="BR46" s="80">
        <f>SUM(Gosforth:Ermelo!BR46)</f>
        <v>0</v>
      </c>
      <c r="BS46" s="79">
        <f>SUM(Gosforth:Ermelo!BS46)</f>
        <v>0</v>
      </c>
      <c r="BT46" s="79">
        <f>SUM(Gosforth:Ermelo!BT46)</f>
        <v>0</v>
      </c>
      <c r="BU46" s="79">
        <f>SUM(Gosforth:Ermelo!BU46)</f>
        <v>0</v>
      </c>
      <c r="BV46" s="79">
        <f>SUM(Gosforth:Ermelo!BV46)</f>
        <v>0</v>
      </c>
      <c r="BW46" s="79">
        <f>SUM(Gosforth:Ermelo!BW46)</f>
        <v>0</v>
      </c>
      <c r="BX46" s="79">
        <f>SUM(Gosforth:Ermelo!BX46)</f>
        <v>0</v>
      </c>
      <c r="BY46" s="79">
        <f>SUM(Gosforth:Ermelo!BY46)</f>
        <v>0</v>
      </c>
      <c r="BZ46" s="79">
        <f>SUM(Gosforth:Ermelo!BZ46)</f>
        <v>0</v>
      </c>
      <c r="CA46" s="79">
        <f>SUM(Gosforth:Ermelo!CA46)</f>
        <v>0</v>
      </c>
      <c r="CB46" s="79">
        <f>SUM(Gosforth:Ermelo!CB46)</f>
        <v>0</v>
      </c>
      <c r="CC46" s="78">
        <f>SUM(Gosforth:Ermelo!CC46)</f>
        <v>0</v>
      </c>
      <c r="CD46" s="41" t="s">
        <v>54</v>
      </c>
    </row>
    <row r="47" spans="1:82" ht="15">
      <c r="A47" s="41"/>
      <c r="B47" s="75" t="s">
        <v>95</v>
      </c>
      <c r="C47" s="131" t="s">
        <v>96</v>
      </c>
      <c r="D47" s="132" t="s">
        <v>64</v>
      </c>
      <c r="E47" s="266">
        <f>SUM(Gosforth:Ermelo!E47)</f>
        <v>360</v>
      </c>
      <c r="F47" s="221" t="b">
        <f>(Gosforth!G47+Dalpark!G47+Leandra!G47+Trichardt!G47+Ermelo!G47)=G47</f>
        <v>1</v>
      </c>
      <c r="G47" s="76">
        <f t="shared" si="37"/>
        <v>0</v>
      </c>
      <c r="H47" s="77">
        <f>SUM(Gosforth:Ermelo!H47)</f>
        <v>0</v>
      </c>
      <c r="I47" s="78">
        <f>SUM(Gosforth:Ermelo!I47)</f>
        <v>0</v>
      </c>
      <c r="J47" s="77">
        <f>SUM(Gosforth:Ermelo!J47)</f>
        <v>0</v>
      </c>
      <c r="K47" s="79">
        <f>SUM(Gosforth:Ermelo!K47)</f>
        <v>0</v>
      </c>
      <c r="L47" s="79">
        <f>SUM(Gosforth:Ermelo!L47)</f>
        <v>0</v>
      </c>
      <c r="M47" s="79">
        <f>SUM(Gosforth:Ermelo!M47)</f>
        <v>0</v>
      </c>
      <c r="N47" s="79">
        <f>SUM(Gosforth:Ermelo!N47)</f>
        <v>0</v>
      </c>
      <c r="O47" s="79">
        <f>SUM(Gosforth:Ermelo!O47)</f>
        <v>0</v>
      </c>
      <c r="P47" s="79">
        <f>SUM(Gosforth:Ermelo!P47)</f>
        <v>0</v>
      </c>
      <c r="Q47" s="79">
        <f>SUM(Gosforth:Ermelo!Q47)</f>
        <v>0</v>
      </c>
      <c r="R47" s="79">
        <f>SUM(Gosforth:Ermelo!R47)</f>
        <v>0</v>
      </c>
      <c r="S47" s="79">
        <f>SUM(Gosforth:Ermelo!S47)</f>
        <v>0</v>
      </c>
      <c r="T47" s="79">
        <f>SUM(Gosforth:Ermelo!T47)</f>
        <v>0</v>
      </c>
      <c r="U47" s="78">
        <f>SUM(Gosforth:Ermelo!U47)</f>
        <v>0</v>
      </c>
      <c r="V47" s="77">
        <f>SUM(Gosforth:Ermelo!V47)</f>
        <v>0</v>
      </c>
      <c r="W47" s="79">
        <f>SUM(Gosforth:Ermelo!W47)</f>
        <v>0</v>
      </c>
      <c r="X47" s="79">
        <f>SUM(Gosforth:Ermelo!X47)</f>
        <v>0</v>
      </c>
      <c r="Y47" s="79">
        <f>SUM(Gosforth:Ermelo!Y47)</f>
        <v>0</v>
      </c>
      <c r="Z47" s="79">
        <f>SUM(Gosforth:Ermelo!Z47)</f>
        <v>0</v>
      </c>
      <c r="AA47" s="79">
        <f>SUM(Gosforth:Ermelo!AA47)</f>
        <v>0</v>
      </c>
      <c r="AB47" s="79">
        <f>SUM(Gosforth:Ermelo!AB47)</f>
        <v>0</v>
      </c>
      <c r="AC47" s="79">
        <f>SUM(Gosforth:Ermelo!AC47)</f>
        <v>0</v>
      </c>
      <c r="AD47" s="79">
        <f>SUM(Gosforth:Ermelo!AD47)</f>
        <v>0</v>
      </c>
      <c r="AE47" s="79">
        <f>SUM(Gosforth:Ermelo!AE47)</f>
        <v>0</v>
      </c>
      <c r="AF47" s="79">
        <f>SUM(Gosforth:Ermelo!AF47)</f>
        <v>0</v>
      </c>
      <c r="AG47" s="78">
        <f>SUM(Gosforth:Ermelo!AG47)</f>
        <v>0</v>
      </c>
      <c r="AH47" s="80">
        <f>SUM(Gosforth:Ermelo!AH47)</f>
        <v>0</v>
      </c>
      <c r="AI47" s="79">
        <f>SUM(Gosforth:Ermelo!AI47)</f>
        <v>0</v>
      </c>
      <c r="AJ47" s="79">
        <f>SUM(Gosforth:Ermelo!AJ47)</f>
        <v>0</v>
      </c>
      <c r="AK47" s="79">
        <f>SUM(Gosforth:Ermelo!AK47)</f>
        <v>0</v>
      </c>
      <c r="AL47" s="79">
        <f>SUM(Gosforth:Ermelo!AL47)</f>
        <v>0</v>
      </c>
      <c r="AM47" s="79">
        <f>SUM(Gosforth:Ermelo!AM47)</f>
        <v>0</v>
      </c>
      <c r="AN47" s="79">
        <f>SUM(Gosforth:Ermelo!AN47)</f>
        <v>0</v>
      </c>
      <c r="AO47" s="79">
        <f>SUM(Gosforth:Ermelo!AO47)</f>
        <v>0</v>
      </c>
      <c r="AP47" s="79">
        <f>SUM(Gosforth:Ermelo!AP47)</f>
        <v>0</v>
      </c>
      <c r="AQ47" s="79">
        <f>SUM(Gosforth:Ermelo!AQ47)</f>
        <v>0</v>
      </c>
      <c r="AR47" s="79">
        <f>SUM(Gosforth:Ermelo!AR47)</f>
        <v>0</v>
      </c>
      <c r="AS47" s="78">
        <f>SUM(Gosforth:Ermelo!AS47)</f>
        <v>0</v>
      </c>
      <c r="AT47" s="80">
        <f>SUM(Gosforth:Ermelo!AT47)</f>
        <v>0</v>
      </c>
      <c r="AU47" s="79">
        <f>SUM(Gosforth:Ermelo!AU47)</f>
        <v>0</v>
      </c>
      <c r="AV47" s="79">
        <f>SUM(Gosforth:Ermelo!AV47)</f>
        <v>0</v>
      </c>
      <c r="AW47" s="79">
        <f>SUM(Gosforth:Ermelo!AW47)</f>
        <v>0</v>
      </c>
      <c r="AX47" s="79">
        <f>SUM(Gosforth:Ermelo!AX47)</f>
        <v>0</v>
      </c>
      <c r="AY47" s="79">
        <f>SUM(Gosforth:Ermelo!AY47)</f>
        <v>0</v>
      </c>
      <c r="AZ47" s="79">
        <f>SUM(Gosforth:Ermelo!AZ47)</f>
        <v>0</v>
      </c>
      <c r="BA47" s="79">
        <f>SUM(Gosforth:Ermelo!BA47)</f>
        <v>0</v>
      </c>
      <c r="BB47" s="79">
        <f>SUM(Gosforth:Ermelo!BB47)</f>
        <v>0</v>
      </c>
      <c r="BC47" s="79">
        <f>SUM(Gosforth:Ermelo!BC47)</f>
        <v>0</v>
      </c>
      <c r="BD47" s="79">
        <f>SUM(Gosforth:Ermelo!BD47)</f>
        <v>0</v>
      </c>
      <c r="BE47" s="78">
        <f>SUM(Gosforth:Ermelo!BE47)</f>
        <v>0</v>
      </c>
      <c r="BF47" s="80">
        <f>SUM(Gosforth:Ermelo!BF47)</f>
        <v>0</v>
      </c>
      <c r="BG47" s="79">
        <f>SUM(Gosforth:Ermelo!BG47)</f>
        <v>0</v>
      </c>
      <c r="BH47" s="79">
        <f>SUM(Gosforth:Ermelo!BH47)</f>
        <v>0</v>
      </c>
      <c r="BI47" s="79">
        <f>SUM(Gosforth:Ermelo!BI47)</f>
        <v>0</v>
      </c>
      <c r="BJ47" s="79">
        <f>SUM(Gosforth:Ermelo!BJ47)</f>
        <v>0</v>
      </c>
      <c r="BK47" s="79">
        <f>SUM(Gosforth:Ermelo!BK47)</f>
        <v>0</v>
      </c>
      <c r="BL47" s="79">
        <f>SUM(Gosforth:Ermelo!BL47)</f>
        <v>0</v>
      </c>
      <c r="BM47" s="79">
        <f>SUM(Gosforth:Ermelo!BM47)</f>
        <v>0</v>
      </c>
      <c r="BN47" s="79">
        <f>SUM(Gosforth:Ermelo!BN47)</f>
        <v>0</v>
      </c>
      <c r="BO47" s="79">
        <f>SUM(Gosforth:Ermelo!BO47)</f>
        <v>0</v>
      </c>
      <c r="BP47" s="79">
        <f>SUM(Gosforth:Ermelo!BP47)</f>
        <v>0</v>
      </c>
      <c r="BQ47" s="78">
        <f>SUM(Gosforth:Ermelo!BQ47)</f>
        <v>0</v>
      </c>
      <c r="BR47" s="80">
        <f>SUM(Gosforth:Ermelo!BR47)</f>
        <v>0</v>
      </c>
      <c r="BS47" s="79">
        <f>SUM(Gosforth:Ermelo!BS47)</f>
        <v>0</v>
      </c>
      <c r="BT47" s="79">
        <f>SUM(Gosforth:Ermelo!BT47)</f>
        <v>0</v>
      </c>
      <c r="BU47" s="79">
        <f>SUM(Gosforth:Ermelo!BU47)</f>
        <v>0</v>
      </c>
      <c r="BV47" s="79">
        <f>SUM(Gosforth:Ermelo!BV47)</f>
        <v>0</v>
      </c>
      <c r="BW47" s="79">
        <f>SUM(Gosforth:Ermelo!BW47)</f>
        <v>0</v>
      </c>
      <c r="BX47" s="79">
        <f>SUM(Gosforth:Ermelo!BX47)</f>
        <v>0</v>
      </c>
      <c r="BY47" s="79">
        <f>SUM(Gosforth:Ermelo!BY47)</f>
        <v>0</v>
      </c>
      <c r="BZ47" s="79">
        <f>SUM(Gosforth:Ermelo!BZ47)</f>
        <v>0</v>
      </c>
      <c r="CA47" s="79">
        <f>SUM(Gosforth:Ermelo!CA47)</f>
        <v>0</v>
      </c>
      <c r="CB47" s="79">
        <f>SUM(Gosforth:Ermelo!CB47)</f>
        <v>0</v>
      </c>
      <c r="CC47" s="78">
        <f>SUM(Gosforth:Ermelo!CC47)</f>
        <v>0</v>
      </c>
      <c r="CD47" s="41" t="s">
        <v>54</v>
      </c>
    </row>
    <row r="48" spans="1:82" ht="15">
      <c r="A48" s="41"/>
      <c r="B48" s="75" t="s">
        <v>97</v>
      </c>
      <c r="C48" s="131" t="s">
        <v>98</v>
      </c>
      <c r="D48" s="132" t="s">
        <v>64</v>
      </c>
      <c r="E48" s="266">
        <f>SUM(Gosforth:Ermelo!E48)</f>
        <v>360</v>
      </c>
      <c r="F48" s="221" t="b">
        <f>(Gosforth!G48+Dalpark!G48+Leandra!G48+Trichardt!G48+Ermelo!G48)=G48</f>
        <v>1</v>
      </c>
      <c r="G48" s="76">
        <f t="shared" si="37"/>
        <v>0</v>
      </c>
      <c r="H48" s="77">
        <f>SUM(Gosforth:Ermelo!H48)</f>
        <v>0</v>
      </c>
      <c r="I48" s="78">
        <f>SUM(Gosforth:Ermelo!I48)</f>
        <v>0</v>
      </c>
      <c r="J48" s="77">
        <f>SUM(Gosforth:Ermelo!J48)</f>
        <v>0</v>
      </c>
      <c r="K48" s="79">
        <f>SUM(Gosforth:Ermelo!K48)</f>
        <v>0</v>
      </c>
      <c r="L48" s="79">
        <f>SUM(Gosforth:Ermelo!L48)</f>
        <v>0</v>
      </c>
      <c r="M48" s="79">
        <f>SUM(Gosforth:Ermelo!M48)</f>
        <v>0</v>
      </c>
      <c r="N48" s="79">
        <f>SUM(Gosforth:Ermelo!N48)</f>
        <v>0</v>
      </c>
      <c r="O48" s="79">
        <f>SUM(Gosforth:Ermelo!O48)</f>
        <v>0</v>
      </c>
      <c r="P48" s="79">
        <f>SUM(Gosforth:Ermelo!P48)</f>
        <v>0</v>
      </c>
      <c r="Q48" s="79">
        <f>SUM(Gosforth:Ermelo!Q48)</f>
        <v>0</v>
      </c>
      <c r="R48" s="79">
        <f>SUM(Gosforth:Ermelo!R48)</f>
        <v>0</v>
      </c>
      <c r="S48" s="79">
        <f>SUM(Gosforth:Ermelo!S48)</f>
        <v>0</v>
      </c>
      <c r="T48" s="79">
        <f>SUM(Gosforth:Ermelo!T48)</f>
        <v>0</v>
      </c>
      <c r="U48" s="78">
        <f>SUM(Gosforth:Ermelo!U48)</f>
        <v>0</v>
      </c>
      <c r="V48" s="77">
        <f>SUM(Gosforth:Ermelo!V48)</f>
        <v>0</v>
      </c>
      <c r="W48" s="79">
        <f>SUM(Gosforth:Ermelo!W48)</f>
        <v>0</v>
      </c>
      <c r="X48" s="79">
        <f>SUM(Gosforth:Ermelo!X48)</f>
        <v>0</v>
      </c>
      <c r="Y48" s="79">
        <f>SUM(Gosforth:Ermelo!Y48)</f>
        <v>0</v>
      </c>
      <c r="Z48" s="79">
        <f>SUM(Gosforth:Ermelo!Z48)</f>
        <v>0</v>
      </c>
      <c r="AA48" s="79">
        <f>SUM(Gosforth:Ermelo!AA48)</f>
        <v>0</v>
      </c>
      <c r="AB48" s="79">
        <f>SUM(Gosforth:Ermelo!AB48)</f>
        <v>0</v>
      </c>
      <c r="AC48" s="79">
        <f>SUM(Gosforth:Ermelo!AC48)</f>
        <v>0</v>
      </c>
      <c r="AD48" s="79">
        <f>SUM(Gosforth:Ermelo!AD48)</f>
        <v>0</v>
      </c>
      <c r="AE48" s="79">
        <f>SUM(Gosforth:Ermelo!AE48)</f>
        <v>0</v>
      </c>
      <c r="AF48" s="79">
        <f>SUM(Gosforth:Ermelo!AF48)</f>
        <v>0</v>
      </c>
      <c r="AG48" s="78">
        <f>SUM(Gosforth:Ermelo!AG48)</f>
        <v>0</v>
      </c>
      <c r="AH48" s="80">
        <f>SUM(Gosforth:Ermelo!AH48)</f>
        <v>0</v>
      </c>
      <c r="AI48" s="79">
        <f>SUM(Gosforth:Ermelo!AI48)</f>
        <v>0</v>
      </c>
      <c r="AJ48" s="79">
        <f>SUM(Gosforth:Ermelo!AJ48)</f>
        <v>0</v>
      </c>
      <c r="AK48" s="79">
        <f>SUM(Gosforth:Ermelo!AK48)</f>
        <v>0</v>
      </c>
      <c r="AL48" s="79">
        <f>SUM(Gosforth:Ermelo!AL48)</f>
        <v>0</v>
      </c>
      <c r="AM48" s="79">
        <f>SUM(Gosforth:Ermelo!AM48)</f>
        <v>0</v>
      </c>
      <c r="AN48" s="79">
        <f>SUM(Gosforth:Ermelo!AN48)</f>
        <v>0</v>
      </c>
      <c r="AO48" s="79">
        <f>SUM(Gosforth:Ermelo!AO48)</f>
        <v>0</v>
      </c>
      <c r="AP48" s="79">
        <f>SUM(Gosforth:Ermelo!AP48)</f>
        <v>0</v>
      </c>
      <c r="AQ48" s="79">
        <f>SUM(Gosforth:Ermelo!AQ48)</f>
        <v>0</v>
      </c>
      <c r="AR48" s="79">
        <f>SUM(Gosforth:Ermelo!AR48)</f>
        <v>0</v>
      </c>
      <c r="AS48" s="78">
        <f>SUM(Gosforth:Ermelo!AS48)</f>
        <v>0</v>
      </c>
      <c r="AT48" s="80">
        <f>SUM(Gosforth:Ermelo!AT48)</f>
        <v>0</v>
      </c>
      <c r="AU48" s="79">
        <f>SUM(Gosforth:Ermelo!AU48)</f>
        <v>0</v>
      </c>
      <c r="AV48" s="79">
        <f>SUM(Gosforth:Ermelo!AV48)</f>
        <v>0</v>
      </c>
      <c r="AW48" s="79">
        <f>SUM(Gosforth:Ermelo!AW48)</f>
        <v>0</v>
      </c>
      <c r="AX48" s="79">
        <f>SUM(Gosforth:Ermelo!AX48)</f>
        <v>0</v>
      </c>
      <c r="AY48" s="79">
        <f>SUM(Gosforth:Ermelo!AY48)</f>
        <v>0</v>
      </c>
      <c r="AZ48" s="79">
        <f>SUM(Gosforth:Ermelo!AZ48)</f>
        <v>0</v>
      </c>
      <c r="BA48" s="79">
        <f>SUM(Gosforth:Ermelo!BA48)</f>
        <v>0</v>
      </c>
      <c r="BB48" s="79">
        <f>SUM(Gosforth:Ermelo!BB48)</f>
        <v>0</v>
      </c>
      <c r="BC48" s="79">
        <f>SUM(Gosforth:Ermelo!BC48)</f>
        <v>0</v>
      </c>
      <c r="BD48" s="79">
        <f>SUM(Gosforth:Ermelo!BD48)</f>
        <v>0</v>
      </c>
      <c r="BE48" s="78">
        <f>SUM(Gosforth:Ermelo!BE48)</f>
        <v>0</v>
      </c>
      <c r="BF48" s="80">
        <f>SUM(Gosforth:Ermelo!BF48)</f>
        <v>0</v>
      </c>
      <c r="BG48" s="79">
        <f>SUM(Gosforth:Ermelo!BG48)</f>
        <v>0</v>
      </c>
      <c r="BH48" s="79">
        <f>SUM(Gosforth:Ermelo!BH48)</f>
        <v>0</v>
      </c>
      <c r="BI48" s="79">
        <f>SUM(Gosforth:Ermelo!BI48)</f>
        <v>0</v>
      </c>
      <c r="BJ48" s="79">
        <f>SUM(Gosforth:Ermelo!BJ48)</f>
        <v>0</v>
      </c>
      <c r="BK48" s="79">
        <f>SUM(Gosforth:Ermelo!BK48)</f>
        <v>0</v>
      </c>
      <c r="BL48" s="79">
        <f>SUM(Gosforth:Ermelo!BL48)</f>
        <v>0</v>
      </c>
      <c r="BM48" s="79">
        <f>SUM(Gosforth:Ermelo!BM48)</f>
        <v>0</v>
      </c>
      <c r="BN48" s="79">
        <f>SUM(Gosforth:Ermelo!BN48)</f>
        <v>0</v>
      </c>
      <c r="BO48" s="79">
        <f>SUM(Gosforth:Ermelo!BO48)</f>
        <v>0</v>
      </c>
      <c r="BP48" s="79">
        <f>SUM(Gosforth:Ermelo!BP48)</f>
        <v>0</v>
      </c>
      <c r="BQ48" s="78">
        <f>SUM(Gosforth:Ermelo!BQ48)</f>
        <v>0</v>
      </c>
      <c r="BR48" s="80">
        <f>SUM(Gosforth:Ermelo!BR48)</f>
        <v>0</v>
      </c>
      <c r="BS48" s="79">
        <f>SUM(Gosforth:Ermelo!BS48)</f>
        <v>0</v>
      </c>
      <c r="BT48" s="79">
        <f>SUM(Gosforth:Ermelo!BT48)</f>
        <v>0</v>
      </c>
      <c r="BU48" s="79">
        <f>SUM(Gosforth:Ermelo!BU48)</f>
        <v>0</v>
      </c>
      <c r="BV48" s="79">
        <f>SUM(Gosforth:Ermelo!BV48)</f>
        <v>0</v>
      </c>
      <c r="BW48" s="79">
        <f>SUM(Gosforth:Ermelo!BW48)</f>
        <v>0</v>
      </c>
      <c r="BX48" s="79">
        <f>SUM(Gosforth:Ermelo!BX48)</f>
        <v>0</v>
      </c>
      <c r="BY48" s="79">
        <f>SUM(Gosforth:Ermelo!BY48)</f>
        <v>0</v>
      </c>
      <c r="BZ48" s="79">
        <f>SUM(Gosforth:Ermelo!BZ48)</f>
        <v>0</v>
      </c>
      <c r="CA48" s="79">
        <f>SUM(Gosforth:Ermelo!CA48)</f>
        <v>0</v>
      </c>
      <c r="CB48" s="79">
        <f>SUM(Gosforth:Ermelo!CB48)</f>
        <v>0</v>
      </c>
      <c r="CC48" s="78">
        <f>SUM(Gosforth:Ermelo!CC48)</f>
        <v>0</v>
      </c>
      <c r="CD48" s="41" t="s">
        <v>54</v>
      </c>
    </row>
    <row r="49" spans="1:82" ht="15">
      <c r="A49" s="41"/>
      <c r="B49" s="75" t="s">
        <v>99</v>
      </c>
      <c r="C49" s="131" t="s">
        <v>100</v>
      </c>
      <c r="D49" s="132" t="s">
        <v>64</v>
      </c>
      <c r="E49" s="266">
        <f>SUM(Gosforth:Ermelo!E49)</f>
        <v>360</v>
      </c>
      <c r="F49" s="221" t="b">
        <f>(Gosforth!G49+Dalpark!G49+Leandra!G49+Trichardt!G49+Ermelo!G49)=G49</f>
        <v>1</v>
      </c>
      <c r="G49" s="76">
        <f t="shared" si="37"/>
        <v>0</v>
      </c>
      <c r="H49" s="77">
        <f>SUM(Gosforth:Ermelo!H49)</f>
        <v>0</v>
      </c>
      <c r="I49" s="78">
        <f>SUM(Gosforth:Ermelo!I49)</f>
        <v>0</v>
      </c>
      <c r="J49" s="77">
        <f>SUM(Gosforth:Ermelo!J49)</f>
        <v>0</v>
      </c>
      <c r="K49" s="79">
        <f>SUM(Gosforth:Ermelo!K49)</f>
        <v>0</v>
      </c>
      <c r="L49" s="79">
        <f>SUM(Gosforth:Ermelo!L49)</f>
        <v>0</v>
      </c>
      <c r="M49" s="79">
        <f>SUM(Gosforth:Ermelo!M49)</f>
        <v>0</v>
      </c>
      <c r="N49" s="79">
        <f>SUM(Gosforth:Ermelo!N49)</f>
        <v>0</v>
      </c>
      <c r="O49" s="79">
        <f>SUM(Gosforth:Ermelo!O49)</f>
        <v>0</v>
      </c>
      <c r="P49" s="79">
        <f>SUM(Gosforth:Ermelo!P49)</f>
        <v>0</v>
      </c>
      <c r="Q49" s="79">
        <f>SUM(Gosforth:Ermelo!Q49)</f>
        <v>0</v>
      </c>
      <c r="R49" s="79">
        <f>SUM(Gosforth:Ermelo!R49)</f>
        <v>0</v>
      </c>
      <c r="S49" s="79">
        <f>SUM(Gosforth:Ermelo!S49)</f>
        <v>0</v>
      </c>
      <c r="T49" s="79">
        <f>SUM(Gosforth:Ermelo!T49)</f>
        <v>0</v>
      </c>
      <c r="U49" s="78">
        <f>SUM(Gosforth:Ermelo!U49)</f>
        <v>0</v>
      </c>
      <c r="V49" s="77">
        <f>SUM(Gosforth:Ermelo!V49)</f>
        <v>0</v>
      </c>
      <c r="W49" s="79">
        <f>SUM(Gosforth:Ermelo!W49)</f>
        <v>0</v>
      </c>
      <c r="X49" s="79">
        <f>SUM(Gosforth:Ermelo!X49)</f>
        <v>0</v>
      </c>
      <c r="Y49" s="79">
        <f>SUM(Gosforth:Ermelo!Y49)</f>
        <v>0</v>
      </c>
      <c r="Z49" s="79">
        <f>SUM(Gosforth:Ermelo!Z49)</f>
        <v>0</v>
      </c>
      <c r="AA49" s="79">
        <f>SUM(Gosforth:Ermelo!AA49)</f>
        <v>0</v>
      </c>
      <c r="AB49" s="79">
        <f>SUM(Gosforth:Ermelo!AB49)</f>
        <v>0</v>
      </c>
      <c r="AC49" s="79">
        <f>SUM(Gosforth:Ermelo!AC49)</f>
        <v>0</v>
      </c>
      <c r="AD49" s="79">
        <f>SUM(Gosforth:Ermelo!AD49)</f>
        <v>0</v>
      </c>
      <c r="AE49" s="79">
        <f>SUM(Gosforth:Ermelo!AE49)</f>
        <v>0</v>
      </c>
      <c r="AF49" s="79">
        <f>SUM(Gosforth:Ermelo!AF49)</f>
        <v>0</v>
      </c>
      <c r="AG49" s="78">
        <f>SUM(Gosforth:Ermelo!AG49)</f>
        <v>0</v>
      </c>
      <c r="AH49" s="80">
        <f>SUM(Gosforth:Ermelo!AH49)</f>
        <v>0</v>
      </c>
      <c r="AI49" s="79">
        <f>SUM(Gosforth:Ermelo!AI49)</f>
        <v>0</v>
      </c>
      <c r="AJ49" s="79">
        <f>SUM(Gosforth:Ermelo!AJ49)</f>
        <v>0</v>
      </c>
      <c r="AK49" s="79">
        <f>SUM(Gosforth:Ermelo!AK49)</f>
        <v>0</v>
      </c>
      <c r="AL49" s="79">
        <f>SUM(Gosforth:Ermelo!AL49)</f>
        <v>0</v>
      </c>
      <c r="AM49" s="79">
        <f>SUM(Gosforth:Ermelo!AM49)</f>
        <v>0</v>
      </c>
      <c r="AN49" s="79">
        <f>SUM(Gosforth:Ermelo!AN49)</f>
        <v>0</v>
      </c>
      <c r="AO49" s="79">
        <f>SUM(Gosforth:Ermelo!AO49)</f>
        <v>0</v>
      </c>
      <c r="AP49" s="79">
        <f>SUM(Gosforth:Ermelo!AP49)</f>
        <v>0</v>
      </c>
      <c r="AQ49" s="79">
        <f>SUM(Gosforth:Ermelo!AQ49)</f>
        <v>0</v>
      </c>
      <c r="AR49" s="79">
        <f>SUM(Gosforth:Ermelo!AR49)</f>
        <v>0</v>
      </c>
      <c r="AS49" s="78">
        <f>SUM(Gosforth:Ermelo!AS49)</f>
        <v>0</v>
      </c>
      <c r="AT49" s="80">
        <f>SUM(Gosforth:Ermelo!AT49)</f>
        <v>0</v>
      </c>
      <c r="AU49" s="79">
        <f>SUM(Gosforth:Ermelo!AU49)</f>
        <v>0</v>
      </c>
      <c r="AV49" s="79">
        <f>SUM(Gosforth:Ermelo!AV49)</f>
        <v>0</v>
      </c>
      <c r="AW49" s="79">
        <f>SUM(Gosforth:Ermelo!AW49)</f>
        <v>0</v>
      </c>
      <c r="AX49" s="79">
        <f>SUM(Gosforth:Ermelo!AX49)</f>
        <v>0</v>
      </c>
      <c r="AY49" s="79">
        <f>SUM(Gosforth:Ermelo!AY49)</f>
        <v>0</v>
      </c>
      <c r="AZ49" s="79">
        <f>SUM(Gosforth:Ermelo!AZ49)</f>
        <v>0</v>
      </c>
      <c r="BA49" s="79">
        <f>SUM(Gosforth:Ermelo!BA49)</f>
        <v>0</v>
      </c>
      <c r="BB49" s="79">
        <f>SUM(Gosforth:Ermelo!BB49)</f>
        <v>0</v>
      </c>
      <c r="BC49" s="79">
        <f>SUM(Gosforth:Ermelo!BC49)</f>
        <v>0</v>
      </c>
      <c r="BD49" s="79">
        <f>SUM(Gosforth:Ermelo!BD49)</f>
        <v>0</v>
      </c>
      <c r="BE49" s="78">
        <f>SUM(Gosforth:Ermelo!BE49)</f>
        <v>0</v>
      </c>
      <c r="BF49" s="80">
        <f>SUM(Gosforth:Ermelo!BF49)</f>
        <v>0</v>
      </c>
      <c r="BG49" s="79">
        <f>SUM(Gosforth:Ermelo!BG49)</f>
        <v>0</v>
      </c>
      <c r="BH49" s="79">
        <f>SUM(Gosforth:Ermelo!BH49)</f>
        <v>0</v>
      </c>
      <c r="BI49" s="79">
        <f>SUM(Gosforth:Ermelo!BI49)</f>
        <v>0</v>
      </c>
      <c r="BJ49" s="79">
        <f>SUM(Gosforth:Ermelo!BJ49)</f>
        <v>0</v>
      </c>
      <c r="BK49" s="79">
        <f>SUM(Gosforth:Ermelo!BK49)</f>
        <v>0</v>
      </c>
      <c r="BL49" s="79">
        <f>SUM(Gosforth:Ermelo!BL49)</f>
        <v>0</v>
      </c>
      <c r="BM49" s="79">
        <f>SUM(Gosforth:Ermelo!BM49)</f>
        <v>0</v>
      </c>
      <c r="BN49" s="79">
        <f>SUM(Gosforth:Ermelo!BN49)</f>
        <v>0</v>
      </c>
      <c r="BO49" s="79">
        <f>SUM(Gosforth:Ermelo!BO49)</f>
        <v>0</v>
      </c>
      <c r="BP49" s="79">
        <f>SUM(Gosforth:Ermelo!BP49)</f>
        <v>0</v>
      </c>
      <c r="BQ49" s="78">
        <f>SUM(Gosforth:Ermelo!BQ49)</f>
        <v>0</v>
      </c>
      <c r="BR49" s="80">
        <f>SUM(Gosforth:Ermelo!BR49)</f>
        <v>0</v>
      </c>
      <c r="BS49" s="79">
        <f>SUM(Gosforth:Ermelo!BS49)</f>
        <v>0</v>
      </c>
      <c r="BT49" s="79">
        <f>SUM(Gosforth:Ermelo!BT49)</f>
        <v>0</v>
      </c>
      <c r="BU49" s="79">
        <f>SUM(Gosforth:Ermelo!BU49)</f>
        <v>0</v>
      </c>
      <c r="BV49" s="79">
        <f>SUM(Gosforth:Ermelo!BV49)</f>
        <v>0</v>
      </c>
      <c r="BW49" s="79">
        <f>SUM(Gosforth:Ermelo!BW49)</f>
        <v>0</v>
      </c>
      <c r="BX49" s="79">
        <f>SUM(Gosforth:Ermelo!BX49)</f>
        <v>0</v>
      </c>
      <c r="BY49" s="79">
        <f>SUM(Gosforth:Ermelo!BY49)</f>
        <v>0</v>
      </c>
      <c r="BZ49" s="79">
        <f>SUM(Gosforth:Ermelo!BZ49)</f>
        <v>0</v>
      </c>
      <c r="CA49" s="79">
        <f>SUM(Gosforth:Ermelo!CA49)</f>
        <v>0</v>
      </c>
      <c r="CB49" s="79">
        <f>SUM(Gosforth:Ermelo!CB49)</f>
        <v>0</v>
      </c>
      <c r="CC49" s="78">
        <f>SUM(Gosforth:Ermelo!CC49)</f>
        <v>0</v>
      </c>
      <c r="CD49" s="41" t="s">
        <v>54</v>
      </c>
    </row>
    <row r="50" spans="1:82" ht="15">
      <c r="A50" s="41"/>
      <c r="B50" s="103" t="s">
        <v>101</v>
      </c>
      <c r="C50" s="286" t="s">
        <v>102</v>
      </c>
      <c r="D50" s="132"/>
      <c r="E50" s="266"/>
      <c r="F50" s="221" t="b">
        <f>(Gosforth!G50+Dalpark!G50+Leandra!G50+Trichardt!G50+Ermelo!G50)=G50</f>
        <v>1</v>
      </c>
      <c r="G50" s="76">
        <f t="shared" si="37"/>
        <v>0</v>
      </c>
      <c r="H50" s="77">
        <f>SUM(Gosforth:Ermelo!H50)</f>
        <v>0</v>
      </c>
      <c r="I50" s="78">
        <f>SUM(Gosforth:Ermelo!I50)</f>
        <v>0</v>
      </c>
      <c r="J50" s="77">
        <f>SUM(Gosforth:Ermelo!J50)</f>
        <v>0</v>
      </c>
      <c r="K50" s="79">
        <f>SUM(Gosforth:Ermelo!K50)</f>
        <v>0</v>
      </c>
      <c r="L50" s="79">
        <f>SUM(Gosforth:Ermelo!L50)</f>
        <v>0</v>
      </c>
      <c r="M50" s="79">
        <f>SUM(Gosforth:Ermelo!M50)</f>
        <v>0</v>
      </c>
      <c r="N50" s="79">
        <f>SUM(Gosforth:Ermelo!N50)</f>
        <v>0</v>
      </c>
      <c r="O50" s="79">
        <f>SUM(Gosforth:Ermelo!O50)</f>
        <v>0</v>
      </c>
      <c r="P50" s="79">
        <f>SUM(Gosforth:Ermelo!P50)</f>
        <v>0</v>
      </c>
      <c r="Q50" s="79">
        <f>SUM(Gosforth:Ermelo!Q50)</f>
        <v>0</v>
      </c>
      <c r="R50" s="79">
        <f>SUM(Gosforth:Ermelo!R50)</f>
        <v>0</v>
      </c>
      <c r="S50" s="79">
        <f>SUM(Gosforth:Ermelo!S50)</f>
        <v>0</v>
      </c>
      <c r="T50" s="79">
        <f>SUM(Gosforth:Ermelo!T50)</f>
        <v>0</v>
      </c>
      <c r="U50" s="78">
        <f>SUM(Gosforth:Ermelo!U50)</f>
        <v>0</v>
      </c>
      <c r="V50" s="77">
        <f>SUM(Gosforth:Ermelo!V50)</f>
        <v>0</v>
      </c>
      <c r="W50" s="79">
        <f>SUM(Gosforth:Ermelo!W50)</f>
        <v>0</v>
      </c>
      <c r="X50" s="79">
        <f>SUM(Gosforth:Ermelo!X50)</f>
        <v>0</v>
      </c>
      <c r="Y50" s="79">
        <f>SUM(Gosforth:Ermelo!Y50)</f>
        <v>0</v>
      </c>
      <c r="Z50" s="79">
        <f>SUM(Gosforth:Ermelo!Z50)</f>
        <v>0</v>
      </c>
      <c r="AA50" s="79">
        <f>SUM(Gosforth:Ermelo!AA50)</f>
        <v>0</v>
      </c>
      <c r="AB50" s="79">
        <f>SUM(Gosforth:Ermelo!AB50)</f>
        <v>0</v>
      </c>
      <c r="AC50" s="79">
        <f>SUM(Gosforth:Ermelo!AC50)</f>
        <v>0</v>
      </c>
      <c r="AD50" s="79">
        <f>SUM(Gosforth:Ermelo!AD50)</f>
        <v>0</v>
      </c>
      <c r="AE50" s="79">
        <f>SUM(Gosforth:Ermelo!AE50)</f>
        <v>0</v>
      </c>
      <c r="AF50" s="79">
        <f>SUM(Gosforth:Ermelo!AF50)</f>
        <v>0</v>
      </c>
      <c r="AG50" s="78">
        <f>SUM(Gosforth:Ermelo!AG50)</f>
        <v>0</v>
      </c>
      <c r="AH50" s="80">
        <f>SUM(Gosforth:Ermelo!AH50)</f>
        <v>0</v>
      </c>
      <c r="AI50" s="79">
        <f>SUM(Gosforth:Ermelo!AI50)</f>
        <v>0</v>
      </c>
      <c r="AJ50" s="79">
        <f>SUM(Gosforth:Ermelo!AJ50)</f>
        <v>0</v>
      </c>
      <c r="AK50" s="79">
        <f>SUM(Gosforth:Ermelo!AK50)</f>
        <v>0</v>
      </c>
      <c r="AL50" s="79">
        <f>SUM(Gosforth:Ermelo!AL50)</f>
        <v>0</v>
      </c>
      <c r="AM50" s="79">
        <f>SUM(Gosforth:Ermelo!AM50)</f>
        <v>0</v>
      </c>
      <c r="AN50" s="79">
        <f>SUM(Gosforth:Ermelo!AN50)</f>
        <v>0</v>
      </c>
      <c r="AO50" s="79">
        <f>SUM(Gosforth:Ermelo!AO50)</f>
        <v>0</v>
      </c>
      <c r="AP50" s="79">
        <f>SUM(Gosforth:Ermelo!AP50)</f>
        <v>0</v>
      </c>
      <c r="AQ50" s="79">
        <f>SUM(Gosforth:Ermelo!AQ50)</f>
        <v>0</v>
      </c>
      <c r="AR50" s="79">
        <f>SUM(Gosforth:Ermelo!AR50)</f>
        <v>0</v>
      </c>
      <c r="AS50" s="78">
        <f>SUM(Gosforth:Ermelo!AS50)</f>
        <v>0</v>
      </c>
      <c r="AT50" s="80">
        <f>SUM(Gosforth:Ermelo!AT50)</f>
        <v>0</v>
      </c>
      <c r="AU50" s="79">
        <f>SUM(Gosforth:Ermelo!AU50)</f>
        <v>0</v>
      </c>
      <c r="AV50" s="79">
        <f>SUM(Gosforth:Ermelo!AV50)</f>
        <v>0</v>
      </c>
      <c r="AW50" s="79">
        <f>SUM(Gosforth:Ermelo!AW50)</f>
        <v>0</v>
      </c>
      <c r="AX50" s="79">
        <f>SUM(Gosforth:Ermelo!AX50)</f>
        <v>0</v>
      </c>
      <c r="AY50" s="79">
        <f>SUM(Gosforth:Ermelo!AY50)</f>
        <v>0</v>
      </c>
      <c r="AZ50" s="79">
        <f>SUM(Gosforth:Ermelo!AZ50)</f>
        <v>0</v>
      </c>
      <c r="BA50" s="79">
        <f>SUM(Gosforth:Ermelo!BA50)</f>
        <v>0</v>
      </c>
      <c r="BB50" s="79">
        <f>SUM(Gosforth:Ermelo!BB50)</f>
        <v>0</v>
      </c>
      <c r="BC50" s="79">
        <f>SUM(Gosforth:Ermelo!BC50)</f>
        <v>0</v>
      </c>
      <c r="BD50" s="79">
        <f>SUM(Gosforth:Ermelo!BD50)</f>
        <v>0</v>
      </c>
      <c r="BE50" s="78">
        <f>SUM(Gosforth:Ermelo!BE50)</f>
        <v>0</v>
      </c>
      <c r="BF50" s="80">
        <f>SUM(Gosforth:Ermelo!BF50)</f>
        <v>0</v>
      </c>
      <c r="BG50" s="79">
        <f>SUM(Gosforth:Ermelo!BG50)</f>
        <v>0</v>
      </c>
      <c r="BH50" s="79">
        <f>SUM(Gosforth:Ermelo!BH50)</f>
        <v>0</v>
      </c>
      <c r="BI50" s="79">
        <f>SUM(Gosforth:Ermelo!BI50)</f>
        <v>0</v>
      </c>
      <c r="BJ50" s="79">
        <f>SUM(Gosforth:Ermelo!BJ50)</f>
        <v>0</v>
      </c>
      <c r="BK50" s="79">
        <f>SUM(Gosforth:Ermelo!BK50)</f>
        <v>0</v>
      </c>
      <c r="BL50" s="79">
        <f>SUM(Gosforth:Ermelo!BL50)</f>
        <v>0</v>
      </c>
      <c r="BM50" s="79">
        <f>SUM(Gosforth:Ermelo!BM50)</f>
        <v>0</v>
      </c>
      <c r="BN50" s="79">
        <f>SUM(Gosforth:Ermelo!BN50)</f>
        <v>0</v>
      </c>
      <c r="BO50" s="79">
        <f>SUM(Gosforth:Ermelo!BO50)</f>
        <v>0</v>
      </c>
      <c r="BP50" s="79">
        <f>SUM(Gosforth:Ermelo!BP50)</f>
        <v>0</v>
      </c>
      <c r="BQ50" s="78">
        <f>SUM(Gosforth:Ermelo!BQ50)</f>
        <v>0</v>
      </c>
      <c r="BR50" s="80">
        <f>SUM(Gosforth:Ermelo!BR50)</f>
        <v>0</v>
      </c>
      <c r="BS50" s="79">
        <f>SUM(Gosforth:Ermelo!BS50)</f>
        <v>0</v>
      </c>
      <c r="BT50" s="79">
        <f>SUM(Gosforth:Ermelo!BT50)</f>
        <v>0</v>
      </c>
      <c r="BU50" s="79">
        <f>SUM(Gosforth:Ermelo!BU50)</f>
        <v>0</v>
      </c>
      <c r="BV50" s="79">
        <f>SUM(Gosforth:Ermelo!BV50)</f>
        <v>0</v>
      </c>
      <c r="BW50" s="79">
        <f>SUM(Gosforth:Ermelo!BW50)</f>
        <v>0</v>
      </c>
      <c r="BX50" s="79">
        <f>SUM(Gosforth:Ermelo!BX50)</f>
        <v>0</v>
      </c>
      <c r="BY50" s="79">
        <f>SUM(Gosforth:Ermelo!BY50)</f>
        <v>0</v>
      </c>
      <c r="BZ50" s="79">
        <f>SUM(Gosforth:Ermelo!BZ50)</f>
        <v>0</v>
      </c>
      <c r="CA50" s="79">
        <f>SUM(Gosforth:Ermelo!CA50)</f>
        <v>0</v>
      </c>
      <c r="CB50" s="79">
        <f>SUM(Gosforth:Ermelo!CB50)</f>
        <v>0</v>
      </c>
      <c r="CC50" s="78">
        <f>SUM(Gosforth:Ermelo!CC50)</f>
        <v>0</v>
      </c>
      <c r="CD50" s="41" t="s">
        <v>54</v>
      </c>
    </row>
    <row r="51" spans="1:82" ht="15">
      <c r="A51" s="41"/>
      <c r="B51" s="75" t="s">
        <v>103</v>
      </c>
      <c r="C51" s="131" t="s">
        <v>104</v>
      </c>
      <c r="D51" s="132" t="s">
        <v>64</v>
      </c>
      <c r="E51" s="266">
        <f>SUM(Gosforth:Ermelo!E51)</f>
        <v>60</v>
      </c>
      <c r="F51" s="221" t="b">
        <f>(Gosforth!G51+Dalpark!G51+Leandra!G51+Trichardt!G51+Ermelo!G51)=G51</f>
        <v>1</v>
      </c>
      <c r="G51" s="76">
        <f t="shared" si="37"/>
        <v>0</v>
      </c>
      <c r="H51" s="77">
        <f>SUM(Gosforth:Ermelo!H51)</f>
        <v>0</v>
      </c>
      <c r="I51" s="78">
        <f>SUM(Gosforth:Ermelo!I51)</f>
        <v>0</v>
      </c>
      <c r="J51" s="77">
        <f>SUM(Gosforth:Ermelo!J51)</f>
        <v>0</v>
      </c>
      <c r="K51" s="79">
        <f>SUM(Gosforth:Ermelo!K51)</f>
        <v>0</v>
      </c>
      <c r="L51" s="79">
        <f>SUM(Gosforth:Ermelo!L51)</f>
        <v>0</v>
      </c>
      <c r="M51" s="79">
        <f>SUM(Gosforth:Ermelo!M51)</f>
        <v>0</v>
      </c>
      <c r="N51" s="79">
        <f>SUM(Gosforth:Ermelo!N51)</f>
        <v>0</v>
      </c>
      <c r="O51" s="79">
        <f>SUM(Gosforth:Ermelo!O51)</f>
        <v>0</v>
      </c>
      <c r="P51" s="79">
        <f>SUM(Gosforth:Ermelo!P51)</f>
        <v>0</v>
      </c>
      <c r="Q51" s="79">
        <f>SUM(Gosforth:Ermelo!Q51)</f>
        <v>0</v>
      </c>
      <c r="R51" s="79">
        <f>SUM(Gosforth:Ermelo!R51)</f>
        <v>0</v>
      </c>
      <c r="S51" s="79">
        <f>SUM(Gosforth:Ermelo!S51)</f>
        <v>0</v>
      </c>
      <c r="T51" s="79">
        <f>SUM(Gosforth:Ermelo!T51)</f>
        <v>0</v>
      </c>
      <c r="U51" s="78">
        <f>SUM(Gosforth:Ermelo!U51)</f>
        <v>0</v>
      </c>
      <c r="V51" s="77">
        <f>SUM(Gosforth:Ermelo!V51)</f>
        <v>0</v>
      </c>
      <c r="W51" s="79">
        <f>SUM(Gosforth:Ermelo!W51)</f>
        <v>0</v>
      </c>
      <c r="X51" s="79">
        <f>SUM(Gosforth:Ermelo!X51)</f>
        <v>0</v>
      </c>
      <c r="Y51" s="79">
        <f>SUM(Gosforth:Ermelo!Y51)</f>
        <v>0</v>
      </c>
      <c r="Z51" s="79">
        <f>SUM(Gosforth:Ermelo!Z51)</f>
        <v>0</v>
      </c>
      <c r="AA51" s="79">
        <f>SUM(Gosforth:Ermelo!AA51)</f>
        <v>0</v>
      </c>
      <c r="AB51" s="79">
        <f>SUM(Gosforth:Ermelo!AB51)</f>
        <v>0</v>
      </c>
      <c r="AC51" s="79">
        <f>SUM(Gosforth:Ermelo!AC51)</f>
        <v>0</v>
      </c>
      <c r="AD51" s="79">
        <f>SUM(Gosforth:Ermelo!AD51)</f>
        <v>0</v>
      </c>
      <c r="AE51" s="79">
        <f>SUM(Gosforth:Ermelo!AE51)</f>
        <v>0</v>
      </c>
      <c r="AF51" s="79">
        <f>SUM(Gosforth:Ermelo!AF51)</f>
        <v>0</v>
      </c>
      <c r="AG51" s="78">
        <f>SUM(Gosforth:Ermelo!AG51)</f>
        <v>0</v>
      </c>
      <c r="AH51" s="80">
        <f>SUM(Gosforth:Ermelo!AH51)</f>
        <v>0</v>
      </c>
      <c r="AI51" s="79">
        <f>SUM(Gosforth:Ermelo!AI51)</f>
        <v>0</v>
      </c>
      <c r="AJ51" s="79">
        <f>SUM(Gosforth:Ermelo!AJ51)</f>
        <v>0</v>
      </c>
      <c r="AK51" s="79">
        <f>SUM(Gosforth:Ermelo!AK51)</f>
        <v>0</v>
      </c>
      <c r="AL51" s="79">
        <f>SUM(Gosforth:Ermelo!AL51)</f>
        <v>0</v>
      </c>
      <c r="AM51" s="79">
        <f>SUM(Gosforth:Ermelo!AM51)</f>
        <v>0</v>
      </c>
      <c r="AN51" s="79">
        <f>SUM(Gosforth:Ermelo!AN51)</f>
        <v>0</v>
      </c>
      <c r="AO51" s="79">
        <f>SUM(Gosforth:Ermelo!AO51)</f>
        <v>0</v>
      </c>
      <c r="AP51" s="79">
        <f>SUM(Gosforth:Ermelo!AP51)</f>
        <v>0</v>
      </c>
      <c r="AQ51" s="79">
        <f>SUM(Gosforth:Ermelo!AQ51)</f>
        <v>0</v>
      </c>
      <c r="AR51" s="79">
        <f>SUM(Gosforth:Ermelo!AR51)</f>
        <v>0</v>
      </c>
      <c r="AS51" s="78">
        <f>SUM(Gosforth:Ermelo!AS51)</f>
        <v>0</v>
      </c>
      <c r="AT51" s="80">
        <f>SUM(Gosforth:Ermelo!AT51)</f>
        <v>0</v>
      </c>
      <c r="AU51" s="79">
        <f>SUM(Gosforth:Ermelo!AU51)</f>
        <v>0</v>
      </c>
      <c r="AV51" s="79">
        <f>SUM(Gosforth:Ermelo!AV51)</f>
        <v>0</v>
      </c>
      <c r="AW51" s="79">
        <f>SUM(Gosforth:Ermelo!AW51)</f>
        <v>0</v>
      </c>
      <c r="AX51" s="79">
        <f>SUM(Gosforth:Ermelo!AX51)</f>
        <v>0</v>
      </c>
      <c r="AY51" s="79">
        <f>SUM(Gosforth:Ermelo!AY51)</f>
        <v>0</v>
      </c>
      <c r="AZ51" s="79">
        <f>SUM(Gosforth:Ermelo!AZ51)</f>
        <v>0</v>
      </c>
      <c r="BA51" s="79">
        <f>SUM(Gosforth:Ermelo!BA51)</f>
        <v>0</v>
      </c>
      <c r="BB51" s="79">
        <f>SUM(Gosforth:Ermelo!BB51)</f>
        <v>0</v>
      </c>
      <c r="BC51" s="79">
        <f>SUM(Gosforth:Ermelo!BC51)</f>
        <v>0</v>
      </c>
      <c r="BD51" s="79">
        <f>SUM(Gosforth:Ermelo!BD51)</f>
        <v>0</v>
      </c>
      <c r="BE51" s="78">
        <f>SUM(Gosforth:Ermelo!BE51)</f>
        <v>0</v>
      </c>
      <c r="BF51" s="80">
        <f>SUM(Gosforth:Ermelo!BF51)</f>
        <v>0</v>
      </c>
      <c r="BG51" s="79">
        <f>SUM(Gosforth:Ermelo!BG51)</f>
        <v>0</v>
      </c>
      <c r="BH51" s="79">
        <f>SUM(Gosforth:Ermelo!BH51)</f>
        <v>0</v>
      </c>
      <c r="BI51" s="79">
        <f>SUM(Gosforth:Ermelo!BI51)</f>
        <v>0</v>
      </c>
      <c r="BJ51" s="79">
        <f>SUM(Gosforth:Ermelo!BJ51)</f>
        <v>0</v>
      </c>
      <c r="BK51" s="79">
        <f>SUM(Gosforth:Ermelo!BK51)</f>
        <v>0</v>
      </c>
      <c r="BL51" s="79">
        <f>SUM(Gosforth:Ermelo!BL51)</f>
        <v>0</v>
      </c>
      <c r="BM51" s="79">
        <f>SUM(Gosforth:Ermelo!BM51)</f>
        <v>0</v>
      </c>
      <c r="BN51" s="79">
        <f>SUM(Gosforth:Ermelo!BN51)</f>
        <v>0</v>
      </c>
      <c r="BO51" s="79">
        <f>SUM(Gosforth:Ermelo!BO51)</f>
        <v>0</v>
      </c>
      <c r="BP51" s="79">
        <f>SUM(Gosforth:Ermelo!BP51)</f>
        <v>0</v>
      </c>
      <c r="BQ51" s="78">
        <f>SUM(Gosforth:Ermelo!BQ51)</f>
        <v>0</v>
      </c>
      <c r="BR51" s="80">
        <f>SUM(Gosforth:Ermelo!BR51)</f>
        <v>0</v>
      </c>
      <c r="BS51" s="79">
        <f>SUM(Gosforth:Ermelo!BS51)</f>
        <v>0</v>
      </c>
      <c r="BT51" s="79">
        <f>SUM(Gosforth:Ermelo!BT51)</f>
        <v>0</v>
      </c>
      <c r="BU51" s="79">
        <f>SUM(Gosforth:Ermelo!BU51)</f>
        <v>0</v>
      </c>
      <c r="BV51" s="79">
        <f>SUM(Gosforth:Ermelo!BV51)</f>
        <v>0</v>
      </c>
      <c r="BW51" s="79">
        <f>SUM(Gosforth:Ermelo!BW51)</f>
        <v>0</v>
      </c>
      <c r="BX51" s="79">
        <f>SUM(Gosforth:Ermelo!BX51)</f>
        <v>0</v>
      </c>
      <c r="BY51" s="79">
        <f>SUM(Gosforth:Ermelo!BY51)</f>
        <v>0</v>
      </c>
      <c r="BZ51" s="79">
        <f>SUM(Gosforth:Ermelo!BZ51)</f>
        <v>0</v>
      </c>
      <c r="CA51" s="79">
        <f>SUM(Gosforth:Ermelo!CA51)</f>
        <v>0</v>
      </c>
      <c r="CB51" s="79">
        <f>SUM(Gosforth:Ermelo!CB51)</f>
        <v>0</v>
      </c>
      <c r="CC51" s="78">
        <f>SUM(Gosforth:Ermelo!CC51)</f>
        <v>0</v>
      </c>
      <c r="CD51" s="41" t="s">
        <v>54</v>
      </c>
    </row>
    <row r="52" spans="1:82" ht="15">
      <c r="A52" s="41"/>
      <c r="B52" s="75" t="s">
        <v>105</v>
      </c>
      <c r="C52" s="131" t="s">
        <v>106</v>
      </c>
      <c r="D52" s="132" t="s">
        <v>64</v>
      </c>
      <c r="E52" s="266">
        <f>SUM(Gosforth:Ermelo!E52)</f>
        <v>300</v>
      </c>
      <c r="F52" s="221" t="b">
        <f>(Gosforth!G52+Dalpark!G52+Leandra!G52+Trichardt!G52+Ermelo!G52)=G52</f>
        <v>1</v>
      </c>
      <c r="G52" s="76">
        <f t="shared" si="37"/>
        <v>0</v>
      </c>
      <c r="H52" s="77">
        <f>SUM(Gosforth:Ermelo!H52)</f>
        <v>0</v>
      </c>
      <c r="I52" s="78">
        <f>SUM(Gosforth:Ermelo!I52)</f>
        <v>0</v>
      </c>
      <c r="J52" s="77">
        <f>SUM(Gosforth:Ermelo!J52)</f>
        <v>0</v>
      </c>
      <c r="K52" s="79">
        <f>SUM(Gosforth:Ermelo!K52)</f>
        <v>0</v>
      </c>
      <c r="L52" s="79">
        <f>SUM(Gosforth:Ermelo!L52)</f>
        <v>0</v>
      </c>
      <c r="M52" s="79">
        <f>SUM(Gosforth:Ermelo!M52)</f>
        <v>0</v>
      </c>
      <c r="N52" s="79">
        <f>SUM(Gosforth:Ermelo!N52)</f>
        <v>0</v>
      </c>
      <c r="O52" s="79">
        <f>SUM(Gosforth:Ermelo!O52)</f>
        <v>0</v>
      </c>
      <c r="P52" s="79">
        <f>SUM(Gosforth:Ermelo!P52)</f>
        <v>0</v>
      </c>
      <c r="Q52" s="79">
        <f>SUM(Gosforth:Ermelo!Q52)</f>
        <v>0</v>
      </c>
      <c r="R52" s="79">
        <f>SUM(Gosforth:Ermelo!R52)</f>
        <v>0</v>
      </c>
      <c r="S52" s="79">
        <f>SUM(Gosforth:Ermelo!S52)</f>
        <v>0</v>
      </c>
      <c r="T52" s="79">
        <f>SUM(Gosforth:Ermelo!T52)</f>
        <v>0</v>
      </c>
      <c r="U52" s="78">
        <f>SUM(Gosforth:Ermelo!U52)</f>
        <v>0</v>
      </c>
      <c r="V52" s="77">
        <f>SUM(Gosforth:Ermelo!V52)</f>
        <v>0</v>
      </c>
      <c r="W52" s="79">
        <f>SUM(Gosforth:Ermelo!W52)</f>
        <v>0</v>
      </c>
      <c r="X52" s="79">
        <f>SUM(Gosforth:Ermelo!X52)</f>
        <v>0</v>
      </c>
      <c r="Y52" s="79">
        <f>SUM(Gosforth:Ermelo!Y52)</f>
        <v>0</v>
      </c>
      <c r="Z52" s="79">
        <f>SUM(Gosforth:Ermelo!Z52)</f>
        <v>0</v>
      </c>
      <c r="AA52" s="79">
        <f>SUM(Gosforth:Ermelo!AA52)</f>
        <v>0</v>
      </c>
      <c r="AB52" s="79">
        <f>SUM(Gosforth:Ermelo!AB52)</f>
        <v>0</v>
      </c>
      <c r="AC52" s="79">
        <f>SUM(Gosforth:Ermelo!AC52)</f>
        <v>0</v>
      </c>
      <c r="AD52" s="79">
        <f>SUM(Gosforth:Ermelo!AD52)</f>
        <v>0</v>
      </c>
      <c r="AE52" s="79">
        <f>SUM(Gosforth:Ermelo!AE52)</f>
        <v>0</v>
      </c>
      <c r="AF52" s="79">
        <f>SUM(Gosforth:Ermelo!AF52)</f>
        <v>0</v>
      </c>
      <c r="AG52" s="78">
        <f>SUM(Gosforth:Ermelo!AG52)</f>
        <v>0</v>
      </c>
      <c r="AH52" s="80">
        <f>SUM(Gosforth:Ermelo!AH52)</f>
        <v>0</v>
      </c>
      <c r="AI52" s="79">
        <f>SUM(Gosforth:Ermelo!AI52)</f>
        <v>0</v>
      </c>
      <c r="AJ52" s="79">
        <f>SUM(Gosforth:Ermelo!AJ52)</f>
        <v>0</v>
      </c>
      <c r="AK52" s="79">
        <f>SUM(Gosforth:Ermelo!AK52)</f>
        <v>0</v>
      </c>
      <c r="AL52" s="79">
        <f>SUM(Gosforth:Ermelo!AL52)</f>
        <v>0</v>
      </c>
      <c r="AM52" s="79">
        <f>SUM(Gosforth:Ermelo!AM52)</f>
        <v>0</v>
      </c>
      <c r="AN52" s="79">
        <f>SUM(Gosforth:Ermelo!AN52)</f>
        <v>0</v>
      </c>
      <c r="AO52" s="79">
        <f>SUM(Gosforth:Ermelo!AO52)</f>
        <v>0</v>
      </c>
      <c r="AP52" s="79">
        <f>SUM(Gosforth:Ermelo!AP52)</f>
        <v>0</v>
      </c>
      <c r="AQ52" s="79">
        <f>SUM(Gosforth:Ermelo!AQ52)</f>
        <v>0</v>
      </c>
      <c r="AR52" s="79">
        <f>SUM(Gosforth:Ermelo!AR52)</f>
        <v>0</v>
      </c>
      <c r="AS52" s="78">
        <f>SUM(Gosforth:Ermelo!AS52)</f>
        <v>0</v>
      </c>
      <c r="AT52" s="80">
        <f>SUM(Gosforth:Ermelo!AT52)</f>
        <v>0</v>
      </c>
      <c r="AU52" s="79">
        <f>SUM(Gosforth:Ermelo!AU52)</f>
        <v>0</v>
      </c>
      <c r="AV52" s="79">
        <f>SUM(Gosforth:Ermelo!AV52)</f>
        <v>0</v>
      </c>
      <c r="AW52" s="79">
        <f>SUM(Gosforth:Ermelo!AW52)</f>
        <v>0</v>
      </c>
      <c r="AX52" s="79">
        <f>SUM(Gosforth:Ermelo!AX52)</f>
        <v>0</v>
      </c>
      <c r="AY52" s="79">
        <f>SUM(Gosforth:Ermelo!AY52)</f>
        <v>0</v>
      </c>
      <c r="AZ52" s="79">
        <f>SUM(Gosforth:Ermelo!AZ52)</f>
        <v>0</v>
      </c>
      <c r="BA52" s="79">
        <f>SUM(Gosforth:Ermelo!BA52)</f>
        <v>0</v>
      </c>
      <c r="BB52" s="79">
        <f>SUM(Gosforth:Ermelo!BB52)</f>
        <v>0</v>
      </c>
      <c r="BC52" s="79">
        <f>SUM(Gosforth:Ermelo!BC52)</f>
        <v>0</v>
      </c>
      <c r="BD52" s="79">
        <f>SUM(Gosforth:Ermelo!BD52)</f>
        <v>0</v>
      </c>
      <c r="BE52" s="78">
        <f>SUM(Gosforth:Ermelo!BE52)</f>
        <v>0</v>
      </c>
      <c r="BF52" s="80">
        <f>SUM(Gosforth:Ermelo!BF52)</f>
        <v>0</v>
      </c>
      <c r="BG52" s="79">
        <f>SUM(Gosforth:Ermelo!BG52)</f>
        <v>0</v>
      </c>
      <c r="BH52" s="79">
        <f>SUM(Gosforth:Ermelo!BH52)</f>
        <v>0</v>
      </c>
      <c r="BI52" s="79">
        <f>SUM(Gosforth:Ermelo!BI52)</f>
        <v>0</v>
      </c>
      <c r="BJ52" s="79">
        <f>SUM(Gosforth:Ermelo!BJ52)</f>
        <v>0</v>
      </c>
      <c r="BK52" s="79">
        <f>SUM(Gosforth:Ermelo!BK52)</f>
        <v>0</v>
      </c>
      <c r="BL52" s="79">
        <f>SUM(Gosforth:Ermelo!BL52)</f>
        <v>0</v>
      </c>
      <c r="BM52" s="79">
        <f>SUM(Gosforth:Ermelo!BM52)</f>
        <v>0</v>
      </c>
      <c r="BN52" s="79">
        <f>SUM(Gosforth:Ermelo!BN52)</f>
        <v>0</v>
      </c>
      <c r="BO52" s="79">
        <f>SUM(Gosforth:Ermelo!BO52)</f>
        <v>0</v>
      </c>
      <c r="BP52" s="79">
        <f>SUM(Gosforth:Ermelo!BP52)</f>
        <v>0</v>
      </c>
      <c r="BQ52" s="78">
        <f>SUM(Gosforth:Ermelo!BQ52)</f>
        <v>0</v>
      </c>
      <c r="BR52" s="80">
        <f>SUM(Gosforth:Ermelo!BR52)</f>
        <v>0</v>
      </c>
      <c r="BS52" s="79">
        <f>SUM(Gosforth:Ermelo!BS52)</f>
        <v>0</v>
      </c>
      <c r="BT52" s="79">
        <f>SUM(Gosforth:Ermelo!BT52)</f>
        <v>0</v>
      </c>
      <c r="BU52" s="79">
        <f>SUM(Gosforth:Ermelo!BU52)</f>
        <v>0</v>
      </c>
      <c r="BV52" s="79">
        <f>SUM(Gosforth:Ermelo!BV52)</f>
        <v>0</v>
      </c>
      <c r="BW52" s="79">
        <f>SUM(Gosforth:Ermelo!BW52)</f>
        <v>0</v>
      </c>
      <c r="BX52" s="79">
        <f>SUM(Gosforth:Ermelo!BX52)</f>
        <v>0</v>
      </c>
      <c r="BY52" s="79">
        <f>SUM(Gosforth:Ermelo!BY52)</f>
        <v>0</v>
      </c>
      <c r="BZ52" s="79">
        <f>SUM(Gosforth:Ermelo!BZ52)</f>
        <v>0</v>
      </c>
      <c r="CA52" s="79">
        <f>SUM(Gosforth:Ermelo!CA52)</f>
        <v>0</v>
      </c>
      <c r="CB52" s="79">
        <f>SUM(Gosforth:Ermelo!CB52)</f>
        <v>0</v>
      </c>
      <c r="CC52" s="78">
        <f>SUM(Gosforth:Ermelo!CC52)</f>
        <v>0</v>
      </c>
      <c r="CD52" s="41" t="s">
        <v>54</v>
      </c>
    </row>
    <row r="53" spans="1:82" ht="15">
      <c r="A53" s="41"/>
      <c r="B53" s="75" t="s">
        <v>107</v>
      </c>
      <c r="C53" s="131" t="s">
        <v>108</v>
      </c>
      <c r="D53" s="132" t="s">
        <v>64</v>
      </c>
      <c r="E53" s="266">
        <f>SUM(Gosforth:Ermelo!E53)</f>
        <v>360</v>
      </c>
      <c r="F53" s="221" t="b">
        <f>(Gosforth!G53+Dalpark!G53+Leandra!G53+Trichardt!G53+Ermelo!G53)=G53</f>
        <v>1</v>
      </c>
      <c r="G53" s="76">
        <f t="shared" si="37"/>
        <v>0</v>
      </c>
      <c r="H53" s="77">
        <f>SUM(Gosforth:Ermelo!H53)</f>
        <v>0</v>
      </c>
      <c r="I53" s="78">
        <f>SUM(Gosforth:Ermelo!I53)</f>
        <v>0</v>
      </c>
      <c r="J53" s="77">
        <f>SUM(Gosforth:Ermelo!J53)</f>
        <v>0</v>
      </c>
      <c r="K53" s="79">
        <f>SUM(Gosforth:Ermelo!K53)</f>
        <v>0</v>
      </c>
      <c r="L53" s="79">
        <f>SUM(Gosforth:Ermelo!L53)</f>
        <v>0</v>
      </c>
      <c r="M53" s="79">
        <f>SUM(Gosforth:Ermelo!M53)</f>
        <v>0</v>
      </c>
      <c r="N53" s="79">
        <f>SUM(Gosforth:Ermelo!N53)</f>
        <v>0</v>
      </c>
      <c r="O53" s="79">
        <f>SUM(Gosforth:Ermelo!O53)</f>
        <v>0</v>
      </c>
      <c r="P53" s="79">
        <f>SUM(Gosforth:Ermelo!P53)</f>
        <v>0</v>
      </c>
      <c r="Q53" s="79">
        <f>SUM(Gosforth:Ermelo!Q53)</f>
        <v>0</v>
      </c>
      <c r="R53" s="79">
        <f>SUM(Gosforth:Ermelo!R53)</f>
        <v>0</v>
      </c>
      <c r="S53" s="79">
        <f>SUM(Gosforth:Ermelo!S53)</f>
        <v>0</v>
      </c>
      <c r="T53" s="79">
        <f>SUM(Gosforth:Ermelo!T53)</f>
        <v>0</v>
      </c>
      <c r="U53" s="78">
        <f>SUM(Gosforth:Ermelo!U53)</f>
        <v>0</v>
      </c>
      <c r="V53" s="77">
        <f>SUM(Gosforth:Ermelo!V53)</f>
        <v>0</v>
      </c>
      <c r="W53" s="79">
        <f>SUM(Gosforth:Ermelo!W53)</f>
        <v>0</v>
      </c>
      <c r="X53" s="79">
        <f>SUM(Gosforth:Ermelo!X53)</f>
        <v>0</v>
      </c>
      <c r="Y53" s="79">
        <f>SUM(Gosforth:Ermelo!Y53)</f>
        <v>0</v>
      </c>
      <c r="Z53" s="79">
        <f>SUM(Gosforth:Ermelo!Z53)</f>
        <v>0</v>
      </c>
      <c r="AA53" s="79">
        <f>SUM(Gosforth:Ermelo!AA53)</f>
        <v>0</v>
      </c>
      <c r="AB53" s="79">
        <f>SUM(Gosforth:Ermelo!AB53)</f>
        <v>0</v>
      </c>
      <c r="AC53" s="79">
        <f>SUM(Gosforth:Ermelo!AC53)</f>
        <v>0</v>
      </c>
      <c r="AD53" s="79">
        <f>SUM(Gosforth:Ermelo!AD53)</f>
        <v>0</v>
      </c>
      <c r="AE53" s="79">
        <f>SUM(Gosforth:Ermelo!AE53)</f>
        <v>0</v>
      </c>
      <c r="AF53" s="79">
        <f>SUM(Gosforth:Ermelo!AF53)</f>
        <v>0</v>
      </c>
      <c r="AG53" s="78">
        <f>SUM(Gosforth:Ermelo!AG53)</f>
        <v>0</v>
      </c>
      <c r="AH53" s="80">
        <f>SUM(Gosforth:Ermelo!AH53)</f>
        <v>0</v>
      </c>
      <c r="AI53" s="79">
        <f>SUM(Gosforth:Ermelo!AI53)</f>
        <v>0</v>
      </c>
      <c r="AJ53" s="79">
        <f>SUM(Gosforth:Ermelo!AJ53)</f>
        <v>0</v>
      </c>
      <c r="AK53" s="79">
        <f>SUM(Gosforth:Ermelo!AK53)</f>
        <v>0</v>
      </c>
      <c r="AL53" s="79">
        <f>SUM(Gosforth:Ermelo!AL53)</f>
        <v>0</v>
      </c>
      <c r="AM53" s="79">
        <f>SUM(Gosforth:Ermelo!AM53)</f>
        <v>0</v>
      </c>
      <c r="AN53" s="79">
        <f>SUM(Gosforth:Ermelo!AN53)</f>
        <v>0</v>
      </c>
      <c r="AO53" s="79">
        <f>SUM(Gosforth:Ermelo!AO53)</f>
        <v>0</v>
      </c>
      <c r="AP53" s="79">
        <f>SUM(Gosforth:Ermelo!AP53)</f>
        <v>0</v>
      </c>
      <c r="AQ53" s="79">
        <f>SUM(Gosforth:Ermelo!AQ53)</f>
        <v>0</v>
      </c>
      <c r="AR53" s="79">
        <f>SUM(Gosforth:Ermelo!AR53)</f>
        <v>0</v>
      </c>
      <c r="AS53" s="78">
        <f>SUM(Gosforth:Ermelo!AS53)</f>
        <v>0</v>
      </c>
      <c r="AT53" s="80">
        <f>SUM(Gosforth:Ermelo!AT53)</f>
        <v>0</v>
      </c>
      <c r="AU53" s="79">
        <f>SUM(Gosforth:Ermelo!AU53)</f>
        <v>0</v>
      </c>
      <c r="AV53" s="79">
        <f>SUM(Gosforth:Ermelo!AV53)</f>
        <v>0</v>
      </c>
      <c r="AW53" s="79">
        <f>SUM(Gosforth:Ermelo!AW53)</f>
        <v>0</v>
      </c>
      <c r="AX53" s="79">
        <f>SUM(Gosforth:Ermelo!AX53)</f>
        <v>0</v>
      </c>
      <c r="AY53" s="79">
        <f>SUM(Gosforth:Ermelo!AY53)</f>
        <v>0</v>
      </c>
      <c r="AZ53" s="79">
        <f>SUM(Gosforth:Ermelo!AZ53)</f>
        <v>0</v>
      </c>
      <c r="BA53" s="79">
        <f>SUM(Gosforth:Ermelo!BA53)</f>
        <v>0</v>
      </c>
      <c r="BB53" s="79">
        <f>SUM(Gosforth:Ermelo!BB53)</f>
        <v>0</v>
      </c>
      <c r="BC53" s="79">
        <f>SUM(Gosforth:Ermelo!BC53)</f>
        <v>0</v>
      </c>
      <c r="BD53" s="79">
        <f>SUM(Gosforth:Ermelo!BD53)</f>
        <v>0</v>
      </c>
      <c r="BE53" s="78">
        <f>SUM(Gosforth:Ermelo!BE53)</f>
        <v>0</v>
      </c>
      <c r="BF53" s="80">
        <f>SUM(Gosforth:Ermelo!BF53)</f>
        <v>0</v>
      </c>
      <c r="BG53" s="79">
        <f>SUM(Gosforth:Ermelo!BG53)</f>
        <v>0</v>
      </c>
      <c r="BH53" s="79">
        <f>SUM(Gosforth:Ermelo!BH53)</f>
        <v>0</v>
      </c>
      <c r="BI53" s="79">
        <f>SUM(Gosforth:Ermelo!BI53)</f>
        <v>0</v>
      </c>
      <c r="BJ53" s="79">
        <f>SUM(Gosforth:Ermelo!BJ53)</f>
        <v>0</v>
      </c>
      <c r="BK53" s="79">
        <f>SUM(Gosforth:Ermelo!BK53)</f>
        <v>0</v>
      </c>
      <c r="BL53" s="79">
        <f>SUM(Gosforth:Ermelo!BL53)</f>
        <v>0</v>
      </c>
      <c r="BM53" s="79">
        <f>SUM(Gosforth:Ermelo!BM53)</f>
        <v>0</v>
      </c>
      <c r="BN53" s="79">
        <f>SUM(Gosforth:Ermelo!BN53)</f>
        <v>0</v>
      </c>
      <c r="BO53" s="79">
        <f>SUM(Gosforth:Ermelo!BO53)</f>
        <v>0</v>
      </c>
      <c r="BP53" s="79">
        <f>SUM(Gosforth:Ermelo!BP53)</f>
        <v>0</v>
      </c>
      <c r="BQ53" s="78">
        <f>SUM(Gosforth:Ermelo!BQ53)</f>
        <v>0</v>
      </c>
      <c r="BR53" s="80">
        <f>SUM(Gosforth:Ermelo!BR53)</f>
        <v>0</v>
      </c>
      <c r="BS53" s="79">
        <f>SUM(Gosforth:Ermelo!BS53)</f>
        <v>0</v>
      </c>
      <c r="BT53" s="79">
        <f>SUM(Gosforth:Ermelo!BT53)</f>
        <v>0</v>
      </c>
      <c r="BU53" s="79">
        <f>SUM(Gosforth:Ermelo!BU53)</f>
        <v>0</v>
      </c>
      <c r="BV53" s="79">
        <f>SUM(Gosforth:Ermelo!BV53)</f>
        <v>0</v>
      </c>
      <c r="BW53" s="79">
        <f>SUM(Gosforth:Ermelo!BW53)</f>
        <v>0</v>
      </c>
      <c r="BX53" s="79">
        <f>SUM(Gosforth:Ermelo!BX53)</f>
        <v>0</v>
      </c>
      <c r="BY53" s="79">
        <f>SUM(Gosforth:Ermelo!BY53)</f>
        <v>0</v>
      </c>
      <c r="BZ53" s="79">
        <f>SUM(Gosforth:Ermelo!BZ53)</f>
        <v>0</v>
      </c>
      <c r="CA53" s="79">
        <f>SUM(Gosforth:Ermelo!CA53)</f>
        <v>0</v>
      </c>
      <c r="CB53" s="79">
        <f>SUM(Gosforth:Ermelo!CB53)</f>
        <v>0</v>
      </c>
      <c r="CC53" s="78">
        <f>SUM(Gosforth:Ermelo!CC53)</f>
        <v>0</v>
      </c>
      <c r="CD53" s="41" t="s">
        <v>54</v>
      </c>
    </row>
    <row r="54" spans="1:82" ht="15">
      <c r="A54" s="41"/>
      <c r="B54" s="123" t="s">
        <v>109</v>
      </c>
      <c r="C54" s="124" t="s">
        <v>110</v>
      </c>
      <c r="D54" s="125"/>
      <c r="E54" s="328"/>
      <c r="F54" s="221" t="b">
        <f>(Gosforth!G54+Dalpark!G54+Leandra!G54+Trichardt!G54+Ermelo!G54)=G54</f>
        <v>1</v>
      </c>
      <c r="G54" s="126">
        <f>SUM(G55:G91)</f>
        <v>0</v>
      </c>
      <c r="H54" s="127">
        <f>SUM(H55:H91)</f>
        <v>0</v>
      </c>
      <c r="I54" s="128">
        <f t="shared" ref="I54:BT54" si="38">SUM(I55:I91)</f>
        <v>0</v>
      </c>
      <c r="J54" s="127">
        <f t="shared" si="38"/>
        <v>0</v>
      </c>
      <c r="K54" s="129">
        <f t="shared" si="38"/>
        <v>0</v>
      </c>
      <c r="L54" s="129">
        <f t="shared" si="38"/>
        <v>0</v>
      </c>
      <c r="M54" s="129">
        <f t="shared" si="38"/>
        <v>0</v>
      </c>
      <c r="N54" s="129">
        <f t="shared" si="38"/>
        <v>0</v>
      </c>
      <c r="O54" s="129">
        <f t="shared" si="38"/>
        <v>0</v>
      </c>
      <c r="P54" s="129">
        <f t="shared" si="38"/>
        <v>0</v>
      </c>
      <c r="Q54" s="129">
        <f t="shared" si="38"/>
        <v>0</v>
      </c>
      <c r="R54" s="129">
        <f t="shared" si="38"/>
        <v>0</v>
      </c>
      <c r="S54" s="129">
        <f t="shared" si="38"/>
        <v>0</v>
      </c>
      <c r="T54" s="129">
        <f t="shared" si="38"/>
        <v>0</v>
      </c>
      <c r="U54" s="128">
        <f t="shared" si="38"/>
        <v>0</v>
      </c>
      <c r="V54" s="127">
        <f t="shared" si="38"/>
        <v>0</v>
      </c>
      <c r="W54" s="129">
        <f t="shared" si="38"/>
        <v>0</v>
      </c>
      <c r="X54" s="129">
        <f t="shared" si="38"/>
        <v>0</v>
      </c>
      <c r="Y54" s="129">
        <f t="shared" si="38"/>
        <v>0</v>
      </c>
      <c r="Z54" s="129">
        <f t="shared" si="38"/>
        <v>0</v>
      </c>
      <c r="AA54" s="129">
        <f t="shared" si="38"/>
        <v>0</v>
      </c>
      <c r="AB54" s="129">
        <f t="shared" si="38"/>
        <v>0</v>
      </c>
      <c r="AC54" s="129">
        <f t="shared" si="38"/>
        <v>0</v>
      </c>
      <c r="AD54" s="129">
        <f t="shared" si="38"/>
        <v>0</v>
      </c>
      <c r="AE54" s="129">
        <f t="shared" si="38"/>
        <v>0</v>
      </c>
      <c r="AF54" s="129">
        <f t="shared" si="38"/>
        <v>0</v>
      </c>
      <c r="AG54" s="128">
        <f t="shared" si="38"/>
        <v>0</v>
      </c>
      <c r="AH54" s="130">
        <f t="shared" si="38"/>
        <v>0</v>
      </c>
      <c r="AI54" s="129">
        <f t="shared" si="38"/>
        <v>0</v>
      </c>
      <c r="AJ54" s="129">
        <f t="shared" si="38"/>
        <v>0</v>
      </c>
      <c r="AK54" s="129">
        <f t="shared" si="38"/>
        <v>0</v>
      </c>
      <c r="AL54" s="129">
        <f t="shared" si="38"/>
        <v>0</v>
      </c>
      <c r="AM54" s="129">
        <f t="shared" si="38"/>
        <v>0</v>
      </c>
      <c r="AN54" s="129">
        <f t="shared" si="38"/>
        <v>0</v>
      </c>
      <c r="AO54" s="129">
        <f t="shared" si="38"/>
        <v>0</v>
      </c>
      <c r="AP54" s="129">
        <f t="shared" si="38"/>
        <v>0</v>
      </c>
      <c r="AQ54" s="129">
        <f t="shared" si="38"/>
        <v>0</v>
      </c>
      <c r="AR54" s="129">
        <f t="shared" si="38"/>
        <v>0</v>
      </c>
      <c r="AS54" s="128">
        <f t="shared" si="38"/>
        <v>0</v>
      </c>
      <c r="AT54" s="130">
        <f t="shared" si="38"/>
        <v>0</v>
      </c>
      <c r="AU54" s="129">
        <f t="shared" si="38"/>
        <v>0</v>
      </c>
      <c r="AV54" s="129">
        <f t="shared" si="38"/>
        <v>0</v>
      </c>
      <c r="AW54" s="129">
        <f t="shared" si="38"/>
        <v>0</v>
      </c>
      <c r="AX54" s="129">
        <f t="shared" si="38"/>
        <v>0</v>
      </c>
      <c r="AY54" s="129">
        <f t="shared" si="38"/>
        <v>0</v>
      </c>
      <c r="AZ54" s="129">
        <f t="shared" si="38"/>
        <v>0</v>
      </c>
      <c r="BA54" s="129">
        <f t="shared" si="38"/>
        <v>0</v>
      </c>
      <c r="BB54" s="129">
        <f t="shared" si="38"/>
        <v>0</v>
      </c>
      <c r="BC54" s="129">
        <f t="shared" si="38"/>
        <v>0</v>
      </c>
      <c r="BD54" s="129">
        <f t="shared" si="38"/>
        <v>0</v>
      </c>
      <c r="BE54" s="128">
        <f t="shared" si="38"/>
        <v>0</v>
      </c>
      <c r="BF54" s="130">
        <f t="shared" si="38"/>
        <v>0</v>
      </c>
      <c r="BG54" s="129">
        <f t="shared" si="38"/>
        <v>0</v>
      </c>
      <c r="BH54" s="129">
        <f t="shared" si="38"/>
        <v>0</v>
      </c>
      <c r="BI54" s="129">
        <f t="shared" si="38"/>
        <v>0</v>
      </c>
      <c r="BJ54" s="129">
        <f t="shared" si="38"/>
        <v>0</v>
      </c>
      <c r="BK54" s="129">
        <f t="shared" si="38"/>
        <v>0</v>
      </c>
      <c r="BL54" s="129">
        <f t="shared" si="38"/>
        <v>0</v>
      </c>
      <c r="BM54" s="129">
        <f t="shared" si="38"/>
        <v>0</v>
      </c>
      <c r="BN54" s="129">
        <f t="shared" si="38"/>
        <v>0</v>
      </c>
      <c r="BO54" s="129">
        <f t="shared" si="38"/>
        <v>0</v>
      </c>
      <c r="BP54" s="129">
        <f t="shared" si="38"/>
        <v>0</v>
      </c>
      <c r="BQ54" s="128">
        <f t="shared" si="38"/>
        <v>0</v>
      </c>
      <c r="BR54" s="130">
        <f t="shared" si="38"/>
        <v>0</v>
      </c>
      <c r="BS54" s="129">
        <f t="shared" si="38"/>
        <v>0</v>
      </c>
      <c r="BT54" s="129">
        <f t="shared" si="38"/>
        <v>0</v>
      </c>
      <c r="BU54" s="129">
        <f t="shared" ref="BU54:CC54" si="39">SUM(BU55:BU91)</f>
        <v>0</v>
      </c>
      <c r="BV54" s="129">
        <f t="shared" si="39"/>
        <v>0</v>
      </c>
      <c r="BW54" s="129">
        <f t="shared" si="39"/>
        <v>0</v>
      </c>
      <c r="BX54" s="129">
        <f t="shared" si="39"/>
        <v>0</v>
      </c>
      <c r="BY54" s="129">
        <f t="shared" si="39"/>
        <v>0</v>
      </c>
      <c r="BZ54" s="129">
        <f t="shared" si="39"/>
        <v>0</v>
      </c>
      <c r="CA54" s="129">
        <f t="shared" si="39"/>
        <v>0</v>
      </c>
      <c r="CB54" s="129">
        <f t="shared" si="39"/>
        <v>0</v>
      </c>
      <c r="CC54" s="128">
        <f t="shared" si="39"/>
        <v>0</v>
      </c>
      <c r="CD54" s="41" t="s">
        <v>54</v>
      </c>
    </row>
    <row r="55" spans="1:82" ht="15">
      <c r="A55" s="41"/>
      <c r="B55" s="75" t="s">
        <v>111</v>
      </c>
      <c r="C55" s="131" t="s">
        <v>112</v>
      </c>
      <c r="D55" s="132" t="s">
        <v>64</v>
      </c>
      <c r="E55" s="266">
        <f>SUM(Gosforth:Ermelo!E55)</f>
        <v>360</v>
      </c>
      <c r="F55" s="221" t="b">
        <f>(Gosforth!G55+Dalpark!G55+Leandra!G55+Trichardt!G55+Ermelo!G55)=G55</f>
        <v>1</v>
      </c>
      <c r="G55" s="76">
        <f t="shared" si="37"/>
        <v>0</v>
      </c>
      <c r="H55" s="77">
        <f>SUM(Gosforth:Ermelo!H55)</f>
        <v>0</v>
      </c>
      <c r="I55" s="78">
        <f>SUM(Gosforth:Ermelo!I55)</f>
        <v>0</v>
      </c>
      <c r="J55" s="77">
        <f>SUM(Gosforth:Ermelo!J55)</f>
        <v>0</v>
      </c>
      <c r="K55" s="79">
        <f>SUM(Gosforth:Ermelo!K55)</f>
        <v>0</v>
      </c>
      <c r="L55" s="79">
        <f>SUM(Gosforth:Ermelo!L55)</f>
        <v>0</v>
      </c>
      <c r="M55" s="79">
        <f>SUM(Gosforth:Ermelo!M55)</f>
        <v>0</v>
      </c>
      <c r="N55" s="79">
        <f>SUM(Gosforth:Ermelo!N55)</f>
        <v>0</v>
      </c>
      <c r="O55" s="79">
        <f>SUM(Gosforth:Ermelo!O55)</f>
        <v>0</v>
      </c>
      <c r="P55" s="79">
        <f>SUM(Gosforth:Ermelo!P55)</f>
        <v>0</v>
      </c>
      <c r="Q55" s="79">
        <f>SUM(Gosforth:Ermelo!Q55)</f>
        <v>0</v>
      </c>
      <c r="R55" s="79">
        <f>SUM(Gosforth:Ermelo!R55)</f>
        <v>0</v>
      </c>
      <c r="S55" s="79">
        <f>SUM(Gosforth:Ermelo!S55)</f>
        <v>0</v>
      </c>
      <c r="T55" s="79">
        <f>SUM(Gosforth:Ermelo!T55)</f>
        <v>0</v>
      </c>
      <c r="U55" s="78">
        <f>SUM(Gosforth:Ermelo!U55)</f>
        <v>0</v>
      </c>
      <c r="V55" s="77">
        <f>SUM(Gosforth:Ermelo!V55)</f>
        <v>0</v>
      </c>
      <c r="W55" s="79">
        <f>SUM(Gosforth:Ermelo!W55)</f>
        <v>0</v>
      </c>
      <c r="X55" s="79">
        <f>SUM(Gosforth:Ermelo!X55)</f>
        <v>0</v>
      </c>
      <c r="Y55" s="79">
        <f>SUM(Gosforth:Ermelo!Y55)</f>
        <v>0</v>
      </c>
      <c r="Z55" s="79">
        <f>SUM(Gosforth:Ermelo!Z55)</f>
        <v>0</v>
      </c>
      <c r="AA55" s="79">
        <f>SUM(Gosforth:Ermelo!AA55)</f>
        <v>0</v>
      </c>
      <c r="AB55" s="79">
        <f>SUM(Gosforth:Ermelo!AB55)</f>
        <v>0</v>
      </c>
      <c r="AC55" s="79">
        <f>SUM(Gosforth:Ermelo!AC55)</f>
        <v>0</v>
      </c>
      <c r="AD55" s="79">
        <f>SUM(Gosforth:Ermelo!AD55)</f>
        <v>0</v>
      </c>
      <c r="AE55" s="79">
        <f>SUM(Gosforth:Ermelo!AE55)</f>
        <v>0</v>
      </c>
      <c r="AF55" s="79">
        <f>SUM(Gosforth:Ermelo!AF55)</f>
        <v>0</v>
      </c>
      <c r="AG55" s="78">
        <f>SUM(Gosforth:Ermelo!AG55)</f>
        <v>0</v>
      </c>
      <c r="AH55" s="80">
        <f>SUM(Gosforth:Ermelo!AH55)</f>
        <v>0</v>
      </c>
      <c r="AI55" s="79">
        <f>SUM(Gosforth:Ermelo!AI55)</f>
        <v>0</v>
      </c>
      <c r="AJ55" s="79">
        <f>SUM(Gosforth:Ermelo!AJ55)</f>
        <v>0</v>
      </c>
      <c r="AK55" s="79">
        <f>SUM(Gosforth:Ermelo!AK55)</f>
        <v>0</v>
      </c>
      <c r="AL55" s="79">
        <f>SUM(Gosforth:Ermelo!AL55)</f>
        <v>0</v>
      </c>
      <c r="AM55" s="79">
        <f>SUM(Gosforth:Ermelo!AM55)</f>
        <v>0</v>
      </c>
      <c r="AN55" s="79">
        <f>SUM(Gosforth:Ermelo!AN55)</f>
        <v>0</v>
      </c>
      <c r="AO55" s="79">
        <f>SUM(Gosforth:Ermelo!AO55)</f>
        <v>0</v>
      </c>
      <c r="AP55" s="79">
        <f>SUM(Gosforth:Ermelo!AP55)</f>
        <v>0</v>
      </c>
      <c r="AQ55" s="79">
        <f>SUM(Gosforth:Ermelo!AQ55)</f>
        <v>0</v>
      </c>
      <c r="AR55" s="79">
        <f>SUM(Gosforth:Ermelo!AR55)</f>
        <v>0</v>
      </c>
      <c r="AS55" s="78">
        <f>SUM(Gosforth:Ermelo!AS55)</f>
        <v>0</v>
      </c>
      <c r="AT55" s="80">
        <f>SUM(Gosforth:Ermelo!AT55)</f>
        <v>0</v>
      </c>
      <c r="AU55" s="79">
        <f>SUM(Gosforth:Ermelo!AU55)</f>
        <v>0</v>
      </c>
      <c r="AV55" s="79">
        <f>SUM(Gosforth:Ermelo!AV55)</f>
        <v>0</v>
      </c>
      <c r="AW55" s="79">
        <f>SUM(Gosforth:Ermelo!AW55)</f>
        <v>0</v>
      </c>
      <c r="AX55" s="79">
        <f>SUM(Gosforth:Ermelo!AX55)</f>
        <v>0</v>
      </c>
      <c r="AY55" s="79">
        <f>SUM(Gosforth:Ermelo!AY55)</f>
        <v>0</v>
      </c>
      <c r="AZ55" s="79">
        <f>SUM(Gosforth:Ermelo!AZ55)</f>
        <v>0</v>
      </c>
      <c r="BA55" s="79">
        <f>SUM(Gosforth:Ermelo!BA55)</f>
        <v>0</v>
      </c>
      <c r="BB55" s="79">
        <f>SUM(Gosforth:Ermelo!BB55)</f>
        <v>0</v>
      </c>
      <c r="BC55" s="79">
        <f>SUM(Gosforth:Ermelo!BC55)</f>
        <v>0</v>
      </c>
      <c r="BD55" s="79">
        <f>SUM(Gosforth:Ermelo!BD55)</f>
        <v>0</v>
      </c>
      <c r="BE55" s="78">
        <f>SUM(Gosforth:Ermelo!BE55)</f>
        <v>0</v>
      </c>
      <c r="BF55" s="80">
        <f>SUM(Gosforth:Ermelo!BF55)</f>
        <v>0</v>
      </c>
      <c r="BG55" s="79">
        <f>SUM(Gosforth:Ermelo!BG55)</f>
        <v>0</v>
      </c>
      <c r="BH55" s="79">
        <f>SUM(Gosforth:Ermelo!BH55)</f>
        <v>0</v>
      </c>
      <c r="BI55" s="79">
        <f>SUM(Gosforth:Ermelo!BI55)</f>
        <v>0</v>
      </c>
      <c r="BJ55" s="79">
        <f>SUM(Gosforth:Ermelo!BJ55)</f>
        <v>0</v>
      </c>
      <c r="BK55" s="79">
        <f>SUM(Gosforth:Ermelo!BK55)</f>
        <v>0</v>
      </c>
      <c r="BL55" s="79">
        <f>SUM(Gosforth:Ermelo!BL55)</f>
        <v>0</v>
      </c>
      <c r="BM55" s="79">
        <f>SUM(Gosforth:Ermelo!BM55)</f>
        <v>0</v>
      </c>
      <c r="BN55" s="79">
        <f>SUM(Gosforth:Ermelo!BN55)</f>
        <v>0</v>
      </c>
      <c r="BO55" s="79">
        <f>SUM(Gosforth:Ermelo!BO55)</f>
        <v>0</v>
      </c>
      <c r="BP55" s="79">
        <f>SUM(Gosforth:Ermelo!BP55)</f>
        <v>0</v>
      </c>
      <c r="BQ55" s="78">
        <f>SUM(Gosforth:Ermelo!BQ55)</f>
        <v>0</v>
      </c>
      <c r="BR55" s="80">
        <f>SUM(Gosforth:Ermelo!BR55)</f>
        <v>0</v>
      </c>
      <c r="BS55" s="79">
        <f>SUM(Gosforth:Ermelo!BS55)</f>
        <v>0</v>
      </c>
      <c r="BT55" s="79">
        <f>SUM(Gosforth:Ermelo!BT55)</f>
        <v>0</v>
      </c>
      <c r="BU55" s="79">
        <f>SUM(Gosforth:Ermelo!BU55)</f>
        <v>0</v>
      </c>
      <c r="BV55" s="79">
        <f>SUM(Gosforth:Ermelo!BV55)</f>
        <v>0</v>
      </c>
      <c r="BW55" s="79">
        <f>SUM(Gosforth:Ermelo!BW55)</f>
        <v>0</v>
      </c>
      <c r="BX55" s="79">
        <f>SUM(Gosforth:Ermelo!BX55)</f>
        <v>0</v>
      </c>
      <c r="BY55" s="79">
        <f>SUM(Gosforth:Ermelo!BY55)</f>
        <v>0</v>
      </c>
      <c r="BZ55" s="79">
        <f>SUM(Gosforth:Ermelo!BZ55)</f>
        <v>0</v>
      </c>
      <c r="CA55" s="79">
        <f>SUM(Gosforth:Ermelo!CA55)</f>
        <v>0</v>
      </c>
      <c r="CB55" s="79">
        <f>SUM(Gosforth:Ermelo!CB55)</f>
        <v>0</v>
      </c>
      <c r="CC55" s="78">
        <f>SUM(Gosforth:Ermelo!CC55)</f>
        <v>0</v>
      </c>
      <c r="CD55" s="41" t="s">
        <v>54</v>
      </c>
    </row>
    <row r="56" spans="1:82" ht="15">
      <c r="A56" s="41"/>
      <c r="B56" s="75" t="s">
        <v>113</v>
      </c>
      <c r="C56" s="131" t="s">
        <v>114</v>
      </c>
      <c r="D56" s="132" t="s">
        <v>64</v>
      </c>
      <c r="E56" s="266">
        <f>SUM(Gosforth:Ermelo!E56)</f>
        <v>360</v>
      </c>
      <c r="F56" s="221" t="b">
        <f>(Gosforth!G56+Dalpark!G56+Leandra!G56+Trichardt!G56+Ermelo!G56)=G56</f>
        <v>1</v>
      </c>
      <c r="G56" s="76">
        <f t="shared" si="37"/>
        <v>0</v>
      </c>
      <c r="H56" s="77">
        <f>SUM(Gosforth:Ermelo!H56)</f>
        <v>0</v>
      </c>
      <c r="I56" s="78">
        <f>SUM(Gosforth:Ermelo!I56)</f>
        <v>0</v>
      </c>
      <c r="J56" s="77">
        <f>SUM(Gosforth:Ermelo!J56)</f>
        <v>0</v>
      </c>
      <c r="K56" s="79">
        <f>SUM(Gosforth:Ermelo!K56)</f>
        <v>0</v>
      </c>
      <c r="L56" s="79">
        <f>SUM(Gosforth:Ermelo!L56)</f>
        <v>0</v>
      </c>
      <c r="M56" s="79">
        <f>SUM(Gosforth:Ermelo!M56)</f>
        <v>0</v>
      </c>
      <c r="N56" s="79">
        <f>SUM(Gosforth:Ermelo!N56)</f>
        <v>0</v>
      </c>
      <c r="O56" s="79">
        <f>SUM(Gosforth:Ermelo!O56)</f>
        <v>0</v>
      </c>
      <c r="P56" s="79">
        <f>SUM(Gosforth:Ermelo!P56)</f>
        <v>0</v>
      </c>
      <c r="Q56" s="79">
        <f>SUM(Gosforth:Ermelo!Q56)</f>
        <v>0</v>
      </c>
      <c r="R56" s="79">
        <f>SUM(Gosforth:Ermelo!R56)</f>
        <v>0</v>
      </c>
      <c r="S56" s="79">
        <f>SUM(Gosforth:Ermelo!S56)</f>
        <v>0</v>
      </c>
      <c r="T56" s="79">
        <f>SUM(Gosforth:Ermelo!T56)</f>
        <v>0</v>
      </c>
      <c r="U56" s="78">
        <f>SUM(Gosforth:Ermelo!U56)</f>
        <v>0</v>
      </c>
      <c r="V56" s="77">
        <f>SUM(Gosforth:Ermelo!V56)</f>
        <v>0</v>
      </c>
      <c r="W56" s="79">
        <f>SUM(Gosforth:Ermelo!W56)</f>
        <v>0</v>
      </c>
      <c r="X56" s="79">
        <f>SUM(Gosforth:Ermelo!X56)</f>
        <v>0</v>
      </c>
      <c r="Y56" s="79">
        <f>SUM(Gosforth:Ermelo!Y56)</f>
        <v>0</v>
      </c>
      <c r="Z56" s="79">
        <f>SUM(Gosforth:Ermelo!Z56)</f>
        <v>0</v>
      </c>
      <c r="AA56" s="79">
        <f>SUM(Gosforth:Ermelo!AA56)</f>
        <v>0</v>
      </c>
      <c r="AB56" s="79">
        <f>SUM(Gosforth:Ermelo!AB56)</f>
        <v>0</v>
      </c>
      <c r="AC56" s="79">
        <f>SUM(Gosforth:Ermelo!AC56)</f>
        <v>0</v>
      </c>
      <c r="AD56" s="79">
        <f>SUM(Gosforth:Ermelo!AD56)</f>
        <v>0</v>
      </c>
      <c r="AE56" s="79">
        <f>SUM(Gosforth:Ermelo!AE56)</f>
        <v>0</v>
      </c>
      <c r="AF56" s="79">
        <f>SUM(Gosforth:Ermelo!AF56)</f>
        <v>0</v>
      </c>
      <c r="AG56" s="78">
        <f>SUM(Gosforth:Ermelo!AG56)</f>
        <v>0</v>
      </c>
      <c r="AH56" s="80">
        <f>SUM(Gosforth:Ermelo!AH56)</f>
        <v>0</v>
      </c>
      <c r="AI56" s="79">
        <f>SUM(Gosforth:Ermelo!AI56)</f>
        <v>0</v>
      </c>
      <c r="AJ56" s="79">
        <f>SUM(Gosforth:Ermelo!AJ56)</f>
        <v>0</v>
      </c>
      <c r="AK56" s="79">
        <f>SUM(Gosforth:Ermelo!AK56)</f>
        <v>0</v>
      </c>
      <c r="AL56" s="79">
        <f>SUM(Gosforth:Ermelo!AL56)</f>
        <v>0</v>
      </c>
      <c r="AM56" s="79">
        <f>SUM(Gosforth:Ermelo!AM56)</f>
        <v>0</v>
      </c>
      <c r="AN56" s="79">
        <f>SUM(Gosforth:Ermelo!AN56)</f>
        <v>0</v>
      </c>
      <c r="AO56" s="79">
        <f>SUM(Gosforth:Ermelo!AO56)</f>
        <v>0</v>
      </c>
      <c r="AP56" s="79">
        <f>SUM(Gosforth:Ermelo!AP56)</f>
        <v>0</v>
      </c>
      <c r="AQ56" s="79">
        <f>SUM(Gosforth:Ermelo!AQ56)</f>
        <v>0</v>
      </c>
      <c r="AR56" s="79">
        <f>SUM(Gosforth:Ermelo!AR56)</f>
        <v>0</v>
      </c>
      <c r="AS56" s="78">
        <f>SUM(Gosforth:Ermelo!AS56)</f>
        <v>0</v>
      </c>
      <c r="AT56" s="80">
        <f>SUM(Gosforth:Ermelo!AT56)</f>
        <v>0</v>
      </c>
      <c r="AU56" s="79">
        <f>SUM(Gosforth:Ermelo!AU56)</f>
        <v>0</v>
      </c>
      <c r="AV56" s="79">
        <f>SUM(Gosforth:Ermelo!AV56)</f>
        <v>0</v>
      </c>
      <c r="AW56" s="79">
        <f>SUM(Gosforth:Ermelo!AW56)</f>
        <v>0</v>
      </c>
      <c r="AX56" s="79">
        <f>SUM(Gosforth:Ermelo!AX56)</f>
        <v>0</v>
      </c>
      <c r="AY56" s="79">
        <f>SUM(Gosforth:Ermelo!AY56)</f>
        <v>0</v>
      </c>
      <c r="AZ56" s="79">
        <f>SUM(Gosforth:Ermelo!AZ56)</f>
        <v>0</v>
      </c>
      <c r="BA56" s="79">
        <f>SUM(Gosforth:Ermelo!BA56)</f>
        <v>0</v>
      </c>
      <c r="BB56" s="79">
        <f>SUM(Gosforth:Ermelo!BB56)</f>
        <v>0</v>
      </c>
      <c r="BC56" s="79">
        <f>SUM(Gosforth:Ermelo!BC56)</f>
        <v>0</v>
      </c>
      <c r="BD56" s="79">
        <f>SUM(Gosforth:Ermelo!BD56)</f>
        <v>0</v>
      </c>
      <c r="BE56" s="78">
        <f>SUM(Gosforth:Ermelo!BE56)</f>
        <v>0</v>
      </c>
      <c r="BF56" s="80">
        <f>SUM(Gosforth:Ermelo!BF56)</f>
        <v>0</v>
      </c>
      <c r="BG56" s="79">
        <f>SUM(Gosforth:Ermelo!BG56)</f>
        <v>0</v>
      </c>
      <c r="BH56" s="79">
        <f>SUM(Gosforth:Ermelo!BH56)</f>
        <v>0</v>
      </c>
      <c r="BI56" s="79">
        <f>SUM(Gosforth:Ermelo!BI56)</f>
        <v>0</v>
      </c>
      <c r="BJ56" s="79">
        <f>SUM(Gosforth:Ermelo!BJ56)</f>
        <v>0</v>
      </c>
      <c r="BK56" s="79">
        <f>SUM(Gosforth:Ermelo!BK56)</f>
        <v>0</v>
      </c>
      <c r="BL56" s="79">
        <f>SUM(Gosforth:Ermelo!BL56)</f>
        <v>0</v>
      </c>
      <c r="BM56" s="79">
        <f>SUM(Gosforth:Ermelo!BM56)</f>
        <v>0</v>
      </c>
      <c r="BN56" s="79">
        <f>SUM(Gosforth:Ermelo!BN56)</f>
        <v>0</v>
      </c>
      <c r="BO56" s="79">
        <f>SUM(Gosforth:Ermelo!BO56)</f>
        <v>0</v>
      </c>
      <c r="BP56" s="79">
        <f>SUM(Gosforth:Ermelo!BP56)</f>
        <v>0</v>
      </c>
      <c r="BQ56" s="78">
        <f>SUM(Gosforth:Ermelo!BQ56)</f>
        <v>0</v>
      </c>
      <c r="BR56" s="80">
        <f>SUM(Gosforth:Ermelo!BR56)</f>
        <v>0</v>
      </c>
      <c r="BS56" s="79">
        <f>SUM(Gosforth:Ermelo!BS56)</f>
        <v>0</v>
      </c>
      <c r="BT56" s="79">
        <f>SUM(Gosforth:Ermelo!BT56)</f>
        <v>0</v>
      </c>
      <c r="BU56" s="79">
        <f>SUM(Gosforth:Ermelo!BU56)</f>
        <v>0</v>
      </c>
      <c r="BV56" s="79">
        <f>SUM(Gosforth:Ermelo!BV56)</f>
        <v>0</v>
      </c>
      <c r="BW56" s="79">
        <f>SUM(Gosforth:Ermelo!BW56)</f>
        <v>0</v>
      </c>
      <c r="BX56" s="79">
        <f>SUM(Gosforth:Ermelo!BX56)</f>
        <v>0</v>
      </c>
      <c r="BY56" s="79">
        <f>SUM(Gosforth:Ermelo!BY56)</f>
        <v>0</v>
      </c>
      <c r="BZ56" s="79">
        <f>SUM(Gosforth:Ermelo!BZ56)</f>
        <v>0</v>
      </c>
      <c r="CA56" s="79">
        <f>SUM(Gosforth:Ermelo!CA56)</f>
        <v>0</v>
      </c>
      <c r="CB56" s="79">
        <f>SUM(Gosforth:Ermelo!CB56)</f>
        <v>0</v>
      </c>
      <c r="CC56" s="78">
        <f>SUM(Gosforth:Ermelo!CC56)</f>
        <v>0</v>
      </c>
      <c r="CD56" s="41" t="s">
        <v>54</v>
      </c>
    </row>
    <row r="57" spans="1:82" ht="15">
      <c r="A57" s="41"/>
      <c r="B57" s="75" t="s">
        <v>115</v>
      </c>
      <c r="C57" s="131" t="s">
        <v>116</v>
      </c>
      <c r="D57" s="132" t="s">
        <v>64</v>
      </c>
      <c r="E57" s="266">
        <f>SUM(Gosforth:Ermelo!E57)</f>
        <v>360</v>
      </c>
      <c r="F57" s="221" t="b">
        <f>(Gosforth!G57+Dalpark!G57+Leandra!G57+Trichardt!G57+Ermelo!G57)=G57</f>
        <v>1</v>
      </c>
      <c r="G57" s="76">
        <f t="shared" si="37"/>
        <v>0</v>
      </c>
      <c r="H57" s="77">
        <f>SUM(Gosforth:Ermelo!H57)</f>
        <v>0</v>
      </c>
      <c r="I57" s="78">
        <f>SUM(Gosforth:Ermelo!I57)</f>
        <v>0</v>
      </c>
      <c r="J57" s="77">
        <f>SUM(Gosforth:Ermelo!J57)</f>
        <v>0</v>
      </c>
      <c r="K57" s="79">
        <f>SUM(Gosforth:Ermelo!K57)</f>
        <v>0</v>
      </c>
      <c r="L57" s="79">
        <f>SUM(Gosforth:Ermelo!L57)</f>
        <v>0</v>
      </c>
      <c r="M57" s="79">
        <f>SUM(Gosforth:Ermelo!M57)</f>
        <v>0</v>
      </c>
      <c r="N57" s="79">
        <f>SUM(Gosforth:Ermelo!N57)</f>
        <v>0</v>
      </c>
      <c r="O57" s="79">
        <f>SUM(Gosforth:Ermelo!O57)</f>
        <v>0</v>
      </c>
      <c r="P57" s="79">
        <f>SUM(Gosforth:Ermelo!P57)</f>
        <v>0</v>
      </c>
      <c r="Q57" s="79">
        <f>SUM(Gosforth:Ermelo!Q57)</f>
        <v>0</v>
      </c>
      <c r="R57" s="79">
        <f>SUM(Gosforth:Ermelo!R57)</f>
        <v>0</v>
      </c>
      <c r="S57" s="79">
        <f>SUM(Gosforth:Ermelo!S57)</f>
        <v>0</v>
      </c>
      <c r="T57" s="79">
        <f>SUM(Gosforth:Ermelo!T57)</f>
        <v>0</v>
      </c>
      <c r="U57" s="78">
        <f>SUM(Gosforth:Ermelo!U57)</f>
        <v>0</v>
      </c>
      <c r="V57" s="77">
        <f>SUM(Gosforth:Ermelo!V57)</f>
        <v>0</v>
      </c>
      <c r="W57" s="79">
        <f>SUM(Gosforth:Ermelo!W57)</f>
        <v>0</v>
      </c>
      <c r="X57" s="79">
        <f>SUM(Gosforth:Ermelo!X57)</f>
        <v>0</v>
      </c>
      <c r="Y57" s="79">
        <f>SUM(Gosforth:Ermelo!Y57)</f>
        <v>0</v>
      </c>
      <c r="Z57" s="79">
        <f>SUM(Gosforth:Ermelo!Z57)</f>
        <v>0</v>
      </c>
      <c r="AA57" s="79">
        <f>SUM(Gosforth:Ermelo!AA57)</f>
        <v>0</v>
      </c>
      <c r="AB57" s="79">
        <f>SUM(Gosforth:Ermelo!AB57)</f>
        <v>0</v>
      </c>
      <c r="AC57" s="79">
        <f>SUM(Gosforth:Ermelo!AC57)</f>
        <v>0</v>
      </c>
      <c r="AD57" s="79">
        <f>SUM(Gosforth:Ermelo!AD57)</f>
        <v>0</v>
      </c>
      <c r="AE57" s="79">
        <f>SUM(Gosforth:Ermelo!AE57)</f>
        <v>0</v>
      </c>
      <c r="AF57" s="79">
        <f>SUM(Gosforth:Ermelo!AF57)</f>
        <v>0</v>
      </c>
      <c r="AG57" s="78">
        <f>SUM(Gosforth:Ermelo!AG57)</f>
        <v>0</v>
      </c>
      <c r="AH57" s="80">
        <f>SUM(Gosforth:Ermelo!AH57)</f>
        <v>0</v>
      </c>
      <c r="AI57" s="79">
        <f>SUM(Gosforth:Ermelo!AI57)</f>
        <v>0</v>
      </c>
      <c r="AJ57" s="79">
        <f>SUM(Gosforth:Ermelo!AJ57)</f>
        <v>0</v>
      </c>
      <c r="AK57" s="79">
        <f>SUM(Gosforth:Ermelo!AK57)</f>
        <v>0</v>
      </c>
      <c r="AL57" s="79">
        <f>SUM(Gosforth:Ermelo!AL57)</f>
        <v>0</v>
      </c>
      <c r="AM57" s="79">
        <f>SUM(Gosforth:Ermelo!AM57)</f>
        <v>0</v>
      </c>
      <c r="AN57" s="79">
        <f>SUM(Gosforth:Ermelo!AN57)</f>
        <v>0</v>
      </c>
      <c r="AO57" s="79">
        <f>SUM(Gosforth:Ermelo!AO57)</f>
        <v>0</v>
      </c>
      <c r="AP57" s="79">
        <f>SUM(Gosforth:Ermelo!AP57)</f>
        <v>0</v>
      </c>
      <c r="AQ57" s="79">
        <f>SUM(Gosforth:Ermelo!AQ57)</f>
        <v>0</v>
      </c>
      <c r="AR57" s="79">
        <f>SUM(Gosforth:Ermelo!AR57)</f>
        <v>0</v>
      </c>
      <c r="AS57" s="78">
        <f>SUM(Gosforth:Ermelo!AS57)</f>
        <v>0</v>
      </c>
      <c r="AT57" s="80">
        <f>SUM(Gosforth:Ermelo!AT57)</f>
        <v>0</v>
      </c>
      <c r="AU57" s="79">
        <f>SUM(Gosforth:Ermelo!AU57)</f>
        <v>0</v>
      </c>
      <c r="AV57" s="79">
        <f>SUM(Gosforth:Ermelo!AV57)</f>
        <v>0</v>
      </c>
      <c r="AW57" s="79">
        <f>SUM(Gosforth:Ermelo!AW57)</f>
        <v>0</v>
      </c>
      <c r="AX57" s="79">
        <f>SUM(Gosforth:Ermelo!AX57)</f>
        <v>0</v>
      </c>
      <c r="AY57" s="79">
        <f>SUM(Gosforth:Ermelo!AY57)</f>
        <v>0</v>
      </c>
      <c r="AZ57" s="79">
        <f>SUM(Gosforth:Ermelo!AZ57)</f>
        <v>0</v>
      </c>
      <c r="BA57" s="79">
        <f>SUM(Gosforth:Ermelo!BA57)</f>
        <v>0</v>
      </c>
      <c r="BB57" s="79">
        <f>SUM(Gosforth:Ermelo!BB57)</f>
        <v>0</v>
      </c>
      <c r="BC57" s="79">
        <f>SUM(Gosforth:Ermelo!BC57)</f>
        <v>0</v>
      </c>
      <c r="BD57" s="79">
        <f>SUM(Gosforth:Ermelo!BD57)</f>
        <v>0</v>
      </c>
      <c r="BE57" s="78">
        <f>SUM(Gosforth:Ermelo!BE57)</f>
        <v>0</v>
      </c>
      <c r="BF57" s="80">
        <f>SUM(Gosforth:Ermelo!BF57)</f>
        <v>0</v>
      </c>
      <c r="BG57" s="79">
        <f>SUM(Gosforth:Ermelo!BG57)</f>
        <v>0</v>
      </c>
      <c r="BH57" s="79">
        <f>SUM(Gosforth:Ermelo!BH57)</f>
        <v>0</v>
      </c>
      <c r="BI57" s="79">
        <f>SUM(Gosforth:Ermelo!BI57)</f>
        <v>0</v>
      </c>
      <c r="BJ57" s="79">
        <f>SUM(Gosforth:Ermelo!BJ57)</f>
        <v>0</v>
      </c>
      <c r="BK57" s="79">
        <f>SUM(Gosforth:Ermelo!BK57)</f>
        <v>0</v>
      </c>
      <c r="BL57" s="79">
        <f>SUM(Gosforth:Ermelo!BL57)</f>
        <v>0</v>
      </c>
      <c r="BM57" s="79">
        <f>SUM(Gosforth:Ermelo!BM57)</f>
        <v>0</v>
      </c>
      <c r="BN57" s="79">
        <f>SUM(Gosforth:Ermelo!BN57)</f>
        <v>0</v>
      </c>
      <c r="BO57" s="79">
        <f>SUM(Gosforth:Ermelo!BO57)</f>
        <v>0</v>
      </c>
      <c r="BP57" s="79">
        <f>SUM(Gosforth:Ermelo!BP57)</f>
        <v>0</v>
      </c>
      <c r="BQ57" s="78">
        <f>SUM(Gosforth:Ermelo!BQ57)</f>
        <v>0</v>
      </c>
      <c r="BR57" s="80">
        <f>SUM(Gosforth:Ermelo!BR57)</f>
        <v>0</v>
      </c>
      <c r="BS57" s="79">
        <f>SUM(Gosforth:Ermelo!BS57)</f>
        <v>0</v>
      </c>
      <c r="BT57" s="79">
        <f>SUM(Gosforth:Ermelo!BT57)</f>
        <v>0</v>
      </c>
      <c r="BU57" s="79">
        <f>SUM(Gosforth:Ermelo!BU57)</f>
        <v>0</v>
      </c>
      <c r="BV57" s="79">
        <f>SUM(Gosforth:Ermelo!BV57)</f>
        <v>0</v>
      </c>
      <c r="BW57" s="79">
        <f>SUM(Gosforth:Ermelo!BW57)</f>
        <v>0</v>
      </c>
      <c r="BX57" s="79">
        <f>SUM(Gosforth:Ermelo!BX57)</f>
        <v>0</v>
      </c>
      <c r="BY57" s="79">
        <f>SUM(Gosforth:Ermelo!BY57)</f>
        <v>0</v>
      </c>
      <c r="BZ57" s="79">
        <f>SUM(Gosforth:Ermelo!BZ57)</f>
        <v>0</v>
      </c>
      <c r="CA57" s="79">
        <f>SUM(Gosforth:Ermelo!CA57)</f>
        <v>0</v>
      </c>
      <c r="CB57" s="79">
        <f>SUM(Gosforth:Ermelo!CB57)</f>
        <v>0</v>
      </c>
      <c r="CC57" s="78">
        <f>SUM(Gosforth:Ermelo!CC57)</f>
        <v>0</v>
      </c>
      <c r="CD57" s="41" t="s">
        <v>54</v>
      </c>
    </row>
    <row r="58" spans="1:82" ht="15">
      <c r="A58" s="41"/>
      <c r="B58" s="75" t="s">
        <v>117</v>
      </c>
      <c r="C58" s="131" t="s">
        <v>118</v>
      </c>
      <c r="D58" s="132" t="s">
        <v>64</v>
      </c>
      <c r="E58" s="266">
        <f>SUM(Gosforth:Ermelo!E58)</f>
        <v>360</v>
      </c>
      <c r="F58" s="221" t="b">
        <f>(Gosforth!G58+Dalpark!G58+Leandra!G58+Trichardt!G58+Ermelo!G58)=G58</f>
        <v>1</v>
      </c>
      <c r="G58" s="76">
        <f t="shared" si="37"/>
        <v>0</v>
      </c>
      <c r="H58" s="77">
        <f>SUM(Gosforth:Ermelo!H58)</f>
        <v>0</v>
      </c>
      <c r="I58" s="78">
        <f>SUM(Gosforth:Ermelo!I58)</f>
        <v>0</v>
      </c>
      <c r="J58" s="77">
        <f>SUM(Gosforth:Ermelo!J58)</f>
        <v>0</v>
      </c>
      <c r="K58" s="79">
        <f>SUM(Gosforth:Ermelo!K58)</f>
        <v>0</v>
      </c>
      <c r="L58" s="79">
        <f>SUM(Gosforth:Ermelo!L58)</f>
        <v>0</v>
      </c>
      <c r="M58" s="79">
        <f>SUM(Gosforth:Ermelo!M58)</f>
        <v>0</v>
      </c>
      <c r="N58" s="79">
        <f>SUM(Gosforth:Ermelo!N58)</f>
        <v>0</v>
      </c>
      <c r="O58" s="79">
        <f>SUM(Gosforth:Ermelo!O58)</f>
        <v>0</v>
      </c>
      <c r="P58" s="79">
        <f>SUM(Gosforth:Ermelo!P58)</f>
        <v>0</v>
      </c>
      <c r="Q58" s="79">
        <f>SUM(Gosforth:Ermelo!Q58)</f>
        <v>0</v>
      </c>
      <c r="R58" s="79">
        <f>SUM(Gosforth:Ermelo!R58)</f>
        <v>0</v>
      </c>
      <c r="S58" s="79">
        <f>SUM(Gosforth:Ermelo!S58)</f>
        <v>0</v>
      </c>
      <c r="T58" s="79">
        <f>SUM(Gosforth:Ermelo!T58)</f>
        <v>0</v>
      </c>
      <c r="U58" s="78">
        <f>SUM(Gosforth:Ermelo!U58)</f>
        <v>0</v>
      </c>
      <c r="V58" s="77">
        <f>SUM(Gosforth:Ermelo!V58)</f>
        <v>0</v>
      </c>
      <c r="W58" s="79">
        <f>SUM(Gosforth:Ermelo!W58)</f>
        <v>0</v>
      </c>
      <c r="X58" s="79">
        <f>SUM(Gosforth:Ermelo!X58)</f>
        <v>0</v>
      </c>
      <c r="Y58" s="79">
        <f>SUM(Gosforth:Ermelo!Y58)</f>
        <v>0</v>
      </c>
      <c r="Z58" s="79">
        <f>SUM(Gosforth:Ermelo!Z58)</f>
        <v>0</v>
      </c>
      <c r="AA58" s="79">
        <f>SUM(Gosforth:Ermelo!AA58)</f>
        <v>0</v>
      </c>
      <c r="AB58" s="79">
        <f>SUM(Gosforth:Ermelo!AB58)</f>
        <v>0</v>
      </c>
      <c r="AC58" s="79">
        <f>SUM(Gosforth:Ermelo!AC58)</f>
        <v>0</v>
      </c>
      <c r="AD58" s="79">
        <f>SUM(Gosforth:Ermelo!AD58)</f>
        <v>0</v>
      </c>
      <c r="AE58" s="79">
        <f>SUM(Gosforth:Ermelo!AE58)</f>
        <v>0</v>
      </c>
      <c r="AF58" s="79">
        <f>SUM(Gosforth:Ermelo!AF58)</f>
        <v>0</v>
      </c>
      <c r="AG58" s="78">
        <f>SUM(Gosforth:Ermelo!AG58)</f>
        <v>0</v>
      </c>
      <c r="AH58" s="80">
        <f>SUM(Gosforth:Ermelo!AH58)</f>
        <v>0</v>
      </c>
      <c r="AI58" s="79">
        <f>SUM(Gosforth:Ermelo!AI58)</f>
        <v>0</v>
      </c>
      <c r="AJ58" s="79">
        <f>SUM(Gosforth:Ermelo!AJ58)</f>
        <v>0</v>
      </c>
      <c r="AK58" s="79">
        <f>SUM(Gosforth:Ermelo!AK58)</f>
        <v>0</v>
      </c>
      <c r="AL58" s="79">
        <f>SUM(Gosforth:Ermelo!AL58)</f>
        <v>0</v>
      </c>
      <c r="AM58" s="79">
        <f>SUM(Gosforth:Ermelo!AM58)</f>
        <v>0</v>
      </c>
      <c r="AN58" s="79">
        <f>SUM(Gosforth:Ermelo!AN58)</f>
        <v>0</v>
      </c>
      <c r="AO58" s="79">
        <f>SUM(Gosforth:Ermelo!AO58)</f>
        <v>0</v>
      </c>
      <c r="AP58" s="79">
        <f>SUM(Gosforth:Ermelo!AP58)</f>
        <v>0</v>
      </c>
      <c r="AQ58" s="79">
        <f>SUM(Gosforth:Ermelo!AQ58)</f>
        <v>0</v>
      </c>
      <c r="AR58" s="79">
        <f>SUM(Gosforth:Ermelo!AR58)</f>
        <v>0</v>
      </c>
      <c r="AS58" s="78">
        <f>SUM(Gosforth:Ermelo!AS58)</f>
        <v>0</v>
      </c>
      <c r="AT58" s="80">
        <f>SUM(Gosforth:Ermelo!AT58)</f>
        <v>0</v>
      </c>
      <c r="AU58" s="79">
        <f>SUM(Gosforth:Ermelo!AU58)</f>
        <v>0</v>
      </c>
      <c r="AV58" s="79">
        <f>SUM(Gosforth:Ermelo!AV58)</f>
        <v>0</v>
      </c>
      <c r="AW58" s="79">
        <f>SUM(Gosforth:Ermelo!AW58)</f>
        <v>0</v>
      </c>
      <c r="AX58" s="79">
        <f>SUM(Gosforth:Ermelo!AX58)</f>
        <v>0</v>
      </c>
      <c r="AY58" s="79">
        <f>SUM(Gosforth:Ermelo!AY58)</f>
        <v>0</v>
      </c>
      <c r="AZ58" s="79">
        <f>SUM(Gosforth:Ermelo!AZ58)</f>
        <v>0</v>
      </c>
      <c r="BA58" s="79">
        <f>SUM(Gosforth:Ermelo!BA58)</f>
        <v>0</v>
      </c>
      <c r="BB58" s="79">
        <f>SUM(Gosforth:Ermelo!BB58)</f>
        <v>0</v>
      </c>
      <c r="BC58" s="79">
        <f>SUM(Gosforth:Ermelo!BC58)</f>
        <v>0</v>
      </c>
      <c r="BD58" s="79">
        <f>SUM(Gosforth:Ermelo!BD58)</f>
        <v>0</v>
      </c>
      <c r="BE58" s="78">
        <f>SUM(Gosforth:Ermelo!BE58)</f>
        <v>0</v>
      </c>
      <c r="BF58" s="80">
        <f>SUM(Gosforth:Ermelo!BF58)</f>
        <v>0</v>
      </c>
      <c r="BG58" s="79">
        <f>SUM(Gosforth:Ermelo!BG58)</f>
        <v>0</v>
      </c>
      <c r="BH58" s="79">
        <f>SUM(Gosforth:Ermelo!BH58)</f>
        <v>0</v>
      </c>
      <c r="BI58" s="79">
        <f>SUM(Gosforth:Ermelo!BI58)</f>
        <v>0</v>
      </c>
      <c r="BJ58" s="79">
        <f>SUM(Gosforth:Ermelo!BJ58)</f>
        <v>0</v>
      </c>
      <c r="BK58" s="79">
        <f>SUM(Gosforth:Ermelo!BK58)</f>
        <v>0</v>
      </c>
      <c r="BL58" s="79">
        <f>SUM(Gosforth:Ermelo!BL58)</f>
        <v>0</v>
      </c>
      <c r="BM58" s="79">
        <f>SUM(Gosforth:Ermelo!BM58)</f>
        <v>0</v>
      </c>
      <c r="BN58" s="79">
        <f>SUM(Gosforth:Ermelo!BN58)</f>
        <v>0</v>
      </c>
      <c r="BO58" s="79">
        <f>SUM(Gosforth:Ermelo!BO58)</f>
        <v>0</v>
      </c>
      <c r="BP58" s="79">
        <f>SUM(Gosforth:Ermelo!BP58)</f>
        <v>0</v>
      </c>
      <c r="BQ58" s="78">
        <f>SUM(Gosforth:Ermelo!BQ58)</f>
        <v>0</v>
      </c>
      <c r="BR58" s="80">
        <f>SUM(Gosforth:Ermelo!BR58)</f>
        <v>0</v>
      </c>
      <c r="BS58" s="79">
        <f>SUM(Gosforth:Ermelo!BS58)</f>
        <v>0</v>
      </c>
      <c r="BT58" s="79">
        <f>SUM(Gosforth:Ermelo!BT58)</f>
        <v>0</v>
      </c>
      <c r="BU58" s="79">
        <f>SUM(Gosforth:Ermelo!BU58)</f>
        <v>0</v>
      </c>
      <c r="BV58" s="79">
        <f>SUM(Gosforth:Ermelo!BV58)</f>
        <v>0</v>
      </c>
      <c r="BW58" s="79">
        <f>SUM(Gosforth:Ermelo!BW58)</f>
        <v>0</v>
      </c>
      <c r="BX58" s="79">
        <f>SUM(Gosforth:Ermelo!BX58)</f>
        <v>0</v>
      </c>
      <c r="BY58" s="79">
        <f>SUM(Gosforth:Ermelo!BY58)</f>
        <v>0</v>
      </c>
      <c r="BZ58" s="79">
        <f>SUM(Gosforth:Ermelo!BZ58)</f>
        <v>0</v>
      </c>
      <c r="CA58" s="79">
        <f>SUM(Gosforth:Ermelo!CA58)</f>
        <v>0</v>
      </c>
      <c r="CB58" s="79">
        <f>SUM(Gosforth:Ermelo!CB58)</f>
        <v>0</v>
      </c>
      <c r="CC58" s="78">
        <f>SUM(Gosforth:Ermelo!CC58)</f>
        <v>0</v>
      </c>
      <c r="CD58" s="41" t="s">
        <v>54</v>
      </c>
    </row>
    <row r="59" spans="1:82" ht="15">
      <c r="A59" s="41"/>
      <c r="B59" s="75" t="s">
        <v>119</v>
      </c>
      <c r="C59" s="131" t="s">
        <v>120</v>
      </c>
      <c r="D59" s="132" t="s">
        <v>64</v>
      </c>
      <c r="E59" s="266">
        <f>SUM(Gosforth:Ermelo!E59)</f>
        <v>360</v>
      </c>
      <c r="F59" s="221" t="b">
        <f>(Gosforth!G59+Dalpark!G59+Leandra!G59+Trichardt!G59+Ermelo!G59)=G59</f>
        <v>1</v>
      </c>
      <c r="G59" s="76">
        <f t="shared" si="37"/>
        <v>0</v>
      </c>
      <c r="H59" s="77">
        <f>SUM(Gosforth:Ermelo!H59)</f>
        <v>0</v>
      </c>
      <c r="I59" s="78">
        <f>SUM(Gosforth:Ermelo!I59)</f>
        <v>0</v>
      </c>
      <c r="J59" s="77">
        <f>SUM(Gosforth:Ermelo!J59)</f>
        <v>0</v>
      </c>
      <c r="K59" s="79">
        <f>SUM(Gosforth:Ermelo!K59)</f>
        <v>0</v>
      </c>
      <c r="L59" s="79">
        <f>SUM(Gosforth:Ermelo!L59)</f>
        <v>0</v>
      </c>
      <c r="M59" s="79">
        <f>SUM(Gosforth:Ermelo!M59)</f>
        <v>0</v>
      </c>
      <c r="N59" s="79">
        <f>SUM(Gosforth:Ermelo!N59)</f>
        <v>0</v>
      </c>
      <c r="O59" s="79">
        <f>SUM(Gosforth:Ermelo!O59)</f>
        <v>0</v>
      </c>
      <c r="P59" s="79">
        <f>SUM(Gosforth:Ermelo!P59)</f>
        <v>0</v>
      </c>
      <c r="Q59" s="79">
        <f>SUM(Gosforth:Ermelo!Q59)</f>
        <v>0</v>
      </c>
      <c r="R59" s="79">
        <f>SUM(Gosforth:Ermelo!R59)</f>
        <v>0</v>
      </c>
      <c r="S59" s="79">
        <f>SUM(Gosforth:Ermelo!S59)</f>
        <v>0</v>
      </c>
      <c r="T59" s="79">
        <f>SUM(Gosforth:Ermelo!T59)</f>
        <v>0</v>
      </c>
      <c r="U59" s="78">
        <f>SUM(Gosforth:Ermelo!U59)</f>
        <v>0</v>
      </c>
      <c r="V59" s="77">
        <f>SUM(Gosforth:Ermelo!V59)</f>
        <v>0</v>
      </c>
      <c r="W59" s="79">
        <f>SUM(Gosforth:Ermelo!W59)</f>
        <v>0</v>
      </c>
      <c r="X59" s="79">
        <f>SUM(Gosforth:Ermelo!X59)</f>
        <v>0</v>
      </c>
      <c r="Y59" s="79">
        <f>SUM(Gosforth:Ermelo!Y59)</f>
        <v>0</v>
      </c>
      <c r="Z59" s="79">
        <f>SUM(Gosforth:Ermelo!Z59)</f>
        <v>0</v>
      </c>
      <c r="AA59" s="79">
        <f>SUM(Gosforth:Ermelo!AA59)</f>
        <v>0</v>
      </c>
      <c r="AB59" s="79">
        <f>SUM(Gosforth:Ermelo!AB59)</f>
        <v>0</v>
      </c>
      <c r="AC59" s="79">
        <f>SUM(Gosforth:Ermelo!AC59)</f>
        <v>0</v>
      </c>
      <c r="AD59" s="79">
        <f>SUM(Gosforth:Ermelo!AD59)</f>
        <v>0</v>
      </c>
      <c r="AE59" s="79">
        <f>SUM(Gosforth:Ermelo!AE59)</f>
        <v>0</v>
      </c>
      <c r="AF59" s="79">
        <f>SUM(Gosforth:Ermelo!AF59)</f>
        <v>0</v>
      </c>
      <c r="AG59" s="78">
        <f>SUM(Gosforth:Ermelo!AG59)</f>
        <v>0</v>
      </c>
      <c r="AH59" s="80">
        <f>SUM(Gosforth:Ermelo!AH59)</f>
        <v>0</v>
      </c>
      <c r="AI59" s="79">
        <f>SUM(Gosforth:Ermelo!AI59)</f>
        <v>0</v>
      </c>
      <c r="AJ59" s="79">
        <f>SUM(Gosforth:Ermelo!AJ59)</f>
        <v>0</v>
      </c>
      <c r="AK59" s="79">
        <f>SUM(Gosforth:Ermelo!AK59)</f>
        <v>0</v>
      </c>
      <c r="AL59" s="79">
        <f>SUM(Gosforth:Ermelo!AL59)</f>
        <v>0</v>
      </c>
      <c r="AM59" s="79">
        <f>SUM(Gosforth:Ermelo!AM59)</f>
        <v>0</v>
      </c>
      <c r="AN59" s="79">
        <f>SUM(Gosforth:Ermelo!AN59)</f>
        <v>0</v>
      </c>
      <c r="AO59" s="79">
        <f>SUM(Gosforth:Ermelo!AO59)</f>
        <v>0</v>
      </c>
      <c r="AP59" s="79">
        <f>SUM(Gosforth:Ermelo!AP59)</f>
        <v>0</v>
      </c>
      <c r="AQ59" s="79">
        <f>SUM(Gosforth:Ermelo!AQ59)</f>
        <v>0</v>
      </c>
      <c r="AR59" s="79">
        <f>SUM(Gosforth:Ermelo!AR59)</f>
        <v>0</v>
      </c>
      <c r="AS59" s="78">
        <f>SUM(Gosforth:Ermelo!AS59)</f>
        <v>0</v>
      </c>
      <c r="AT59" s="80">
        <f>SUM(Gosforth:Ermelo!AT59)</f>
        <v>0</v>
      </c>
      <c r="AU59" s="79">
        <f>SUM(Gosforth:Ermelo!AU59)</f>
        <v>0</v>
      </c>
      <c r="AV59" s="79">
        <f>SUM(Gosforth:Ermelo!AV59)</f>
        <v>0</v>
      </c>
      <c r="AW59" s="79">
        <f>SUM(Gosforth:Ermelo!AW59)</f>
        <v>0</v>
      </c>
      <c r="AX59" s="79">
        <f>SUM(Gosforth:Ermelo!AX59)</f>
        <v>0</v>
      </c>
      <c r="AY59" s="79">
        <f>SUM(Gosforth:Ermelo!AY59)</f>
        <v>0</v>
      </c>
      <c r="AZ59" s="79">
        <f>SUM(Gosforth:Ermelo!AZ59)</f>
        <v>0</v>
      </c>
      <c r="BA59" s="79">
        <f>SUM(Gosforth:Ermelo!BA59)</f>
        <v>0</v>
      </c>
      <c r="BB59" s="79">
        <f>SUM(Gosforth:Ermelo!BB59)</f>
        <v>0</v>
      </c>
      <c r="BC59" s="79">
        <f>SUM(Gosforth:Ermelo!BC59)</f>
        <v>0</v>
      </c>
      <c r="BD59" s="79">
        <f>SUM(Gosforth:Ermelo!BD59)</f>
        <v>0</v>
      </c>
      <c r="BE59" s="78">
        <f>SUM(Gosforth:Ermelo!BE59)</f>
        <v>0</v>
      </c>
      <c r="BF59" s="80">
        <f>SUM(Gosforth:Ermelo!BF59)</f>
        <v>0</v>
      </c>
      <c r="BG59" s="79">
        <f>SUM(Gosforth:Ermelo!BG59)</f>
        <v>0</v>
      </c>
      <c r="BH59" s="79">
        <f>SUM(Gosforth:Ermelo!BH59)</f>
        <v>0</v>
      </c>
      <c r="BI59" s="79">
        <f>SUM(Gosforth:Ermelo!BI59)</f>
        <v>0</v>
      </c>
      <c r="BJ59" s="79">
        <f>SUM(Gosforth:Ermelo!BJ59)</f>
        <v>0</v>
      </c>
      <c r="BK59" s="79">
        <f>SUM(Gosforth:Ermelo!BK59)</f>
        <v>0</v>
      </c>
      <c r="BL59" s="79">
        <f>SUM(Gosforth:Ermelo!BL59)</f>
        <v>0</v>
      </c>
      <c r="BM59" s="79">
        <f>SUM(Gosforth:Ermelo!BM59)</f>
        <v>0</v>
      </c>
      <c r="BN59" s="79">
        <f>SUM(Gosforth:Ermelo!BN59)</f>
        <v>0</v>
      </c>
      <c r="BO59" s="79">
        <f>SUM(Gosforth:Ermelo!BO59)</f>
        <v>0</v>
      </c>
      <c r="BP59" s="79">
        <f>SUM(Gosforth:Ermelo!BP59)</f>
        <v>0</v>
      </c>
      <c r="BQ59" s="78">
        <f>SUM(Gosforth:Ermelo!BQ59)</f>
        <v>0</v>
      </c>
      <c r="BR59" s="80">
        <f>SUM(Gosforth:Ermelo!BR59)</f>
        <v>0</v>
      </c>
      <c r="BS59" s="79">
        <f>SUM(Gosforth:Ermelo!BS59)</f>
        <v>0</v>
      </c>
      <c r="BT59" s="79">
        <f>SUM(Gosforth:Ermelo!BT59)</f>
        <v>0</v>
      </c>
      <c r="BU59" s="79">
        <f>SUM(Gosforth:Ermelo!BU59)</f>
        <v>0</v>
      </c>
      <c r="BV59" s="79">
        <f>SUM(Gosforth:Ermelo!BV59)</f>
        <v>0</v>
      </c>
      <c r="BW59" s="79">
        <f>SUM(Gosforth:Ermelo!BW59)</f>
        <v>0</v>
      </c>
      <c r="BX59" s="79">
        <f>SUM(Gosforth:Ermelo!BX59)</f>
        <v>0</v>
      </c>
      <c r="BY59" s="79">
        <f>SUM(Gosforth:Ermelo!BY59)</f>
        <v>0</v>
      </c>
      <c r="BZ59" s="79">
        <f>SUM(Gosforth:Ermelo!BZ59)</f>
        <v>0</v>
      </c>
      <c r="CA59" s="79">
        <f>SUM(Gosforth:Ermelo!CA59)</f>
        <v>0</v>
      </c>
      <c r="CB59" s="79">
        <f>SUM(Gosforth:Ermelo!CB59)</f>
        <v>0</v>
      </c>
      <c r="CC59" s="78">
        <f>SUM(Gosforth:Ermelo!CC59)</f>
        <v>0</v>
      </c>
      <c r="CD59" s="41" t="s">
        <v>54</v>
      </c>
    </row>
    <row r="60" spans="1:82" ht="15">
      <c r="A60" s="41"/>
      <c r="B60" s="75" t="s">
        <v>121</v>
      </c>
      <c r="C60" s="131" t="s">
        <v>122</v>
      </c>
      <c r="D60" s="132" t="s">
        <v>64</v>
      </c>
      <c r="E60" s="266">
        <f>SUM(Gosforth:Ermelo!E60)</f>
        <v>360</v>
      </c>
      <c r="F60" s="221" t="b">
        <f>(Gosforth!G60+Dalpark!G60+Leandra!G60+Trichardt!G60+Ermelo!G60)=G60</f>
        <v>1</v>
      </c>
      <c r="G60" s="76">
        <f t="shared" si="37"/>
        <v>0</v>
      </c>
      <c r="H60" s="77">
        <f>SUM(Gosforth:Ermelo!H60)</f>
        <v>0</v>
      </c>
      <c r="I60" s="78">
        <f>SUM(Gosforth:Ermelo!I60)</f>
        <v>0</v>
      </c>
      <c r="J60" s="77">
        <f>SUM(Gosforth:Ermelo!J60)</f>
        <v>0</v>
      </c>
      <c r="K60" s="79">
        <f>SUM(Gosforth:Ermelo!K60)</f>
        <v>0</v>
      </c>
      <c r="L60" s="79">
        <f>SUM(Gosforth:Ermelo!L60)</f>
        <v>0</v>
      </c>
      <c r="M60" s="79">
        <f>SUM(Gosforth:Ermelo!M60)</f>
        <v>0</v>
      </c>
      <c r="N60" s="79">
        <f>SUM(Gosforth:Ermelo!N60)</f>
        <v>0</v>
      </c>
      <c r="O60" s="79">
        <f>SUM(Gosforth:Ermelo!O60)</f>
        <v>0</v>
      </c>
      <c r="P60" s="79">
        <f>SUM(Gosforth:Ermelo!P60)</f>
        <v>0</v>
      </c>
      <c r="Q60" s="79">
        <f>SUM(Gosforth:Ermelo!Q60)</f>
        <v>0</v>
      </c>
      <c r="R60" s="79">
        <f>SUM(Gosforth:Ermelo!R60)</f>
        <v>0</v>
      </c>
      <c r="S60" s="79">
        <f>SUM(Gosforth:Ermelo!S60)</f>
        <v>0</v>
      </c>
      <c r="T60" s="79">
        <f>SUM(Gosforth:Ermelo!T60)</f>
        <v>0</v>
      </c>
      <c r="U60" s="78">
        <f>SUM(Gosforth:Ermelo!U60)</f>
        <v>0</v>
      </c>
      <c r="V60" s="77">
        <f>SUM(Gosforth:Ermelo!V60)</f>
        <v>0</v>
      </c>
      <c r="W60" s="79">
        <f>SUM(Gosforth:Ermelo!W60)</f>
        <v>0</v>
      </c>
      <c r="X60" s="79">
        <f>SUM(Gosforth:Ermelo!X60)</f>
        <v>0</v>
      </c>
      <c r="Y60" s="79">
        <f>SUM(Gosforth:Ermelo!Y60)</f>
        <v>0</v>
      </c>
      <c r="Z60" s="79">
        <f>SUM(Gosforth:Ermelo!Z60)</f>
        <v>0</v>
      </c>
      <c r="AA60" s="79">
        <f>SUM(Gosforth:Ermelo!AA60)</f>
        <v>0</v>
      </c>
      <c r="AB60" s="79">
        <f>SUM(Gosforth:Ermelo!AB60)</f>
        <v>0</v>
      </c>
      <c r="AC60" s="79">
        <f>SUM(Gosforth:Ermelo!AC60)</f>
        <v>0</v>
      </c>
      <c r="AD60" s="79">
        <f>SUM(Gosforth:Ermelo!AD60)</f>
        <v>0</v>
      </c>
      <c r="AE60" s="79">
        <f>SUM(Gosforth:Ermelo!AE60)</f>
        <v>0</v>
      </c>
      <c r="AF60" s="79">
        <f>SUM(Gosforth:Ermelo!AF60)</f>
        <v>0</v>
      </c>
      <c r="AG60" s="78">
        <f>SUM(Gosforth:Ermelo!AG60)</f>
        <v>0</v>
      </c>
      <c r="AH60" s="80">
        <f>SUM(Gosforth:Ermelo!AH60)</f>
        <v>0</v>
      </c>
      <c r="AI60" s="79">
        <f>SUM(Gosforth:Ermelo!AI60)</f>
        <v>0</v>
      </c>
      <c r="AJ60" s="79">
        <f>SUM(Gosforth:Ermelo!AJ60)</f>
        <v>0</v>
      </c>
      <c r="AK60" s="79">
        <f>SUM(Gosforth:Ermelo!AK60)</f>
        <v>0</v>
      </c>
      <c r="AL60" s="79">
        <f>SUM(Gosforth:Ermelo!AL60)</f>
        <v>0</v>
      </c>
      <c r="AM60" s="79">
        <f>SUM(Gosforth:Ermelo!AM60)</f>
        <v>0</v>
      </c>
      <c r="AN60" s="79">
        <f>SUM(Gosforth:Ermelo!AN60)</f>
        <v>0</v>
      </c>
      <c r="AO60" s="79">
        <f>SUM(Gosforth:Ermelo!AO60)</f>
        <v>0</v>
      </c>
      <c r="AP60" s="79">
        <f>SUM(Gosforth:Ermelo!AP60)</f>
        <v>0</v>
      </c>
      <c r="AQ60" s="79">
        <f>SUM(Gosforth:Ermelo!AQ60)</f>
        <v>0</v>
      </c>
      <c r="AR60" s="79">
        <f>SUM(Gosforth:Ermelo!AR60)</f>
        <v>0</v>
      </c>
      <c r="AS60" s="78">
        <f>SUM(Gosforth:Ermelo!AS60)</f>
        <v>0</v>
      </c>
      <c r="AT60" s="80">
        <f>SUM(Gosforth:Ermelo!AT60)</f>
        <v>0</v>
      </c>
      <c r="AU60" s="79">
        <f>SUM(Gosforth:Ermelo!AU60)</f>
        <v>0</v>
      </c>
      <c r="AV60" s="79">
        <f>SUM(Gosforth:Ermelo!AV60)</f>
        <v>0</v>
      </c>
      <c r="AW60" s="79">
        <f>SUM(Gosforth:Ermelo!AW60)</f>
        <v>0</v>
      </c>
      <c r="AX60" s="79">
        <f>SUM(Gosforth:Ermelo!AX60)</f>
        <v>0</v>
      </c>
      <c r="AY60" s="79">
        <f>SUM(Gosforth:Ermelo!AY60)</f>
        <v>0</v>
      </c>
      <c r="AZ60" s="79">
        <f>SUM(Gosforth:Ermelo!AZ60)</f>
        <v>0</v>
      </c>
      <c r="BA60" s="79">
        <f>SUM(Gosforth:Ermelo!BA60)</f>
        <v>0</v>
      </c>
      <c r="BB60" s="79">
        <f>SUM(Gosforth:Ermelo!BB60)</f>
        <v>0</v>
      </c>
      <c r="BC60" s="79">
        <f>SUM(Gosforth:Ermelo!BC60)</f>
        <v>0</v>
      </c>
      <c r="BD60" s="79">
        <f>SUM(Gosforth:Ermelo!BD60)</f>
        <v>0</v>
      </c>
      <c r="BE60" s="78">
        <f>SUM(Gosforth:Ermelo!BE60)</f>
        <v>0</v>
      </c>
      <c r="BF60" s="80">
        <f>SUM(Gosforth:Ermelo!BF60)</f>
        <v>0</v>
      </c>
      <c r="BG60" s="79">
        <f>SUM(Gosforth:Ermelo!BG60)</f>
        <v>0</v>
      </c>
      <c r="BH60" s="79">
        <f>SUM(Gosforth:Ermelo!BH60)</f>
        <v>0</v>
      </c>
      <c r="BI60" s="79">
        <f>SUM(Gosforth:Ermelo!BI60)</f>
        <v>0</v>
      </c>
      <c r="BJ60" s="79">
        <f>SUM(Gosforth:Ermelo!BJ60)</f>
        <v>0</v>
      </c>
      <c r="BK60" s="79">
        <f>SUM(Gosforth:Ermelo!BK60)</f>
        <v>0</v>
      </c>
      <c r="BL60" s="79">
        <f>SUM(Gosforth:Ermelo!BL60)</f>
        <v>0</v>
      </c>
      <c r="BM60" s="79">
        <f>SUM(Gosforth:Ermelo!BM60)</f>
        <v>0</v>
      </c>
      <c r="BN60" s="79">
        <f>SUM(Gosforth:Ermelo!BN60)</f>
        <v>0</v>
      </c>
      <c r="BO60" s="79">
        <f>SUM(Gosforth:Ermelo!BO60)</f>
        <v>0</v>
      </c>
      <c r="BP60" s="79">
        <f>SUM(Gosforth:Ermelo!BP60)</f>
        <v>0</v>
      </c>
      <c r="BQ60" s="78">
        <f>SUM(Gosforth:Ermelo!BQ60)</f>
        <v>0</v>
      </c>
      <c r="BR60" s="80">
        <f>SUM(Gosforth:Ermelo!BR60)</f>
        <v>0</v>
      </c>
      <c r="BS60" s="79">
        <f>SUM(Gosforth:Ermelo!BS60)</f>
        <v>0</v>
      </c>
      <c r="BT60" s="79">
        <f>SUM(Gosforth:Ermelo!BT60)</f>
        <v>0</v>
      </c>
      <c r="BU60" s="79">
        <f>SUM(Gosforth:Ermelo!BU60)</f>
        <v>0</v>
      </c>
      <c r="BV60" s="79">
        <f>SUM(Gosforth:Ermelo!BV60)</f>
        <v>0</v>
      </c>
      <c r="BW60" s="79">
        <f>SUM(Gosforth:Ermelo!BW60)</f>
        <v>0</v>
      </c>
      <c r="BX60" s="79">
        <f>SUM(Gosforth:Ermelo!BX60)</f>
        <v>0</v>
      </c>
      <c r="BY60" s="79">
        <f>SUM(Gosforth:Ermelo!BY60)</f>
        <v>0</v>
      </c>
      <c r="BZ60" s="79">
        <f>SUM(Gosforth:Ermelo!BZ60)</f>
        <v>0</v>
      </c>
      <c r="CA60" s="79">
        <f>SUM(Gosforth:Ermelo!CA60)</f>
        <v>0</v>
      </c>
      <c r="CB60" s="79">
        <f>SUM(Gosforth:Ermelo!CB60)</f>
        <v>0</v>
      </c>
      <c r="CC60" s="78">
        <f>SUM(Gosforth:Ermelo!CC60)</f>
        <v>0</v>
      </c>
      <c r="CD60" s="41" t="s">
        <v>54</v>
      </c>
    </row>
    <row r="61" spans="1:82" ht="15">
      <c r="A61" s="41"/>
      <c r="B61" s="75" t="s">
        <v>123</v>
      </c>
      <c r="C61" s="131" t="s">
        <v>124</v>
      </c>
      <c r="D61" s="132" t="s">
        <v>64</v>
      </c>
      <c r="E61" s="266">
        <f>SUM(Gosforth:Ermelo!E61)</f>
        <v>360</v>
      </c>
      <c r="F61" s="221" t="b">
        <f>(Gosforth!G61+Dalpark!G61+Leandra!G61+Trichardt!G61+Ermelo!G61)=G61</f>
        <v>1</v>
      </c>
      <c r="G61" s="76">
        <f t="shared" si="37"/>
        <v>0</v>
      </c>
      <c r="H61" s="77">
        <f>SUM(Gosforth:Ermelo!H61)</f>
        <v>0</v>
      </c>
      <c r="I61" s="78">
        <f>SUM(Gosforth:Ermelo!I61)</f>
        <v>0</v>
      </c>
      <c r="J61" s="77">
        <f>SUM(Gosforth:Ermelo!J61)</f>
        <v>0</v>
      </c>
      <c r="K61" s="79">
        <f>SUM(Gosforth:Ermelo!K61)</f>
        <v>0</v>
      </c>
      <c r="L61" s="79">
        <f>SUM(Gosforth:Ermelo!L61)</f>
        <v>0</v>
      </c>
      <c r="M61" s="79">
        <f>SUM(Gosforth:Ermelo!M61)</f>
        <v>0</v>
      </c>
      <c r="N61" s="79">
        <f>SUM(Gosforth:Ermelo!N61)</f>
        <v>0</v>
      </c>
      <c r="O61" s="79">
        <f>SUM(Gosforth:Ermelo!O61)</f>
        <v>0</v>
      </c>
      <c r="P61" s="79">
        <f>SUM(Gosforth:Ermelo!P61)</f>
        <v>0</v>
      </c>
      <c r="Q61" s="79">
        <f>SUM(Gosforth:Ermelo!Q61)</f>
        <v>0</v>
      </c>
      <c r="R61" s="79">
        <f>SUM(Gosforth:Ermelo!R61)</f>
        <v>0</v>
      </c>
      <c r="S61" s="79">
        <f>SUM(Gosforth:Ermelo!S61)</f>
        <v>0</v>
      </c>
      <c r="T61" s="79">
        <f>SUM(Gosforth:Ermelo!T61)</f>
        <v>0</v>
      </c>
      <c r="U61" s="78">
        <f>SUM(Gosforth:Ermelo!U61)</f>
        <v>0</v>
      </c>
      <c r="V61" s="77">
        <f>SUM(Gosforth:Ermelo!V61)</f>
        <v>0</v>
      </c>
      <c r="W61" s="79">
        <f>SUM(Gosforth:Ermelo!W61)</f>
        <v>0</v>
      </c>
      <c r="X61" s="79">
        <f>SUM(Gosforth:Ermelo!X61)</f>
        <v>0</v>
      </c>
      <c r="Y61" s="79">
        <f>SUM(Gosforth:Ermelo!Y61)</f>
        <v>0</v>
      </c>
      <c r="Z61" s="79">
        <f>SUM(Gosforth:Ermelo!Z61)</f>
        <v>0</v>
      </c>
      <c r="AA61" s="79">
        <f>SUM(Gosforth:Ermelo!AA61)</f>
        <v>0</v>
      </c>
      <c r="AB61" s="79">
        <f>SUM(Gosforth:Ermelo!AB61)</f>
        <v>0</v>
      </c>
      <c r="AC61" s="79">
        <f>SUM(Gosforth:Ermelo!AC61)</f>
        <v>0</v>
      </c>
      <c r="AD61" s="79">
        <f>SUM(Gosforth:Ermelo!AD61)</f>
        <v>0</v>
      </c>
      <c r="AE61" s="79">
        <f>SUM(Gosforth:Ermelo!AE61)</f>
        <v>0</v>
      </c>
      <c r="AF61" s="79">
        <f>SUM(Gosforth:Ermelo!AF61)</f>
        <v>0</v>
      </c>
      <c r="AG61" s="78">
        <f>SUM(Gosforth:Ermelo!AG61)</f>
        <v>0</v>
      </c>
      <c r="AH61" s="80">
        <f>SUM(Gosforth:Ermelo!AH61)</f>
        <v>0</v>
      </c>
      <c r="AI61" s="79">
        <f>SUM(Gosforth:Ermelo!AI61)</f>
        <v>0</v>
      </c>
      <c r="AJ61" s="79">
        <f>SUM(Gosforth:Ermelo!AJ61)</f>
        <v>0</v>
      </c>
      <c r="AK61" s="79">
        <f>SUM(Gosforth:Ermelo!AK61)</f>
        <v>0</v>
      </c>
      <c r="AL61" s="79">
        <f>SUM(Gosforth:Ermelo!AL61)</f>
        <v>0</v>
      </c>
      <c r="AM61" s="79">
        <f>SUM(Gosforth:Ermelo!AM61)</f>
        <v>0</v>
      </c>
      <c r="AN61" s="79">
        <f>SUM(Gosforth:Ermelo!AN61)</f>
        <v>0</v>
      </c>
      <c r="AO61" s="79">
        <f>SUM(Gosforth:Ermelo!AO61)</f>
        <v>0</v>
      </c>
      <c r="AP61" s="79">
        <f>SUM(Gosforth:Ermelo!AP61)</f>
        <v>0</v>
      </c>
      <c r="AQ61" s="79">
        <f>SUM(Gosforth:Ermelo!AQ61)</f>
        <v>0</v>
      </c>
      <c r="AR61" s="79">
        <f>SUM(Gosforth:Ermelo!AR61)</f>
        <v>0</v>
      </c>
      <c r="AS61" s="78">
        <f>SUM(Gosforth:Ermelo!AS61)</f>
        <v>0</v>
      </c>
      <c r="AT61" s="80">
        <f>SUM(Gosforth:Ermelo!AT61)</f>
        <v>0</v>
      </c>
      <c r="AU61" s="79">
        <f>SUM(Gosforth:Ermelo!AU61)</f>
        <v>0</v>
      </c>
      <c r="AV61" s="79">
        <f>SUM(Gosforth:Ermelo!AV61)</f>
        <v>0</v>
      </c>
      <c r="AW61" s="79">
        <f>SUM(Gosforth:Ermelo!AW61)</f>
        <v>0</v>
      </c>
      <c r="AX61" s="79">
        <f>SUM(Gosforth:Ermelo!AX61)</f>
        <v>0</v>
      </c>
      <c r="AY61" s="79">
        <f>SUM(Gosforth:Ermelo!AY61)</f>
        <v>0</v>
      </c>
      <c r="AZ61" s="79">
        <f>SUM(Gosforth:Ermelo!AZ61)</f>
        <v>0</v>
      </c>
      <c r="BA61" s="79">
        <f>SUM(Gosforth:Ermelo!BA61)</f>
        <v>0</v>
      </c>
      <c r="BB61" s="79">
        <f>SUM(Gosforth:Ermelo!BB61)</f>
        <v>0</v>
      </c>
      <c r="BC61" s="79">
        <f>SUM(Gosforth:Ermelo!BC61)</f>
        <v>0</v>
      </c>
      <c r="BD61" s="79">
        <f>SUM(Gosforth:Ermelo!BD61)</f>
        <v>0</v>
      </c>
      <c r="BE61" s="78">
        <f>SUM(Gosforth:Ermelo!BE61)</f>
        <v>0</v>
      </c>
      <c r="BF61" s="80">
        <f>SUM(Gosforth:Ermelo!BF61)</f>
        <v>0</v>
      </c>
      <c r="BG61" s="79">
        <f>SUM(Gosforth:Ermelo!BG61)</f>
        <v>0</v>
      </c>
      <c r="BH61" s="79">
        <f>SUM(Gosforth:Ermelo!BH61)</f>
        <v>0</v>
      </c>
      <c r="BI61" s="79">
        <f>SUM(Gosforth:Ermelo!BI61)</f>
        <v>0</v>
      </c>
      <c r="BJ61" s="79">
        <f>SUM(Gosforth:Ermelo!BJ61)</f>
        <v>0</v>
      </c>
      <c r="BK61" s="79">
        <f>SUM(Gosforth:Ermelo!BK61)</f>
        <v>0</v>
      </c>
      <c r="BL61" s="79">
        <f>SUM(Gosforth:Ermelo!BL61)</f>
        <v>0</v>
      </c>
      <c r="BM61" s="79">
        <f>SUM(Gosforth:Ermelo!BM61)</f>
        <v>0</v>
      </c>
      <c r="BN61" s="79">
        <f>SUM(Gosforth:Ermelo!BN61)</f>
        <v>0</v>
      </c>
      <c r="BO61" s="79">
        <f>SUM(Gosforth:Ermelo!BO61)</f>
        <v>0</v>
      </c>
      <c r="BP61" s="79">
        <f>SUM(Gosforth:Ermelo!BP61)</f>
        <v>0</v>
      </c>
      <c r="BQ61" s="78">
        <f>SUM(Gosforth:Ermelo!BQ61)</f>
        <v>0</v>
      </c>
      <c r="BR61" s="80">
        <f>SUM(Gosforth:Ermelo!BR61)</f>
        <v>0</v>
      </c>
      <c r="BS61" s="79">
        <f>SUM(Gosforth:Ermelo!BS61)</f>
        <v>0</v>
      </c>
      <c r="BT61" s="79">
        <f>SUM(Gosforth:Ermelo!BT61)</f>
        <v>0</v>
      </c>
      <c r="BU61" s="79">
        <f>SUM(Gosforth:Ermelo!BU61)</f>
        <v>0</v>
      </c>
      <c r="BV61" s="79">
        <f>SUM(Gosforth:Ermelo!BV61)</f>
        <v>0</v>
      </c>
      <c r="BW61" s="79">
        <f>SUM(Gosforth:Ermelo!BW61)</f>
        <v>0</v>
      </c>
      <c r="BX61" s="79">
        <f>SUM(Gosforth:Ermelo!BX61)</f>
        <v>0</v>
      </c>
      <c r="BY61" s="79">
        <f>SUM(Gosforth:Ermelo!BY61)</f>
        <v>0</v>
      </c>
      <c r="BZ61" s="79">
        <f>SUM(Gosforth:Ermelo!BZ61)</f>
        <v>0</v>
      </c>
      <c r="CA61" s="79">
        <f>SUM(Gosforth:Ermelo!CA61)</f>
        <v>0</v>
      </c>
      <c r="CB61" s="79">
        <f>SUM(Gosforth:Ermelo!CB61)</f>
        <v>0</v>
      </c>
      <c r="CC61" s="78">
        <f>SUM(Gosforth:Ermelo!CC61)</f>
        <v>0</v>
      </c>
      <c r="CD61" s="41" t="s">
        <v>54</v>
      </c>
    </row>
    <row r="62" spans="1:82" ht="15">
      <c r="A62" s="41"/>
      <c r="B62" s="75" t="s">
        <v>125</v>
      </c>
      <c r="C62" s="131" t="s">
        <v>126</v>
      </c>
      <c r="D62" s="132" t="s">
        <v>64</v>
      </c>
      <c r="E62" s="266">
        <f>SUM(Gosforth:Ermelo!E62)</f>
        <v>360</v>
      </c>
      <c r="F62" s="221" t="b">
        <f>(Gosforth!G62+Dalpark!G62+Leandra!G62+Trichardt!G62+Ermelo!G62)=G62</f>
        <v>1</v>
      </c>
      <c r="G62" s="76">
        <f t="shared" si="37"/>
        <v>0</v>
      </c>
      <c r="H62" s="77">
        <f>SUM(Gosforth:Ermelo!H62)</f>
        <v>0</v>
      </c>
      <c r="I62" s="78">
        <f>SUM(Gosforth:Ermelo!I62)</f>
        <v>0</v>
      </c>
      <c r="J62" s="77">
        <f>SUM(Gosforth:Ermelo!J62)</f>
        <v>0</v>
      </c>
      <c r="K62" s="79">
        <f>SUM(Gosforth:Ermelo!K62)</f>
        <v>0</v>
      </c>
      <c r="L62" s="79">
        <f>SUM(Gosforth:Ermelo!L62)</f>
        <v>0</v>
      </c>
      <c r="M62" s="79">
        <f>SUM(Gosforth:Ermelo!M62)</f>
        <v>0</v>
      </c>
      <c r="N62" s="79">
        <f>SUM(Gosforth:Ermelo!N62)</f>
        <v>0</v>
      </c>
      <c r="O62" s="79">
        <f>SUM(Gosforth:Ermelo!O62)</f>
        <v>0</v>
      </c>
      <c r="P62" s="79">
        <f>SUM(Gosforth:Ermelo!P62)</f>
        <v>0</v>
      </c>
      <c r="Q62" s="79">
        <f>SUM(Gosforth:Ermelo!Q62)</f>
        <v>0</v>
      </c>
      <c r="R62" s="79">
        <f>SUM(Gosforth:Ermelo!R62)</f>
        <v>0</v>
      </c>
      <c r="S62" s="79">
        <f>SUM(Gosforth:Ermelo!S62)</f>
        <v>0</v>
      </c>
      <c r="T62" s="79">
        <f>SUM(Gosforth:Ermelo!T62)</f>
        <v>0</v>
      </c>
      <c r="U62" s="78">
        <f>SUM(Gosforth:Ermelo!U62)</f>
        <v>0</v>
      </c>
      <c r="V62" s="77">
        <f>SUM(Gosforth:Ermelo!V62)</f>
        <v>0</v>
      </c>
      <c r="W62" s="79">
        <f>SUM(Gosforth:Ermelo!W62)</f>
        <v>0</v>
      </c>
      <c r="X62" s="79">
        <f>SUM(Gosforth:Ermelo!X62)</f>
        <v>0</v>
      </c>
      <c r="Y62" s="79">
        <f>SUM(Gosforth:Ermelo!Y62)</f>
        <v>0</v>
      </c>
      <c r="Z62" s="79">
        <f>SUM(Gosforth:Ermelo!Z62)</f>
        <v>0</v>
      </c>
      <c r="AA62" s="79">
        <f>SUM(Gosforth:Ermelo!AA62)</f>
        <v>0</v>
      </c>
      <c r="AB62" s="79">
        <f>SUM(Gosforth:Ermelo!AB62)</f>
        <v>0</v>
      </c>
      <c r="AC62" s="79">
        <f>SUM(Gosforth:Ermelo!AC62)</f>
        <v>0</v>
      </c>
      <c r="AD62" s="79">
        <f>SUM(Gosforth:Ermelo!AD62)</f>
        <v>0</v>
      </c>
      <c r="AE62" s="79">
        <f>SUM(Gosforth:Ermelo!AE62)</f>
        <v>0</v>
      </c>
      <c r="AF62" s="79">
        <f>SUM(Gosforth:Ermelo!AF62)</f>
        <v>0</v>
      </c>
      <c r="AG62" s="78">
        <f>SUM(Gosforth:Ermelo!AG62)</f>
        <v>0</v>
      </c>
      <c r="AH62" s="80">
        <f>SUM(Gosforth:Ermelo!AH62)</f>
        <v>0</v>
      </c>
      <c r="AI62" s="79">
        <f>SUM(Gosforth:Ermelo!AI62)</f>
        <v>0</v>
      </c>
      <c r="AJ62" s="79">
        <f>SUM(Gosforth:Ermelo!AJ62)</f>
        <v>0</v>
      </c>
      <c r="AK62" s="79">
        <f>SUM(Gosforth:Ermelo!AK62)</f>
        <v>0</v>
      </c>
      <c r="AL62" s="79">
        <f>SUM(Gosforth:Ermelo!AL62)</f>
        <v>0</v>
      </c>
      <c r="AM62" s="79">
        <f>SUM(Gosforth:Ermelo!AM62)</f>
        <v>0</v>
      </c>
      <c r="AN62" s="79">
        <f>SUM(Gosforth:Ermelo!AN62)</f>
        <v>0</v>
      </c>
      <c r="AO62" s="79">
        <f>SUM(Gosforth:Ermelo!AO62)</f>
        <v>0</v>
      </c>
      <c r="AP62" s="79">
        <f>SUM(Gosforth:Ermelo!AP62)</f>
        <v>0</v>
      </c>
      <c r="AQ62" s="79">
        <f>SUM(Gosforth:Ermelo!AQ62)</f>
        <v>0</v>
      </c>
      <c r="AR62" s="79">
        <f>SUM(Gosforth:Ermelo!AR62)</f>
        <v>0</v>
      </c>
      <c r="AS62" s="78">
        <f>SUM(Gosforth:Ermelo!AS62)</f>
        <v>0</v>
      </c>
      <c r="AT62" s="80">
        <f>SUM(Gosforth:Ermelo!AT62)</f>
        <v>0</v>
      </c>
      <c r="AU62" s="79">
        <f>SUM(Gosforth:Ermelo!AU62)</f>
        <v>0</v>
      </c>
      <c r="AV62" s="79">
        <f>SUM(Gosforth:Ermelo!AV62)</f>
        <v>0</v>
      </c>
      <c r="AW62" s="79">
        <f>SUM(Gosforth:Ermelo!AW62)</f>
        <v>0</v>
      </c>
      <c r="AX62" s="79">
        <f>SUM(Gosforth:Ermelo!AX62)</f>
        <v>0</v>
      </c>
      <c r="AY62" s="79">
        <f>SUM(Gosforth:Ermelo!AY62)</f>
        <v>0</v>
      </c>
      <c r="AZ62" s="79">
        <f>SUM(Gosforth:Ermelo!AZ62)</f>
        <v>0</v>
      </c>
      <c r="BA62" s="79">
        <f>SUM(Gosforth:Ermelo!BA62)</f>
        <v>0</v>
      </c>
      <c r="BB62" s="79">
        <f>SUM(Gosforth:Ermelo!BB62)</f>
        <v>0</v>
      </c>
      <c r="BC62" s="79">
        <f>SUM(Gosforth:Ermelo!BC62)</f>
        <v>0</v>
      </c>
      <c r="BD62" s="79">
        <f>SUM(Gosforth:Ermelo!BD62)</f>
        <v>0</v>
      </c>
      <c r="BE62" s="78">
        <f>SUM(Gosforth:Ermelo!BE62)</f>
        <v>0</v>
      </c>
      <c r="BF62" s="80">
        <f>SUM(Gosforth:Ermelo!BF62)</f>
        <v>0</v>
      </c>
      <c r="BG62" s="79">
        <f>SUM(Gosforth:Ermelo!BG62)</f>
        <v>0</v>
      </c>
      <c r="BH62" s="79">
        <f>SUM(Gosforth:Ermelo!BH62)</f>
        <v>0</v>
      </c>
      <c r="BI62" s="79">
        <f>SUM(Gosforth:Ermelo!BI62)</f>
        <v>0</v>
      </c>
      <c r="BJ62" s="79">
        <f>SUM(Gosforth:Ermelo!BJ62)</f>
        <v>0</v>
      </c>
      <c r="BK62" s="79">
        <f>SUM(Gosforth:Ermelo!BK62)</f>
        <v>0</v>
      </c>
      <c r="BL62" s="79">
        <f>SUM(Gosforth:Ermelo!BL62)</f>
        <v>0</v>
      </c>
      <c r="BM62" s="79">
        <f>SUM(Gosforth:Ermelo!BM62)</f>
        <v>0</v>
      </c>
      <c r="BN62" s="79">
        <f>SUM(Gosforth:Ermelo!BN62)</f>
        <v>0</v>
      </c>
      <c r="BO62" s="79">
        <f>SUM(Gosforth:Ermelo!BO62)</f>
        <v>0</v>
      </c>
      <c r="BP62" s="79">
        <f>SUM(Gosforth:Ermelo!BP62)</f>
        <v>0</v>
      </c>
      <c r="BQ62" s="78">
        <f>SUM(Gosforth:Ermelo!BQ62)</f>
        <v>0</v>
      </c>
      <c r="BR62" s="80">
        <f>SUM(Gosforth:Ermelo!BR62)</f>
        <v>0</v>
      </c>
      <c r="BS62" s="79">
        <f>SUM(Gosforth:Ermelo!BS62)</f>
        <v>0</v>
      </c>
      <c r="BT62" s="79">
        <f>SUM(Gosforth:Ermelo!BT62)</f>
        <v>0</v>
      </c>
      <c r="BU62" s="79">
        <f>SUM(Gosforth:Ermelo!BU62)</f>
        <v>0</v>
      </c>
      <c r="BV62" s="79">
        <f>SUM(Gosforth:Ermelo!BV62)</f>
        <v>0</v>
      </c>
      <c r="BW62" s="79">
        <f>SUM(Gosforth:Ermelo!BW62)</f>
        <v>0</v>
      </c>
      <c r="BX62" s="79">
        <f>SUM(Gosforth:Ermelo!BX62)</f>
        <v>0</v>
      </c>
      <c r="BY62" s="79">
        <f>SUM(Gosforth:Ermelo!BY62)</f>
        <v>0</v>
      </c>
      <c r="BZ62" s="79">
        <f>SUM(Gosforth:Ermelo!BZ62)</f>
        <v>0</v>
      </c>
      <c r="CA62" s="79">
        <f>SUM(Gosforth:Ermelo!CA62)</f>
        <v>0</v>
      </c>
      <c r="CB62" s="79">
        <f>SUM(Gosforth:Ermelo!CB62)</f>
        <v>0</v>
      </c>
      <c r="CC62" s="78">
        <f>SUM(Gosforth:Ermelo!CC62)</f>
        <v>0</v>
      </c>
      <c r="CD62" s="41" t="s">
        <v>54</v>
      </c>
    </row>
    <row r="63" spans="1:82" ht="15">
      <c r="A63" s="41"/>
      <c r="B63" s="75" t="s">
        <v>127</v>
      </c>
      <c r="C63" s="131" t="s">
        <v>128</v>
      </c>
      <c r="D63" s="132" t="s">
        <v>64</v>
      </c>
      <c r="E63" s="266">
        <f>SUM(Gosforth:Ermelo!E63)</f>
        <v>360</v>
      </c>
      <c r="F63" s="221" t="b">
        <f>(Gosforth!G63+Dalpark!G63+Leandra!G63+Trichardt!G63+Ermelo!G63)=G63</f>
        <v>1</v>
      </c>
      <c r="G63" s="76">
        <f t="shared" si="37"/>
        <v>0</v>
      </c>
      <c r="H63" s="77">
        <f>SUM(Gosforth:Ermelo!H63)</f>
        <v>0</v>
      </c>
      <c r="I63" s="78">
        <f>SUM(Gosforth:Ermelo!I63)</f>
        <v>0</v>
      </c>
      <c r="J63" s="77">
        <f>SUM(Gosforth:Ermelo!J63)</f>
        <v>0</v>
      </c>
      <c r="K63" s="79">
        <f>SUM(Gosforth:Ermelo!K63)</f>
        <v>0</v>
      </c>
      <c r="L63" s="79">
        <f>SUM(Gosforth:Ermelo!L63)</f>
        <v>0</v>
      </c>
      <c r="M63" s="79">
        <f>SUM(Gosforth:Ermelo!M63)</f>
        <v>0</v>
      </c>
      <c r="N63" s="79">
        <f>SUM(Gosforth:Ermelo!N63)</f>
        <v>0</v>
      </c>
      <c r="O63" s="79">
        <f>SUM(Gosforth:Ermelo!O63)</f>
        <v>0</v>
      </c>
      <c r="P63" s="79">
        <f>SUM(Gosforth:Ermelo!P63)</f>
        <v>0</v>
      </c>
      <c r="Q63" s="79">
        <f>SUM(Gosforth:Ermelo!Q63)</f>
        <v>0</v>
      </c>
      <c r="R63" s="79">
        <f>SUM(Gosforth:Ermelo!R63)</f>
        <v>0</v>
      </c>
      <c r="S63" s="79">
        <f>SUM(Gosforth:Ermelo!S63)</f>
        <v>0</v>
      </c>
      <c r="T63" s="79">
        <f>SUM(Gosforth:Ermelo!T63)</f>
        <v>0</v>
      </c>
      <c r="U63" s="78">
        <f>SUM(Gosforth:Ermelo!U63)</f>
        <v>0</v>
      </c>
      <c r="V63" s="77">
        <f>SUM(Gosforth:Ermelo!V63)</f>
        <v>0</v>
      </c>
      <c r="W63" s="79">
        <f>SUM(Gosforth:Ermelo!W63)</f>
        <v>0</v>
      </c>
      <c r="X63" s="79">
        <f>SUM(Gosforth:Ermelo!X63)</f>
        <v>0</v>
      </c>
      <c r="Y63" s="79">
        <f>SUM(Gosforth:Ermelo!Y63)</f>
        <v>0</v>
      </c>
      <c r="Z63" s="79">
        <f>SUM(Gosforth:Ermelo!Z63)</f>
        <v>0</v>
      </c>
      <c r="AA63" s="79">
        <f>SUM(Gosforth:Ermelo!AA63)</f>
        <v>0</v>
      </c>
      <c r="AB63" s="79">
        <f>SUM(Gosforth:Ermelo!AB63)</f>
        <v>0</v>
      </c>
      <c r="AC63" s="79">
        <f>SUM(Gosforth:Ermelo!AC63)</f>
        <v>0</v>
      </c>
      <c r="AD63" s="79">
        <f>SUM(Gosforth:Ermelo!AD63)</f>
        <v>0</v>
      </c>
      <c r="AE63" s="79">
        <f>SUM(Gosforth:Ermelo!AE63)</f>
        <v>0</v>
      </c>
      <c r="AF63" s="79">
        <f>SUM(Gosforth:Ermelo!AF63)</f>
        <v>0</v>
      </c>
      <c r="AG63" s="78">
        <f>SUM(Gosforth:Ermelo!AG63)</f>
        <v>0</v>
      </c>
      <c r="AH63" s="80">
        <f>SUM(Gosforth:Ermelo!AH63)</f>
        <v>0</v>
      </c>
      <c r="AI63" s="79">
        <f>SUM(Gosforth:Ermelo!AI63)</f>
        <v>0</v>
      </c>
      <c r="AJ63" s="79">
        <f>SUM(Gosforth:Ermelo!AJ63)</f>
        <v>0</v>
      </c>
      <c r="AK63" s="79">
        <f>SUM(Gosforth:Ermelo!AK63)</f>
        <v>0</v>
      </c>
      <c r="AL63" s="79">
        <f>SUM(Gosforth:Ermelo!AL63)</f>
        <v>0</v>
      </c>
      <c r="AM63" s="79">
        <f>SUM(Gosforth:Ermelo!AM63)</f>
        <v>0</v>
      </c>
      <c r="AN63" s="79">
        <f>SUM(Gosforth:Ermelo!AN63)</f>
        <v>0</v>
      </c>
      <c r="AO63" s="79">
        <f>SUM(Gosforth:Ermelo!AO63)</f>
        <v>0</v>
      </c>
      <c r="AP63" s="79">
        <f>SUM(Gosforth:Ermelo!AP63)</f>
        <v>0</v>
      </c>
      <c r="AQ63" s="79">
        <f>SUM(Gosforth:Ermelo!AQ63)</f>
        <v>0</v>
      </c>
      <c r="AR63" s="79">
        <f>SUM(Gosforth:Ermelo!AR63)</f>
        <v>0</v>
      </c>
      <c r="AS63" s="78">
        <f>SUM(Gosforth:Ermelo!AS63)</f>
        <v>0</v>
      </c>
      <c r="AT63" s="80">
        <f>SUM(Gosforth:Ermelo!AT63)</f>
        <v>0</v>
      </c>
      <c r="AU63" s="79">
        <f>SUM(Gosforth:Ermelo!AU63)</f>
        <v>0</v>
      </c>
      <c r="AV63" s="79">
        <f>SUM(Gosforth:Ermelo!AV63)</f>
        <v>0</v>
      </c>
      <c r="AW63" s="79">
        <f>SUM(Gosforth:Ermelo!AW63)</f>
        <v>0</v>
      </c>
      <c r="AX63" s="79">
        <f>SUM(Gosforth:Ermelo!AX63)</f>
        <v>0</v>
      </c>
      <c r="AY63" s="79">
        <f>SUM(Gosforth:Ermelo!AY63)</f>
        <v>0</v>
      </c>
      <c r="AZ63" s="79">
        <f>SUM(Gosforth:Ermelo!AZ63)</f>
        <v>0</v>
      </c>
      <c r="BA63" s="79">
        <f>SUM(Gosforth:Ermelo!BA63)</f>
        <v>0</v>
      </c>
      <c r="BB63" s="79">
        <f>SUM(Gosforth:Ermelo!BB63)</f>
        <v>0</v>
      </c>
      <c r="BC63" s="79">
        <f>SUM(Gosforth:Ermelo!BC63)</f>
        <v>0</v>
      </c>
      <c r="BD63" s="79">
        <f>SUM(Gosforth:Ermelo!BD63)</f>
        <v>0</v>
      </c>
      <c r="BE63" s="78">
        <f>SUM(Gosforth:Ermelo!BE63)</f>
        <v>0</v>
      </c>
      <c r="BF63" s="80">
        <f>SUM(Gosforth:Ermelo!BF63)</f>
        <v>0</v>
      </c>
      <c r="BG63" s="79">
        <f>SUM(Gosforth:Ermelo!BG63)</f>
        <v>0</v>
      </c>
      <c r="BH63" s="79">
        <f>SUM(Gosforth:Ermelo!BH63)</f>
        <v>0</v>
      </c>
      <c r="BI63" s="79">
        <f>SUM(Gosforth:Ermelo!BI63)</f>
        <v>0</v>
      </c>
      <c r="BJ63" s="79">
        <f>SUM(Gosforth:Ermelo!BJ63)</f>
        <v>0</v>
      </c>
      <c r="BK63" s="79">
        <f>SUM(Gosforth:Ermelo!BK63)</f>
        <v>0</v>
      </c>
      <c r="BL63" s="79">
        <f>SUM(Gosforth:Ermelo!BL63)</f>
        <v>0</v>
      </c>
      <c r="BM63" s="79">
        <f>SUM(Gosforth:Ermelo!BM63)</f>
        <v>0</v>
      </c>
      <c r="BN63" s="79">
        <f>SUM(Gosforth:Ermelo!BN63)</f>
        <v>0</v>
      </c>
      <c r="BO63" s="79">
        <f>SUM(Gosforth:Ermelo!BO63)</f>
        <v>0</v>
      </c>
      <c r="BP63" s="79">
        <f>SUM(Gosforth:Ermelo!BP63)</f>
        <v>0</v>
      </c>
      <c r="BQ63" s="78">
        <f>SUM(Gosforth:Ermelo!BQ63)</f>
        <v>0</v>
      </c>
      <c r="BR63" s="80">
        <f>SUM(Gosforth:Ermelo!BR63)</f>
        <v>0</v>
      </c>
      <c r="BS63" s="79">
        <f>SUM(Gosforth:Ermelo!BS63)</f>
        <v>0</v>
      </c>
      <c r="BT63" s="79">
        <f>SUM(Gosforth:Ermelo!BT63)</f>
        <v>0</v>
      </c>
      <c r="BU63" s="79">
        <f>SUM(Gosforth:Ermelo!BU63)</f>
        <v>0</v>
      </c>
      <c r="BV63" s="79">
        <f>SUM(Gosforth:Ermelo!BV63)</f>
        <v>0</v>
      </c>
      <c r="BW63" s="79">
        <f>SUM(Gosforth:Ermelo!BW63)</f>
        <v>0</v>
      </c>
      <c r="BX63" s="79">
        <f>SUM(Gosforth:Ermelo!BX63)</f>
        <v>0</v>
      </c>
      <c r="BY63" s="79">
        <f>SUM(Gosforth:Ermelo!BY63)</f>
        <v>0</v>
      </c>
      <c r="BZ63" s="79">
        <f>SUM(Gosforth:Ermelo!BZ63)</f>
        <v>0</v>
      </c>
      <c r="CA63" s="79">
        <f>SUM(Gosforth:Ermelo!CA63)</f>
        <v>0</v>
      </c>
      <c r="CB63" s="79">
        <f>SUM(Gosforth:Ermelo!CB63)</f>
        <v>0</v>
      </c>
      <c r="CC63" s="78">
        <f>SUM(Gosforth:Ermelo!CC63)</f>
        <v>0</v>
      </c>
      <c r="CD63" s="41" t="s">
        <v>54</v>
      </c>
    </row>
    <row r="64" spans="1:82" ht="15">
      <c r="A64" s="41"/>
      <c r="B64" s="75" t="s">
        <v>129</v>
      </c>
      <c r="C64" s="131" t="s">
        <v>130</v>
      </c>
      <c r="D64" s="132" t="s">
        <v>64</v>
      </c>
      <c r="E64" s="266">
        <f>SUM(Gosforth:Ermelo!E64)</f>
        <v>360</v>
      </c>
      <c r="F64" s="221" t="b">
        <f>(Gosforth!G64+Dalpark!G64+Leandra!G64+Trichardt!G64+Ermelo!G64)=G64</f>
        <v>1</v>
      </c>
      <c r="G64" s="76">
        <f t="shared" si="37"/>
        <v>0</v>
      </c>
      <c r="H64" s="77">
        <f>SUM(Gosforth:Ermelo!H64)</f>
        <v>0</v>
      </c>
      <c r="I64" s="78">
        <f>SUM(Gosforth:Ermelo!I64)</f>
        <v>0</v>
      </c>
      <c r="J64" s="77">
        <f>SUM(Gosforth:Ermelo!J64)</f>
        <v>0</v>
      </c>
      <c r="K64" s="79">
        <f>SUM(Gosforth:Ermelo!K64)</f>
        <v>0</v>
      </c>
      <c r="L64" s="79">
        <f>SUM(Gosforth:Ermelo!L64)</f>
        <v>0</v>
      </c>
      <c r="M64" s="79">
        <f>SUM(Gosforth:Ermelo!M64)</f>
        <v>0</v>
      </c>
      <c r="N64" s="79">
        <f>SUM(Gosforth:Ermelo!N64)</f>
        <v>0</v>
      </c>
      <c r="O64" s="79">
        <f>SUM(Gosforth:Ermelo!O64)</f>
        <v>0</v>
      </c>
      <c r="P64" s="79">
        <f>SUM(Gosforth:Ermelo!P64)</f>
        <v>0</v>
      </c>
      <c r="Q64" s="79">
        <f>SUM(Gosforth:Ermelo!Q64)</f>
        <v>0</v>
      </c>
      <c r="R64" s="79">
        <f>SUM(Gosforth:Ermelo!R64)</f>
        <v>0</v>
      </c>
      <c r="S64" s="79">
        <f>SUM(Gosforth:Ermelo!S64)</f>
        <v>0</v>
      </c>
      <c r="T64" s="79">
        <f>SUM(Gosforth:Ermelo!T64)</f>
        <v>0</v>
      </c>
      <c r="U64" s="78">
        <f>SUM(Gosforth:Ermelo!U64)</f>
        <v>0</v>
      </c>
      <c r="V64" s="77">
        <f>SUM(Gosforth:Ermelo!V64)</f>
        <v>0</v>
      </c>
      <c r="W64" s="79">
        <f>SUM(Gosforth:Ermelo!W64)</f>
        <v>0</v>
      </c>
      <c r="X64" s="79">
        <f>SUM(Gosforth:Ermelo!X64)</f>
        <v>0</v>
      </c>
      <c r="Y64" s="79">
        <f>SUM(Gosforth:Ermelo!Y64)</f>
        <v>0</v>
      </c>
      <c r="Z64" s="79">
        <f>SUM(Gosforth:Ermelo!Z64)</f>
        <v>0</v>
      </c>
      <c r="AA64" s="79">
        <f>SUM(Gosforth:Ermelo!AA64)</f>
        <v>0</v>
      </c>
      <c r="AB64" s="79">
        <f>SUM(Gosforth:Ermelo!AB64)</f>
        <v>0</v>
      </c>
      <c r="AC64" s="79">
        <f>SUM(Gosforth:Ermelo!AC64)</f>
        <v>0</v>
      </c>
      <c r="AD64" s="79">
        <f>SUM(Gosforth:Ermelo!AD64)</f>
        <v>0</v>
      </c>
      <c r="AE64" s="79">
        <f>SUM(Gosforth:Ermelo!AE64)</f>
        <v>0</v>
      </c>
      <c r="AF64" s="79">
        <f>SUM(Gosforth:Ermelo!AF64)</f>
        <v>0</v>
      </c>
      <c r="AG64" s="78">
        <f>SUM(Gosforth:Ermelo!AG64)</f>
        <v>0</v>
      </c>
      <c r="AH64" s="80">
        <f>SUM(Gosforth:Ermelo!AH64)</f>
        <v>0</v>
      </c>
      <c r="AI64" s="79">
        <f>SUM(Gosforth:Ermelo!AI64)</f>
        <v>0</v>
      </c>
      <c r="AJ64" s="79">
        <f>SUM(Gosforth:Ermelo!AJ64)</f>
        <v>0</v>
      </c>
      <c r="AK64" s="79">
        <f>SUM(Gosforth:Ermelo!AK64)</f>
        <v>0</v>
      </c>
      <c r="AL64" s="79">
        <f>SUM(Gosforth:Ermelo!AL64)</f>
        <v>0</v>
      </c>
      <c r="AM64" s="79">
        <f>SUM(Gosforth:Ermelo!AM64)</f>
        <v>0</v>
      </c>
      <c r="AN64" s="79">
        <f>SUM(Gosforth:Ermelo!AN64)</f>
        <v>0</v>
      </c>
      <c r="AO64" s="79">
        <f>SUM(Gosforth:Ermelo!AO64)</f>
        <v>0</v>
      </c>
      <c r="AP64" s="79">
        <f>SUM(Gosforth:Ermelo!AP64)</f>
        <v>0</v>
      </c>
      <c r="AQ64" s="79">
        <f>SUM(Gosforth:Ermelo!AQ64)</f>
        <v>0</v>
      </c>
      <c r="AR64" s="79">
        <f>SUM(Gosforth:Ermelo!AR64)</f>
        <v>0</v>
      </c>
      <c r="AS64" s="78">
        <f>SUM(Gosforth:Ermelo!AS64)</f>
        <v>0</v>
      </c>
      <c r="AT64" s="80">
        <f>SUM(Gosforth:Ermelo!AT64)</f>
        <v>0</v>
      </c>
      <c r="AU64" s="79">
        <f>SUM(Gosforth:Ermelo!AU64)</f>
        <v>0</v>
      </c>
      <c r="AV64" s="79">
        <f>SUM(Gosforth:Ermelo!AV64)</f>
        <v>0</v>
      </c>
      <c r="AW64" s="79">
        <f>SUM(Gosforth:Ermelo!AW64)</f>
        <v>0</v>
      </c>
      <c r="AX64" s="79">
        <f>SUM(Gosforth:Ermelo!AX64)</f>
        <v>0</v>
      </c>
      <c r="AY64" s="79">
        <f>SUM(Gosforth:Ermelo!AY64)</f>
        <v>0</v>
      </c>
      <c r="AZ64" s="79">
        <f>SUM(Gosforth:Ermelo!AZ64)</f>
        <v>0</v>
      </c>
      <c r="BA64" s="79">
        <f>SUM(Gosforth:Ermelo!BA64)</f>
        <v>0</v>
      </c>
      <c r="BB64" s="79">
        <f>SUM(Gosforth:Ermelo!BB64)</f>
        <v>0</v>
      </c>
      <c r="BC64" s="79">
        <f>SUM(Gosforth:Ermelo!BC64)</f>
        <v>0</v>
      </c>
      <c r="BD64" s="79">
        <f>SUM(Gosforth:Ermelo!BD64)</f>
        <v>0</v>
      </c>
      <c r="BE64" s="78">
        <f>SUM(Gosforth:Ermelo!BE64)</f>
        <v>0</v>
      </c>
      <c r="BF64" s="80">
        <f>SUM(Gosforth:Ermelo!BF64)</f>
        <v>0</v>
      </c>
      <c r="BG64" s="79">
        <f>SUM(Gosforth:Ermelo!BG64)</f>
        <v>0</v>
      </c>
      <c r="BH64" s="79">
        <f>SUM(Gosforth:Ermelo!BH64)</f>
        <v>0</v>
      </c>
      <c r="BI64" s="79">
        <f>SUM(Gosforth:Ermelo!BI64)</f>
        <v>0</v>
      </c>
      <c r="BJ64" s="79">
        <f>SUM(Gosforth:Ermelo!BJ64)</f>
        <v>0</v>
      </c>
      <c r="BK64" s="79">
        <f>SUM(Gosforth:Ermelo!BK64)</f>
        <v>0</v>
      </c>
      <c r="BL64" s="79">
        <f>SUM(Gosforth:Ermelo!BL64)</f>
        <v>0</v>
      </c>
      <c r="BM64" s="79">
        <f>SUM(Gosforth:Ermelo!BM64)</f>
        <v>0</v>
      </c>
      <c r="BN64" s="79">
        <f>SUM(Gosforth:Ermelo!BN64)</f>
        <v>0</v>
      </c>
      <c r="BO64" s="79">
        <f>SUM(Gosforth:Ermelo!BO64)</f>
        <v>0</v>
      </c>
      <c r="BP64" s="79">
        <f>SUM(Gosforth:Ermelo!BP64)</f>
        <v>0</v>
      </c>
      <c r="BQ64" s="78">
        <f>SUM(Gosforth:Ermelo!BQ64)</f>
        <v>0</v>
      </c>
      <c r="BR64" s="80">
        <f>SUM(Gosforth:Ermelo!BR64)</f>
        <v>0</v>
      </c>
      <c r="BS64" s="79">
        <f>SUM(Gosforth:Ermelo!BS64)</f>
        <v>0</v>
      </c>
      <c r="BT64" s="79">
        <f>SUM(Gosforth:Ermelo!BT64)</f>
        <v>0</v>
      </c>
      <c r="BU64" s="79">
        <f>SUM(Gosforth:Ermelo!BU64)</f>
        <v>0</v>
      </c>
      <c r="BV64" s="79">
        <f>SUM(Gosforth:Ermelo!BV64)</f>
        <v>0</v>
      </c>
      <c r="BW64" s="79">
        <f>SUM(Gosforth:Ermelo!BW64)</f>
        <v>0</v>
      </c>
      <c r="BX64" s="79">
        <f>SUM(Gosforth:Ermelo!BX64)</f>
        <v>0</v>
      </c>
      <c r="BY64" s="79">
        <f>SUM(Gosforth:Ermelo!BY64)</f>
        <v>0</v>
      </c>
      <c r="BZ64" s="79">
        <f>SUM(Gosforth:Ermelo!BZ64)</f>
        <v>0</v>
      </c>
      <c r="CA64" s="79">
        <f>SUM(Gosforth:Ermelo!CA64)</f>
        <v>0</v>
      </c>
      <c r="CB64" s="79">
        <f>SUM(Gosforth:Ermelo!CB64)</f>
        <v>0</v>
      </c>
      <c r="CC64" s="78">
        <f>SUM(Gosforth:Ermelo!CC64)</f>
        <v>0</v>
      </c>
      <c r="CD64" s="41" t="s">
        <v>54</v>
      </c>
    </row>
    <row r="65" spans="1:82" ht="15">
      <c r="A65" s="41"/>
      <c r="B65" s="103" t="s">
        <v>131</v>
      </c>
      <c r="C65" s="286" t="s">
        <v>132</v>
      </c>
      <c r="D65" s="132"/>
      <c r="E65" s="266"/>
      <c r="F65" s="221"/>
      <c r="G65" s="76"/>
      <c r="H65" s="77"/>
      <c r="I65" s="78"/>
      <c r="J65" s="77"/>
      <c r="K65" s="79"/>
      <c r="L65" s="79"/>
      <c r="M65" s="79"/>
      <c r="N65" s="79"/>
      <c r="O65" s="79"/>
      <c r="P65" s="79"/>
      <c r="Q65" s="79"/>
      <c r="R65" s="79"/>
      <c r="S65" s="79"/>
      <c r="T65" s="79"/>
      <c r="U65" s="78"/>
      <c r="V65" s="77"/>
      <c r="W65" s="79"/>
      <c r="X65" s="79"/>
      <c r="Y65" s="79"/>
      <c r="Z65" s="79"/>
      <c r="AA65" s="79"/>
      <c r="AB65" s="79"/>
      <c r="AC65" s="79"/>
      <c r="AD65" s="79"/>
      <c r="AE65" s="79"/>
      <c r="AF65" s="79"/>
      <c r="AG65" s="78"/>
      <c r="AH65" s="80"/>
      <c r="AI65" s="79"/>
      <c r="AJ65" s="79"/>
      <c r="AK65" s="79"/>
      <c r="AL65" s="79"/>
      <c r="AM65" s="79"/>
      <c r="AN65" s="79"/>
      <c r="AO65" s="79"/>
      <c r="AP65" s="79"/>
      <c r="AQ65" s="79"/>
      <c r="AR65" s="79"/>
      <c r="AS65" s="78"/>
      <c r="AT65" s="80"/>
      <c r="AU65" s="79"/>
      <c r="AV65" s="79"/>
      <c r="AW65" s="79"/>
      <c r="AX65" s="79"/>
      <c r="AY65" s="79"/>
      <c r="AZ65" s="79"/>
      <c r="BA65" s="79"/>
      <c r="BB65" s="79"/>
      <c r="BC65" s="79"/>
      <c r="BD65" s="79"/>
      <c r="BE65" s="78"/>
      <c r="BF65" s="80"/>
      <c r="BG65" s="79"/>
      <c r="BH65" s="79"/>
      <c r="BI65" s="79"/>
      <c r="BJ65" s="79"/>
      <c r="BK65" s="79"/>
      <c r="BL65" s="79"/>
      <c r="BM65" s="79"/>
      <c r="BN65" s="79"/>
      <c r="BO65" s="79"/>
      <c r="BP65" s="79"/>
      <c r="BQ65" s="78"/>
      <c r="BR65" s="80"/>
      <c r="BS65" s="79"/>
      <c r="BT65" s="79"/>
      <c r="BU65" s="79"/>
      <c r="BV65" s="79"/>
      <c r="BW65" s="79"/>
      <c r="BX65" s="79"/>
      <c r="BY65" s="79"/>
      <c r="BZ65" s="79"/>
      <c r="CA65" s="79"/>
      <c r="CB65" s="79"/>
      <c r="CC65" s="78"/>
      <c r="CD65" s="41" t="s">
        <v>54</v>
      </c>
    </row>
    <row r="66" spans="1:82" ht="15">
      <c r="A66" s="41"/>
      <c r="B66" s="75" t="s">
        <v>133</v>
      </c>
      <c r="C66" s="131" t="s">
        <v>134</v>
      </c>
      <c r="D66" s="132" t="s">
        <v>64</v>
      </c>
      <c r="E66" s="266">
        <f>SUM(Gosforth:Ermelo!E66)</f>
        <v>360</v>
      </c>
      <c r="F66" s="221" t="b">
        <f>(Gosforth!G66+Dalpark!G66+Leandra!G66+Trichardt!G66+Ermelo!G66)=G66</f>
        <v>1</v>
      </c>
      <c r="G66" s="76">
        <f t="shared" si="37"/>
        <v>0</v>
      </c>
      <c r="H66" s="77">
        <f>SUM(Gosforth:Ermelo!H66)</f>
        <v>0</v>
      </c>
      <c r="I66" s="78">
        <f>SUM(Gosforth:Ermelo!I66)</f>
        <v>0</v>
      </c>
      <c r="J66" s="77">
        <f>SUM(Gosforth:Ermelo!J66)</f>
        <v>0</v>
      </c>
      <c r="K66" s="79">
        <f>SUM(Gosforth:Ermelo!K66)</f>
        <v>0</v>
      </c>
      <c r="L66" s="79">
        <f>SUM(Gosforth:Ermelo!L66)</f>
        <v>0</v>
      </c>
      <c r="M66" s="79">
        <f>SUM(Gosforth:Ermelo!M66)</f>
        <v>0</v>
      </c>
      <c r="N66" s="79">
        <f>SUM(Gosforth:Ermelo!N66)</f>
        <v>0</v>
      </c>
      <c r="O66" s="79">
        <f>SUM(Gosforth:Ermelo!O66)</f>
        <v>0</v>
      </c>
      <c r="P66" s="79">
        <f>SUM(Gosforth:Ermelo!P66)</f>
        <v>0</v>
      </c>
      <c r="Q66" s="79">
        <f>SUM(Gosforth:Ermelo!Q66)</f>
        <v>0</v>
      </c>
      <c r="R66" s="79">
        <f>SUM(Gosforth:Ermelo!R66)</f>
        <v>0</v>
      </c>
      <c r="S66" s="79">
        <f>SUM(Gosforth:Ermelo!S66)</f>
        <v>0</v>
      </c>
      <c r="T66" s="79">
        <f>SUM(Gosforth:Ermelo!T66)</f>
        <v>0</v>
      </c>
      <c r="U66" s="78">
        <f>SUM(Gosforth:Ermelo!U66)</f>
        <v>0</v>
      </c>
      <c r="V66" s="77">
        <f>SUM(Gosforth:Ermelo!V66)</f>
        <v>0</v>
      </c>
      <c r="W66" s="79">
        <f>SUM(Gosforth:Ermelo!W66)</f>
        <v>0</v>
      </c>
      <c r="X66" s="79">
        <f>SUM(Gosforth:Ermelo!X66)</f>
        <v>0</v>
      </c>
      <c r="Y66" s="79">
        <f>SUM(Gosforth:Ermelo!Y66)</f>
        <v>0</v>
      </c>
      <c r="Z66" s="79">
        <f>SUM(Gosforth:Ermelo!Z66)</f>
        <v>0</v>
      </c>
      <c r="AA66" s="79">
        <f>SUM(Gosforth:Ermelo!AA66)</f>
        <v>0</v>
      </c>
      <c r="AB66" s="79">
        <f>SUM(Gosforth:Ermelo!AB66)</f>
        <v>0</v>
      </c>
      <c r="AC66" s="79">
        <f>SUM(Gosforth:Ermelo!AC66)</f>
        <v>0</v>
      </c>
      <c r="AD66" s="79">
        <f>SUM(Gosforth:Ermelo!AD66)</f>
        <v>0</v>
      </c>
      <c r="AE66" s="79">
        <f>SUM(Gosforth:Ermelo!AE66)</f>
        <v>0</v>
      </c>
      <c r="AF66" s="79">
        <f>SUM(Gosforth:Ermelo!AF66)</f>
        <v>0</v>
      </c>
      <c r="AG66" s="78">
        <f>SUM(Gosforth:Ermelo!AG66)</f>
        <v>0</v>
      </c>
      <c r="AH66" s="80">
        <f>SUM(Gosforth:Ermelo!AH66)</f>
        <v>0</v>
      </c>
      <c r="AI66" s="79">
        <f>SUM(Gosforth:Ermelo!AI66)</f>
        <v>0</v>
      </c>
      <c r="AJ66" s="79">
        <f>SUM(Gosforth:Ermelo!AJ66)</f>
        <v>0</v>
      </c>
      <c r="AK66" s="79">
        <f>SUM(Gosforth:Ermelo!AK66)</f>
        <v>0</v>
      </c>
      <c r="AL66" s="79">
        <f>SUM(Gosforth:Ermelo!AL66)</f>
        <v>0</v>
      </c>
      <c r="AM66" s="79">
        <f>SUM(Gosforth:Ermelo!AM66)</f>
        <v>0</v>
      </c>
      <c r="AN66" s="79">
        <f>SUM(Gosforth:Ermelo!AN66)</f>
        <v>0</v>
      </c>
      <c r="AO66" s="79">
        <f>SUM(Gosforth:Ermelo!AO66)</f>
        <v>0</v>
      </c>
      <c r="AP66" s="79">
        <f>SUM(Gosforth:Ermelo!AP66)</f>
        <v>0</v>
      </c>
      <c r="AQ66" s="79">
        <f>SUM(Gosforth:Ermelo!AQ66)</f>
        <v>0</v>
      </c>
      <c r="AR66" s="79">
        <f>SUM(Gosforth:Ermelo!AR66)</f>
        <v>0</v>
      </c>
      <c r="AS66" s="78">
        <f>SUM(Gosforth:Ermelo!AS66)</f>
        <v>0</v>
      </c>
      <c r="AT66" s="80">
        <f>SUM(Gosforth:Ermelo!AT66)</f>
        <v>0</v>
      </c>
      <c r="AU66" s="79">
        <f>SUM(Gosforth:Ermelo!AU66)</f>
        <v>0</v>
      </c>
      <c r="AV66" s="79">
        <f>SUM(Gosforth:Ermelo!AV66)</f>
        <v>0</v>
      </c>
      <c r="AW66" s="79">
        <f>SUM(Gosforth:Ermelo!AW66)</f>
        <v>0</v>
      </c>
      <c r="AX66" s="79">
        <f>SUM(Gosforth:Ermelo!AX66)</f>
        <v>0</v>
      </c>
      <c r="AY66" s="79">
        <f>SUM(Gosforth:Ermelo!AY66)</f>
        <v>0</v>
      </c>
      <c r="AZ66" s="79">
        <f>SUM(Gosforth:Ermelo!AZ66)</f>
        <v>0</v>
      </c>
      <c r="BA66" s="79">
        <f>SUM(Gosforth:Ermelo!BA66)</f>
        <v>0</v>
      </c>
      <c r="BB66" s="79">
        <f>SUM(Gosforth:Ermelo!BB66)</f>
        <v>0</v>
      </c>
      <c r="BC66" s="79">
        <f>SUM(Gosforth:Ermelo!BC66)</f>
        <v>0</v>
      </c>
      <c r="BD66" s="79">
        <f>SUM(Gosforth:Ermelo!BD66)</f>
        <v>0</v>
      </c>
      <c r="BE66" s="78">
        <f>SUM(Gosforth:Ermelo!BE66)</f>
        <v>0</v>
      </c>
      <c r="BF66" s="80">
        <f>SUM(Gosforth:Ermelo!BF66)</f>
        <v>0</v>
      </c>
      <c r="BG66" s="79">
        <f>SUM(Gosforth:Ermelo!BG66)</f>
        <v>0</v>
      </c>
      <c r="BH66" s="79">
        <f>SUM(Gosforth:Ermelo!BH66)</f>
        <v>0</v>
      </c>
      <c r="BI66" s="79">
        <f>SUM(Gosforth:Ermelo!BI66)</f>
        <v>0</v>
      </c>
      <c r="BJ66" s="79">
        <f>SUM(Gosforth:Ermelo!BJ66)</f>
        <v>0</v>
      </c>
      <c r="BK66" s="79">
        <f>SUM(Gosforth:Ermelo!BK66)</f>
        <v>0</v>
      </c>
      <c r="BL66" s="79">
        <f>SUM(Gosforth:Ermelo!BL66)</f>
        <v>0</v>
      </c>
      <c r="BM66" s="79">
        <f>SUM(Gosforth:Ermelo!BM66)</f>
        <v>0</v>
      </c>
      <c r="BN66" s="79">
        <f>SUM(Gosforth:Ermelo!BN66)</f>
        <v>0</v>
      </c>
      <c r="BO66" s="79">
        <f>SUM(Gosforth:Ermelo!BO66)</f>
        <v>0</v>
      </c>
      <c r="BP66" s="79">
        <f>SUM(Gosforth:Ermelo!BP66)</f>
        <v>0</v>
      </c>
      <c r="BQ66" s="78">
        <f>SUM(Gosforth:Ermelo!BQ66)</f>
        <v>0</v>
      </c>
      <c r="BR66" s="80">
        <f>SUM(Gosforth:Ermelo!BR66)</f>
        <v>0</v>
      </c>
      <c r="BS66" s="79">
        <f>SUM(Gosforth:Ermelo!BS66)</f>
        <v>0</v>
      </c>
      <c r="BT66" s="79">
        <f>SUM(Gosforth:Ermelo!BT66)</f>
        <v>0</v>
      </c>
      <c r="BU66" s="79">
        <f>SUM(Gosforth:Ermelo!BU66)</f>
        <v>0</v>
      </c>
      <c r="BV66" s="79">
        <f>SUM(Gosforth:Ermelo!BV66)</f>
        <v>0</v>
      </c>
      <c r="BW66" s="79">
        <f>SUM(Gosforth:Ermelo!BW66)</f>
        <v>0</v>
      </c>
      <c r="BX66" s="79">
        <f>SUM(Gosforth:Ermelo!BX66)</f>
        <v>0</v>
      </c>
      <c r="BY66" s="79">
        <f>SUM(Gosforth:Ermelo!BY66)</f>
        <v>0</v>
      </c>
      <c r="BZ66" s="79">
        <f>SUM(Gosforth:Ermelo!BZ66)</f>
        <v>0</v>
      </c>
      <c r="CA66" s="79">
        <f>SUM(Gosforth:Ermelo!CA66)</f>
        <v>0</v>
      </c>
      <c r="CB66" s="79">
        <f>SUM(Gosforth:Ermelo!CB66)</f>
        <v>0</v>
      </c>
      <c r="CC66" s="78">
        <f>SUM(Gosforth:Ermelo!CC66)</f>
        <v>0</v>
      </c>
      <c r="CD66" s="41" t="s">
        <v>54</v>
      </c>
    </row>
    <row r="67" spans="1:82" ht="15">
      <c r="A67" s="41"/>
      <c r="B67" s="75" t="s">
        <v>135</v>
      </c>
      <c r="C67" s="131" t="s">
        <v>136</v>
      </c>
      <c r="D67" s="132" t="s">
        <v>64</v>
      </c>
      <c r="E67" s="266">
        <f>SUM(Gosforth:Ermelo!E67)</f>
        <v>360</v>
      </c>
      <c r="F67" s="221" t="b">
        <f>(Gosforth!G67+Dalpark!G67+Leandra!G67+Trichardt!G67+Ermelo!G67)=G67</f>
        <v>1</v>
      </c>
      <c r="G67" s="76">
        <f t="shared" si="37"/>
        <v>0</v>
      </c>
      <c r="H67" s="77">
        <f>SUM(Gosforth:Ermelo!H67)</f>
        <v>0</v>
      </c>
      <c r="I67" s="78">
        <f>SUM(Gosforth:Ermelo!I67)</f>
        <v>0</v>
      </c>
      <c r="J67" s="77">
        <f>SUM(Gosforth:Ermelo!J67)</f>
        <v>0</v>
      </c>
      <c r="K67" s="79">
        <f>SUM(Gosforth:Ermelo!K67)</f>
        <v>0</v>
      </c>
      <c r="L67" s="79">
        <f>SUM(Gosforth:Ermelo!L67)</f>
        <v>0</v>
      </c>
      <c r="M67" s="79">
        <f>SUM(Gosforth:Ermelo!M67)</f>
        <v>0</v>
      </c>
      <c r="N67" s="79">
        <f>SUM(Gosforth:Ermelo!N67)</f>
        <v>0</v>
      </c>
      <c r="O67" s="79">
        <f>SUM(Gosforth:Ermelo!O67)</f>
        <v>0</v>
      </c>
      <c r="P67" s="79">
        <f>SUM(Gosforth:Ermelo!P67)</f>
        <v>0</v>
      </c>
      <c r="Q67" s="79">
        <f>SUM(Gosforth:Ermelo!Q67)</f>
        <v>0</v>
      </c>
      <c r="R67" s="79">
        <f>SUM(Gosforth:Ermelo!R67)</f>
        <v>0</v>
      </c>
      <c r="S67" s="79">
        <f>SUM(Gosforth:Ermelo!S67)</f>
        <v>0</v>
      </c>
      <c r="T67" s="79">
        <f>SUM(Gosforth:Ermelo!T67)</f>
        <v>0</v>
      </c>
      <c r="U67" s="78">
        <f>SUM(Gosforth:Ermelo!U67)</f>
        <v>0</v>
      </c>
      <c r="V67" s="77">
        <f>SUM(Gosforth:Ermelo!V67)</f>
        <v>0</v>
      </c>
      <c r="W67" s="79">
        <f>SUM(Gosforth:Ermelo!W67)</f>
        <v>0</v>
      </c>
      <c r="X67" s="79">
        <f>SUM(Gosforth:Ermelo!X67)</f>
        <v>0</v>
      </c>
      <c r="Y67" s="79">
        <f>SUM(Gosforth:Ermelo!Y67)</f>
        <v>0</v>
      </c>
      <c r="Z67" s="79">
        <f>SUM(Gosforth:Ermelo!Z67)</f>
        <v>0</v>
      </c>
      <c r="AA67" s="79">
        <f>SUM(Gosforth:Ermelo!AA67)</f>
        <v>0</v>
      </c>
      <c r="AB67" s="79">
        <f>SUM(Gosforth:Ermelo!AB67)</f>
        <v>0</v>
      </c>
      <c r="AC67" s="79">
        <f>SUM(Gosforth:Ermelo!AC67)</f>
        <v>0</v>
      </c>
      <c r="AD67" s="79">
        <f>SUM(Gosforth:Ermelo!AD67)</f>
        <v>0</v>
      </c>
      <c r="AE67" s="79">
        <f>SUM(Gosforth:Ermelo!AE67)</f>
        <v>0</v>
      </c>
      <c r="AF67" s="79">
        <f>SUM(Gosforth:Ermelo!AF67)</f>
        <v>0</v>
      </c>
      <c r="AG67" s="78">
        <f>SUM(Gosforth:Ermelo!AG67)</f>
        <v>0</v>
      </c>
      <c r="AH67" s="80">
        <f>SUM(Gosforth:Ermelo!AH67)</f>
        <v>0</v>
      </c>
      <c r="AI67" s="79">
        <f>SUM(Gosforth:Ermelo!AI67)</f>
        <v>0</v>
      </c>
      <c r="AJ67" s="79">
        <f>SUM(Gosforth:Ermelo!AJ67)</f>
        <v>0</v>
      </c>
      <c r="AK67" s="79">
        <f>SUM(Gosforth:Ermelo!AK67)</f>
        <v>0</v>
      </c>
      <c r="AL67" s="79">
        <f>SUM(Gosforth:Ermelo!AL67)</f>
        <v>0</v>
      </c>
      <c r="AM67" s="79">
        <f>SUM(Gosforth:Ermelo!AM67)</f>
        <v>0</v>
      </c>
      <c r="AN67" s="79">
        <f>SUM(Gosforth:Ermelo!AN67)</f>
        <v>0</v>
      </c>
      <c r="AO67" s="79">
        <f>SUM(Gosforth:Ermelo!AO67)</f>
        <v>0</v>
      </c>
      <c r="AP67" s="79">
        <f>SUM(Gosforth:Ermelo!AP67)</f>
        <v>0</v>
      </c>
      <c r="AQ67" s="79">
        <f>SUM(Gosforth:Ermelo!AQ67)</f>
        <v>0</v>
      </c>
      <c r="AR67" s="79">
        <f>SUM(Gosforth:Ermelo!AR67)</f>
        <v>0</v>
      </c>
      <c r="AS67" s="78">
        <f>SUM(Gosforth:Ermelo!AS67)</f>
        <v>0</v>
      </c>
      <c r="AT67" s="80">
        <f>SUM(Gosforth:Ermelo!AT67)</f>
        <v>0</v>
      </c>
      <c r="AU67" s="79">
        <f>SUM(Gosforth:Ermelo!AU67)</f>
        <v>0</v>
      </c>
      <c r="AV67" s="79">
        <f>SUM(Gosforth:Ermelo!AV67)</f>
        <v>0</v>
      </c>
      <c r="AW67" s="79">
        <f>SUM(Gosforth:Ermelo!AW67)</f>
        <v>0</v>
      </c>
      <c r="AX67" s="79">
        <f>SUM(Gosforth:Ermelo!AX67)</f>
        <v>0</v>
      </c>
      <c r="AY67" s="79">
        <f>SUM(Gosforth:Ermelo!AY67)</f>
        <v>0</v>
      </c>
      <c r="AZ67" s="79">
        <f>SUM(Gosforth:Ermelo!AZ67)</f>
        <v>0</v>
      </c>
      <c r="BA67" s="79">
        <f>SUM(Gosforth:Ermelo!BA67)</f>
        <v>0</v>
      </c>
      <c r="BB67" s="79">
        <f>SUM(Gosforth:Ermelo!BB67)</f>
        <v>0</v>
      </c>
      <c r="BC67" s="79">
        <f>SUM(Gosforth:Ermelo!BC67)</f>
        <v>0</v>
      </c>
      <c r="BD67" s="79">
        <f>SUM(Gosforth:Ermelo!BD67)</f>
        <v>0</v>
      </c>
      <c r="BE67" s="78">
        <f>SUM(Gosforth:Ermelo!BE67)</f>
        <v>0</v>
      </c>
      <c r="BF67" s="80">
        <f>SUM(Gosforth:Ermelo!BF67)</f>
        <v>0</v>
      </c>
      <c r="BG67" s="79">
        <f>SUM(Gosforth:Ermelo!BG67)</f>
        <v>0</v>
      </c>
      <c r="BH67" s="79">
        <f>SUM(Gosforth:Ermelo!BH67)</f>
        <v>0</v>
      </c>
      <c r="BI67" s="79">
        <f>SUM(Gosforth:Ermelo!BI67)</f>
        <v>0</v>
      </c>
      <c r="BJ67" s="79">
        <f>SUM(Gosforth:Ermelo!BJ67)</f>
        <v>0</v>
      </c>
      <c r="BK67" s="79">
        <f>SUM(Gosforth:Ermelo!BK67)</f>
        <v>0</v>
      </c>
      <c r="BL67" s="79">
        <f>SUM(Gosforth:Ermelo!BL67)</f>
        <v>0</v>
      </c>
      <c r="BM67" s="79">
        <f>SUM(Gosforth:Ermelo!BM67)</f>
        <v>0</v>
      </c>
      <c r="BN67" s="79">
        <f>SUM(Gosforth:Ermelo!BN67)</f>
        <v>0</v>
      </c>
      <c r="BO67" s="79">
        <f>SUM(Gosforth:Ermelo!BO67)</f>
        <v>0</v>
      </c>
      <c r="BP67" s="79">
        <f>SUM(Gosforth:Ermelo!BP67)</f>
        <v>0</v>
      </c>
      <c r="BQ67" s="78">
        <f>SUM(Gosforth:Ermelo!BQ67)</f>
        <v>0</v>
      </c>
      <c r="BR67" s="80">
        <f>SUM(Gosforth:Ermelo!BR67)</f>
        <v>0</v>
      </c>
      <c r="BS67" s="79">
        <f>SUM(Gosforth:Ermelo!BS67)</f>
        <v>0</v>
      </c>
      <c r="BT67" s="79">
        <f>SUM(Gosforth:Ermelo!BT67)</f>
        <v>0</v>
      </c>
      <c r="BU67" s="79">
        <f>SUM(Gosforth:Ermelo!BU67)</f>
        <v>0</v>
      </c>
      <c r="BV67" s="79">
        <f>SUM(Gosforth:Ermelo!BV67)</f>
        <v>0</v>
      </c>
      <c r="BW67" s="79">
        <f>SUM(Gosforth:Ermelo!BW67)</f>
        <v>0</v>
      </c>
      <c r="BX67" s="79">
        <f>SUM(Gosforth:Ermelo!BX67)</f>
        <v>0</v>
      </c>
      <c r="BY67" s="79">
        <f>SUM(Gosforth:Ermelo!BY67)</f>
        <v>0</v>
      </c>
      <c r="BZ67" s="79">
        <f>SUM(Gosforth:Ermelo!BZ67)</f>
        <v>0</v>
      </c>
      <c r="CA67" s="79">
        <f>SUM(Gosforth:Ermelo!CA67)</f>
        <v>0</v>
      </c>
      <c r="CB67" s="79">
        <f>SUM(Gosforth:Ermelo!CB67)</f>
        <v>0</v>
      </c>
      <c r="CC67" s="78">
        <f>SUM(Gosforth:Ermelo!CC67)</f>
        <v>0</v>
      </c>
      <c r="CD67" s="41" t="s">
        <v>54</v>
      </c>
    </row>
    <row r="68" spans="1:82" ht="15">
      <c r="A68" s="41"/>
      <c r="B68" s="75" t="s">
        <v>137</v>
      </c>
      <c r="C68" s="131" t="s">
        <v>138</v>
      </c>
      <c r="D68" s="132" t="s">
        <v>64</v>
      </c>
      <c r="E68" s="266">
        <f>SUM(Gosforth:Ermelo!E68)</f>
        <v>360</v>
      </c>
      <c r="F68" s="221" t="b">
        <f>(Gosforth!G68+Dalpark!G68+Leandra!G68+Trichardt!G68+Ermelo!G68)=G68</f>
        <v>1</v>
      </c>
      <c r="G68" s="76">
        <f t="shared" si="37"/>
        <v>0</v>
      </c>
      <c r="H68" s="77">
        <f>SUM(Gosforth:Ermelo!H68)</f>
        <v>0</v>
      </c>
      <c r="I68" s="78">
        <f>SUM(Gosforth:Ermelo!I68)</f>
        <v>0</v>
      </c>
      <c r="J68" s="77">
        <f>SUM(Gosforth:Ermelo!J68)</f>
        <v>0</v>
      </c>
      <c r="K68" s="79">
        <f>SUM(Gosforth:Ermelo!K68)</f>
        <v>0</v>
      </c>
      <c r="L68" s="79">
        <f>SUM(Gosforth:Ermelo!L68)</f>
        <v>0</v>
      </c>
      <c r="M68" s="79">
        <f>SUM(Gosforth:Ermelo!M68)</f>
        <v>0</v>
      </c>
      <c r="N68" s="79">
        <f>SUM(Gosforth:Ermelo!N68)</f>
        <v>0</v>
      </c>
      <c r="O68" s="79">
        <f>SUM(Gosforth:Ermelo!O68)</f>
        <v>0</v>
      </c>
      <c r="P68" s="79">
        <f>SUM(Gosforth:Ermelo!P68)</f>
        <v>0</v>
      </c>
      <c r="Q68" s="79">
        <f>SUM(Gosforth:Ermelo!Q68)</f>
        <v>0</v>
      </c>
      <c r="R68" s="79">
        <f>SUM(Gosforth:Ermelo!R68)</f>
        <v>0</v>
      </c>
      <c r="S68" s="79">
        <f>SUM(Gosforth:Ermelo!S68)</f>
        <v>0</v>
      </c>
      <c r="T68" s="79">
        <f>SUM(Gosforth:Ermelo!T68)</f>
        <v>0</v>
      </c>
      <c r="U68" s="78">
        <f>SUM(Gosforth:Ermelo!U68)</f>
        <v>0</v>
      </c>
      <c r="V68" s="77">
        <f>SUM(Gosforth:Ermelo!V68)</f>
        <v>0</v>
      </c>
      <c r="W68" s="79">
        <f>SUM(Gosforth:Ermelo!W68)</f>
        <v>0</v>
      </c>
      <c r="X68" s="79">
        <f>SUM(Gosforth:Ermelo!X68)</f>
        <v>0</v>
      </c>
      <c r="Y68" s="79">
        <f>SUM(Gosforth:Ermelo!Y68)</f>
        <v>0</v>
      </c>
      <c r="Z68" s="79">
        <f>SUM(Gosforth:Ermelo!Z68)</f>
        <v>0</v>
      </c>
      <c r="AA68" s="79">
        <f>SUM(Gosforth:Ermelo!AA68)</f>
        <v>0</v>
      </c>
      <c r="AB68" s="79">
        <f>SUM(Gosforth:Ermelo!AB68)</f>
        <v>0</v>
      </c>
      <c r="AC68" s="79">
        <f>SUM(Gosforth:Ermelo!AC68)</f>
        <v>0</v>
      </c>
      <c r="AD68" s="79">
        <f>SUM(Gosforth:Ermelo!AD68)</f>
        <v>0</v>
      </c>
      <c r="AE68" s="79">
        <f>SUM(Gosforth:Ermelo!AE68)</f>
        <v>0</v>
      </c>
      <c r="AF68" s="79">
        <f>SUM(Gosforth:Ermelo!AF68)</f>
        <v>0</v>
      </c>
      <c r="AG68" s="78">
        <f>SUM(Gosforth:Ermelo!AG68)</f>
        <v>0</v>
      </c>
      <c r="AH68" s="80">
        <f>SUM(Gosforth:Ermelo!AH68)</f>
        <v>0</v>
      </c>
      <c r="AI68" s="79">
        <f>SUM(Gosforth:Ermelo!AI68)</f>
        <v>0</v>
      </c>
      <c r="AJ68" s="79">
        <f>SUM(Gosforth:Ermelo!AJ68)</f>
        <v>0</v>
      </c>
      <c r="AK68" s="79">
        <f>SUM(Gosforth:Ermelo!AK68)</f>
        <v>0</v>
      </c>
      <c r="AL68" s="79">
        <f>SUM(Gosforth:Ermelo!AL68)</f>
        <v>0</v>
      </c>
      <c r="AM68" s="79">
        <f>SUM(Gosforth:Ermelo!AM68)</f>
        <v>0</v>
      </c>
      <c r="AN68" s="79">
        <f>SUM(Gosforth:Ermelo!AN68)</f>
        <v>0</v>
      </c>
      <c r="AO68" s="79">
        <f>SUM(Gosforth:Ermelo!AO68)</f>
        <v>0</v>
      </c>
      <c r="AP68" s="79">
        <f>SUM(Gosforth:Ermelo!AP68)</f>
        <v>0</v>
      </c>
      <c r="AQ68" s="79">
        <f>SUM(Gosforth:Ermelo!AQ68)</f>
        <v>0</v>
      </c>
      <c r="AR68" s="79">
        <f>SUM(Gosforth:Ermelo!AR68)</f>
        <v>0</v>
      </c>
      <c r="AS68" s="78">
        <f>SUM(Gosforth:Ermelo!AS68)</f>
        <v>0</v>
      </c>
      <c r="AT68" s="80">
        <f>SUM(Gosforth:Ermelo!AT68)</f>
        <v>0</v>
      </c>
      <c r="AU68" s="79">
        <f>SUM(Gosforth:Ermelo!AU68)</f>
        <v>0</v>
      </c>
      <c r="AV68" s="79">
        <f>SUM(Gosforth:Ermelo!AV68)</f>
        <v>0</v>
      </c>
      <c r="AW68" s="79">
        <f>SUM(Gosforth:Ermelo!AW68)</f>
        <v>0</v>
      </c>
      <c r="AX68" s="79">
        <f>SUM(Gosforth:Ermelo!AX68)</f>
        <v>0</v>
      </c>
      <c r="AY68" s="79">
        <f>SUM(Gosforth:Ermelo!AY68)</f>
        <v>0</v>
      </c>
      <c r="AZ68" s="79">
        <f>SUM(Gosforth:Ermelo!AZ68)</f>
        <v>0</v>
      </c>
      <c r="BA68" s="79">
        <f>SUM(Gosforth:Ermelo!BA68)</f>
        <v>0</v>
      </c>
      <c r="BB68" s="79">
        <f>SUM(Gosforth:Ermelo!BB68)</f>
        <v>0</v>
      </c>
      <c r="BC68" s="79">
        <f>SUM(Gosforth:Ermelo!BC68)</f>
        <v>0</v>
      </c>
      <c r="BD68" s="79">
        <f>SUM(Gosforth:Ermelo!BD68)</f>
        <v>0</v>
      </c>
      <c r="BE68" s="78">
        <f>SUM(Gosforth:Ermelo!BE68)</f>
        <v>0</v>
      </c>
      <c r="BF68" s="80">
        <f>SUM(Gosforth:Ermelo!BF68)</f>
        <v>0</v>
      </c>
      <c r="BG68" s="79">
        <f>SUM(Gosforth:Ermelo!BG68)</f>
        <v>0</v>
      </c>
      <c r="BH68" s="79">
        <f>SUM(Gosforth:Ermelo!BH68)</f>
        <v>0</v>
      </c>
      <c r="BI68" s="79">
        <f>SUM(Gosforth:Ermelo!BI68)</f>
        <v>0</v>
      </c>
      <c r="BJ68" s="79">
        <f>SUM(Gosforth:Ermelo!BJ68)</f>
        <v>0</v>
      </c>
      <c r="BK68" s="79">
        <f>SUM(Gosforth:Ermelo!BK68)</f>
        <v>0</v>
      </c>
      <c r="BL68" s="79">
        <f>SUM(Gosforth:Ermelo!BL68)</f>
        <v>0</v>
      </c>
      <c r="BM68" s="79">
        <f>SUM(Gosforth:Ermelo!BM68)</f>
        <v>0</v>
      </c>
      <c r="BN68" s="79">
        <f>SUM(Gosforth:Ermelo!BN68)</f>
        <v>0</v>
      </c>
      <c r="BO68" s="79">
        <f>SUM(Gosforth:Ermelo!BO68)</f>
        <v>0</v>
      </c>
      <c r="BP68" s="79">
        <f>SUM(Gosforth:Ermelo!BP68)</f>
        <v>0</v>
      </c>
      <c r="BQ68" s="78">
        <f>SUM(Gosforth:Ermelo!BQ68)</f>
        <v>0</v>
      </c>
      <c r="BR68" s="80">
        <f>SUM(Gosforth:Ermelo!BR68)</f>
        <v>0</v>
      </c>
      <c r="BS68" s="79">
        <f>SUM(Gosforth:Ermelo!BS68)</f>
        <v>0</v>
      </c>
      <c r="BT68" s="79">
        <f>SUM(Gosforth:Ermelo!BT68)</f>
        <v>0</v>
      </c>
      <c r="BU68" s="79">
        <f>SUM(Gosforth:Ermelo!BU68)</f>
        <v>0</v>
      </c>
      <c r="BV68" s="79">
        <f>SUM(Gosforth:Ermelo!BV68)</f>
        <v>0</v>
      </c>
      <c r="BW68" s="79">
        <f>SUM(Gosforth:Ermelo!BW68)</f>
        <v>0</v>
      </c>
      <c r="BX68" s="79">
        <f>SUM(Gosforth:Ermelo!BX68)</f>
        <v>0</v>
      </c>
      <c r="BY68" s="79">
        <f>SUM(Gosforth:Ermelo!BY68)</f>
        <v>0</v>
      </c>
      <c r="BZ68" s="79">
        <f>SUM(Gosforth:Ermelo!BZ68)</f>
        <v>0</v>
      </c>
      <c r="CA68" s="79">
        <f>SUM(Gosforth:Ermelo!CA68)</f>
        <v>0</v>
      </c>
      <c r="CB68" s="79">
        <f>SUM(Gosforth:Ermelo!CB68)</f>
        <v>0</v>
      </c>
      <c r="CC68" s="78">
        <f>SUM(Gosforth:Ermelo!CC68)</f>
        <v>0</v>
      </c>
      <c r="CD68" s="41" t="s">
        <v>54</v>
      </c>
    </row>
    <row r="69" spans="1:82" ht="15">
      <c r="A69" s="41"/>
      <c r="B69" s="75" t="s">
        <v>139</v>
      </c>
      <c r="C69" s="131" t="s">
        <v>140</v>
      </c>
      <c r="D69" s="132" t="s">
        <v>64</v>
      </c>
      <c r="E69" s="266">
        <f>SUM(Gosforth:Ermelo!E69)</f>
        <v>144</v>
      </c>
      <c r="F69" s="221" t="b">
        <f>(Gosforth!G69+Dalpark!G69+Leandra!G69+Trichardt!G69+Ermelo!G69)=G69</f>
        <v>1</v>
      </c>
      <c r="G69" s="76">
        <f t="shared" si="37"/>
        <v>0</v>
      </c>
      <c r="H69" s="77">
        <f>SUM(Gosforth:Ermelo!H69)</f>
        <v>0</v>
      </c>
      <c r="I69" s="78">
        <f>SUM(Gosforth:Ermelo!I69)</f>
        <v>0</v>
      </c>
      <c r="J69" s="77">
        <f>SUM(Gosforth:Ermelo!J69)</f>
        <v>0</v>
      </c>
      <c r="K69" s="79">
        <f>SUM(Gosforth:Ermelo!K69)</f>
        <v>0</v>
      </c>
      <c r="L69" s="79">
        <f>SUM(Gosforth:Ermelo!L69)</f>
        <v>0</v>
      </c>
      <c r="M69" s="79">
        <f>SUM(Gosforth:Ermelo!M69)</f>
        <v>0</v>
      </c>
      <c r="N69" s="79">
        <f>SUM(Gosforth:Ermelo!N69)</f>
        <v>0</v>
      </c>
      <c r="O69" s="79">
        <f>SUM(Gosforth:Ermelo!O69)</f>
        <v>0</v>
      </c>
      <c r="P69" s="79">
        <f>SUM(Gosforth:Ermelo!P69)</f>
        <v>0</v>
      </c>
      <c r="Q69" s="79">
        <f>SUM(Gosforth:Ermelo!Q69)</f>
        <v>0</v>
      </c>
      <c r="R69" s="79">
        <f>SUM(Gosforth:Ermelo!R69)</f>
        <v>0</v>
      </c>
      <c r="S69" s="79">
        <f>SUM(Gosforth:Ermelo!S69)</f>
        <v>0</v>
      </c>
      <c r="T69" s="79">
        <f>SUM(Gosforth:Ermelo!T69)</f>
        <v>0</v>
      </c>
      <c r="U69" s="78">
        <f>SUM(Gosforth:Ermelo!U69)</f>
        <v>0</v>
      </c>
      <c r="V69" s="77">
        <f>SUM(Gosforth:Ermelo!V69)</f>
        <v>0</v>
      </c>
      <c r="W69" s="79">
        <f>SUM(Gosforth:Ermelo!W69)</f>
        <v>0</v>
      </c>
      <c r="X69" s="79">
        <f>SUM(Gosforth:Ermelo!X69)</f>
        <v>0</v>
      </c>
      <c r="Y69" s="79">
        <f>SUM(Gosforth:Ermelo!Y69)</f>
        <v>0</v>
      </c>
      <c r="Z69" s="79">
        <f>SUM(Gosforth:Ermelo!Z69)</f>
        <v>0</v>
      </c>
      <c r="AA69" s="79">
        <f>SUM(Gosforth:Ermelo!AA69)</f>
        <v>0</v>
      </c>
      <c r="AB69" s="79">
        <f>SUM(Gosforth:Ermelo!AB69)</f>
        <v>0</v>
      </c>
      <c r="AC69" s="79">
        <f>SUM(Gosforth:Ermelo!AC69)</f>
        <v>0</v>
      </c>
      <c r="AD69" s="79">
        <f>SUM(Gosforth:Ermelo!AD69)</f>
        <v>0</v>
      </c>
      <c r="AE69" s="79">
        <f>SUM(Gosforth:Ermelo!AE69)</f>
        <v>0</v>
      </c>
      <c r="AF69" s="79">
        <f>SUM(Gosforth:Ermelo!AF69)</f>
        <v>0</v>
      </c>
      <c r="AG69" s="78">
        <f>SUM(Gosforth:Ermelo!AG69)</f>
        <v>0</v>
      </c>
      <c r="AH69" s="80">
        <f>SUM(Gosforth:Ermelo!AH69)</f>
        <v>0</v>
      </c>
      <c r="AI69" s="79">
        <f>SUM(Gosforth:Ermelo!AI69)</f>
        <v>0</v>
      </c>
      <c r="AJ69" s="79">
        <f>SUM(Gosforth:Ermelo!AJ69)</f>
        <v>0</v>
      </c>
      <c r="AK69" s="79">
        <f>SUM(Gosforth:Ermelo!AK69)</f>
        <v>0</v>
      </c>
      <c r="AL69" s="79">
        <f>SUM(Gosforth:Ermelo!AL69)</f>
        <v>0</v>
      </c>
      <c r="AM69" s="79">
        <f>SUM(Gosforth:Ermelo!AM69)</f>
        <v>0</v>
      </c>
      <c r="AN69" s="79">
        <f>SUM(Gosforth:Ermelo!AN69)</f>
        <v>0</v>
      </c>
      <c r="AO69" s="79">
        <f>SUM(Gosforth:Ermelo!AO69)</f>
        <v>0</v>
      </c>
      <c r="AP69" s="79">
        <f>SUM(Gosforth:Ermelo!AP69)</f>
        <v>0</v>
      </c>
      <c r="AQ69" s="79">
        <f>SUM(Gosforth:Ermelo!AQ69)</f>
        <v>0</v>
      </c>
      <c r="AR69" s="79">
        <f>SUM(Gosforth:Ermelo!AR69)</f>
        <v>0</v>
      </c>
      <c r="AS69" s="78">
        <f>SUM(Gosforth:Ermelo!AS69)</f>
        <v>0</v>
      </c>
      <c r="AT69" s="80">
        <f>SUM(Gosforth:Ermelo!AT69)</f>
        <v>0</v>
      </c>
      <c r="AU69" s="79">
        <f>SUM(Gosforth:Ermelo!AU69)</f>
        <v>0</v>
      </c>
      <c r="AV69" s="79">
        <f>SUM(Gosforth:Ermelo!AV69)</f>
        <v>0</v>
      </c>
      <c r="AW69" s="79">
        <f>SUM(Gosforth:Ermelo!AW69)</f>
        <v>0</v>
      </c>
      <c r="AX69" s="79">
        <f>SUM(Gosforth:Ermelo!AX69)</f>
        <v>0</v>
      </c>
      <c r="AY69" s="79">
        <f>SUM(Gosforth:Ermelo!AY69)</f>
        <v>0</v>
      </c>
      <c r="AZ69" s="79">
        <f>SUM(Gosforth:Ermelo!AZ69)</f>
        <v>0</v>
      </c>
      <c r="BA69" s="79">
        <f>SUM(Gosforth:Ermelo!BA69)</f>
        <v>0</v>
      </c>
      <c r="BB69" s="79">
        <f>SUM(Gosforth:Ermelo!BB69)</f>
        <v>0</v>
      </c>
      <c r="BC69" s="79">
        <f>SUM(Gosforth:Ermelo!BC69)</f>
        <v>0</v>
      </c>
      <c r="BD69" s="79">
        <f>SUM(Gosforth:Ermelo!BD69)</f>
        <v>0</v>
      </c>
      <c r="BE69" s="78">
        <f>SUM(Gosforth:Ermelo!BE69)</f>
        <v>0</v>
      </c>
      <c r="BF69" s="80">
        <f>SUM(Gosforth:Ermelo!BF69)</f>
        <v>0</v>
      </c>
      <c r="BG69" s="79">
        <f>SUM(Gosforth:Ermelo!BG69)</f>
        <v>0</v>
      </c>
      <c r="BH69" s="79">
        <f>SUM(Gosforth:Ermelo!BH69)</f>
        <v>0</v>
      </c>
      <c r="BI69" s="79">
        <f>SUM(Gosforth:Ermelo!BI69)</f>
        <v>0</v>
      </c>
      <c r="BJ69" s="79">
        <f>SUM(Gosforth:Ermelo!BJ69)</f>
        <v>0</v>
      </c>
      <c r="BK69" s="79">
        <f>SUM(Gosforth:Ermelo!BK69)</f>
        <v>0</v>
      </c>
      <c r="BL69" s="79">
        <f>SUM(Gosforth:Ermelo!BL69)</f>
        <v>0</v>
      </c>
      <c r="BM69" s="79">
        <f>SUM(Gosforth:Ermelo!BM69)</f>
        <v>0</v>
      </c>
      <c r="BN69" s="79">
        <f>SUM(Gosforth:Ermelo!BN69)</f>
        <v>0</v>
      </c>
      <c r="BO69" s="79">
        <f>SUM(Gosforth:Ermelo!BO69)</f>
        <v>0</v>
      </c>
      <c r="BP69" s="79">
        <f>SUM(Gosforth:Ermelo!BP69)</f>
        <v>0</v>
      </c>
      <c r="BQ69" s="78">
        <f>SUM(Gosforth:Ermelo!BQ69)</f>
        <v>0</v>
      </c>
      <c r="BR69" s="80">
        <f>SUM(Gosforth:Ermelo!BR69)</f>
        <v>0</v>
      </c>
      <c r="BS69" s="79">
        <f>SUM(Gosforth:Ermelo!BS69)</f>
        <v>0</v>
      </c>
      <c r="BT69" s="79">
        <f>SUM(Gosforth:Ermelo!BT69)</f>
        <v>0</v>
      </c>
      <c r="BU69" s="79">
        <f>SUM(Gosforth:Ermelo!BU69)</f>
        <v>0</v>
      </c>
      <c r="BV69" s="79">
        <f>SUM(Gosforth:Ermelo!BV69)</f>
        <v>0</v>
      </c>
      <c r="BW69" s="79">
        <f>SUM(Gosforth:Ermelo!BW69)</f>
        <v>0</v>
      </c>
      <c r="BX69" s="79">
        <f>SUM(Gosforth:Ermelo!BX69)</f>
        <v>0</v>
      </c>
      <c r="BY69" s="79">
        <f>SUM(Gosforth:Ermelo!BY69)</f>
        <v>0</v>
      </c>
      <c r="BZ69" s="79">
        <f>SUM(Gosforth:Ermelo!BZ69)</f>
        <v>0</v>
      </c>
      <c r="CA69" s="79">
        <f>SUM(Gosforth:Ermelo!CA69)</f>
        <v>0</v>
      </c>
      <c r="CB69" s="79">
        <f>SUM(Gosforth:Ermelo!CB69)</f>
        <v>0</v>
      </c>
      <c r="CC69" s="78">
        <f>SUM(Gosforth:Ermelo!CC69)</f>
        <v>0</v>
      </c>
      <c r="CD69" s="41" t="s">
        <v>54</v>
      </c>
    </row>
    <row r="70" spans="1:82" ht="30">
      <c r="A70" s="41"/>
      <c r="B70" s="75" t="s">
        <v>141</v>
      </c>
      <c r="C70" s="131" t="s">
        <v>142</v>
      </c>
      <c r="D70" s="132" t="s">
        <v>64</v>
      </c>
      <c r="E70" s="266">
        <f>SUM(Gosforth:Ermelo!E70)</f>
        <v>360</v>
      </c>
      <c r="F70" s="221" t="b">
        <f>(Gosforth!G70+Dalpark!G70+Leandra!G70+Trichardt!G70+Ermelo!G70)=G70</f>
        <v>1</v>
      </c>
      <c r="G70" s="76">
        <f t="shared" si="37"/>
        <v>0</v>
      </c>
      <c r="H70" s="77">
        <f>SUM(Gosforth:Ermelo!H70)</f>
        <v>0</v>
      </c>
      <c r="I70" s="78">
        <f>SUM(Gosforth:Ermelo!I70)</f>
        <v>0</v>
      </c>
      <c r="J70" s="77">
        <f>SUM(Gosforth:Ermelo!J70)</f>
        <v>0</v>
      </c>
      <c r="K70" s="79">
        <f>SUM(Gosforth:Ermelo!K70)</f>
        <v>0</v>
      </c>
      <c r="L70" s="79">
        <f>SUM(Gosforth:Ermelo!L70)</f>
        <v>0</v>
      </c>
      <c r="M70" s="79">
        <f>SUM(Gosforth:Ermelo!M70)</f>
        <v>0</v>
      </c>
      <c r="N70" s="79">
        <f>SUM(Gosforth:Ermelo!N70)</f>
        <v>0</v>
      </c>
      <c r="O70" s="79">
        <f>SUM(Gosforth:Ermelo!O70)</f>
        <v>0</v>
      </c>
      <c r="P70" s="79">
        <f>SUM(Gosforth:Ermelo!P70)</f>
        <v>0</v>
      </c>
      <c r="Q70" s="79">
        <f>SUM(Gosforth:Ermelo!Q70)</f>
        <v>0</v>
      </c>
      <c r="R70" s="79">
        <f>SUM(Gosforth:Ermelo!R70)</f>
        <v>0</v>
      </c>
      <c r="S70" s="79">
        <f>SUM(Gosforth:Ermelo!S70)</f>
        <v>0</v>
      </c>
      <c r="T70" s="79">
        <f>SUM(Gosforth:Ermelo!T70)</f>
        <v>0</v>
      </c>
      <c r="U70" s="78">
        <f>SUM(Gosforth:Ermelo!U70)</f>
        <v>0</v>
      </c>
      <c r="V70" s="77">
        <f>SUM(Gosforth:Ermelo!V70)</f>
        <v>0</v>
      </c>
      <c r="W70" s="79">
        <f>SUM(Gosforth:Ermelo!W70)</f>
        <v>0</v>
      </c>
      <c r="X70" s="79">
        <f>SUM(Gosforth:Ermelo!X70)</f>
        <v>0</v>
      </c>
      <c r="Y70" s="79">
        <f>SUM(Gosforth:Ermelo!Y70)</f>
        <v>0</v>
      </c>
      <c r="Z70" s="79">
        <f>SUM(Gosforth:Ermelo!Z70)</f>
        <v>0</v>
      </c>
      <c r="AA70" s="79">
        <f>SUM(Gosforth:Ermelo!AA70)</f>
        <v>0</v>
      </c>
      <c r="AB70" s="79">
        <f>SUM(Gosforth:Ermelo!AB70)</f>
        <v>0</v>
      </c>
      <c r="AC70" s="79">
        <f>SUM(Gosforth:Ermelo!AC70)</f>
        <v>0</v>
      </c>
      <c r="AD70" s="79">
        <f>SUM(Gosforth:Ermelo!AD70)</f>
        <v>0</v>
      </c>
      <c r="AE70" s="79">
        <f>SUM(Gosforth:Ermelo!AE70)</f>
        <v>0</v>
      </c>
      <c r="AF70" s="79">
        <f>SUM(Gosforth:Ermelo!AF70)</f>
        <v>0</v>
      </c>
      <c r="AG70" s="78">
        <f>SUM(Gosforth:Ermelo!AG70)</f>
        <v>0</v>
      </c>
      <c r="AH70" s="80">
        <f>SUM(Gosforth:Ermelo!AH70)</f>
        <v>0</v>
      </c>
      <c r="AI70" s="79">
        <f>SUM(Gosforth:Ermelo!AI70)</f>
        <v>0</v>
      </c>
      <c r="AJ70" s="79">
        <f>SUM(Gosforth:Ermelo!AJ70)</f>
        <v>0</v>
      </c>
      <c r="AK70" s="79">
        <f>SUM(Gosforth:Ermelo!AK70)</f>
        <v>0</v>
      </c>
      <c r="AL70" s="79">
        <f>SUM(Gosforth:Ermelo!AL70)</f>
        <v>0</v>
      </c>
      <c r="AM70" s="79">
        <f>SUM(Gosforth:Ermelo!AM70)</f>
        <v>0</v>
      </c>
      <c r="AN70" s="79">
        <f>SUM(Gosforth:Ermelo!AN70)</f>
        <v>0</v>
      </c>
      <c r="AO70" s="79">
        <f>SUM(Gosforth:Ermelo!AO70)</f>
        <v>0</v>
      </c>
      <c r="AP70" s="79">
        <f>SUM(Gosforth:Ermelo!AP70)</f>
        <v>0</v>
      </c>
      <c r="AQ70" s="79">
        <f>SUM(Gosforth:Ermelo!AQ70)</f>
        <v>0</v>
      </c>
      <c r="AR70" s="79">
        <f>SUM(Gosforth:Ermelo!AR70)</f>
        <v>0</v>
      </c>
      <c r="AS70" s="78">
        <f>SUM(Gosforth:Ermelo!AS70)</f>
        <v>0</v>
      </c>
      <c r="AT70" s="80">
        <f>SUM(Gosforth:Ermelo!AT70)</f>
        <v>0</v>
      </c>
      <c r="AU70" s="79">
        <f>SUM(Gosforth:Ermelo!AU70)</f>
        <v>0</v>
      </c>
      <c r="AV70" s="79">
        <f>SUM(Gosforth:Ermelo!AV70)</f>
        <v>0</v>
      </c>
      <c r="AW70" s="79">
        <f>SUM(Gosforth:Ermelo!AW70)</f>
        <v>0</v>
      </c>
      <c r="AX70" s="79">
        <f>SUM(Gosforth:Ermelo!AX70)</f>
        <v>0</v>
      </c>
      <c r="AY70" s="79">
        <f>SUM(Gosforth:Ermelo!AY70)</f>
        <v>0</v>
      </c>
      <c r="AZ70" s="79">
        <f>SUM(Gosforth:Ermelo!AZ70)</f>
        <v>0</v>
      </c>
      <c r="BA70" s="79">
        <f>SUM(Gosforth:Ermelo!BA70)</f>
        <v>0</v>
      </c>
      <c r="BB70" s="79">
        <f>SUM(Gosforth:Ermelo!BB70)</f>
        <v>0</v>
      </c>
      <c r="BC70" s="79">
        <f>SUM(Gosforth:Ermelo!BC70)</f>
        <v>0</v>
      </c>
      <c r="BD70" s="79">
        <f>SUM(Gosforth:Ermelo!BD70)</f>
        <v>0</v>
      </c>
      <c r="BE70" s="78">
        <f>SUM(Gosforth:Ermelo!BE70)</f>
        <v>0</v>
      </c>
      <c r="BF70" s="80">
        <f>SUM(Gosforth:Ermelo!BF70)</f>
        <v>0</v>
      </c>
      <c r="BG70" s="79">
        <f>SUM(Gosforth:Ermelo!BG70)</f>
        <v>0</v>
      </c>
      <c r="BH70" s="79">
        <f>SUM(Gosforth:Ermelo!BH70)</f>
        <v>0</v>
      </c>
      <c r="BI70" s="79">
        <f>SUM(Gosforth:Ermelo!BI70)</f>
        <v>0</v>
      </c>
      <c r="BJ70" s="79">
        <f>SUM(Gosforth:Ermelo!BJ70)</f>
        <v>0</v>
      </c>
      <c r="BK70" s="79">
        <f>SUM(Gosforth:Ermelo!BK70)</f>
        <v>0</v>
      </c>
      <c r="BL70" s="79">
        <f>SUM(Gosforth:Ermelo!BL70)</f>
        <v>0</v>
      </c>
      <c r="BM70" s="79">
        <f>SUM(Gosforth:Ermelo!BM70)</f>
        <v>0</v>
      </c>
      <c r="BN70" s="79">
        <f>SUM(Gosforth:Ermelo!BN70)</f>
        <v>0</v>
      </c>
      <c r="BO70" s="79">
        <f>SUM(Gosforth:Ermelo!BO70)</f>
        <v>0</v>
      </c>
      <c r="BP70" s="79">
        <f>SUM(Gosforth:Ermelo!BP70)</f>
        <v>0</v>
      </c>
      <c r="BQ70" s="78">
        <f>SUM(Gosforth:Ermelo!BQ70)</f>
        <v>0</v>
      </c>
      <c r="BR70" s="80">
        <f>SUM(Gosforth:Ermelo!BR70)</f>
        <v>0</v>
      </c>
      <c r="BS70" s="79">
        <f>SUM(Gosforth:Ermelo!BS70)</f>
        <v>0</v>
      </c>
      <c r="BT70" s="79">
        <f>SUM(Gosforth:Ermelo!BT70)</f>
        <v>0</v>
      </c>
      <c r="BU70" s="79">
        <f>SUM(Gosforth:Ermelo!BU70)</f>
        <v>0</v>
      </c>
      <c r="BV70" s="79">
        <f>SUM(Gosforth:Ermelo!BV70)</f>
        <v>0</v>
      </c>
      <c r="BW70" s="79">
        <f>SUM(Gosforth:Ermelo!BW70)</f>
        <v>0</v>
      </c>
      <c r="BX70" s="79">
        <f>SUM(Gosforth:Ermelo!BX70)</f>
        <v>0</v>
      </c>
      <c r="BY70" s="79">
        <f>SUM(Gosforth:Ermelo!BY70)</f>
        <v>0</v>
      </c>
      <c r="BZ70" s="79">
        <f>SUM(Gosforth:Ermelo!BZ70)</f>
        <v>0</v>
      </c>
      <c r="CA70" s="79">
        <f>SUM(Gosforth:Ermelo!CA70)</f>
        <v>0</v>
      </c>
      <c r="CB70" s="79">
        <f>SUM(Gosforth:Ermelo!CB70)</f>
        <v>0</v>
      </c>
      <c r="CC70" s="78">
        <f>SUM(Gosforth:Ermelo!CC70)</f>
        <v>0</v>
      </c>
      <c r="CD70" s="41" t="s">
        <v>54</v>
      </c>
    </row>
    <row r="71" spans="1:82" ht="30">
      <c r="A71" s="41"/>
      <c r="B71" s="103" t="s">
        <v>143</v>
      </c>
      <c r="C71" s="286" t="s">
        <v>144</v>
      </c>
      <c r="D71" s="132"/>
      <c r="E71" s="266"/>
      <c r="F71" s="221"/>
      <c r="G71" s="76"/>
      <c r="H71" s="77"/>
      <c r="I71" s="78"/>
      <c r="J71" s="77"/>
      <c r="K71" s="79"/>
      <c r="L71" s="79"/>
      <c r="M71" s="79"/>
      <c r="N71" s="79"/>
      <c r="O71" s="79"/>
      <c r="P71" s="79"/>
      <c r="Q71" s="79"/>
      <c r="R71" s="79"/>
      <c r="S71" s="79"/>
      <c r="T71" s="79"/>
      <c r="U71" s="78"/>
      <c r="V71" s="77"/>
      <c r="W71" s="79"/>
      <c r="X71" s="79"/>
      <c r="Y71" s="79"/>
      <c r="Z71" s="79"/>
      <c r="AA71" s="79"/>
      <c r="AB71" s="79"/>
      <c r="AC71" s="79"/>
      <c r="AD71" s="79"/>
      <c r="AE71" s="79"/>
      <c r="AF71" s="79"/>
      <c r="AG71" s="78"/>
      <c r="AH71" s="80"/>
      <c r="AI71" s="79"/>
      <c r="AJ71" s="79"/>
      <c r="AK71" s="79"/>
      <c r="AL71" s="79"/>
      <c r="AM71" s="79"/>
      <c r="AN71" s="79"/>
      <c r="AO71" s="79"/>
      <c r="AP71" s="79"/>
      <c r="AQ71" s="79"/>
      <c r="AR71" s="79"/>
      <c r="AS71" s="78"/>
      <c r="AT71" s="80"/>
      <c r="AU71" s="79"/>
      <c r="AV71" s="79"/>
      <c r="AW71" s="79"/>
      <c r="AX71" s="79"/>
      <c r="AY71" s="79"/>
      <c r="AZ71" s="79"/>
      <c r="BA71" s="79"/>
      <c r="BB71" s="79"/>
      <c r="BC71" s="79"/>
      <c r="BD71" s="79"/>
      <c r="BE71" s="78"/>
      <c r="BF71" s="80"/>
      <c r="BG71" s="79"/>
      <c r="BH71" s="79"/>
      <c r="BI71" s="79"/>
      <c r="BJ71" s="79"/>
      <c r="BK71" s="79"/>
      <c r="BL71" s="79"/>
      <c r="BM71" s="79"/>
      <c r="BN71" s="79"/>
      <c r="BO71" s="79"/>
      <c r="BP71" s="79"/>
      <c r="BQ71" s="78"/>
      <c r="BR71" s="80"/>
      <c r="BS71" s="79"/>
      <c r="BT71" s="79"/>
      <c r="BU71" s="79"/>
      <c r="BV71" s="79"/>
      <c r="BW71" s="79"/>
      <c r="BX71" s="79"/>
      <c r="BY71" s="79"/>
      <c r="BZ71" s="79"/>
      <c r="CA71" s="79"/>
      <c r="CB71" s="79"/>
      <c r="CC71" s="78"/>
      <c r="CD71" s="41" t="s">
        <v>54</v>
      </c>
    </row>
    <row r="72" spans="1:82" ht="15">
      <c r="A72" s="41"/>
      <c r="B72" s="75" t="s">
        <v>145</v>
      </c>
      <c r="C72" s="131" t="s">
        <v>146</v>
      </c>
      <c r="D72" s="132" t="s">
        <v>64</v>
      </c>
      <c r="E72" s="266">
        <f>SUM(Gosforth:Ermelo!E72)</f>
        <v>360</v>
      </c>
      <c r="F72" s="221" t="b">
        <f>(Gosforth!G72+Dalpark!G72+Leandra!G72+Trichardt!G72+Ermelo!G72)=G72</f>
        <v>1</v>
      </c>
      <c r="G72" s="76">
        <f t="shared" si="37"/>
        <v>0</v>
      </c>
      <c r="H72" s="77">
        <f>SUM(Gosforth:Ermelo!H72)</f>
        <v>0</v>
      </c>
      <c r="I72" s="78">
        <f>SUM(Gosforth:Ermelo!I72)</f>
        <v>0</v>
      </c>
      <c r="J72" s="77">
        <f>SUM(Gosforth:Ermelo!J72)</f>
        <v>0</v>
      </c>
      <c r="K72" s="79">
        <f>SUM(Gosforth:Ermelo!K72)</f>
        <v>0</v>
      </c>
      <c r="L72" s="79">
        <f>SUM(Gosforth:Ermelo!L72)</f>
        <v>0</v>
      </c>
      <c r="M72" s="79">
        <f>SUM(Gosforth:Ermelo!M72)</f>
        <v>0</v>
      </c>
      <c r="N72" s="79">
        <f>SUM(Gosforth:Ermelo!N72)</f>
        <v>0</v>
      </c>
      <c r="O72" s="79">
        <f>SUM(Gosforth:Ermelo!O72)</f>
        <v>0</v>
      </c>
      <c r="P72" s="79">
        <f>SUM(Gosforth:Ermelo!P72)</f>
        <v>0</v>
      </c>
      <c r="Q72" s="79">
        <f>SUM(Gosforth:Ermelo!Q72)</f>
        <v>0</v>
      </c>
      <c r="R72" s="79">
        <f>SUM(Gosforth:Ermelo!R72)</f>
        <v>0</v>
      </c>
      <c r="S72" s="79">
        <f>SUM(Gosforth:Ermelo!S72)</f>
        <v>0</v>
      </c>
      <c r="T72" s="79">
        <f>SUM(Gosforth:Ermelo!T72)</f>
        <v>0</v>
      </c>
      <c r="U72" s="78">
        <f>SUM(Gosforth:Ermelo!U72)</f>
        <v>0</v>
      </c>
      <c r="V72" s="77">
        <f>SUM(Gosforth:Ermelo!V72)</f>
        <v>0</v>
      </c>
      <c r="W72" s="79">
        <f>SUM(Gosforth:Ermelo!W72)</f>
        <v>0</v>
      </c>
      <c r="X72" s="79">
        <f>SUM(Gosforth:Ermelo!X72)</f>
        <v>0</v>
      </c>
      <c r="Y72" s="79">
        <f>SUM(Gosforth:Ermelo!Y72)</f>
        <v>0</v>
      </c>
      <c r="Z72" s="79">
        <f>SUM(Gosforth:Ermelo!Z72)</f>
        <v>0</v>
      </c>
      <c r="AA72" s="79">
        <f>SUM(Gosforth:Ermelo!AA72)</f>
        <v>0</v>
      </c>
      <c r="AB72" s="79">
        <f>SUM(Gosforth:Ermelo!AB72)</f>
        <v>0</v>
      </c>
      <c r="AC72" s="79">
        <f>SUM(Gosforth:Ermelo!AC72)</f>
        <v>0</v>
      </c>
      <c r="AD72" s="79">
        <f>SUM(Gosforth:Ermelo!AD72)</f>
        <v>0</v>
      </c>
      <c r="AE72" s="79">
        <f>SUM(Gosforth:Ermelo!AE72)</f>
        <v>0</v>
      </c>
      <c r="AF72" s="79">
        <f>SUM(Gosforth:Ermelo!AF72)</f>
        <v>0</v>
      </c>
      <c r="AG72" s="78">
        <f>SUM(Gosforth:Ermelo!AG72)</f>
        <v>0</v>
      </c>
      <c r="AH72" s="80">
        <f>SUM(Gosforth:Ermelo!AH72)</f>
        <v>0</v>
      </c>
      <c r="AI72" s="79">
        <f>SUM(Gosforth:Ermelo!AI72)</f>
        <v>0</v>
      </c>
      <c r="AJ72" s="79">
        <f>SUM(Gosforth:Ermelo!AJ72)</f>
        <v>0</v>
      </c>
      <c r="AK72" s="79">
        <f>SUM(Gosforth:Ermelo!AK72)</f>
        <v>0</v>
      </c>
      <c r="AL72" s="79">
        <f>SUM(Gosforth:Ermelo!AL72)</f>
        <v>0</v>
      </c>
      <c r="AM72" s="79">
        <f>SUM(Gosforth:Ermelo!AM72)</f>
        <v>0</v>
      </c>
      <c r="AN72" s="79">
        <f>SUM(Gosforth:Ermelo!AN72)</f>
        <v>0</v>
      </c>
      <c r="AO72" s="79">
        <f>SUM(Gosforth:Ermelo!AO72)</f>
        <v>0</v>
      </c>
      <c r="AP72" s="79">
        <f>SUM(Gosforth:Ermelo!AP72)</f>
        <v>0</v>
      </c>
      <c r="AQ72" s="79">
        <f>SUM(Gosforth:Ermelo!AQ72)</f>
        <v>0</v>
      </c>
      <c r="AR72" s="79">
        <f>SUM(Gosforth:Ermelo!AR72)</f>
        <v>0</v>
      </c>
      <c r="AS72" s="78">
        <f>SUM(Gosforth:Ermelo!AS72)</f>
        <v>0</v>
      </c>
      <c r="AT72" s="80">
        <f>SUM(Gosforth:Ermelo!AT72)</f>
        <v>0</v>
      </c>
      <c r="AU72" s="79">
        <f>SUM(Gosforth:Ermelo!AU72)</f>
        <v>0</v>
      </c>
      <c r="AV72" s="79">
        <f>SUM(Gosforth:Ermelo!AV72)</f>
        <v>0</v>
      </c>
      <c r="AW72" s="79">
        <f>SUM(Gosforth:Ermelo!AW72)</f>
        <v>0</v>
      </c>
      <c r="AX72" s="79">
        <f>SUM(Gosforth:Ermelo!AX72)</f>
        <v>0</v>
      </c>
      <c r="AY72" s="79">
        <f>SUM(Gosforth:Ermelo!AY72)</f>
        <v>0</v>
      </c>
      <c r="AZ72" s="79">
        <f>SUM(Gosforth:Ermelo!AZ72)</f>
        <v>0</v>
      </c>
      <c r="BA72" s="79">
        <f>SUM(Gosforth:Ermelo!BA72)</f>
        <v>0</v>
      </c>
      <c r="BB72" s="79">
        <f>SUM(Gosforth:Ermelo!BB72)</f>
        <v>0</v>
      </c>
      <c r="BC72" s="79">
        <f>SUM(Gosforth:Ermelo!BC72)</f>
        <v>0</v>
      </c>
      <c r="BD72" s="79">
        <f>SUM(Gosforth:Ermelo!BD72)</f>
        <v>0</v>
      </c>
      <c r="BE72" s="78">
        <f>SUM(Gosforth:Ermelo!BE72)</f>
        <v>0</v>
      </c>
      <c r="BF72" s="80">
        <f>SUM(Gosforth:Ermelo!BF72)</f>
        <v>0</v>
      </c>
      <c r="BG72" s="79">
        <f>SUM(Gosforth:Ermelo!BG72)</f>
        <v>0</v>
      </c>
      <c r="BH72" s="79">
        <f>SUM(Gosforth:Ermelo!BH72)</f>
        <v>0</v>
      </c>
      <c r="BI72" s="79">
        <f>SUM(Gosforth:Ermelo!BI72)</f>
        <v>0</v>
      </c>
      <c r="BJ72" s="79">
        <f>SUM(Gosforth:Ermelo!BJ72)</f>
        <v>0</v>
      </c>
      <c r="BK72" s="79">
        <f>SUM(Gosforth:Ermelo!BK72)</f>
        <v>0</v>
      </c>
      <c r="BL72" s="79">
        <f>SUM(Gosforth:Ermelo!BL72)</f>
        <v>0</v>
      </c>
      <c r="BM72" s="79">
        <f>SUM(Gosforth:Ermelo!BM72)</f>
        <v>0</v>
      </c>
      <c r="BN72" s="79">
        <f>SUM(Gosforth:Ermelo!BN72)</f>
        <v>0</v>
      </c>
      <c r="BO72" s="79">
        <f>SUM(Gosforth:Ermelo!BO72)</f>
        <v>0</v>
      </c>
      <c r="BP72" s="79">
        <f>SUM(Gosforth:Ermelo!BP72)</f>
        <v>0</v>
      </c>
      <c r="BQ72" s="78">
        <f>SUM(Gosforth:Ermelo!BQ72)</f>
        <v>0</v>
      </c>
      <c r="BR72" s="80">
        <f>SUM(Gosforth:Ermelo!BR72)</f>
        <v>0</v>
      </c>
      <c r="BS72" s="79">
        <f>SUM(Gosforth:Ermelo!BS72)</f>
        <v>0</v>
      </c>
      <c r="BT72" s="79">
        <f>SUM(Gosforth:Ermelo!BT72)</f>
        <v>0</v>
      </c>
      <c r="BU72" s="79">
        <f>SUM(Gosforth:Ermelo!BU72)</f>
        <v>0</v>
      </c>
      <c r="BV72" s="79">
        <f>SUM(Gosforth:Ermelo!BV72)</f>
        <v>0</v>
      </c>
      <c r="BW72" s="79">
        <f>SUM(Gosforth:Ermelo!BW72)</f>
        <v>0</v>
      </c>
      <c r="BX72" s="79">
        <f>SUM(Gosforth:Ermelo!BX72)</f>
        <v>0</v>
      </c>
      <c r="BY72" s="79">
        <f>SUM(Gosforth:Ermelo!BY72)</f>
        <v>0</v>
      </c>
      <c r="BZ72" s="79">
        <f>SUM(Gosforth:Ermelo!BZ72)</f>
        <v>0</v>
      </c>
      <c r="CA72" s="79">
        <f>SUM(Gosforth:Ermelo!CA72)</f>
        <v>0</v>
      </c>
      <c r="CB72" s="79">
        <f>SUM(Gosforth:Ermelo!CB72)</f>
        <v>0</v>
      </c>
      <c r="CC72" s="78">
        <f>SUM(Gosforth:Ermelo!CC72)</f>
        <v>0</v>
      </c>
      <c r="CD72" s="41" t="s">
        <v>54</v>
      </c>
    </row>
    <row r="73" spans="1:82" ht="15">
      <c r="A73" s="41"/>
      <c r="B73" s="75" t="s">
        <v>147</v>
      </c>
      <c r="C73" s="131" t="s">
        <v>148</v>
      </c>
      <c r="D73" s="132" t="s">
        <v>64</v>
      </c>
      <c r="E73" s="266">
        <f>SUM(Gosforth:Ermelo!E73)</f>
        <v>360</v>
      </c>
      <c r="F73" s="221" t="b">
        <f>(Gosforth!G73+Dalpark!G73+Leandra!G73+Trichardt!G73+Ermelo!G73)=G73</f>
        <v>1</v>
      </c>
      <c r="G73" s="76">
        <f t="shared" si="37"/>
        <v>0</v>
      </c>
      <c r="H73" s="77">
        <f>SUM(Gosforth:Ermelo!H73)</f>
        <v>0</v>
      </c>
      <c r="I73" s="78">
        <f>SUM(Gosforth:Ermelo!I73)</f>
        <v>0</v>
      </c>
      <c r="J73" s="77">
        <f>SUM(Gosforth:Ermelo!J73)</f>
        <v>0</v>
      </c>
      <c r="K73" s="79">
        <f>SUM(Gosforth:Ermelo!K73)</f>
        <v>0</v>
      </c>
      <c r="L73" s="79">
        <f>SUM(Gosforth:Ermelo!L73)</f>
        <v>0</v>
      </c>
      <c r="M73" s="79">
        <f>SUM(Gosforth:Ermelo!M73)</f>
        <v>0</v>
      </c>
      <c r="N73" s="79">
        <f>SUM(Gosforth:Ermelo!N73)</f>
        <v>0</v>
      </c>
      <c r="O73" s="79">
        <f>SUM(Gosforth:Ermelo!O73)</f>
        <v>0</v>
      </c>
      <c r="P73" s="79">
        <f>SUM(Gosforth:Ermelo!P73)</f>
        <v>0</v>
      </c>
      <c r="Q73" s="79">
        <f>SUM(Gosforth:Ermelo!Q73)</f>
        <v>0</v>
      </c>
      <c r="R73" s="79">
        <f>SUM(Gosforth:Ermelo!R73)</f>
        <v>0</v>
      </c>
      <c r="S73" s="79">
        <f>SUM(Gosforth:Ermelo!S73)</f>
        <v>0</v>
      </c>
      <c r="T73" s="79">
        <f>SUM(Gosforth:Ermelo!T73)</f>
        <v>0</v>
      </c>
      <c r="U73" s="78">
        <f>SUM(Gosforth:Ermelo!U73)</f>
        <v>0</v>
      </c>
      <c r="V73" s="77">
        <f>SUM(Gosforth:Ermelo!V73)</f>
        <v>0</v>
      </c>
      <c r="W73" s="79">
        <f>SUM(Gosforth:Ermelo!W73)</f>
        <v>0</v>
      </c>
      <c r="X73" s="79">
        <f>SUM(Gosforth:Ermelo!X73)</f>
        <v>0</v>
      </c>
      <c r="Y73" s="79">
        <f>SUM(Gosforth:Ermelo!Y73)</f>
        <v>0</v>
      </c>
      <c r="Z73" s="79">
        <f>SUM(Gosforth:Ermelo!Z73)</f>
        <v>0</v>
      </c>
      <c r="AA73" s="79">
        <f>SUM(Gosforth:Ermelo!AA73)</f>
        <v>0</v>
      </c>
      <c r="AB73" s="79">
        <f>SUM(Gosforth:Ermelo!AB73)</f>
        <v>0</v>
      </c>
      <c r="AC73" s="79">
        <f>SUM(Gosforth:Ermelo!AC73)</f>
        <v>0</v>
      </c>
      <c r="AD73" s="79">
        <f>SUM(Gosforth:Ermelo!AD73)</f>
        <v>0</v>
      </c>
      <c r="AE73" s="79">
        <f>SUM(Gosforth:Ermelo!AE73)</f>
        <v>0</v>
      </c>
      <c r="AF73" s="79">
        <f>SUM(Gosforth:Ermelo!AF73)</f>
        <v>0</v>
      </c>
      <c r="AG73" s="78">
        <f>SUM(Gosforth:Ermelo!AG73)</f>
        <v>0</v>
      </c>
      <c r="AH73" s="80">
        <f>SUM(Gosforth:Ermelo!AH73)</f>
        <v>0</v>
      </c>
      <c r="AI73" s="79">
        <f>SUM(Gosforth:Ermelo!AI73)</f>
        <v>0</v>
      </c>
      <c r="AJ73" s="79">
        <f>SUM(Gosforth:Ermelo!AJ73)</f>
        <v>0</v>
      </c>
      <c r="AK73" s="79">
        <f>SUM(Gosforth:Ermelo!AK73)</f>
        <v>0</v>
      </c>
      <c r="AL73" s="79">
        <f>SUM(Gosforth:Ermelo!AL73)</f>
        <v>0</v>
      </c>
      <c r="AM73" s="79">
        <f>SUM(Gosforth:Ermelo!AM73)</f>
        <v>0</v>
      </c>
      <c r="AN73" s="79">
        <f>SUM(Gosforth:Ermelo!AN73)</f>
        <v>0</v>
      </c>
      <c r="AO73" s="79">
        <f>SUM(Gosforth:Ermelo!AO73)</f>
        <v>0</v>
      </c>
      <c r="AP73" s="79">
        <f>SUM(Gosforth:Ermelo!AP73)</f>
        <v>0</v>
      </c>
      <c r="AQ73" s="79">
        <f>SUM(Gosforth:Ermelo!AQ73)</f>
        <v>0</v>
      </c>
      <c r="AR73" s="79">
        <f>SUM(Gosforth:Ermelo!AR73)</f>
        <v>0</v>
      </c>
      <c r="AS73" s="78">
        <f>SUM(Gosforth:Ermelo!AS73)</f>
        <v>0</v>
      </c>
      <c r="AT73" s="80">
        <f>SUM(Gosforth:Ermelo!AT73)</f>
        <v>0</v>
      </c>
      <c r="AU73" s="79">
        <f>SUM(Gosforth:Ermelo!AU73)</f>
        <v>0</v>
      </c>
      <c r="AV73" s="79">
        <f>SUM(Gosforth:Ermelo!AV73)</f>
        <v>0</v>
      </c>
      <c r="AW73" s="79">
        <f>SUM(Gosforth:Ermelo!AW73)</f>
        <v>0</v>
      </c>
      <c r="AX73" s="79">
        <f>SUM(Gosforth:Ermelo!AX73)</f>
        <v>0</v>
      </c>
      <c r="AY73" s="79">
        <f>SUM(Gosforth:Ermelo!AY73)</f>
        <v>0</v>
      </c>
      <c r="AZ73" s="79">
        <f>SUM(Gosforth:Ermelo!AZ73)</f>
        <v>0</v>
      </c>
      <c r="BA73" s="79">
        <f>SUM(Gosforth:Ermelo!BA73)</f>
        <v>0</v>
      </c>
      <c r="BB73" s="79">
        <f>SUM(Gosforth:Ermelo!BB73)</f>
        <v>0</v>
      </c>
      <c r="BC73" s="79">
        <f>SUM(Gosforth:Ermelo!BC73)</f>
        <v>0</v>
      </c>
      <c r="BD73" s="79">
        <f>SUM(Gosforth:Ermelo!BD73)</f>
        <v>0</v>
      </c>
      <c r="BE73" s="78">
        <f>SUM(Gosforth:Ermelo!BE73)</f>
        <v>0</v>
      </c>
      <c r="BF73" s="80">
        <f>SUM(Gosforth:Ermelo!BF73)</f>
        <v>0</v>
      </c>
      <c r="BG73" s="79">
        <f>SUM(Gosforth:Ermelo!BG73)</f>
        <v>0</v>
      </c>
      <c r="BH73" s="79">
        <f>SUM(Gosforth:Ermelo!BH73)</f>
        <v>0</v>
      </c>
      <c r="BI73" s="79">
        <f>SUM(Gosforth:Ermelo!BI73)</f>
        <v>0</v>
      </c>
      <c r="BJ73" s="79">
        <f>SUM(Gosforth:Ermelo!BJ73)</f>
        <v>0</v>
      </c>
      <c r="BK73" s="79">
        <f>SUM(Gosforth:Ermelo!BK73)</f>
        <v>0</v>
      </c>
      <c r="BL73" s="79">
        <f>SUM(Gosforth:Ermelo!BL73)</f>
        <v>0</v>
      </c>
      <c r="BM73" s="79">
        <f>SUM(Gosforth:Ermelo!BM73)</f>
        <v>0</v>
      </c>
      <c r="BN73" s="79">
        <f>SUM(Gosforth:Ermelo!BN73)</f>
        <v>0</v>
      </c>
      <c r="BO73" s="79">
        <f>SUM(Gosforth:Ermelo!BO73)</f>
        <v>0</v>
      </c>
      <c r="BP73" s="79">
        <f>SUM(Gosforth:Ermelo!BP73)</f>
        <v>0</v>
      </c>
      <c r="BQ73" s="78">
        <f>SUM(Gosforth:Ermelo!BQ73)</f>
        <v>0</v>
      </c>
      <c r="BR73" s="80">
        <f>SUM(Gosforth:Ermelo!BR73)</f>
        <v>0</v>
      </c>
      <c r="BS73" s="79">
        <f>SUM(Gosforth:Ermelo!BS73)</f>
        <v>0</v>
      </c>
      <c r="BT73" s="79">
        <f>SUM(Gosforth:Ermelo!BT73)</f>
        <v>0</v>
      </c>
      <c r="BU73" s="79">
        <f>SUM(Gosforth:Ermelo!BU73)</f>
        <v>0</v>
      </c>
      <c r="BV73" s="79">
        <f>SUM(Gosforth:Ermelo!BV73)</f>
        <v>0</v>
      </c>
      <c r="BW73" s="79">
        <f>SUM(Gosforth:Ermelo!BW73)</f>
        <v>0</v>
      </c>
      <c r="BX73" s="79">
        <f>SUM(Gosforth:Ermelo!BX73)</f>
        <v>0</v>
      </c>
      <c r="BY73" s="79">
        <f>SUM(Gosforth:Ermelo!BY73)</f>
        <v>0</v>
      </c>
      <c r="BZ73" s="79">
        <f>SUM(Gosforth:Ermelo!BZ73)</f>
        <v>0</v>
      </c>
      <c r="CA73" s="79">
        <f>SUM(Gosforth:Ermelo!CA73)</f>
        <v>0</v>
      </c>
      <c r="CB73" s="79">
        <f>SUM(Gosforth:Ermelo!CB73)</f>
        <v>0</v>
      </c>
      <c r="CC73" s="78">
        <f>SUM(Gosforth:Ermelo!CC73)</f>
        <v>0</v>
      </c>
      <c r="CD73" s="41" t="s">
        <v>54</v>
      </c>
    </row>
    <row r="74" spans="1:82" ht="45">
      <c r="A74" s="41"/>
      <c r="B74" s="103" t="s">
        <v>149</v>
      </c>
      <c r="C74" s="286" t="s">
        <v>150</v>
      </c>
      <c r="D74" s="132"/>
      <c r="E74" s="266"/>
      <c r="F74" s="221"/>
      <c r="G74" s="76"/>
      <c r="H74" s="77"/>
      <c r="I74" s="78"/>
      <c r="J74" s="77"/>
      <c r="K74" s="79"/>
      <c r="L74" s="79"/>
      <c r="M74" s="79"/>
      <c r="N74" s="79"/>
      <c r="O74" s="79"/>
      <c r="P74" s="79"/>
      <c r="Q74" s="79"/>
      <c r="R74" s="79"/>
      <c r="S74" s="79"/>
      <c r="T74" s="79"/>
      <c r="U74" s="78"/>
      <c r="V74" s="77"/>
      <c r="W74" s="79"/>
      <c r="X74" s="79"/>
      <c r="Y74" s="79"/>
      <c r="Z74" s="79"/>
      <c r="AA74" s="79"/>
      <c r="AB74" s="79"/>
      <c r="AC74" s="79"/>
      <c r="AD74" s="79"/>
      <c r="AE74" s="79"/>
      <c r="AF74" s="79"/>
      <c r="AG74" s="78"/>
      <c r="AH74" s="80"/>
      <c r="AI74" s="79"/>
      <c r="AJ74" s="79"/>
      <c r="AK74" s="79"/>
      <c r="AL74" s="79"/>
      <c r="AM74" s="79"/>
      <c r="AN74" s="79"/>
      <c r="AO74" s="79"/>
      <c r="AP74" s="79"/>
      <c r="AQ74" s="79"/>
      <c r="AR74" s="79"/>
      <c r="AS74" s="78"/>
      <c r="AT74" s="80"/>
      <c r="AU74" s="79"/>
      <c r="AV74" s="79"/>
      <c r="AW74" s="79"/>
      <c r="AX74" s="79"/>
      <c r="AY74" s="79"/>
      <c r="AZ74" s="79"/>
      <c r="BA74" s="79"/>
      <c r="BB74" s="79"/>
      <c r="BC74" s="79"/>
      <c r="BD74" s="79"/>
      <c r="BE74" s="78"/>
      <c r="BF74" s="80"/>
      <c r="BG74" s="79"/>
      <c r="BH74" s="79"/>
      <c r="BI74" s="79"/>
      <c r="BJ74" s="79"/>
      <c r="BK74" s="79"/>
      <c r="BL74" s="79"/>
      <c r="BM74" s="79"/>
      <c r="BN74" s="79"/>
      <c r="BO74" s="79"/>
      <c r="BP74" s="79"/>
      <c r="BQ74" s="78"/>
      <c r="BR74" s="80"/>
      <c r="BS74" s="79"/>
      <c r="BT74" s="79"/>
      <c r="BU74" s="79"/>
      <c r="BV74" s="79"/>
      <c r="BW74" s="79"/>
      <c r="BX74" s="79"/>
      <c r="BY74" s="79"/>
      <c r="BZ74" s="79"/>
      <c r="CA74" s="79"/>
      <c r="CB74" s="79"/>
      <c r="CC74" s="78"/>
      <c r="CD74" s="41" t="s">
        <v>54</v>
      </c>
    </row>
    <row r="75" spans="1:82" ht="16" customHeight="1">
      <c r="A75" s="41"/>
      <c r="B75" s="75" t="s">
        <v>151</v>
      </c>
      <c r="C75" s="131" t="s">
        <v>152</v>
      </c>
      <c r="D75" s="132" t="s">
        <v>64</v>
      </c>
      <c r="E75" s="266">
        <f>SUM(Gosforth:Ermelo!E75)</f>
        <v>360</v>
      </c>
      <c r="F75" s="221" t="b">
        <f>(Gosforth!G75+Dalpark!G75+Leandra!G75+Trichardt!G75+Ermelo!G75)=G75</f>
        <v>1</v>
      </c>
      <c r="G75" s="76">
        <f t="shared" si="37"/>
        <v>0</v>
      </c>
      <c r="H75" s="77">
        <f>SUM(Gosforth:Ermelo!H75)</f>
        <v>0</v>
      </c>
      <c r="I75" s="78">
        <f>SUM(Gosforth:Ermelo!I75)</f>
        <v>0</v>
      </c>
      <c r="J75" s="77">
        <f>SUM(Gosforth:Ermelo!J75)</f>
        <v>0</v>
      </c>
      <c r="K75" s="79">
        <f>SUM(Gosforth:Ermelo!K75)</f>
        <v>0</v>
      </c>
      <c r="L75" s="79">
        <f>SUM(Gosforth:Ermelo!L75)</f>
        <v>0</v>
      </c>
      <c r="M75" s="79">
        <f>SUM(Gosforth:Ermelo!M75)</f>
        <v>0</v>
      </c>
      <c r="N75" s="79">
        <f>SUM(Gosforth:Ermelo!N75)</f>
        <v>0</v>
      </c>
      <c r="O75" s="79">
        <f>SUM(Gosforth:Ermelo!O75)</f>
        <v>0</v>
      </c>
      <c r="P75" s="79">
        <f>SUM(Gosforth:Ermelo!P75)</f>
        <v>0</v>
      </c>
      <c r="Q75" s="79">
        <f>SUM(Gosforth:Ermelo!Q75)</f>
        <v>0</v>
      </c>
      <c r="R75" s="79">
        <f>SUM(Gosforth:Ermelo!R75)</f>
        <v>0</v>
      </c>
      <c r="S75" s="79">
        <f>SUM(Gosforth:Ermelo!S75)</f>
        <v>0</v>
      </c>
      <c r="T75" s="79">
        <f>SUM(Gosforth:Ermelo!T75)</f>
        <v>0</v>
      </c>
      <c r="U75" s="78">
        <f>SUM(Gosforth:Ermelo!U75)</f>
        <v>0</v>
      </c>
      <c r="V75" s="77">
        <f>SUM(Gosforth:Ermelo!V75)</f>
        <v>0</v>
      </c>
      <c r="W75" s="79">
        <f>SUM(Gosforth:Ermelo!W75)</f>
        <v>0</v>
      </c>
      <c r="X75" s="79">
        <f>SUM(Gosforth:Ermelo!X75)</f>
        <v>0</v>
      </c>
      <c r="Y75" s="79">
        <f>SUM(Gosforth:Ermelo!Y75)</f>
        <v>0</v>
      </c>
      <c r="Z75" s="79">
        <f>SUM(Gosforth:Ermelo!Z75)</f>
        <v>0</v>
      </c>
      <c r="AA75" s="79">
        <f>SUM(Gosforth:Ermelo!AA75)</f>
        <v>0</v>
      </c>
      <c r="AB75" s="79">
        <f>SUM(Gosforth:Ermelo!AB75)</f>
        <v>0</v>
      </c>
      <c r="AC75" s="79">
        <f>SUM(Gosforth:Ermelo!AC75)</f>
        <v>0</v>
      </c>
      <c r="AD75" s="79">
        <f>SUM(Gosforth:Ermelo!AD75)</f>
        <v>0</v>
      </c>
      <c r="AE75" s="79">
        <f>SUM(Gosforth:Ermelo!AE75)</f>
        <v>0</v>
      </c>
      <c r="AF75" s="79">
        <f>SUM(Gosforth:Ermelo!AF75)</f>
        <v>0</v>
      </c>
      <c r="AG75" s="78">
        <f>SUM(Gosforth:Ermelo!AG75)</f>
        <v>0</v>
      </c>
      <c r="AH75" s="80">
        <f>SUM(Gosforth:Ermelo!AH75)</f>
        <v>0</v>
      </c>
      <c r="AI75" s="79">
        <f>SUM(Gosforth:Ermelo!AI75)</f>
        <v>0</v>
      </c>
      <c r="AJ75" s="79">
        <f>SUM(Gosforth:Ermelo!AJ75)</f>
        <v>0</v>
      </c>
      <c r="AK75" s="79">
        <f>SUM(Gosforth:Ermelo!AK75)</f>
        <v>0</v>
      </c>
      <c r="AL75" s="79">
        <f>SUM(Gosforth:Ermelo!AL75)</f>
        <v>0</v>
      </c>
      <c r="AM75" s="79">
        <f>SUM(Gosforth:Ermelo!AM75)</f>
        <v>0</v>
      </c>
      <c r="AN75" s="79">
        <f>SUM(Gosforth:Ermelo!AN75)</f>
        <v>0</v>
      </c>
      <c r="AO75" s="79">
        <f>SUM(Gosforth:Ermelo!AO75)</f>
        <v>0</v>
      </c>
      <c r="AP75" s="79">
        <f>SUM(Gosforth:Ermelo!AP75)</f>
        <v>0</v>
      </c>
      <c r="AQ75" s="79">
        <f>SUM(Gosforth:Ermelo!AQ75)</f>
        <v>0</v>
      </c>
      <c r="AR75" s="79">
        <f>SUM(Gosforth:Ermelo!AR75)</f>
        <v>0</v>
      </c>
      <c r="AS75" s="78">
        <f>SUM(Gosforth:Ermelo!AS75)</f>
        <v>0</v>
      </c>
      <c r="AT75" s="80">
        <f>SUM(Gosforth:Ermelo!AT75)</f>
        <v>0</v>
      </c>
      <c r="AU75" s="79">
        <f>SUM(Gosforth:Ermelo!AU75)</f>
        <v>0</v>
      </c>
      <c r="AV75" s="79">
        <f>SUM(Gosforth:Ermelo!AV75)</f>
        <v>0</v>
      </c>
      <c r="AW75" s="79">
        <f>SUM(Gosforth:Ermelo!AW75)</f>
        <v>0</v>
      </c>
      <c r="AX75" s="79">
        <f>SUM(Gosforth:Ermelo!AX75)</f>
        <v>0</v>
      </c>
      <c r="AY75" s="79">
        <f>SUM(Gosforth:Ermelo!AY75)</f>
        <v>0</v>
      </c>
      <c r="AZ75" s="79">
        <f>SUM(Gosforth:Ermelo!AZ75)</f>
        <v>0</v>
      </c>
      <c r="BA75" s="79">
        <f>SUM(Gosforth:Ermelo!BA75)</f>
        <v>0</v>
      </c>
      <c r="BB75" s="79">
        <f>SUM(Gosforth:Ermelo!BB75)</f>
        <v>0</v>
      </c>
      <c r="BC75" s="79">
        <f>SUM(Gosforth:Ermelo!BC75)</f>
        <v>0</v>
      </c>
      <c r="BD75" s="79">
        <f>SUM(Gosforth:Ermelo!BD75)</f>
        <v>0</v>
      </c>
      <c r="BE75" s="78">
        <f>SUM(Gosforth:Ermelo!BE75)</f>
        <v>0</v>
      </c>
      <c r="BF75" s="80">
        <f>SUM(Gosforth:Ermelo!BF75)</f>
        <v>0</v>
      </c>
      <c r="BG75" s="79">
        <f>SUM(Gosforth:Ermelo!BG75)</f>
        <v>0</v>
      </c>
      <c r="BH75" s="79">
        <f>SUM(Gosforth:Ermelo!BH75)</f>
        <v>0</v>
      </c>
      <c r="BI75" s="79">
        <f>SUM(Gosforth:Ermelo!BI75)</f>
        <v>0</v>
      </c>
      <c r="BJ75" s="79">
        <f>SUM(Gosforth:Ermelo!BJ75)</f>
        <v>0</v>
      </c>
      <c r="BK75" s="79">
        <f>SUM(Gosforth:Ermelo!BK75)</f>
        <v>0</v>
      </c>
      <c r="BL75" s="79">
        <f>SUM(Gosforth:Ermelo!BL75)</f>
        <v>0</v>
      </c>
      <c r="BM75" s="79">
        <f>SUM(Gosforth:Ermelo!BM75)</f>
        <v>0</v>
      </c>
      <c r="BN75" s="79">
        <f>SUM(Gosforth:Ermelo!BN75)</f>
        <v>0</v>
      </c>
      <c r="BO75" s="79">
        <f>SUM(Gosforth:Ermelo!BO75)</f>
        <v>0</v>
      </c>
      <c r="BP75" s="79">
        <f>SUM(Gosforth:Ermelo!BP75)</f>
        <v>0</v>
      </c>
      <c r="BQ75" s="78">
        <f>SUM(Gosforth:Ermelo!BQ75)</f>
        <v>0</v>
      </c>
      <c r="BR75" s="80">
        <f>SUM(Gosforth:Ermelo!BR75)</f>
        <v>0</v>
      </c>
      <c r="BS75" s="79">
        <f>SUM(Gosforth:Ermelo!BS75)</f>
        <v>0</v>
      </c>
      <c r="BT75" s="79">
        <f>SUM(Gosforth:Ermelo!BT75)</f>
        <v>0</v>
      </c>
      <c r="BU75" s="79">
        <f>SUM(Gosforth:Ermelo!BU75)</f>
        <v>0</v>
      </c>
      <c r="BV75" s="79">
        <f>SUM(Gosforth:Ermelo!BV75)</f>
        <v>0</v>
      </c>
      <c r="BW75" s="79">
        <f>SUM(Gosforth:Ermelo!BW75)</f>
        <v>0</v>
      </c>
      <c r="BX75" s="79">
        <f>SUM(Gosforth:Ermelo!BX75)</f>
        <v>0</v>
      </c>
      <c r="BY75" s="79">
        <f>SUM(Gosforth:Ermelo!BY75)</f>
        <v>0</v>
      </c>
      <c r="BZ75" s="79">
        <f>SUM(Gosforth:Ermelo!BZ75)</f>
        <v>0</v>
      </c>
      <c r="CA75" s="79">
        <f>SUM(Gosforth:Ermelo!CA75)</f>
        <v>0</v>
      </c>
      <c r="CB75" s="79">
        <f>SUM(Gosforth:Ermelo!CB75)</f>
        <v>0</v>
      </c>
      <c r="CC75" s="78">
        <f>SUM(Gosforth:Ermelo!CC75)</f>
        <v>0</v>
      </c>
      <c r="CD75" s="41" t="s">
        <v>54</v>
      </c>
    </row>
    <row r="76" spans="1:82" ht="16" customHeight="1">
      <c r="A76" s="41"/>
      <c r="B76" s="75" t="s">
        <v>153</v>
      </c>
      <c r="C76" s="131" t="s">
        <v>154</v>
      </c>
      <c r="D76" s="132" t="s">
        <v>64</v>
      </c>
      <c r="E76" s="266">
        <f>SUM(Gosforth:Ermelo!E76)</f>
        <v>360</v>
      </c>
      <c r="F76" s="221" t="b">
        <f>(Gosforth!G76+Dalpark!G76+Leandra!G76+Trichardt!G76+Ermelo!G76)=G76</f>
        <v>1</v>
      </c>
      <c r="G76" s="76">
        <f t="shared" si="37"/>
        <v>0</v>
      </c>
      <c r="H76" s="77">
        <f>SUM(Gosforth:Ermelo!H76)</f>
        <v>0</v>
      </c>
      <c r="I76" s="78">
        <f>SUM(Gosforth:Ermelo!I76)</f>
        <v>0</v>
      </c>
      <c r="J76" s="77">
        <f>SUM(Gosforth:Ermelo!J76)</f>
        <v>0</v>
      </c>
      <c r="K76" s="79">
        <f>SUM(Gosforth:Ermelo!K76)</f>
        <v>0</v>
      </c>
      <c r="L76" s="79">
        <f>SUM(Gosforth:Ermelo!L76)</f>
        <v>0</v>
      </c>
      <c r="M76" s="79">
        <f>SUM(Gosforth:Ermelo!M76)</f>
        <v>0</v>
      </c>
      <c r="N76" s="79">
        <f>SUM(Gosforth:Ermelo!N76)</f>
        <v>0</v>
      </c>
      <c r="O76" s="79">
        <f>SUM(Gosforth:Ermelo!O76)</f>
        <v>0</v>
      </c>
      <c r="P76" s="79">
        <f>SUM(Gosforth:Ermelo!P76)</f>
        <v>0</v>
      </c>
      <c r="Q76" s="79">
        <f>SUM(Gosforth:Ermelo!Q76)</f>
        <v>0</v>
      </c>
      <c r="R76" s="79">
        <f>SUM(Gosforth:Ermelo!R76)</f>
        <v>0</v>
      </c>
      <c r="S76" s="79">
        <f>SUM(Gosforth:Ermelo!S76)</f>
        <v>0</v>
      </c>
      <c r="T76" s="79">
        <f>SUM(Gosforth:Ermelo!T76)</f>
        <v>0</v>
      </c>
      <c r="U76" s="78">
        <f>SUM(Gosforth:Ermelo!U76)</f>
        <v>0</v>
      </c>
      <c r="V76" s="77">
        <f>SUM(Gosforth:Ermelo!V76)</f>
        <v>0</v>
      </c>
      <c r="W76" s="79">
        <f>SUM(Gosforth:Ermelo!W76)</f>
        <v>0</v>
      </c>
      <c r="X76" s="79">
        <f>SUM(Gosforth:Ermelo!X76)</f>
        <v>0</v>
      </c>
      <c r="Y76" s="79">
        <f>SUM(Gosforth:Ermelo!Y76)</f>
        <v>0</v>
      </c>
      <c r="Z76" s="79">
        <f>SUM(Gosforth:Ermelo!Z76)</f>
        <v>0</v>
      </c>
      <c r="AA76" s="79">
        <f>SUM(Gosforth:Ermelo!AA76)</f>
        <v>0</v>
      </c>
      <c r="AB76" s="79">
        <f>SUM(Gosforth:Ermelo!AB76)</f>
        <v>0</v>
      </c>
      <c r="AC76" s="79">
        <f>SUM(Gosforth:Ermelo!AC76)</f>
        <v>0</v>
      </c>
      <c r="AD76" s="79">
        <f>SUM(Gosforth:Ermelo!AD76)</f>
        <v>0</v>
      </c>
      <c r="AE76" s="79">
        <f>SUM(Gosforth:Ermelo!AE76)</f>
        <v>0</v>
      </c>
      <c r="AF76" s="79">
        <f>SUM(Gosforth:Ermelo!AF76)</f>
        <v>0</v>
      </c>
      <c r="AG76" s="78">
        <f>SUM(Gosforth:Ermelo!AG76)</f>
        <v>0</v>
      </c>
      <c r="AH76" s="80">
        <f>SUM(Gosforth:Ermelo!AH76)</f>
        <v>0</v>
      </c>
      <c r="AI76" s="79">
        <f>SUM(Gosforth:Ermelo!AI76)</f>
        <v>0</v>
      </c>
      <c r="AJ76" s="79">
        <f>SUM(Gosforth:Ermelo!AJ76)</f>
        <v>0</v>
      </c>
      <c r="AK76" s="79">
        <f>SUM(Gosforth:Ermelo!AK76)</f>
        <v>0</v>
      </c>
      <c r="AL76" s="79">
        <f>SUM(Gosforth:Ermelo!AL76)</f>
        <v>0</v>
      </c>
      <c r="AM76" s="79">
        <f>SUM(Gosforth:Ermelo!AM76)</f>
        <v>0</v>
      </c>
      <c r="AN76" s="79">
        <f>SUM(Gosforth:Ermelo!AN76)</f>
        <v>0</v>
      </c>
      <c r="AO76" s="79">
        <f>SUM(Gosforth:Ermelo!AO76)</f>
        <v>0</v>
      </c>
      <c r="AP76" s="79">
        <f>SUM(Gosforth:Ermelo!AP76)</f>
        <v>0</v>
      </c>
      <c r="AQ76" s="79">
        <f>SUM(Gosforth:Ermelo!AQ76)</f>
        <v>0</v>
      </c>
      <c r="AR76" s="79">
        <f>SUM(Gosforth:Ermelo!AR76)</f>
        <v>0</v>
      </c>
      <c r="AS76" s="78">
        <f>SUM(Gosforth:Ermelo!AS76)</f>
        <v>0</v>
      </c>
      <c r="AT76" s="80">
        <f>SUM(Gosforth:Ermelo!AT76)</f>
        <v>0</v>
      </c>
      <c r="AU76" s="79">
        <f>SUM(Gosforth:Ermelo!AU76)</f>
        <v>0</v>
      </c>
      <c r="AV76" s="79">
        <f>SUM(Gosforth:Ermelo!AV76)</f>
        <v>0</v>
      </c>
      <c r="AW76" s="79">
        <f>SUM(Gosforth:Ermelo!AW76)</f>
        <v>0</v>
      </c>
      <c r="AX76" s="79">
        <f>SUM(Gosforth:Ermelo!AX76)</f>
        <v>0</v>
      </c>
      <c r="AY76" s="79">
        <f>SUM(Gosforth:Ermelo!AY76)</f>
        <v>0</v>
      </c>
      <c r="AZ76" s="79">
        <f>SUM(Gosforth:Ermelo!AZ76)</f>
        <v>0</v>
      </c>
      <c r="BA76" s="79">
        <f>SUM(Gosforth:Ermelo!BA76)</f>
        <v>0</v>
      </c>
      <c r="BB76" s="79">
        <f>SUM(Gosforth:Ermelo!BB76)</f>
        <v>0</v>
      </c>
      <c r="BC76" s="79">
        <f>SUM(Gosforth:Ermelo!BC76)</f>
        <v>0</v>
      </c>
      <c r="BD76" s="79">
        <f>SUM(Gosforth:Ermelo!BD76)</f>
        <v>0</v>
      </c>
      <c r="BE76" s="78">
        <f>SUM(Gosforth:Ermelo!BE76)</f>
        <v>0</v>
      </c>
      <c r="BF76" s="80">
        <f>SUM(Gosforth:Ermelo!BF76)</f>
        <v>0</v>
      </c>
      <c r="BG76" s="79">
        <f>SUM(Gosforth:Ermelo!BG76)</f>
        <v>0</v>
      </c>
      <c r="BH76" s="79">
        <f>SUM(Gosforth:Ermelo!BH76)</f>
        <v>0</v>
      </c>
      <c r="BI76" s="79">
        <f>SUM(Gosforth:Ermelo!BI76)</f>
        <v>0</v>
      </c>
      <c r="BJ76" s="79">
        <f>SUM(Gosforth:Ermelo!BJ76)</f>
        <v>0</v>
      </c>
      <c r="BK76" s="79">
        <f>SUM(Gosforth:Ermelo!BK76)</f>
        <v>0</v>
      </c>
      <c r="BL76" s="79">
        <f>SUM(Gosforth:Ermelo!BL76)</f>
        <v>0</v>
      </c>
      <c r="BM76" s="79">
        <f>SUM(Gosforth:Ermelo!BM76)</f>
        <v>0</v>
      </c>
      <c r="BN76" s="79">
        <f>SUM(Gosforth:Ermelo!BN76)</f>
        <v>0</v>
      </c>
      <c r="BO76" s="79">
        <f>SUM(Gosforth:Ermelo!BO76)</f>
        <v>0</v>
      </c>
      <c r="BP76" s="79">
        <f>SUM(Gosforth:Ermelo!BP76)</f>
        <v>0</v>
      </c>
      <c r="BQ76" s="78">
        <f>SUM(Gosforth:Ermelo!BQ76)</f>
        <v>0</v>
      </c>
      <c r="BR76" s="80">
        <f>SUM(Gosforth:Ermelo!BR76)</f>
        <v>0</v>
      </c>
      <c r="BS76" s="79">
        <f>SUM(Gosforth:Ermelo!BS76)</f>
        <v>0</v>
      </c>
      <c r="BT76" s="79">
        <f>SUM(Gosforth:Ermelo!BT76)</f>
        <v>0</v>
      </c>
      <c r="BU76" s="79">
        <f>SUM(Gosforth:Ermelo!BU76)</f>
        <v>0</v>
      </c>
      <c r="BV76" s="79">
        <f>SUM(Gosforth:Ermelo!BV76)</f>
        <v>0</v>
      </c>
      <c r="BW76" s="79">
        <f>SUM(Gosforth:Ermelo!BW76)</f>
        <v>0</v>
      </c>
      <c r="BX76" s="79">
        <f>SUM(Gosforth:Ermelo!BX76)</f>
        <v>0</v>
      </c>
      <c r="BY76" s="79">
        <f>SUM(Gosforth:Ermelo!BY76)</f>
        <v>0</v>
      </c>
      <c r="BZ76" s="79">
        <f>SUM(Gosforth:Ermelo!BZ76)</f>
        <v>0</v>
      </c>
      <c r="CA76" s="79">
        <f>SUM(Gosforth:Ermelo!CA76)</f>
        <v>0</v>
      </c>
      <c r="CB76" s="79">
        <f>SUM(Gosforth:Ermelo!CB76)</f>
        <v>0</v>
      </c>
      <c r="CC76" s="78">
        <f>SUM(Gosforth:Ermelo!CC76)</f>
        <v>0</v>
      </c>
      <c r="CD76" s="41" t="s">
        <v>54</v>
      </c>
    </row>
    <row r="77" spans="1:82" ht="16" customHeight="1">
      <c r="A77" s="41"/>
      <c r="B77" s="75" t="s">
        <v>155</v>
      </c>
      <c r="C77" s="131" t="s">
        <v>156</v>
      </c>
      <c r="D77" s="132" t="s">
        <v>64</v>
      </c>
      <c r="E77" s="266">
        <f>SUM(Gosforth:Ermelo!E77)</f>
        <v>360</v>
      </c>
      <c r="F77" s="221" t="b">
        <f>(Gosforth!G77+Dalpark!G77+Leandra!G77+Trichardt!G77+Ermelo!G77)=G77</f>
        <v>1</v>
      </c>
      <c r="G77" s="76">
        <f t="shared" si="37"/>
        <v>0</v>
      </c>
      <c r="H77" s="77">
        <f>SUM(Gosforth:Ermelo!H77)</f>
        <v>0</v>
      </c>
      <c r="I77" s="78">
        <f>SUM(Gosforth:Ermelo!I77)</f>
        <v>0</v>
      </c>
      <c r="J77" s="77">
        <f>SUM(Gosforth:Ermelo!J77)</f>
        <v>0</v>
      </c>
      <c r="K77" s="79">
        <f>SUM(Gosforth:Ermelo!K77)</f>
        <v>0</v>
      </c>
      <c r="L77" s="79">
        <f>SUM(Gosforth:Ermelo!L77)</f>
        <v>0</v>
      </c>
      <c r="M77" s="79">
        <f>SUM(Gosforth:Ermelo!M77)</f>
        <v>0</v>
      </c>
      <c r="N77" s="79">
        <f>SUM(Gosforth:Ermelo!N77)</f>
        <v>0</v>
      </c>
      <c r="O77" s="79">
        <f>SUM(Gosforth:Ermelo!O77)</f>
        <v>0</v>
      </c>
      <c r="P77" s="79">
        <f>SUM(Gosforth:Ermelo!P77)</f>
        <v>0</v>
      </c>
      <c r="Q77" s="79">
        <f>SUM(Gosforth:Ermelo!Q77)</f>
        <v>0</v>
      </c>
      <c r="R77" s="79">
        <f>SUM(Gosforth:Ermelo!R77)</f>
        <v>0</v>
      </c>
      <c r="S77" s="79">
        <f>SUM(Gosforth:Ermelo!S77)</f>
        <v>0</v>
      </c>
      <c r="T77" s="79">
        <f>SUM(Gosforth:Ermelo!T77)</f>
        <v>0</v>
      </c>
      <c r="U77" s="78">
        <f>SUM(Gosforth:Ermelo!U77)</f>
        <v>0</v>
      </c>
      <c r="V77" s="77">
        <f>SUM(Gosforth:Ermelo!V77)</f>
        <v>0</v>
      </c>
      <c r="W77" s="79">
        <f>SUM(Gosforth:Ermelo!W77)</f>
        <v>0</v>
      </c>
      <c r="X77" s="79">
        <f>SUM(Gosforth:Ermelo!X77)</f>
        <v>0</v>
      </c>
      <c r="Y77" s="79">
        <f>SUM(Gosforth:Ermelo!Y77)</f>
        <v>0</v>
      </c>
      <c r="Z77" s="79">
        <f>SUM(Gosforth:Ermelo!Z77)</f>
        <v>0</v>
      </c>
      <c r="AA77" s="79">
        <f>SUM(Gosforth:Ermelo!AA77)</f>
        <v>0</v>
      </c>
      <c r="AB77" s="79">
        <f>SUM(Gosforth:Ermelo!AB77)</f>
        <v>0</v>
      </c>
      <c r="AC77" s="79">
        <f>SUM(Gosforth:Ermelo!AC77)</f>
        <v>0</v>
      </c>
      <c r="AD77" s="79">
        <f>SUM(Gosforth:Ermelo!AD77)</f>
        <v>0</v>
      </c>
      <c r="AE77" s="79">
        <f>SUM(Gosforth:Ermelo!AE77)</f>
        <v>0</v>
      </c>
      <c r="AF77" s="79">
        <f>SUM(Gosforth:Ermelo!AF77)</f>
        <v>0</v>
      </c>
      <c r="AG77" s="78">
        <f>SUM(Gosforth:Ermelo!AG77)</f>
        <v>0</v>
      </c>
      <c r="AH77" s="80">
        <f>SUM(Gosforth:Ermelo!AH77)</f>
        <v>0</v>
      </c>
      <c r="AI77" s="79">
        <f>SUM(Gosforth:Ermelo!AI77)</f>
        <v>0</v>
      </c>
      <c r="AJ77" s="79">
        <f>SUM(Gosforth:Ermelo!AJ77)</f>
        <v>0</v>
      </c>
      <c r="AK77" s="79">
        <f>SUM(Gosforth:Ermelo!AK77)</f>
        <v>0</v>
      </c>
      <c r="AL77" s="79">
        <f>SUM(Gosforth:Ermelo!AL77)</f>
        <v>0</v>
      </c>
      <c r="AM77" s="79">
        <f>SUM(Gosforth:Ermelo!AM77)</f>
        <v>0</v>
      </c>
      <c r="AN77" s="79">
        <f>SUM(Gosforth:Ermelo!AN77)</f>
        <v>0</v>
      </c>
      <c r="AO77" s="79">
        <f>SUM(Gosforth:Ermelo!AO77)</f>
        <v>0</v>
      </c>
      <c r="AP77" s="79">
        <f>SUM(Gosforth:Ermelo!AP77)</f>
        <v>0</v>
      </c>
      <c r="AQ77" s="79">
        <f>SUM(Gosforth:Ermelo!AQ77)</f>
        <v>0</v>
      </c>
      <c r="AR77" s="79">
        <f>SUM(Gosforth:Ermelo!AR77)</f>
        <v>0</v>
      </c>
      <c r="AS77" s="78">
        <f>SUM(Gosforth:Ermelo!AS77)</f>
        <v>0</v>
      </c>
      <c r="AT77" s="80">
        <f>SUM(Gosforth:Ermelo!AT77)</f>
        <v>0</v>
      </c>
      <c r="AU77" s="79">
        <f>SUM(Gosforth:Ermelo!AU77)</f>
        <v>0</v>
      </c>
      <c r="AV77" s="79">
        <f>SUM(Gosforth:Ermelo!AV77)</f>
        <v>0</v>
      </c>
      <c r="AW77" s="79">
        <f>SUM(Gosforth:Ermelo!AW77)</f>
        <v>0</v>
      </c>
      <c r="AX77" s="79">
        <f>SUM(Gosforth:Ermelo!AX77)</f>
        <v>0</v>
      </c>
      <c r="AY77" s="79">
        <f>SUM(Gosforth:Ermelo!AY77)</f>
        <v>0</v>
      </c>
      <c r="AZ77" s="79">
        <f>SUM(Gosforth:Ermelo!AZ77)</f>
        <v>0</v>
      </c>
      <c r="BA77" s="79">
        <f>SUM(Gosforth:Ermelo!BA77)</f>
        <v>0</v>
      </c>
      <c r="BB77" s="79">
        <f>SUM(Gosforth:Ermelo!BB77)</f>
        <v>0</v>
      </c>
      <c r="BC77" s="79">
        <f>SUM(Gosforth:Ermelo!BC77)</f>
        <v>0</v>
      </c>
      <c r="BD77" s="79">
        <f>SUM(Gosforth:Ermelo!BD77)</f>
        <v>0</v>
      </c>
      <c r="BE77" s="78">
        <f>SUM(Gosforth:Ermelo!BE77)</f>
        <v>0</v>
      </c>
      <c r="BF77" s="80">
        <f>SUM(Gosforth:Ermelo!BF77)</f>
        <v>0</v>
      </c>
      <c r="BG77" s="79">
        <f>SUM(Gosforth:Ermelo!BG77)</f>
        <v>0</v>
      </c>
      <c r="BH77" s="79">
        <f>SUM(Gosforth:Ermelo!BH77)</f>
        <v>0</v>
      </c>
      <c r="BI77" s="79">
        <f>SUM(Gosforth:Ermelo!BI77)</f>
        <v>0</v>
      </c>
      <c r="BJ77" s="79">
        <f>SUM(Gosforth:Ermelo!BJ77)</f>
        <v>0</v>
      </c>
      <c r="BK77" s="79">
        <f>SUM(Gosforth:Ermelo!BK77)</f>
        <v>0</v>
      </c>
      <c r="BL77" s="79">
        <f>SUM(Gosforth:Ermelo!BL77)</f>
        <v>0</v>
      </c>
      <c r="BM77" s="79">
        <f>SUM(Gosforth:Ermelo!BM77)</f>
        <v>0</v>
      </c>
      <c r="BN77" s="79">
        <f>SUM(Gosforth:Ermelo!BN77)</f>
        <v>0</v>
      </c>
      <c r="BO77" s="79">
        <f>SUM(Gosforth:Ermelo!BO77)</f>
        <v>0</v>
      </c>
      <c r="BP77" s="79">
        <f>SUM(Gosforth:Ermelo!BP77)</f>
        <v>0</v>
      </c>
      <c r="BQ77" s="78">
        <f>SUM(Gosforth:Ermelo!BQ77)</f>
        <v>0</v>
      </c>
      <c r="BR77" s="80">
        <f>SUM(Gosforth:Ermelo!BR77)</f>
        <v>0</v>
      </c>
      <c r="BS77" s="79">
        <f>SUM(Gosforth:Ermelo!BS77)</f>
        <v>0</v>
      </c>
      <c r="BT77" s="79">
        <f>SUM(Gosforth:Ermelo!BT77)</f>
        <v>0</v>
      </c>
      <c r="BU77" s="79">
        <f>SUM(Gosforth:Ermelo!BU77)</f>
        <v>0</v>
      </c>
      <c r="BV77" s="79">
        <f>SUM(Gosforth:Ermelo!BV77)</f>
        <v>0</v>
      </c>
      <c r="BW77" s="79">
        <f>SUM(Gosforth:Ermelo!BW77)</f>
        <v>0</v>
      </c>
      <c r="BX77" s="79">
        <f>SUM(Gosforth:Ermelo!BX77)</f>
        <v>0</v>
      </c>
      <c r="BY77" s="79">
        <f>SUM(Gosforth:Ermelo!BY77)</f>
        <v>0</v>
      </c>
      <c r="BZ77" s="79">
        <f>SUM(Gosforth:Ermelo!BZ77)</f>
        <v>0</v>
      </c>
      <c r="CA77" s="79">
        <f>SUM(Gosforth:Ermelo!CA77)</f>
        <v>0</v>
      </c>
      <c r="CB77" s="79">
        <f>SUM(Gosforth:Ermelo!CB77)</f>
        <v>0</v>
      </c>
      <c r="CC77" s="78">
        <f>SUM(Gosforth:Ermelo!CC77)</f>
        <v>0</v>
      </c>
      <c r="CD77" s="41" t="s">
        <v>54</v>
      </c>
    </row>
    <row r="78" spans="1:82" ht="16" customHeight="1">
      <c r="A78" s="41"/>
      <c r="B78" s="75" t="s">
        <v>157</v>
      </c>
      <c r="C78" s="131" t="s">
        <v>158</v>
      </c>
      <c r="D78" s="132" t="s">
        <v>64</v>
      </c>
      <c r="E78" s="266">
        <f>SUM(Gosforth:Ermelo!E78)</f>
        <v>360</v>
      </c>
      <c r="F78" s="221" t="b">
        <f>(Gosforth!G78+Dalpark!G78+Leandra!G78+Trichardt!G78+Ermelo!G78)=G78</f>
        <v>1</v>
      </c>
      <c r="G78" s="76">
        <f t="shared" si="37"/>
        <v>0</v>
      </c>
      <c r="H78" s="77">
        <f>SUM(Gosforth:Ermelo!H78)</f>
        <v>0</v>
      </c>
      <c r="I78" s="78">
        <f>SUM(Gosforth:Ermelo!I78)</f>
        <v>0</v>
      </c>
      <c r="J78" s="77">
        <f>SUM(Gosforth:Ermelo!J78)</f>
        <v>0</v>
      </c>
      <c r="K78" s="79">
        <f>SUM(Gosforth:Ermelo!K78)</f>
        <v>0</v>
      </c>
      <c r="L78" s="79">
        <f>SUM(Gosforth:Ermelo!L78)</f>
        <v>0</v>
      </c>
      <c r="M78" s="79">
        <f>SUM(Gosforth:Ermelo!M78)</f>
        <v>0</v>
      </c>
      <c r="N78" s="79">
        <f>SUM(Gosforth:Ermelo!N78)</f>
        <v>0</v>
      </c>
      <c r="O78" s="79">
        <f>SUM(Gosforth:Ermelo!O78)</f>
        <v>0</v>
      </c>
      <c r="P78" s="79">
        <f>SUM(Gosforth:Ermelo!P78)</f>
        <v>0</v>
      </c>
      <c r="Q78" s="79">
        <f>SUM(Gosforth:Ermelo!Q78)</f>
        <v>0</v>
      </c>
      <c r="R78" s="79">
        <f>SUM(Gosforth:Ermelo!R78)</f>
        <v>0</v>
      </c>
      <c r="S78" s="79">
        <f>SUM(Gosforth:Ermelo!S78)</f>
        <v>0</v>
      </c>
      <c r="T78" s="79">
        <f>SUM(Gosforth:Ermelo!T78)</f>
        <v>0</v>
      </c>
      <c r="U78" s="78">
        <f>SUM(Gosforth:Ermelo!U78)</f>
        <v>0</v>
      </c>
      <c r="V78" s="77">
        <f>SUM(Gosforth:Ermelo!V78)</f>
        <v>0</v>
      </c>
      <c r="W78" s="79">
        <f>SUM(Gosforth:Ermelo!W78)</f>
        <v>0</v>
      </c>
      <c r="X78" s="79">
        <f>SUM(Gosforth:Ermelo!X78)</f>
        <v>0</v>
      </c>
      <c r="Y78" s="79">
        <f>SUM(Gosforth:Ermelo!Y78)</f>
        <v>0</v>
      </c>
      <c r="Z78" s="79">
        <f>SUM(Gosforth:Ermelo!Z78)</f>
        <v>0</v>
      </c>
      <c r="AA78" s="79">
        <f>SUM(Gosforth:Ermelo!AA78)</f>
        <v>0</v>
      </c>
      <c r="AB78" s="79">
        <f>SUM(Gosforth:Ermelo!AB78)</f>
        <v>0</v>
      </c>
      <c r="AC78" s="79">
        <f>SUM(Gosforth:Ermelo!AC78)</f>
        <v>0</v>
      </c>
      <c r="AD78" s="79">
        <f>SUM(Gosforth:Ermelo!AD78)</f>
        <v>0</v>
      </c>
      <c r="AE78" s="79">
        <f>SUM(Gosforth:Ermelo!AE78)</f>
        <v>0</v>
      </c>
      <c r="AF78" s="79">
        <f>SUM(Gosforth:Ermelo!AF78)</f>
        <v>0</v>
      </c>
      <c r="AG78" s="78">
        <f>SUM(Gosforth:Ermelo!AG78)</f>
        <v>0</v>
      </c>
      <c r="AH78" s="80">
        <f>SUM(Gosforth:Ermelo!AH78)</f>
        <v>0</v>
      </c>
      <c r="AI78" s="79">
        <f>SUM(Gosforth:Ermelo!AI78)</f>
        <v>0</v>
      </c>
      <c r="AJ78" s="79">
        <f>SUM(Gosforth:Ermelo!AJ78)</f>
        <v>0</v>
      </c>
      <c r="AK78" s="79">
        <f>SUM(Gosforth:Ermelo!AK78)</f>
        <v>0</v>
      </c>
      <c r="AL78" s="79">
        <f>SUM(Gosforth:Ermelo!AL78)</f>
        <v>0</v>
      </c>
      <c r="AM78" s="79">
        <f>SUM(Gosforth:Ermelo!AM78)</f>
        <v>0</v>
      </c>
      <c r="AN78" s="79">
        <f>SUM(Gosforth:Ermelo!AN78)</f>
        <v>0</v>
      </c>
      <c r="AO78" s="79">
        <f>SUM(Gosforth:Ermelo!AO78)</f>
        <v>0</v>
      </c>
      <c r="AP78" s="79">
        <f>SUM(Gosforth:Ermelo!AP78)</f>
        <v>0</v>
      </c>
      <c r="AQ78" s="79">
        <f>SUM(Gosforth:Ermelo!AQ78)</f>
        <v>0</v>
      </c>
      <c r="AR78" s="79">
        <f>SUM(Gosforth:Ermelo!AR78)</f>
        <v>0</v>
      </c>
      <c r="AS78" s="78">
        <f>SUM(Gosforth:Ermelo!AS78)</f>
        <v>0</v>
      </c>
      <c r="AT78" s="80">
        <f>SUM(Gosforth:Ermelo!AT78)</f>
        <v>0</v>
      </c>
      <c r="AU78" s="79">
        <f>SUM(Gosforth:Ermelo!AU78)</f>
        <v>0</v>
      </c>
      <c r="AV78" s="79">
        <f>SUM(Gosforth:Ermelo!AV78)</f>
        <v>0</v>
      </c>
      <c r="AW78" s="79">
        <f>SUM(Gosforth:Ermelo!AW78)</f>
        <v>0</v>
      </c>
      <c r="AX78" s="79">
        <f>SUM(Gosforth:Ermelo!AX78)</f>
        <v>0</v>
      </c>
      <c r="AY78" s="79">
        <f>SUM(Gosforth:Ermelo!AY78)</f>
        <v>0</v>
      </c>
      <c r="AZ78" s="79">
        <f>SUM(Gosforth:Ermelo!AZ78)</f>
        <v>0</v>
      </c>
      <c r="BA78" s="79">
        <f>SUM(Gosforth:Ermelo!BA78)</f>
        <v>0</v>
      </c>
      <c r="BB78" s="79">
        <f>SUM(Gosforth:Ermelo!BB78)</f>
        <v>0</v>
      </c>
      <c r="BC78" s="79">
        <f>SUM(Gosforth:Ermelo!BC78)</f>
        <v>0</v>
      </c>
      <c r="BD78" s="79">
        <f>SUM(Gosforth:Ermelo!BD78)</f>
        <v>0</v>
      </c>
      <c r="BE78" s="78">
        <f>SUM(Gosforth:Ermelo!BE78)</f>
        <v>0</v>
      </c>
      <c r="BF78" s="80">
        <f>SUM(Gosforth:Ermelo!BF78)</f>
        <v>0</v>
      </c>
      <c r="BG78" s="79">
        <f>SUM(Gosforth:Ermelo!BG78)</f>
        <v>0</v>
      </c>
      <c r="BH78" s="79">
        <f>SUM(Gosforth:Ermelo!BH78)</f>
        <v>0</v>
      </c>
      <c r="BI78" s="79">
        <f>SUM(Gosforth:Ermelo!BI78)</f>
        <v>0</v>
      </c>
      <c r="BJ78" s="79">
        <f>SUM(Gosforth:Ermelo!BJ78)</f>
        <v>0</v>
      </c>
      <c r="BK78" s="79">
        <f>SUM(Gosforth:Ermelo!BK78)</f>
        <v>0</v>
      </c>
      <c r="BL78" s="79">
        <f>SUM(Gosforth:Ermelo!BL78)</f>
        <v>0</v>
      </c>
      <c r="BM78" s="79">
        <f>SUM(Gosforth:Ermelo!BM78)</f>
        <v>0</v>
      </c>
      <c r="BN78" s="79">
        <f>SUM(Gosforth:Ermelo!BN78)</f>
        <v>0</v>
      </c>
      <c r="BO78" s="79">
        <f>SUM(Gosforth:Ermelo!BO78)</f>
        <v>0</v>
      </c>
      <c r="BP78" s="79">
        <f>SUM(Gosforth:Ermelo!BP78)</f>
        <v>0</v>
      </c>
      <c r="BQ78" s="78">
        <f>SUM(Gosforth:Ermelo!BQ78)</f>
        <v>0</v>
      </c>
      <c r="BR78" s="80">
        <f>SUM(Gosforth:Ermelo!BR78)</f>
        <v>0</v>
      </c>
      <c r="BS78" s="79">
        <f>SUM(Gosforth:Ermelo!BS78)</f>
        <v>0</v>
      </c>
      <c r="BT78" s="79">
        <f>SUM(Gosforth:Ermelo!BT78)</f>
        <v>0</v>
      </c>
      <c r="BU78" s="79">
        <f>SUM(Gosforth:Ermelo!BU78)</f>
        <v>0</v>
      </c>
      <c r="BV78" s="79">
        <f>SUM(Gosforth:Ermelo!BV78)</f>
        <v>0</v>
      </c>
      <c r="BW78" s="79">
        <f>SUM(Gosforth:Ermelo!BW78)</f>
        <v>0</v>
      </c>
      <c r="BX78" s="79">
        <f>SUM(Gosforth:Ermelo!BX78)</f>
        <v>0</v>
      </c>
      <c r="BY78" s="79">
        <f>SUM(Gosforth:Ermelo!BY78)</f>
        <v>0</v>
      </c>
      <c r="BZ78" s="79">
        <f>SUM(Gosforth:Ermelo!BZ78)</f>
        <v>0</v>
      </c>
      <c r="CA78" s="79">
        <f>SUM(Gosforth:Ermelo!CA78)</f>
        <v>0</v>
      </c>
      <c r="CB78" s="79">
        <f>SUM(Gosforth:Ermelo!CB78)</f>
        <v>0</v>
      </c>
      <c r="CC78" s="78">
        <f>SUM(Gosforth:Ermelo!CC78)</f>
        <v>0</v>
      </c>
      <c r="CD78" s="41" t="s">
        <v>54</v>
      </c>
    </row>
    <row r="79" spans="1:82" ht="16" customHeight="1">
      <c r="A79" s="41"/>
      <c r="B79" s="75" t="s">
        <v>159</v>
      </c>
      <c r="C79" s="131" t="s">
        <v>160</v>
      </c>
      <c r="D79" s="132" t="s">
        <v>64</v>
      </c>
      <c r="E79" s="266">
        <f>SUM(Gosforth:Ermelo!E79)</f>
        <v>360</v>
      </c>
      <c r="F79" s="221" t="b">
        <f>(Gosforth!G79+Dalpark!G79+Leandra!G79+Trichardt!G79+Ermelo!G79)=G79</f>
        <v>1</v>
      </c>
      <c r="G79" s="76">
        <f t="shared" si="37"/>
        <v>0</v>
      </c>
      <c r="H79" s="77">
        <f>SUM(Gosforth:Ermelo!H79)</f>
        <v>0</v>
      </c>
      <c r="I79" s="78">
        <f>SUM(Gosforth:Ermelo!I79)</f>
        <v>0</v>
      </c>
      <c r="J79" s="77">
        <f>SUM(Gosforth:Ermelo!J79)</f>
        <v>0</v>
      </c>
      <c r="K79" s="79">
        <f>SUM(Gosforth:Ermelo!K79)</f>
        <v>0</v>
      </c>
      <c r="L79" s="79">
        <f>SUM(Gosforth:Ermelo!L79)</f>
        <v>0</v>
      </c>
      <c r="M79" s="79">
        <f>SUM(Gosforth:Ermelo!M79)</f>
        <v>0</v>
      </c>
      <c r="N79" s="79">
        <f>SUM(Gosforth:Ermelo!N79)</f>
        <v>0</v>
      </c>
      <c r="O79" s="79">
        <f>SUM(Gosforth:Ermelo!O79)</f>
        <v>0</v>
      </c>
      <c r="P79" s="79">
        <f>SUM(Gosforth:Ermelo!P79)</f>
        <v>0</v>
      </c>
      <c r="Q79" s="79">
        <f>SUM(Gosforth:Ermelo!Q79)</f>
        <v>0</v>
      </c>
      <c r="R79" s="79">
        <f>SUM(Gosforth:Ermelo!R79)</f>
        <v>0</v>
      </c>
      <c r="S79" s="79">
        <f>SUM(Gosforth:Ermelo!S79)</f>
        <v>0</v>
      </c>
      <c r="T79" s="79">
        <f>SUM(Gosforth:Ermelo!T79)</f>
        <v>0</v>
      </c>
      <c r="U79" s="78">
        <f>SUM(Gosforth:Ermelo!U79)</f>
        <v>0</v>
      </c>
      <c r="V79" s="77">
        <f>SUM(Gosforth:Ermelo!V79)</f>
        <v>0</v>
      </c>
      <c r="W79" s="79">
        <f>SUM(Gosforth:Ermelo!W79)</f>
        <v>0</v>
      </c>
      <c r="X79" s="79">
        <f>SUM(Gosforth:Ermelo!X79)</f>
        <v>0</v>
      </c>
      <c r="Y79" s="79">
        <f>SUM(Gosforth:Ermelo!Y79)</f>
        <v>0</v>
      </c>
      <c r="Z79" s="79">
        <f>SUM(Gosforth:Ermelo!Z79)</f>
        <v>0</v>
      </c>
      <c r="AA79" s="79">
        <f>SUM(Gosforth:Ermelo!AA79)</f>
        <v>0</v>
      </c>
      <c r="AB79" s="79">
        <f>SUM(Gosforth:Ermelo!AB79)</f>
        <v>0</v>
      </c>
      <c r="AC79" s="79">
        <f>SUM(Gosforth:Ermelo!AC79)</f>
        <v>0</v>
      </c>
      <c r="AD79" s="79">
        <f>SUM(Gosforth:Ermelo!AD79)</f>
        <v>0</v>
      </c>
      <c r="AE79" s="79">
        <f>SUM(Gosforth:Ermelo!AE79)</f>
        <v>0</v>
      </c>
      <c r="AF79" s="79">
        <f>SUM(Gosforth:Ermelo!AF79)</f>
        <v>0</v>
      </c>
      <c r="AG79" s="78">
        <f>SUM(Gosforth:Ermelo!AG79)</f>
        <v>0</v>
      </c>
      <c r="AH79" s="80">
        <f>SUM(Gosforth:Ermelo!AH79)</f>
        <v>0</v>
      </c>
      <c r="AI79" s="79">
        <f>SUM(Gosforth:Ermelo!AI79)</f>
        <v>0</v>
      </c>
      <c r="AJ79" s="79">
        <f>SUM(Gosforth:Ermelo!AJ79)</f>
        <v>0</v>
      </c>
      <c r="AK79" s="79">
        <f>SUM(Gosforth:Ermelo!AK79)</f>
        <v>0</v>
      </c>
      <c r="AL79" s="79">
        <f>SUM(Gosforth:Ermelo!AL79)</f>
        <v>0</v>
      </c>
      <c r="AM79" s="79">
        <f>SUM(Gosforth:Ermelo!AM79)</f>
        <v>0</v>
      </c>
      <c r="AN79" s="79">
        <f>SUM(Gosforth:Ermelo!AN79)</f>
        <v>0</v>
      </c>
      <c r="AO79" s="79">
        <f>SUM(Gosforth:Ermelo!AO79)</f>
        <v>0</v>
      </c>
      <c r="AP79" s="79">
        <f>SUM(Gosforth:Ermelo!AP79)</f>
        <v>0</v>
      </c>
      <c r="AQ79" s="79">
        <f>SUM(Gosforth:Ermelo!AQ79)</f>
        <v>0</v>
      </c>
      <c r="AR79" s="79">
        <f>SUM(Gosforth:Ermelo!AR79)</f>
        <v>0</v>
      </c>
      <c r="AS79" s="78">
        <f>SUM(Gosforth:Ermelo!AS79)</f>
        <v>0</v>
      </c>
      <c r="AT79" s="80">
        <f>SUM(Gosforth:Ermelo!AT79)</f>
        <v>0</v>
      </c>
      <c r="AU79" s="79">
        <f>SUM(Gosforth:Ermelo!AU79)</f>
        <v>0</v>
      </c>
      <c r="AV79" s="79">
        <f>SUM(Gosforth:Ermelo!AV79)</f>
        <v>0</v>
      </c>
      <c r="AW79" s="79">
        <f>SUM(Gosforth:Ermelo!AW79)</f>
        <v>0</v>
      </c>
      <c r="AX79" s="79">
        <f>SUM(Gosforth:Ermelo!AX79)</f>
        <v>0</v>
      </c>
      <c r="AY79" s="79">
        <f>SUM(Gosforth:Ermelo!AY79)</f>
        <v>0</v>
      </c>
      <c r="AZ79" s="79">
        <f>SUM(Gosforth:Ermelo!AZ79)</f>
        <v>0</v>
      </c>
      <c r="BA79" s="79">
        <f>SUM(Gosforth:Ermelo!BA79)</f>
        <v>0</v>
      </c>
      <c r="BB79" s="79">
        <f>SUM(Gosforth:Ermelo!BB79)</f>
        <v>0</v>
      </c>
      <c r="BC79" s="79">
        <f>SUM(Gosforth:Ermelo!BC79)</f>
        <v>0</v>
      </c>
      <c r="BD79" s="79">
        <f>SUM(Gosforth:Ermelo!BD79)</f>
        <v>0</v>
      </c>
      <c r="BE79" s="78">
        <f>SUM(Gosforth:Ermelo!BE79)</f>
        <v>0</v>
      </c>
      <c r="BF79" s="80">
        <f>SUM(Gosforth:Ermelo!BF79)</f>
        <v>0</v>
      </c>
      <c r="BG79" s="79">
        <f>SUM(Gosforth:Ermelo!BG79)</f>
        <v>0</v>
      </c>
      <c r="BH79" s="79">
        <f>SUM(Gosforth:Ermelo!BH79)</f>
        <v>0</v>
      </c>
      <c r="BI79" s="79">
        <f>SUM(Gosforth:Ermelo!BI79)</f>
        <v>0</v>
      </c>
      <c r="BJ79" s="79">
        <f>SUM(Gosforth:Ermelo!BJ79)</f>
        <v>0</v>
      </c>
      <c r="BK79" s="79">
        <f>SUM(Gosforth:Ermelo!BK79)</f>
        <v>0</v>
      </c>
      <c r="BL79" s="79">
        <f>SUM(Gosforth:Ermelo!BL79)</f>
        <v>0</v>
      </c>
      <c r="BM79" s="79">
        <f>SUM(Gosforth:Ermelo!BM79)</f>
        <v>0</v>
      </c>
      <c r="BN79" s="79">
        <f>SUM(Gosforth:Ermelo!BN79)</f>
        <v>0</v>
      </c>
      <c r="BO79" s="79">
        <f>SUM(Gosforth:Ermelo!BO79)</f>
        <v>0</v>
      </c>
      <c r="BP79" s="79">
        <f>SUM(Gosforth:Ermelo!BP79)</f>
        <v>0</v>
      </c>
      <c r="BQ79" s="78">
        <f>SUM(Gosforth:Ermelo!BQ79)</f>
        <v>0</v>
      </c>
      <c r="BR79" s="80">
        <f>SUM(Gosforth:Ermelo!BR79)</f>
        <v>0</v>
      </c>
      <c r="BS79" s="79">
        <f>SUM(Gosforth:Ermelo!BS79)</f>
        <v>0</v>
      </c>
      <c r="BT79" s="79">
        <f>SUM(Gosforth:Ermelo!BT79)</f>
        <v>0</v>
      </c>
      <c r="BU79" s="79">
        <f>SUM(Gosforth:Ermelo!BU79)</f>
        <v>0</v>
      </c>
      <c r="BV79" s="79">
        <f>SUM(Gosforth:Ermelo!BV79)</f>
        <v>0</v>
      </c>
      <c r="BW79" s="79">
        <f>SUM(Gosforth:Ermelo!BW79)</f>
        <v>0</v>
      </c>
      <c r="BX79" s="79">
        <f>SUM(Gosforth:Ermelo!BX79)</f>
        <v>0</v>
      </c>
      <c r="BY79" s="79">
        <f>SUM(Gosforth:Ermelo!BY79)</f>
        <v>0</v>
      </c>
      <c r="BZ79" s="79">
        <f>SUM(Gosforth:Ermelo!BZ79)</f>
        <v>0</v>
      </c>
      <c r="CA79" s="79">
        <f>SUM(Gosforth:Ermelo!CA79)</f>
        <v>0</v>
      </c>
      <c r="CB79" s="79">
        <f>SUM(Gosforth:Ermelo!CB79)</f>
        <v>0</v>
      </c>
      <c r="CC79" s="78">
        <f>SUM(Gosforth:Ermelo!CC79)</f>
        <v>0</v>
      </c>
      <c r="CD79" s="41" t="s">
        <v>54</v>
      </c>
    </row>
    <row r="80" spans="1:82" ht="16" customHeight="1">
      <c r="A80" s="41"/>
      <c r="B80" s="103" t="s">
        <v>161</v>
      </c>
      <c r="C80" s="286" t="s">
        <v>162</v>
      </c>
      <c r="D80" s="132"/>
      <c r="E80" s="266"/>
      <c r="F80" s="221"/>
      <c r="G80" s="76"/>
      <c r="H80" s="77"/>
      <c r="I80" s="78"/>
      <c r="J80" s="77"/>
      <c r="K80" s="79"/>
      <c r="L80" s="79"/>
      <c r="M80" s="79"/>
      <c r="N80" s="79"/>
      <c r="O80" s="79"/>
      <c r="P80" s="79"/>
      <c r="Q80" s="79"/>
      <c r="R80" s="79"/>
      <c r="S80" s="79"/>
      <c r="T80" s="79"/>
      <c r="U80" s="78"/>
      <c r="V80" s="77"/>
      <c r="W80" s="79"/>
      <c r="X80" s="79"/>
      <c r="Y80" s="79"/>
      <c r="Z80" s="79"/>
      <c r="AA80" s="79"/>
      <c r="AB80" s="79"/>
      <c r="AC80" s="79"/>
      <c r="AD80" s="79"/>
      <c r="AE80" s="79"/>
      <c r="AF80" s="79"/>
      <c r="AG80" s="78"/>
      <c r="AH80" s="80"/>
      <c r="AI80" s="79"/>
      <c r="AJ80" s="79"/>
      <c r="AK80" s="79"/>
      <c r="AL80" s="79"/>
      <c r="AM80" s="79"/>
      <c r="AN80" s="79"/>
      <c r="AO80" s="79"/>
      <c r="AP80" s="79"/>
      <c r="AQ80" s="79"/>
      <c r="AR80" s="79"/>
      <c r="AS80" s="78"/>
      <c r="AT80" s="80"/>
      <c r="AU80" s="79"/>
      <c r="AV80" s="79"/>
      <c r="AW80" s="79"/>
      <c r="AX80" s="79"/>
      <c r="AY80" s="79"/>
      <c r="AZ80" s="79"/>
      <c r="BA80" s="79"/>
      <c r="BB80" s="79"/>
      <c r="BC80" s="79"/>
      <c r="BD80" s="79"/>
      <c r="BE80" s="78"/>
      <c r="BF80" s="80"/>
      <c r="BG80" s="79"/>
      <c r="BH80" s="79"/>
      <c r="BI80" s="79"/>
      <c r="BJ80" s="79"/>
      <c r="BK80" s="79"/>
      <c r="BL80" s="79"/>
      <c r="BM80" s="79"/>
      <c r="BN80" s="79"/>
      <c r="BO80" s="79"/>
      <c r="BP80" s="79"/>
      <c r="BQ80" s="78"/>
      <c r="BR80" s="80"/>
      <c r="BS80" s="79"/>
      <c r="BT80" s="79"/>
      <c r="BU80" s="79"/>
      <c r="BV80" s="79"/>
      <c r="BW80" s="79"/>
      <c r="BX80" s="79"/>
      <c r="BY80" s="79"/>
      <c r="BZ80" s="79"/>
      <c r="CA80" s="79"/>
      <c r="CB80" s="79"/>
      <c r="CC80" s="78"/>
      <c r="CD80" s="41"/>
    </row>
    <row r="81" spans="1:82" ht="15">
      <c r="A81" s="41"/>
      <c r="B81" s="75" t="s">
        <v>163</v>
      </c>
      <c r="C81" s="131" t="s">
        <v>164</v>
      </c>
      <c r="D81" s="132" t="s">
        <v>64</v>
      </c>
      <c r="E81" s="266">
        <f>SUM(Gosforth:Ermelo!E81)</f>
        <v>360</v>
      </c>
      <c r="F81" s="221" t="b">
        <f>(Gosforth!G81+Dalpark!G81+Leandra!G81+Trichardt!G81+Ermelo!G81)=G81</f>
        <v>1</v>
      </c>
      <c r="G81" s="76">
        <f t="shared" si="37"/>
        <v>0</v>
      </c>
      <c r="H81" s="77">
        <f>SUM(Gosforth:Ermelo!H81)</f>
        <v>0</v>
      </c>
      <c r="I81" s="78">
        <f>SUM(Gosforth:Ermelo!I81)</f>
        <v>0</v>
      </c>
      <c r="J81" s="77">
        <f>SUM(Gosforth:Ermelo!J81)</f>
        <v>0</v>
      </c>
      <c r="K81" s="79">
        <f>SUM(Gosforth:Ermelo!K81)</f>
        <v>0</v>
      </c>
      <c r="L81" s="79">
        <f>SUM(Gosforth:Ermelo!L81)</f>
        <v>0</v>
      </c>
      <c r="M81" s="79">
        <f>SUM(Gosforth:Ermelo!M81)</f>
        <v>0</v>
      </c>
      <c r="N81" s="79">
        <f>SUM(Gosforth:Ermelo!N81)</f>
        <v>0</v>
      </c>
      <c r="O81" s="79">
        <f>SUM(Gosforth:Ermelo!O81)</f>
        <v>0</v>
      </c>
      <c r="P81" s="79">
        <f>SUM(Gosforth:Ermelo!P81)</f>
        <v>0</v>
      </c>
      <c r="Q81" s="79">
        <f>SUM(Gosforth:Ermelo!Q81)</f>
        <v>0</v>
      </c>
      <c r="R81" s="79">
        <f>SUM(Gosforth:Ermelo!R81)</f>
        <v>0</v>
      </c>
      <c r="S81" s="79">
        <f>SUM(Gosforth:Ermelo!S81)</f>
        <v>0</v>
      </c>
      <c r="T81" s="79">
        <f>SUM(Gosforth:Ermelo!T81)</f>
        <v>0</v>
      </c>
      <c r="U81" s="78">
        <f>SUM(Gosforth:Ermelo!U81)</f>
        <v>0</v>
      </c>
      <c r="V81" s="77">
        <f>SUM(Gosforth:Ermelo!V81)</f>
        <v>0</v>
      </c>
      <c r="W81" s="79">
        <f>SUM(Gosforth:Ermelo!W81)</f>
        <v>0</v>
      </c>
      <c r="X81" s="79">
        <f>SUM(Gosforth:Ermelo!X81)</f>
        <v>0</v>
      </c>
      <c r="Y81" s="79">
        <f>SUM(Gosforth:Ermelo!Y81)</f>
        <v>0</v>
      </c>
      <c r="Z81" s="79">
        <f>SUM(Gosforth:Ermelo!Z81)</f>
        <v>0</v>
      </c>
      <c r="AA81" s="79">
        <f>SUM(Gosforth:Ermelo!AA81)</f>
        <v>0</v>
      </c>
      <c r="AB81" s="79">
        <f>SUM(Gosforth:Ermelo!AB81)</f>
        <v>0</v>
      </c>
      <c r="AC81" s="79">
        <f>SUM(Gosforth:Ermelo!AC81)</f>
        <v>0</v>
      </c>
      <c r="AD81" s="79">
        <f>SUM(Gosforth:Ermelo!AD81)</f>
        <v>0</v>
      </c>
      <c r="AE81" s="79">
        <f>SUM(Gosforth:Ermelo!AE81)</f>
        <v>0</v>
      </c>
      <c r="AF81" s="79">
        <f>SUM(Gosforth:Ermelo!AF81)</f>
        <v>0</v>
      </c>
      <c r="AG81" s="78">
        <f>SUM(Gosforth:Ermelo!AG81)</f>
        <v>0</v>
      </c>
      <c r="AH81" s="80">
        <f>SUM(Gosforth:Ermelo!AH81)</f>
        <v>0</v>
      </c>
      <c r="AI81" s="79">
        <f>SUM(Gosforth:Ermelo!AI81)</f>
        <v>0</v>
      </c>
      <c r="AJ81" s="79">
        <f>SUM(Gosforth:Ermelo!AJ81)</f>
        <v>0</v>
      </c>
      <c r="AK81" s="79">
        <f>SUM(Gosforth:Ermelo!AK81)</f>
        <v>0</v>
      </c>
      <c r="AL81" s="79">
        <f>SUM(Gosforth:Ermelo!AL81)</f>
        <v>0</v>
      </c>
      <c r="AM81" s="79">
        <f>SUM(Gosforth:Ermelo!AM81)</f>
        <v>0</v>
      </c>
      <c r="AN81" s="79">
        <f>SUM(Gosforth:Ermelo!AN81)</f>
        <v>0</v>
      </c>
      <c r="AO81" s="79">
        <f>SUM(Gosforth:Ermelo!AO81)</f>
        <v>0</v>
      </c>
      <c r="AP81" s="79">
        <f>SUM(Gosforth:Ermelo!AP81)</f>
        <v>0</v>
      </c>
      <c r="AQ81" s="79">
        <f>SUM(Gosforth:Ermelo!AQ81)</f>
        <v>0</v>
      </c>
      <c r="AR81" s="79">
        <f>SUM(Gosforth:Ermelo!AR81)</f>
        <v>0</v>
      </c>
      <c r="AS81" s="78">
        <f>SUM(Gosforth:Ermelo!AS81)</f>
        <v>0</v>
      </c>
      <c r="AT81" s="80">
        <f>SUM(Gosforth:Ermelo!AT81)</f>
        <v>0</v>
      </c>
      <c r="AU81" s="79">
        <f>SUM(Gosforth:Ermelo!AU81)</f>
        <v>0</v>
      </c>
      <c r="AV81" s="79">
        <f>SUM(Gosforth:Ermelo!AV81)</f>
        <v>0</v>
      </c>
      <c r="AW81" s="79">
        <f>SUM(Gosforth:Ermelo!AW81)</f>
        <v>0</v>
      </c>
      <c r="AX81" s="79">
        <f>SUM(Gosforth:Ermelo!AX81)</f>
        <v>0</v>
      </c>
      <c r="AY81" s="79">
        <f>SUM(Gosforth:Ermelo!AY81)</f>
        <v>0</v>
      </c>
      <c r="AZ81" s="79">
        <f>SUM(Gosforth:Ermelo!AZ81)</f>
        <v>0</v>
      </c>
      <c r="BA81" s="79">
        <f>SUM(Gosforth:Ermelo!BA81)</f>
        <v>0</v>
      </c>
      <c r="BB81" s="79">
        <f>SUM(Gosforth:Ermelo!BB81)</f>
        <v>0</v>
      </c>
      <c r="BC81" s="79">
        <f>SUM(Gosforth:Ermelo!BC81)</f>
        <v>0</v>
      </c>
      <c r="BD81" s="79">
        <f>SUM(Gosforth:Ermelo!BD81)</f>
        <v>0</v>
      </c>
      <c r="BE81" s="78">
        <f>SUM(Gosforth:Ermelo!BE81)</f>
        <v>0</v>
      </c>
      <c r="BF81" s="80">
        <f>SUM(Gosforth:Ermelo!BF81)</f>
        <v>0</v>
      </c>
      <c r="BG81" s="79">
        <f>SUM(Gosforth:Ermelo!BG81)</f>
        <v>0</v>
      </c>
      <c r="BH81" s="79">
        <f>SUM(Gosforth:Ermelo!BH81)</f>
        <v>0</v>
      </c>
      <c r="BI81" s="79">
        <f>SUM(Gosforth:Ermelo!BI81)</f>
        <v>0</v>
      </c>
      <c r="BJ81" s="79">
        <f>SUM(Gosforth:Ermelo!BJ81)</f>
        <v>0</v>
      </c>
      <c r="BK81" s="79">
        <f>SUM(Gosforth:Ermelo!BK81)</f>
        <v>0</v>
      </c>
      <c r="BL81" s="79">
        <f>SUM(Gosforth:Ermelo!BL81)</f>
        <v>0</v>
      </c>
      <c r="BM81" s="79">
        <f>SUM(Gosforth:Ermelo!BM81)</f>
        <v>0</v>
      </c>
      <c r="BN81" s="79">
        <f>SUM(Gosforth:Ermelo!BN81)</f>
        <v>0</v>
      </c>
      <c r="BO81" s="79">
        <f>SUM(Gosforth:Ermelo!BO81)</f>
        <v>0</v>
      </c>
      <c r="BP81" s="79">
        <f>SUM(Gosforth:Ermelo!BP81)</f>
        <v>0</v>
      </c>
      <c r="BQ81" s="78">
        <f>SUM(Gosforth:Ermelo!BQ81)</f>
        <v>0</v>
      </c>
      <c r="BR81" s="80">
        <f>SUM(Gosforth:Ermelo!BR81)</f>
        <v>0</v>
      </c>
      <c r="BS81" s="79">
        <f>SUM(Gosforth:Ermelo!BS81)</f>
        <v>0</v>
      </c>
      <c r="BT81" s="79">
        <f>SUM(Gosforth:Ermelo!BT81)</f>
        <v>0</v>
      </c>
      <c r="BU81" s="79">
        <f>SUM(Gosforth:Ermelo!BU81)</f>
        <v>0</v>
      </c>
      <c r="BV81" s="79">
        <f>SUM(Gosforth:Ermelo!BV81)</f>
        <v>0</v>
      </c>
      <c r="BW81" s="79">
        <f>SUM(Gosforth:Ermelo!BW81)</f>
        <v>0</v>
      </c>
      <c r="BX81" s="79">
        <f>SUM(Gosforth:Ermelo!BX81)</f>
        <v>0</v>
      </c>
      <c r="BY81" s="79">
        <f>SUM(Gosforth:Ermelo!BY81)</f>
        <v>0</v>
      </c>
      <c r="BZ81" s="79">
        <f>SUM(Gosforth:Ermelo!BZ81)</f>
        <v>0</v>
      </c>
      <c r="CA81" s="79">
        <f>SUM(Gosforth:Ermelo!CA81)</f>
        <v>0</v>
      </c>
      <c r="CB81" s="79">
        <f>SUM(Gosforth:Ermelo!CB81)</f>
        <v>0</v>
      </c>
      <c r="CC81" s="78">
        <f>SUM(Gosforth:Ermelo!CC81)</f>
        <v>0</v>
      </c>
      <c r="CD81" s="41" t="s">
        <v>54</v>
      </c>
    </row>
    <row r="82" spans="1:82" ht="15">
      <c r="A82" s="41"/>
      <c r="B82" s="75" t="s">
        <v>165</v>
      </c>
      <c r="C82" s="131" t="s">
        <v>166</v>
      </c>
      <c r="D82" s="132" t="s">
        <v>64</v>
      </c>
      <c r="E82" s="266">
        <f>SUM(Gosforth:Ermelo!E82)</f>
        <v>360</v>
      </c>
      <c r="F82" s="221" t="b">
        <f>(Gosforth!G82+Dalpark!G82+Leandra!G82+Trichardt!G82+Ermelo!G82)=G82</f>
        <v>1</v>
      </c>
      <c r="G82" s="76">
        <f t="shared" si="37"/>
        <v>0</v>
      </c>
      <c r="H82" s="77">
        <f>SUM(Gosforth:Ermelo!H82)</f>
        <v>0</v>
      </c>
      <c r="I82" s="78">
        <f>SUM(Gosforth:Ermelo!I82)</f>
        <v>0</v>
      </c>
      <c r="J82" s="77">
        <f>SUM(Gosforth:Ermelo!J82)</f>
        <v>0</v>
      </c>
      <c r="K82" s="79">
        <f>SUM(Gosforth:Ermelo!K82)</f>
        <v>0</v>
      </c>
      <c r="L82" s="79">
        <f>SUM(Gosforth:Ermelo!L82)</f>
        <v>0</v>
      </c>
      <c r="M82" s="79">
        <f>SUM(Gosforth:Ermelo!M82)</f>
        <v>0</v>
      </c>
      <c r="N82" s="79">
        <f>SUM(Gosforth:Ermelo!N82)</f>
        <v>0</v>
      </c>
      <c r="O82" s="79">
        <f>SUM(Gosforth:Ermelo!O82)</f>
        <v>0</v>
      </c>
      <c r="P82" s="79">
        <f>SUM(Gosforth:Ermelo!P82)</f>
        <v>0</v>
      </c>
      <c r="Q82" s="79">
        <f>SUM(Gosforth:Ermelo!Q82)</f>
        <v>0</v>
      </c>
      <c r="R82" s="79">
        <f>SUM(Gosforth:Ermelo!R82)</f>
        <v>0</v>
      </c>
      <c r="S82" s="79">
        <f>SUM(Gosforth:Ermelo!S82)</f>
        <v>0</v>
      </c>
      <c r="T82" s="79">
        <f>SUM(Gosforth:Ermelo!T82)</f>
        <v>0</v>
      </c>
      <c r="U82" s="78">
        <f>SUM(Gosforth:Ermelo!U82)</f>
        <v>0</v>
      </c>
      <c r="V82" s="77">
        <f>SUM(Gosforth:Ermelo!V82)</f>
        <v>0</v>
      </c>
      <c r="W82" s="79">
        <f>SUM(Gosforth:Ermelo!W82)</f>
        <v>0</v>
      </c>
      <c r="X82" s="79">
        <f>SUM(Gosforth:Ermelo!X82)</f>
        <v>0</v>
      </c>
      <c r="Y82" s="79">
        <f>SUM(Gosforth:Ermelo!Y82)</f>
        <v>0</v>
      </c>
      <c r="Z82" s="79">
        <f>SUM(Gosforth:Ermelo!Z82)</f>
        <v>0</v>
      </c>
      <c r="AA82" s="79">
        <f>SUM(Gosforth:Ermelo!AA82)</f>
        <v>0</v>
      </c>
      <c r="AB82" s="79">
        <f>SUM(Gosforth:Ermelo!AB82)</f>
        <v>0</v>
      </c>
      <c r="AC82" s="79">
        <f>SUM(Gosforth:Ermelo!AC82)</f>
        <v>0</v>
      </c>
      <c r="AD82" s="79">
        <f>SUM(Gosforth:Ermelo!AD82)</f>
        <v>0</v>
      </c>
      <c r="AE82" s="79">
        <f>SUM(Gosforth:Ermelo!AE82)</f>
        <v>0</v>
      </c>
      <c r="AF82" s="79">
        <f>SUM(Gosforth:Ermelo!AF82)</f>
        <v>0</v>
      </c>
      <c r="AG82" s="78">
        <f>SUM(Gosforth:Ermelo!AG82)</f>
        <v>0</v>
      </c>
      <c r="AH82" s="80">
        <f>SUM(Gosforth:Ermelo!AH82)</f>
        <v>0</v>
      </c>
      <c r="AI82" s="79">
        <f>SUM(Gosforth:Ermelo!AI82)</f>
        <v>0</v>
      </c>
      <c r="AJ82" s="79">
        <f>SUM(Gosforth:Ermelo!AJ82)</f>
        <v>0</v>
      </c>
      <c r="AK82" s="79">
        <f>SUM(Gosforth:Ermelo!AK82)</f>
        <v>0</v>
      </c>
      <c r="AL82" s="79">
        <f>SUM(Gosforth:Ermelo!AL82)</f>
        <v>0</v>
      </c>
      <c r="AM82" s="79">
        <f>SUM(Gosforth:Ermelo!AM82)</f>
        <v>0</v>
      </c>
      <c r="AN82" s="79">
        <f>SUM(Gosforth:Ermelo!AN82)</f>
        <v>0</v>
      </c>
      <c r="AO82" s="79">
        <f>SUM(Gosforth:Ermelo!AO82)</f>
        <v>0</v>
      </c>
      <c r="AP82" s="79">
        <f>SUM(Gosforth:Ermelo!AP82)</f>
        <v>0</v>
      </c>
      <c r="AQ82" s="79">
        <f>SUM(Gosforth:Ermelo!AQ82)</f>
        <v>0</v>
      </c>
      <c r="AR82" s="79">
        <f>SUM(Gosforth:Ermelo!AR82)</f>
        <v>0</v>
      </c>
      <c r="AS82" s="78">
        <f>SUM(Gosforth:Ermelo!AS82)</f>
        <v>0</v>
      </c>
      <c r="AT82" s="80">
        <f>SUM(Gosforth:Ermelo!AT82)</f>
        <v>0</v>
      </c>
      <c r="AU82" s="79">
        <f>SUM(Gosforth:Ermelo!AU82)</f>
        <v>0</v>
      </c>
      <c r="AV82" s="79">
        <f>SUM(Gosforth:Ermelo!AV82)</f>
        <v>0</v>
      </c>
      <c r="AW82" s="79">
        <f>SUM(Gosforth:Ermelo!AW82)</f>
        <v>0</v>
      </c>
      <c r="AX82" s="79">
        <f>SUM(Gosforth:Ermelo!AX82)</f>
        <v>0</v>
      </c>
      <c r="AY82" s="79">
        <f>SUM(Gosforth:Ermelo!AY82)</f>
        <v>0</v>
      </c>
      <c r="AZ82" s="79">
        <f>SUM(Gosforth:Ermelo!AZ82)</f>
        <v>0</v>
      </c>
      <c r="BA82" s="79">
        <f>SUM(Gosforth:Ermelo!BA82)</f>
        <v>0</v>
      </c>
      <c r="BB82" s="79">
        <f>SUM(Gosforth:Ermelo!BB82)</f>
        <v>0</v>
      </c>
      <c r="BC82" s="79">
        <f>SUM(Gosforth:Ermelo!BC82)</f>
        <v>0</v>
      </c>
      <c r="BD82" s="79">
        <f>SUM(Gosforth:Ermelo!BD82)</f>
        <v>0</v>
      </c>
      <c r="BE82" s="78">
        <f>SUM(Gosforth:Ermelo!BE82)</f>
        <v>0</v>
      </c>
      <c r="BF82" s="80">
        <f>SUM(Gosforth:Ermelo!BF82)</f>
        <v>0</v>
      </c>
      <c r="BG82" s="79">
        <f>SUM(Gosforth:Ermelo!BG82)</f>
        <v>0</v>
      </c>
      <c r="BH82" s="79">
        <f>SUM(Gosforth:Ermelo!BH82)</f>
        <v>0</v>
      </c>
      <c r="BI82" s="79">
        <f>SUM(Gosforth:Ermelo!BI82)</f>
        <v>0</v>
      </c>
      <c r="BJ82" s="79">
        <f>SUM(Gosforth:Ermelo!BJ82)</f>
        <v>0</v>
      </c>
      <c r="BK82" s="79">
        <f>SUM(Gosforth:Ermelo!BK82)</f>
        <v>0</v>
      </c>
      <c r="BL82" s="79">
        <f>SUM(Gosforth:Ermelo!BL82)</f>
        <v>0</v>
      </c>
      <c r="BM82" s="79">
        <f>SUM(Gosforth:Ermelo!BM82)</f>
        <v>0</v>
      </c>
      <c r="BN82" s="79">
        <f>SUM(Gosforth:Ermelo!BN82)</f>
        <v>0</v>
      </c>
      <c r="BO82" s="79">
        <f>SUM(Gosforth:Ermelo!BO82)</f>
        <v>0</v>
      </c>
      <c r="BP82" s="79">
        <f>SUM(Gosforth:Ermelo!BP82)</f>
        <v>0</v>
      </c>
      <c r="BQ82" s="78">
        <f>SUM(Gosforth:Ermelo!BQ82)</f>
        <v>0</v>
      </c>
      <c r="BR82" s="80">
        <f>SUM(Gosforth:Ermelo!BR82)</f>
        <v>0</v>
      </c>
      <c r="BS82" s="79">
        <f>SUM(Gosforth:Ermelo!BS82)</f>
        <v>0</v>
      </c>
      <c r="BT82" s="79">
        <f>SUM(Gosforth:Ermelo!BT82)</f>
        <v>0</v>
      </c>
      <c r="BU82" s="79">
        <f>SUM(Gosforth:Ermelo!BU82)</f>
        <v>0</v>
      </c>
      <c r="BV82" s="79">
        <f>SUM(Gosforth:Ermelo!BV82)</f>
        <v>0</v>
      </c>
      <c r="BW82" s="79">
        <f>SUM(Gosforth:Ermelo!BW82)</f>
        <v>0</v>
      </c>
      <c r="BX82" s="79">
        <f>SUM(Gosforth:Ermelo!BX82)</f>
        <v>0</v>
      </c>
      <c r="BY82" s="79">
        <f>SUM(Gosforth:Ermelo!BY82)</f>
        <v>0</v>
      </c>
      <c r="BZ82" s="79">
        <f>SUM(Gosforth:Ermelo!BZ82)</f>
        <v>0</v>
      </c>
      <c r="CA82" s="79">
        <f>SUM(Gosforth:Ermelo!CA82)</f>
        <v>0</v>
      </c>
      <c r="CB82" s="79">
        <f>SUM(Gosforth:Ermelo!CB82)</f>
        <v>0</v>
      </c>
      <c r="CC82" s="78">
        <f>SUM(Gosforth:Ermelo!CC82)</f>
        <v>0</v>
      </c>
      <c r="CD82" s="41" t="s">
        <v>54</v>
      </c>
    </row>
    <row r="83" spans="1:82" ht="15">
      <c r="A83" s="41"/>
      <c r="B83" s="75" t="s">
        <v>167</v>
      </c>
      <c r="C83" s="131" t="s">
        <v>168</v>
      </c>
      <c r="D83" s="132" t="s">
        <v>64</v>
      </c>
      <c r="E83" s="266">
        <f>SUM(Gosforth:Ermelo!E83)</f>
        <v>360</v>
      </c>
      <c r="F83" s="221" t="b">
        <f>(Gosforth!G83+Dalpark!G83+Leandra!G83+Trichardt!G83+Ermelo!G83)=G83</f>
        <v>1</v>
      </c>
      <c r="G83" s="76">
        <f t="shared" si="37"/>
        <v>0</v>
      </c>
      <c r="H83" s="77">
        <f>SUM(Gosforth:Ermelo!H83)</f>
        <v>0</v>
      </c>
      <c r="I83" s="78">
        <f>SUM(Gosforth:Ermelo!I83)</f>
        <v>0</v>
      </c>
      <c r="J83" s="77">
        <f>SUM(Gosforth:Ermelo!J83)</f>
        <v>0</v>
      </c>
      <c r="K83" s="79">
        <f>SUM(Gosforth:Ermelo!K83)</f>
        <v>0</v>
      </c>
      <c r="L83" s="79">
        <f>SUM(Gosforth:Ermelo!L83)</f>
        <v>0</v>
      </c>
      <c r="M83" s="79">
        <f>SUM(Gosforth:Ermelo!M83)</f>
        <v>0</v>
      </c>
      <c r="N83" s="79">
        <f>SUM(Gosforth:Ermelo!N83)</f>
        <v>0</v>
      </c>
      <c r="O83" s="79">
        <f>SUM(Gosforth:Ermelo!O83)</f>
        <v>0</v>
      </c>
      <c r="P83" s="79">
        <f>SUM(Gosforth:Ermelo!P83)</f>
        <v>0</v>
      </c>
      <c r="Q83" s="79">
        <f>SUM(Gosforth:Ermelo!Q83)</f>
        <v>0</v>
      </c>
      <c r="R83" s="79">
        <f>SUM(Gosforth:Ermelo!R83)</f>
        <v>0</v>
      </c>
      <c r="S83" s="79">
        <f>SUM(Gosforth:Ermelo!S83)</f>
        <v>0</v>
      </c>
      <c r="T83" s="79">
        <f>SUM(Gosforth:Ermelo!T83)</f>
        <v>0</v>
      </c>
      <c r="U83" s="78">
        <f>SUM(Gosforth:Ermelo!U83)</f>
        <v>0</v>
      </c>
      <c r="V83" s="77">
        <f>SUM(Gosforth:Ermelo!V83)</f>
        <v>0</v>
      </c>
      <c r="W83" s="79">
        <f>SUM(Gosforth:Ermelo!W83)</f>
        <v>0</v>
      </c>
      <c r="X83" s="79">
        <f>SUM(Gosforth:Ermelo!X83)</f>
        <v>0</v>
      </c>
      <c r="Y83" s="79">
        <f>SUM(Gosforth:Ermelo!Y83)</f>
        <v>0</v>
      </c>
      <c r="Z83" s="79">
        <f>SUM(Gosforth:Ermelo!Z83)</f>
        <v>0</v>
      </c>
      <c r="AA83" s="79">
        <f>SUM(Gosforth:Ermelo!AA83)</f>
        <v>0</v>
      </c>
      <c r="AB83" s="79">
        <f>SUM(Gosforth:Ermelo!AB83)</f>
        <v>0</v>
      </c>
      <c r="AC83" s="79">
        <f>SUM(Gosforth:Ermelo!AC83)</f>
        <v>0</v>
      </c>
      <c r="AD83" s="79">
        <f>SUM(Gosforth:Ermelo!AD83)</f>
        <v>0</v>
      </c>
      <c r="AE83" s="79">
        <f>SUM(Gosforth:Ermelo!AE83)</f>
        <v>0</v>
      </c>
      <c r="AF83" s="79">
        <f>SUM(Gosforth:Ermelo!AF83)</f>
        <v>0</v>
      </c>
      <c r="AG83" s="78">
        <f>SUM(Gosforth:Ermelo!AG83)</f>
        <v>0</v>
      </c>
      <c r="AH83" s="80">
        <f>SUM(Gosforth:Ermelo!AH83)</f>
        <v>0</v>
      </c>
      <c r="AI83" s="79">
        <f>SUM(Gosforth:Ermelo!AI83)</f>
        <v>0</v>
      </c>
      <c r="AJ83" s="79">
        <f>SUM(Gosforth:Ermelo!AJ83)</f>
        <v>0</v>
      </c>
      <c r="AK83" s="79">
        <f>SUM(Gosforth:Ermelo!AK83)</f>
        <v>0</v>
      </c>
      <c r="AL83" s="79">
        <f>SUM(Gosforth:Ermelo!AL83)</f>
        <v>0</v>
      </c>
      <c r="AM83" s="79">
        <f>SUM(Gosforth:Ermelo!AM83)</f>
        <v>0</v>
      </c>
      <c r="AN83" s="79">
        <f>SUM(Gosforth:Ermelo!AN83)</f>
        <v>0</v>
      </c>
      <c r="AO83" s="79">
        <f>SUM(Gosforth:Ermelo!AO83)</f>
        <v>0</v>
      </c>
      <c r="AP83" s="79">
        <f>SUM(Gosforth:Ermelo!AP83)</f>
        <v>0</v>
      </c>
      <c r="AQ83" s="79">
        <f>SUM(Gosforth:Ermelo!AQ83)</f>
        <v>0</v>
      </c>
      <c r="AR83" s="79">
        <f>SUM(Gosforth:Ermelo!AR83)</f>
        <v>0</v>
      </c>
      <c r="AS83" s="78">
        <f>SUM(Gosforth:Ermelo!AS83)</f>
        <v>0</v>
      </c>
      <c r="AT83" s="80">
        <f>SUM(Gosforth:Ermelo!AT83)</f>
        <v>0</v>
      </c>
      <c r="AU83" s="79">
        <f>SUM(Gosforth:Ermelo!AU83)</f>
        <v>0</v>
      </c>
      <c r="AV83" s="79">
        <f>SUM(Gosforth:Ermelo!AV83)</f>
        <v>0</v>
      </c>
      <c r="AW83" s="79">
        <f>SUM(Gosforth:Ermelo!AW83)</f>
        <v>0</v>
      </c>
      <c r="AX83" s="79">
        <f>SUM(Gosforth:Ermelo!AX83)</f>
        <v>0</v>
      </c>
      <c r="AY83" s="79">
        <f>SUM(Gosforth:Ermelo!AY83)</f>
        <v>0</v>
      </c>
      <c r="AZ83" s="79">
        <f>SUM(Gosforth:Ermelo!AZ83)</f>
        <v>0</v>
      </c>
      <c r="BA83" s="79">
        <f>SUM(Gosforth:Ermelo!BA83)</f>
        <v>0</v>
      </c>
      <c r="BB83" s="79">
        <f>SUM(Gosforth:Ermelo!BB83)</f>
        <v>0</v>
      </c>
      <c r="BC83" s="79">
        <f>SUM(Gosforth:Ermelo!BC83)</f>
        <v>0</v>
      </c>
      <c r="BD83" s="79">
        <f>SUM(Gosforth:Ermelo!BD83)</f>
        <v>0</v>
      </c>
      <c r="BE83" s="78">
        <f>SUM(Gosforth:Ermelo!BE83)</f>
        <v>0</v>
      </c>
      <c r="BF83" s="80">
        <f>SUM(Gosforth:Ermelo!BF83)</f>
        <v>0</v>
      </c>
      <c r="BG83" s="79">
        <f>SUM(Gosforth:Ermelo!BG83)</f>
        <v>0</v>
      </c>
      <c r="BH83" s="79">
        <f>SUM(Gosforth:Ermelo!BH83)</f>
        <v>0</v>
      </c>
      <c r="BI83" s="79">
        <f>SUM(Gosforth:Ermelo!BI83)</f>
        <v>0</v>
      </c>
      <c r="BJ83" s="79">
        <f>SUM(Gosforth:Ermelo!BJ83)</f>
        <v>0</v>
      </c>
      <c r="BK83" s="79">
        <f>SUM(Gosforth:Ermelo!BK83)</f>
        <v>0</v>
      </c>
      <c r="BL83" s="79">
        <f>SUM(Gosforth:Ermelo!BL83)</f>
        <v>0</v>
      </c>
      <c r="BM83" s="79">
        <f>SUM(Gosforth:Ermelo!BM83)</f>
        <v>0</v>
      </c>
      <c r="BN83" s="79">
        <f>SUM(Gosforth:Ermelo!BN83)</f>
        <v>0</v>
      </c>
      <c r="BO83" s="79">
        <f>SUM(Gosforth:Ermelo!BO83)</f>
        <v>0</v>
      </c>
      <c r="BP83" s="79">
        <f>SUM(Gosforth:Ermelo!BP83)</f>
        <v>0</v>
      </c>
      <c r="BQ83" s="78">
        <f>SUM(Gosforth:Ermelo!BQ83)</f>
        <v>0</v>
      </c>
      <c r="BR83" s="80">
        <f>SUM(Gosforth:Ermelo!BR83)</f>
        <v>0</v>
      </c>
      <c r="BS83" s="79">
        <f>SUM(Gosforth:Ermelo!BS83)</f>
        <v>0</v>
      </c>
      <c r="BT83" s="79">
        <f>SUM(Gosforth:Ermelo!BT83)</f>
        <v>0</v>
      </c>
      <c r="BU83" s="79">
        <f>SUM(Gosforth:Ermelo!BU83)</f>
        <v>0</v>
      </c>
      <c r="BV83" s="79">
        <f>SUM(Gosforth:Ermelo!BV83)</f>
        <v>0</v>
      </c>
      <c r="BW83" s="79">
        <f>SUM(Gosforth:Ermelo!BW83)</f>
        <v>0</v>
      </c>
      <c r="BX83" s="79">
        <f>SUM(Gosforth:Ermelo!BX83)</f>
        <v>0</v>
      </c>
      <c r="BY83" s="79">
        <f>SUM(Gosforth:Ermelo!BY83)</f>
        <v>0</v>
      </c>
      <c r="BZ83" s="79">
        <f>SUM(Gosforth:Ermelo!BZ83)</f>
        <v>0</v>
      </c>
      <c r="CA83" s="79">
        <f>SUM(Gosforth:Ermelo!CA83)</f>
        <v>0</v>
      </c>
      <c r="CB83" s="79">
        <f>SUM(Gosforth:Ermelo!CB83)</f>
        <v>0</v>
      </c>
      <c r="CC83" s="78">
        <f>SUM(Gosforth:Ermelo!CC83)</f>
        <v>0</v>
      </c>
      <c r="CD83" s="41" t="s">
        <v>54</v>
      </c>
    </row>
    <row r="84" spans="1:82" ht="15">
      <c r="A84" s="41"/>
      <c r="B84" s="180" t="s">
        <v>169</v>
      </c>
      <c r="C84" s="181" t="s">
        <v>170</v>
      </c>
      <c r="D84" s="182" t="s">
        <v>64</v>
      </c>
      <c r="E84" s="329">
        <f>SUM(Gosforth:Ermelo!E84)</f>
        <v>0</v>
      </c>
      <c r="F84" s="221" t="b">
        <f>(Gosforth!G84+Dalpark!G84+Leandra!G84+Trichardt!G84+Ermelo!G84)=G84</f>
        <v>1</v>
      </c>
      <c r="G84" s="189">
        <f t="shared" si="37"/>
        <v>0</v>
      </c>
      <c r="H84" s="77">
        <f>SUM(Gosforth:Ermelo!H84)</f>
        <v>0</v>
      </c>
      <c r="I84" s="78">
        <f>SUM(Gosforth:Ermelo!I84)</f>
        <v>0</v>
      </c>
      <c r="J84" s="77">
        <f>SUM(Gosforth:Ermelo!J84)</f>
        <v>0</v>
      </c>
      <c r="K84" s="79">
        <f>SUM(Gosforth:Ermelo!K84)</f>
        <v>0</v>
      </c>
      <c r="L84" s="79">
        <f>SUM(Gosforth:Ermelo!L84)</f>
        <v>0</v>
      </c>
      <c r="M84" s="79">
        <f>SUM(Gosforth:Ermelo!M84)</f>
        <v>0</v>
      </c>
      <c r="N84" s="79">
        <f>SUM(Gosforth:Ermelo!N84)</f>
        <v>0</v>
      </c>
      <c r="O84" s="79">
        <f>SUM(Gosforth:Ermelo!O84)</f>
        <v>0</v>
      </c>
      <c r="P84" s="79">
        <f>SUM(Gosforth:Ermelo!P84)</f>
        <v>0</v>
      </c>
      <c r="Q84" s="79">
        <f>SUM(Gosforth:Ermelo!Q84)</f>
        <v>0</v>
      </c>
      <c r="R84" s="79">
        <f>SUM(Gosforth:Ermelo!R84)</f>
        <v>0</v>
      </c>
      <c r="S84" s="79">
        <f>SUM(Gosforth:Ermelo!S84)</f>
        <v>0</v>
      </c>
      <c r="T84" s="79">
        <f>SUM(Gosforth:Ermelo!T84)</f>
        <v>0</v>
      </c>
      <c r="U84" s="78">
        <f>SUM(Gosforth:Ermelo!U84)</f>
        <v>0</v>
      </c>
      <c r="V84" s="77">
        <f>SUM(Gosforth:Ermelo!V84)</f>
        <v>0</v>
      </c>
      <c r="W84" s="79">
        <f>SUM(Gosforth:Ermelo!W84)</f>
        <v>0</v>
      </c>
      <c r="X84" s="79">
        <f>SUM(Gosforth:Ermelo!X84)</f>
        <v>0</v>
      </c>
      <c r="Y84" s="79">
        <f>SUM(Gosforth:Ermelo!Y84)</f>
        <v>0</v>
      </c>
      <c r="Z84" s="79">
        <f>SUM(Gosforth:Ermelo!Z84)</f>
        <v>0</v>
      </c>
      <c r="AA84" s="79">
        <f>SUM(Gosforth:Ermelo!AA84)</f>
        <v>0</v>
      </c>
      <c r="AB84" s="79">
        <f>SUM(Gosforth:Ermelo!AB84)</f>
        <v>0</v>
      </c>
      <c r="AC84" s="79">
        <f>SUM(Gosforth:Ermelo!AC84)</f>
        <v>0</v>
      </c>
      <c r="AD84" s="79">
        <f>SUM(Gosforth:Ermelo!AD84)</f>
        <v>0</v>
      </c>
      <c r="AE84" s="79">
        <f>SUM(Gosforth:Ermelo!AE84)</f>
        <v>0</v>
      </c>
      <c r="AF84" s="79">
        <f>SUM(Gosforth:Ermelo!AF84)</f>
        <v>0</v>
      </c>
      <c r="AG84" s="78">
        <f>SUM(Gosforth:Ermelo!AG84)</f>
        <v>0</v>
      </c>
      <c r="AH84" s="80">
        <f>SUM(Gosforth:Ermelo!AH84)</f>
        <v>0</v>
      </c>
      <c r="AI84" s="79">
        <f>SUM(Gosforth:Ermelo!AI84)</f>
        <v>0</v>
      </c>
      <c r="AJ84" s="79">
        <f>SUM(Gosforth:Ermelo!AJ84)</f>
        <v>0</v>
      </c>
      <c r="AK84" s="79">
        <f>SUM(Gosforth:Ermelo!AK84)</f>
        <v>0</v>
      </c>
      <c r="AL84" s="79">
        <f>SUM(Gosforth:Ermelo!AL84)</f>
        <v>0</v>
      </c>
      <c r="AM84" s="79">
        <f>SUM(Gosforth:Ermelo!AM84)</f>
        <v>0</v>
      </c>
      <c r="AN84" s="79">
        <f>SUM(Gosforth:Ermelo!AN84)</f>
        <v>0</v>
      </c>
      <c r="AO84" s="79">
        <f>SUM(Gosforth:Ermelo!AO84)</f>
        <v>0</v>
      </c>
      <c r="AP84" s="79">
        <f>SUM(Gosforth:Ermelo!AP84)</f>
        <v>0</v>
      </c>
      <c r="AQ84" s="79">
        <f>SUM(Gosforth:Ermelo!AQ84)</f>
        <v>0</v>
      </c>
      <c r="AR84" s="79">
        <f>SUM(Gosforth:Ermelo!AR84)</f>
        <v>0</v>
      </c>
      <c r="AS84" s="78">
        <f>SUM(Gosforth:Ermelo!AS84)</f>
        <v>0</v>
      </c>
      <c r="AT84" s="80">
        <f>SUM(Gosforth:Ermelo!AT84)</f>
        <v>0</v>
      </c>
      <c r="AU84" s="79">
        <f>SUM(Gosforth:Ermelo!AU84)</f>
        <v>0</v>
      </c>
      <c r="AV84" s="79">
        <f>SUM(Gosforth:Ermelo!AV84)</f>
        <v>0</v>
      </c>
      <c r="AW84" s="79">
        <f>SUM(Gosforth:Ermelo!AW84)</f>
        <v>0</v>
      </c>
      <c r="AX84" s="79">
        <f>SUM(Gosforth:Ermelo!AX84)</f>
        <v>0</v>
      </c>
      <c r="AY84" s="79">
        <f>SUM(Gosforth:Ermelo!AY84)</f>
        <v>0</v>
      </c>
      <c r="AZ84" s="79">
        <f>SUM(Gosforth:Ermelo!AZ84)</f>
        <v>0</v>
      </c>
      <c r="BA84" s="79">
        <f>SUM(Gosforth:Ermelo!BA84)</f>
        <v>0</v>
      </c>
      <c r="BB84" s="79">
        <f>SUM(Gosforth:Ermelo!BB84)</f>
        <v>0</v>
      </c>
      <c r="BC84" s="79">
        <f>SUM(Gosforth:Ermelo!BC84)</f>
        <v>0</v>
      </c>
      <c r="BD84" s="79">
        <f>SUM(Gosforth:Ermelo!BD84)</f>
        <v>0</v>
      </c>
      <c r="BE84" s="78">
        <f>SUM(Gosforth:Ermelo!BE84)</f>
        <v>0</v>
      </c>
      <c r="BF84" s="80">
        <f>SUM(Gosforth:Ermelo!BF84)</f>
        <v>0</v>
      </c>
      <c r="BG84" s="79">
        <f>SUM(Gosforth:Ermelo!BG84)</f>
        <v>0</v>
      </c>
      <c r="BH84" s="79">
        <f>SUM(Gosforth:Ermelo!BH84)</f>
        <v>0</v>
      </c>
      <c r="BI84" s="79">
        <f>SUM(Gosforth:Ermelo!BI84)</f>
        <v>0</v>
      </c>
      <c r="BJ84" s="79">
        <f>SUM(Gosforth:Ermelo!BJ84)</f>
        <v>0</v>
      </c>
      <c r="BK84" s="79">
        <f>SUM(Gosforth:Ermelo!BK84)</f>
        <v>0</v>
      </c>
      <c r="BL84" s="79">
        <f>SUM(Gosforth:Ermelo!BL84)</f>
        <v>0</v>
      </c>
      <c r="BM84" s="79">
        <f>SUM(Gosforth:Ermelo!BM84)</f>
        <v>0</v>
      </c>
      <c r="BN84" s="79">
        <f>SUM(Gosforth:Ermelo!BN84)</f>
        <v>0</v>
      </c>
      <c r="BO84" s="79">
        <f>SUM(Gosforth:Ermelo!BO84)</f>
        <v>0</v>
      </c>
      <c r="BP84" s="79">
        <f>SUM(Gosforth:Ermelo!BP84)</f>
        <v>0</v>
      </c>
      <c r="BQ84" s="78">
        <f>SUM(Gosforth:Ermelo!BQ84)</f>
        <v>0</v>
      </c>
      <c r="BR84" s="80">
        <f>SUM(Gosforth:Ermelo!BR84)</f>
        <v>0</v>
      </c>
      <c r="BS84" s="79">
        <f>SUM(Gosforth:Ermelo!BS84)</f>
        <v>0</v>
      </c>
      <c r="BT84" s="79">
        <f>SUM(Gosforth:Ermelo!BT84)</f>
        <v>0</v>
      </c>
      <c r="BU84" s="79">
        <f>SUM(Gosforth:Ermelo!BU84)</f>
        <v>0</v>
      </c>
      <c r="BV84" s="79">
        <f>SUM(Gosforth:Ermelo!BV84)</f>
        <v>0</v>
      </c>
      <c r="BW84" s="79">
        <f>SUM(Gosforth:Ermelo!BW84)</f>
        <v>0</v>
      </c>
      <c r="BX84" s="79">
        <f>SUM(Gosforth:Ermelo!BX84)</f>
        <v>0</v>
      </c>
      <c r="BY84" s="79">
        <f>SUM(Gosforth:Ermelo!BY84)</f>
        <v>0</v>
      </c>
      <c r="BZ84" s="79">
        <f>SUM(Gosforth:Ermelo!BZ84)</f>
        <v>0</v>
      </c>
      <c r="CA84" s="79">
        <f>SUM(Gosforth:Ermelo!CA84)</f>
        <v>0</v>
      </c>
      <c r="CB84" s="79">
        <f>SUM(Gosforth:Ermelo!CB84)</f>
        <v>0</v>
      </c>
      <c r="CC84" s="78">
        <f>SUM(Gosforth:Ermelo!CC84)</f>
        <v>0</v>
      </c>
      <c r="CD84" s="41" t="s">
        <v>54</v>
      </c>
    </row>
    <row r="85" spans="1:82" ht="15">
      <c r="A85" s="41"/>
      <c r="B85" s="75" t="s">
        <v>171</v>
      </c>
      <c r="C85" s="131" t="s">
        <v>172</v>
      </c>
      <c r="D85" s="132" t="s">
        <v>64</v>
      </c>
      <c r="E85" s="266">
        <f>SUM(Gosforth:Ermelo!E85)</f>
        <v>360</v>
      </c>
      <c r="F85" s="221" t="b">
        <f>(Gosforth!G85+Dalpark!G85+Leandra!G85+Trichardt!G85+Ermelo!G85)=G85</f>
        <v>1</v>
      </c>
      <c r="G85" s="76">
        <f t="shared" si="37"/>
        <v>0</v>
      </c>
      <c r="H85" s="77">
        <f>SUM(Gosforth:Ermelo!H85)</f>
        <v>0</v>
      </c>
      <c r="I85" s="78">
        <f>SUM(Gosforth:Ermelo!I85)</f>
        <v>0</v>
      </c>
      <c r="J85" s="77">
        <f>SUM(Gosforth:Ermelo!J85)</f>
        <v>0</v>
      </c>
      <c r="K85" s="79">
        <f>SUM(Gosforth:Ermelo!K85)</f>
        <v>0</v>
      </c>
      <c r="L85" s="79">
        <f>SUM(Gosforth:Ermelo!L85)</f>
        <v>0</v>
      </c>
      <c r="M85" s="79">
        <f>SUM(Gosforth:Ermelo!M85)</f>
        <v>0</v>
      </c>
      <c r="N85" s="79">
        <f>SUM(Gosforth:Ermelo!N85)</f>
        <v>0</v>
      </c>
      <c r="O85" s="79">
        <f>SUM(Gosforth:Ermelo!O85)</f>
        <v>0</v>
      </c>
      <c r="P85" s="79">
        <f>SUM(Gosforth:Ermelo!P85)</f>
        <v>0</v>
      </c>
      <c r="Q85" s="79">
        <f>SUM(Gosforth:Ermelo!Q85)</f>
        <v>0</v>
      </c>
      <c r="R85" s="79">
        <f>SUM(Gosforth:Ermelo!R85)</f>
        <v>0</v>
      </c>
      <c r="S85" s="79">
        <f>SUM(Gosforth:Ermelo!S85)</f>
        <v>0</v>
      </c>
      <c r="T85" s="79">
        <f>SUM(Gosforth:Ermelo!T85)</f>
        <v>0</v>
      </c>
      <c r="U85" s="78">
        <f>SUM(Gosforth:Ermelo!U85)</f>
        <v>0</v>
      </c>
      <c r="V85" s="77">
        <f>SUM(Gosforth:Ermelo!V85)</f>
        <v>0</v>
      </c>
      <c r="W85" s="79">
        <f>SUM(Gosforth:Ermelo!W85)</f>
        <v>0</v>
      </c>
      <c r="X85" s="79">
        <f>SUM(Gosforth:Ermelo!X85)</f>
        <v>0</v>
      </c>
      <c r="Y85" s="79">
        <f>SUM(Gosforth:Ermelo!Y85)</f>
        <v>0</v>
      </c>
      <c r="Z85" s="79">
        <f>SUM(Gosforth:Ermelo!Z85)</f>
        <v>0</v>
      </c>
      <c r="AA85" s="79">
        <f>SUM(Gosforth:Ermelo!AA85)</f>
        <v>0</v>
      </c>
      <c r="AB85" s="79">
        <f>SUM(Gosforth:Ermelo!AB85)</f>
        <v>0</v>
      </c>
      <c r="AC85" s="79">
        <f>SUM(Gosforth:Ermelo!AC85)</f>
        <v>0</v>
      </c>
      <c r="AD85" s="79">
        <f>SUM(Gosforth:Ermelo!AD85)</f>
        <v>0</v>
      </c>
      <c r="AE85" s="79">
        <f>SUM(Gosforth:Ermelo!AE85)</f>
        <v>0</v>
      </c>
      <c r="AF85" s="79">
        <f>SUM(Gosforth:Ermelo!AF85)</f>
        <v>0</v>
      </c>
      <c r="AG85" s="78">
        <f>SUM(Gosforth:Ermelo!AG85)</f>
        <v>0</v>
      </c>
      <c r="AH85" s="80">
        <f>SUM(Gosforth:Ermelo!AH85)</f>
        <v>0</v>
      </c>
      <c r="AI85" s="79">
        <f>SUM(Gosforth:Ermelo!AI85)</f>
        <v>0</v>
      </c>
      <c r="AJ85" s="79">
        <f>SUM(Gosforth:Ermelo!AJ85)</f>
        <v>0</v>
      </c>
      <c r="AK85" s="79">
        <f>SUM(Gosforth:Ermelo!AK85)</f>
        <v>0</v>
      </c>
      <c r="AL85" s="79">
        <f>SUM(Gosforth:Ermelo!AL85)</f>
        <v>0</v>
      </c>
      <c r="AM85" s="79">
        <f>SUM(Gosforth:Ermelo!AM85)</f>
        <v>0</v>
      </c>
      <c r="AN85" s="79">
        <f>SUM(Gosforth:Ermelo!AN85)</f>
        <v>0</v>
      </c>
      <c r="AO85" s="79">
        <f>SUM(Gosforth:Ermelo!AO85)</f>
        <v>0</v>
      </c>
      <c r="AP85" s="79">
        <f>SUM(Gosforth:Ermelo!AP85)</f>
        <v>0</v>
      </c>
      <c r="AQ85" s="79">
        <f>SUM(Gosforth:Ermelo!AQ85)</f>
        <v>0</v>
      </c>
      <c r="AR85" s="79">
        <f>SUM(Gosforth:Ermelo!AR85)</f>
        <v>0</v>
      </c>
      <c r="AS85" s="78">
        <f>SUM(Gosforth:Ermelo!AS85)</f>
        <v>0</v>
      </c>
      <c r="AT85" s="80">
        <f>SUM(Gosforth:Ermelo!AT85)</f>
        <v>0</v>
      </c>
      <c r="AU85" s="79">
        <f>SUM(Gosforth:Ermelo!AU85)</f>
        <v>0</v>
      </c>
      <c r="AV85" s="79">
        <f>SUM(Gosforth:Ermelo!AV85)</f>
        <v>0</v>
      </c>
      <c r="AW85" s="79">
        <f>SUM(Gosforth:Ermelo!AW85)</f>
        <v>0</v>
      </c>
      <c r="AX85" s="79">
        <f>SUM(Gosforth:Ermelo!AX85)</f>
        <v>0</v>
      </c>
      <c r="AY85" s="79">
        <f>SUM(Gosforth:Ermelo!AY85)</f>
        <v>0</v>
      </c>
      <c r="AZ85" s="79">
        <f>SUM(Gosforth:Ermelo!AZ85)</f>
        <v>0</v>
      </c>
      <c r="BA85" s="79">
        <f>SUM(Gosforth:Ermelo!BA85)</f>
        <v>0</v>
      </c>
      <c r="BB85" s="79">
        <f>SUM(Gosforth:Ermelo!BB85)</f>
        <v>0</v>
      </c>
      <c r="BC85" s="79">
        <f>SUM(Gosforth:Ermelo!BC85)</f>
        <v>0</v>
      </c>
      <c r="BD85" s="79">
        <f>SUM(Gosforth:Ermelo!BD85)</f>
        <v>0</v>
      </c>
      <c r="BE85" s="78">
        <f>SUM(Gosforth:Ermelo!BE85)</f>
        <v>0</v>
      </c>
      <c r="BF85" s="80">
        <f>SUM(Gosforth:Ermelo!BF85)</f>
        <v>0</v>
      </c>
      <c r="BG85" s="79">
        <f>SUM(Gosforth:Ermelo!BG85)</f>
        <v>0</v>
      </c>
      <c r="BH85" s="79">
        <f>SUM(Gosforth:Ermelo!BH85)</f>
        <v>0</v>
      </c>
      <c r="BI85" s="79">
        <f>SUM(Gosforth:Ermelo!BI85)</f>
        <v>0</v>
      </c>
      <c r="BJ85" s="79">
        <f>SUM(Gosforth:Ermelo!BJ85)</f>
        <v>0</v>
      </c>
      <c r="BK85" s="79">
        <f>SUM(Gosforth:Ermelo!BK85)</f>
        <v>0</v>
      </c>
      <c r="BL85" s="79">
        <f>SUM(Gosforth:Ermelo!BL85)</f>
        <v>0</v>
      </c>
      <c r="BM85" s="79">
        <f>SUM(Gosforth:Ermelo!BM85)</f>
        <v>0</v>
      </c>
      <c r="BN85" s="79">
        <f>SUM(Gosforth:Ermelo!BN85)</f>
        <v>0</v>
      </c>
      <c r="BO85" s="79">
        <f>SUM(Gosforth:Ermelo!BO85)</f>
        <v>0</v>
      </c>
      <c r="BP85" s="79">
        <f>SUM(Gosforth:Ermelo!BP85)</f>
        <v>0</v>
      </c>
      <c r="BQ85" s="78">
        <f>SUM(Gosforth:Ermelo!BQ85)</f>
        <v>0</v>
      </c>
      <c r="BR85" s="80">
        <f>SUM(Gosforth:Ermelo!BR85)</f>
        <v>0</v>
      </c>
      <c r="BS85" s="79">
        <f>SUM(Gosforth:Ermelo!BS85)</f>
        <v>0</v>
      </c>
      <c r="BT85" s="79">
        <f>SUM(Gosforth:Ermelo!BT85)</f>
        <v>0</v>
      </c>
      <c r="BU85" s="79">
        <f>SUM(Gosforth:Ermelo!BU85)</f>
        <v>0</v>
      </c>
      <c r="BV85" s="79">
        <f>SUM(Gosforth:Ermelo!BV85)</f>
        <v>0</v>
      </c>
      <c r="BW85" s="79">
        <f>SUM(Gosforth:Ermelo!BW85)</f>
        <v>0</v>
      </c>
      <c r="BX85" s="79">
        <f>SUM(Gosforth:Ermelo!BX85)</f>
        <v>0</v>
      </c>
      <c r="BY85" s="79">
        <f>SUM(Gosforth:Ermelo!BY85)</f>
        <v>0</v>
      </c>
      <c r="BZ85" s="79">
        <f>SUM(Gosforth:Ermelo!BZ85)</f>
        <v>0</v>
      </c>
      <c r="CA85" s="79">
        <f>SUM(Gosforth:Ermelo!CA85)</f>
        <v>0</v>
      </c>
      <c r="CB85" s="79">
        <f>SUM(Gosforth:Ermelo!CB85)</f>
        <v>0</v>
      </c>
      <c r="CC85" s="78">
        <f>SUM(Gosforth:Ermelo!CC85)</f>
        <v>0</v>
      </c>
      <c r="CD85" s="41" t="s">
        <v>54</v>
      </c>
    </row>
    <row r="86" spans="1:82" ht="15">
      <c r="A86" s="41"/>
      <c r="B86" s="180" t="s">
        <v>173</v>
      </c>
      <c r="C86" s="181" t="s">
        <v>174</v>
      </c>
      <c r="D86" s="182" t="s">
        <v>64</v>
      </c>
      <c r="E86" s="329">
        <f>SUM(Gosforth:Ermelo!E86)</f>
        <v>0</v>
      </c>
      <c r="F86" s="221" t="b">
        <f>(Gosforth!G86+Dalpark!G86+Leandra!G86+Trichardt!G86+Ermelo!G86)=G86</f>
        <v>1</v>
      </c>
      <c r="G86" s="189">
        <f t="shared" si="37"/>
        <v>0</v>
      </c>
      <c r="H86" s="77">
        <f>SUM(Gosforth:Ermelo!H86)</f>
        <v>0</v>
      </c>
      <c r="I86" s="78">
        <f>SUM(Gosforth:Ermelo!I86)</f>
        <v>0</v>
      </c>
      <c r="J86" s="77">
        <f>SUM(Gosforth:Ermelo!J86)</f>
        <v>0</v>
      </c>
      <c r="K86" s="79">
        <f>SUM(Gosforth:Ermelo!K86)</f>
        <v>0</v>
      </c>
      <c r="L86" s="79">
        <f>SUM(Gosforth:Ermelo!L86)</f>
        <v>0</v>
      </c>
      <c r="M86" s="79">
        <f>SUM(Gosforth:Ermelo!M86)</f>
        <v>0</v>
      </c>
      <c r="N86" s="79">
        <f>SUM(Gosforth:Ermelo!N86)</f>
        <v>0</v>
      </c>
      <c r="O86" s="79">
        <f>SUM(Gosforth:Ermelo!O86)</f>
        <v>0</v>
      </c>
      <c r="P86" s="79">
        <f>SUM(Gosforth:Ermelo!P86)</f>
        <v>0</v>
      </c>
      <c r="Q86" s="79">
        <f>SUM(Gosforth:Ermelo!Q86)</f>
        <v>0</v>
      </c>
      <c r="R86" s="79">
        <f>SUM(Gosforth:Ermelo!R86)</f>
        <v>0</v>
      </c>
      <c r="S86" s="79">
        <f>SUM(Gosforth:Ermelo!S86)</f>
        <v>0</v>
      </c>
      <c r="T86" s="79">
        <f>SUM(Gosforth:Ermelo!T86)</f>
        <v>0</v>
      </c>
      <c r="U86" s="78">
        <f>SUM(Gosforth:Ermelo!U86)</f>
        <v>0</v>
      </c>
      <c r="V86" s="77">
        <f>SUM(Gosforth:Ermelo!V86)</f>
        <v>0</v>
      </c>
      <c r="W86" s="79">
        <f>SUM(Gosforth:Ermelo!W86)</f>
        <v>0</v>
      </c>
      <c r="X86" s="79">
        <f>SUM(Gosforth:Ermelo!X86)</f>
        <v>0</v>
      </c>
      <c r="Y86" s="79">
        <f>SUM(Gosforth:Ermelo!Y86)</f>
        <v>0</v>
      </c>
      <c r="Z86" s="79">
        <f>SUM(Gosforth:Ermelo!Z86)</f>
        <v>0</v>
      </c>
      <c r="AA86" s="79">
        <f>SUM(Gosforth:Ermelo!AA86)</f>
        <v>0</v>
      </c>
      <c r="AB86" s="79">
        <f>SUM(Gosforth:Ermelo!AB86)</f>
        <v>0</v>
      </c>
      <c r="AC86" s="79">
        <f>SUM(Gosforth:Ermelo!AC86)</f>
        <v>0</v>
      </c>
      <c r="AD86" s="79">
        <f>SUM(Gosforth:Ermelo!AD86)</f>
        <v>0</v>
      </c>
      <c r="AE86" s="79">
        <f>SUM(Gosforth:Ermelo!AE86)</f>
        <v>0</v>
      </c>
      <c r="AF86" s="79">
        <f>SUM(Gosforth:Ermelo!AF86)</f>
        <v>0</v>
      </c>
      <c r="AG86" s="78">
        <f>SUM(Gosforth:Ermelo!AG86)</f>
        <v>0</v>
      </c>
      <c r="AH86" s="80">
        <f>SUM(Gosforth:Ermelo!AH86)</f>
        <v>0</v>
      </c>
      <c r="AI86" s="79">
        <f>SUM(Gosforth:Ermelo!AI86)</f>
        <v>0</v>
      </c>
      <c r="AJ86" s="79">
        <f>SUM(Gosforth:Ermelo!AJ86)</f>
        <v>0</v>
      </c>
      <c r="AK86" s="79">
        <f>SUM(Gosforth:Ermelo!AK86)</f>
        <v>0</v>
      </c>
      <c r="AL86" s="79">
        <f>SUM(Gosforth:Ermelo!AL86)</f>
        <v>0</v>
      </c>
      <c r="AM86" s="79">
        <f>SUM(Gosforth:Ermelo!AM86)</f>
        <v>0</v>
      </c>
      <c r="AN86" s="79">
        <f>SUM(Gosforth:Ermelo!AN86)</f>
        <v>0</v>
      </c>
      <c r="AO86" s="79">
        <f>SUM(Gosforth:Ermelo!AO86)</f>
        <v>0</v>
      </c>
      <c r="AP86" s="79">
        <f>SUM(Gosforth:Ermelo!AP86)</f>
        <v>0</v>
      </c>
      <c r="AQ86" s="79">
        <f>SUM(Gosforth:Ermelo!AQ86)</f>
        <v>0</v>
      </c>
      <c r="AR86" s="79">
        <f>SUM(Gosforth:Ermelo!AR86)</f>
        <v>0</v>
      </c>
      <c r="AS86" s="78">
        <f>SUM(Gosforth:Ermelo!AS86)</f>
        <v>0</v>
      </c>
      <c r="AT86" s="80">
        <f>SUM(Gosforth:Ermelo!AT86)</f>
        <v>0</v>
      </c>
      <c r="AU86" s="79">
        <f>SUM(Gosforth:Ermelo!AU86)</f>
        <v>0</v>
      </c>
      <c r="AV86" s="79">
        <f>SUM(Gosforth:Ermelo!AV86)</f>
        <v>0</v>
      </c>
      <c r="AW86" s="79">
        <f>SUM(Gosforth:Ermelo!AW86)</f>
        <v>0</v>
      </c>
      <c r="AX86" s="79">
        <f>SUM(Gosforth:Ermelo!AX86)</f>
        <v>0</v>
      </c>
      <c r="AY86" s="79">
        <f>SUM(Gosforth:Ermelo!AY86)</f>
        <v>0</v>
      </c>
      <c r="AZ86" s="79">
        <f>SUM(Gosforth:Ermelo!AZ86)</f>
        <v>0</v>
      </c>
      <c r="BA86" s="79">
        <f>SUM(Gosforth:Ermelo!BA86)</f>
        <v>0</v>
      </c>
      <c r="BB86" s="79">
        <f>SUM(Gosforth:Ermelo!BB86)</f>
        <v>0</v>
      </c>
      <c r="BC86" s="79">
        <f>SUM(Gosforth:Ermelo!BC86)</f>
        <v>0</v>
      </c>
      <c r="BD86" s="79">
        <f>SUM(Gosforth:Ermelo!BD86)</f>
        <v>0</v>
      </c>
      <c r="BE86" s="78">
        <f>SUM(Gosforth:Ermelo!BE86)</f>
        <v>0</v>
      </c>
      <c r="BF86" s="80">
        <f>SUM(Gosforth:Ermelo!BF86)</f>
        <v>0</v>
      </c>
      <c r="BG86" s="79">
        <f>SUM(Gosforth:Ermelo!BG86)</f>
        <v>0</v>
      </c>
      <c r="BH86" s="79">
        <f>SUM(Gosforth:Ermelo!BH86)</f>
        <v>0</v>
      </c>
      <c r="BI86" s="79">
        <f>SUM(Gosforth:Ermelo!BI86)</f>
        <v>0</v>
      </c>
      <c r="BJ86" s="79">
        <f>SUM(Gosforth:Ermelo!BJ86)</f>
        <v>0</v>
      </c>
      <c r="BK86" s="79">
        <f>SUM(Gosforth:Ermelo!BK86)</f>
        <v>0</v>
      </c>
      <c r="BL86" s="79">
        <f>SUM(Gosforth:Ermelo!BL86)</f>
        <v>0</v>
      </c>
      <c r="BM86" s="79">
        <f>SUM(Gosforth:Ermelo!BM86)</f>
        <v>0</v>
      </c>
      <c r="BN86" s="79">
        <f>SUM(Gosforth:Ermelo!BN86)</f>
        <v>0</v>
      </c>
      <c r="BO86" s="79">
        <f>SUM(Gosforth:Ermelo!BO86)</f>
        <v>0</v>
      </c>
      <c r="BP86" s="79">
        <f>SUM(Gosforth:Ermelo!BP86)</f>
        <v>0</v>
      </c>
      <c r="BQ86" s="78">
        <f>SUM(Gosforth:Ermelo!BQ86)</f>
        <v>0</v>
      </c>
      <c r="BR86" s="80">
        <f>SUM(Gosforth:Ermelo!BR86)</f>
        <v>0</v>
      </c>
      <c r="BS86" s="79">
        <f>SUM(Gosforth:Ermelo!BS86)</f>
        <v>0</v>
      </c>
      <c r="BT86" s="79">
        <f>SUM(Gosforth:Ermelo!BT86)</f>
        <v>0</v>
      </c>
      <c r="BU86" s="79">
        <f>SUM(Gosforth:Ermelo!BU86)</f>
        <v>0</v>
      </c>
      <c r="BV86" s="79">
        <f>SUM(Gosforth:Ermelo!BV86)</f>
        <v>0</v>
      </c>
      <c r="BW86" s="79">
        <f>SUM(Gosforth:Ermelo!BW86)</f>
        <v>0</v>
      </c>
      <c r="BX86" s="79">
        <f>SUM(Gosforth:Ermelo!BX86)</f>
        <v>0</v>
      </c>
      <c r="BY86" s="79">
        <f>SUM(Gosforth:Ermelo!BY86)</f>
        <v>0</v>
      </c>
      <c r="BZ86" s="79">
        <f>SUM(Gosforth:Ermelo!BZ86)</f>
        <v>0</v>
      </c>
      <c r="CA86" s="79">
        <f>SUM(Gosforth:Ermelo!CA86)</f>
        <v>0</v>
      </c>
      <c r="CB86" s="79">
        <f>SUM(Gosforth:Ermelo!CB86)</f>
        <v>0</v>
      </c>
      <c r="CC86" s="78">
        <f>SUM(Gosforth:Ermelo!CC86)</f>
        <v>0</v>
      </c>
      <c r="CD86" s="41" t="s">
        <v>54</v>
      </c>
    </row>
    <row r="87" spans="1:82" ht="15">
      <c r="A87" s="41"/>
      <c r="B87" s="180" t="s">
        <v>175</v>
      </c>
      <c r="C87" s="181" t="s">
        <v>176</v>
      </c>
      <c r="D87" s="182" t="s">
        <v>64</v>
      </c>
      <c r="E87" s="329">
        <f>SUM(Gosforth:Ermelo!E87)</f>
        <v>0</v>
      </c>
      <c r="F87" s="221" t="b">
        <f>(Gosforth!G87+Dalpark!G87+Leandra!G87+Trichardt!G87+Ermelo!G87)=G87</f>
        <v>1</v>
      </c>
      <c r="G87" s="189">
        <f>+SUM(H87:CC87)</f>
        <v>0</v>
      </c>
      <c r="H87" s="77">
        <f>SUM(Gosforth:Ermelo!H87)</f>
        <v>0</v>
      </c>
      <c r="I87" s="78">
        <f>SUM(Gosforth:Ermelo!I87)</f>
        <v>0</v>
      </c>
      <c r="J87" s="77">
        <f>SUM(Gosforth:Ermelo!J87)</f>
        <v>0</v>
      </c>
      <c r="K87" s="79">
        <f>SUM(Gosforth:Ermelo!K87)</f>
        <v>0</v>
      </c>
      <c r="L87" s="79">
        <f>SUM(Gosforth:Ermelo!L87)</f>
        <v>0</v>
      </c>
      <c r="M87" s="79">
        <f>SUM(Gosforth:Ermelo!M87)</f>
        <v>0</v>
      </c>
      <c r="N87" s="79">
        <f>SUM(Gosforth:Ermelo!N87)</f>
        <v>0</v>
      </c>
      <c r="O87" s="79">
        <f>SUM(Gosforth:Ermelo!O87)</f>
        <v>0</v>
      </c>
      <c r="P87" s="79">
        <f>SUM(Gosforth:Ermelo!P87)</f>
        <v>0</v>
      </c>
      <c r="Q87" s="79">
        <f>SUM(Gosforth:Ermelo!Q87)</f>
        <v>0</v>
      </c>
      <c r="R87" s="79">
        <f>SUM(Gosforth:Ermelo!R87)</f>
        <v>0</v>
      </c>
      <c r="S87" s="79">
        <f>SUM(Gosforth:Ermelo!S87)</f>
        <v>0</v>
      </c>
      <c r="T87" s="79">
        <f>SUM(Gosforth:Ermelo!T87)</f>
        <v>0</v>
      </c>
      <c r="U87" s="78">
        <f>SUM(Gosforth:Ermelo!U87)</f>
        <v>0</v>
      </c>
      <c r="V87" s="77">
        <f>SUM(Gosforth:Ermelo!V87)</f>
        <v>0</v>
      </c>
      <c r="W87" s="79">
        <f>SUM(Gosforth:Ermelo!W87)</f>
        <v>0</v>
      </c>
      <c r="X87" s="79">
        <f>SUM(Gosforth:Ermelo!X87)</f>
        <v>0</v>
      </c>
      <c r="Y87" s="79">
        <f>SUM(Gosforth:Ermelo!Y87)</f>
        <v>0</v>
      </c>
      <c r="Z87" s="79">
        <f>SUM(Gosforth:Ermelo!Z87)</f>
        <v>0</v>
      </c>
      <c r="AA87" s="79">
        <f>SUM(Gosforth:Ermelo!AA87)</f>
        <v>0</v>
      </c>
      <c r="AB87" s="79">
        <f>SUM(Gosforth:Ermelo!AB87)</f>
        <v>0</v>
      </c>
      <c r="AC87" s="79">
        <f>SUM(Gosforth:Ermelo!AC87)</f>
        <v>0</v>
      </c>
      <c r="AD87" s="79">
        <f>SUM(Gosforth:Ermelo!AD87)</f>
        <v>0</v>
      </c>
      <c r="AE87" s="79">
        <f>SUM(Gosforth:Ermelo!AE87)</f>
        <v>0</v>
      </c>
      <c r="AF87" s="79">
        <f>SUM(Gosforth:Ermelo!AF87)</f>
        <v>0</v>
      </c>
      <c r="AG87" s="78">
        <f>SUM(Gosforth:Ermelo!AG87)</f>
        <v>0</v>
      </c>
      <c r="AH87" s="80">
        <f>SUM(Gosforth:Ermelo!AH87)</f>
        <v>0</v>
      </c>
      <c r="AI87" s="79">
        <f>SUM(Gosforth:Ermelo!AI87)</f>
        <v>0</v>
      </c>
      <c r="AJ87" s="79">
        <f>SUM(Gosforth:Ermelo!AJ87)</f>
        <v>0</v>
      </c>
      <c r="AK87" s="79">
        <f>SUM(Gosforth:Ermelo!AK87)</f>
        <v>0</v>
      </c>
      <c r="AL87" s="79">
        <f>SUM(Gosforth:Ermelo!AL87)</f>
        <v>0</v>
      </c>
      <c r="AM87" s="79">
        <f>SUM(Gosforth:Ermelo!AM87)</f>
        <v>0</v>
      </c>
      <c r="AN87" s="79">
        <f>SUM(Gosforth:Ermelo!AN87)</f>
        <v>0</v>
      </c>
      <c r="AO87" s="79">
        <f>SUM(Gosforth:Ermelo!AO87)</f>
        <v>0</v>
      </c>
      <c r="AP87" s="79">
        <f>SUM(Gosforth:Ermelo!AP87)</f>
        <v>0</v>
      </c>
      <c r="AQ87" s="79">
        <f>SUM(Gosforth:Ermelo!AQ87)</f>
        <v>0</v>
      </c>
      <c r="AR87" s="79">
        <f>SUM(Gosforth:Ermelo!AR87)</f>
        <v>0</v>
      </c>
      <c r="AS87" s="78">
        <f>SUM(Gosforth:Ermelo!AS87)</f>
        <v>0</v>
      </c>
      <c r="AT87" s="80">
        <f>SUM(Gosforth:Ermelo!AT87)</f>
        <v>0</v>
      </c>
      <c r="AU87" s="79">
        <f>SUM(Gosforth:Ermelo!AU87)</f>
        <v>0</v>
      </c>
      <c r="AV87" s="79">
        <f>SUM(Gosforth:Ermelo!AV87)</f>
        <v>0</v>
      </c>
      <c r="AW87" s="79">
        <f>SUM(Gosforth:Ermelo!AW87)</f>
        <v>0</v>
      </c>
      <c r="AX87" s="79">
        <f>SUM(Gosforth:Ermelo!AX87)</f>
        <v>0</v>
      </c>
      <c r="AY87" s="79">
        <f>SUM(Gosforth:Ermelo!AY87)</f>
        <v>0</v>
      </c>
      <c r="AZ87" s="79">
        <f>SUM(Gosforth:Ermelo!AZ87)</f>
        <v>0</v>
      </c>
      <c r="BA87" s="79">
        <f>SUM(Gosforth:Ermelo!BA87)</f>
        <v>0</v>
      </c>
      <c r="BB87" s="79">
        <f>SUM(Gosforth:Ermelo!BB87)</f>
        <v>0</v>
      </c>
      <c r="BC87" s="79">
        <f>SUM(Gosforth:Ermelo!BC87)</f>
        <v>0</v>
      </c>
      <c r="BD87" s="79">
        <f>SUM(Gosforth:Ermelo!BD87)</f>
        <v>0</v>
      </c>
      <c r="BE87" s="78">
        <f>SUM(Gosforth:Ermelo!BE87)</f>
        <v>0</v>
      </c>
      <c r="BF87" s="80">
        <f>SUM(Gosforth:Ermelo!BF87)</f>
        <v>0</v>
      </c>
      <c r="BG87" s="79">
        <f>SUM(Gosforth:Ermelo!BG87)</f>
        <v>0</v>
      </c>
      <c r="BH87" s="79">
        <f>SUM(Gosforth:Ermelo!BH87)</f>
        <v>0</v>
      </c>
      <c r="BI87" s="79">
        <f>SUM(Gosforth:Ermelo!BI87)</f>
        <v>0</v>
      </c>
      <c r="BJ87" s="79">
        <f>SUM(Gosforth:Ermelo!BJ87)</f>
        <v>0</v>
      </c>
      <c r="BK87" s="79">
        <f>SUM(Gosforth:Ermelo!BK87)</f>
        <v>0</v>
      </c>
      <c r="BL87" s="79">
        <f>SUM(Gosforth:Ermelo!BL87)</f>
        <v>0</v>
      </c>
      <c r="BM87" s="79">
        <f>SUM(Gosforth:Ermelo!BM87)</f>
        <v>0</v>
      </c>
      <c r="BN87" s="79">
        <f>SUM(Gosforth:Ermelo!BN87)</f>
        <v>0</v>
      </c>
      <c r="BO87" s="79">
        <f>SUM(Gosforth:Ermelo!BO87)</f>
        <v>0</v>
      </c>
      <c r="BP87" s="79">
        <f>SUM(Gosforth:Ermelo!BP87)</f>
        <v>0</v>
      </c>
      <c r="BQ87" s="78">
        <f>SUM(Gosforth:Ermelo!BQ87)</f>
        <v>0</v>
      </c>
      <c r="BR87" s="80">
        <f>SUM(Gosforth:Ermelo!BR87)</f>
        <v>0</v>
      </c>
      <c r="BS87" s="79">
        <f>SUM(Gosforth:Ermelo!BS87)</f>
        <v>0</v>
      </c>
      <c r="BT87" s="79">
        <f>SUM(Gosforth:Ermelo!BT87)</f>
        <v>0</v>
      </c>
      <c r="BU87" s="79">
        <f>SUM(Gosforth:Ermelo!BU87)</f>
        <v>0</v>
      </c>
      <c r="BV87" s="79">
        <f>SUM(Gosforth:Ermelo!BV87)</f>
        <v>0</v>
      </c>
      <c r="BW87" s="79">
        <f>SUM(Gosforth:Ermelo!BW87)</f>
        <v>0</v>
      </c>
      <c r="BX87" s="79">
        <f>SUM(Gosforth:Ermelo!BX87)</f>
        <v>0</v>
      </c>
      <c r="BY87" s="79">
        <f>SUM(Gosforth:Ermelo!BY87)</f>
        <v>0</v>
      </c>
      <c r="BZ87" s="79">
        <f>SUM(Gosforth:Ermelo!BZ87)</f>
        <v>0</v>
      </c>
      <c r="CA87" s="79">
        <f>SUM(Gosforth:Ermelo!CA87)</f>
        <v>0</v>
      </c>
      <c r="CB87" s="79">
        <f>SUM(Gosforth:Ermelo!CB87)</f>
        <v>0</v>
      </c>
      <c r="CC87" s="78">
        <f>SUM(Gosforth:Ermelo!CC87)</f>
        <v>0</v>
      </c>
      <c r="CD87" s="41" t="s">
        <v>54</v>
      </c>
    </row>
    <row r="88" spans="1:82" ht="15">
      <c r="A88" s="41"/>
      <c r="B88" s="180" t="s">
        <v>177</v>
      </c>
      <c r="C88" s="181" t="s">
        <v>178</v>
      </c>
      <c r="D88" s="182" t="s">
        <v>64</v>
      </c>
      <c r="E88" s="329">
        <f>SUM(Gosforth:Ermelo!E88)</f>
        <v>0</v>
      </c>
      <c r="F88" s="221" t="b">
        <f>(Gosforth!G88+Dalpark!G88+Leandra!G88+Trichardt!G88+Ermelo!G88)=G88</f>
        <v>1</v>
      </c>
      <c r="G88" s="189">
        <f t="shared" ref="G88:G91" si="40">+SUM(H88:CC88)</f>
        <v>0</v>
      </c>
      <c r="H88" s="77">
        <f>SUM(Gosforth:Ermelo!H88)</f>
        <v>0</v>
      </c>
      <c r="I88" s="78">
        <f>SUM(Gosforth:Ermelo!I88)</f>
        <v>0</v>
      </c>
      <c r="J88" s="77">
        <f>SUM(Gosforth:Ermelo!J88)</f>
        <v>0</v>
      </c>
      <c r="K88" s="79">
        <f>SUM(Gosforth:Ermelo!K88)</f>
        <v>0</v>
      </c>
      <c r="L88" s="79">
        <f>SUM(Gosforth:Ermelo!L88)</f>
        <v>0</v>
      </c>
      <c r="M88" s="79">
        <f>SUM(Gosforth:Ermelo!M88)</f>
        <v>0</v>
      </c>
      <c r="N88" s="79">
        <f>SUM(Gosforth:Ermelo!N88)</f>
        <v>0</v>
      </c>
      <c r="O88" s="79">
        <f>SUM(Gosforth:Ermelo!O88)</f>
        <v>0</v>
      </c>
      <c r="P88" s="79">
        <f>SUM(Gosforth:Ermelo!P88)</f>
        <v>0</v>
      </c>
      <c r="Q88" s="79">
        <f>SUM(Gosforth:Ermelo!Q88)</f>
        <v>0</v>
      </c>
      <c r="R88" s="79">
        <f>SUM(Gosforth:Ermelo!R88)</f>
        <v>0</v>
      </c>
      <c r="S88" s="79">
        <f>SUM(Gosforth:Ermelo!S88)</f>
        <v>0</v>
      </c>
      <c r="T88" s="79">
        <f>SUM(Gosforth:Ermelo!T88)</f>
        <v>0</v>
      </c>
      <c r="U88" s="78">
        <f>SUM(Gosforth:Ermelo!U88)</f>
        <v>0</v>
      </c>
      <c r="V88" s="77">
        <f>SUM(Gosforth:Ermelo!V88)</f>
        <v>0</v>
      </c>
      <c r="W88" s="79">
        <f>SUM(Gosforth:Ermelo!W88)</f>
        <v>0</v>
      </c>
      <c r="X88" s="79">
        <f>SUM(Gosforth:Ermelo!X88)</f>
        <v>0</v>
      </c>
      <c r="Y88" s="79">
        <f>SUM(Gosforth:Ermelo!Y88)</f>
        <v>0</v>
      </c>
      <c r="Z88" s="79">
        <f>SUM(Gosforth:Ermelo!Z88)</f>
        <v>0</v>
      </c>
      <c r="AA88" s="79">
        <f>SUM(Gosforth:Ermelo!AA88)</f>
        <v>0</v>
      </c>
      <c r="AB88" s="79">
        <f>SUM(Gosforth:Ermelo!AB88)</f>
        <v>0</v>
      </c>
      <c r="AC88" s="79">
        <f>SUM(Gosforth:Ermelo!AC88)</f>
        <v>0</v>
      </c>
      <c r="AD88" s="79">
        <f>SUM(Gosforth:Ermelo!AD88)</f>
        <v>0</v>
      </c>
      <c r="AE88" s="79">
        <f>SUM(Gosforth:Ermelo!AE88)</f>
        <v>0</v>
      </c>
      <c r="AF88" s="79">
        <f>SUM(Gosforth:Ermelo!AF88)</f>
        <v>0</v>
      </c>
      <c r="AG88" s="78">
        <f>SUM(Gosforth:Ermelo!AG88)</f>
        <v>0</v>
      </c>
      <c r="AH88" s="80">
        <f>SUM(Gosforth:Ermelo!AH88)</f>
        <v>0</v>
      </c>
      <c r="AI88" s="79">
        <f>SUM(Gosforth:Ermelo!AI88)</f>
        <v>0</v>
      </c>
      <c r="AJ88" s="79">
        <f>SUM(Gosforth:Ermelo!AJ88)</f>
        <v>0</v>
      </c>
      <c r="AK88" s="79">
        <f>SUM(Gosforth:Ermelo!AK88)</f>
        <v>0</v>
      </c>
      <c r="AL88" s="79">
        <f>SUM(Gosforth:Ermelo!AL88)</f>
        <v>0</v>
      </c>
      <c r="AM88" s="79">
        <f>SUM(Gosforth:Ermelo!AM88)</f>
        <v>0</v>
      </c>
      <c r="AN88" s="79">
        <f>SUM(Gosforth:Ermelo!AN88)</f>
        <v>0</v>
      </c>
      <c r="AO88" s="79">
        <f>SUM(Gosforth:Ermelo!AO88)</f>
        <v>0</v>
      </c>
      <c r="AP88" s="79">
        <f>SUM(Gosforth:Ermelo!AP88)</f>
        <v>0</v>
      </c>
      <c r="AQ88" s="79">
        <f>SUM(Gosforth:Ermelo!AQ88)</f>
        <v>0</v>
      </c>
      <c r="AR88" s="79">
        <f>SUM(Gosforth:Ermelo!AR88)</f>
        <v>0</v>
      </c>
      <c r="AS88" s="78">
        <f>SUM(Gosforth:Ermelo!AS88)</f>
        <v>0</v>
      </c>
      <c r="AT88" s="80">
        <f>SUM(Gosforth:Ermelo!AT88)</f>
        <v>0</v>
      </c>
      <c r="AU88" s="79">
        <f>SUM(Gosforth:Ermelo!AU88)</f>
        <v>0</v>
      </c>
      <c r="AV88" s="79">
        <f>SUM(Gosforth:Ermelo!AV88)</f>
        <v>0</v>
      </c>
      <c r="AW88" s="79">
        <f>SUM(Gosforth:Ermelo!AW88)</f>
        <v>0</v>
      </c>
      <c r="AX88" s="79">
        <f>SUM(Gosforth:Ermelo!AX88)</f>
        <v>0</v>
      </c>
      <c r="AY88" s="79">
        <f>SUM(Gosforth:Ermelo!AY88)</f>
        <v>0</v>
      </c>
      <c r="AZ88" s="79">
        <f>SUM(Gosforth:Ermelo!AZ88)</f>
        <v>0</v>
      </c>
      <c r="BA88" s="79">
        <f>SUM(Gosforth:Ermelo!BA88)</f>
        <v>0</v>
      </c>
      <c r="BB88" s="79">
        <f>SUM(Gosforth:Ermelo!BB88)</f>
        <v>0</v>
      </c>
      <c r="BC88" s="79">
        <f>SUM(Gosforth:Ermelo!BC88)</f>
        <v>0</v>
      </c>
      <c r="BD88" s="79">
        <f>SUM(Gosforth:Ermelo!BD88)</f>
        <v>0</v>
      </c>
      <c r="BE88" s="78">
        <f>SUM(Gosforth:Ermelo!BE88)</f>
        <v>0</v>
      </c>
      <c r="BF88" s="80">
        <f>SUM(Gosforth:Ermelo!BF88)</f>
        <v>0</v>
      </c>
      <c r="BG88" s="79">
        <f>SUM(Gosforth:Ermelo!BG88)</f>
        <v>0</v>
      </c>
      <c r="BH88" s="79">
        <f>SUM(Gosforth:Ermelo!BH88)</f>
        <v>0</v>
      </c>
      <c r="BI88" s="79">
        <f>SUM(Gosforth:Ermelo!BI88)</f>
        <v>0</v>
      </c>
      <c r="BJ88" s="79">
        <f>SUM(Gosforth:Ermelo!BJ88)</f>
        <v>0</v>
      </c>
      <c r="BK88" s="79">
        <f>SUM(Gosforth:Ermelo!BK88)</f>
        <v>0</v>
      </c>
      <c r="BL88" s="79">
        <f>SUM(Gosforth:Ermelo!BL88)</f>
        <v>0</v>
      </c>
      <c r="BM88" s="79">
        <f>SUM(Gosforth:Ermelo!BM88)</f>
        <v>0</v>
      </c>
      <c r="BN88" s="79">
        <f>SUM(Gosforth:Ermelo!BN88)</f>
        <v>0</v>
      </c>
      <c r="BO88" s="79">
        <f>SUM(Gosforth:Ermelo!BO88)</f>
        <v>0</v>
      </c>
      <c r="BP88" s="79">
        <f>SUM(Gosforth:Ermelo!BP88)</f>
        <v>0</v>
      </c>
      <c r="BQ88" s="78">
        <f>SUM(Gosforth:Ermelo!BQ88)</f>
        <v>0</v>
      </c>
      <c r="BR88" s="80">
        <f>SUM(Gosforth:Ermelo!BR88)</f>
        <v>0</v>
      </c>
      <c r="BS88" s="79">
        <f>SUM(Gosforth:Ermelo!BS88)</f>
        <v>0</v>
      </c>
      <c r="BT88" s="79">
        <f>SUM(Gosforth:Ermelo!BT88)</f>
        <v>0</v>
      </c>
      <c r="BU88" s="79">
        <f>SUM(Gosforth:Ermelo!BU88)</f>
        <v>0</v>
      </c>
      <c r="BV88" s="79">
        <f>SUM(Gosforth:Ermelo!BV88)</f>
        <v>0</v>
      </c>
      <c r="BW88" s="79">
        <f>SUM(Gosforth:Ermelo!BW88)</f>
        <v>0</v>
      </c>
      <c r="BX88" s="79">
        <f>SUM(Gosforth:Ermelo!BX88)</f>
        <v>0</v>
      </c>
      <c r="BY88" s="79">
        <f>SUM(Gosforth:Ermelo!BY88)</f>
        <v>0</v>
      </c>
      <c r="BZ88" s="79">
        <f>SUM(Gosforth:Ermelo!BZ88)</f>
        <v>0</v>
      </c>
      <c r="CA88" s="79">
        <f>SUM(Gosforth:Ermelo!CA88)</f>
        <v>0</v>
      </c>
      <c r="CB88" s="79">
        <f>SUM(Gosforth:Ermelo!CB88)</f>
        <v>0</v>
      </c>
      <c r="CC88" s="78">
        <f>SUM(Gosforth:Ermelo!CC88)</f>
        <v>0</v>
      </c>
      <c r="CD88" s="41" t="s">
        <v>54</v>
      </c>
    </row>
    <row r="89" spans="1:82" ht="15">
      <c r="A89" s="41"/>
      <c r="B89" s="180" t="s">
        <v>179</v>
      </c>
      <c r="C89" s="181" t="s">
        <v>180</v>
      </c>
      <c r="D89" s="182" t="s">
        <v>64</v>
      </c>
      <c r="E89" s="329">
        <f>SUM(Gosforth:Ermelo!E89)</f>
        <v>0</v>
      </c>
      <c r="F89" s="221" t="b">
        <f>(Gosforth!G89+Dalpark!G89+Leandra!G89+Trichardt!G89+Ermelo!G89)=G89</f>
        <v>1</v>
      </c>
      <c r="G89" s="189">
        <f t="shared" si="40"/>
        <v>0</v>
      </c>
      <c r="H89" s="77">
        <f>SUM(Gosforth:Ermelo!H89)</f>
        <v>0</v>
      </c>
      <c r="I89" s="78">
        <f>SUM(Gosforth:Ermelo!I89)</f>
        <v>0</v>
      </c>
      <c r="J89" s="77">
        <f>SUM(Gosforth:Ermelo!J89)</f>
        <v>0</v>
      </c>
      <c r="K89" s="79">
        <f>SUM(Gosforth:Ermelo!K89)</f>
        <v>0</v>
      </c>
      <c r="L89" s="79">
        <f>SUM(Gosforth:Ermelo!L89)</f>
        <v>0</v>
      </c>
      <c r="M89" s="79">
        <f>SUM(Gosforth:Ermelo!M89)</f>
        <v>0</v>
      </c>
      <c r="N89" s="79">
        <f>SUM(Gosforth:Ermelo!N89)</f>
        <v>0</v>
      </c>
      <c r="O89" s="79">
        <f>SUM(Gosforth:Ermelo!O89)</f>
        <v>0</v>
      </c>
      <c r="P89" s="79">
        <f>SUM(Gosforth:Ermelo!P89)</f>
        <v>0</v>
      </c>
      <c r="Q89" s="79">
        <f>SUM(Gosforth:Ermelo!Q89)</f>
        <v>0</v>
      </c>
      <c r="R89" s="79">
        <f>SUM(Gosforth:Ermelo!R89)</f>
        <v>0</v>
      </c>
      <c r="S89" s="79">
        <f>SUM(Gosforth:Ermelo!S89)</f>
        <v>0</v>
      </c>
      <c r="T89" s="79">
        <f>SUM(Gosforth:Ermelo!T89)</f>
        <v>0</v>
      </c>
      <c r="U89" s="78">
        <f>SUM(Gosforth:Ermelo!U89)</f>
        <v>0</v>
      </c>
      <c r="V89" s="77">
        <f>SUM(Gosforth:Ermelo!V89)</f>
        <v>0</v>
      </c>
      <c r="W89" s="79">
        <f>SUM(Gosforth:Ermelo!W89)</f>
        <v>0</v>
      </c>
      <c r="X89" s="79">
        <f>SUM(Gosforth:Ermelo!X89)</f>
        <v>0</v>
      </c>
      <c r="Y89" s="79">
        <f>SUM(Gosforth:Ermelo!Y89)</f>
        <v>0</v>
      </c>
      <c r="Z89" s="79">
        <f>SUM(Gosforth:Ermelo!Z89)</f>
        <v>0</v>
      </c>
      <c r="AA89" s="79">
        <f>SUM(Gosforth:Ermelo!AA89)</f>
        <v>0</v>
      </c>
      <c r="AB89" s="79">
        <f>SUM(Gosforth:Ermelo!AB89)</f>
        <v>0</v>
      </c>
      <c r="AC89" s="79">
        <f>SUM(Gosforth:Ermelo!AC89)</f>
        <v>0</v>
      </c>
      <c r="AD89" s="79">
        <f>SUM(Gosforth:Ermelo!AD89)</f>
        <v>0</v>
      </c>
      <c r="AE89" s="79">
        <f>SUM(Gosforth:Ermelo!AE89)</f>
        <v>0</v>
      </c>
      <c r="AF89" s="79">
        <f>SUM(Gosforth:Ermelo!AF89)</f>
        <v>0</v>
      </c>
      <c r="AG89" s="78">
        <f>SUM(Gosforth:Ermelo!AG89)</f>
        <v>0</v>
      </c>
      <c r="AH89" s="80">
        <f>SUM(Gosforth:Ermelo!AH89)</f>
        <v>0</v>
      </c>
      <c r="AI89" s="79">
        <f>SUM(Gosforth:Ermelo!AI89)</f>
        <v>0</v>
      </c>
      <c r="AJ89" s="79">
        <f>SUM(Gosforth:Ermelo!AJ89)</f>
        <v>0</v>
      </c>
      <c r="AK89" s="79">
        <f>SUM(Gosforth:Ermelo!AK89)</f>
        <v>0</v>
      </c>
      <c r="AL89" s="79">
        <f>SUM(Gosforth:Ermelo!AL89)</f>
        <v>0</v>
      </c>
      <c r="AM89" s="79">
        <f>SUM(Gosforth:Ermelo!AM89)</f>
        <v>0</v>
      </c>
      <c r="AN89" s="79">
        <f>SUM(Gosforth:Ermelo!AN89)</f>
        <v>0</v>
      </c>
      <c r="AO89" s="79">
        <f>SUM(Gosforth:Ermelo!AO89)</f>
        <v>0</v>
      </c>
      <c r="AP89" s="79">
        <f>SUM(Gosforth:Ermelo!AP89)</f>
        <v>0</v>
      </c>
      <c r="AQ89" s="79">
        <f>SUM(Gosforth:Ermelo!AQ89)</f>
        <v>0</v>
      </c>
      <c r="AR89" s="79">
        <f>SUM(Gosforth:Ermelo!AR89)</f>
        <v>0</v>
      </c>
      <c r="AS89" s="78">
        <f>SUM(Gosforth:Ermelo!AS89)</f>
        <v>0</v>
      </c>
      <c r="AT89" s="80">
        <f>SUM(Gosforth:Ermelo!AT89)</f>
        <v>0</v>
      </c>
      <c r="AU89" s="79">
        <f>SUM(Gosforth:Ermelo!AU89)</f>
        <v>0</v>
      </c>
      <c r="AV89" s="79">
        <f>SUM(Gosforth:Ermelo!AV89)</f>
        <v>0</v>
      </c>
      <c r="AW89" s="79">
        <f>SUM(Gosforth:Ermelo!AW89)</f>
        <v>0</v>
      </c>
      <c r="AX89" s="79">
        <f>SUM(Gosforth:Ermelo!AX89)</f>
        <v>0</v>
      </c>
      <c r="AY89" s="79">
        <f>SUM(Gosforth:Ermelo!AY89)</f>
        <v>0</v>
      </c>
      <c r="AZ89" s="79">
        <f>SUM(Gosforth:Ermelo!AZ89)</f>
        <v>0</v>
      </c>
      <c r="BA89" s="79">
        <f>SUM(Gosforth:Ermelo!BA89)</f>
        <v>0</v>
      </c>
      <c r="BB89" s="79">
        <f>SUM(Gosforth:Ermelo!BB89)</f>
        <v>0</v>
      </c>
      <c r="BC89" s="79">
        <f>SUM(Gosforth:Ermelo!BC89)</f>
        <v>0</v>
      </c>
      <c r="BD89" s="79">
        <f>SUM(Gosforth:Ermelo!BD89)</f>
        <v>0</v>
      </c>
      <c r="BE89" s="78">
        <f>SUM(Gosforth:Ermelo!BE89)</f>
        <v>0</v>
      </c>
      <c r="BF89" s="80">
        <f>SUM(Gosforth:Ermelo!BF89)</f>
        <v>0</v>
      </c>
      <c r="BG89" s="79">
        <f>SUM(Gosforth:Ermelo!BG89)</f>
        <v>0</v>
      </c>
      <c r="BH89" s="79">
        <f>SUM(Gosforth:Ermelo!BH89)</f>
        <v>0</v>
      </c>
      <c r="BI89" s="79">
        <f>SUM(Gosforth:Ermelo!BI89)</f>
        <v>0</v>
      </c>
      <c r="BJ89" s="79">
        <f>SUM(Gosforth:Ermelo!BJ89)</f>
        <v>0</v>
      </c>
      <c r="BK89" s="79">
        <f>SUM(Gosforth:Ermelo!BK89)</f>
        <v>0</v>
      </c>
      <c r="BL89" s="79">
        <f>SUM(Gosforth:Ermelo!BL89)</f>
        <v>0</v>
      </c>
      <c r="BM89" s="79">
        <f>SUM(Gosforth:Ermelo!BM89)</f>
        <v>0</v>
      </c>
      <c r="BN89" s="79">
        <f>SUM(Gosforth:Ermelo!BN89)</f>
        <v>0</v>
      </c>
      <c r="BO89" s="79">
        <f>SUM(Gosforth:Ermelo!BO89)</f>
        <v>0</v>
      </c>
      <c r="BP89" s="79">
        <f>SUM(Gosforth:Ermelo!BP89)</f>
        <v>0</v>
      </c>
      <c r="BQ89" s="78">
        <f>SUM(Gosforth:Ermelo!BQ89)</f>
        <v>0</v>
      </c>
      <c r="BR89" s="80">
        <f>SUM(Gosforth:Ermelo!BR89)</f>
        <v>0</v>
      </c>
      <c r="BS89" s="79">
        <f>SUM(Gosforth:Ermelo!BS89)</f>
        <v>0</v>
      </c>
      <c r="BT89" s="79">
        <f>SUM(Gosforth:Ermelo!BT89)</f>
        <v>0</v>
      </c>
      <c r="BU89" s="79">
        <f>SUM(Gosforth:Ermelo!BU89)</f>
        <v>0</v>
      </c>
      <c r="BV89" s="79">
        <f>SUM(Gosforth:Ermelo!BV89)</f>
        <v>0</v>
      </c>
      <c r="BW89" s="79">
        <f>SUM(Gosforth:Ermelo!BW89)</f>
        <v>0</v>
      </c>
      <c r="BX89" s="79">
        <f>SUM(Gosforth:Ermelo!BX89)</f>
        <v>0</v>
      </c>
      <c r="BY89" s="79">
        <f>SUM(Gosforth:Ermelo!BY89)</f>
        <v>0</v>
      </c>
      <c r="BZ89" s="79">
        <f>SUM(Gosforth:Ermelo!BZ89)</f>
        <v>0</v>
      </c>
      <c r="CA89" s="79">
        <f>SUM(Gosforth:Ermelo!CA89)</f>
        <v>0</v>
      </c>
      <c r="CB89" s="79">
        <f>SUM(Gosforth:Ermelo!CB89)</f>
        <v>0</v>
      </c>
      <c r="CC89" s="78">
        <f>SUM(Gosforth:Ermelo!CC89)</f>
        <v>0</v>
      </c>
      <c r="CD89" s="41" t="s">
        <v>54</v>
      </c>
    </row>
    <row r="90" spans="1:82" ht="15">
      <c r="A90" s="41"/>
      <c r="B90" s="75" t="s">
        <v>181</v>
      </c>
      <c r="C90" s="131" t="s">
        <v>182</v>
      </c>
      <c r="D90" s="132" t="s">
        <v>64</v>
      </c>
      <c r="E90" s="266">
        <f>SUM(Gosforth:Ermelo!E90)</f>
        <v>360</v>
      </c>
      <c r="F90" s="221" t="b">
        <f>(Gosforth!G90+Dalpark!G90+Leandra!G90+Trichardt!G90+Ermelo!G90)=G90</f>
        <v>1</v>
      </c>
      <c r="G90" s="76">
        <f t="shared" si="40"/>
        <v>0</v>
      </c>
      <c r="H90" s="77">
        <f>SUM(Gosforth:Ermelo!H90)</f>
        <v>0</v>
      </c>
      <c r="I90" s="78">
        <f>SUM(Gosforth:Ermelo!I90)</f>
        <v>0</v>
      </c>
      <c r="J90" s="77">
        <f>SUM(Gosforth:Ermelo!J90)</f>
        <v>0</v>
      </c>
      <c r="K90" s="79">
        <f>SUM(Gosforth:Ermelo!K90)</f>
        <v>0</v>
      </c>
      <c r="L90" s="79">
        <f>SUM(Gosforth:Ermelo!L90)</f>
        <v>0</v>
      </c>
      <c r="M90" s="79">
        <f>SUM(Gosforth:Ermelo!M90)</f>
        <v>0</v>
      </c>
      <c r="N90" s="79">
        <f>SUM(Gosforth:Ermelo!N90)</f>
        <v>0</v>
      </c>
      <c r="O90" s="79">
        <f>SUM(Gosforth:Ermelo!O90)</f>
        <v>0</v>
      </c>
      <c r="P90" s="79">
        <f>SUM(Gosforth:Ermelo!P90)</f>
        <v>0</v>
      </c>
      <c r="Q90" s="79">
        <f>SUM(Gosforth:Ermelo!Q90)</f>
        <v>0</v>
      </c>
      <c r="R90" s="79">
        <f>SUM(Gosforth:Ermelo!R90)</f>
        <v>0</v>
      </c>
      <c r="S90" s="79">
        <f>SUM(Gosforth:Ermelo!S90)</f>
        <v>0</v>
      </c>
      <c r="T90" s="79">
        <f>SUM(Gosforth:Ermelo!T90)</f>
        <v>0</v>
      </c>
      <c r="U90" s="78">
        <f>SUM(Gosforth:Ermelo!U90)</f>
        <v>0</v>
      </c>
      <c r="V90" s="77">
        <f>SUM(Gosforth:Ermelo!V90)</f>
        <v>0</v>
      </c>
      <c r="W90" s="79">
        <f>SUM(Gosforth:Ermelo!W90)</f>
        <v>0</v>
      </c>
      <c r="X90" s="79">
        <f>SUM(Gosforth:Ermelo!X90)</f>
        <v>0</v>
      </c>
      <c r="Y90" s="79">
        <f>SUM(Gosforth:Ermelo!Y90)</f>
        <v>0</v>
      </c>
      <c r="Z90" s="79">
        <f>SUM(Gosforth:Ermelo!Z90)</f>
        <v>0</v>
      </c>
      <c r="AA90" s="79">
        <f>SUM(Gosforth:Ermelo!AA90)</f>
        <v>0</v>
      </c>
      <c r="AB90" s="79">
        <f>SUM(Gosforth:Ermelo!AB90)</f>
        <v>0</v>
      </c>
      <c r="AC90" s="79">
        <f>SUM(Gosforth:Ermelo!AC90)</f>
        <v>0</v>
      </c>
      <c r="AD90" s="79">
        <f>SUM(Gosforth:Ermelo!AD90)</f>
        <v>0</v>
      </c>
      <c r="AE90" s="79">
        <f>SUM(Gosforth:Ermelo!AE90)</f>
        <v>0</v>
      </c>
      <c r="AF90" s="79">
        <f>SUM(Gosforth:Ermelo!AF90)</f>
        <v>0</v>
      </c>
      <c r="AG90" s="78">
        <f>SUM(Gosforth:Ermelo!AG90)</f>
        <v>0</v>
      </c>
      <c r="AH90" s="80">
        <f>SUM(Gosforth:Ermelo!AH90)</f>
        <v>0</v>
      </c>
      <c r="AI90" s="79">
        <f>SUM(Gosforth:Ermelo!AI90)</f>
        <v>0</v>
      </c>
      <c r="AJ90" s="79">
        <f>SUM(Gosforth:Ermelo!AJ90)</f>
        <v>0</v>
      </c>
      <c r="AK90" s="79">
        <f>SUM(Gosforth:Ermelo!AK90)</f>
        <v>0</v>
      </c>
      <c r="AL90" s="79">
        <f>SUM(Gosforth:Ermelo!AL90)</f>
        <v>0</v>
      </c>
      <c r="AM90" s="79">
        <f>SUM(Gosforth:Ermelo!AM90)</f>
        <v>0</v>
      </c>
      <c r="AN90" s="79">
        <f>SUM(Gosforth:Ermelo!AN90)</f>
        <v>0</v>
      </c>
      <c r="AO90" s="79">
        <f>SUM(Gosforth:Ermelo!AO90)</f>
        <v>0</v>
      </c>
      <c r="AP90" s="79">
        <f>SUM(Gosforth:Ermelo!AP90)</f>
        <v>0</v>
      </c>
      <c r="AQ90" s="79">
        <f>SUM(Gosforth:Ermelo!AQ90)</f>
        <v>0</v>
      </c>
      <c r="AR90" s="79">
        <f>SUM(Gosforth:Ermelo!AR90)</f>
        <v>0</v>
      </c>
      <c r="AS90" s="78">
        <f>SUM(Gosforth:Ermelo!AS90)</f>
        <v>0</v>
      </c>
      <c r="AT90" s="80">
        <f>SUM(Gosforth:Ermelo!AT90)</f>
        <v>0</v>
      </c>
      <c r="AU90" s="79">
        <f>SUM(Gosforth:Ermelo!AU90)</f>
        <v>0</v>
      </c>
      <c r="AV90" s="79">
        <f>SUM(Gosforth:Ermelo!AV90)</f>
        <v>0</v>
      </c>
      <c r="AW90" s="79">
        <f>SUM(Gosforth:Ermelo!AW90)</f>
        <v>0</v>
      </c>
      <c r="AX90" s="79">
        <f>SUM(Gosforth:Ermelo!AX90)</f>
        <v>0</v>
      </c>
      <c r="AY90" s="79">
        <f>SUM(Gosforth:Ermelo!AY90)</f>
        <v>0</v>
      </c>
      <c r="AZ90" s="79">
        <f>SUM(Gosforth:Ermelo!AZ90)</f>
        <v>0</v>
      </c>
      <c r="BA90" s="79">
        <f>SUM(Gosforth:Ermelo!BA90)</f>
        <v>0</v>
      </c>
      <c r="BB90" s="79">
        <f>SUM(Gosforth:Ermelo!BB90)</f>
        <v>0</v>
      </c>
      <c r="BC90" s="79">
        <f>SUM(Gosforth:Ermelo!BC90)</f>
        <v>0</v>
      </c>
      <c r="BD90" s="79">
        <f>SUM(Gosforth:Ermelo!BD90)</f>
        <v>0</v>
      </c>
      <c r="BE90" s="78">
        <f>SUM(Gosforth:Ermelo!BE90)</f>
        <v>0</v>
      </c>
      <c r="BF90" s="80">
        <f>SUM(Gosforth:Ermelo!BF90)</f>
        <v>0</v>
      </c>
      <c r="BG90" s="79">
        <f>SUM(Gosforth:Ermelo!BG90)</f>
        <v>0</v>
      </c>
      <c r="BH90" s="79">
        <f>SUM(Gosforth:Ermelo!BH90)</f>
        <v>0</v>
      </c>
      <c r="BI90" s="79">
        <f>SUM(Gosforth:Ermelo!BI90)</f>
        <v>0</v>
      </c>
      <c r="BJ90" s="79">
        <f>SUM(Gosforth:Ermelo!BJ90)</f>
        <v>0</v>
      </c>
      <c r="BK90" s="79">
        <f>SUM(Gosforth:Ermelo!BK90)</f>
        <v>0</v>
      </c>
      <c r="BL90" s="79">
        <f>SUM(Gosforth:Ermelo!BL90)</f>
        <v>0</v>
      </c>
      <c r="BM90" s="79">
        <f>SUM(Gosforth:Ermelo!BM90)</f>
        <v>0</v>
      </c>
      <c r="BN90" s="79">
        <f>SUM(Gosforth:Ermelo!BN90)</f>
        <v>0</v>
      </c>
      <c r="BO90" s="79">
        <f>SUM(Gosforth:Ermelo!BO90)</f>
        <v>0</v>
      </c>
      <c r="BP90" s="79">
        <f>SUM(Gosforth:Ermelo!BP90)</f>
        <v>0</v>
      </c>
      <c r="BQ90" s="78">
        <f>SUM(Gosforth:Ermelo!BQ90)</f>
        <v>0</v>
      </c>
      <c r="BR90" s="80">
        <f>SUM(Gosforth:Ermelo!BR90)</f>
        <v>0</v>
      </c>
      <c r="BS90" s="79">
        <f>SUM(Gosforth:Ermelo!BS90)</f>
        <v>0</v>
      </c>
      <c r="BT90" s="79">
        <f>SUM(Gosforth:Ermelo!BT90)</f>
        <v>0</v>
      </c>
      <c r="BU90" s="79">
        <f>SUM(Gosforth:Ermelo!BU90)</f>
        <v>0</v>
      </c>
      <c r="BV90" s="79">
        <f>SUM(Gosforth:Ermelo!BV90)</f>
        <v>0</v>
      </c>
      <c r="BW90" s="79">
        <f>SUM(Gosforth:Ermelo!BW90)</f>
        <v>0</v>
      </c>
      <c r="BX90" s="79">
        <f>SUM(Gosforth:Ermelo!BX90)</f>
        <v>0</v>
      </c>
      <c r="BY90" s="79">
        <f>SUM(Gosforth:Ermelo!BY90)</f>
        <v>0</v>
      </c>
      <c r="BZ90" s="79">
        <f>SUM(Gosforth:Ermelo!BZ90)</f>
        <v>0</v>
      </c>
      <c r="CA90" s="79">
        <f>SUM(Gosforth:Ermelo!CA90)</f>
        <v>0</v>
      </c>
      <c r="CB90" s="79">
        <f>SUM(Gosforth:Ermelo!CB90)</f>
        <v>0</v>
      </c>
      <c r="CC90" s="78">
        <f>SUM(Gosforth:Ermelo!CC90)</f>
        <v>0</v>
      </c>
      <c r="CD90" s="41" t="s">
        <v>54</v>
      </c>
    </row>
    <row r="91" spans="1:82" ht="15">
      <c r="A91" s="41"/>
      <c r="B91" s="75" t="s">
        <v>183</v>
      </c>
      <c r="C91" s="131" t="s">
        <v>184</v>
      </c>
      <c r="D91" s="132" t="s">
        <v>64</v>
      </c>
      <c r="E91" s="266">
        <f>SUM(Gosforth:Ermelo!E91)</f>
        <v>360</v>
      </c>
      <c r="F91" s="221" t="b">
        <f>(Gosforth!G91+Dalpark!G91+Leandra!G91+Trichardt!G91+Ermelo!G91)=G91</f>
        <v>1</v>
      </c>
      <c r="G91" s="76">
        <f t="shared" si="40"/>
        <v>0</v>
      </c>
      <c r="H91" s="77">
        <f>SUM(Gosforth:Ermelo!H91)</f>
        <v>0</v>
      </c>
      <c r="I91" s="78">
        <f>SUM(Gosforth:Ermelo!I91)</f>
        <v>0</v>
      </c>
      <c r="J91" s="77">
        <f>SUM(Gosforth:Ermelo!J91)</f>
        <v>0</v>
      </c>
      <c r="K91" s="79">
        <f>SUM(Gosforth:Ermelo!K91)</f>
        <v>0</v>
      </c>
      <c r="L91" s="79">
        <f>SUM(Gosforth:Ermelo!L91)</f>
        <v>0</v>
      </c>
      <c r="M91" s="79">
        <f>SUM(Gosforth:Ermelo!M91)</f>
        <v>0</v>
      </c>
      <c r="N91" s="79">
        <f>SUM(Gosforth:Ermelo!N91)</f>
        <v>0</v>
      </c>
      <c r="O91" s="79">
        <f>SUM(Gosforth:Ermelo!O91)</f>
        <v>0</v>
      </c>
      <c r="P91" s="79">
        <f>SUM(Gosforth:Ermelo!P91)</f>
        <v>0</v>
      </c>
      <c r="Q91" s="79">
        <f>SUM(Gosforth:Ermelo!Q91)</f>
        <v>0</v>
      </c>
      <c r="R91" s="79">
        <f>SUM(Gosforth:Ermelo!R91)</f>
        <v>0</v>
      </c>
      <c r="S91" s="79">
        <f>SUM(Gosforth:Ermelo!S91)</f>
        <v>0</v>
      </c>
      <c r="T91" s="79">
        <f>SUM(Gosforth:Ermelo!T91)</f>
        <v>0</v>
      </c>
      <c r="U91" s="78">
        <f>SUM(Gosforth:Ermelo!U91)</f>
        <v>0</v>
      </c>
      <c r="V91" s="77">
        <f>SUM(Gosforth:Ermelo!V91)</f>
        <v>0</v>
      </c>
      <c r="W91" s="79">
        <f>SUM(Gosforth:Ermelo!W91)</f>
        <v>0</v>
      </c>
      <c r="X91" s="79">
        <f>SUM(Gosforth:Ermelo!X91)</f>
        <v>0</v>
      </c>
      <c r="Y91" s="79">
        <f>SUM(Gosforth:Ermelo!Y91)</f>
        <v>0</v>
      </c>
      <c r="Z91" s="79">
        <f>SUM(Gosforth:Ermelo!Z91)</f>
        <v>0</v>
      </c>
      <c r="AA91" s="79">
        <f>SUM(Gosforth:Ermelo!AA91)</f>
        <v>0</v>
      </c>
      <c r="AB91" s="79">
        <f>SUM(Gosforth:Ermelo!AB91)</f>
        <v>0</v>
      </c>
      <c r="AC91" s="79">
        <f>SUM(Gosforth:Ermelo!AC91)</f>
        <v>0</v>
      </c>
      <c r="AD91" s="79">
        <f>SUM(Gosforth:Ermelo!AD91)</f>
        <v>0</v>
      </c>
      <c r="AE91" s="79">
        <f>SUM(Gosforth:Ermelo!AE91)</f>
        <v>0</v>
      </c>
      <c r="AF91" s="79">
        <f>SUM(Gosforth:Ermelo!AF91)</f>
        <v>0</v>
      </c>
      <c r="AG91" s="78">
        <f>SUM(Gosforth:Ermelo!AG91)</f>
        <v>0</v>
      </c>
      <c r="AH91" s="80">
        <f>SUM(Gosforth:Ermelo!AH91)</f>
        <v>0</v>
      </c>
      <c r="AI91" s="79">
        <f>SUM(Gosforth:Ermelo!AI91)</f>
        <v>0</v>
      </c>
      <c r="AJ91" s="79">
        <f>SUM(Gosforth:Ermelo!AJ91)</f>
        <v>0</v>
      </c>
      <c r="AK91" s="79">
        <f>SUM(Gosforth:Ermelo!AK91)</f>
        <v>0</v>
      </c>
      <c r="AL91" s="79">
        <f>SUM(Gosforth:Ermelo!AL91)</f>
        <v>0</v>
      </c>
      <c r="AM91" s="79">
        <f>SUM(Gosforth:Ermelo!AM91)</f>
        <v>0</v>
      </c>
      <c r="AN91" s="79">
        <f>SUM(Gosforth:Ermelo!AN91)</f>
        <v>0</v>
      </c>
      <c r="AO91" s="79">
        <f>SUM(Gosforth:Ermelo!AO91)</f>
        <v>0</v>
      </c>
      <c r="AP91" s="79">
        <f>SUM(Gosforth:Ermelo!AP91)</f>
        <v>0</v>
      </c>
      <c r="AQ91" s="79">
        <f>SUM(Gosforth:Ermelo!AQ91)</f>
        <v>0</v>
      </c>
      <c r="AR91" s="79">
        <f>SUM(Gosforth:Ermelo!AR91)</f>
        <v>0</v>
      </c>
      <c r="AS91" s="78">
        <f>SUM(Gosforth:Ermelo!AS91)</f>
        <v>0</v>
      </c>
      <c r="AT91" s="80">
        <f>SUM(Gosforth:Ermelo!AT91)</f>
        <v>0</v>
      </c>
      <c r="AU91" s="79">
        <f>SUM(Gosforth:Ermelo!AU91)</f>
        <v>0</v>
      </c>
      <c r="AV91" s="79">
        <f>SUM(Gosforth:Ermelo!AV91)</f>
        <v>0</v>
      </c>
      <c r="AW91" s="79">
        <f>SUM(Gosforth:Ermelo!AW91)</f>
        <v>0</v>
      </c>
      <c r="AX91" s="79">
        <f>SUM(Gosforth:Ermelo!AX91)</f>
        <v>0</v>
      </c>
      <c r="AY91" s="79">
        <f>SUM(Gosforth:Ermelo!AY91)</f>
        <v>0</v>
      </c>
      <c r="AZ91" s="79">
        <f>SUM(Gosforth:Ermelo!AZ91)</f>
        <v>0</v>
      </c>
      <c r="BA91" s="79">
        <f>SUM(Gosforth:Ermelo!BA91)</f>
        <v>0</v>
      </c>
      <c r="BB91" s="79">
        <f>SUM(Gosforth:Ermelo!BB91)</f>
        <v>0</v>
      </c>
      <c r="BC91" s="79">
        <f>SUM(Gosforth:Ermelo!BC91)</f>
        <v>0</v>
      </c>
      <c r="BD91" s="79">
        <f>SUM(Gosforth:Ermelo!BD91)</f>
        <v>0</v>
      </c>
      <c r="BE91" s="78">
        <f>SUM(Gosforth:Ermelo!BE91)</f>
        <v>0</v>
      </c>
      <c r="BF91" s="80">
        <f>SUM(Gosforth:Ermelo!BF91)</f>
        <v>0</v>
      </c>
      <c r="BG91" s="79">
        <f>SUM(Gosforth:Ermelo!BG91)</f>
        <v>0</v>
      </c>
      <c r="BH91" s="79">
        <f>SUM(Gosforth:Ermelo!BH91)</f>
        <v>0</v>
      </c>
      <c r="BI91" s="79">
        <f>SUM(Gosforth:Ermelo!BI91)</f>
        <v>0</v>
      </c>
      <c r="BJ91" s="79">
        <f>SUM(Gosforth:Ermelo!BJ91)</f>
        <v>0</v>
      </c>
      <c r="BK91" s="79">
        <f>SUM(Gosforth:Ermelo!BK91)</f>
        <v>0</v>
      </c>
      <c r="BL91" s="79">
        <f>SUM(Gosforth:Ermelo!BL91)</f>
        <v>0</v>
      </c>
      <c r="BM91" s="79">
        <f>SUM(Gosforth:Ermelo!BM91)</f>
        <v>0</v>
      </c>
      <c r="BN91" s="79">
        <f>SUM(Gosforth:Ermelo!BN91)</f>
        <v>0</v>
      </c>
      <c r="BO91" s="79">
        <f>SUM(Gosforth:Ermelo!BO91)</f>
        <v>0</v>
      </c>
      <c r="BP91" s="79">
        <f>SUM(Gosforth:Ermelo!BP91)</f>
        <v>0</v>
      </c>
      <c r="BQ91" s="78">
        <f>SUM(Gosforth:Ermelo!BQ91)</f>
        <v>0</v>
      </c>
      <c r="BR91" s="80">
        <f>SUM(Gosforth:Ermelo!BR91)</f>
        <v>0</v>
      </c>
      <c r="BS91" s="79">
        <f>SUM(Gosforth:Ermelo!BS91)</f>
        <v>0</v>
      </c>
      <c r="BT91" s="79">
        <f>SUM(Gosforth:Ermelo!BT91)</f>
        <v>0</v>
      </c>
      <c r="BU91" s="79">
        <f>SUM(Gosforth:Ermelo!BU91)</f>
        <v>0</v>
      </c>
      <c r="BV91" s="79">
        <f>SUM(Gosforth:Ermelo!BV91)</f>
        <v>0</v>
      </c>
      <c r="BW91" s="79">
        <f>SUM(Gosforth:Ermelo!BW91)</f>
        <v>0</v>
      </c>
      <c r="BX91" s="79">
        <f>SUM(Gosforth:Ermelo!BX91)</f>
        <v>0</v>
      </c>
      <c r="BY91" s="79">
        <f>SUM(Gosforth:Ermelo!BY91)</f>
        <v>0</v>
      </c>
      <c r="BZ91" s="79">
        <f>SUM(Gosforth:Ermelo!BZ91)</f>
        <v>0</v>
      </c>
      <c r="CA91" s="79">
        <f>SUM(Gosforth:Ermelo!CA91)</f>
        <v>0</v>
      </c>
      <c r="CB91" s="79">
        <f>SUM(Gosforth:Ermelo!CB91)</f>
        <v>0</v>
      </c>
      <c r="CC91" s="78">
        <f>SUM(Gosforth:Ermelo!CC91)</f>
        <v>0</v>
      </c>
      <c r="CD91" s="41" t="s">
        <v>54</v>
      </c>
    </row>
    <row r="92" spans="1:82" ht="15">
      <c r="A92" s="41"/>
      <c r="B92" s="123" t="s">
        <v>185</v>
      </c>
      <c r="C92" s="124" t="s">
        <v>186</v>
      </c>
      <c r="D92" s="125"/>
      <c r="E92" s="328"/>
      <c r="F92" s="221" t="b">
        <f>(Gosforth!G92+Dalpark!G92+Leandra!G92+Trichardt!G92+Ermelo!G92)=G92</f>
        <v>1</v>
      </c>
      <c r="G92" s="126">
        <f>SUM(G93:G101)</f>
        <v>0</v>
      </c>
      <c r="H92" s="127">
        <f t="shared" ref="H92:BS92" si="41">SUM(H93:H101)</f>
        <v>0</v>
      </c>
      <c r="I92" s="128">
        <f t="shared" si="41"/>
        <v>0</v>
      </c>
      <c r="J92" s="127">
        <f t="shared" si="41"/>
        <v>0</v>
      </c>
      <c r="K92" s="129">
        <f t="shared" si="41"/>
        <v>0</v>
      </c>
      <c r="L92" s="129">
        <f t="shared" si="41"/>
        <v>0</v>
      </c>
      <c r="M92" s="129">
        <f t="shared" si="41"/>
        <v>0</v>
      </c>
      <c r="N92" s="129">
        <f t="shared" si="41"/>
        <v>0</v>
      </c>
      <c r="O92" s="129">
        <f t="shared" si="41"/>
        <v>0</v>
      </c>
      <c r="P92" s="129">
        <f t="shared" si="41"/>
        <v>0</v>
      </c>
      <c r="Q92" s="129">
        <f t="shared" si="41"/>
        <v>0</v>
      </c>
      <c r="R92" s="129">
        <f t="shared" si="41"/>
        <v>0</v>
      </c>
      <c r="S92" s="129">
        <f t="shared" si="41"/>
        <v>0</v>
      </c>
      <c r="T92" s="129">
        <f t="shared" si="41"/>
        <v>0</v>
      </c>
      <c r="U92" s="128">
        <f t="shared" si="41"/>
        <v>0</v>
      </c>
      <c r="V92" s="127">
        <f t="shared" si="41"/>
        <v>0</v>
      </c>
      <c r="W92" s="129">
        <f t="shared" si="41"/>
        <v>0</v>
      </c>
      <c r="X92" s="129">
        <f t="shared" si="41"/>
        <v>0</v>
      </c>
      <c r="Y92" s="129">
        <f t="shared" si="41"/>
        <v>0</v>
      </c>
      <c r="Z92" s="129">
        <f t="shared" si="41"/>
        <v>0</v>
      </c>
      <c r="AA92" s="129">
        <f t="shared" si="41"/>
        <v>0</v>
      </c>
      <c r="AB92" s="129">
        <f t="shared" si="41"/>
        <v>0</v>
      </c>
      <c r="AC92" s="129">
        <f t="shared" si="41"/>
        <v>0</v>
      </c>
      <c r="AD92" s="129">
        <f t="shared" si="41"/>
        <v>0</v>
      </c>
      <c r="AE92" s="129">
        <f t="shared" si="41"/>
        <v>0</v>
      </c>
      <c r="AF92" s="129">
        <f t="shared" si="41"/>
        <v>0</v>
      </c>
      <c r="AG92" s="128">
        <f t="shared" si="41"/>
        <v>0</v>
      </c>
      <c r="AH92" s="130">
        <f t="shared" si="41"/>
        <v>0</v>
      </c>
      <c r="AI92" s="129">
        <f t="shared" si="41"/>
        <v>0</v>
      </c>
      <c r="AJ92" s="129">
        <f t="shared" si="41"/>
        <v>0</v>
      </c>
      <c r="AK92" s="129">
        <f t="shared" si="41"/>
        <v>0</v>
      </c>
      <c r="AL92" s="129">
        <f t="shared" si="41"/>
        <v>0</v>
      </c>
      <c r="AM92" s="129">
        <f t="shared" si="41"/>
        <v>0</v>
      </c>
      <c r="AN92" s="129">
        <f t="shared" si="41"/>
        <v>0</v>
      </c>
      <c r="AO92" s="129">
        <f t="shared" si="41"/>
        <v>0</v>
      </c>
      <c r="AP92" s="129">
        <f t="shared" si="41"/>
        <v>0</v>
      </c>
      <c r="AQ92" s="129">
        <f t="shared" si="41"/>
        <v>0</v>
      </c>
      <c r="AR92" s="129">
        <f t="shared" si="41"/>
        <v>0</v>
      </c>
      <c r="AS92" s="128">
        <f t="shared" si="41"/>
        <v>0</v>
      </c>
      <c r="AT92" s="130">
        <f t="shared" si="41"/>
        <v>0</v>
      </c>
      <c r="AU92" s="129">
        <f t="shared" si="41"/>
        <v>0</v>
      </c>
      <c r="AV92" s="129">
        <f t="shared" si="41"/>
        <v>0</v>
      </c>
      <c r="AW92" s="129">
        <f t="shared" si="41"/>
        <v>0</v>
      </c>
      <c r="AX92" s="129">
        <f t="shared" si="41"/>
        <v>0</v>
      </c>
      <c r="AY92" s="129">
        <f t="shared" si="41"/>
        <v>0</v>
      </c>
      <c r="AZ92" s="129">
        <f t="shared" si="41"/>
        <v>0</v>
      </c>
      <c r="BA92" s="129">
        <f t="shared" si="41"/>
        <v>0</v>
      </c>
      <c r="BB92" s="129">
        <f t="shared" si="41"/>
        <v>0</v>
      </c>
      <c r="BC92" s="129">
        <f t="shared" si="41"/>
        <v>0</v>
      </c>
      <c r="BD92" s="129">
        <f t="shared" si="41"/>
        <v>0</v>
      </c>
      <c r="BE92" s="128">
        <f t="shared" si="41"/>
        <v>0</v>
      </c>
      <c r="BF92" s="130">
        <f t="shared" si="41"/>
        <v>0</v>
      </c>
      <c r="BG92" s="129">
        <f t="shared" si="41"/>
        <v>0</v>
      </c>
      <c r="BH92" s="129">
        <f t="shared" si="41"/>
        <v>0</v>
      </c>
      <c r="BI92" s="129">
        <f t="shared" si="41"/>
        <v>0</v>
      </c>
      <c r="BJ92" s="129">
        <f t="shared" si="41"/>
        <v>0</v>
      </c>
      <c r="BK92" s="129">
        <f t="shared" si="41"/>
        <v>0</v>
      </c>
      <c r="BL92" s="129">
        <f t="shared" si="41"/>
        <v>0</v>
      </c>
      <c r="BM92" s="129">
        <f t="shared" si="41"/>
        <v>0</v>
      </c>
      <c r="BN92" s="129">
        <f t="shared" si="41"/>
        <v>0</v>
      </c>
      <c r="BO92" s="129">
        <f t="shared" si="41"/>
        <v>0</v>
      </c>
      <c r="BP92" s="129">
        <f t="shared" si="41"/>
        <v>0</v>
      </c>
      <c r="BQ92" s="128">
        <f t="shared" si="41"/>
        <v>0</v>
      </c>
      <c r="BR92" s="130">
        <f t="shared" si="41"/>
        <v>0</v>
      </c>
      <c r="BS92" s="129">
        <f t="shared" si="41"/>
        <v>0</v>
      </c>
      <c r="BT92" s="129">
        <f t="shared" ref="BT92:CC92" si="42">SUM(BT93:BT101)</f>
        <v>0</v>
      </c>
      <c r="BU92" s="129">
        <f t="shared" si="42"/>
        <v>0</v>
      </c>
      <c r="BV92" s="129">
        <f t="shared" si="42"/>
        <v>0</v>
      </c>
      <c r="BW92" s="129">
        <f t="shared" si="42"/>
        <v>0</v>
      </c>
      <c r="BX92" s="129">
        <f t="shared" si="42"/>
        <v>0</v>
      </c>
      <c r="BY92" s="129">
        <f t="shared" si="42"/>
        <v>0</v>
      </c>
      <c r="BZ92" s="129">
        <f t="shared" si="42"/>
        <v>0</v>
      </c>
      <c r="CA92" s="129">
        <f t="shared" si="42"/>
        <v>0</v>
      </c>
      <c r="CB92" s="129">
        <f t="shared" si="42"/>
        <v>0</v>
      </c>
      <c r="CC92" s="128">
        <f t="shared" si="42"/>
        <v>0</v>
      </c>
      <c r="CD92" s="41" t="s">
        <v>54</v>
      </c>
    </row>
    <row r="93" spans="1:82" ht="15">
      <c r="A93" s="41"/>
      <c r="B93" s="75" t="s">
        <v>187</v>
      </c>
      <c r="C93" s="131" t="s">
        <v>188</v>
      </c>
      <c r="D93" s="132" t="s">
        <v>64</v>
      </c>
      <c r="E93" s="266">
        <f>SUM(Gosforth:Ermelo!E93)</f>
        <v>360</v>
      </c>
      <c r="F93" s="221" t="b">
        <f>(Gosforth!G93+Dalpark!G93+Leandra!G93+Trichardt!G93+Ermelo!G93)=G93</f>
        <v>1</v>
      </c>
      <c r="G93" s="76">
        <f t="shared" ref="G93:G101" si="43">+SUM(H93:CC93)</f>
        <v>0</v>
      </c>
      <c r="H93" s="77">
        <f>SUM(Gosforth:Ermelo!H93)</f>
        <v>0</v>
      </c>
      <c r="I93" s="78">
        <f>SUM(Gosforth:Ermelo!I93)</f>
        <v>0</v>
      </c>
      <c r="J93" s="77">
        <f>SUM(Gosforth:Ermelo!J93)</f>
        <v>0</v>
      </c>
      <c r="K93" s="79">
        <f>SUM(Gosforth:Ermelo!K93)</f>
        <v>0</v>
      </c>
      <c r="L93" s="79">
        <f>SUM(Gosforth:Ermelo!L93)</f>
        <v>0</v>
      </c>
      <c r="M93" s="79">
        <f>SUM(Gosforth:Ermelo!M93)</f>
        <v>0</v>
      </c>
      <c r="N93" s="79">
        <f>SUM(Gosforth:Ermelo!N93)</f>
        <v>0</v>
      </c>
      <c r="O93" s="79">
        <f>SUM(Gosforth:Ermelo!O93)</f>
        <v>0</v>
      </c>
      <c r="P93" s="79">
        <f>SUM(Gosforth:Ermelo!P93)</f>
        <v>0</v>
      </c>
      <c r="Q93" s="79">
        <f>SUM(Gosforth:Ermelo!Q93)</f>
        <v>0</v>
      </c>
      <c r="R93" s="79">
        <f>SUM(Gosforth:Ermelo!R93)</f>
        <v>0</v>
      </c>
      <c r="S93" s="79">
        <f>SUM(Gosforth:Ermelo!S93)</f>
        <v>0</v>
      </c>
      <c r="T93" s="79">
        <f>SUM(Gosforth:Ermelo!T93)</f>
        <v>0</v>
      </c>
      <c r="U93" s="78">
        <f>SUM(Gosforth:Ermelo!U93)</f>
        <v>0</v>
      </c>
      <c r="V93" s="77">
        <f>SUM(Gosforth:Ermelo!V93)</f>
        <v>0</v>
      </c>
      <c r="W93" s="79">
        <f>SUM(Gosforth:Ermelo!W93)</f>
        <v>0</v>
      </c>
      <c r="X93" s="79">
        <f>SUM(Gosforth:Ermelo!X93)</f>
        <v>0</v>
      </c>
      <c r="Y93" s="79">
        <f>SUM(Gosforth:Ermelo!Y93)</f>
        <v>0</v>
      </c>
      <c r="Z93" s="79">
        <f>SUM(Gosforth:Ermelo!Z93)</f>
        <v>0</v>
      </c>
      <c r="AA93" s="79">
        <f>SUM(Gosforth:Ermelo!AA93)</f>
        <v>0</v>
      </c>
      <c r="AB93" s="79">
        <f>SUM(Gosforth:Ermelo!AB93)</f>
        <v>0</v>
      </c>
      <c r="AC93" s="79">
        <f>SUM(Gosforth:Ermelo!AC93)</f>
        <v>0</v>
      </c>
      <c r="AD93" s="79">
        <f>SUM(Gosforth:Ermelo!AD93)</f>
        <v>0</v>
      </c>
      <c r="AE93" s="79">
        <f>SUM(Gosforth:Ermelo!AE93)</f>
        <v>0</v>
      </c>
      <c r="AF93" s="79">
        <f>SUM(Gosforth:Ermelo!AF93)</f>
        <v>0</v>
      </c>
      <c r="AG93" s="78">
        <f>SUM(Gosforth:Ermelo!AG93)</f>
        <v>0</v>
      </c>
      <c r="AH93" s="80">
        <f>SUM(Gosforth:Ermelo!AH93)</f>
        <v>0</v>
      </c>
      <c r="AI93" s="79">
        <f>SUM(Gosforth:Ermelo!AI93)</f>
        <v>0</v>
      </c>
      <c r="AJ93" s="79">
        <f>SUM(Gosforth:Ermelo!AJ93)</f>
        <v>0</v>
      </c>
      <c r="AK93" s="79">
        <f>SUM(Gosforth:Ermelo!AK93)</f>
        <v>0</v>
      </c>
      <c r="AL93" s="79">
        <f>SUM(Gosforth:Ermelo!AL93)</f>
        <v>0</v>
      </c>
      <c r="AM93" s="79">
        <f>SUM(Gosforth:Ermelo!AM93)</f>
        <v>0</v>
      </c>
      <c r="AN93" s="79">
        <f>SUM(Gosforth:Ermelo!AN93)</f>
        <v>0</v>
      </c>
      <c r="AO93" s="79">
        <f>SUM(Gosforth:Ermelo!AO93)</f>
        <v>0</v>
      </c>
      <c r="AP93" s="79">
        <f>SUM(Gosforth:Ermelo!AP93)</f>
        <v>0</v>
      </c>
      <c r="AQ93" s="79">
        <f>SUM(Gosforth:Ermelo!AQ93)</f>
        <v>0</v>
      </c>
      <c r="AR93" s="79">
        <f>SUM(Gosforth:Ermelo!AR93)</f>
        <v>0</v>
      </c>
      <c r="AS93" s="78">
        <f>SUM(Gosforth:Ermelo!AS93)</f>
        <v>0</v>
      </c>
      <c r="AT93" s="80">
        <f>SUM(Gosforth:Ermelo!AT93)</f>
        <v>0</v>
      </c>
      <c r="AU93" s="79">
        <f>SUM(Gosforth:Ermelo!AU93)</f>
        <v>0</v>
      </c>
      <c r="AV93" s="79">
        <f>SUM(Gosforth:Ermelo!AV93)</f>
        <v>0</v>
      </c>
      <c r="AW93" s="79">
        <f>SUM(Gosforth:Ermelo!AW93)</f>
        <v>0</v>
      </c>
      <c r="AX93" s="79">
        <f>SUM(Gosforth:Ermelo!AX93)</f>
        <v>0</v>
      </c>
      <c r="AY93" s="79">
        <f>SUM(Gosforth:Ermelo!AY93)</f>
        <v>0</v>
      </c>
      <c r="AZ93" s="79">
        <f>SUM(Gosforth:Ermelo!AZ93)</f>
        <v>0</v>
      </c>
      <c r="BA93" s="79">
        <f>SUM(Gosforth:Ermelo!BA93)</f>
        <v>0</v>
      </c>
      <c r="BB93" s="79">
        <f>SUM(Gosforth:Ermelo!BB93)</f>
        <v>0</v>
      </c>
      <c r="BC93" s="79">
        <f>SUM(Gosforth:Ermelo!BC93)</f>
        <v>0</v>
      </c>
      <c r="BD93" s="79">
        <f>SUM(Gosforth:Ermelo!BD93)</f>
        <v>0</v>
      </c>
      <c r="BE93" s="78">
        <f>SUM(Gosforth:Ermelo!BE93)</f>
        <v>0</v>
      </c>
      <c r="BF93" s="80">
        <f>SUM(Gosforth:Ermelo!BF93)</f>
        <v>0</v>
      </c>
      <c r="BG93" s="79">
        <f>SUM(Gosforth:Ermelo!BG93)</f>
        <v>0</v>
      </c>
      <c r="BH93" s="79">
        <f>SUM(Gosforth:Ermelo!BH93)</f>
        <v>0</v>
      </c>
      <c r="BI93" s="79">
        <f>SUM(Gosforth:Ermelo!BI93)</f>
        <v>0</v>
      </c>
      <c r="BJ93" s="79">
        <f>SUM(Gosforth:Ermelo!BJ93)</f>
        <v>0</v>
      </c>
      <c r="BK93" s="79">
        <f>SUM(Gosforth:Ermelo!BK93)</f>
        <v>0</v>
      </c>
      <c r="BL93" s="79">
        <f>SUM(Gosforth:Ermelo!BL93)</f>
        <v>0</v>
      </c>
      <c r="BM93" s="79">
        <f>SUM(Gosforth:Ermelo!BM93)</f>
        <v>0</v>
      </c>
      <c r="BN93" s="79">
        <f>SUM(Gosforth:Ermelo!BN93)</f>
        <v>0</v>
      </c>
      <c r="BO93" s="79">
        <f>SUM(Gosforth:Ermelo!BO93)</f>
        <v>0</v>
      </c>
      <c r="BP93" s="79">
        <f>SUM(Gosforth:Ermelo!BP93)</f>
        <v>0</v>
      </c>
      <c r="BQ93" s="78">
        <f>SUM(Gosforth:Ermelo!BQ93)</f>
        <v>0</v>
      </c>
      <c r="BR93" s="80">
        <f>SUM(Gosforth:Ermelo!BR93)</f>
        <v>0</v>
      </c>
      <c r="BS93" s="79">
        <f>SUM(Gosforth:Ermelo!BS93)</f>
        <v>0</v>
      </c>
      <c r="BT93" s="79">
        <f>SUM(Gosforth:Ermelo!BT93)</f>
        <v>0</v>
      </c>
      <c r="BU93" s="79">
        <f>SUM(Gosforth:Ermelo!BU93)</f>
        <v>0</v>
      </c>
      <c r="BV93" s="79">
        <f>SUM(Gosforth:Ermelo!BV93)</f>
        <v>0</v>
      </c>
      <c r="BW93" s="79">
        <f>SUM(Gosforth:Ermelo!BW93)</f>
        <v>0</v>
      </c>
      <c r="BX93" s="79">
        <f>SUM(Gosforth:Ermelo!BX93)</f>
        <v>0</v>
      </c>
      <c r="BY93" s="79">
        <f>SUM(Gosforth:Ermelo!BY93)</f>
        <v>0</v>
      </c>
      <c r="BZ93" s="79">
        <f>SUM(Gosforth:Ermelo!BZ93)</f>
        <v>0</v>
      </c>
      <c r="CA93" s="79">
        <f>SUM(Gosforth:Ermelo!CA93)</f>
        <v>0</v>
      </c>
      <c r="CB93" s="79">
        <f>SUM(Gosforth:Ermelo!CB93)</f>
        <v>0</v>
      </c>
      <c r="CC93" s="78">
        <f>SUM(Gosforth:Ermelo!CC93)</f>
        <v>0</v>
      </c>
      <c r="CD93" s="41" t="s">
        <v>54</v>
      </c>
    </row>
    <row r="94" spans="1:82" ht="15">
      <c r="A94" s="41"/>
      <c r="B94" s="75" t="s">
        <v>189</v>
      </c>
      <c r="C94" s="131" t="s">
        <v>190</v>
      </c>
      <c r="D94" s="132" t="s">
        <v>64</v>
      </c>
      <c r="E94" s="266">
        <f>SUM(Gosforth:Ermelo!E94)</f>
        <v>360</v>
      </c>
      <c r="F94" s="221" t="b">
        <f>(Gosforth!G94+Dalpark!G94+Leandra!G94+Trichardt!G94+Ermelo!G94)=G94</f>
        <v>1</v>
      </c>
      <c r="G94" s="76">
        <f t="shared" si="43"/>
        <v>0</v>
      </c>
      <c r="H94" s="77">
        <f>SUM(Gosforth:Ermelo!H94)</f>
        <v>0</v>
      </c>
      <c r="I94" s="78">
        <f>SUM(Gosforth:Ermelo!I94)</f>
        <v>0</v>
      </c>
      <c r="J94" s="77">
        <f>SUM(Gosforth:Ermelo!J94)</f>
        <v>0</v>
      </c>
      <c r="K94" s="79">
        <f>SUM(Gosforth:Ermelo!K94)</f>
        <v>0</v>
      </c>
      <c r="L94" s="79">
        <f>SUM(Gosforth:Ermelo!L94)</f>
        <v>0</v>
      </c>
      <c r="M94" s="79">
        <f>SUM(Gosforth:Ermelo!M94)</f>
        <v>0</v>
      </c>
      <c r="N94" s="79">
        <f>SUM(Gosforth:Ermelo!N94)</f>
        <v>0</v>
      </c>
      <c r="O94" s="79">
        <f>SUM(Gosforth:Ermelo!O94)</f>
        <v>0</v>
      </c>
      <c r="P94" s="79">
        <f>SUM(Gosforth:Ermelo!P94)</f>
        <v>0</v>
      </c>
      <c r="Q94" s="79">
        <f>SUM(Gosforth:Ermelo!Q94)</f>
        <v>0</v>
      </c>
      <c r="R94" s="79">
        <f>SUM(Gosforth:Ermelo!R94)</f>
        <v>0</v>
      </c>
      <c r="S94" s="79">
        <f>SUM(Gosforth:Ermelo!S94)</f>
        <v>0</v>
      </c>
      <c r="T94" s="79">
        <f>SUM(Gosforth:Ermelo!T94)</f>
        <v>0</v>
      </c>
      <c r="U94" s="78">
        <f>SUM(Gosforth:Ermelo!U94)</f>
        <v>0</v>
      </c>
      <c r="V94" s="77">
        <f>SUM(Gosforth:Ermelo!V94)</f>
        <v>0</v>
      </c>
      <c r="W94" s="79">
        <f>SUM(Gosforth:Ermelo!W94)</f>
        <v>0</v>
      </c>
      <c r="X94" s="79">
        <f>SUM(Gosforth:Ermelo!X94)</f>
        <v>0</v>
      </c>
      <c r="Y94" s="79">
        <f>SUM(Gosforth:Ermelo!Y94)</f>
        <v>0</v>
      </c>
      <c r="Z94" s="79">
        <f>SUM(Gosforth:Ermelo!Z94)</f>
        <v>0</v>
      </c>
      <c r="AA94" s="79">
        <f>SUM(Gosforth:Ermelo!AA94)</f>
        <v>0</v>
      </c>
      <c r="AB94" s="79">
        <f>SUM(Gosforth:Ermelo!AB94)</f>
        <v>0</v>
      </c>
      <c r="AC94" s="79">
        <f>SUM(Gosforth:Ermelo!AC94)</f>
        <v>0</v>
      </c>
      <c r="AD94" s="79">
        <f>SUM(Gosforth:Ermelo!AD94)</f>
        <v>0</v>
      </c>
      <c r="AE94" s="79">
        <f>SUM(Gosforth:Ermelo!AE94)</f>
        <v>0</v>
      </c>
      <c r="AF94" s="79">
        <f>SUM(Gosforth:Ermelo!AF94)</f>
        <v>0</v>
      </c>
      <c r="AG94" s="78">
        <f>SUM(Gosforth:Ermelo!AG94)</f>
        <v>0</v>
      </c>
      <c r="AH94" s="80">
        <f>SUM(Gosforth:Ermelo!AH94)</f>
        <v>0</v>
      </c>
      <c r="AI94" s="79">
        <f>SUM(Gosforth:Ermelo!AI94)</f>
        <v>0</v>
      </c>
      <c r="AJ94" s="79">
        <f>SUM(Gosforth:Ermelo!AJ94)</f>
        <v>0</v>
      </c>
      <c r="AK94" s="79">
        <f>SUM(Gosforth:Ermelo!AK94)</f>
        <v>0</v>
      </c>
      <c r="AL94" s="79">
        <f>SUM(Gosforth:Ermelo!AL94)</f>
        <v>0</v>
      </c>
      <c r="AM94" s="79">
        <f>SUM(Gosforth:Ermelo!AM94)</f>
        <v>0</v>
      </c>
      <c r="AN94" s="79">
        <f>SUM(Gosforth:Ermelo!AN94)</f>
        <v>0</v>
      </c>
      <c r="AO94" s="79">
        <f>SUM(Gosforth:Ermelo!AO94)</f>
        <v>0</v>
      </c>
      <c r="AP94" s="79">
        <f>SUM(Gosforth:Ermelo!AP94)</f>
        <v>0</v>
      </c>
      <c r="AQ94" s="79">
        <f>SUM(Gosforth:Ermelo!AQ94)</f>
        <v>0</v>
      </c>
      <c r="AR94" s="79">
        <f>SUM(Gosforth:Ermelo!AR94)</f>
        <v>0</v>
      </c>
      <c r="AS94" s="78">
        <f>SUM(Gosforth:Ermelo!AS94)</f>
        <v>0</v>
      </c>
      <c r="AT94" s="80">
        <f>SUM(Gosforth:Ermelo!AT94)</f>
        <v>0</v>
      </c>
      <c r="AU94" s="79">
        <f>SUM(Gosforth:Ermelo!AU94)</f>
        <v>0</v>
      </c>
      <c r="AV94" s="79">
        <f>SUM(Gosforth:Ermelo!AV94)</f>
        <v>0</v>
      </c>
      <c r="AW94" s="79">
        <f>SUM(Gosforth:Ermelo!AW94)</f>
        <v>0</v>
      </c>
      <c r="AX94" s="79">
        <f>SUM(Gosforth:Ermelo!AX94)</f>
        <v>0</v>
      </c>
      <c r="AY94" s="79">
        <f>SUM(Gosforth:Ermelo!AY94)</f>
        <v>0</v>
      </c>
      <c r="AZ94" s="79">
        <f>SUM(Gosforth:Ermelo!AZ94)</f>
        <v>0</v>
      </c>
      <c r="BA94" s="79">
        <f>SUM(Gosforth:Ermelo!BA94)</f>
        <v>0</v>
      </c>
      <c r="BB94" s="79">
        <f>SUM(Gosforth:Ermelo!BB94)</f>
        <v>0</v>
      </c>
      <c r="BC94" s="79">
        <f>SUM(Gosforth:Ermelo!BC94)</f>
        <v>0</v>
      </c>
      <c r="BD94" s="79">
        <f>SUM(Gosforth:Ermelo!BD94)</f>
        <v>0</v>
      </c>
      <c r="BE94" s="78">
        <f>SUM(Gosforth:Ermelo!BE94)</f>
        <v>0</v>
      </c>
      <c r="BF94" s="80">
        <f>SUM(Gosforth:Ermelo!BF94)</f>
        <v>0</v>
      </c>
      <c r="BG94" s="79">
        <f>SUM(Gosforth:Ermelo!BG94)</f>
        <v>0</v>
      </c>
      <c r="BH94" s="79">
        <f>SUM(Gosforth:Ermelo!BH94)</f>
        <v>0</v>
      </c>
      <c r="BI94" s="79">
        <f>SUM(Gosforth:Ermelo!BI94)</f>
        <v>0</v>
      </c>
      <c r="BJ94" s="79">
        <f>SUM(Gosforth:Ermelo!BJ94)</f>
        <v>0</v>
      </c>
      <c r="BK94" s="79">
        <f>SUM(Gosforth:Ermelo!BK94)</f>
        <v>0</v>
      </c>
      <c r="BL94" s="79">
        <f>SUM(Gosforth:Ermelo!BL94)</f>
        <v>0</v>
      </c>
      <c r="BM94" s="79">
        <f>SUM(Gosforth:Ermelo!BM94)</f>
        <v>0</v>
      </c>
      <c r="BN94" s="79">
        <f>SUM(Gosforth:Ermelo!BN94)</f>
        <v>0</v>
      </c>
      <c r="BO94" s="79">
        <f>SUM(Gosforth:Ermelo!BO94)</f>
        <v>0</v>
      </c>
      <c r="BP94" s="79">
        <f>SUM(Gosforth:Ermelo!BP94)</f>
        <v>0</v>
      </c>
      <c r="BQ94" s="78">
        <f>SUM(Gosforth:Ermelo!BQ94)</f>
        <v>0</v>
      </c>
      <c r="BR94" s="80">
        <f>SUM(Gosforth:Ermelo!BR94)</f>
        <v>0</v>
      </c>
      <c r="BS94" s="79">
        <f>SUM(Gosforth:Ermelo!BS94)</f>
        <v>0</v>
      </c>
      <c r="BT94" s="79">
        <f>SUM(Gosforth:Ermelo!BT94)</f>
        <v>0</v>
      </c>
      <c r="BU94" s="79">
        <f>SUM(Gosforth:Ermelo!BU94)</f>
        <v>0</v>
      </c>
      <c r="BV94" s="79">
        <f>SUM(Gosforth:Ermelo!BV94)</f>
        <v>0</v>
      </c>
      <c r="BW94" s="79">
        <f>SUM(Gosforth:Ermelo!BW94)</f>
        <v>0</v>
      </c>
      <c r="BX94" s="79">
        <f>SUM(Gosforth:Ermelo!BX94)</f>
        <v>0</v>
      </c>
      <c r="BY94" s="79">
        <f>SUM(Gosforth:Ermelo!BY94)</f>
        <v>0</v>
      </c>
      <c r="BZ94" s="79">
        <f>SUM(Gosforth:Ermelo!BZ94)</f>
        <v>0</v>
      </c>
      <c r="CA94" s="79">
        <f>SUM(Gosforth:Ermelo!CA94)</f>
        <v>0</v>
      </c>
      <c r="CB94" s="79">
        <f>SUM(Gosforth:Ermelo!CB94)</f>
        <v>0</v>
      </c>
      <c r="CC94" s="78">
        <f>SUM(Gosforth:Ermelo!CC94)</f>
        <v>0</v>
      </c>
      <c r="CD94" s="41" t="s">
        <v>54</v>
      </c>
    </row>
    <row r="95" spans="1:82" ht="15">
      <c r="A95" s="41"/>
      <c r="B95" s="75" t="s">
        <v>191</v>
      </c>
      <c r="C95" s="131" t="s">
        <v>192</v>
      </c>
      <c r="D95" s="132" t="s">
        <v>64</v>
      </c>
      <c r="E95" s="266">
        <f>SUM(Gosforth:Ermelo!E95)</f>
        <v>360</v>
      </c>
      <c r="F95" s="221" t="b">
        <f>(Gosforth!G95+Dalpark!G95+Leandra!G95+Trichardt!G95+Ermelo!G95)=G95</f>
        <v>1</v>
      </c>
      <c r="G95" s="76">
        <f t="shared" si="43"/>
        <v>0</v>
      </c>
      <c r="H95" s="77">
        <f>SUM(Gosforth:Ermelo!H95)</f>
        <v>0</v>
      </c>
      <c r="I95" s="78">
        <f>SUM(Gosforth:Ermelo!I95)</f>
        <v>0</v>
      </c>
      <c r="J95" s="77">
        <f>SUM(Gosforth:Ermelo!J95)</f>
        <v>0</v>
      </c>
      <c r="K95" s="79">
        <f>SUM(Gosforth:Ermelo!K95)</f>
        <v>0</v>
      </c>
      <c r="L95" s="79">
        <f>SUM(Gosforth:Ermelo!L95)</f>
        <v>0</v>
      </c>
      <c r="M95" s="79">
        <f>SUM(Gosforth:Ermelo!M95)</f>
        <v>0</v>
      </c>
      <c r="N95" s="79">
        <f>SUM(Gosforth:Ermelo!N95)</f>
        <v>0</v>
      </c>
      <c r="O95" s="79">
        <f>SUM(Gosforth:Ermelo!O95)</f>
        <v>0</v>
      </c>
      <c r="P95" s="79">
        <f>SUM(Gosforth:Ermelo!P95)</f>
        <v>0</v>
      </c>
      <c r="Q95" s="79">
        <f>SUM(Gosforth:Ermelo!Q95)</f>
        <v>0</v>
      </c>
      <c r="R95" s="79">
        <f>SUM(Gosforth:Ermelo!R95)</f>
        <v>0</v>
      </c>
      <c r="S95" s="79">
        <f>SUM(Gosforth:Ermelo!S95)</f>
        <v>0</v>
      </c>
      <c r="T95" s="79">
        <f>SUM(Gosforth:Ermelo!T95)</f>
        <v>0</v>
      </c>
      <c r="U95" s="78">
        <f>SUM(Gosforth:Ermelo!U95)</f>
        <v>0</v>
      </c>
      <c r="V95" s="77">
        <f>SUM(Gosforth:Ermelo!V95)</f>
        <v>0</v>
      </c>
      <c r="W95" s="79">
        <f>SUM(Gosforth:Ermelo!W95)</f>
        <v>0</v>
      </c>
      <c r="X95" s="79">
        <f>SUM(Gosforth:Ermelo!X95)</f>
        <v>0</v>
      </c>
      <c r="Y95" s="79">
        <f>SUM(Gosforth:Ermelo!Y95)</f>
        <v>0</v>
      </c>
      <c r="Z95" s="79">
        <f>SUM(Gosforth:Ermelo!Z95)</f>
        <v>0</v>
      </c>
      <c r="AA95" s="79">
        <f>SUM(Gosforth:Ermelo!AA95)</f>
        <v>0</v>
      </c>
      <c r="AB95" s="79">
        <f>SUM(Gosforth:Ermelo!AB95)</f>
        <v>0</v>
      </c>
      <c r="AC95" s="79">
        <f>SUM(Gosforth:Ermelo!AC95)</f>
        <v>0</v>
      </c>
      <c r="AD95" s="79">
        <f>SUM(Gosforth:Ermelo!AD95)</f>
        <v>0</v>
      </c>
      <c r="AE95" s="79">
        <f>SUM(Gosforth:Ermelo!AE95)</f>
        <v>0</v>
      </c>
      <c r="AF95" s="79">
        <f>SUM(Gosforth:Ermelo!AF95)</f>
        <v>0</v>
      </c>
      <c r="AG95" s="78">
        <f>SUM(Gosforth:Ermelo!AG95)</f>
        <v>0</v>
      </c>
      <c r="AH95" s="80">
        <f>SUM(Gosforth:Ermelo!AH95)</f>
        <v>0</v>
      </c>
      <c r="AI95" s="79">
        <f>SUM(Gosforth:Ermelo!AI95)</f>
        <v>0</v>
      </c>
      <c r="AJ95" s="79">
        <f>SUM(Gosforth:Ermelo!AJ95)</f>
        <v>0</v>
      </c>
      <c r="AK95" s="79">
        <f>SUM(Gosforth:Ermelo!AK95)</f>
        <v>0</v>
      </c>
      <c r="AL95" s="79">
        <f>SUM(Gosforth:Ermelo!AL95)</f>
        <v>0</v>
      </c>
      <c r="AM95" s="79">
        <f>SUM(Gosforth:Ermelo!AM95)</f>
        <v>0</v>
      </c>
      <c r="AN95" s="79">
        <f>SUM(Gosforth:Ermelo!AN95)</f>
        <v>0</v>
      </c>
      <c r="AO95" s="79">
        <f>SUM(Gosforth:Ermelo!AO95)</f>
        <v>0</v>
      </c>
      <c r="AP95" s="79">
        <f>SUM(Gosforth:Ermelo!AP95)</f>
        <v>0</v>
      </c>
      <c r="AQ95" s="79">
        <f>SUM(Gosforth:Ermelo!AQ95)</f>
        <v>0</v>
      </c>
      <c r="AR95" s="79">
        <f>SUM(Gosforth:Ermelo!AR95)</f>
        <v>0</v>
      </c>
      <c r="AS95" s="78">
        <f>SUM(Gosforth:Ermelo!AS95)</f>
        <v>0</v>
      </c>
      <c r="AT95" s="80">
        <f>SUM(Gosforth:Ermelo!AT95)</f>
        <v>0</v>
      </c>
      <c r="AU95" s="79">
        <f>SUM(Gosforth:Ermelo!AU95)</f>
        <v>0</v>
      </c>
      <c r="AV95" s="79">
        <f>SUM(Gosforth:Ermelo!AV95)</f>
        <v>0</v>
      </c>
      <c r="AW95" s="79">
        <f>SUM(Gosforth:Ermelo!AW95)</f>
        <v>0</v>
      </c>
      <c r="AX95" s="79">
        <f>SUM(Gosforth:Ermelo!AX95)</f>
        <v>0</v>
      </c>
      <c r="AY95" s="79">
        <f>SUM(Gosforth:Ermelo!AY95)</f>
        <v>0</v>
      </c>
      <c r="AZ95" s="79">
        <f>SUM(Gosforth:Ermelo!AZ95)</f>
        <v>0</v>
      </c>
      <c r="BA95" s="79">
        <f>SUM(Gosforth:Ermelo!BA95)</f>
        <v>0</v>
      </c>
      <c r="BB95" s="79">
        <f>SUM(Gosforth:Ermelo!BB95)</f>
        <v>0</v>
      </c>
      <c r="BC95" s="79">
        <f>SUM(Gosforth:Ermelo!BC95)</f>
        <v>0</v>
      </c>
      <c r="BD95" s="79">
        <f>SUM(Gosforth:Ermelo!BD95)</f>
        <v>0</v>
      </c>
      <c r="BE95" s="78">
        <f>SUM(Gosforth:Ermelo!BE95)</f>
        <v>0</v>
      </c>
      <c r="BF95" s="80">
        <f>SUM(Gosforth:Ermelo!BF95)</f>
        <v>0</v>
      </c>
      <c r="BG95" s="79">
        <f>SUM(Gosforth:Ermelo!BG95)</f>
        <v>0</v>
      </c>
      <c r="BH95" s="79">
        <f>SUM(Gosforth:Ermelo!BH95)</f>
        <v>0</v>
      </c>
      <c r="BI95" s="79">
        <f>SUM(Gosforth:Ermelo!BI95)</f>
        <v>0</v>
      </c>
      <c r="BJ95" s="79">
        <f>SUM(Gosforth:Ermelo!BJ95)</f>
        <v>0</v>
      </c>
      <c r="BK95" s="79">
        <f>SUM(Gosforth:Ermelo!BK95)</f>
        <v>0</v>
      </c>
      <c r="BL95" s="79">
        <f>SUM(Gosforth:Ermelo!BL95)</f>
        <v>0</v>
      </c>
      <c r="BM95" s="79">
        <f>SUM(Gosforth:Ermelo!BM95)</f>
        <v>0</v>
      </c>
      <c r="BN95" s="79">
        <f>SUM(Gosforth:Ermelo!BN95)</f>
        <v>0</v>
      </c>
      <c r="BO95" s="79">
        <f>SUM(Gosforth:Ermelo!BO95)</f>
        <v>0</v>
      </c>
      <c r="BP95" s="79">
        <f>SUM(Gosforth:Ermelo!BP95)</f>
        <v>0</v>
      </c>
      <c r="BQ95" s="78">
        <f>SUM(Gosforth:Ermelo!BQ95)</f>
        <v>0</v>
      </c>
      <c r="BR95" s="80">
        <f>SUM(Gosforth:Ermelo!BR95)</f>
        <v>0</v>
      </c>
      <c r="BS95" s="79">
        <f>SUM(Gosforth:Ermelo!BS95)</f>
        <v>0</v>
      </c>
      <c r="BT95" s="79">
        <f>SUM(Gosforth:Ermelo!BT95)</f>
        <v>0</v>
      </c>
      <c r="BU95" s="79">
        <f>SUM(Gosforth:Ermelo!BU95)</f>
        <v>0</v>
      </c>
      <c r="BV95" s="79">
        <f>SUM(Gosforth:Ermelo!BV95)</f>
        <v>0</v>
      </c>
      <c r="BW95" s="79">
        <f>SUM(Gosforth:Ermelo!BW95)</f>
        <v>0</v>
      </c>
      <c r="BX95" s="79">
        <f>SUM(Gosforth:Ermelo!BX95)</f>
        <v>0</v>
      </c>
      <c r="BY95" s="79">
        <f>SUM(Gosforth:Ermelo!BY95)</f>
        <v>0</v>
      </c>
      <c r="BZ95" s="79">
        <f>SUM(Gosforth:Ermelo!BZ95)</f>
        <v>0</v>
      </c>
      <c r="CA95" s="79">
        <f>SUM(Gosforth:Ermelo!CA95)</f>
        <v>0</v>
      </c>
      <c r="CB95" s="79">
        <f>SUM(Gosforth:Ermelo!CB95)</f>
        <v>0</v>
      </c>
      <c r="CC95" s="78">
        <f>SUM(Gosforth:Ermelo!CC95)</f>
        <v>0</v>
      </c>
      <c r="CD95" s="41" t="s">
        <v>54</v>
      </c>
    </row>
    <row r="96" spans="1:82" ht="15">
      <c r="A96" s="41"/>
      <c r="B96" s="131" t="s">
        <v>193</v>
      </c>
      <c r="C96" s="131" t="s">
        <v>194</v>
      </c>
      <c r="D96" s="132" t="s">
        <v>64</v>
      </c>
      <c r="E96" s="266">
        <f>SUM(Gosforth:Ermelo!E96)</f>
        <v>360</v>
      </c>
      <c r="F96" s="221" t="b">
        <f>(Gosforth!G96+Dalpark!G96+Leandra!G96+Trichardt!G96+Ermelo!G96)=G96</f>
        <v>1</v>
      </c>
      <c r="G96" s="76">
        <f t="shared" si="43"/>
        <v>0</v>
      </c>
      <c r="H96" s="77">
        <f>SUM(Gosforth:Ermelo!H96)</f>
        <v>0</v>
      </c>
      <c r="I96" s="78">
        <f>SUM(Gosforth:Ermelo!I96)</f>
        <v>0</v>
      </c>
      <c r="J96" s="77">
        <f>SUM(Gosforth:Ermelo!J96)</f>
        <v>0</v>
      </c>
      <c r="K96" s="79">
        <f>SUM(Gosforth:Ermelo!K96)</f>
        <v>0</v>
      </c>
      <c r="L96" s="79">
        <f>SUM(Gosforth:Ermelo!L96)</f>
        <v>0</v>
      </c>
      <c r="M96" s="79">
        <f>SUM(Gosforth:Ermelo!M96)</f>
        <v>0</v>
      </c>
      <c r="N96" s="79">
        <f>SUM(Gosforth:Ermelo!N96)</f>
        <v>0</v>
      </c>
      <c r="O96" s="79">
        <f>SUM(Gosforth:Ermelo!O96)</f>
        <v>0</v>
      </c>
      <c r="P96" s="79">
        <f>SUM(Gosforth:Ermelo!P96)</f>
        <v>0</v>
      </c>
      <c r="Q96" s="79">
        <f>SUM(Gosforth:Ermelo!Q96)</f>
        <v>0</v>
      </c>
      <c r="R96" s="79">
        <f>SUM(Gosforth:Ermelo!R96)</f>
        <v>0</v>
      </c>
      <c r="S96" s="79">
        <f>SUM(Gosforth:Ermelo!S96)</f>
        <v>0</v>
      </c>
      <c r="T96" s="79">
        <f>SUM(Gosforth:Ermelo!T96)</f>
        <v>0</v>
      </c>
      <c r="U96" s="78">
        <f>SUM(Gosforth:Ermelo!U96)</f>
        <v>0</v>
      </c>
      <c r="V96" s="77">
        <f>SUM(Gosforth:Ermelo!V96)</f>
        <v>0</v>
      </c>
      <c r="W96" s="79">
        <f>SUM(Gosforth:Ermelo!W96)</f>
        <v>0</v>
      </c>
      <c r="X96" s="79">
        <f>SUM(Gosforth:Ermelo!X96)</f>
        <v>0</v>
      </c>
      <c r="Y96" s="79">
        <f>SUM(Gosforth:Ermelo!Y96)</f>
        <v>0</v>
      </c>
      <c r="Z96" s="79">
        <f>SUM(Gosforth:Ermelo!Z96)</f>
        <v>0</v>
      </c>
      <c r="AA96" s="79">
        <f>SUM(Gosforth:Ermelo!AA96)</f>
        <v>0</v>
      </c>
      <c r="AB96" s="79">
        <f>SUM(Gosforth:Ermelo!AB96)</f>
        <v>0</v>
      </c>
      <c r="AC96" s="79">
        <f>SUM(Gosforth:Ermelo!AC96)</f>
        <v>0</v>
      </c>
      <c r="AD96" s="79">
        <f>SUM(Gosforth:Ermelo!AD96)</f>
        <v>0</v>
      </c>
      <c r="AE96" s="79">
        <f>SUM(Gosforth:Ermelo!AE96)</f>
        <v>0</v>
      </c>
      <c r="AF96" s="79">
        <f>SUM(Gosforth:Ermelo!AF96)</f>
        <v>0</v>
      </c>
      <c r="AG96" s="78">
        <f>SUM(Gosforth:Ermelo!AG96)</f>
        <v>0</v>
      </c>
      <c r="AH96" s="80">
        <f>SUM(Gosforth:Ermelo!AH96)</f>
        <v>0</v>
      </c>
      <c r="AI96" s="79">
        <f>SUM(Gosforth:Ermelo!AI96)</f>
        <v>0</v>
      </c>
      <c r="AJ96" s="79">
        <f>SUM(Gosforth:Ermelo!AJ96)</f>
        <v>0</v>
      </c>
      <c r="AK96" s="79">
        <f>SUM(Gosforth:Ermelo!AK96)</f>
        <v>0</v>
      </c>
      <c r="AL96" s="79">
        <f>SUM(Gosforth:Ermelo!AL96)</f>
        <v>0</v>
      </c>
      <c r="AM96" s="79">
        <f>SUM(Gosforth:Ermelo!AM96)</f>
        <v>0</v>
      </c>
      <c r="AN96" s="79">
        <f>SUM(Gosforth:Ermelo!AN96)</f>
        <v>0</v>
      </c>
      <c r="AO96" s="79">
        <f>SUM(Gosforth:Ermelo!AO96)</f>
        <v>0</v>
      </c>
      <c r="AP96" s="79">
        <f>SUM(Gosforth:Ermelo!AP96)</f>
        <v>0</v>
      </c>
      <c r="AQ96" s="79">
        <f>SUM(Gosforth:Ermelo!AQ96)</f>
        <v>0</v>
      </c>
      <c r="AR96" s="79">
        <f>SUM(Gosforth:Ermelo!AR96)</f>
        <v>0</v>
      </c>
      <c r="AS96" s="78">
        <f>SUM(Gosforth:Ermelo!AS96)</f>
        <v>0</v>
      </c>
      <c r="AT96" s="80">
        <f>SUM(Gosforth:Ermelo!AT96)</f>
        <v>0</v>
      </c>
      <c r="AU96" s="79">
        <f>SUM(Gosforth:Ermelo!AU96)</f>
        <v>0</v>
      </c>
      <c r="AV96" s="79">
        <f>SUM(Gosforth:Ermelo!AV96)</f>
        <v>0</v>
      </c>
      <c r="AW96" s="79">
        <f>SUM(Gosforth:Ermelo!AW96)</f>
        <v>0</v>
      </c>
      <c r="AX96" s="79">
        <f>SUM(Gosforth:Ermelo!AX96)</f>
        <v>0</v>
      </c>
      <c r="AY96" s="79">
        <f>SUM(Gosforth:Ermelo!AY96)</f>
        <v>0</v>
      </c>
      <c r="AZ96" s="79">
        <f>SUM(Gosforth:Ermelo!AZ96)</f>
        <v>0</v>
      </c>
      <c r="BA96" s="79">
        <f>SUM(Gosforth:Ermelo!BA96)</f>
        <v>0</v>
      </c>
      <c r="BB96" s="79">
        <f>SUM(Gosforth:Ermelo!BB96)</f>
        <v>0</v>
      </c>
      <c r="BC96" s="79">
        <f>SUM(Gosforth:Ermelo!BC96)</f>
        <v>0</v>
      </c>
      <c r="BD96" s="79">
        <f>SUM(Gosforth:Ermelo!BD96)</f>
        <v>0</v>
      </c>
      <c r="BE96" s="78">
        <f>SUM(Gosforth:Ermelo!BE96)</f>
        <v>0</v>
      </c>
      <c r="BF96" s="80">
        <f>SUM(Gosforth:Ermelo!BF96)</f>
        <v>0</v>
      </c>
      <c r="BG96" s="79">
        <f>SUM(Gosforth:Ermelo!BG96)</f>
        <v>0</v>
      </c>
      <c r="BH96" s="79">
        <f>SUM(Gosforth:Ermelo!BH96)</f>
        <v>0</v>
      </c>
      <c r="BI96" s="79">
        <f>SUM(Gosforth:Ermelo!BI96)</f>
        <v>0</v>
      </c>
      <c r="BJ96" s="79">
        <f>SUM(Gosforth:Ermelo!BJ96)</f>
        <v>0</v>
      </c>
      <c r="BK96" s="79">
        <f>SUM(Gosforth:Ermelo!BK96)</f>
        <v>0</v>
      </c>
      <c r="BL96" s="79">
        <f>SUM(Gosforth:Ermelo!BL96)</f>
        <v>0</v>
      </c>
      <c r="BM96" s="79">
        <f>SUM(Gosforth:Ermelo!BM96)</f>
        <v>0</v>
      </c>
      <c r="BN96" s="79">
        <f>SUM(Gosforth:Ermelo!BN96)</f>
        <v>0</v>
      </c>
      <c r="BO96" s="79">
        <f>SUM(Gosforth:Ermelo!BO96)</f>
        <v>0</v>
      </c>
      <c r="BP96" s="79">
        <f>SUM(Gosforth:Ermelo!BP96)</f>
        <v>0</v>
      </c>
      <c r="BQ96" s="78">
        <f>SUM(Gosforth:Ermelo!BQ96)</f>
        <v>0</v>
      </c>
      <c r="BR96" s="80">
        <f>SUM(Gosforth:Ermelo!BR96)</f>
        <v>0</v>
      </c>
      <c r="BS96" s="79">
        <f>SUM(Gosforth:Ermelo!BS96)</f>
        <v>0</v>
      </c>
      <c r="BT96" s="79">
        <f>SUM(Gosforth:Ermelo!BT96)</f>
        <v>0</v>
      </c>
      <c r="BU96" s="79">
        <f>SUM(Gosforth:Ermelo!BU96)</f>
        <v>0</v>
      </c>
      <c r="BV96" s="79">
        <f>SUM(Gosforth:Ermelo!BV96)</f>
        <v>0</v>
      </c>
      <c r="BW96" s="79">
        <f>SUM(Gosforth:Ermelo!BW96)</f>
        <v>0</v>
      </c>
      <c r="BX96" s="79">
        <f>SUM(Gosforth:Ermelo!BX96)</f>
        <v>0</v>
      </c>
      <c r="BY96" s="79">
        <f>SUM(Gosforth:Ermelo!BY96)</f>
        <v>0</v>
      </c>
      <c r="BZ96" s="79">
        <f>SUM(Gosforth:Ermelo!BZ96)</f>
        <v>0</v>
      </c>
      <c r="CA96" s="79">
        <f>SUM(Gosforth:Ermelo!CA96)</f>
        <v>0</v>
      </c>
      <c r="CB96" s="79">
        <f>SUM(Gosforth:Ermelo!CB96)</f>
        <v>0</v>
      </c>
      <c r="CC96" s="78">
        <f>SUM(Gosforth:Ermelo!CC96)</f>
        <v>0</v>
      </c>
      <c r="CD96" s="41" t="s">
        <v>54</v>
      </c>
    </row>
    <row r="97" spans="1:82" ht="15">
      <c r="A97" s="41"/>
      <c r="B97" s="131" t="s">
        <v>195</v>
      </c>
      <c r="C97" s="131" t="s">
        <v>196</v>
      </c>
      <c r="D97" s="132" t="s">
        <v>64</v>
      </c>
      <c r="E97" s="266">
        <f>SUM(Gosforth:Ermelo!E97)</f>
        <v>360</v>
      </c>
      <c r="F97" s="221" t="b">
        <f>(Gosforth!G97+Dalpark!G97+Leandra!G97+Trichardt!G97+Ermelo!G97)=G97</f>
        <v>1</v>
      </c>
      <c r="G97" s="76">
        <f t="shared" si="43"/>
        <v>0</v>
      </c>
      <c r="H97" s="77">
        <f>SUM(Gosforth:Ermelo!H97)</f>
        <v>0</v>
      </c>
      <c r="I97" s="78">
        <f>SUM(Gosforth:Ermelo!I97)</f>
        <v>0</v>
      </c>
      <c r="J97" s="77">
        <f>SUM(Gosforth:Ermelo!J97)</f>
        <v>0</v>
      </c>
      <c r="K97" s="79">
        <f>SUM(Gosforth:Ermelo!K97)</f>
        <v>0</v>
      </c>
      <c r="L97" s="79">
        <f>SUM(Gosforth:Ermelo!L97)</f>
        <v>0</v>
      </c>
      <c r="M97" s="79">
        <f>SUM(Gosforth:Ermelo!M97)</f>
        <v>0</v>
      </c>
      <c r="N97" s="79">
        <f>SUM(Gosforth:Ermelo!N97)</f>
        <v>0</v>
      </c>
      <c r="O97" s="79">
        <f>SUM(Gosforth:Ermelo!O97)</f>
        <v>0</v>
      </c>
      <c r="P97" s="79">
        <f>SUM(Gosforth:Ermelo!P97)</f>
        <v>0</v>
      </c>
      <c r="Q97" s="79">
        <f>SUM(Gosforth:Ermelo!Q97)</f>
        <v>0</v>
      </c>
      <c r="R97" s="79">
        <f>SUM(Gosforth:Ermelo!R97)</f>
        <v>0</v>
      </c>
      <c r="S97" s="79">
        <f>SUM(Gosforth:Ermelo!S97)</f>
        <v>0</v>
      </c>
      <c r="T97" s="79">
        <f>SUM(Gosforth:Ermelo!T97)</f>
        <v>0</v>
      </c>
      <c r="U97" s="78">
        <f>SUM(Gosforth:Ermelo!U97)</f>
        <v>0</v>
      </c>
      <c r="V97" s="77">
        <f>SUM(Gosforth:Ermelo!V97)</f>
        <v>0</v>
      </c>
      <c r="W97" s="79">
        <f>SUM(Gosforth:Ermelo!W97)</f>
        <v>0</v>
      </c>
      <c r="X97" s="79">
        <f>SUM(Gosforth:Ermelo!X97)</f>
        <v>0</v>
      </c>
      <c r="Y97" s="79">
        <f>SUM(Gosforth:Ermelo!Y97)</f>
        <v>0</v>
      </c>
      <c r="Z97" s="79">
        <f>SUM(Gosforth:Ermelo!Z97)</f>
        <v>0</v>
      </c>
      <c r="AA97" s="79">
        <f>SUM(Gosforth:Ermelo!AA97)</f>
        <v>0</v>
      </c>
      <c r="AB97" s="79">
        <f>SUM(Gosforth:Ermelo!AB97)</f>
        <v>0</v>
      </c>
      <c r="AC97" s="79">
        <f>SUM(Gosforth:Ermelo!AC97)</f>
        <v>0</v>
      </c>
      <c r="AD97" s="79">
        <f>SUM(Gosforth:Ermelo!AD97)</f>
        <v>0</v>
      </c>
      <c r="AE97" s="79">
        <f>SUM(Gosforth:Ermelo!AE97)</f>
        <v>0</v>
      </c>
      <c r="AF97" s="79">
        <f>SUM(Gosforth:Ermelo!AF97)</f>
        <v>0</v>
      </c>
      <c r="AG97" s="78">
        <f>SUM(Gosforth:Ermelo!AG97)</f>
        <v>0</v>
      </c>
      <c r="AH97" s="80">
        <f>SUM(Gosforth:Ermelo!AH97)</f>
        <v>0</v>
      </c>
      <c r="AI97" s="79">
        <f>SUM(Gosforth:Ermelo!AI97)</f>
        <v>0</v>
      </c>
      <c r="AJ97" s="79">
        <f>SUM(Gosforth:Ermelo!AJ97)</f>
        <v>0</v>
      </c>
      <c r="AK97" s="79">
        <f>SUM(Gosforth:Ermelo!AK97)</f>
        <v>0</v>
      </c>
      <c r="AL97" s="79">
        <f>SUM(Gosforth:Ermelo!AL97)</f>
        <v>0</v>
      </c>
      <c r="AM97" s="79">
        <f>SUM(Gosforth:Ermelo!AM97)</f>
        <v>0</v>
      </c>
      <c r="AN97" s="79">
        <f>SUM(Gosforth:Ermelo!AN97)</f>
        <v>0</v>
      </c>
      <c r="AO97" s="79">
        <f>SUM(Gosforth:Ermelo!AO97)</f>
        <v>0</v>
      </c>
      <c r="AP97" s="79">
        <f>SUM(Gosforth:Ermelo!AP97)</f>
        <v>0</v>
      </c>
      <c r="AQ97" s="79">
        <f>SUM(Gosforth:Ermelo!AQ97)</f>
        <v>0</v>
      </c>
      <c r="AR97" s="79">
        <f>SUM(Gosforth:Ermelo!AR97)</f>
        <v>0</v>
      </c>
      <c r="AS97" s="78">
        <f>SUM(Gosforth:Ermelo!AS97)</f>
        <v>0</v>
      </c>
      <c r="AT97" s="80">
        <f>SUM(Gosforth:Ermelo!AT97)</f>
        <v>0</v>
      </c>
      <c r="AU97" s="79">
        <f>SUM(Gosforth:Ermelo!AU97)</f>
        <v>0</v>
      </c>
      <c r="AV97" s="79">
        <f>SUM(Gosforth:Ermelo!AV97)</f>
        <v>0</v>
      </c>
      <c r="AW97" s="79">
        <f>SUM(Gosforth:Ermelo!AW97)</f>
        <v>0</v>
      </c>
      <c r="AX97" s="79">
        <f>SUM(Gosforth:Ermelo!AX97)</f>
        <v>0</v>
      </c>
      <c r="AY97" s="79">
        <f>SUM(Gosforth:Ermelo!AY97)</f>
        <v>0</v>
      </c>
      <c r="AZ97" s="79">
        <f>SUM(Gosforth:Ermelo!AZ97)</f>
        <v>0</v>
      </c>
      <c r="BA97" s="79">
        <f>SUM(Gosforth:Ermelo!BA97)</f>
        <v>0</v>
      </c>
      <c r="BB97" s="79">
        <f>SUM(Gosforth:Ermelo!BB97)</f>
        <v>0</v>
      </c>
      <c r="BC97" s="79">
        <f>SUM(Gosforth:Ermelo!BC97)</f>
        <v>0</v>
      </c>
      <c r="BD97" s="79">
        <f>SUM(Gosforth:Ermelo!BD97)</f>
        <v>0</v>
      </c>
      <c r="BE97" s="78">
        <f>SUM(Gosforth:Ermelo!BE97)</f>
        <v>0</v>
      </c>
      <c r="BF97" s="80">
        <f>SUM(Gosforth:Ermelo!BF97)</f>
        <v>0</v>
      </c>
      <c r="BG97" s="79">
        <f>SUM(Gosforth:Ermelo!BG97)</f>
        <v>0</v>
      </c>
      <c r="BH97" s="79">
        <f>SUM(Gosforth:Ermelo!BH97)</f>
        <v>0</v>
      </c>
      <c r="BI97" s="79">
        <f>SUM(Gosforth:Ermelo!BI97)</f>
        <v>0</v>
      </c>
      <c r="BJ97" s="79">
        <f>SUM(Gosforth:Ermelo!BJ97)</f>
        <v>0</v>
      </c>
      <c r="BK97" s="79">
        <f>SUM(Gosforth:Ermelo!BK97)</f>
        <v>0</v>
      </c>
      <c r="BL97" s="79">
        <f>SUM(Gosforth:Ermelo!BL97)</f>
        <v>0</v>
      </c>
      <c r="BM97" s="79">
        <f>SUM(Gosforth:Ermelo!BM97)</f>
        <v>0</v>
      </c>
      <c r="BN97" s="79">
        <f>SUM(Gosforth:Ermelo!BN97)</f>
        <v>0</v>
      </c>
      <c r="BO97" s="79">
        <f>SUM(Gosforth:Ermelo!BO97)</f>
        <v>0</v>
      </c>
      <c r="BP97" s="79">
        <f>SUM(Gosforth:Ermelo!BP97)</f>
        <v>0</v>
      </c>
      <c r="BQ97" s="78">
        <f>SUM(Gosforth:Ermelo!BQ97)</f>
        <v>0</v>
      </c>
      <c r="BR97" s="80">
        <f>SUM(Gosforth:Ermelo!BR97)</f>
        <v>0</v>
      </c>
      <c r="BS97" s="79">
        <f>SUM(Gosforth:Ermelo!BS97)</f>
        <v>0</v>
      </c>
      <c r="BT97" s="79">
        <f>SUM(Gosforth:Ermelo!BT97)</f>
        <v>0</v>
      </c>
      <c r="BU97" s="79">
        <f>SUM(Gosforth:Ermelo!BU97)</f>
        <v>0</v>
      </c>
      <c r="BV97" s="79">
        <f>SUM(Gosforth:Ermelo!BV97)</f>
        <v>0</v>
      </c>
      <c r="BW97" s="79">
        <f>SUM(Gosforth:Ermelo!BW97)</f>
        <v>0</v>
      </c>
      <c r="BX97" s="79">
        <f>SUM(Gosforth:Ermelo!BX97)</f>
        <v>0</v>
      </c>
      <c r="BY97" s="79">
        <f>SUM(Gosforth:Ermelo!BY97)</f>
        <v>0</v>
      </c>
      <c r="BZ97" s="79">
        <f>SUM(Gosforth:Ermelo!BZ97)</f>
        <v>0</v>
      </c>
      <c r="CA97" s="79">
        <f>SUM(Gosforth:Ermelo!CA97)</f>
        <v>0</v>
      </c>
      <c r="CB97" s="79">
        <f>SUM(Gosforth:Ermelo!CB97)</f>
        <v>0</v>
      </c>
      <c r="CC97" s="78">
        <f>SUM(Gosforth:Ermelo!CC97)</f>
        <v>0</v>
      </c>
      <c r="CD97" s="41" t="s">
        <v>54</v>
      </c>
    </row>
    <row r="98" spans="1:82" ht="15">
      <c r="A98" s="41"/>
      <c r="B98" s="131" t="s">
        <v>197</v>
      </c>
      <c r="C98" s="229" t="s">
        <v>198</v>
      </c>
      <c r="D98" s="132" t="s">
        <v>64</v>
      </c>
      <c r="E98" s="266">
        <f>SUM(Gosforth:Ermelo!E98)</f>
        <v>360</v>
      </c>
      <c r="F98" s="221" t="b">
        <f>(Gosforth!G98+Dalpark!G98+Leandra!G98+Trichardt!G98+Ermelo!G98)=G98</f>
        <v>1</v>
      </c>
      <c r="G98" s="76">
        <f t="shared" si="43"/>
        <v>0</v>
      </c>
      <c r="H98" s="77">
        <f>SUM(Gosforth:Ermelo!H98)</f>
        <v>0</v>
      </c>
      <c r="I98" s="78">
        <f>SUM(Gosforth:Ermelo!I98)</f>
        <v>0</v>
      </c>
      <c r="J98" s="77">
        <f>SUM(Gosforth:Ermelo!J98)</f>
        <v>0</v>
      </c>
      <c r="K98" s="79">
        <f>SUM(Gosforth:Ermelo!K98)</f>
        <v>0</v>
      </c>
      <c r="L98" s="79">
        <f>SUM(Gosforth:Ermelo!L98)</f>
        <v>0</v>
      </c>
      <c r="M98" s="79">
        <f>SUM(Gosforth:Ermelo!M98)</f>
        <v>0</v>
      </c>
      <c r="N98" s="79">
        <f>SUM(Gosforth:Ermelo!N98)</f>
        <v>0</v>
      </c>
      <c r="O98" s="79">
        <f>SUM(Gosforth:Ermelo!O98)</f>
        <v>0</v>
      </c>
      <c r="P98" s="79">
        <f>SUM(Gosforth:Ermelo!P98)</f>
        <v>0</v>
      </c>
      <c r="Q98" s="79">
        <f>SUM(Gosforth:Ermelo!Q98)</f>
        <v>0</v>
      </c>
      <c r="R98" s="79">
        <f>SUM(Gosforth:Ermelo!R98)</f>
        <v>0</v>
      </c>
      <c r="S98" s="79">
        <f>SUM(Gosforth:Ermelo!S98)</f>
        <v>0</v>
      </c>
      <c r="T98" s="79">
        <f>SUM(Gosforth:Ermelo!T98)</f>
        <v>0</v>
      </c>
      <c r="U98" s="78">
        <f>SUM(Gosforth:Ermelo!U98)</f>
        <v>0</v>
      </c>
      <c r="V98" s="77">
        <f>SUM(Gosforth:Ermelo!V98)</f>
        <v>0</v>
      </c>
      <c r="W98" s="79">
        <f>SUM(Gosforth:Ermelo!W98)</f>
        <v>0</v>
      </c>
      <c r="X98" s="79">
        <f>SUM(Gosforth:Ermelo!X98)</f>
        <v>0</v>
      </c>
      <c r="Y98" s="79">
        <f>SUM(Gosforth:Ermelo!Y98)</f>
        <v>0</v>
      </c>
      <c r="Z98" s="79">
        <f>SUM(Gosforth:Ermelo!Z98)</f>
        <v>0</v>
      </c>
      <c r="AA98" s="79">
        <f>SUM(Gosforth:Ermelo!AA98)</f>
        <v>0</v>
      </c>
      <c r="AB98" s="79">
        <f>SUM(Gosforth:Ermelo!AB98)</f>
        <v>0</v>
      </c>
      <c r="AC98" s="79">
        <f>SUM(Gosforth:Ermelo!AC98)</f>
        <v>0</v>
      </c>
      <c r="AD98" s="79">
        <f>SUM(Gosforth:Ermelo!AD98)</f>
        <v>0</v>
      </c>
      <c r="AE98" s="79">
        <f>SUM(Gosforth:Ermelo!AE98)</f>
        <v>0</v>
      </c>
      <c r="AF98" s="79">
        <f>SUM(Gosforth:Ermelo!AF98)</f>
        <v>0</v>
      </c>
      <c r="AG98" s="78">
        <f>SUM(Gosforth:Ermelo!AG98)</f>
        <v>0</v>
      </c>
      <c r="AH98" s="80">
        <f>SUM(Gosforth:Ermelo!AH98)</f>
        <v>0</v>
      </c>
      <c r="AI98" s="79">
        <f>SUM(Gosforth:Ermelo!AI98)</f>
        <v>0</v>
      </c>
      <c r="AJ98" s="79">
        <f>SUM(Gosforth:Ermelo!AJ98)</f>
        <v>0</v>
      </c>
      <c r="AK98" s="79">
        <f>SUM(Gosforth:Ermelo!AK98)</f>
        <v>0</v>
      </c>
      <c r="AL98" s="79">
        <f>SUM(Gosforth:Ermelo!AL98)</f>
        <v>0</v>
      </c>
      <c r="AM98" s="79">
        <f>SUM(Gosforth:Ermelo!AM98)</f>
        <v>0</v>
      </c>
      <c r="AN98" s="79">
        <f>SUM(Gosforth:Ermelo!AN98)</f>
        <v>0</v>
      </c>
      <c r="AO98" s="79">
        <f>SUM(Gosforth:Ermelo!AO98)</f>
        <v>0</v>
      </c>
      <c r="AP98" s="79">
        <f>SUM(Gosforth:Ermelo!AP98)</f>
        <v>0</v>
      </c>
      <c r="AQ98" s="79">
        <f>SUM(Gosforth:Ermelo!AQ98)</f>
        <v>0</v>
      </c>
      <c r="AR98" s="79">
        <f>SUM(Gosforth:Ermelo!AR98)</f>
        <v>0</v>
      </c>
      <c r="AS98" s="78">
        <f>SUM(Gosforth:Ermelo!AS98)</f>
        <v>0</v>
      </c>
      <c r="AT98" s="80">
        <f>SUM(Gosforth:Ermelo!AT98)</f>
        <v>0</v>
      </c>
      <c r="AU98" s="79">
        <f>SUM(Gosforth:Ermelo!AU98)</f>
        <v>0</v>
      </c>
      <c r="AV98" s="79">
        <f>SUM(Gosforth:Ermelo!AV98)</f>
        <v>0</v>
      </c>
      <c r="AW98" s="79">
        <f>SUM(Gosforth:Ermelo!AW98)</f>
        <v>0</v>
      </c>
      <c r="AX98" s="79">
        <f>SUM(Gosforth:Ermelo!AX98)</f>
        <v>0</v>
      </c>
      <c r="AY98" s="79">
        <f>SUM(Gosforth:Ermelo!AY98)</f>
        <v>0</v>
      </c>
      <c r="AZ98" s="79">
        <f>SUM(Gosforth:Ermelo!AZ98)</f>
        <v>0</v>
      </c>
      <c r="BA98" s="79">
        <f>SUM(Gosforth:Ermelo!BA98)</f>
        <v>0</v>
      </c>
      <c r="BB98" s="79">
        <f>SUM(Gosforth:Ermelo!BB98)</f>
        <v>0</v>
      </c>
      <c r="BC98" s="79">
        <f>SUM(Gosforth:Ermelo!BC98)</f>
        <v>0</v>
      </c>
      <c r="BD98" s="79">
        <f>SUM(Gosforth:Ermelo!BD98)</f>
        <v>0</v>
      </c>
      <c r="BE98" s="78">
        <f>SUM(Gosforth:Ermelo!BE98)</f>
        <v>0</v>
      </c>
      <c r="BF98" s="80">
        <f>SUM(Gosforth:Ermelo!BF98)</f>
        <v>0</v>
      </c>
      <c r="BG98" s="79">
        <f>SUM(Gosforth:Ermelo!BG98)</f>
        <v>0</v>
      </c>
      <c r="BH98" s="79">
        <f>SUM(Gosforth:Ermelo!BH98)</f>
        <v>0</v>
      </c>
      <c r="BI98" s="79">
        <f>SUM(Gosforth:Ermelo!BI98)</f>
        <v>0</v>
      </c>
      <c r="BJ98" s="79">
        <f>SUM(Gosforth:Ermelo!BJ98)</f>
        <v>0</v>
      </c>
      <c r="BK98" s="79">
        <f>SUM(Gosforth:Ermelo!BK98)</f>
        <v>0</v>
      </c>
      <c r="BL98" s="79">
        <f>SUM(Gosforth:Ermelo!BL98)</f>
        <v>0</v>
      </c>
      <c r="BM98" s="79">
        <f>SUM(Gosforth:Ermelo!BM98)</f>
        <v>0</v>
      </c>
      <c r="BN98" s="79">
        <f>SUM(Gosforth:Ermelo!BN98)</f>
        <v>0</v>
      </c>
      <c r="BO98" s="79">
        <f>SUM(Gosforth:Ermelo!BO98)</f>
        <v>0</v>
      </c>
      <c r="BP98" s="79">
        <f>SUM(Gosforth:Ermelo!BP98)</f>
        <v>0</v>
      </c>
      <c r="BQ98" s="78">
        <f>SUM(Gosforth:Ermelo!BQ98)</f>
        <v>0</v>
      </c>
      <c r="BR98" s="80">
        <f>SUM(Gosforth:Ermelo!BR98)</f>
        <v>0</v>
      </c>
      <c r="BS98" s="79">
        <f>SUM(Gosforth:Ermelo!BS98)</f>
        <v>0</v>
      </c>
      <c r="BT98" s="79">
        <f>SUM(Gosforth:Ermelo!BT98)</f>
        <v>0</v>
      </c>
      <c r="BU98" s="79">
        <f>SUM(Gosforth:Ermelo!BU98)</f>
        <v>0</v>
      </c>
      <c r="BV98" s="79">
        <f>SUM(Gosforth:Ermelo!BV98)</f>
        <v>0</v>
      </c>
      <c r="BW98" s="79">
        <f>SUM(Gosforth:Ermelo!BW98)</f>
        <v>0</v>
      </c>
      <c r="BX98" s="79">
        <f>SUM(Gosforth:Ermelo!BX98)</f>
        <v>0</v>
      </c>
      <c r="BY98" s="79">
        <f>SUM(Gosforth:Ermelo!BY98)</f>
        <v>0</v>
      </c>
      <c r="BZ98" s="79">
        <f>SUM(Gosforth:Ermelo!BZ98)</f>
        <v>0</v>
      </c>
      <c r="CA98" s="79">
        <f>SUM(Gosforth:Ermelo!CA98)</f>
        <v>0</v>
      </c>
      <c r="CB98" s="79">
        <f>SUM(Gosforth:Ermelo!CB98)</f>
        <v>0</v>
      </c>
      <c r="CC98" s="78">
        <f>SUM(Gosforth:Ermelo!CC98)</f>
        <v>0</v>
      </c>
      <c r="CD98" s="41" t="s">
        <v>54</v>
      </c>
    </row>
    <row r="99" spans="1:82" ht="15">
      <c r="A99" s="41"/>
      <c r="B99" s="131" t="s">
        <v>199</v>
      </c>
      <c r="C99" s="229" t="s">
        <v>200</v>
      </c>
      <c r="D99" s="132" t="s">
        <v>64</v>
      </c>
      <c r="E99" s="266">
        <f>SUM(Gosforth:Ermelo!E99)</f>
        <v>360</v>
      </c>
      <c r="F99" s="221" t="b">
        <f>(Gosforth!G99+Dalpark!G99+Leandra!G99+Trichardt!G99+Ermelo!G99)=G99</f>
        <v>1</v>
      </c>
      <c r="G99" s="76">
        <f t="shared" si="43"/>
        <v>0</v>
      </c>
      <c r="H99" s="77">
        <f>SUM(Gosforth:Ermelo!H99)</f>
        <v>0</v>
      </c>
      <c r="I99" s="78">
        <f>SUM(Gosforth:Ermelo!I99)</f>
        <v>0</v>
      </c>
      <c r="J99" s="77">
        <f>SUM(Gosforth:Ermelo!J99)</f>
        <v>0</v>
      </c>
      <c r="K99" s="79">
        <f>SUM(Gosforth:Ermelo!K99)</f>
        <v>0</v>
      </c>
      <c r="L99" s="79">
        <f>SUM(Gosforth:Ermelo!L99)</f>
        <v>0</v>
      </c>
      <c r="M99" s="79">
        <f>SUM(Gosforth:Ermelo!M99)</f>
        <v>0</v>
      </c>
      <c r="N99" s="79">
        <f>SUM(Gosforth:Ermelo!N99)</f>
        <v>0</v>
      </c>
      <c r="O99" s="79">
        <f>SUM(Gosforth:Ermelo!O99)</f>
        <v>0</v>
      </c>
      <c r="P99" s="79">
        <f>SUM(Gosforth:Ermelo!P99)</f>
        <v>0</v>
      </c>
      <c r="Q99" s="79">
        <f>SUM(Gosforth:Ermelo!Q99)</f>
        <v>0</v>
      </c>
      <c r="R99" s="79">
        <f>SUM(Gosforth:Ermelo!R99)</f>
        <v>0</v>
      </c>
      <c r="S99" s="79">
        <f>SUM(Gosforth:Ermelo!S99)</f>
        <v>0</v>
      </c>
      <c r="T99" s="79">
        <f>SUM(Gosforth:Ermelo!T99)</f>
        <v>0</v>
      </c>
      <c r="U99" s="78">
        <f>SUM(Gosforth:Ermelo!U99)</f>
        <v>0</v>
      </c>
      <c r="V99" s="77">
        <f>SUM(Gosforth:Ermelo!V99)</f>
        <v>0</v>
      </c>
      <c r="W99" s="79">
        <f>SUM(Gosforth:Ermelo!W99)</f>
        <v>0</v>
      </c>
      <c r="X99" s="79">
        <f>SUM(Gosforth:Ermelo!X99)</f>
        <v>0</v>
      </c>
      <c r="Y99" s="79">
        <f>SUM(Gosforth:Ermelo!Y99)</f>
        <v>0</v>
      </c>
      <c r="Z99" s="79">
        <f>SUM(Gosforth:Ermelo!Z99)</f>
        <v>0</v>
      </c>
      <c r="AA99" s="79">
        <f>SUM(Gosforth:Ermelo!AA99)</f>
        <v>0</v>
      </c>
      <c r="AB99" s="79">
        <f>SUM(Gosforth:Ermelo!AB99)</f>
        <v>0</v>
      </c>
      <c r="AC99" s="79">
        <f>SUM(Gosforth:Ermelo!AC99)</f>
        <v>0</v>
      </c>
      <c r="AD99" s="79">
        <f>SUM(Gosforth:Ermelo!AD99)</f>
        <v>0</v>
      </c>
      <c r="AE99" s="79">
        <f>SUM(Gosforth:Ermelo!AE99)</f>
        <v>0</v>
      </c>
      <c r="AF99" s="79">
        <f>SUM(Gosforth:Ermelo!AF99)</f>
        <v>0</v>
      </c>
      <c r="AG99" s="78">
        <f>SUM(Gosforth:Ermelo!AG99)</f>
        <v>0</v>
      </c>
      <c r="AH99" s="80">
        <f>SUM(Gosforth:Ermelo!AH99)</f>
        <v>0</v>
      </c>
      <c r="AI99" s="79">
        <f>SUM(Gosforth:Ermelo!AI99)</f>
        <v>0</v>
      </c>
      <c r="AJ99" s="79">
        <f>SUM(Gosforth:Ermelo!AJ99)</f>
        <v>0</v>
      </c>
      <c r="AK99" s="79">
        <f>SUM(Gosforth:Ermelo!AK99)</f>
        <v>0</v>
      </c>
      <c r="AL99" s="79">
        <f>SUM(Gosforth:Ermelo!AL99)</f>
        <v>0</v>
      </c>
      <c r="AM99" s="79">
        <f>SUM(Gosforth:Ermelo!AM99)</f>
        <v>0</v>
      </c>
      <c r="AN99" s="79">
        <f>SUM(Gosforth:Ermelo!AN99)</f>
        <v>0</v>
      </c>
      <c r="AO99" s="79">
        <f>SUM(Gosforth:Ermelo!AO99)</f>
        <v>0</v>
      </c>
      <c r="AP99" s="79">
        <f>SUM(Gosforth:Ermelo!AP99)</f>
        <v>0</v>
      </c>
      <c r="AQ99" s="79">
        <f>SUM(Gosforth:Ermelo!AQ99)</f>
        <v>0</v>
      </c>
      <c r="AR99" s="79">
        <f>SUM(Gosforth:Ermelo!AR99)</f>
        <v>0</v>
      </c>
      <c r="AS99" s="78">
        <f>SUM(Gosforth:Ermelo!AS99)</f>
        <v>0</v>
      </c>
      <c r="AT99" s="80">
        <f>SUM(Gosforth:Ermelo!AT99)</f>
        <v>0</v>
      </c>
      <c r="AU99" s="79">
        <f>SUM(Gosforth:Ermelo!AU99)</f>
        <v>0</v>
      </c>
      <c r="AV99" s="79">
        <f>SUM(Gosforth:Ermelo!AV99)</f>
        <v>0</v>
      </c>
      <c r="AW99" s="79">
        <f>SUM(Gosforth:Ermelo!AW99)</f>
        <v>0</v>
      </c>
      <c r="AX99" s="79">
        <f>SUM(Gosforth:Ermelo!AX99)</f>
        <v>0</v>
      </c>
      <c r="AY99" s="79">
        <f>SUM(Gosforth:Ermelo!AY99)</f>
        <v>0</v>
      </c>
      <c r="AZ99" s="79">
        <f>SUM(Gosforth:Ermelo!AZ99)</f>
        <v>0</v>
      </c>
      <c r="BA99" s="79">
        <f>SUM(Gosforth:Ermelo!BA99)</f>
        <v>0</v>
      </c>
      <c r="BB99" s="79">
        <f>SUM(Gosforth:Ermelo!BB99)</f>
        <v>0</v>
      </c>
      <c r="BC99" s="79">
        <f>SUM(Gosforth:Ermelo!BC99)</f>
        <v>0</v>
      </c>
      <c r="BD99" s="79">
        <f>SUM(Gosforth:Ermelo!BD99)</f>
        <v>0</v>
      </c>
      <c r="BE99" s="78">
        <f>SUM(Gosforth:Ermelo!BE99)</f>
        <v>0</v>
      </c>
      <c r="BF99" s="80">
        <f>SUM(Gosforth:Ermelo!BF99)</f>
        <v>0</v>
      </c>
      <c r="BG99" s="79">
        <f>SUM(Gosforth:Ermelo!BG99)</f>
        <v>0</v>
      </c>
      <c r="BH99" s="79">
        <f>SUM(Gosforth:Ermelo!BH99)</f>
        <v>0</v>
      </c>
      <c r="BI99" s="79">
        <f>SUM(Gosforth:Ermelo!BI99)</f>
        <v>0</v>
      </c>
      <c r="BJ99" s="79">
        <f>SUM(Gosforth:Ermelo!BJ99)</f>
        <v>0</v>
      </c>
      <c r="BK99" s="79">
        <f>SUM(Gosforth:Ermelo!BK99)</f>
        <v>0</v>
      </c>
      <c r="BL99" s="79">
        <f>SUM(Gosforth:Ermelo!BL99)</f>
        <v>0</v>
      </c>
      <c r="BM99" s="79">
        <f>SUM(Gosforth:Ermelo!BM99)</f>
        <v>0</v>
      </c>
      <c r="BN99" s="79">
        <f>SUM(Gosforth:Ermelo!BN99)</f>
        <v>0</v>
      </c>
      <c r="BO99" s="79">
        <f>SUM(Gosforth:Ermelo!BO99)</f>
        <v>0</v>
      </c>
      <c r="BP99" s="79">
        <f>SUM(Gosforth:Ermelo!BP99)</f>
        <v>0</v>
      </c>
      <c r="BQ99" s="78">
        <f>SUM(Gosforth:Ermelo!BQ99)</f>
        <v>0</v>
      </c>
      <c r="BR99" s="80">
        <f>SUM(Gosforth:Ermelo!BR99)</f>
        <v>0</v>
      </c>
      <c r="BS99" s="79">
        <f>SUM(Gosforth:Ermelo!BS99)</f>
        <v>0</v>
      </c>
      <c r="BT99" s="79">
        <f>SUM(Gosforth:Ermelo!BT99)</f>
        <v>0</v>
      </c>
      <c r="BU99" s="79">
        <f>SUM(Gosforth:Ermelo!BU99)</f>
        <v>0</v>
      </c>
      <c r="BV99" s="79">
        <f>SUM(Gosforth:Ermelo!BV99)</f>
        <v>0</v>
      </c>
      <c r="BW99" s="79">
        <f>SUM(Gosforth:Ermelo!BW99)</f>
        <v>0</v>
      </c>
      <c r="BX99" s="79">
        <f>SUM(Gosforth:Ermelo!BX99)</f>
        <v>0</v>
      </c>
      <c r="BY99" s="79">
        <f>SUM(Gosforth:Ermelo!BY99)</f>
        <v>0</v>
      </c>
      <c r="BZ99" s="79">
        <f>SUM(Gosforth:Ermelo!BZ99)</f>
        <v>0</v>
      </c>
      <c r="CA99" s="79">
        <f>SUM(Gosforth:Ermelo!CA99)</f>
        <v>0</v>
      </c>
      <c r="CB99" s="79">
        <f>SUM(Gosforth:Ermelo!CB99)</f>
        <v>0</v>
      </c>
      <c r="CC99" s="78">
        <f>SUM(Gosforth:Ermelo!CC99)</f>
        <v>0</v>
      </c>
      <c r="CD99" s="41" t="s">
        <v>54</v>
      </c>
    </row>
    <row r="100" spans="1:82" ht="15">
      <c r="A100" s="41"/>
      <c r="B100" s="131" t="s">
        <v>201</v>
      </c>
      <c r="C100" s="131" t="s">
        <v>202</v>
      </c>
      <c r="D100" s="132" t="s">
        <v>64</v>
      </c>
      <c r="E100" s="266">
        <f>SUM(Gosforth:Ermelo!E100)</f>
        <v>360</v>
      </c>
      <c r="F100" s="221" t="b">
        <f>(Gosforth!G100+Dalpark!G100+Leandra!G100+Trichardt!G100+Ermelo!G100)=G100</f>
        <v>1</v>
      </c>
      <c r="G100" s="76">
        <f t="shared" si="43"/>
        <v>0</v>
      </c>
      <c r="H100" s="77">
        <f>SUM(Gosforth:Ermelo!H100)</f>
        <v>0</v>
      </c>
      <c r="I100" s="78">
        <f>SUM(Gosforth:Ermelo!I100)</f>
        <v>0</v>
      </c>
      <c r="J100" s="77">
        <f>SUM(Gosforth:Ermelo!J100)</f>
        <v>0</v>
      </c>
      <c r="K100" s="79">
        <f>SUM(Gosforth:Ermelo!K100)</f>
        <v>0</v>
      </c>
      <c r="L100" s="79">
        <f>SUM(Gosforth:Ermelo!L100)</f>
        <v>0</v>
      </c>
      <c r="M100" s="79">
        <f>SUM(Gosforth:Ermelo!M100)</f>
        <v>0</v>
      </c>
      <c r="N100" s="79">
        <f>SUM(Gosforth:Ermelo!N100)</f>
        <v>0</v>
      </c>
      <c r="O100" s="79">
        <f>SUM(Gosforth:Ermelo!O100)</f>
        <v>0</v>
      </c>
      <c r="P100" s="79">
        <f>SUM(Gosforth:Ermelo!P100)</f>
        <v>0</v>
      </c>
      <c r="Q100" s="79">
        <f>SUM(Gosforth:Ermelo!Q100)</f>
        <v>0</v>
      </c>
      <c r="R100" s="79">
        <f>SUM(Gosforth:Ermelo!R100)</f>
        <v>0</v>
      </c>
      <c r="S100" s="79">
        <f>SUM(Gosforth:Ermelo!S100)</f>
        <v>0</v>
      </c>
      <c r="T100" s="79">
        <f>SUM(Gosforth:Ermelo!T100)</f>
        <v>0</v>
      </c>
      <c r="U100" s="78">
        <f>SUM(Gosforth:Ermelo!U100)</f>
        <v>0</v>
      </c>
      <c r="V100" s="77">
        <f>SUM(Gosforth:Ermelo!V100)</f>
        <v>0</v>
      </c>
      <c r="W100" s="79">
        <f>SUM(Gosforth:Ermelo!W100)</f>
        <v>0</v>
      </c>
      <c r="X100" s="79">
        <f>SUM(Gosforth:Ermelo!X100)</f>
        <v>0</v>
      </c>
      <c r="Y100" s="79">
        <f>SUM(Gosforth:Ermelo!Y100)</f>
        <v>0</v>
      </c>
      <c r="Z100" s="79">
        <f>SUM(Gosforth:Ermelo!Z100)</f>
        <v>0</v>
      </c>
      <c r="AA100" s="79">
        <f>SUM(Gosforth:Ermelo!AA100)</f>
        <v>0</v>
      </c>
      <c r="AB100" s="79">
        <f>SUM(Gosforth:Ermelo!AB100)</f>
        <v>0</v>
      </c>
      <c r="AC100" s="79">
        <f>SUM(Gosforth:Ermelo!AC100)</f>
        <v>0</v>
      </c>
      <c r="AD100" s="79">
        <f>SUM(Gosforth:Ermelo!AD100)</f>
        <v>0</v>
      </c>
      <c r="AE100" s="79">
        <f>SUM(Gosforth:Ermelo!AE100)</f>
        <v>0</v>
      </c>
      <c r="AF100" s="79">
        <f>SUM(Gosforth:Ermelo!AF100)</f>
        <v>0</v>
      </c>
      <c r="AG100" s="78">
        <f>SUM(Gosforth:Ermelo!AG100)</f>
        <v>0</v>
      </c>
      <c r="AH100" s="80">
        <f>SUM(Gosforth:Ermelo!AH100)</f>
        <v>0</v>
      </c>
      <c r="AI100" s="79">
        <f>SUM(Gosforth:Ermelo!AI100)</f>
        <v>0</v>
      </c>
      <c r="AJ100" s="79">
        <f>SUM(Gosforth:Ermelo!AJ100)</f>
        <v>0</v>
      </c>
      <c r="AK100" s="79">
        <f>SUM(Gosforth:Ermelo!AK100)</f>
        <v>0</v>
      </c>
      <c r="AL100" s="79">
        <f>SUM(Gosforth:Ermelo!AL100)</f>
        <v>0</v>
      </c>
      <c r="AM100" s="79">
        <f>SUM(Gosforth:Ermelo!AM100)</f>
        <v>0</v>
      </c>
      <c r="AN100" s="79">
        <f>SUM(Gosforth:Ermelo!AN100)</f>
        <v>0</v>
      </c>
      <c r="AO100" s="79">
        <f>SUM(Gosforth:Ermelo!AO100)</f>
        <v>0</v>
      </c>
      <c r="AP100" s="79">
        <f>SUM(Gosforth:Ermelo!AP100)</f>
        <v>0</v>
      </c>
      <c r="AQ100" s="79">
        <f>SUM(Gosforth:Ermelo!AQ100)</f>
        <v>0</v>
      </c>
      <c r="AR100" s="79">
        <f>SUM(Gosforth:Ermelo!AR100)</f>
        <v>0</v>
      </c>
      <c r="AS100" s="78">
        <f>SUM(Gosforth:Ermelo!AS100)</f>
        <v>0</v>
      </c>
      <c r="AT100" s="80">
        <f>SUM(Gosforth:Ermelo!AT100)</f>
        <v>0</v>
      </c>
      <c r="AU100" s="79">
        <f>SUM(Gosforth:Ermelo!AU100)</f>
        <v>0</v>
      </c>
      <c r="AV100" s="79">
        <f>SUM(Gosforth:Ermelo!AV100)</f>
        <v>0</v>
      </c>
      <c r="AW100" s="79">
        <f>SUM(Gosforth:Ermelo!AW100)</f>
        <v>0</v>
      </c>
      <c r="AX100" s="79">
        <f>SUM(Gosforth:Ermelo!AX100)</f>
        <v>0</v>
      </c>
      <c r="AY100" s="79">
        <f>SUM(Gosforth:Ermelo!AY100)</f>
        <v>0</v>
      </c>
      <c r="AZ100" s="79">
        <f>SUM(Gosforth:Ermelo!AZ100)</f>
        <v>0</v>
      </c>
      <c r="BA100" s="79">
        <f>SUM(Gosforth:Ermelo!BA100)</f>
        <v>0</v>
      </c>
      <c r="BB100" s="79">
        <f>SUM(Gosforth:Ermelo!BB100)</f>
        <v>0</v>
      </c>
      <c r="BC100" s="79">
        <f>SUM(Gosforth:Ermelo!BC100)</f>
        <v>0</v>
      </c>
      <c r="BD100" s="79">
        <f>SUM(Gosforth:Ermelo!BD100)</f>
        <v>0</v>
      </c>
      <c r="BE100" s="78">
        <f>SUM(Gosforth:Ermelo!BE100)</f>
        <v>0</v>
      </c>
      <c r="BF100" s="80">
        <f>SUM(Gosforth:Ermelo!BF100)</f>
        <v>0</v>
      </c>
      <c r="BG100" s="79">
        <f>SUM(Gosforth:Ermelo!BG100)</f>
        <v>0</v>
      </c>
      <c r="BH100" s="79">
        <f>SUM(Gosforth:Ermelo!BH100)</f>
        <v>0</v>
      </c>
      <c r="BI100" s="79">
        <f>SUM(Gosforth:Ermelo!BI100)</f>
        <v>0</v>
      </c>
      <c r="BJ100" s="79">
        <f>SUM(Gosforth:Ermelo!BJ100)</f>
        <v>0</v>
      </c>
      <c r="BK100" s="79">
        <f>SUM(Gosforth:Ermelo!BK100)</f>
        <v>0</v>
      </c>
      <c r="BL100" s="79">
        <f>SUM(Gosforth:Ermelo!BL100)</f>
        <v>0</v>
      </c>
      <c r="BM100" s="79">
        <f>SUM(Gosforth:Ermelo!BM100)</f>
        <v>0</v>
      </c>
      <c r="BN100" s="79">
        <f>SUM(Gosforth:Ermelo!BN100)</f>
        <v>0</v>
      </c>
      <c r="BO100" s="79">
        <f>SUM(Gosforth:Ermelo!BO100)</f>
        <v>0</v>
      </c>
      <c r="BP100" s="79">
        <f>SUM(Gosforth:Ermelo!BP100)</f>
        <v>0</v>
      </c>
      <c r="BQ100" s="78">
        <f>SUM(Gosforth:Ermelo!BQ100)</f>
        <v>0</v>
      </c>
      <c r="BR100" s="80">
        <f>SUM(Gosforth:Ermelo!BR100)</f>
        <v>0</v>
      </c>
      <c r="BS100" s="79">
        <f>SUM(Gosforth:Ermelo!BS100)</f>
        <v>0</v>
      </c>
      <c r="BT100" s="79">
        <f>SUM(Gosforth:Ermelo!BT100)</f>
        <v>0</v>
      </c>
      <c r="BU100" s="79">
        <f>SUM(Gosforth:Ermelo!BU100)</f>
        <v>0</v>
      </c>
      <c r="BV100" s="79">
        <f>SUM(Gosforth:Ermelo!BV100)</f>
        <v>0</v>
      </c>
      <c r="BW100" s="79">
        <f>SUM(Gosforth:Ermelo!BW100)</f>
        <v>0</v>
      </c>
      <c r="BX100" s="79">
        <f>SUM(Gosforth:Ermelo!BX100)</f>
        <v>0</v>
      </c>
      <c r="BY100" s="79">
        <f>SUM(Gosforth:Ermelo!BY100)</f>
        <v>0</v>
      </c>
      <c r="BZ100" s="79">
        <f>SUM(Gosforth:Ermelo!BZ100)</f>
        <v>0</v>
      </c>
      <c r="CA100" s="79">
        <f>SUM(Gosforth:Ermelo!CA100)</f>
        <v>0</v>
      </c>
      <c r="CB100" s="79">
        <f>SUM(Gosforth:Ermelo!CB100)</f>
        <v>0</v>
      </c>
      <c r="CC100" s="78">
        <f>SUM(Gosforth:Ermelo!CC100)</f>
        <v>0</v>
      </c>
      <c r="CD100" s="41" t="s">
        <v>54</v>
      </c>
    </row>
    <row r="101" spans="1:82" ht="15">
      <c r="A101" s="41"/>
      <c r="B101" s="131" t="s">
        <v>203</v>
      </c>
      <c r="C101" s="131" t="s">
        <v>204</v>
      </c>
      <c r="D101" s="132" t="s">
        <v>64</v>
      </c>
      <c r="E101" s="266">
        <f>SUM(Gosforth:Ermelo!E101)</f>
        <v>360</v>
      </c>
      <c r="F101" s="221" t="b">
        <f>(Gosforth!G101+Dalpark!G101+Leandra!G101+Trichardt!G101+Ermelo!G101)=G101</f>
        <v>1</v>
      </c>
      <c r="G101" s="76">
        <f t="shared" si="43"/>
        <v>0</v>
      </c>
      <c r="H101" s="77">
        <f>SUM(Gosforth:Ermelo!H101)</f>
        <v>0</v>
      </c>
      <c r="I101" s="78">
        <f>SUM(Gosforth:Ermelo!I101)</f>
        <v>0</v>
      </c>
      <c r="J101" s="77">
        <f>SUM(Gosforth:Ermelo!J101)</f>
        <v>0</v>
      </c>
      <c r="K101" s="79">
        <f>SUM(Gosforth:Ermelo!K101)</f>
        <v>0</v>
      </c>
      <c r="L101" s="79">
        <f>SUM(Gosforth:Ermelo!L101)</f>
        <v>0</v>
      </c>
      <c r="M101" s="79">
        <f>SUM(Gosforth:Ermelo!M101)</f>
        <v>0</v>
      </c>
      <c r="N101" s="79">
        <f>SUM(Gosforth:Ermelo!N101)</f>
        <v>0</v>
      </c>
      <c r="O101" s="79">
        <f>SUM(Gosforth:Ermelo!O101)</f>
        <v>0</v>
      </c>
      <c r="P101" s="79">
        <f>SUM(Gosforth:Ermelo!P101)</f>
        <v>0</v>
      </c>
      <c r="Q101" s="79">
        <f>SUM(Gosforth:Ermelo!Q101)</f>
        <v>0</v>
      </c>
      <c r="R101" s="79">
        <f>SUM(Gosforth:Ermelo!R101)</f>
        <v>0</v>
      </c>
      <c r="S101" s="79">
        <f>SUM(Gosforth:Ermelo!S101)</f>
        <v>0</v>
      </c>
      <c r="T101" s="79">
        <f>SUM(Gosforth:Ermelo!T101)</f>
        <v>0</v>
      </c>
      <c r="U101" s="78">
        <f>SUM(Gosforth:Ermelo!U101)</f>
        <v>0</v>
      </c>
      <c r="V101" s="77">
        <f>SUM(Gosforth:Ermelo!V101)</f>
        <v>0</v>
      </c>
      <c r="W101" s="79">
        <f>SUM(Gosforth:Ermelo!W101)</f>
        <v>0</v>
      </c>
      <c r="X101" s="79">
        <f>SUM(Gosforth:Ermelo!X101)</f>
        <v>0</v>
      </c>
      <c r="Y101" s="79">
        <f>SUM(Gosforth:Ermelo!Y101)</f>
        <v>0</v>
      </c>
      <c r="Z101" s="79">
        <f>SUM(Gosforth:Ermelo!Z101)</f>
        <v>0</v>
      </c>
      <c r="AA101" s="79">
        <f>SUM(Gosforth:Ermelo!AA101)</f>
        <v>0</v>
      </c>
      <c r="AB101" s="79">
        <f>SUM(Gosforth:Ermelo!AB101)</f>
        <v>0</v>
      </c>
      <c r="AC101" s="79">
        <f>SUM(Gosforth:Ermelo!AC101)</f>
        <v>0</v>
      </c>
      <c r="AD101" s="79">
        <f>SUM(Gosforth:Ermelo!AD101)</f>
        <v>0</v>
      </c>
      <c r="AE101" s="79">
        <f>SUM(Gosforth:Ermelo!AE101)</f>
        <v>0</v>
      </c>
      <c r="AF101" s="79">
        <f>SUM(Gosforth:Ermelo!AF101)</f>
        <v>0</v>
      </c>
      <c r="AG101" s="78">
        <f>SUM(Gosforth:Ermelo!AG101)</f>
        <v>0</v>
      </c>
      <c r="AH101" s="80">
        <f>SUM(Gosforth:Ermelo!AH101)</f>
        <v>0</v>
      </c>
      <c r="AI101" s="79">
        <f>SUM(Gosforth:Ermelo!AI101)</f>
        <v>0</v>
      </c>
      <c r="AJ101" s="79">
        <f>SUM(Gosforth:Ermelo!AJ101)</f>
        <v>0</v>
      </c>
      <c r="AK101" s="79">
        <f>SUM(Gosforth:Ermelo!AK101)</f>
        <v>0</v>
      </c>
      <c r="AL101" s="79">
        <f>SUM(Gosforth:Ermelo!AL101)</f>
        <v>0</v>
      </c>
      <c r="AM101" s="79">
        <f>SUM(Gosforth:Ermelo!AM101)</f>
        <v>0</v>
      </c>
      <c r="AN101" s="79">
        <f>SUM(Gosforth:Ermelo!AN101)</f>
        <v>0</v>
      </c>
      <c r="AO101" s="79">
        <f>SUM(Gosforth:Ermelo!AO101)</f>
        <v>0</v>
      </c>
      <c r="AP101" s="79">
        <f>SUM(Gosforth:Ermelo!AP101)</f>
        <v>0</v>
      </c>
      <c r="AQ101" s="79">
        <f>SUM(Gosforth:Ermelo!AQ101)</f>
        <v>0</v>
      </c>
      <c r="AR101" s="79">
        <f>SUM(Gosforth:Ermelo!AR101)</f>
        <v>0</v>
      </c>
      <c r="AS101" s="78">
        <f>SUM(Gosforth:Ermelo!AS101)</f>
        <v>0</v>
      </c>
      <c r="AT101" s="80">
        <f>SUM(Gosforth:Ermelo!AT101)</f>
        <v>0</v>
      </c>
      <c r="AU101" s="79">
        <f>SUM(Gosforth:Ermelo!AU101)</f>
        <v>0</v>
      </c>
      <c r="AV101" s="79">
        <f>SUM(Gosforth:Ermelo!AV101)</f>
        <v>0</v>
      </c>
      <c r="AW101" s="79">
        <f>SUM(Gosforth:Ermelo!AW101)</f>
        <v>0</v>
      </c>
      <c r="AX101" s="79">
        <f>SUM(Gosforth:Ermelo!AX101)</f>
        <v>0</v>
      </c>
      <c r="AY101" s="79">
        <f>SUM(Gosforth:Ermelo!AY101)</f>
        <v>0</v>
      </c>
      <c r="AZ101" s="79">
        <f>SUM(Gosforth:Ermelo!AZ101)</f>
        <v>0</v>
      </c>
      <c r="BA101" s="79">
        <f>SUM(Gosforth:Ermelo!BA101)</f>
        <v>0</v>
      </c>
      <c r="BB101" s="79">
        <f>SUM(Gosforth:Ermelo!BB101)</f>
        <v>0</v>
      </c>
      <c r="BC101" s="79">
        <f>SUM(Gosforth:Ermelo!BC101)</f>
        <v>0</v>
      </c>
      <c r="BD101" s="79">
        <f>SUM(Gosforth:Ermelo!BD101)</f>
        <v>0</v>
      </c>
      <c r="BE101" s="78">
        <f>SUM(Gosforth:Ermelo!BE101)</f>
        <v>0</v>
      </c>
      <c r="BF101" s="80">
        <f>SUM(Gosforth:Ermelo!BF101)</f>
        <v>0</v>
      </c>
      <c r="BG101" s="79">
        <f>SUM(Gosforth:Ermelo!BG101)</f>
        <v>0</v>
      </c>
      <c r="BH101" s="79">
        <f>SUM(Gosforth:Ermelo!BH101)</f>
        <v>0</v>
      </c>
      <c r="BI101" s="79">
        <f>SUM(Gosforth:Ermelo!BI101)</f>
        <v>0</v>
      </c>
      <c r="BJ101" s="79">
        <f>SUM(Gosforth:Ermelo!BJ101)</f>
        <v>0</v>
      </c>
      <c r="BK101" s="79">
        <f>SUM(Gosforth:Ermelo!BK101)</f>
        <v>0</v>
      </c>
      <c r="BL101" s="79">
        <f>SUM(Gosforth:Ermelo!BL101)</f>
        <v>0</v>
      </c>
      <c r="BM101" s="79">
        <f>SUM(Gosforth:Ermelo!BM101)</f>
        <v>0</v>
      </c>
      <c r="BN101" s="79">
        <f>SUM(Gosforth:Ermelo!BN101)</f>
        <v>0</v>
      </c>
      <c r="BO101" s="79">
        <f>SUM(Gosforth:Ermelo!BO101)</f>
        <v>0</v>
      </c>
      <c r="BP101" s="79">
        <f>SUM(Gosforth:Ermelo!BP101)</f>
        <v>0</v>
      </c>
      <c r="BQ101" s="78">
        <f>SUM(Gosforth:Ermelo!BQ101)</f>
        <v>0</v>
      </c>
      <c r="BR101" s="80">
        <f>SUM(Gosforth:Ermelo!BR101)</f>
        <v>0</v>
      </c>
      <c r="BS101" s="79">
        <f>SUM(Gosforth:Ermelo!BS101)</f>
        <v>0</v>
      </c>
      <c r="BT101" s="79">
        <f>SUM(Gosforth:Ermelo!BT101)</f>
        <v>0</v>
      </c>
      <c r="BU101" s="79">
        <f>SUM(Gosforth:Ermelo!BU101)</f>
        <v>0</v>
      </c>
      <c r="BV101" s="79">
        <f>SUM(Gosforth:Ermelo!BV101)</f>
        <v>0</v>
      </c>
      <c r="BW101" s="79">
        <f>SUM(Gosforth:Ermelo!BW101)</f>
        <v>0</v>
      </c>
      <c r="BX101" s="79">
        <f>SUM(Gosforth:Ermelo!BX101)</f>
        <v>0</v>
      </c>
      <c r="BY101" s="79">
        <f>SUM(Gosforth:Ermelo!BY101)</f>
        <v>0</v>
      </c>
      <c r="BZ101" s="79">
        <f>SUM(Gosforth:Ermelo!BZ101)</f>
        <v>0</v>
      </c>
      <c r="CA101" s="79">
        <f>SUM(Gosforth:Ermelo!CA101)</f>
        <v>0</v>
      </c>
      <c r="CB101" s="79">
        <f>SUM(Gosforth:Ermelo!CB101)</f>
        <v>0</v>
      </c>
      <c r="CC101" s="78">
        <f>SUM(Gosforth:Ermelo!CC101)</f>
        <v>0</v>
      </c>
      <c r="CD101" s="41" t="s">
        <v>54</v>
      </c>
    </row>
    <row r="102" spans="1:82" ht="15">
      <c r="A102" s="41"/>
      <c r="B102" s="123" t="s">
        <v>205</v>
      </c>
      <c r="C102" s="124" t="s">
        <v>206</v>
      </c>
      <c r="D102" s="125"/>
      <c r="E102" s="328"/>
      <c r="F102" s="221" t="b">
        <f>(Gosforth!G102+Dalpark!G102+Leandra!G102+Trichardt!G102+Ermelo!G102)=G102</f>
        <v>1</v>
      </c>
      <c r="G102" s="126">
        <f>SUM(G103:G112)</f>
        <v>0</v>
      </c>
      <c r="H102" s="127">
        <f t="shared" ref="H102:AL102" si="44">SUM(H103:H112)</f>
        <v>0</v>
      </c>
      <c r="I102" s="128">
        <f t="shared" si="44"/>
        <v>0</v>
      </c>
      <c r="J102" s="127">
        <f t="shared" si="44"/>
        <v>0</v>
      </c>
      <c r="K102" s="129">
        <f t="shared" si="44"/>
        <v>0</v>
      </c>
      <c r="L102" s="129">
        <f t="shared" si="44"/>
        <v>0</v>
      </c>
      <c r="M102" s="129">
        <f t="shared" si="44"/>
        <v>0</v>
      </c>
      <c r="N102" s="129">
        <f t="shared" si="44"/>
        <v>0</v>
      </c>
      <c r="O102" s="129">
        <f t="shared" si="44"/>
        <v>0</v>
      </c>
      <c r="P102" s="129">
        <f t="shared" si="44"/>
        <v>0</v>
      </c>
      <c r="Q102" s="129">
        <f t="shared" si="44"/>
        <v>0</v>
      </c>
      <c r="R102" s="129">
        <f t="shared" si="44"/>
        <v>0</v>
      </c>
      <c r="S102" s="129">
        <f t="shared" si="44"/>
        <v>0</v>
      </c>
      <c r="T102" s="129">
        <f t="shared" si="44"/>
        <v>0</v>
      </c>
      <c r="U102" s="128">
        <f t="shared" si="44"/>
        <v>0</v>
      </c>
      <c r="V102" s="127">
        <f t="shared" si="44"/>
        <v>0</v>
      </c>
      <c r="W102" s="129">
        <f t="shared" si="44"/>
        <v>0</v>
      </c>
      <c r="X102" s="129">
        <f t="shared" si="44"/>
        <v>0</v>
      </c>
      <c r="Y102" s="129">
        <f t="shared" si="44"/>
        <v>0</v>
      </c>
      <c r="Z102" s="129">
        <f t="shared" si="44"/>
        <v>0</v>
      </c>
      <c r="AA102" s="129">
        <f t="shared" si="44"/>
        <v>0</v>
      </c>
      <c r="AB102" s="129">
        <f t="shared" si="44"/>
        <v>0</v>
      </c>
      <c r="AC102" s="129">
        <f t="shared" si="44"/>
        <v>0</v>
      </c>
      <c r="AD102" s="129">
        <f t="shared" si="44"/>
        <v>0</v>
      </c>
      <c r="AE102" s="129">
        <f t="shared" si="44"/>
        <v>0</v>
      </c>
      <c r="AF102" s="129">
        <f t="shared" si="44"/>
        <v>0</v>
      </c>
      <c r="AG102" s="128">
        <f t="shared" si="44"/>
        <v>0</v>
      </c>
      <c r="AH102" s="130">
        <f t="shared" si="44"/>
        <v>0</v>
      </c>
      <c r="AI102" s="129">
        <f t="shared" si="44"/>
        <v>0</v>
      </c>
      <c r="AJ102" s="129">
        <f t="shared" si="44"/>
        <v>0</v>
      </c>
      <c r="AK102" s="129">
        <f t="shared" si="44"/>
        <v>0</v>
      </c>
      <c r="AL102" s="129">
        <f t="shared" si="44"/>
        <v>0</v>
      </c>
      <c r="AM102" s="129">
        <f t="shared" ref="AM102:BR102" si="45">SUM(AM103:AM112)</f>
        <v>0</v>
      </c>
      <c r="AN102" s="129">
        <f t="shared" si="45"/>
        <v>0</v>
      </c>
      <c r="AO102" s="129">
        <f t="shared" si="45"/>
        <v>0</v>
      </c>
      <c r="AP102" s="129">
        <f t="shared" si="45"/>
        <v>0</v>
      </c>
      <c r="AQ102" s="129">
        <f t="shared" si="45"/>
        <v>0</v>
      </c>
      <c r="AR102" s="129">
        <f t="shared" si="45"/>
        <v>0</v>
      </c>
      <c r="AS102" s="128">
        <f t="shared" si="45"/>
        <v>0</v>
      </c>
      <c r="AT102" s="130">
        <f t="shared" si="45"/>
        <v>0</v>
      </c>
      <c r="AU102" s="129">
        <f t="shared" si="45"/>
        <v>0</v>
      </c>
      <c r="AV102" s="129">
        <f t="shared" si="45"/>
        <v>0</v>
      </c>
      <c r="AW102" s="129">
        <f t="shared" si="45"/>
        <v>0</v>
      </c>
      <c r="AX102" s="129">
        <f t="shared" si="45"/>
        <v>0</v>
      </c>
      <c r="AY102" s="129">
        <f t="shared" si="45"/>
        <v>0</v>
      </c>
      <c r="AZ102" s="129">
        <f t="shared" si="45"/>
        <v>0</v>
      </c>
      <c r="BA102" s="129">
        <f t="shared" si="45"/>
        <v>0</v>
      </c>
      <c r="BB102" s="129">
        <f t="shared" si="45"/>
        <v>0</v>
      </c>
      <c r="BC102" s="129">
        <f t="shared" si="45"/>
        <v>0</v>
      </c>
      <c r="BD102" s="129">
        <f t="shared" si="45"/>
        <v>0</v>
      </c>
      <c r="BE102" s="128">
        <f t="shared" si="45"/>
        <v>0</v>
      </c>
      <c r="BF102" s="130">
        <f t="shared" si="45"/>
        <v>0</v>
      </c>
      <c r="BG102" s="129">
        <f t="shared" si="45"/>
        <v>0</v>
      </c>
      <c r="BH102" s="129">
        <f t="shared" si="45"/>
        <v>0</v>
      </c>
      <c r="BI102" s="129">
        <f t="shared" si="45"/>
        <v>0</v>
      </c>
      <c r="BJ102" s="129">
        <f t="shared" si="45"/>
        <v>0</v>
      </c>
      <c r="BK102" s="129">
        <f t="shared" si="45"/>
        <v>0</v>
      </c>
      <c r="BL102" s="129">
        <f t="shared" si="45"/>
        <v>0</v>
      </c>
      <c r="BM102" s="129">
        <f t="shared" si="45"/>
        <v>0</v>
      </c>
      <c r="BN102" s="129">
        <f t="shared" si="45"/>
        <v>0</v>
      </c>
      <c r="BO102" s="129">
        <f t="shared" si="45"/>
        <v>0</v>
      </c>
      <c r="BP102" s="129">
        <f t="shared" si="45"/>
        <v>0</v>
      </c>
      <c r="BQ102" s="128">
        <f t="shared" si="45"/>
        <v>0</v>
      </c>
      <c r="BR102" s="130">
        <f t="shared" si="45"/>
        <v>0</v>
      </c>
      <c r="BS102" s="129">
        <f t="shared" ref="BS102:CC102" si="46">SUM(BS103:BS112)</f>
        <v>0</v>
      </c>
      <c r="BT102" s="129">
        <f t="shared" si="46"/>
        <v>0</v>
      </c>
      <c r="BU102" s="129">
        <f t="shared" si="46"/>
        <v>0</v>
      </c>
      <c r="BV102" s="129">
        <f t="shared" si="46"/>
        <v>0</v>
      </c>
      <c r="BW102" s="129">
        <f t="shared" si="46"/>
        <v>0</v>
      </c>
      <c r="BX102" s="129">
        <f t="shared" si="46"/>
        <v>0</v>
      </c>
      <c r="BY102" s="129">
        <f t="shared" si="46"/>
        <v>0</v>
      </c>
      <c r="BZ102" s="129">
        <f t="shared" si="46"/>
        <v>0</v>
      </c>
      <c r="CA102" s="129">
        <f t="shared" si="46"/>
        <v>0</v>
      </c>
      <c r="CB102" s="129">
        <f t="shared" si="46"/>
        <v>0</v>
      </c>
      <c r="CC102" s="128">
        <f t="shared" si="46"/>
        <v>0</v>
      </c>
      <c r="CD102" s="41" t="s">
        <v>54</v>
      </c>
    </row>
    <row r="103" spans="1:82" ht="15">
      <c r="A103" s="41"/>
      <c r="B103" s="75" t="s">
        <v>207</v>
      </c>
      <c r="C103" s="131" t="s">
        <v>208</v>
      </c>
      <c r="D103" s="132" t="s">
        <v>64</v>
      </c>
      <c r="E103" s="266">
        <f>SUM(Gosforth:Ermelo!E103)</f>
        <v>360</v>
      </c>
      <c r="F103" s="221" t="b">
        <f>(Gosforth!G103+Dalpark!G103+Leandra!G103+Trichardt!G103+Ermelo!G103)=G103</f>
        <v>1</v>
      </c>
      <c r="G103" s="76">
        <f t="shared" ref="G103:G112" si="47">+SUM(H103:CC103)</f>
        <v>0</v>
      </c>
      <c r="H103" s="77">
        <f>SUM(Gosforth:Ermelo!H103)</f>
        <v>0</v>
      </c>
      <c r="I103" s="78">
        <f>SUM(Gosforth:Ermelo!I103)</f>
        <v>0</v>
      </c>
      <c r="J103" s="77">
        <f>SUM(Gosforth:Ermelo!J103)</f>
        <v>0</v>
      </c>
      <c r="K103" s="79">
        <f>SUM(Gosforth:Ermelo!K103)</f>
        <v>0</v>
      </c>
      <c r="L103" s="79">
        <f>SUM(Gosforth:Ermelo!L103)</f>
        <v>0</v>
      </c>
      <c r="M103" s="79">
        <f>SUM(Gosforth:Ermelo!M103)</f>
        <v>0</v>
      </c>
      <c r="N103" s="79">
        <f>SUM(Gosforth:Ermelo!N103)</f>
        <v>0</v>
      </c>
      <c r="O103" s="79">
        <f>SUM(Gosforth:Ermelo!O103)</f>
        <v>0</v>
      </c>
      <c r="P103" s="79">
        <f>SUM(Gosforth:Ermelo!P103)</f>
        <v>0</v>
      </c>
      <c r="Q103" s="79">
        <f>SUM(Gosforth:Ermelo!Q103)</f>
        <v>0</v>
      </c>
      <c r="R103" s="79">
        <f>SUM(Gosforth:Ermelo!R103)</f>
        <v>0</v>
      </c>
      <c r="S103" s="79">
        <f>SUM(Gosforth:Ermelo!S103)</f>
        <v>0</v>
      </c>
      <c r="T103" s="79">
        <f>SUM(Gosforth:Ermelo!T103)</f>
        <v>0</v>
      </c>
      <c r="U103" s="78">
        <f>SUM(Gosforth:Ermelo!U103)</f>
        <v>0</v>
      </c>
      <c r="V103" s="77">
        <f>SUM(Gosforth:Ermelo!V103)</f>
        <v>0</v>
      </c>
      <c r="W103" s="79">
        <f>SUM(Gosforth:Ermelo!W103)</f>
        <v>0</v>
      </c>
      <c r="X103" s="79">
        <f>SUM(Gosforth:Ermelo!X103)</f>
        <v>0</v>
      </c>
      <c r="Y103" s="79">
        <f>SUM(Gosforth:Ermelo!Y103)</f>
        <v>0</v>
      </c>
      <c r="Z103" s="79">
        <f>SUM(Gosforth:Ermelo!Z103)</f>
        <v>0</v>
      </c>
      <c r="AA103" s="79">
        <f>SUM(Gosforth:Ermelo!AA103)</f>
        <v>0</v>
      </c>
      <c r="AB103" s="79">
        <f>SUM(Gosforth:Ermelo!AB103)</f>
        <v>0</v>
      </c>
      <c r="AC103" s="79">
        <f>SUM(Gosforth:Ermelo!AC103)</f>
        <v>0</v>
      </c>
      <c r="AD103" s="79">
        <f>SUM(Gosforth:Ermelo!AD103)</f>
        <v>0</v>
      </c>
      <c r="AE103" s="79">
        <f>SUM(Gosforth:Ermelo!AE103)</f>
        <v>0</v>
      </c>
      <c r="AF103" s="79">
        <f>SUM(Gosforth:Ermelo!AF103)</f>
        <v>0</v>
      </c>
      <c r="AG103" s="78">
        <f>SUM(Gosforth:Ermelo!AG103)</f>
        <v>0</v>
      </c>
      <c r="AH103" s="80">
        <f>SUM(Gosforth:Ermelo!AH103)</f>
        <v>0</v>
      </c>
      <c r="AI103" s="79">
        <f>SUM(Gosforth:Ermelo!AI103)</f>
        <v>0</v>
      </c>
      <c r="AJ103" s="79">
        <f>SUM(Gosforth:Ermelo!AJ103)</f>
        <v>0</v>
      </c>
      <c r="AK103" s="79">
        <f>SUM(Gosforth:Ermelo!AK103)</f>
        <v>0</v>
      </c>
      <c r="AL103" s="79">
        <f>SUM(Gosforth:Ermelo!AL103)</f>
        <v>0</v>
      </c>
      <c r="AM103" s="79">
        <f>SUM(Gosforth:Ermelo!AM103)</f>
        <v>0</v>
      </c>
      <c r="AN103" s="79">
        <f>SUM(Gosforth:Ermelo!AN103)</f>
        <v>0</v>
      </c>
      <c r="AO103" s="79">
        <f>SUM(Gosforth:Ermelo!AO103)</f>
        <v>0</v>
      </c>
      <c r="AP103" s="79">
        <f>SUM(Gosforth:Ermelo!AP103)</f>
        <v>0</v>
      </c>
      <c r="AQ103" s="79">
        <f>SUM(Gosforth:Ermelo!AQ103)</f>
        <v>0</v>
      </c>
      <c r="AR103" s="79">
        <f>SUM(Gosforth:Ermelo!AR103)</f>
        <v>0</v>
      </c>
      <c r="AS103" s="78">
        <f>SUM(Gosforth:Ermelo!AS103)</f>
        <v>0</v>
      </c>
      <c r="AT103" s="80">
        <f>SUM(Gosforth:Ermelo!AT103)</f>
        <v>0</v>
      </c>
      <c r="AU103" s="79">
        <f>SUM(Gosforth:Ermelo!AU103)</f>
        <v>0</v>
      </c>
      <c r="AV103" s="79">
        <f>SUM(Gosforth:Ermelo!AV103)</f>
        <v>0</v>
      </c>
      <c r="AW103" s="79">
        <f>SUM(Gosforth:Ermelo!AW103)</f>
        <v>0</v>
      </c>
      <c r="AX103" s="79">
        <f>SUM(Gosforth:Ermelo!AX103)</f>
        <v>0</v>
      </c>
      <c r="AY103" s="79">
        <f>SUM(Gosforth:Ermelo!AY103)</f>
        <v>0</v>
      </c>
      <c r="AZ103" s="79">
        <f>SUM(Gosforth:Ermelo!AZ103)</f>
        <v>0</v>
      </c>
      <c r="BA103" s="79">
        <f>SUM(Gosforth:Ermelo!BA103)</f>
        <v>0</v>
      </c>
      <c r="BB103" s="79">
        <f>SUM(Gosforth:Ermelo!BB103)</f>
        <v>0</v>
      </c>
      <c r="BC103" s="79">
        <f>SUM(Gosforth:Ermelo!BC103)</f>
        <v>0</v>
      </c>
      <c r="BD103" s="79">
        <f>SUM(Gosforth:Ermelo!BD103)</f>
        <v>0</v>
      </c>
      <c r="BE103" s="78">
        <f>SUM(Gosforth:Ermelo!BE103)</f>
        <v>0</v>
      </c>
      <c r="BF103" s="80">
        <f>SUM(Gosforth:Ermelo!BF103)</f>
        <v>0</v>
      </c>
      <c r="BG103" s="79">
        <f>SUM(Gosforth:Ermelo!BG103)</f>
        <v>0</v>
      </c>
      <c r="BH103" s="79">
        <f>SUM(Gosforth:Ermelo!BH103)</f>
        <v>0</v>
      </c>
      <c r="BI103" s="79">
        <f>SUM(Gosforth:Ermelo!BI103)</f>
        <v>0</v>
      </c>
      <c r="BJ103" s="79">
        <f>SUM(Gosforth:Ermelo!BJ103)</f>
        <v>0</v>
      </c>
      <c r="BK103" s="79">
        <f>SUM(Gosforth:Ermelo!BK103)</f>
        <v>0</v>
      </c>
      <c r="BL103" s="79">
        <f>SUM(Gosforth:Ermelo!BL103)</f>
        <v>0</v>
      </c>
      <c r="BM103" s="79">
        <f>SUM(Gosforth:Ermelo!BM103)</f>
        <v>0</v>
      </c>
      <c r="BN103" s="79">
        <f>SUM(Gosforth:Ermelo!BN103)</f>
        <v>0</v>
      </c>
      <c r="BO103" s="79">
        <f>SUM(Gosforth:Ermelo!BO103)</f>
        <v>0</v>
      </c>
      <c r="BP103" s="79">
        <f>SUM(Gosforth:Ermelo!BP103)</f>
        <v>0</v>
      </c>
      <c r="BQ103" s="78">
        <f>SUM(Gosforth:Ermelo!BQ103)</f>
        <v>0</v>
      </c>
      <c r="BR103" s="80">
        <f>SUM(Gosforth:Ermelo!BR103)</f>
        <v>0</v>
      </c>
      <c r="BS103" s="79">
        <f>SUM(Gosforth:Ermelo!BS103)</f>
        <v>0</v>
      </c>
      <c r="BT103" s="79">
        <f>SUM(Gosforth:Ermelo!BT103)</f>
        <v>0</v>
      </c>
      <c r="BU103" s="79">
        <f>SUM(Gosforth:Ermelo!BU103)</f>
        <v>0</v>
      </c>
      <c r="BV103" s="79">
        <f>SUM(Gosforth:Ermelo!BV103)</f>
        <v>0</v>
      </c>
      <c r="BW103" s="79">
        <f>SUM(Gosforth:Ermelo!BW103)</f>
        <v>0</v>
      </c>
      <c r="BX103" s="79">
        <f>SUM(Gosforth:Ermelo!BX103)</f>
        <v>0</v>
      </c>
      <c r="BY103" s="79">
        <f>SUM(Gosforth:Ermelo!BY103)</f>
        <v>0</v>
      </c>
      <c r="BZ103" s="79">
        <f>SUM(Gosforth:Ermelo!BZ103)</f>
        <v>0</v>
      </c>
      <c r="CA103" s="79">
        <f>SUM(Gosforth:Ermelo!CA103)</f>
        <v>0</v>
      </c>
      <c r="CB103" s="79">
        <f>SUM(Gosforth:Ermelo!CB103)</f>
        <v>0</v>
      </c>
      <c r="CC103" s="78">
        <f>SUM(Gosforth:Ermelo!CC103)</f>
        <v>0</v>
      </c>
      <c r="CD103" s="41" t="s">
        <v>54</v>
      </c>
    </row>
    <row r="104" spans="1:82" ht="15">
      <c r="A104" s="41"/>
      <c r="B104" s="75" t="s">
        <v>209</v>
      </c>
      <c r="C104" s="131" t="s">
        <v>210</v>
      </c>
      <c r="D104" s="132" t="s">
        <v>64</v>
      </c>
      <c r="E104" s="266">
        <f>SUM(Gosforth:Ermelo!E104)</f>
        <v>360</v>
      </c>
      <c r="F104" s="221" t="b">
        <f>(Gosforth!G104+Dalpark!G104+Leandra!G104+Trichardt!G104+Ermelo!G104)=G104</f>
        <v>1</v>
      </c>
      <c r="G104" s="76">
        <f t="shared" si="47"/>
        <v>0</v>
      </c>
      <c r="H104" s="77">
        <f>SUM(Gosforth:Ermelo!H104)</f>
        <v>0</v>
      </c>
      <c r="I104" s="78">
        <f>SUM(Gosforth:Ermelo!I104)</f>
        <v>0</v>
      </c>
      <c r="J104" s="77">
        <f>SUM(Gosforth:Ermelo!J104)</f>
        <v>0</v>
      </c>
      <c r="K104" s="79">
        <f>SUM(Gosforth:Ermelo!K104)</f>
        <v>0</v>
      </c>
      <c r="L104" s="79">
        <f>SUM(Gosforth:Ermelo!L104)</f>
        <v>0</v>
      </c>
      <c r="M104" s="79">
        <f>SUM(Gosforth:Ermelo!M104)</f>
        <v>0</v>
      </c>
      <c r="N104" s="79">
        <f>SUM(Gosforth:Ermelo!N104)</f>
        <v>0</v>
      </c>
      <c r="O104" s="79">
        <f>SUM(Gosforth:Ermelo!O104)</f>
        <v>0</v>
      </c>
      <c r="P104" s="79">
        <f>SUM(Gosforth:Ermelo!P104)</f>
        <v>0</v>
      </c>
      <c r="Q104" s="79">
        <f>SUM(Gosforth:Ermelo!Q104)</f>
        <v>0</v>
      </c>
      <c r="R104" s="79">
        <f>SUM(Gosforth:Ermelo!R104)</f>
        <v>0</v>
      </c>
      <c r="S104" s="79">
        <f>SUM(Gosforth:Ermelo!S104)</f>
        <v>0</v>
      </c>
      <c r="T104" s="79">
        <f>SUM(Gosforth:Ermelo!T104)</f>
        <v>0</v>
      </c>
      <c r="U104" s="78">
        <f>SUM(Gosforth:Ermelo!U104)</f>
        <v>0</v>
      </c>
      <c r="V104" s="77">
        <f>SUM(Gosforth:Ermelo!V104)</f>
        <v>0</v>
      </c>
      <c r="W104" s="79">
        <f>SUM(Gosforth:Ermelo!W104)</f>
        <v>0</v>
      </c>
      <c r="X104" s="79">
        <f>SUM(Gosforth:Ermelo!X104)</f>
        <v>0</v>
      </c>
      <c r="Y104" s="79">
        <f>SUM(Gosforth:Ermelo!Y104)</f>
        <v>0</v>
      </c>
      <c r="Z104" s="79">
        <f>SUM(Gosforth:Ermelo!Z104)</f>
        <v>0</v>
      </c>
      <c r="AA104" s="79">
        <f>SUM(Gosforth:Ermelo!AA104)</f>
        <v>0</v>
      </c>
      <c r="AB104" s="79">
        <f>SUM(Gosforth:Ermelo!AB104)</f>
        <v>0</v>
      </c>
      <c r="AC104" s="79">
        <f>SUM(Gosforth:Ermelo!AC104)</f>
        <v>0</v>
      </c>
      <c r="AD104" s="79">
        <f>SUM(Gosforth:Ermelo!AD104)</f>
        <v>0</v>
      </c>
      <c r="AE104" s="79">
        <f>SUM(Gosforth:Ermelo!AE104)</f>
        <v>0</v>
      </c>
      <c r="AF104" s="79">
        <f>SUM(Gosforth:Ermelo!AF104)</f>
        <v>0</v>
      </c>
      <c r="AG104" s="78">
        <f>SUM(Gosforth:Ermelo!AG104)</f>
        <v>0</v>
      </c>
      <c r="AH104" s="80">
        <f>SUM(Gosforth:Ermelo!AH104)</f>
        <v>0</v>
      </c>
      <c r="AI104" s="79">
        <f>SUM(Gosforth:Ermelo!AI104)</f>
        <v>0</v>
      </c>
      <c r="AJ104" s="79">
        <f>SUM(Gosforth:Ermelo!AJ104)</f>
        <v>0</v>
      </c>
      <c r="AK104" s="79">
        <f>SUM(Gosforth:Ermelo!AK104)</f>
        <v>0</v>
      </c>
      <c r="AL104" s="79">
        <f>SUM(Gosforth:Ermelo!AL104)</f>
        <v>0</v>
      </c>
      <c r="AM104" s="79">
        <f>SUM(Gosforth:Ermelo!AM104)</f>
        <v>0</v>
      </c>
      <c r="AN104" s="79">
        <f>SUM(Gosforth:Ermelo!AN104)</f>
        <v>0</v>
      </c>
      <c r="AO104" s="79">
        <f>SUM(Gosforth:Ermelo!AO104)</f>
        <v>0</v>
      </c>
      <c r="AP104" s="79">
        <f>SUM(Gosforth:Ermelo!AP104)</f>
        <v>0</v>
      </c>
      <c r="AQ104" s="79">
        <f>SUM(Gosforth:Ermelo!AQ104)</f>
        <v>0</v>
      </c>
      <c r="AR104" s="79">
        <f>SUM(Gosforth:Ermelo!AR104)</f>
        <v>0</v>
      </c>
      <c r="AS104" s="78">
        <f>SUM(Gosforth:Ermelo!AS104)</f>
        <v>0</v>
      </c>
      <c r="AT104" s="80">
        <f>SUM(Gosforth:Ermelo!AT104)</f>
        <v>0</v>
      </c>
      <c r="AU104" s="79">
        <f>SUM(Gosforth:Ermelo!AU104)</f>
        <v>0</v>
      </c>
      <c r="AV104" s="79">
        <f>SUM(Gosforth:Ermelo!AV104)</f>
        <v>0</v>
      </c>
      <c r="AW104" s="79">
        <f>SUM(Gosforth:Ermelo!AW104)</f>
        <v>0</v>
      </c>
      <c r="AX104" s="79">
        <f>SUM(Gosforth:Ermelo!AX104)</f>
        <v>0</v>
      </c>
      <c r="AY104" s="79">
        <f>SUM(Gosforth:Ermelo!AY104)</f>
        <v>0</v>
      </c>
      <c r="AZ104" s="79">
        <f>SUM(Gosforth:Ermelo!AZ104)</f>
        <v>0</v>
      </c>
      <c r="BA104" s="79">
        <f>SUM(Gosforth:Ermelo!BA104)</f>
        <v>0</v>
      </c>
      <c r="BB104" s="79">
        <f>SUM(Gosforth:Ermelo!BB104)</f>
        <v>0</v>
      </c>
      <c r="BC104" s="79">
        <f>SUM(Gosforth:Ermelo!BC104)</f>
        <v>0</v>
      </c>
      <c r="BD104" s="79">
        <f>SUM(Gosforth:Ermelo!BD104)</f>
        <v>0</v>
      </c>
      <c r="BE104" s="78">
        <f>SUM(Gosforth:Ermelo!BE104)</f>
        <v>0</v>
      </c>
      <c r="BF104" s="80">
        <f>SUM(Gosforth:Ermelo!BF104)</f>
        <v>0</v>
      </c>
      <c r="BG104" s="79">
        <f>SUM(Gosforth:Ermelo!BG104)</f>
        <v>0</v>
      </c>
      <c r="BH104" s="79">
        <f>SUM(Gosforth:Ermelo!BH104)</f>
        <v>0</v>
      </c>
      <c r="BI104" s="79">
        <f>SUM(Gosforth:Ermelo!BI104)</f>
        <v>0</v>
      </c>
      <c r="BJ104" s="79">
        <f>SUM(Gosforth:Ermelo!BJ104)</f>
        <v>0</v>
      </c>
      <c r="BK104" s="79">
        <f>SUM(Gosforth:Ermelo!BK104)</f>
        <v>0</v>
      </c>
      <c r="BL104" s="79">
        <f>SUM(Gosforth:Ermelo!BL104)</f>
        <v>0</v>
      </c>
      <c r="BM104" s="79">
        <f>SUM(Gosforth:Ermelo!BM104)</f>
        <v>0</v>
      </c>
      <c r="BN104" s="79">
        <f>SUM(Gosforth:Ermelo!BN104)</f>
        <v>0</v>
      </c>
      <c r="BO104" s="79">
        <f>SUM(Gosforth:Ermelo!BO104)</f>
        <v>0</v>
      </c>
      <c r="BP104" s="79">
        <f>SUM(Gosforth:Ermelo!BP104)</f>
        <v>0</v>
      </c>
      <c r="BQ104" s="78">
        <f>SUM(Gosforth:Ermelo!BQ104)</f>
        <v>0</v>
      </c>
      <c r="BR104" s="80">
        <f>SUM(Gosforth:Ermelo!BR104)</f>
        <v>0</v>
      </c>
      <c r="BS104" s="79">
        <f>SUM(Gosforth:Ermelo!BS104)</f>
        <v>0</v>
      </c>
      <c r="BT104" s="79">
        <f>SUM(Gosforth:Ermelo!BT104)</f>
        <v>0</v>
      </c>
      <c r="BU104" s="79">
        <f>SUM(Gosforth:Ermelo!BU104)</f>
        <v>0</v>
      </c>
      <c r="BV104" s="79">
        <f>SUM(Gosforth:Ermelo!BV104)</f>
        <v>0</v>
      </c>
      <c r="BW104" s="79">
        <f>SUM(Gosforth:Ermelo!BW104)</f>
        <v>0</v>
      </c>
      <c r="BX104" s="79">
        <f>SUM(Gosforth:Ermelo!BX104)</f>
        <v>0</v>
      </c>
      <c r="BY104" s="79">
        <f>SUM(Gosforth:Ermelo!BY104)</f>
        <v>0</v>
      </c>
      <c r="BZ104" s="79">
        <f>SUM(Gosforth:Ermelo!BZ104)</f>
        <v>0</v>
      </c>
      <c r="CA104" s="79">
        <f>SUM(Gosforth:Ermelo!CA104)</f>
        <v>0</v>
      </c>
      <c r="CB104" s="79">
        <f>SUM(Gosforth:Ermelo!CB104)</f>
        <v>0</v>
      </c>
      <c r="CC104" s="78">
        <f>SUM(Gosforth:Ermelo!CC104)</f>
        <v>0</v>
      </c>
      <c r="CD104" s="41" t="s">
        <v>54</v>
      </c>
    </row>
    <row r="105" spans="1:82" ht="15">
      <c r="A105" s="41"/>
      <c r="B105" s="75" t="s">
        <v>211</v>
      </c>
      <c r="C105" s="131" t="s">
        <v>212</v>
      </c>
      <c r="D105" s="132" t="s">
        <v>64</v>
      </c>
      <c r="E105" s="266">
        <f>SUM(Gosforth:Ermelo!E105)</f>
        <v>360</v>
      </c>
      <c r="F105" s="221" t="b">
        <f>(Gosforth!G105+Dalpark!G105+Leandra!G105+Trichardt!G105+Ermelo!G105)=G105</f>
        <v>1</v>
      </c>
      <c r="G105" s="76">
        <f t="shared" si="47"/>
        <v>0</v>
      </c>
      <c r="H105" s="77">
        <f>SUM(Gosforth:Ermelo!H105)</f>
        <v>0</v>
      </c>
      <c r="I105" s="78">
        <f>SUM(Gosforth:Ermelo!I105)</f>
        <v>0</v>
      </c>
      <c r="J105" s="77">
        <f>SUM(Gosforth:Ermelo!J105)</f>
        <v>0</v>
      </c>
      <c r="K105" s="79">
        <f>SUM(Gosforth:Ermelo!K105)</f>
        <v>0</v>
      </c>
      <c r="L105" s="79">
        <f>SUM(Gosforth:Ermelo!L105)</f>
        <v>0</v>
      </c>
      <c r="M105" s="79">
        <f>SUM(Gosforth:Ermelo!M105)</f>
        <v>0</v>
      </c>
      <c r="N105" s="79">
        <f>SUM(Gosforth:Ermelo!N105)</f>
        <v>0</v>
      </c>
      <c r="O105" s="79">
        <f>SUM(Gosforth:Ermelo!O105)</f>
        <v>0</v>
      </c>
      <c r="P105" s="79">
        <f>SUM(Gosforth:Ermelo!P105)</f>
        <v>0</v>
      </c>
      <c r="Q105" s="79">
        <f>SUM(Gosforth:Ermelo!Q105)</f>
        <v>0</v>
      </c>
      <c r="R105" s="79">
        <f>SUM(Gosforth:Ermelo!R105)</f>
        <v>0</v>
      </c>
      <c r="S105" s="79">
        <f>SUM(Gosforth:Ermelo!S105)</f>
        <v>0</v>
      </c>
      <c r="T105" s="79">
        <f>SUM(Gosforth:Ermelo!T105)</f>
        <v>0</v>
      </c>
      <c r="U105" s="78">
        <f>SUM(Gosforth:Ermelo!U105)</f>
        <v>0</v>
      </c>
      <c r="V105" s="77">
        <f>SUM(Gosforth:Ermelo!V105)</f>
        <v>0</v>
      </c>
      <c r="W105" s="79">
        <f>SUM(Gosforth:Ermelo!W105)</f>
        <v>0</v>
      </c>
      <c r="X105" s="79">
        <f>SUM(Gosforth:Ermelo!X105)</f>
        <v>0</v>
      </c>
      <c r="Y105" s="79">
        <f>SUM(Gosforth:Ermelo!Y105)</f>
        <v>0</v>
      </c>
      <c r="Z105" s="79">
        <f>SUM(Gosforth:Ermelo!Z105)</f>
        <v>0</v>
      </c>
      <c r="AA105" s="79">
        <f>SUM(Gosforth:Ermelo!AA105)</f>
        <v>0</v>
      </c>
      <c r="AB105" s="79">
        <f>SUM(Gosforth:Ermelo!AB105)</f>
        <v>0</v>
      </c>
      <c r="AC105" s="79">
        <f>SUM(Gosforth:Ermelo!AC105)</f>
        <v>0</v>
      </c>
      <c r="AD105" s="79">
        <f>SUM(Gosforth:Ermelo!AD105)</f>
        <v>0</v>
      </c>
      <c r="AE105" s="79">
        <f>SUM(Gosforth:Ermelo!AE105)</f>
        <v>0</v>
      </c>
      <c r="AF105" s="79">
        <f>SUM(Gosforth:Ermelo!AF105)</f>
        <v>0</v>
      </c>
      <c r="AG105" s="78">
        <f>SUM(Gosforth:Ermelo!AG105)</f>
        <v>0</v>
      </c>
      <c r="AH105" s="80">
        <f>SUM(Gosforth:Ermelo!AH105)</f>
        <v>0</v>
      </c>
      <c r="AI105" s="79">
        <f>SUM(Gosforth:Ermelo!AI105)</f>
        <v>0</v>
      </c>
      <c r="AJ105" s="79">
        <f>SUM(Gosforth:Ermelo!AJ105)</f>
        <v>0</v>
      </c>
      <c r="AK105" s="79">
        <f>SUM(Gosforth:Ermelo!AK105)</f>
        <v>0</v>
      </c>
      <c r="AL105" s="79">
        <f>SUM(Gosforth:Ermelo!AL105)</f>
        <v>0</v>
      </c>
      <c r="AM105" s="79">
        <f>SUM(Gosforth:Ermelo!AM105)</f>
        <v>0</v>
      </c>
      <c r="AN105" s="79">
        <f>SUM(Gosforth:Ermelo!AN105)</f>
        <v>0</v>
      </c>
      <c r="AO105" s="79">
        <f>SUM(Gosforth:Ermelo!AO105)</f>
        <v>0</v>
      </c>
      <c r="AP105" s="79">
        <f>SUM(Gosforth:Ermelo!AP105)</f>
        <v>0</v>
      </c>
      <c r="AQ105" s="79">
        <f>SUM(Gosforth:Ermelo!AQ105)</f>
        <v>0</v>
      </c>
      <c r="AR105" s="79">
        <f>SUM(Gosforth:Ermelo!AR105)</f>
        <v>0</v>
      </c>
      <c r="AS105" s="78">
        <f>SUM(Gosforth:Ermelo!AS105)</f>
        <v>0</v>
      </c>
      <c r="AT105" s="80">
        <f>SUM(Gosforth:Ermelo!AT105)</f>
        <v>0</v>
      </c>
      <c r="AU105" s="79">
        <f>SUM(Gosforth:Ermelo!AU105)</f>
        <v>0</v>
      </c>
      <c r="AV105" s="79">
        <f>SUM(Gosforth:Ermelo!AV105)</f>
        <v>0</v>
      </c>
      <c r="AW105" s="79">
        <f>SUM(Gosforth:Ermelo!AW105)</f>
        <v>0</v>
      </c>
      <c r="AX105" s="79">
        <f>SUM(Gosforth:Ermelo!AX105)</f>
        <v>0</v>
      </c>
      <c r="AY105" s="79">
        <f>SUM(Gosforth:Ermelo!AY105)</f>
        <v>0</v>
      </c>
      <c r="AZ105" s="79">
        <f>SUM(Gosforth:Ermelo!AZ105)</f>
        <v>0</v>
      </c>
      <c r="BA105" s="79">
        <f>SUM(Gosforth:Ermelo!BA105)</f>
        <v>0</v>
      </c>
      <c r="BB105" s="79">
        <f>SUM(Gosforth:Ermelo!BB105)</f>
        <v>0</v>
      </c>
      <c r="BC105" s="79">
        <f>SUM(Gosforth:Ermelo!BC105)</f>
        <v>0</v>
      </c>
      <c r="BD105" s="79">
        <f>SUM(Gosforth:Ermelo!BD105)</f>
        <v>0</v>
      </c>
      <c r="BE105" s="78">
        <f>SUM(Gosforth:Ermelo!BE105)</f>
        <v>0</v>
      </c>
      <c r="BF105" s="80">
        <f>SUM(Gosforth:Ermelo!BF105)</f>
        <v>0</v>
      </c>
      <c r="BG105" s="79">
        <f>SUM(Gosforth:Ermelo!BG105)</f>
        <v>0</v>
      </c>
      <c r="BH105" s="79">
        <f>SUM(Gosforth:Ermelo!BH105)</f>
        <v>0</v>
      </c>
      <c r="BI105" s="79">
        <f>SUM(Gosforth:Ermelo!BI105)</f>
        <v>0</v>
      </c>
      <c r="BJ105" s="79">
        <f>SUM(Gosforth:Ermelo!BJ105)</f>
        <v>0</v>
      </c>
      <c r="BK105" s="79">
        <f>SUM(Gosforth:Ermelo!BK105)</f>
        <v>0</v>
      </c>
      <c r="BL105" s="79">
        <f>SUM(Gosforth:Ermelo!BL105)</f>
        <v>0</v>
      </c>
      <c r="BM105" s="79">
        <f>SUM(Gosforth:Ermelo!BM105)</f>
        <v>0</v>
      </c>
      <c r="BN105" s="79">
        <f>SUM(Gosforth:Ermelo!BN105)</f>
        <v>0</v>
      </c>
      <c r="BO105" s="79">
        <f>SUM(Gosforth:Ermelo!BO105)</f>
        <v>0</v>
      </c>
      <c r="BP105" s="79">
        <f>SUM(Gosforth:Ermelo!BP105)</f>
        <v>0</v>
      </c>
      <c r="BQ105" s="78">
        <f>SUM(Gosforth:Ermelo!BQ105)</f>
        <v>0</v>
      </c>
      <c r="BR105" s="80">
        <f>SUM(Gosforth:Ermelo!BR105)</f>
        <v>0</v>
      </c>
      <c r="BS105" s="79">
        <f>SUM(Gosforth:Ermelo!BS105)</f>
        <v>0</v>
      </c>
      <c r="BT105" s="79">
        <f>SUM(Gosforth:Ermelo!BT105)</f>
        <v>0</v>
      </c>
      <c r="BU105" s="79">
        <f>SUM(Gosforth:Ermelo!BU105)</f>
        <v>0</v>
      </c>
      <c r="BV105" s="79">
        <f>SUM(Gosforth:Ermelo!BV105)</f>
        <v>0</v>
      </c>
      <c r="BW105" s="79">
        <f>SUM(Gosforth:Ermelo!BW105)</f>
        <v>0</v>
      </c>
      <c r="BX105" s="79">
        <f>SUM(Gosforth:Ermelo!BX105)</f>
        <v>0</v>
      </c>
      <c r="BY105" s="79">
        <f>SUM(Gosforth:Ermelo!BY105)</f>
        <v>0</v>
      </c>
      <c r="BZ105" s="79">
        <f>SUM(Gosforth:Ermelo!BZ105)</f>
        <v>0</v>
      </c>
      <c r="CA105" s="79">
        <f>SUM(Gosforth:Ermelo!CA105)</f>
        <v>0</v>
      </c>
      <c r="CB105" s="79">
        <f>SUM(Gosforth:Ermelo!CB105)</f>
        <v>0</v>
      </c>
      <c r="CC105" s="78">
        <f>SUM(Gosforth:Ermelo!CC105)</f>
        <v>0</v>
      </c>
      <c r="CD105" s="41" t="s">
        <v>54</v>
      </c>
    </row>
    <row r="106" spans="1:82" ht="15">
      <c r="A106" s="41"/>
      <c r="B106" s="75" t="s">
        <v>213</v>
      </c>
      <c r="C106" s="131" t="s">
        <v>214</v>
      </c>
      <c r="D106" s="132" t="s">
        <v>64</v>
      </c>
      <c r="E106" s="266">
        <f>SUM(Gosforth:Ermelo!E106)</f>
        <v>360</v>
      </c>
      <c r="F106" s="221" t="b">
        <f>(Gosforth!G106+Dalpark!G106+Leandra!G106+Trichardt!G106+Ermelo!G106)=G106</f>
        <v>1</v>
      </c>
      <c r="G106" s="76">
        <f t="shared" si="47"/>
        <v>0</v>
      </c>
      <c r="H106" s="77">
        <f>SUM(Gosforth:Ermelo!H106)</f>
        <v>0</v>
      </c>
      <c r="I106" s="78">
        <f>SUM(Gosforth:Ermelo!I106)</f>
        <v>0</v>
      </c>
      <c r="J106" s="77">
        <f>SUM(Gosforth:Ermelo!J106)</f>
        <v>0</v>
      </c>
      <c r="K106" s="79">
        <f>SUM(Gosforth:Ermelo!K106)</f>
        <v>0</v>
      </c>
      <c r="L106" s="79">
        <f>SUM(Gosforth:Ermelo!L106)</f>
        <v>0</v>
      </c>
      <c r="M106" s="79">
        <f>SUM(Gosforth:Ermelo!M106)</f>
        <v>0</v>
      </c>
      <c r="N106" s="79">
        <f>SUM(Gosforth:Ermelo!N106)</f>
        <v>0</v>
      </c>
      <c r="O106" s="79">
        <f>SUM(Gosforth:Ermelo!O106)</f>
        <v>0</v>
      </c>
      <c r="P106" s="79">
        <f>SUM(Gosforth:Ermelo!P106)</f>
        <v>0</v>
      </c>
      <c r="Q106" s="79">
        <f>SUM(Gosforth:Ermelo!Q106)</f>
        <v>0</v>
      </c>
      <c r="R106" s="79">
        <f>SUM(Gosforth:Ermelo!R106)</f>
        <v>0</v>
      </c>
      <c r="S106" s="79">
        <f>SUM(Gosforth:Ermelo!S106)</f>
        <v>0</v>
      </c>
      <c r="T106" s="79">
        <f>SUM(Gosforth:Ermelo!T106)</f>
        <v>0</v>
      </c>
      <c r="U106" s="78">
        <f>SUM(Gosforth:Ermelo!U106)</f>
        <v>0</v>
      </c>
      <c r="V106" s="77">
        <f>SUM(Gosforth:Ermelo!V106)</f>
        <v>0</v>
      </c>
      <c r="W106" s="79">
        <f>SUM(Gosforth:Ermelo!W106)</f>
        <v>0</v>
      </c>
      <c r="X106" s="79">
        <f>SUM(Gosforth:Ermelo!X106)</f>
        <v>0</v>
      </c>
      <c r="Y106" s="79">
        <f>SUM(Gosforth:Ermelo!Y106)</f>
        <v>0</v>
      </c>
      <c r="Z106" s="79">
        <f>SUM(Gosforth:Ermelo!Z106)</f>
        <v>0</v>
      </c>
      <c r="AA106" s="79">
        <f>SUM(Gosforth:Ermelo!AA106)</f>
        <v>0</v>
      </c>
      <c r="AB106" s="79">
        <f>SUM(Gosforth:Ermelo!AB106)</f>
        <v>0</v>
      </c>
      <c r="AC106" s="79">
        <f>SUM(Gosforth:Ermelo!AC106)</f>
        <v>0</v>
      </c>
      <c r="AD106" s="79">
        <f>SUM(Gosforth:Ermelo!AD106)</f>
        <v>0</v>
      </c>
      <c r="AE106" s="79">
        <f>SUM(Gosforth:Ermelo!AE106)</f>
        <v>0</v>
      </c>
      <c r="AF106" s="79">
        <f>SUM(Gosforth:Ermelo!AF106)</f>
        <v>0</v>
      </c>
      <c r="AG106" s="78">
        <f>SUM(Gosforth:Ermelo!AG106)</f>
        <v>0</v>
      </c>
      <c r="AH106" s="80">
        <f>SUM(Gosforth:Ermelo!AH106)</f>
        <v>0</v>
      </c>
      <c r="AI106" s="79">
        <f>SUM(Gosforth:Ermelo!AI106)</f>
        <v>0</v>
      </c>
      <c r="AJ106" s="79">
        <f>SUM(Gosforth:Ermelo!AJ106)</f>
        <v>0</v>
      </c>
      <c r="AK106" s="79">
        <f>SUM(Gosforth:Ermelo!AK106)</f>
        <v>0</v>
      </c>
      <c r="AL106" s="79">
        <f>SUM(Gosforth:Ermelo!AL106)</f>
        <v>0</v>
      </c>
      <c r="AM106" s="79">
        <f>SUM(Gosforth:Ermelo!AM106)</f>
        <v>0</v>
      </c>
      <c r="AN106" s="79">
        <f>SUM(Gosforth:Ermelo!AN106)</f>
        <v>0</v>
      </c>
      <c r="AO106" s="79">
        <f>SUM(Gosforth:Ermelo!AO106)</f>
        <v>0</v>
      </c>
      <c r="AP106" s="79">
        <f>SUM(Gosforth:Ermelo!AP106)</f>
        <v>0</v>
      </c>
      <c r="AQ106" s="79">
        <f>SUM(Gosforth:Ermelo!AQ106)</f>
        <v>0</v>
      </c>
      <c r="AR106" s="79">
        <f>SUM(Gosforth:Ermelo!AR106)</f>
        <v>0</v>
      </c>
      <c r="AS106" s="78">
        <f>SUM(Gosforth:Ermelo!AS106)</f>
        <v>0</v>
      </c>
      <c r="AT106" s="80">
        <f>SUM(Gosforth:Ermelo!AT106)</f>
        <v>0</v>
      </c>
      <c r="AU106" s="79">
        <f>SUM(Gosforth:Ermelo!AU106)</f>
        <v>0</v>
      </c>
      <c r="AV106" s="79">
        <f>SUM(Gosforth:Ermelo!AV106)</f>
        <v>0</v>
      </c>
      <c r="AW106" s="79">
        <f>SUM(Gosforth:Ermelo!AW106)</f>
        <v>0</v>
      </c>
      <c r="AX106" s="79">
        <f>SUM(Gosforth:Ermelo!AX106)</f>
        <v>0</v>
      </c>
      <c r="AY106" s="79">
        <f>SUM(Gosforth:Ermelo!AY106)</f>
        <v>0</v>
      </c>
      <c r="AZ106" s="79">
        <f>SUM(Gosforth:Ermelo!AZ106)</f>
        <v>0</v>
      </c>
      <c r="BA106" s="79">
        <f>SUM(Gosforth:Ermelo!BA106)</f>
        <v>0</v>
      </c>
      <c r="BB106" s="79">
        <f>SUM(Gosforth:Ermelo!BB106)</f>
        <v>0</v>
      </c>
      <c r="BC106" s="79">
        <f>SUM(Gosforth:Ermelo!BC106)</f>
        <v>0</v>
      </c>
      <c r="BD106" s="79">
        <f>SUM(Gosforth:Ermelo!BD106)</f>
        <v>0</v>
      </c>
      <c r="BE106" s="78">
        <f>SUM(Gosforth:Ermelo!BE106)</f>
        <v>0</v>
      </c>
      <c r="BF106" s="80">
        <f>SUM(Gosforth:Ermelo!BF106)</f>
        <v>0</v>
      </c>
      <c r="BG106" s="79">
        <f>SUM(Gosforth:Ermelo!BG106)</f>
        <v>0</v>
      </c>
      <c r="BH106" s="79">
        <f>SUM(Gosforth:Ermelo!BH106)</f>
        <v>0</v>
      </c>
      <c r="BI106" s="79">
        <f>SUM(Gosforth:Ermelo!BI106)</f>
        <v>0</v>
      </c>
      <c r="BJ106" s="79">
        <f>SUM(Gosforth:Ermelo!BJ106)</f>
        <v>0</v>
      </c>
      <c r="BK106" s="79">
        <f>SUM(Gosforth:Ermelo!BK106)</f>
        <v>0</v>
      </c>
      <c r="BL106" s="79">
        <f>SUM(Gosforth:Ermelo!BL106)</f>
        <v>0</v>
      </c>
      <c r="BM106" s="79">
        <f>SUM(Gosforth:Ermelo!BM106)</f>
        <v>0</v>
      </c>
      <c r="BN106" s="79">
        <f>SUM(Gosforth:Ermelo!BN106)</f>
        <v>0</v>
      </c>
      <c r="BO106" s="79">
        <f>SUM(Gosforth:Ermelo!BO106)</f>
        <v>0</v>
      </c>
      <c r="BP106" s="79">
        <f>SUM(Gosforth:Ermelo!BP106)</f>
        <v>0</v>
      </c>
      <c r="BQ106" s="78">
        <f>SUM(Gosforth:Ermelo!BQ106)</f>
        <v>0</v>
      </c>
      <c r="BR106" s="80">
        <f>SUM(Gosforth:Ermelo!BR106)</f>
        <v>0</v>
      </c>
      <c r="BS106" s="79">
        <f>SUM(Gosforth:Ermelo!BS106)</f>
        <v>0</v>
      </c>
      <c r="BT106" s="79">
        <f>SUM(Gosforth:Ermelo!BT106)</f>
        <v>0</v>
      </c>
      <c r="BU106" s="79">
        <f>SUM(Gosforth:Ermelo!BU106)</f>
        <v>0</v>
      </c>
      <c r="BV106" s="79">
        <f>SUM(Gosforth:Ermelo!BV106)</f>
        <v>0</v>
      </c>
      <c r="BW106" s="79">
        <f>SUM(Gosforth:Ermelo!BW106)</f>
        <v>0</v>
      </c>
      <c r="BX106" s="79">
        <f>SUM(Gosforth:Ermelo!BX106)</f>
        <v>0</v>
      </c>
      <c r="BY106" s="79">
        <f>SUM(Gosforth:Ermelo!BY106)</f>
        <v>0</v>
      </c>
      <c r="BZ106" s="79">
        <f>SUM(Gosforth:Ermelo!BZ106)</f>
        <v>0</v>
      </c>
      <c r="CA106" s="79">
        <f>SUM(Gosforth:Ermelo!CA106)</f>
        <v>0</v>
      </c>
      <c r="CB106" s="79">
        <f>SUM(Gosforth:Ermelo!CB106)</f>
        <v>0</v>
      </c>
      <c r="CC106" s="78">
        <f>SUM(Gosforth:Ermelo!CC106)</f>
        <v>0</v>
      </c>
      <c r="CD106" s="41" t="s">
        <v>54</v>
      </c>
    </row>
    <row r="107" spans="1:82" ht="15">
      <c r="A107" s="41"/>
      <c r="B107" s="75" t="s">
        <v>215</v>
      </c>
      <c r="C107" s="131" t="s">
        <v>216</v>
      </c>
      <c r="D107" s="132" t="s">
        <v>64</v>
      </c>
      <c r="E107" s="266">
        <f>SUM(Gosforth:Ermelo!E107)</f>
        <v>360</v>
      </c>
      <c r="F107" s="221" t="b">
        <f>(Gosforth!G107+Dalpark!G107+Leandra!G107+Trichardt!G107+Ermelo!G107)=G107</f>
        <v>1</v>
      </c>
      <c r="G107" s="76">
        <f t="shared" si="47"/>
        <v>0</v>
      </c>
      <c r="H107" s="77">
        <f>SUM(Gosforth:Ermelo!H107)</f>
        <v>0</v>
      </c>
      <c r="I107" s="78">
        <f>SUM(Gosforth:Ermelo!I107)</f>
        <v>0</v>
      </c>
      <c r="J107" s="77">
        <f>SUM(Gosforth:Ermelo!J107)</f>
        <v>0</v>
      </c>
      <c r="K107" s="79">
        <f>SUM(Gosforth:Ermelo!K107)</f>
        <v>0</v>
      </c>
      <c r="L107" s="79">
        <f>SUM(Gosforth:Ermelo!L107)</f>
        <v>0</v>
      </c>
      <c r="M107" s="79">
        <f>SUM(Gosforth:Ermelo!M107)</f>
        <v>0</v>
      </c>
      <c r="N107" s="79">
        <f>SUM(Gosforth:Ermelo!N107)</f>
        <v>0</v>
      </c>
      <c r="O107" s="79">
        <f>SUM(Gosforth:Ermelo!O107)</f>
        <v>0</v>
      </c>
      <c r="P107" s="79">
        <f>SUM(Gosforth:Ermelo!P107)</f>
        <v>0</v>
      </c>
      <c r="Q107" s="79">
        <f>SUM(Gosforth:Ermelo!Q107)</f>
        <v>0</v>
      </c>
      <c r="R107" s="79">
        <f>SUM(Gosforth:Ermelo!R107)</f>
        <v>0</v>
      </c>
      <c r="S107" s="79">
        <f>SUM(Gosforth:Ermelo!S107)</f>
        <v>0</v>
      </c>
      <c r="T107" s="79">
        <f>SUM(Gosforth:Ermelo!T107)</f>
        <v>0</v>
      </c>
      <c r="U107" s="78">
        <f>SUM(Gosforth:Ermelo!U107)</f>
        <v>0</v>
      </c>
      <c r="V107" s="77">
        <f>SUM(Gosforth:Ermelo!V107)</f>
        <v>0</v>
      </c>
      <c r="W107" s="79">
        <f>SUM(Gosforth:Ermelo!W107)</f>
        <v>0</v>
      </c>
      <c r="X107" s="79">
        <f>SUM(Gosforth:Ermelo!X107)</f>
        <v>0</v>
      </c>
      <c r="Y107" s="79">
        <f>SUM(Gosforth:Ermelo!Y107)</f>
        <v>0</v>
      </c>
      <c r="Z107" s="79">
        <f>SUM(Gosforth:Ermelo!Z107)</f>
        <v>0</v>
      </c>
      <c r="AA107" s="79">
        <f>SUM(Gosforth:Ermelo!AA107)</f>
        <v>0</v>
      </c>
      <c r="AB107" s="79">
        <f>SUM(Gosforth:Ermelo!AB107)</f>
        <v>0</v>
      </c>
      <c r="AC107" s="79">
        <f>SUM(Gosforth:Ermelo!AC107)</f>
        <v>0</v>
      </c>
      <c r="AD107" s="79">
        <f>SUM(Gosforth:Ermelo!AD107)</f>
        <v>0</v>
      </c>
      <c r="AE107" s="79">
        <f>SUM(Gosforth:Ermelo!AE107)</f>
        <v>0</v>
      </c>
      <c r="AF107" s="79">
        <f>SUM(Gosforth:Ermelo!AF107)</f>
        <v>0</v>
      </c>
      <c r="AG107" s="78">
        <f>SUM(Gosforth:Ermelo!AG107)</f>
        <v>0</v>
      </c>
      <c r="AH107" s="80">
        <f>SUM(Gosforth:Ermelo!AH107)</f>
        <v>0</v>
      </c>
      <c r="AI107" s="79">
        <f>SUM(Gosforth:Ermelo!AI107)</f>
        <v>0</v>
      </c>
      <c r="AJ107" s="79">
        <f>SUM(Gosforth:Ermelo!AJ107)</f>
        <v>0</v>
      </c>
      <c r="AK107" s="79">
        <f>SUM(Gosforth:Ermelo!AK107)</f>
        <v>0</v>
      </c>
      <c r="AL107" s="79">
        <f>SUM(Gosforth:Ermelo!AL107)</f>
        <v>0</v>
      </c>
      <c r="AM107" s="79">
        <f>SUM(Gosforth:Ermelo!AM107)</f>
        <v>0</v>
      </c>
      <c r="AN107" s="79">
        <f>SUM(Gosforth:Ermelo!AN107)</f>
        <v>0</v>
      </c>
      <c r="AO107" s="79">
        <f>SUM(Gosforth:Ermelo!AO107)</f>
        <v>0</v>
      </c>
      <c r="AP107" s="79">
        <f>SUM(Gosforth:Ermelo!AP107)</f>
        <v>0</v>
      </c>
      <c r="AQ107" s="79">
        <f>SUM(Gosforth:Ermelo!AQ107)</f>
        <v>0</v>
      </c>
      <c r="AR107" s="79">
        <f>SUM(Gosforth:Ermelo!AR107)</f>
        <v>0</v>
      </c>
      <c r="AS107" s="78">
        <f>SUM(Gosforth:Ermelo!AS107)</f>
        <v>0</v>
      </c>
      <c r="AT107" s="80">
        <f>SUM(Gosforth:Ermelo!AT107)</f>
        <v>0</v>
      </c>
      <c r="AU107" s="79">
        <f>SUM(Gosforth:Ermelo!AU107)</f>
        <v>0</v>
      </c>
      <c r="AV107" s="79">
        <f>SUM(Gosforth:Ermelo!AV107)</f>
        <v>0</v>
      </c>
      <c r="AW107" s="79">
        <f>SUM(Gosforth:Ermelo!AW107)</f>
        <v>0</v>
      </c>
      <c r="AX107" s="79">
        <f>SUM(Gosforth:Ermelo!AX107)</f>
        <v>0</v>
      </c>
      <c r="AY107" s="79">
        <f>SUM(Gosforth:Ermelo!AY107)</f>
        <v>0</v>
      </c>
      <c r="AZ107" s="79">
        <f>SUM(Gosforth:Ermelo!AZ107)</f>
        <v>0</v>
      </c>
      <c r="BA107" s="79">
        <f>SUM(Gosforth:Ermelo!BA107)</f>
        <v>0</v>
      </c>
      <c r="BB107" s="79">
        <f>SUM(Gosforth:Ermelo!BB107)</f>
        <v>0</v>
      </c>
      <c r="BC107" s="79">
        <f>SUM(Gosforth:Ermelo!BC107)</f>
        <v>0</v>
      </c>
      <c r="BD107" s="79">
        <f>SUM(Gosforth:Ermelo!BD107)</f>
        <v>0</v>
      </c>
      <c r="BE107" s="78">
        <f>SUM(Gosforth:Ermelo!BE107)</f>
        <v>0</v>
      </c>
      <c r="BF107" s="80">
        <f>SUM(Gosforth:Ermelo!BF107)</f>
        <v>0</v>
      </c>
      <c r="BG107" s="79">
        <f>SUM(Gosforth:Ermelo!BG107)</f>
        <v>0</v>
      </c>
      <c r="BH107" s="79">
        <f>SUM(Gosforth:Ermelo!BH107)</f>
        <v>0</v>
      </c>
      <c r="BI107" s="79">
        <f>SUM(Gosforth:Ermelo!BI107)</f>
        <v>0</v>
      </c>
      <c r="BJ107" s="79">
        <f>SUM(Gosforth:Ermelo!BJ107)</f>
        <v>0</v>
      </c>
      <c r="BK107" s="79">
        <f>SUM(Gosforth:Ermelo!BK107)</f>
        <v>0</v>
      </c>
      <c r="BL107" s="79">
        <f>SUM(Gosforth:Ermelo!BL107)</f>
        <v>0</v>
      </c>
      <c r="BM107" s="79">
        <f>SUM(Gosforth:Ermelo!BM107)</f>
        <v>0</v>
      </c>
      <c r="BN107" s="79">
        <f>SUM(Gosforth:Ermelo!BN107)</f>
        <v>0</v>
      </c>
      <c r="BO107" s="79">
        <f>SUM(Gosforth:Ermelo!BO107)</f>
        <v>0</v>
      </c>
      <c r="BP107" s="79">
        <f>SUM(Gosforth:Ermelo!BP107)</f>
        <v>0</v>
      </c>
      <c r="BQ107" s="78">
        <f>SUM(Gosforth:Ermelo!BQ107)</f>
        <v>0</v>
      </c>
      <c r="BR107" s="80">
        <f>SUM(Gosforth:Ermelo!BR107)</f>
        <v>0</v>
      </c>
      <c r="BS107" s="79">
        <f>SUM(Gosforth:Ermelo!BS107)</f>
        <v>0</v>
      </c>
      <c r="BT107" s="79">
        <f>SUM(Gosforth:Ermelo!BT107)</f>
        <v>0</v>
      </c>
      <c r="BU107" s="79">
        <f>SUM(Gosforth:Ermelo!BU107)</f>
        <v>0</v>
      </c>
      <c r="BV107" s="79">
        <f>SUM(Gosforth:Ermelo!BV107)</f>
        <v>0</v>
      </c>
      <c r="BW107" s="79">
        <f>SUM(Gosforth:Ermelo!BW107)</f>
        <v>0</v>
      </c>
      <c r="BX107" s="79">
        <f>SUM(Gosforth:Ermelo!BX107)</f>
        <v>0</v>
      </c>
      <c r="BY107" s="79">
        <f>SUM(Gosforth:Ermelo!BY107)</f>
        <v>0</v>
      </c>
      <c r="BZ107" s="79">
        <f>SUM(Gosforth:Ermelo!BZ107)</f>
        <v>0</v>
      </c>
      <c r="CA107" s="79">
        <f>SUM(Gosforth:Ermelo!CA107)</f>
        <v>0</v>
      </c>
      <c r="CB107" s="79">
        <f>SUM(Gosforth:Ermelo!CB107)</f>
        <v>0</v>
      </c>
      <c r="CC107" s="78">
        <f>SUM(Gosforth:Ermelo!CC107)</f>
        <v>0</v>
      </c>
      <c r="CD107" s="41" t="s">
        <v>54</v>
      </c>
    </row>
    <row r="108" spans="1:82" ht="15">
      <c r="A108" s="41"/>
      <c r="B108" s="75" t="s">
        <v>217</v>
      </c>
      <c r="C108" s="131" t="s">
        <v>218</v>
      </c>
      <c r="D108" s="132" t="s">
        <v>64</v>
      </c>
      <c r="E108" s="266">
        <f>SUM(Gosforth:Ermelo!E108)</f>
        <v>360</v>
      </c>
      <c r="F108" s="221" t="b">
        <f>(Gosforth!G108+Dalpark!G108+Leandra!G108+Trichardt!G108+Ermelo!G108)=G108</f>
        <v>1</v>
      </c>
      <c r="G108" s="76">
        <f t="shared" si="47"/>
        <v>0</v>
      </c>
      <c r="H108" s="77">
        <f>SUM(Gosforth:Ermelo!H108)</f>
        <v>0</v>
      </c>
      <c r="I108" s="78">
        <f>SUM(Gosforth:Ermelo!I108)</f>
        <v>0</v>
      </c>
      <c r="J108" s="77">
        <f>SUM(Gosforth:Ermelo!J108)</f>
        <v>0</v>
      </c>
      <c r="K108" s="79">
        <f>SUM(Gosforth:Ermelo!K108)</f>
        <v>0</v>
      </c>
      <c r="L108" s="79">
        <f>SUM(Gosforth:Ermelo!L108)</f>
        <v>0</v>
      </c>
      <c r="M108" s="79">
        <f>SUM(Gosforth:Ermelo!M108)</f>
        <v>0</v>
      </c>
      <c r="N108" s="79">
        <f>SUM(Gosforth:Ermelo!N108)</f>
        <v>0</v>
      </c>
      <c r="O108" s="79">
        <f>SUM(Gosforth:Ermelo!O108)</f>
        <v>0</v>
      </c>
      <c r="P108" s="79">
        <f>SUM(Gosforth:Ermelo!P108)</f>
        <v>0</v>
      </c>
      <c r="Q108" s="79">
        <f>SUM(Gosforth:Ermelo!Q108)</f>
        <v>0</v>
      </c>
      <c r="R108" s="79">
        <f>SUM(Gosforth:Ermelo!R108)</f>
        <v>0</v>
      </c>
      <c r="S108" s="79">
        <f>SUM(Gosforth:Ermelo!S108)</f>
        <v>0</v>
      </c>
      <c r="T108" s="79">
        <f>SUM(Gosforth:Ermelo!T108)</f>
        <v>0</v>
      </c>
      <c r="U108" s="78">
        <f>SUM(Gosforth:Ermelo!U108)</f>
        <v>0</v>
      </c>
      <c r="V108" s="77">
        <f>SUM(Gosforth:Ermelo!V108)</f>
        <v>0</v>
      </c>
      <c r="W108" s="79">
        <f>SUM(Gosforth:Ermelo!W108)</f>
        <v>0</v>
      </c>
      <c r="X108" s="79">
        <f>SUM(Gosforth:Ermelo!X108)</f>
        <v>0</v>
      </c>
      <c r="Y108" s="79">
        <f>SUM(Gosforth:Ermelo!Y108)</f>
        <v>0</v>
      </c>
      <c r="Z108" s="79">
        <f>SUM(Gosforth:Ermelo!Z108)</f>
        <v>0</v>
      </c>
      <c r="AA108" s="79">
        <f>SUM(Gosforth:Ermelo!AA108)</f>
        <v>0</v>
      </c>
      <c r="AB108" s="79">
        <f>SUM(Gosforth:Ermelo!AB108)</f>
        <v>0</v>
      </c>
      <c r="AC108" s="79">
        <f>SUM(Gosforth:Ermelo!AC108)</f>
        <v>0</v>
      </c>
      <c r="AD108" s="79">
        <f>SUM(Gosforth:Ermelo!AD108)</f>
        <v>0</v>
      </c>
      <c r="AE108" s="79">
        <f>SUM(Gosforth:Ermelo!AE108)</f>
        <v>0</v>
      </c>
      <c r="AF108" s="79">
        <f>SUM(Gosforth:Ermelo!AF108)</f>
        <v>0</v>
      </c>
      <c r="AG108" s="78">
        <f>SUM(Gosforth:Ermelo!AG108)</f>
        <v>0</v>
      </c>
      <c r="AH108" s="80">
        <f>SUM(Gosforth:Ermelo!AH108)</f>
        <v>0</v>
      </c>
      <c r="AI108" s="79">
        <f>SUM(Gosforth:Ermelo!AI108)</f>
        <v>0</v>
      </c>
      <c r="AJ108" s="79">
        <f>SUM(Gosforth:Ermelo!AJ108)</f>
        <v>0</v>
      </c>
      <c r="AK108" s="79">
        <f>SUM(Gosforth:Ermelo!AK108)</f>
        <v>0</v>
      </c>
      <c r="AL108" s="79">
        <f>SUM(Gosforth:Ermelo!AL108)</f>
        <v>0</v>
      </c>
      <c r="AM108" s="79">
        <f>SUM(Gosforth:Ermelo!AM108)</f>
        <v>0</v>
      </c>
      <c r="AN108" s="79">
        <f>SUM(Gosforth:Ermelo!AN108)</f>
        <v>0</v>
      </c>
      <c r="AO108" s="79">
        <f>SUM(Gosforth:Ermelo!AO108)</f>
        <v>0</v>
      </c>
      <c r="AP108" s="79">
        <f>SUM(Gosforth:Ermelo!AP108)</f>
        <v>0</v>
      </c>
      <c r="AQ108" s="79">
        <f>SUM(Gosforth:Ermelo!AQ108)</f>
        <v>0</v>
      </c>
      <c r="AR108" s="79">
        <f>SUM(Gosforth:Ermelo!AR108)</f>
        <v>0</v>
      </c>
      <c r="AS108" s="78">
        <f>SUM(Gosforth:Ermelo!AS108)</f>
        <v>0</v>
      </c>
      <c r="AT108" s="80">
        <f>SUM(Gosforth:Ermelo!AT108)</f>
        <v>0</v>
      </c>
      <c r="AU108" s="79">
        <f>SUM(Gosforth:Ermelo!AU108)</f>
        <v>0</v>
      </c>
      <c r="AV108" s="79">
        <f>SUM(Gosforth:Ermelo!AV108)</f>
        <v>0</v>
      </c>
      <c r="AW108" s="79">
        <f>SUM(Gosforth:Ermelo!AW108)</f>
        <v>0</v>
      </c>
      <c r="AX108" s="79">
        <f>SUM(Gosforth:Ermelo!AX108)</f>
        <v>0</v>
      </c>
      <c r="AY108" s="79">
        <f>SUM(Gosforth:Ermelo!AY108)</f>
        <v>0</v>
      </c>
      <c r="AZ108" s="79">
        <f>SUM(Gosforth:Ermelo!AZ108)</f>
        <v>0</v>
      </c>
      <c r="BA108" s="79">
        <f>SUM(Gosforth:Ermelo!BA108)</f>
        <v>0</v>
      </c>
      <c r="BB108" s="79">
        <f>SUM(Gosforth:Ermelo!BB108)</f>
        <v>0</v>
      </c>
      <c r="BC108" s="79">
        <f>SUM(Gosforth:Ermelo!BC108)</f>
        <v>0</v>
      </c>
      <c r="BD108" s="79">
        <f>SUM(Gosforth:Ermelo!BD108)</f>
        <v>0</v>
      </c>
      <c r="BE108" s="78">
        <f>SUM(Gosforth:Ermelo!BE108)</f>
        <v>0</v>
      </c>
      <c r="BF108" s="80">
        <f>SUM(Gosforth:Ermelo!BF108)</f>
        <v>0</v>
      </c>
      <c r="BG108" s="79">
        <f>SUM(Gosforth:Ermelo!BG108)</f>
        <v>0</v>
      </c>
      <c r="BH108" s="79">
        <f>SUM(Gosforth:Ermelo!BH108)</f>
        <v>0</v>
      </c>
      <c r="BI108" s="79">
        <f>SUM(Gosforth:Ermelo!BI108)</f>
        <v>0</v>
      </c>
      <c r="BJ108" s="79">
        <f>SUM(Gosforth:Ermelo!BJ108)</f>
        <v>0</v>
      </c>
      <c r="BK108" s="79">
        <f>SUM(Gosforth:Ermelo!BK108)</f>
        <v>0</v>
      </c>
      <c r="BL108" s="79">
        <f>SUM(Gosforth:Ermelo!BL108)</f>
        <v>0</v>
      </c>
      <c r="BM108" s="79">
        <f>SUM(Gosforth:Ermelo!BM108)</f>
        <v>0</v>
      </c>
      <c r="BN108" s="79">
        <f>SUM(Gosforth:Ermelo!BN108)</f>
        <v>0</v>
      </c>
      <c r="BO108" s="79">
        <f>SUM(Gosforth:Ermelo!BO108)</f>
        <v>0</v>
      </c>
      <c r="BP108" s="79">
        <f>SUM(Gosforth:Ermelo!BP108)</f>
        <v>0</v>
      </c>
      <c r="BQ108" s="78">
        <f>SUM(Gosforth:Ermelo!BQ108)</f>
        <v>0</v>
      </c>
      <c r="BR108" s="80">
        <f>SUM(Gosforth:Ermelo!BR108)</f>
        <v>0</v>
      </c>
      <c r="BS108" s="79">
        <f>SUM(Gosforth:Ermelo!BS108)</f>
        <v>0</v>
      </c>
      <c r="BT108" s="79">
        <f>SUM(Gosforth:Ermelo!BT108)</f>
        <v>0</v>
      </c>
      <c r="BU108" s="79">
        <f>SUM(Gosforth:Ermelo!BU108)</f>
        <v>0</v>
      </c>
      <c r="BV108" s="79">
        <f>SUM(Gosforth:Ermelo!BV108)</f>
        <v>0</v>
      </c>
      <c r="BW108" s="79">
        <f>SUM(Gosforth:Ermelo!BW108)</f>
        <v>0</v>
      </c>
      <c r="BX108" s="79">
        <f>SUM(Gosforth:Ermelo!BX108)</f>
        <v>0</v>
      </c>
      <c r="BY108" s="79">
        <f>SUM(Gosforth:Ermelo!BY108)</f>
        <v>0</v>
      </c>
      <c r="BZ108" s="79">
        <f>SUM(Gosforth:Ermelo!BZ108)</f>
        <v>0</v>
      </c>
      <c r="CA108" s="79">
        <f>SUM(Gosforth:Ermelo!CA108)</f>
        <v>0</v>
      </c>
      <c r="CB108" s="79">
        <f>SUM(Gosforth:Ermelo!CB108)</f>
        <v>0</v>
      </c>
      <c r="CC108" s="78">
        <f>SUM(Gosforth:Ermelo!CC108)</f>
        <v>0</v>
      </c>
      <c r="CD108" s="41" t="s">
        <v>54</v>
      </c>
    </row>
    <row r="109" spans="1:82" ht="15">
      <c r="A109" s="41"/>
      <c r="B109" s="75" t="s">
        <v>219</v>
      </c>
      <c r="C109" s="131" t="s">
        <v>220</v>
      </c>
      <c r="D109" s="132" t="s">
        <v>64</v>
      </c>
      <c r="E109" s="266">
        <f>SUM(Gosforth:Ermelo!E109)</f>
        <v>360</v>
      </c>
      <c r="F109" s="221" t="b">
        <f>(Gosforth!G109+Dalpark!G109+Leandra!G109+Trichardt!G109+Ermelo!G109)=G109</f>
        <v>1</v>
      </c>
      <c r="G109" s="76">
        <f t="shared" si="47"/>
        <v>0</v>
      </c>
      <c r="H109" s="77">
        <f>SUM(Gosforth:Ermelo!H109)</f>
        <v>0</v>
      </c>
      <c r="I109" s="78">
        <f>SUM(Gosforth:Ermelo!I109)</f>
        <v>0</v>
      </c>
      <c r="J109" s="77">
        <f>SUM(Gosforth:Ermelo!J109)</f>
        <v>0</v>
      </c>
      <c r="K109" s="79">
        <f>SUM(Gosforth:Ermelo!K109)</f>
        <v>0</v>
      </c>
      <c r="L109" s="79">
        <f>SUM(Gosforth:Ermelo!L109)</f>
        <v>0</v>
      </c>
      <c r="M109" s="79">
        <f>SUM(Gosforth:Ermelo!M109)</f>
        <v>0</v>
      </c>
      <c r="N109" s="79">
        <f>SUM(Gosforth:Ermelo!N109)</f>
        <v>0</v>
      </c>
      <c r="O109" s="79">
        <f>SUM(Gosforth:Ermelo!O109)</f>
        <v>0</v>
      </c>
      <c r="P109" s="79">
        <f>SUM(Gosforth:Ermelo!P109)</f>
        <v>0</v>
      </c>
      <c r="Q109" s="79">
        <f>SUM(Gosforth:Ermelo!Q109)</f>
        <v>0</v>
      </c>
      <c r="R109" s="79">
        <f>SUM(Gosforth:Ermelo!R109)</f>
        <v>0</v>
      </c>
      <c r="S109" s="79">
        <f>SUM(Gosforth:Ermelo!S109)</f>
        <v>0</v>
      </c>
      <c r="T109" s="79">
        <f>SUM(Gosforth:Ermelo!T109)</f>
        <v>0</v>
      </c>
      <c r="U109" s="78">
        <f>SUM(Gosforth:Ermelo!U109)</f>
        <v>0</v>
      </c>
      <c r="V109" s="77">
        <f>SUM(Gosforth:Ermelo!V109)</f>
        <v>0</v>
      </c>
      <c r="W109" s="79">
        <f>SUM(Gosforth:Ermelo!W109)</f>
        <v>0</v>
      </c>
      <c r="X109" s="79">
        <f>SUM(Gosforth:Ermelo!X109)</f>
        <v>0</v>
      </c>
      <c r="Y109" s="79">
        <f>SUM(Gosforth:Ermelo!Y109)</f>
        <v>0</v>
      </c>
      <c r="Z109" s="79">
        <f>SUM(Gosforth:Ermelo!Z109)</f>
        <v>0</v>
      </c>
      <c r="AA109" s="79">
        <f>SUM(Gosforth:Ermelo!AA109)</f>
        <v>0</v>
      </c>
      <c r="AB109" s="79">
        <f>SUM(Gosforth:Ermelo!AB109)</f>
        <v>0</v>
      </c>
      <c r="AC109" s="79">
        <f>SUM(Gosforth:Ermelo!AC109)</f>
        <v>0</v>
      </c>
      <c r="AD109" s="79">
        <f>SUM(Gosforth:Ermelo!AD109)</f>
        <v>0</v>
      </c>
      <c r="AE109" s="79">
        <f>SUM(Gosforth:Ermelo!AE109)</f>
        <v>0</v>
      </c>
      <c r="AF109" s="79">
        <f>SUM(Gosforth:Ermelo!AF109)</f>
        <v>0</v>
      </c>
      <c r="AG109" s="78">
        <f>SUM(Gosforth:Ermelo!AG109)</f>
        <v>0</v>
      </c>
      <c r="AH109" s="80">
        <f>SUM(Gosforth:Ermelo!AH109)</f>
        <v>0</v>
      </c>
      <c r="AI109" s="79">
        <f>SUM(Gosforth:Ermelo!AI109)</f>
        <v>0</v>
      </c>
      <c r="AJ109" s="79">
        <f>SUM(Gosforth:Ermelo!AJ109)</f>
        <v>0</v>
      </c>
      <c r="AK109" s="79">
        <f>SUM(Gosforth:Ermelo!AK109)</f>
        <v>0</v>
      </c>
      <c r="AL109" s="79">
        <f>SUM(Gosforth:Ermelo!AL109)</f>
        <v>0</v>
      </c>
      <c r="AM109" s="79">
        <f>SUM(Gosforth:Ermelo!AM109)</f>
        <v>0</v>
      </c>
      <c r="AN109" s="79">
        <f>SUM(Gosforth:Ermelo!AN109)</f>
        <v>0</v>
      </c>
      <c r="AO109" s="79">
        <f>SUM(Gosforth:Ermelo!AO109)</f>
        <v>0</v>
      </c>
      <c r="AP109" s="79">
        <f>SUM(Gosforth:Ermelo!AP109)</f>
        <v>0</v>
      </c>
      <c r="AQ109" s="79">
        <f>SUM(Gosforth:Ermelo!AQ109)</f>
        <v>0</v>
      </c>
      <c r="AR109" s="79">
        <f>SUM(Gosforth:Ermelo!AR109)</f>
        <v>0</v>
      </c>
      <c r="AS109" s="78">
        <f>SUM(Gosforth:Ermelo!AS109)</f>
        <v>0</v>
      </c>
      <c r="AT109" s="80">
        <f>SUM(Gosforth:Ermelo!AT109)</f>
        <v>0</v>
      </c>
      <c r="AU109" s="79">
        <f>SUM(Gosforth:Ermelo!AU109)</f>
        <v>0</v>
      </c>
      <c r="AV109" s="79">
        <f>SUM(Gosforth:Ermelo!AV109)</f>
        <v>0</v>
      </c>
      <c r="AW109" s="79">
        <f>SUM(Gosforth:Ermelo!AW109)</f>
        <v>0</v>
      </c>
      <c r="AX109" s="79">
        <f>SUM(Gosforth:Ermelo!AX109)</f>
        <v>0</v>
      </c>
      <c r="AY109" s="79">
        <f>SUM(Gosforth:Ermelo!AY109)</f>
        <v>0</v>
      </c>
      <c r="AZ109" s="79">
        <f>SUM(Gosforth:Ermelo!AZ109)</f>
        <v>0</v>
      </c>
      <c r="BA109" s="79">
        <f>SUM(Gosforth:Ermelo!BA109)</f>
        <v>0</v>
      </c>
      <c r="BB109" s="79">
        <f>SUM(Gosforth:Ermelo!BB109)</f>
        <v>0</v>
      </c>
      <c r="BC109" s="79">
        <f>SUM(Gosforth:Ermelo!BC109)</f>
        <v>0</v>
      </c>
      <c r="BD109" s="79">
        <f>SUM(Gosforth:Ermelo!BD109)</f>
        <v>0</v>
      </c>
      <c r="BE109" s="78">
        <f>SUM(Gosforth:Ermelo!BE109)</f>
        <v>0</v>
      </c>
      <c r="BF109" s="80">
        <f>SUM(Gosforth:Ermelo!BF109)</f>
        <v>0</v>
      </c>
      <c r="BG109" s="79">
        <f>SUM(Gosforth:Ermelo!BG109)</f>
        <v>0</v>
      </c>
      <c r="BH109" s="79">
        <f>SUM(Gosforth:Ermelo!BH109)</f>
        <v>0</v>
      </c>
      <c r="BI109" s="79">
        <f>SUM(Gosforth:Ermelo!BI109)</f>
        <v>0</v>
      </c>
      <c r="BJ109" s="79">
        <f>SUM(Gosforth:Ermelo!BJ109)</f>
        <v>0</v>
      </c>
      <c r="BK109" s="79">
        <f>SUM(Gosforth:Ermelo!BK109)</f>
        <v>0</v>
      </c>
      <c r="BL109" s="79">
        <f>SUM(Gosforth:Ermelo!BL109)</f>
        <v>0</v>
      </c>
      <c r="BM109" s="79">
        <f>SUM(Gosforth:Ermelo!BM109)</f>
        <v>0</v>
      </c>
      <c r="BN109" s="79">
        <f>SUM(Gosforth:Ermelo!BN109)</f>
        <v>0</v>
      </c>
      <c r="BO109" s="79">
        <f>SUM(Gosforth:Ermelo!BO109)</f>
        <v>0</v>
      </c>
      <c r="BP109" s="79">
        <f>SUM(Gosforth:Ermelo!BP109)</f>
        <v>0</v>
      </c>
      <c r="BQ109" s="78">
        <f>SUM(Gosforth:Ermelo!BQ109)</f>
        <v>0</v>
      </c>
      <c r="BR109" s="80">
        <f>SUM(Gosforth:Ermelo!BR109)</f>
        <v>0</v>
      </c>
      <c r="BS109" s="79">
        <f>SUM(Gosforth:Ermelo!BS109)</f>
        <v>0</v>
      </c>
      <c r="BT109" s="79">
        <f>SUM(Gosforth:Ermelo!BT109)</f>
        <v>0</v>
      </c>
      <c r="BU109" s="79">
        <f>SUM(Gosforth:Ermelo!BU109)</f>
        <v>0</v>
      </c>
      <c r="BV109" s="79">
        <f>SUM(Gosforth:Ermelo!BV109)</f>
        <v>0</v>
      </c>
      <c r="BW109" s="79">
        <f>SUM(Gosforth:Ermelo!BW109)</f>
        <v>0</v>
      </c>
      <c r="BX109" s="79">
        <f>SUM(Gosforth:Ermelo!BX109)</f>
        <v>0</v>
      </c>
      <c r="BY109" s="79">
        <f>SUM(Gosforth:Ermelo!BY109)</f>
        <v>0</v>
      </c>
      <c r="BZ109" s="79">
        <f>SUM(Gosforth:Ermelo!BZ109)</f>
        <v>0</v>
      </c>
      <c r="CA109" s="79">
        <f>SUM(Gosforth:Ermelo!CA109)</f>
        <v>0</v>
      </c>
      <c r="CB109" s="79">
        <f>SUM(Gosforth:Ermelo!CB109)</f>
        <v>0</v>
      </c>
      <c r="CC109" s="78">
        <f>SUM(Gosforth:Ermelo!CC109)</f>
        <v>0</v>
      </c>
      <c r="CD109" s="41" t="s">
        <v>54</v>
      </c>
    </row>
    <row r="110" spans="1:82" ht="15">
      <c r="A110" s="41"/>
      <c r="B110" s="75" t="s">
        <v>221</v>
      </c>
      <c r="C110" s="131" t="s">
        <v>222</v>
      </c>
      <c r="D110" s="132" t="s">
        <v>64</v>
      </c>
      <c r="E110" s="266">
        <f>SUM(Gosforth:Ermelo!E110)</f>
        <v>360</v>
      </c>
      <c r="F110" s="221" t="b">
        <f>(Gosforth!G110+Dalpark!G110+Leandra!G110+Trichardt!G110+Ermelo!G110)=G110</f>
        <v>1</v>
      </c>
      <c r="G110" s="76">
        <f t="shared" si="47"/>
        <v>0</v>
      </c>
      <c r="H110" s="77">
        <f>SUM(Gosforth:Ermelo!H110)</f>
        <v>0</v>
      </c>
      <c r="I110" s="78">
        <f>SUM(Gosforth:Ermelo!I110)</f>
        <v>0</v>
      </c>
      <c r="J110" s="77">
        <f>SUM(Gosforth:Ermelo!J110)</f>
        <v>0</v>
      </c>
      <c r="K110" s="79">
        <f>SUM(Gosforth:Ermelo!K110)</f>
        <v>0</v>
      </c>
      <c r="L110" s="79">
        <f>SUM(Gosforth:Ermelo!L110)</f>
        <v>0</v>
      </c>
      <c r="M110" s="79">
        <f>SUM(Gosforth:Ermelo!M110)</f>
        <v>0</v>
      </c>
      <c r="N110" s="79">
        <f>SUM(Gosforth:Ermelo!N110)</f>
        <v>0</v>
      </c>
      <c r="O110" s="79">
        <f>SUM(Gosforth:Ermelo!O110)</f>
        <v>0</v>
      </c>
      <c r="P110" s="79">
        <f>SUM(Gosforth:Ermelo!P110)</f>
        <v>0</v>
      </c>
      <c r="Q110" s="79">
        <f>SUM(Gosforth:Ermelo!Q110)</f>
        <v>0</v>
      </c>
      <c r="R110" s="79">
        <f>SUM(Gosforth:Ermelo!R110)</f>
        <v>0</v>
      </c>
      <c r="S110" s="79">
        <f>SUM(Gosforth:Ermelo!S110)</f>
        <v>0</v>
      </c>
      <c r="T110" s="79">
        <f>SUM(Gosforth:Ermelo!T110)</f>
        <v>0</v>
      </c>
      <c r="U110" s="78">
        <f>SUM(Gosforth:Ermelo!U110)</f>
        <v>0</v>
      </c>
      <c r="V110" s="77">
        <f>SUM(Gosforth:Ermelo!V110)</f>
        <v>0</v>
      </c>
      <c r="W110" s="79">
        <f>SUM(Gosforth:Ermelo!W110)</f>
        <v>0</v>
      </c>
      <c r="X110" s="79">
        <f>SUM(Gosforth:Ermelo!X110)</f>
        <v>0</v>
      </c>
      <c r="Y110" s="79">
        <f>SUM(Gosforth:Ermelo!Y110)</f>
        <v>0</v>
      </c>
      <c r="Z110" s="79">
        <f>SUM(Gosforth:Ermelo!Z110)</f>
        <v>0</v>
      </c>
      <c r="AA110" s="79">
        <f>SUM(Gosforth:Ermelo!AA110)</f>
        <v>0</v>
      </c>
      <c r="AB110" s="79">
        <f>SUM(Gosforth:Ermelo!AB110)</f>
        <v>0</v>
      </c>
      <c r="AC110" s="79">
        <f>SUM(Gosforth:Ermelo!AC110)</f>
        <v>0</v>
      </c>
      <c r="AD110" s="79">
        <f>SUM(Gosforth:Ermelo!AD110)</f>
        <v>0</v>
      </c>
      <c r="AE110" s="79">
        <f>SUM(Gosforth:Ermelo!AE110)</f>
        <v>0</v>
      </c>
      <c r="AF110" s="79">
        <f>SUM(Gosforth:Ermelo!AF110)</f>
        <v>0</v>
      </c>
      <c r="AG110" s="78">
        <f>SUM(Gosforth:Ermelo!AG110)</f>
        <v>0</v>
      </c>
      <c r="AH110" s="80">
        <f>SUM(Gosforth:Ermelo!AH110)</f>
        <v>0</v>
      </c>
      <c r="AI110" s="79">
        <f>SUM(Gosforth:Ermelo!AI110)</f>
        <v>0</v>
      </c>
      <c r="AJ110" s="79">
        <f>SUM(Gosforth:Ermelo!AJ110)</f>
        <v>0</v>
      </c>
      <c r="AK110" s="79">
        <f>SUM(Gosforth:Ermelo!AK110)</f>
        <v>0</v>
      </c>
      <c r="AL110" s="79">
        <f>SUM(Gosforth:Ermelo!AL110)</f>
        <v>0</v>
      </c>
      <c r="AM110" s="79">
        <f>SUM(Gosforth:Ermelo!AM110)</f>
        <v>0</v>
      </c>
      <c r="AN110" s="79">
        <f>SUM(Gosforth:Ermelo!AN110)</f>
        <v>0</v>
      </c>
      <c r="AO110" s="79">
        <f>SUM(Gosforth:Ermelo!AO110)</f>
        <v>0</v>
      </c>
      <c r="AP110" s="79">
        <f>SUM(Gosforth:Ermelo!AP110)</f>
        <v>0</v>
      </c>
      <c r="AQ110" s="79">
        <f>SUM(Gosforth:Ermelo!AQ110)</f>
        <v>0</v>
      </c>
      <c r="AR110" s="79">
        <f>SUM(Gosforth:Ermelo!AR110)</f>
        <v>0</v>
      </c>
      <c r="AS110" s="78">
        <f>SUM(Gosforth:Ermelo!AS110)</f>
        <v>0</v>
      </c>
      <c r="AT110" s="80">
        <f>SUM(Gosforth:Ermelo!AT110)</f>
        <v>0</v>
      </c>
      <c r="AU110" s="79">
        <f>SUM(Gosforth:Ermelo!AU110)</f>
        <v>0</v>
      </c>
      <c r="AV110" s="79">
        <f>SUM(Gosforth:Ermelo!AV110)</f>
        <v>0</v>
      </c>
      <c r="AW110" s="79">
        <f>SUM(Gosforth:Ermelo!AW110)</f>
        <v>0</v>
      </c>
      <c r="AX110" s="79">
        <f>SUM(Gosforth:Ermelo!AX110)</f>
        <v>0</v>
      </c>
      <c r="AY110" s="79">
        <f>SUM(Gosforth:Ermelo!AY110)</f>
        <v>0</v>
      </c>
      <c r="AZ110" s="79">
        <f>SUM(Gosforth:Ermelo!AZ110)</f>
        <v>0</v>
      </c>
      <c r="BA110" s="79">
        <f>SUM(Gosforth:Ermelo!BA110)</f>
        <v>0</v>
      </c>
      <c r="BB110" s="79">
        <f>SUM(Gosforth:Ermelo!BB110)</f>
        <v>0</v>
      </c>
      <c r="BC110" s="79">
        <f>SUM(Gosforth:Ermelo!BC110)</f>
        <v>0</v>
      </c>
      <c r="BD110" s="79">
        <f>SUM(Gosforth:Ermelo!BD110)</f>
        <v>0</v>
      </c>
      <c r="BE110" s="78">
        <f>SUM(Gosforth:Ermelo!BE110)</f>
        <v>0</v>
      </c>
      <c r="BF110" s="80">
        <f>SUM(Gosforth:Ermelo!BF110)</f>
        <v>0</v>
      </c>
      <c r="BG110" s="79">
        <f>SUM(Gosforth:Ermelo!BG110)</f>
        <v>0</v>
      </c>
      <c r="BH110" s="79">
        <f>SUM(Gosforth:Ermelo!BH110)</f>
        <v>0</v>
      </c>
      <c r="BI110" s="79">
        <f>SUM(Gosforth:Ermelo!BI110)</f>
        <v>0</v>
      </c>
      <c r="BJ110" s="79">
        <f>SUM(Gosforth:Ermelo!BJ110)</f>
        <v>0</v>
      </c>
      <c r="BK110" s="79">
        <f>SUM(Gosforth:Ermelo!BK110)</f>
        <v>0</v>
      </c>
      <c r="BL110" s="79">
        <f>SUM(Gosforth:Ermelo!BL110)</f>
        <v>0</v>
      </c>
      <c r="BM110" s="79">
        <f>SUM(Gosforth:Ermelo!BM110)</f>
        <v>0</v>
      </c>
      <c r="BN110" s="79">
        <f>SUM(Gosforth:Ermelo!BN110)</f>
        <v>0</v>
      </c>
      <c r="BO110" s="79">
        <f>SUM(Gosforth:Ermelo!BO110)</f>
        <v>0</v>
      </c>
      <c r="BP110" s="79">
        <f>SUM(Gosforth:Ermelo!BP110)</f>
        <v>0</v>
      </c>
      <c r="BQ110" s="78">
        <f>SUM(Gosforth:Ermelo!BQ110)</f>
        <v>0</v>
      </c>
      <c r="BR110" s="80">
        <f>SUM(Gosforth:Ermelo!BR110)</f>
        <v>0</v>
      </c>
      <c r="BS110" s="79">
        <f>SUM(Gosforth:Ermelo!BS110)</f>
        <v>0</v>
      </c>
      <c r="BT110" s="79">
        <f>SUM(Gosforth:Ermelo!BT110)</f>
        <v>0</v>
      </c>
      <c r="BU110" s="79">
        <f>SUM(Gosforth:Ermelo!BU110)</f>
        <v>0</v>
      </c>
      <c r="BV110" s="79">
        <f>SUM(Gosforth:Ermelo!BV110)</f>
        <v>0</v>
      </c>
      <c r="BW110" s="79">
        <f>SUM(Gosforth:Ermelo!BW110)</f>
        <v>0</v>
      </c>
      <c r="BX110" s="79">
        <f>SUM(Gosforth:Ermelo!BX110)</f>
        <v>0</v>
      </c>
      <c r="BY110" s="79">
        <f>SUM(Gosforth:Ermelo!BY110)</f>
        <v>0</v>
      </c>
      <c r="BZ110" s="79">
        <f>SUM(Gosforth:Ermelo!BZ110)</f>
        <v>0</v>
      </c>
      <c r="CA110" s="79">
        <f>SUM(Gosforth:Ermelo!CA110)</f>
        <v>0</v>
      </c>
      <c r="CB110" s="79">
        <f>SUM(Gosforth:Ermelo!CB110)</f>
        <v>0</v>
      </c>
      <c r="CC110" s="78">
        <f>SUM(Gosforth:Ermelo!CC110)</f>
        <v>0</v>
      </c>
      <c r="CD110" s="41" t="s">
        <v>54</v>
      </c>
    </row>
    <row r="111" spans="1:82" ht="15">
      <c r="A111" s="41"/>
      <c r="B111" s="75" t="s">
        <v>223</v>
      </c>
      <c r="C111" s="131" t="s">
        <v>224</v>
      </c>
      <c r="D111" s="132" t="s">
        <v>64</v>
      </c>
      <c r="E111" s="266">
        <f>SUM(Gosforth:Ermelo!E111)</f>
        <v>360</v>
      </c>
      <c r="F111" s="221" t="b">
        <f>(Gosforth!G111+Dalpark!G111+Leandra!G111+Trichardt!G111+Ermelo!G111)=G111</f>
        <v>1</v>
      </c>
      <c r="G111" s="76">
        <f t="shared" si="47"/>
        <v>0</v>
      </c>
      <c r="H111" s="77">
        <f>SUM(Gosforth:Ermelo!H111)</f>
        <v>0</v>
      </c>
      <c r="I111" s="78">
        <f>SUM(Gosforth:Ermelo!I111)</f>
        <v>0</v>
      </c>
      <c r="J111" s="77">
        <f>SUM(Gosforth:Ermelo!J111)</f>
        <v>0</v>
      </c>
      <c r="K111" s="79">
        <f>SUM(Gosforth:Ermelo!K111)</f>
        <v>0</v>
      </c>
      <c r="L111" s="79">
        <f>SUM(Gosforth:Ermelo!L111)</f>
        <v>0</v>
      </c>
      <c r="M111" s="79">
        <f>SUM(Gosforth:Ermelo!M111)</f>
        <v>0</v>
      </c>
      <c r="N111" s="79">
        <f>SUM(Gosforth:Ermelo!N111)</f>
        <v>0</v>
      </c>
      <c r="O111" s="79">
        <f>SUM(Gosforth:Ermelo!O111)</f>
        <v>0</v>
      </c>
      <c r="P111" s="79">
        <f>SUM(Gosforth:Ermelo!P111)</f>
        <v>0</v>
      </c>
      <c r="Q111" s="79">
        <f>SUM(Gosforth:Ermelo!Q111)</f>
        <v>0</v>
      </c>
      <c r="R111" s="79">
        <f>SUM(Gosforth:Ermelo!R111)</f>
        <v>0</v>
      </c>
      <c r="S111" s="79">
        <f>SUM(Gosforth:Ermelo!S111)</f>
        <v>0</v>
      </c>
      <c r="T111" s="79">
        <f>SUM(Gosforth:Ermelo!T111)</f>
        <v>0</v>
      </c>
      <c r="U111" s="78">
        <f>SUM(Gosforth:Ermelo!U111)</f>
        <v>0</v>
      </c>
      <c r="V111" s="77">
        <f>SUM(Gosforth:Ermelo!V111)</f>
        <v>0</v>
      </c>
      <c r="W111" s="79">
        <f>SUM(Gosforth:Ermelo!W111)</f>
        <v>0</v>
      </c>
      <c r="X111" s="79">
        <f>SUM(Gosforth:Ermelo!X111)</f>
        <v>0</v>
      </c>
      <c r="Y111" s="79">
        <f>SUM(Gosforth:Ermelo!Y111)</f>
        <v>0</v>
      </c>
      <c r="Z111" s="79">
        <f>SUM(Gosforth:Ermelo!Z111)</f>
        <v>0</v>
      </c>
      <c r="AA111" s="79">
        <f>SUM(Gosforth:Ermelo!AA111)</f>
        <v>0</v>
      </c>
      <c r="AB111" s="79">
        <f>SUM(Gosforth:Ermelo!AB111)</f>
        <v>0</v>
      </c>
      <c r="AC111" s="79">
        <f>SUM(Gosforth:Ermelo!AC111)</f>
        <v>0</v>
      </c>
      <c r="AD111" s="79">
        <f>SUM(Gosforth:Ermelo!AD111)</f>
        <v>0</v>
      </c>
      <c r="AE111" s="79">
        <f>SUM(Gosforth:Ermelo!AE111)</f>
        <v>0</v>
      </c>
      <c r="AF111" s="79">
        <f>SUM(Gosforth:Ermelo!AF111)</f>
        <v>0</v>
      </c>
      <c r="AG111" s="78">
        <f>SUM(Gosforth:Ermelo!AG111)</f>
        <v>0</v>
      </c>
      <c r="AH111" s="80">
        <f>SUM(Gosforth:Ermelo!AH111)</f>
        <v>0</v>
      </c>
      <c r="AI111" s="79">
        <f>SUM(Gosforth:Ermelo!AI111)</f>
        <v>0</v>
      </c>
      <c r="AJ111" s="79">
        <f>SUM(Gosforth:Ermelo!AJ111)</f>
        <v>0</v>
      </c>
      <c r="AK111" s="79">
        <f>SUM(Gosforth:Ermelo!AK111)</f>
        <v>0</v>
      </c>
      <c r="AL111" s="79">
        <f>SUM(Gosforth:Ermelo!AL111)</f>
        <v>0</v>
      </c>
      <c r="AM111" s="79">
        <f>SUM(Gosforth:Ermelo!AM111)</f>
        <v>0</v>
      </c>
      <c r="AN111" s="79">
        <f>SUM(Gosforth:Ermelo!AN111)</f>
        <v>0</v>
      </c>
      <c r="AO111" s="79">
        <f>SUM(Gosforth:Ermelo!AO111)</f>
        <v>0</v>
      </c>
      <c r="AP111" s="79">
        <f>SUM(Gosforth:Ermelo!AP111)</f>
        <v>0</v>
      </c>
      <c r="AQ111" s="79">
        <f>SUM(Gosforth:Ermelo!AQ111)</f>
        <v>0</v>
      </c>
      <c r="AR111" s="79">
        <f>SUM(Gosforth:Ermelo!AR111)</f>
        <v>0</v>
      </c>
      <c r="AS111" s="78">
        <f>SUM(Gosforth:Ermelo!AS111)</f>
        <v>0</v>
      </c>
      <c r="AT111" s="80">
        <f>SUM(Gosforth:Ermelo!AT111)</f>
        <v>0</v>
      </c>
      <c r="AU111" s="79">
        <f>SUM(Gosforth:Ermelo!AU111)</f>
        <v>0</v>
      </c>
      <c r="AV111" s="79">
        <f>SUM(Gosforth:Ermelo!AV111)</f>
        <v>0</v>
      </c>
      <c r="AW111" s="79">
        <f>SUM(Gosforth:Ermelo!AW111)</f>
        <v>0</v>
      </c>
      <c r="AX111" s="79">
        <f>SUM(Gosforth:Ermelo!AX111)</f>
        <v>0</v>
      </c>
      <c r="AY111" s="79">
        <f>SUM(Gosforth:Ermelo!AY111)</f>
        <v>0</v>
      </c>
      <c r="AZ111" s="79">
        <f>SUM(Gosforth:Ermelo!AZ111)</f>
        <v>0</v>
      </c>
      <c r="BA111" s="79">
        <f>SUM(Gosforth:Ermelo!BA111)</f>
        <v>0</v>
      </c>
      <c r="BB111" s="79">
        <f>SUM(Gosforth:Ermelo!BB111)</f>
        <v>0</v>
      </c>
      <c r="BC111" s="79">
        <f>SUM(Gosforth:Ermelo!BC111)</f>
        <v>0</v>
      </c>
      <c r="BD111" s="79">
        <f>SUM(Gosforth:Ermelo!BD111)</f>
        <v>0</v>
      </c>
      <c r="BE111" s="78">
        <f>SUM(Gosforth:Ermelo!BE111)</f>
        <v>0</v>
      </c>
      <c r="BF111" s="80">
        <f>SUM(Gosforth:Ermelo!BF111)</f>
        <v>0</v>
      </c>
      <c r="BG111" s="79">
        <f>SUM(Gosforth:Ermelo!BG111)</f>
        <v>0</v>
      </c>
      <c r="BH111" s="79">
        <f>SUM(Gosforth:Ermelo!BH111)</f>
        <v>0</v>
      </c>
      <c r="BI111" s="79">
        <f>SUM(Gosforth:Ermelo!BI111)</f>
        <v>0</v>
      </c>
      <c r="BJ111" s="79">
        <f>SUM(Gosforth:Ermelo!BJ111)</f>
        <v>0</v>
      </c>
      <c r="BK111" s="79">
        <f>SUM(Gosforth:Ermelo!BK111)</f>
        <v>0</v>
      </c>
      <c r="BL111" s="79">
        <f>SUM(Gosforth:Ermelo!BL111)</f>
        <v>0</v>
      </c>
      <c r="BM111" s="79">
        <f>SUM(Gosforth:Ermelo!BM111)</f>
        <v>0</v>
      </c>
      <c r="BN111" s="79">
        <f>SUM(Gosforth:Ermelo!BN111)</f>
        <v>0</v>
      </c>
      <c r="BO111" s="79">
        <f>SUM(Gosforth:Ermelo!BO111)</f>
        <v>0</v>
      </c>
      <c r="BP111" s="79">
        <f>SUM(Gosforth:Ermelo!BP111)</f>
        <v>0</v>
      </c>
      <c r="BQ111" s="78">
        <f>SUM(Gosforth:Ermelo!BQ111)</f>
        <v>0</v>
      </c>
      <c r="BR111" s="80">
        <f>SUM(Gosforth:Ermelo!BR111)</f>
        <v>0</v>
      </c>
      <c r="BS111" s="79">
        <f>SUM(Gosforth:Ermelo!BS111)</f>
        <v>0</v>
      </c>
      <c r="BT111" s="79">
        <f>SUM(Gosforth:Ermelo!BT111)</f>
        <v>0</v>
      </c>
      <c r="BU111" s="79">
        <f>SUM(Gosforth:Ermelo!BU111)</f>
        <v>0</v>
      </c>
      <c r="BV111" s="79">
        <f>SUM(Gosforth:Ermelo!BV111)</f>
        <v>0</v>
      </c>
      <c r="BW111" s="79">
        <f>SUM(Gosforth:Ermelo!BW111)</f>
        <v>0</v>
      </c>
      <c r="BX111" s="79">
        <f>SUM(Gosforth:Ermelo!BX111)</f>
        <v>0</v>
      </c>
      <c r="BY111" s="79">
        <f>SUM(Gosforth:Ermelo!BY111)</f>
        <v>0</v>
      </c>
      <c r="BZ111" s="79">
        <f>SUM(Gosforth:Ermelo!BZ111)</f>
        <v>0</v>
      </c>
      <c r="CA111" s="79">
        <f>SUM(Gosforth:Ermelo!CA111)</f>
        <v>0</v>
      </c>
      <c r="CB111" s="79">
        <f>SUM(Gosforth:Ermelo!CB111)</f>
        <v>0</v>
      </c>
      <c r="CC111" s="78">
        <f>SUM(Gosforth:Ermelo!CC111)</f>
        <v>0</v>
      </c>
      <c r="CD111" s="41" t="s">
        <v>54</v>
      </c>
    </row>
    <row r="112" spans="1:82" ht="15">
      <c r="A112" s="41"/>
      <c r="B112" s="311" t="s">
        <v>225</v>
      </c>
      <c r="C112" s="131" t="s">
        <v>226</v>
      </c>
      <c r="D112" s="132" t="s">
        <v>64</v>
      </c>
      <c r="E112" s="266">
        <f>SUM(Gosforth:Ermelo!E112)</f>
        <v>360</v>
      </c>
      <c r="F112" s="221" t="b">
        <f>(Gosforth!G112+Dalpark!G112+Leandra!G112+Trichardt!G112+Ermelo!G112)=G112</f>
        <v>1</v>
      </c>
      <c r="G112" s="76">
        <f t="shared" si="47"/>
        <v>0</v>
      </c>
      <c r="H112" s="77">
        <f>SUM(Gosforth:Ermelo!H112)</f>
        <v>0</v>
      </c>
      <c r="I112" s="78">
        <f>SUM(Gosforth:Ermelo!I112)</f>
        <v>0</v>
      </c>
      <c r="J112" s="77">
        <f>SUM(Gosforth:Ermelo!J112)</f>
        <v>0</v>
      </c>
      <c r="K112" s="79">
        <f>SUM(Gosforth:Ermelo!K112)</f>
        <v>0</v>
      </c>
      <c r="L112" s="79">
        <f>SUM(Gosforth:Ermelo!L112)</f>
        <v>0</v>
      </c>
      <c r="M112" s="79">
        <f>SUM(Gosforth:Ermelo!M112)</f>
        <v>0</v>
      </c>
      <c r="N112" s="79">
        <f>SUM(Gosforth:Ermelo!N112)</f>
        <v>0</v>
      </c>
      <c r="O112" s="79">
        <f>SUM(Gosforth:Ermelo!O112)</f>
        <v>0</v>
      </c>
      <c r="P112" s="79">
        <f>SUM(Gosforth:Ermelo!P112)</f>
        <v>0</v>
      </c>
      <c r="Q112" s="79">
        <f>SUM(Gosforth:Ermelo!Q112)</f>
        <v>0</v>
      </c>
      <c r="R112" s="79">
        <f>SUM(Gosforth:Ermelo!R112)</f>
        <v>0</v>
      </c>
      <c r="S112" s="79">
        <f>SUM(Gosforth:Ermelo!S112)</f>
        <v>0</v>
      </c>
      <c r="T112" s="79">
        <f>SUM(Gosforth:Ermelo!T112)</f>
        <v>0</v>
      </c>
      <c r="U112" s="78">
        <f>SUM(Gosforth:Ermelo!U112)</f>
        <v>0</v>
      </c>
      <c r="V112" s="77">
        <f>SUM(Gosforth:Ermelo!V112)</f>
        <v>0</v>
      </c>
      <c r="W112" s="79">
        <f>SUM(Gosforth:Ermelo!W112)</f>
        <v>0</v>
      </c>
      <c r="X112" s="79">
        <f>SUM(Gosforth:Ermelo!X112)</f>
        <v>0</v>
      </c>
      <c r="Y112" s="79">
        <f>SUM(Gosforth:Ermelo!Y112)</f>
        <v>0</v>
      </c>
      <c r="Z112" s="79">
        <f>SUM(Gosforth:Ermelo!Z112)</f>
        <v>0</v>
      </c>
      <c r="AA112" s="79">
        <f>SUM(Gosforth:Ermelo!AA112)</f>
        <v>0</v>
      </c>
      <c r="AB112" s="79">
        <f>SUM(Gosforth:Ermelo!AB112)</f>
        <v>0</v>
      </c>
      <c r="AC112" s="79">
        <f>SUM(Gosforth:Ermelo!AC112)</f>
        <v>0</v>
      </c>
      <c r="AD112" s="79">
        <f>SUM(Gosforth:Ermelo!AD112)</f>
        <v>0</v>
      </c>
      <c r="AE112" s="79">
        <f>SUM(Gosforth:Ermelo!AE112)</f>
        <v>0</v>
      </c>
      <c r="AF112" s="79">
        <f>SUM(Gosforth:Ermelo!AF112)</f>
        <v>0</v>
      </c>
      <c r="AG112" s="78">
        <f>SUM(Gosforth:Ermelo!AG112)</f>
        <v>0</v>
      </c>
      <c r="AH112" s="80">
        <f>SUM(Gosforth:Ermelo!AH112)</f>
        <v>0</v>
      </c>
      <c r="AI112" s="79">
        <f>SUM(Gosforth:Ermelo!AI112)</f>
        <v>0</v>
      </c>
      <c r="AJ112" s="79">
        <f>SUM(Gosforth:Ermelo!AJ112)</f>
        <v>0</v>
      </c>
      <c r="AK112" s="79">
        <f>SUM(Gosforth:Ermelo!AK112)</f>
        <v>0</v>
      </c>
      <c r="AL112" s="79">
        <f>SUM(Gosforth:Ermelo!AL112)</f>
        <v>0</v>
      </c>
      <c r="AM112" s="79">
        <f>SUM(Gosforth:Ermelo!AM112)</f>
        <v>0</v>
      </c>
      <c r="AN112" s="79">
        <f>SUM(Gosforth:Ermelo!AN112)</f>
        <v>0</v>
      </c>
      <c r="AO112" s="79">
        <f>SUM(Gosforth:Ermelo!AO112)</f>
        <v>0</v>
      </c>
      <c r="AP112" s="79">
        <f>SUM(Gosforth:Ermelo!AP112)</f>
        <v>0</v>
      </c>
      <c r="AQ112" s="79">
        <f>SUM(Gosforth:Ermelo!AQ112)</f>
        <v>0</v>
      </c>
      <c r="AR112" s="79">
        <f>SUM(Gosforth:Ermelo!AR112)</f>
        <v>0</v>
      </c>
      <c r="AS112" s="78">
        <f>SUM(Gosforth:Ermelo!AS112)</f>
        <v>0</v>
      </c>
      <c r="AT112" s="80">
        <f>SUM(Gosforth:Ermelo!AT112)</f>
        <v>0</v>
      </c>
      <c r="AU112" s="79">
        <f>SUM(Gosforth:Ermelo!AU112)</f>
        <v>0</v>
      </c>
      <c r="AV112" s="79">
        <f>SUM(Gosforth:Ermelo!AV112)</f>
        <v>0</v>
      </c>
      <c r="AW112" s="79">
        <f>SUM(Gosforth:Ermelo!AW112)</f>
        <v>0</v>
      </c>
      <c r="AX112" s="79">
        <f>SUM(Gosforth:Ermelo!AX112)</f>
        <v>0</v>
      </c>
      <c r="AY112" s="79">
        <f>SUM(Gosforth:Ermelo!AY112)</f>
        <v>0</v>
      </c>
      <c r="AZ112" s="79">
        <f>SUM(Gosforth:Ermelo!AZ112)</f>
        <v>0</v>
      </c>
      <c r="BA112" s="79">
        <f>SUM(Gosforth:Ermelo!BA112)</f>
        <v>0</v>
      </c>
      <c r="BB112" s="79">
        <f>SUM(Gosforth:Ermelo!BB112)</f>
        <v>0</v>
      </c>
      <c r="BC112" s="79">
        <f>SUM(Gosforth:Ermelo!BC112)</f>
        <v>0</v>
      </c>
      <c r="BD112" s="79">
        <f>SUM(Gosforth:Ermelo!BD112)</f>
        <v>0</v>
      </c>
      <c r="BE112" s="78">
        <f>SUM(Gosforth:Ermelo!BE112)</f>
        <v>0</v>
      </c>
      <c r="BF112" s="80">
        <f>SUM(Gosforth:Ermelo!BF112)</f>
        <v>0</v>
      </c>
      <c r="BG112" s="79">
        <f>SUM(Gosforth:Ermelo!BG112)</f>
        <v>0</v>
      </c>
      <c r="BH112" s="79">
        <f>SUM(Gosforth:Ermelo!BH112)</f>
        <v>0</v>
      </c>
      <c r="BI112" s="79">
        <f>SUM(Gosforth:Ermelo!BI112)</f>
        <v>0</v>
      </c>
      <c r="BJ112" s="79">
        <f>SUM(Gosforth:Ermelo!BJ112)</f>
        <v>0</v>
      </c>
      <c r="BK112" s="79">
        <f>SUM(Gosforth:Ermelo!BK112)</f>
        <v>0</v>
      </c>
      <c r="BL112" s="79">
        <f>SUM(Gosforth:Ermelo!BL112)</f>
        <v>0</v>
      </c>
      <c r="BM112" s="79">
        <f>SUM(Gosforth:Ermelo!BM112)</f>
        <v>0</v>
      </c>
      <c r="BN112" s="79">
        <f>SUM(Gosforth:Ermelo!BN112)</f>
        <v>0</v>
      </c>
      <c r="BO112" s="79">
        <f>SUM(Gosforth:Ermelo!BO112)</f>
        <v>0</v>
      </c>
      <c r="BP112" s="79">
        <f>SUM(Gosforth:Ermelo!BP112)</f>
        <v>0</v>
      </c>
      <c r="BQ112" s="78">
        <f>SUM(Gosforth:Ermelo!BQ112)</f>
        <v>0</v>
      </c>
      <c r="BR112" s="80">
        <f>SUM(Gosforth:Ermelo!BR112)</f>
        <v>0</v>
      </c>
      <c r="BS112" s="79">
        <f>SUM(Gosforth:Ermelo!BS112)</f>
        <v>0</v>
      </c>
      <c r="BT112" s="79">
        <f>SUM(Gosforth:Ermelo!BT112)</f>
        <v>0</v>
      </c>
      <c r="BU112" s="79">
        <f>SUM(Gosforth:Ermelo!BU112)</f>
        <v>0</v>
      </c>
      <c r="BV112" s="79">
        <f>SUM(Gosforth:Ermelo!BV112)</f>
        <v>0</v>
      </c>
      <c r="BW112" s="79">
        <f>SUM(Gosforth:Ermelo!BW112)</f>
        <v>0</v>
      </c>
      <c r="BX112" s="79">
        <f>SUM(Gosforth:Ermelo!BX112)</f>
        <v>0</v>
      </c>
      <c r="BY112" s="79">
        <f>SUM(Gosforth:Ermelo!BY112)</f>
        <v>0</v>
      </c>
      <c r="BZ112" s="79">
        <f>SUM(Gosforth:Ermelo!BZ112)</f>
        <v>0</v>
      </c>
      <c r="CA112" s="79">
        <f>SUM(Gosforth:Ermelo!CA112)</f>
        <v>0</v>
      </c>
      <c r="CB112" s="79">
        <f>SUM(Gosforth:Ermelo!CB112)</f>
        <v>0</v>
      </c>
      <c r="CC112" s="78">
        <f>SUM(Gosforth:Ermelo!CC112)</f>
        <v>0</v>
      </c>
      <c r="CD112" s="41" t="s">
        <v>54</v>
      </c>
    </row>
    <row r="113" spans="1:82" ht="15">
      <c r="A113" s="41"/>
      <c r="B113" s="123" t="s">
        <v>227</v>
      </c>
      <c r="C113" s="124" t="s">
        <v>228</v>
      </c>
      <c r="D113" s="125"/>
      <c r="E113" s="328"/>
      <c r="F113" s="221" t="b">
        <f>(Gosforth!G113+Dalpark!G113+Leandra!G113+Trichardt!G113+Ermelo!G113)=G113</f>
        <v>1</v>
      </c>
      <c r="G113" s="126">
        <f t="shared" ref="G113:AL113" si="48">+G114+G126+G136</f>
        <v>0</v>
      </c>
      <c r="H113" s="127">
        <f t="shared" si="48"/>
        <v>0</v>
      </c>
      <c r="I113" s="128">
        <f t="shared" si="48"/>
        <v>0</v>
      </c>
      <c r="J113" s="127">
        <f t="shared" si="48"/>
        <v>0</v>
      </c>
      <c r="K113" s="129">
        <f t="shared" si="48"/>
        <v>0</v>
      </c>
      <c r="L113" s="129">
        <f t="shared" si="48"/>
        <v>0</v>
      </c>
      <c r="M113" s="129">
        <f t="shared" si="48"/>
        <v>0</v>
      </c>
      <c r="N113" s="129">
        <f t="shared" si="48"/>
        <v>0</v>
      </c>
      <c r="O113" s="129">
        <f t="shared" si="48"/>
        <v>0</v>
      </c>
      <c r="P113" s="129">
        <f t="shared" si="48"/>
        <v>0</v>
      </c>
      <c r="Q113" s="129">
        <f t="shared" si="48"/>
        <v>0</v>
      </c>
      <c r="R113" s="129">
        <f t="shared" si="48"/>
        <v>0</v>
      </c>
      <c r="S113" s="129">
        <f t="shared" si="48"/>
        <v>0</v>
      </c>
      <c r="T113" s="129">
        <f t="shared" si="48"/>
        <v>0</v>
      </c>
      <c r="U113" s="128">
        <f t="shared" si="48"/>
        <v>0</v>
      </c>
      <c r="V113" s="127">
        <f t="shared" si="48"/>
        <v>0</v>
      </c>
      <c r="W113" s="129">
        <f t="shared" si="48"/>
        <v>0</v>
      </c>
      <c r="X113" s="129">
        <f t="shared" si="48"/>
        <v>0</v>
      </c>
      <c r="Y113" s="129">
        <f t="shared" si="48"/>
        <v>0</v>
      </c>
      <c r="Z113" s="129">
        <f t="shared" si="48"/>
        <v>0</v>
      </c>
      <c r="AA113" s="129">
        <f t="shared" si="48"/>
        <v>0</v>
      </c>
      <c r="AB113" s="129">
        <f t="shared" si="48"/>
        <v>0</v>
      </c>
      <c r="AC113" s="129">
        <f t="shared" si="48"/>
        <v>0</v>
      </c>
      <c r="AD113" s="129">
        <f t="shared" si="48"/>
        <v>0</v>
      </c>
      <c r="AE113" s="129">
        <f t="shared" si="48"/>
        <v>0</v>
      </c>
      <c r="AF113" s="129">
        <f t="shared" si="48"/>
        <v>0</v>
      </c>
      <c r="AG113" s="128">
        <f t="shared" si="48"/>
        <v>0</v>
      </c>
      <c r="AH113" s="130">
        <f t="shared" si="48"/>
        <v>0</v>
      </c>
      <c r="AI113" s="129">
        <f t="shared" si="48"/>
        <v>0</v>
      </c>
      <c r="AJ113" s="129">
        <f t="shared" si="48"/>
        <v>0</v>
      </c>
      <c r="AK113" s="129">
        <f t="shared" si="48"/>
        <v>0</v>
      </c>
      <c r="AL113" s="129">
        <f t="shared" si="48"/>
        <v>0</v>
      </c>
      <c r="AM113" s="129">
        <f t="shared" ref="AM113:BR113" si="49">+AM114+AM126+AM136</f>
        <v>0</v>
      </c>
      <c r="AN113" s="129">
        <f t="shared" si="49"/>
        <v>0</v>
      </c>
      <c r="AO113" s="129">
        <f t="shared" si="49"/>
        <v>0</v>
      </c>
      <c r="AP113" s="129">
        <f t="shared" si="49"/>
        <v>0</v>
      </c>
      <c r="AQ113" s="129">
        <f t="shared" si="49"/>
        <v>0</v>
      </c>
      <c r="AR113" s="129">
        <f t="shared" si="49"/>
        <v>0</v>
      </c>
      <c r="AS113" s="128">
        <f t="shared" si="49"/>
        <v>0</v>
      </c>
      <c r="AT113" s="130">
        <f t="shared" si="49"/>
        <v>0</v>
      </c>
      <c r="AU113" s="129">
        <f t="shared" si="49"/>
        <v>0</v>
      </c>
      <c r="AV113" s="129">
        <f t="shared" si="49"/>
        <v>0</v>
      </c>
      <c r="AW113" s="129">
        <f t="shared" si="49"/>
        <v>0</v>
      </c>
      <c r="AX113" s="129">
        <f t="shared" si="49"/>
        <v>0</v>
      </c>
      <c r="AY113" s="129">
        <f t="shared" si="49"/>
        <v>0</v>
      </c>
      <c r="AZ113" s="129">
        <f t="shared" si="49"/>
        <v>0</v>
      </c>
      <c r="BA113" s="129">
        <f t="shared" si="49"/>
        <v>0</v>
      </c>
      <c r="BB113" s="129">
        <f t="shared" si="49"/>
        <v>0</v>
      </c>
      <c r="BC113" s="129">
        <f t="shared" si="49"/>
        <v>0</v>
      </c>
      <c r="BD113" s="129">
        <f t="shared" si="49"/>
        <v>0</v>
      </c>
      <c r="BE113" s="128">
        <f t="shared" si="49"/>
        <v>0</v>
      </c>
      <c r="BF113" s="130">
        <f t="shared" si="49"/>
        <v>0</v>
      </c>
      <c r="BG113" s="129">
        <f t="shared" si="49"/>
        <v>0</v>
      </c>
      <c r="BH113" s="129">
        <f t="shared" si="49"/>
        <v>0</v>
      </c>
      <c r="BI113" s="129">
        <f t="shared" si="49"/>
        <v>0</v>
      </c>
      <c r="BJ113" s="129">
        <f t="shared" si="49"/>
        <v>0</v>
      </c>
      <c r="BK113" s="129">
        <f t="shared" si="49"/>
        <v>0</v>
      </c>
      <c r="BL113" s="129">
        <f t="shared" si="49"/>
        <v>0</v>
      </c>
      <c r="BM113" s="129">
        <f t="shared" si="49"/>
        <v>0</v>
      </c>
      <c r="BN113" s="129">
        <f t="shared" si="49"/>
        <v>0</v>
      </c>
      <c r="BO113" s="129">
        <f t="shared" si="49"/>
        <v>0</v>
      </c>
      <c r="BP113" s="129">
        <f t="shared" si="49"/>
        <v>0</v>
      </c>
      <c r="BQ113" s="128">
        <f t="shared" si="49"/>
        <v>0</v>
      </c>
      <c r="BR113" s="130">
        <f t="shared" si="49"/>
        <v>0</v>
      </c>
      <c r="BS113" s="129">
        <f t="shared" ref="BS113:CC113" si="50">+BS114+BS126+BS136</f>
        <v>0</v>
      </c>
      <c r="BT113" s="129">
        <f t="shared" si="50"/>
        <v>0</v>
      </c>
      <c r="BU113" s="129">
        <f t="shared" si="50"/>
        <v>0</v>
      </c>
      <c r="BV113" s="129">
        <f t="shared" si="50"/>
        <v>0</v>
      </c>
      <c r="BW113" s="129">
        <f t="shared" si="50"/>
        <v>0</v>
      </c>
      <c r="BX113" s="129">
        <f t="shared" si="50"/>
        <v>0</v>
      </c>
      <c r="BY113" s="129">
        <f t="shared" si="50"/>
        <v>0</v>
      </c>
      <c r="BZ113" s="129">
        <f t="shared" si="50"/>
        <v>0</v>
      </c>
      <c r="CA113" s="129">
        <f t="shared" si="50"/>
        <v>0</v>
      </c>
      <c r="CB113" s="129">
        <f t="shared" si="50"/>
        <v>0</v>
      </c>
      <c r="CC113" s="128">
        <f t="shared" si="50"/>
        <v>0</v>
      </c>
      <c r="CD113" s="41" t="s">
        <v>54</v>
      </c>
    </row>
    <row r="114" spans="1:82" ht="15">
      <c r="A114" s="41"/>
      <c r="B114" s="133" t="s">
        <v>229</v>
      </c>
      <c r="C114" s="134" t="s">
        <v>230</v>
      </c>
      <c r="D114" s="135"/>
      <c r="E114" s="330"/>
      <c r="F114" s="221" t="b">
        <f>(Gosforth!G114+Dalpark!G114+Leandra!G114+Trichardt!G114+Ermelo!G114)=G114</f>
        <v>1</v>
      </c>
      <c r="G114" s="136">
        <f t="shared" ref="G114:AL114" si="51">SUM(G115:G125)</f>
        <v>0</v>
      </c>
      <c r="H114" s="137">
        <f t="shared" si="51"/>
        <v>0</v>
      </c>
      <c r="I114" s="138">
        <f t="shared" si="51"/>
        <v>0</v>
      </c>
      <c r="J114" s="137">
        <f t="shared" si="51"/>
        <v>0</v>
      </c>
      <c r="K114" s="139">
        <f t="shared" si="51"/>
        <v>0</v>
      </c>
      <c r="L114" s="139">
        <f t="shared" si="51"/>
        <v>0</v>
      </c>
      <c r="M114" s="139">
        <f t="shared" si="51"/>
        <v>0</v>
      </c>
      <c r="N114" s="139">
        <f t="shared" si="51"/>
        <v>0</v>
      </c>
      <c r="O114" s="139">
        <f t="shared" si="51"/>
        <v>0</v>
      </c>
      <c r="P114" s="139">
        <f t="shared" si="51"/>
        <v>0</v>
      </c>
      <c r="Q114" s="139">
        <f t="shared" si="51"/>
        <v>0</v>
      </c>
      <c r="R114" s="139">
        <f t="shared" si="51"/>
        <v>0</v>
      </c>
      <c r="S114" s="139">
        <f t="shared" si="51"/>
        <v>0</v>
      </c>
      <c r="T114" s="139">
        <f t="shared" si="51"/>
        <v>0</v>
      </c>
      <c r="U114" s="138">
        <f t="shared" si="51"/>
        <v>0</v>
      </c>
      <c r="V114" s="137">
        <f t="shared" si="51"/>
        <v>0</v>
      </c>
      <c r="W114" s="139">
        <f t="shared" si="51"/>
        <v>0</v>
      </c>
      <c r="X114" s="139">
        <f t="shared" si="51"/>
        <v>0</v>
      </c>
      <c r="Y114" s="139">
        <f t="shared" si="51"/>
        <v>0</v>
      </c>
      <c r="Z114" s="139">
        <f t="shared" si="51"/>
        <v>0</v>
      </c>
      <c r="AA114" s="139">
        <f t="shared" si="51"/>
        <v>0</v>
      </c>
      <c r="AB114" s="139">
        <f t="shared" si="51"/>
        <v>0</v>
      </c>
      <c r="AC114" s="139">
        <f t="shared" si="51"/>
        <v>0</v>
      </c>
      <c r="AD114" s="139">
        <f t="shared" si="51"/>
        <v>0</v>
      </c>
      <c r="AE114" s="139">
        <f t="shared" si="51"/>
        <v>0</v>
      </c>
      <c r="AF114" s="139">
        <f t="shared" si="51"/>
        <v>0</v>
      </c>
      <c r="AG114" s="138">
        <f t="shared" si="51"/>
        <v>0</v>
      </c>
      <c r="AH114" s="140">
        <f t="shared" si="51"/>
        <v>0</v>
      </c>
      <c r="AI114" s="139">
        <f t="shared" si="51"/>
        <v>0</v>
      </c>
      <c r="AJ114" s="139">
        <f t="shared" si="51"/>
        <v>0</v>
      </c>
      <c r="AK114" s="139">
        <f t="shared" si="51"/>
        <v>0</v>
      </c>
      <c r="AL114" s="139">
        <f t="shared" si="51"/>
        <v>0</v>
      </c>
      <c r="AM114" s="139">
        <f t="shared" ref="AM114:BR114" si="52">SUM(AM115:AM125)</f>
        <v>0</v>
      </c>
      <c r="AN114" s="139">
        <f t="shared" si="52"/>
        <v>0</v>
      </c>
      <c r="AO114" s="139">
        <f t="shared" si="52"/>
        <v>0</v>
      </c>
      <c r="AP114" s="139">
        <f t="shared" si="52"/>
        <v>0</v>
      </c>
      <c r="AQ114" s="139">
        <f t="shared" si="52"/>
        <v>0</v>
      </c>
      <c r="AR114" s="139">
        <f t="shared" si="52"/>
        <v>0</v>
      </c>
      <c r="AS114" s="138">
        <f t="shared" si="52"/>
        <v>0</v>
      </c>
      <c r="AT114" s="140">
        <f t="shared" si="52"/>
        <v>0</v>
      </c>
      <c r="AU114" s="139">
        <f t="shared" si="52"/>
        <v>0</v>
      </c>
      <c r="AV114" s="139">
        <f t="shared" si="52"/>
        <v>0</v>
      </c>
      <c r="AW114" s="139">
        <f t="shared" si="52"/>
        <v>0</v>
      </c>
      <c r="AX114" s="139">
        <f t="shared" si="52"/>
        <v>0</v>
      </c>
      <c r="AY114" s="139">
        <f t="shared" si="52"/>
        <v>0</v>
      </c>
      <c r="AZ114" s="139">
        <f t="shared" si="52"/>
        <v>0</v>
      </c>
      <c r="BA114" s="139">
        <f t="shared" si="52"/>
        <v>0</v>
      </c>
      <c r="BB114" s="139">
        <f t="shared" si="52"/>
        <v>0</v>
      </c>
      <c r="BC114" s="139">
        <f t="shared" si="52"/>
        <v>0</v>
      </c>
      <c r="BD114" s="139">
        <f t="shared" si="52"/>
        <v>0</v>
      </c>
      <c r="BE114" s="138">
        <f t="shared" si="52"/>
        <v>0</v>
      </c>
      <c r="BF114" s="140">
        <f t="shared" si="52"/>
        <v>0</v>
      </c>
      <c r="BG114" s="139">
        <f t="shared" si="52"/>
        <v>0</v>
      </c>
      <c r="BH114" s="139">
        <f t="shared" si="52"/>
        <v>0</v>
      </c>
      <c r="BI114" s="139">
        <f t="shared" si="52"/>
        <v>0</v>
      </c>
      <c r="BJ114" s="139">
        <f t="shared" si="52"/>
        <v>0</v>
      </c>
      <c r="BK114" s="139">
        <f t="shared" si="52"/>
        <v>0</v>
      </c>
      <c r="BL114" s="139">
        <f t="shared" si="52"/>
        <v>0</v>
      </c>
      <c r="BM114" s="139">
        <f t="shared" si="52"/>
        <v>0</v>
      </c>
      <c r="BN114" s="139">
        <f t="shared" si="52"/>
        <v>0</v>
      </c>
      <c r="BO114" s="139">
        <f t="shared" si="52"/>
        <v>0</v>
      </c>
      <c r="BP114" s="139">
        <f t="shared" si="52"/>
        <v>0</v>
      </c>
      <c r="BQ114" s="138">
        <f t="shared" si="52"/>
        <v>0</v>
      </c>
      <c r="BR114" s="140">
        <f t="shared" si="52"/>
        <v>0</v>
      </c>
      <c r="BS114" s="139">
        <f t="shared" ref="BS114:CC114" si="53">SUM(BS115:BS125)</f>
        <v>0</v>
      </c>
      <c r="BT114" s="139">
        <f t="shared" si="53"/>
        <v>0</v>
      </c>
      <c r="BU114" s="139">
        <f t="shared" si="53"/>
        <v>0</v>
      </c>
      <c r="BV114" s="139">
        <f t="shared" si="53"/>
        <v>0</v>
      </c>
      <c r="BW114" s="139">
        <f t="shared" si="53"/>
        <v>0</v>
      </c>
      <c r="BX114" s="139">
        <f t="shared" si="53"/>
        <v>0</v>
      </c>
      <c r="BY114" s="139">
        <f t="shared" si="53"/>
        <v>0</v>
      </c>
      <c r="BZ114" s="139">
        <f t="shared" si="53"/>
        <v>0</v>
      </c>
      <c r="CA114" s="139">
        <f t="shared" si="53"/>
        <v>0</v>
      </c>
      <c r="CB114" s="139">
        <f t="shared" si="53"/>
        <v>0</v>
      </c>
      <c r="CC114" s="138">
        <f t="shared" si="53"/>
        <v>0</v>
      </c>
      <c r="CD114" s="41" t="s">
        <v>54</v>
      </c>
    </row>
    <row r="115" spans="1:82" ht="15">
      <c r="A115" s="41"/>
      <c r="B115" s="75" t="s">
        <v>231</v>
      </c>
      <c r="C115" s="131" t="s">
        <v>232</v>
      </c>
      <c r="D115" s="132" t="s">
        <v>64</v>
      </c>
      <c r="E115" s="266">
        <f>SUM(Gosforth:Ermelo!E115)</f>
        <v>360</v>
      </c>
      <c r="F115" s="221" t="b">
        <f>(Gosforth!G115+Dalpark!G115+Leandra!G115+Trichardt!G115+Ermelo!G115)=G115</f>
        <v>1</v>
      </c>
      <c r="G115" s="76">
        <f t="shared" ref="G115:G125" si="54">+SUM(H115:CC115)</f>
        <v>0</v>
      </c>
      <c r="H115" s="77">
        <f>SUM(Gosforth:Ermelo!H115)</f>
        <v>0</v>
      </c>
      <c r="I115" s="78">
        <f>SUM(Gosforth:Ermelo!I115)</f>
        <v>0</v>
      </c>
      <c r="J115" s="77">
        <f>SUM(Gosforth:Ermelo!J115)</f>
        <v>0</v>
      </c>
      <c r="K115" s="79">
        <f>SUM(Gosforth:Ermelo!K115)</f>
        <v>0</v>
      </c>
      <c r="L115" s="79">
        <f>SUM(Gosforth:Ermelo!L115)</f>
        <v>0</v>
      </c>
      <c r="M115" s="79">
        <f>SUM(Gosforth:Ermelo!M115)</f>
        <v>0</v>
      </c>
      <c r="N115" s="79">
        <f>SUM(Gosforth:Ermelo!N115)</f>
        <v>0</v>
      </c>
      <c r="O115" s="79">
        <f>SUM(Gosforth:Ermelo!O115)</f>
        <v>0</v>
      </c>
      <c r="P115" s="79">
        <f>SUM(Gosforth:Ermelo!P115)</f>
        <v>0</v>
      </c>
      <c r="Q115" s="79">
        <f>SUM(Gosforth:Ermelo!Q115)</f>
        <v>0</v>
      </c>
      <c r="R115" s="79">
        <f>SUM(Gosforth:Ermelo!R115)</f>
        <v>0</v>
      </c>
      <c r="S115" s="79">
        <f>SUM(Gosforth:Ermelo!S115)</f>
        <v>0</v>
      </c>
      <c r="T115" s="79">
        <f>SUM(Gosforth:Ermelo!T115)</f>
        <v>0</v>
      </c>
      <c r="U115" s="78">
        <f>SUM(Gosforth:Ermelo!U115)</f>
        <v>0</v>
      </c>
      <c r="V115" s="77">
        <f>SUM(Gosforth:Ermelo!V115)</f>
        <v>0</v>
      </c>
      <c r="W115" s="79">
        <f>SUM(Gosforth:Ermelo!W115)</f>
        <v>0</v>
      </c>
      <c r="X115" s="79">
        <f>SUM(Gosforth:Ermelo!X115)</f>
        <v>0</v>
      </c>
      <c r="Y115" s="79">
        <f>SUM(Gosforth:Ermelo!Y115)</f>
        <v>0</v>
      </c>
      <c r="Z115" s="79">
        <f>SUM(Gosforth:Ermelo!Z115)</f>
        <v>0</v>
      </c>
      <c r="AA115" s="79">
        <f>SUM(Gosforth:Ermelo!AA115)</f>
        <v>0</v>
      </c>
      <c r="AB115" s="79">
        <f>SUM(Gosforth:Ermelo!AB115)</f>
        <v>0</v>
      </c>
      <c r="AC115" s="79">
        <f>SUM(Gosforth:Ermelo!AC115)</f>
        <v>0</v>
      </c>
      <c r="AD115" s="79">
        <f>SUM(Gosforth:Ermelo!AD115)</f>
        <v>0</v>
      </c>
      <c r="AE115" s="79">
        <f>SUM(Gosforth:Ermelo!AE115)</f>
        <v>0</v>
      </c>
      <c r="AF115" s="79">
        <f>SUM(Gosforth:Ermelo!AF115)</f>
        <v>0</v>
      </c>
      <c r="AG115" s="78">
        <f>SUM(Gosforth:Ermelo!AG115)</f>
        <v>0</v>
      </c>
      <c r="AH115" s="80">
        <f>SUM(Gosforth:Ermelo!AH115)</f>
        <v>0</v>
      </c>
      <c r="AI115" s="79">
        <f>SUM(Gosforth:Ermelo!AI115)</f>
        <v>0</v>
      </c>
      <c r="AJ115" s="79">
        <f>SUM(Gosforth:Ermelo!AJ115)</f>
        <v>0</v>
      </c>
      <c r="AK115" s="79">
        <f>SUM(Gosforth:Ermelo!AK115)</f>
        <v>0</v>
      </c>
      <c r="AL115" s="79">
        <f>SUM(Gosforth:Ermelo!AL115)</f>
        <v>0</v>
      </c>
      <c r="AM115" s="79">
        <f>SUM(Gosforth:Ermelo!AM115)</f>
        <v>0</v>
      </c>
      <c r="AN115" s="79">
        <f>SUM(Gosforth:Ermelo!AN115)</f>
        <v>0</v>
      </c>
      <c r="AO115" s="79">
        <f>SUM(Gosforth:Ermelo!AO115)</f>
        <v>0</v>
      </c>
      <c r="AP115" s="79">
        <f>SUM(Gosforth:Ermelo!AP115)</f>
        <v>0</v>
      </c>
      <c r="AQ115" s="79">
        <f>SUM(Gosforth:Ermelo!AQ115)</f>
        <v>0</v>
      </c>
      <c r="AR115" s="79">
        <f>SUM(Gosforth:Ermelo!AR115)</f>
        <v>0</v>
      </c>
      <c r="AS115" s="78">
        <f>SUM(Gosforth:Ermelo!AS115)</f>
        <v>0</v>
      </c>
      <c r="AT115" s="80">
        <f>SUM(Gosforth:Ermelo!AT115)</f>
        <v>0</v>
      </c>
      <c r="AU115" s="79">
        <f>SUM(Gosforth:Ermelo!AU115)</f>
        <v>0</v>
      </c>
      <c r="AV115" s="79">
        <f>SUM(Gosforth:Ermelo!AV115)</f>
        <v>0</v>
      </c>
      <c r="AW115" s="79">
        <f>SUM(Gosforth:Ermelo!AW115)</f>
        <v>0</v>
      </c>
      <c r="AX115" s="79">
        <f>SUM(Gosforth:Ermelo!AX115)</f>
        <v>0</v>
      </c>
      <c r="AY115" s="79">
        <f>SUM(Gosforth:Ermelo!AY115)</f>
        <v>0</v>
      </c>
      <c r="AZ115" s="79">
        <f>SUM(Gosforth:Ermelo!AZ115)</f>
        <v>0</v>
      </c>
      <c r="BA115" s="79">
        <f>SUM(Gosforth:Ermelo!BA115)</f>
        <v>0</v>
      </c>
      <c r="BB115" s="79">
        <f>SUM(Gosforth:Ermelo!BB115)</f>
        <v>0</v>
      </c>
      <c r="BC115" s="79">
        <f>SUM(Gosforth:Ermelo!BC115)</f>
        <v>0</v>
      </c>
      <c r="BD115" s="79">
        <f>SUM(Gosforth:Ermelo!BD115)</f>
        <v>0</v>
      </c>
      <c r="BE115" s="78">
        <f>SUM(Gosforth:Ermelo!BE115)</f>
        <v>0</v>
      </c>
      <c r="BF115" s="80">
        <f>SUM(Gosforth:Ermelo!BF115)</f>
        <v>0</v>
      </c>
      <c r="BG115" s="79">
        <f>SUM(Gosforth:Ermelo!BG115)</f>
        <v>0</v>
      </c>
      <c r="BH115" s="79">
        <f>SUM(Gosforth:Ermelo!BH115)</f>
        <v>0</v>
      </c>
      <c r="BI115" s="79">
        <f>SUM(Gosforth:Ermelo!BI115)</f>
        <v>0</v>
      </c>
      <c r="BJ115" s="79">
        <f>SUM(Gosforth:Ermelo!BJ115)</f>
        <v>0</v>
      </c>
      <c r="BK115" s="79">
        <f>SUM(Gosforth:Ermelo!BK115)</f>
        <v>0</v>
      </c>
      <c r="BL115" s="79">
        <f>SUM(Gosforth:Ermelo!BL115)</f>
        <v>0</v>
      </c>
      <c r="BM115" s="79">
        <f>SUM(Gosforth:Ermelo!BM115)</f>
        <v>0</v>
      </c>
      <c r="BN115" s="79">
        <f>SUM(Gosforth:Ermelo!BN115)</f>
        <v>0</v>
      </c>
      <c r="BO115" s="79">
        <f>SUM(Gosforth:Ermelo!BO115)</f>
        <v>0</v>
      </c>
      <c r="BP115" s="79">
        <f>SUM(Gosforth:Ermelo!BP115)</f>
        <v>0</v>
      </c>
      <c r="BQ115" s="78">
        <f>SUM(Gosforth:Ermelo!BQ115)</f>
        <v>0</v>
      </c>
      <c r="BR115" s="80">
        <f>SUM(Gosforth:Ermelo!BR115)</f>
        <v>0</v>
      </c>
      <c r="BS115" s="79">
        <f>SUM(Gosforth:Ermelo!BS115)</f>
        <v>0</v>
      </c>
      <c r="BT115" s="79">
        <f>SUM(Gosforth:Ermelo!BT115)</f>
        <v>0</v>
      </c>
      <c r="BU115" s="79">
        <f>SUM(Gosforth:Ermelo!BU115)</f>
        <v>0</v>
      </c>
      <c r="BV115" s="79">
        <f>SUM(Gosforth:Ermelo!BV115)</f>
        <v>0</v>
      </c>
      <c r="BW115" s="79">
        <f>SUM(Gosforth:Ermelo!BW115)</f>
        <v>0</v>
      </c>
      <c r="BX115" s="79">
        <f>SUM(Gosforth:Ermelo!BX115)</f>
        <v>0</v>
      </c>
      <c r="BY115" s="79">
        <f>SUM(Gosforth:Ermelo!BY115)</f>
        <v>0</v>
      </c>
      <c r="BZ115" s="79">
        <f>SUM(Gosforth:Ermelo!BZ115)</f>
        <v>0</v>
      </c>
      <c r="CA115" s="79">
        <f>SUM(Gosforth:Ermelo!CA115)</f>
        <v>0</v>
      </c>
      <c r="CB115" s="79">
        <f>SUM(Gosforth:Ermelo!CB115)</f>
        <v>0</v>
      </c>
      <c r="CC115" s="78">
        <f>SUM(Gosforth:Ermelo!CC115)</f>
        <v>0</v>
      </c>
      <c r="CD115" s="41" t="s">
        <v>54</v>
      </c>
    </row>
    <row r="116" spans="1:82" ht="15">
      <c r="A116" s="41"/>
      <c r="B116" s="75" t="s">
        <v>233</v>
      </c>
      <c r="C116" s="131" t="s">
        <v>234</v>
      </c>
      <c r="D116" s="132" t="s">
        <v>64</v>
      </c>
      <c r="E116" s="266">
        <f>SUM(Gosforth:Ermelo!E116)</f>
        <v>360</v>
      </c>
      <c r="F116" s="221" t="b">
        <f>(Gosforth!G116+Dalpark!G116+Leandra!G116+Trichardt!G116+Ermelo!G116)=G116</f>
        <v>1</v>
      </c>
      <c r="G116" s="76">
        <f t="shared" si="54"/>
        <v>0</v>
      </c>
      <c r="H116" s="77">
        <f>SUM(Gosforth:Ermelo!H116)</f>
        <v>0</v>
      </c>
      <c r="I116" s="78">
        <f>SUM(Gosforth:Ermelo!I116)</f>
        <v>0</v>
      </c>
      <c r="J116" s="77">
        <f>SUM(Gosforth:Ermelo!J116)</f>
        <v>0</v>
      </c>
      <c r="K116" s="79">
        <f>SUM(Gosforth:Ermelo!K116)</f>
        <v>0</v>
      </c>
      <c r="L116" s="79">
        <f>SUM(Gosforth:Ermelo!L116)</f>
        <v>0</v>
      </c>
      <c r="M116" s="79">
        <f>SUM(Gosforth:Ermelo!M116)</f>
        <v>0</v>
      </c>
      <c r="N116" s="79">
        <f>SUM(Gosforth:Ermelo!N116)</f>
        <v>0</v>
      </c>
      <c r="O116" s="79">
        <f>SUM(Gosforth:Ermelo!O116)</f>
        <v>0</v>
      </c>
      <c r="P116" s="79">
        <f>SUM(Gosforth:Ermelo!P116)</f>
        <v>0</v>
      </c>
      <c r="Q116" s="79">
        <f>SUM(Gosforth:Ermelo!Q116)</f>
        <v>0</v>
      </c>
      <c r="R116" s="79">
        <f>SUM(Gosforth:Ermelo!R116)</f>
        <v>0</v>
      </c>
      <c r="S116" s="79">
        <f>SUM(Gosforth:Ermelo!S116)</f>
        <v>0</v>
      </c>
      <c r="T116" s="79">
        <f>SUM(Gosforth:Ermelo!T116)</f>
        <v>0</v>
      </c>
      <c r="U116" s="78">
        <f>SUM(Gosforth:Ermelo!U116)</f>
        <v>0</v>
      </c>
      <c r="V116" s="77">
        <f>SUM(Gosforth:Ermelo!V116)</f>
        <v>0</v>
      </c>
      <c r="W116" s="79">
        <f>SUM(Gosforth:Ermelo!W116)</f>
        <v>0</v>
      </c>
      <c r="X116" s="79">
        <f>SUM(Gosforth:Ermelo!X116)</f>
        <v>0</v>
      </c>
      <c r="Y116" s="79">
        <f>SUM(Gosforth:Ermelo!Y116)</f>
        <v>0</v>
      </c>
      <c r="Z116" s="79">
        <f>SUM(Gosforth:Ermelo!Z116)</f>
        <v>0</v>
      </c>
      <c r="AA116" s="79">
        <f>SUM(Gosforth:Ermelo!AA116)</f>
        <v>0</v>
      </c>
      <c r="AB116" s="79">
        <f>SUM(Gosforth:Ermelo!AB116)</f>
        <v>0</v>
      </c>
      <c r="AC116" s="79">
        <f>SUM(Gosforth:Ermelo!AC116)</f>
        <v>0</v>
      </c>
      <c r="AD116" s="79">
        <f>SUM(Gosforth:Ermelo!AD116)</f>
        <v>0</v>
      </c>
      <c r="AE116" s="79">
        <f>SUM(Gosforth:Ermelo!AE116)</f>
        <v>0</v>
      </c>
      <c r="AF116" s="79">
        <f>SUM(Gosforth:Ermelo!AF116)</f>
        <v>0</v>
      </c>
      <c r="AG116" s="78">
        <f>SUM(Gosforth:Ermelo!AG116)</f>
        <v>0</v>
      </c>
      <c r="AH116" s="80">
        <f>SUM(Gosforth:Ermelo!AH116)</f>
        <v>0</v>
      </c>
      <c r="AI116" s="79">
        <f>SUM(Gosforth:Ermelo!AI116)</f>
        <v>0</v>
      </c>
      <c r="AJ116" s="79">
        <f>SUM(Gosforth:Ermelo!AJ116)</f>
        <v>0</v>
      </c>
      <c r="AK116" s="79">
        <f>SUM(Gosforth:Ermelo!AK116)</f>
        <v>0</v>
      </c>
      <c r="AL116" s="79">
        <f>SUM(Gosforth:Ermelo!AL116)</f>
        <v>0</v>
      </c>
      <c r="AM116" s="79">
        <f>SUM(Gosforth:Ermelo!AM116)</f>
        <v>0</v>
      </c>
      <c r="AN116" s="79">
        <f>SUM(Gosforth:Ermelo!AN116)</f>
        <v>0</v>
      </c>
      <c r="AO116" s="79">
        <f>SUM(Gosforth:Ermelo!AO116)</f>
        <v>0</v>
      </c>
      <c r="AP116" s="79">
        <f>SUM(Gosforth:Ermelo!AP116)</f>
        <v>0</v>
      </c>
      <c r="AQ116" s="79">
        <f>SUM(Gosforth:Ermelo!AQ116)</f>
        <v>0</v>
      </c>
      <c r="AR116" s="79">
        <f>SUM(Gosforth:Ermelo!AR116)</f>
        <v>0</v>
      </c>
      <c r="AS116" s="78">
        <f>SUM(Gosforth:Ermelo!AS116)</f>
        <v>0</v>
      </c>
      <c r="AT116" s="80">
        <f>SUM(Gosforth:Ermelo!AT116)</f>
        <v>0</v>
      </c>
      <c r="AU116" s="79">
        <f>SUM(Gosforth:Ermelo!AU116)</f>
        <v>0</v>
      </c>
      <c r="AV116" s="79">
        <f>SUM(Gosforth:Ermelo!AV116)</f>
        <v>0</v>
      </c>
      <c r="AW116" s="79">
        <f>SUM(Gosforth:Ermelo!AW116)</f>
        <v>0</v>
      </c>
      <c r="AX116" s="79">
        <f>SUM(Gosforth:Ermelo!AX116)</f>
        <v>0</v>
      </c>
      <c r="AY116" s="79">
        <f>SUM(Gosforth:Ermelo!AY116)</f>
        <v>0</v>
      </c>
      <c r="AZ116" s="79">
        <f>SUM(Gosforth:Ermelo!AZ116)</f>
        <v>0</v>
      </c>
      <c r="BA116" s="79">
        <f>SUM(Gosforth:Ermelo!BA116)</f>
        <v>0</v>
      </c>
      <c r="BB116" s="79">
        <f>SUM(Gosforth:Ermelo!BB116)</f>
        <v>0</v>
      </c>
      <c r="BC116" s="79">
        <f>SUM(Gosforth:Ermelo!BC116)</f>
        <v>0</v>
      </c>
      <c r="BD116" s="79">
        <f>SUM(Gosforth:Ermelo!BD116)</f>
        <v>0</v>
      </c>
      <c r="BE116" s="78">
        <f>SUM(Gosforth:Ermelo!BE116)</f>
        <v>0</v>
      </c>
      <c r="BF116" s="80">
        <f>SUM(Gosforth:Ermelo!BF116)</f>
        <v>0</v>
      </c>
      <c r="BG116" s="79">
        <f>SUM(Gosforth:Ermelo!BG116)</f>
        <v>0</v>
      </c>
      <c r="BH116" s="79">
        <f>SUM(Gosforth:Ermelo!BH116)</f>
        <v>0</v>
      </c>
      <c r="BI116" s="79">
        <f>SUM(Gosforth:Ermelo!BI116)</f>
        <v>0</v>
      </c>
      <c r="BJ116" s="79">
        <f>SUM(Gosforth:Ermelo!BJ116)</f>
        <v>0</v>
      </c>
      <c r="BK116" s="79">
        <f>SUM(Gosforth:Ermelo!BK116)</f>
        <v>0</v>
      </c>
      <c r="BL116" s="79">
        <f>SUM(Gosforth:Ermelo!BL116)</f>
        <v>0</v>
      </c>
      <c r="BM116" s="79">
        <f>SUM(Gosforth:Ermelo!BM116)</f>
        <v>0</v>
      </c>
      <c r="BN116" s="79">
        <f>SUM(Gosforth:Ermelo!BN116)</f>
        <v>0</v>
      </c>
      <c r="BO116" s="79">
        <f>SUM(Gosforth:Ermelo!BO116)</f>
        <v>0</v>
      </c>
      <c r="BP116" s="79">
        <f>SUM(Gosforth:Ermelo!BP116)</f>
        <v>0</v>
      </c>
      <c r="BQ116" s="78">
        <f>SUM(Gosforth:Ermelo!BQ116)</f>
        <v>0</v>
      </c>
      <c r="BR116" s="80">
        <f>SUM(Gosforth:Ermelo!BR116)</f>
        <v>0</v>
      </c>
      <c r="BS116" s="79">
        <f>SUM(Gosforth:Ermelo!BS116)</f>
        <v>0</v>
      </c>
      <c r="BT116" s="79">
        <f>SUM(Gosforth:Ermelo!BT116)</f>
        <v>0</v>
      </c>
      <c r="BU116" s="79">
        <f>SUM(Gosforth:Ermelo!BU116)</f>
        <v>0</v>
      </c>
      <c r="BV116" s="79">
        <f>SUM(Gosforth:Ermelo!BV116)</f>
        <v>0</v>
      </c>
      <c r="BW116" s="79">
        <f>SUM(Gosforth:Ermelo!BW116)</f>
        <v>0</v>
      </c>
      <c r="BX116" s="79">
        <f>SUM(Gosforth:Ermelo!BX116)</f>
        <v>0</v>
      </c>
      <c r="BY116" s="79">
        <f>SUM(Gosforth:Ermelo!BY116)</f>
        <v>0</v>
      </c>
      <c r="BZ116" s="79">
        <f>SUM(Gosforth:Ermelo!BZ116)</f>
        <v>0</v>
      </c>
      <c r="CA116" s="79">
        <f>SUM(Gosforth:Ermelo!CA116)</f>
        <v>0</v>
      </c>
      <c r="CB116" s="79">
        <f>SUM(Gosforth:Ermelo!CB116)</f>
        <v>0</v>
      </c>
      <c r="CC116" s="78">
        <f>SUM(Gosforth:Ermelo!CC116)</f>
        <v>0</v>
      </c>
      <c r="CD116" s="41" t="s">
        <v>54</v>
      </c>
    </row>
    <row r="117" spans="1:82" ht="15">
      <c r="A117" s="41"/>
      <c r="B117" s="75" t="s">
        <v>235</v>
      </c>
      <c r="C117" s="131" t="s">
        <v>236</v>
      </c>
      <c r="D117" s="132" t="s">
        <v>64</v>
      </c>
      <c r="E117" s="266">
        <f>SUM(Gosforth:Ermelo!E117)</f>
        <v>360</v>
      </c>
      <c r="F117" s="221" t="b">
        <f>(Gosforth!G117+Dalpark!G117+Leandra!G117+Trichardt!G117+Ermelo!G117)=G117</f>
        <v>1</v>
      </c>
      <c r="G117" s="76">
        <f t="shared" si="54"/>
        <v>0</v>
      </c>
      <c r="H117" s="77">
        <f>SUM(Gosforth:Ermelo!H117)</f>
        <v>0</v>
      </c>
      <c r="I117" s="78">
        <f>SUM(Gosforth:Ermelo!I117)</f>
        <v>0</v>
      </c>
      <c r="J117" s="77">
        <f>SUM(Gosforth:Ermelo!J117)</f>
        <v>0</v>
      </c>
      <c r="K117" s="79">
        <f>SUM(Gosforth:Ermelo!K117)</f>
        <v>0</v>
      </c>
      <c r="L117" s="79">
        <f>SUM(Gosforth:Ermelo!L117)</f>
        <v>0</v>
      </c>
      <c r="M117" s="79">
        <f>SUM(Gosforth:Ermelo!M117)</f>
        <v>0</v>
      </c>
      <c r="N117" s="79">
        <f>SUM(Gosforth:Ermelo!N117)</f>
        <v>0</v>
      </c>
      <c r="O117" s="79">
        <f>SUM(Gosforth:Ermelo!O117)</f>
        <v>0</v>
      </c>
      <c r="P117" s="79">
        <f>SUM(Gosforth:Ermelo!P117)</f>
        <v>0</v>
      </c>
      <c r="Q117" s="79">
        <f>SUM(Gosforth:Ermelo!Q117)</f>
        <v>0</v>
      </c>
      <c r="R117" s="79">
        <f>SUM(Gosforth:Ermelo!R117)</f>
        <v>0</v>
      </c>
      <c r="S117" s="79">
        <f>SUM(Gosforth:Ermelo!S117)</f>
        <v>0</v>
      </c>
      <c r="T117" s="79">
        <f>SUM(Gosforth:Ermelo!T117)</f>
        <v>0</v>
      </c>
      <c r="U117" s="78">
        <f>SUM(Gosforth:Ermelo!U117)</f>
        <v>0</v>
      </c>
      <c r="V117" s="77">
        <f>SUM(Gosforth:Ermelo!V117)</f>
        <v>0</v>
      </c>
      <c r="W117" s="79">
        <f>SUM(Gosforth:Ermelo!W117)</f>
        <v>0</v>
      </c>
      <c r="X117" s="79">
        <f>SUM(Gosforth:Ermelo!X117)</f>
        <v>0</v>
      </c>
      <c r="Y117" s="79">
        <f>SUM(Gosforth:Ermelo!Y117)</f>
        <v>0</v>
      </c>
      <c r="Z117" s="79">
        <f>SUM(Gosforth:Ermelo!Z117)</f>
        <v>0</v>
      </c>
      <c r="AA117" s="79">
        <f>SUM(Gosforth:Ermelo!AA117)</f>
        <v>0</v>
      </c>
      <c r="AB117" s="79">
        <f>SUM(Gosforth:Ermelo!AB117)</f>
        <v>0</v>
      </c>
      <c r="AC117" s="79">
        <f>SUM(Gosforth:Ermelo!AC117)</f>
        <v>0</v>
      </c>
      <c r="AD117" s="79">
        <f>SUM(Gosforth:Ermelo!AD117)</f>
        <v>0</v>
      </c>
      <c r="AE117" s="79">
        <f>SUM(Gosforth:Ermelo!AE117)</f>
        <v>0</v>
      </c>
      <c r="AF117" s="79">
        <f>SUM(Gosforth:Ermelo!AF117)</f>
        <v>0</v>
      </c>
      <c r="AG117" s="78">
        <f>SUM(Gosforth:Ermelo!AG117)</f>
        <v>0</v>
      </c>
      <c r="AH117" s="80">
        <f>SUM(Gosforth:Ermelo!AH117)</f>
        <v>0</v>
      </c>
      <c r="AI117" s="79">
        <f>SUM(Gosforth:Ermelo!AI117)</f>
        <v>0</v>
      </c>
      <c r="AJ117" s="79">
        <f>SUM(Gosforth:Ermelo!AJ117)</f>
        <v>0</v>
      </c>
      <c r="AK117" s="79">
        <f>SUM(Gosforth:Ermelo!AK117)</f>
        <v>0</v>
      </c>
      <c r="AL117" s="79">
        <f>SUM(Gosforth:Ermelo!AL117)</f>
        <v>0</v>
      </c>
      <c r="AM117" s="79">
        <f>SUM(Gosforth:Ermelo!AM117)</f>
        <v>0</v>
      </c>
      <c r="AN117" s="79">
        <f>SUM(Gosforth:Ermelo!AN117)</f>
        <v>0</v>
      </c>
      <c r="AO117" s="79">
        <f>SUM(Gosforth:Ermelo!AO117)</f>
        <v>0</v>
      </c>
      <c r="AP117" s="79">
        <f>SUM(Gosforth:Ermelo!AP117)</f>
        <v>0</v>
      </c>
      <c r="AQ117" s="79">
        <f>SUM(Gosforth:Ermelo!AQ117)</f>
        <v>0</v>
      </c>
      <c r="AR117" s="79">
        <f>SUM(Gosforth:Ermelo!AR117)</f>
        <v>0</v>
      </c>
      <c r="AS117" s="78">
        <f>SUM(Gosforth:Ermelo!AS117)</f>
        <v>0</v>
      </c>
      <c r="AT117" s="80">
        <f>SUM(Gosforth:Ermelo!AT117)</f>
        <v>0</v>
      </c>
      <c r="AU117" s="79">
        <f>SUM(Gosforth:Ermelo!AU117)</f>
        <v>0</v>
      </c>
      <c r="AV117" s="79">
        <f>SUM(Gosforth:Ermelo!AV117)</f>
        <v>0</v>
      </c>
      <c r="AW117" s="79">
        <f>SUM(Gosforth:Ermelo!AW117)</f>
        <v>0</v>
      </c>
      <c r="AX117" s="79">
        <f>SUM(Gosforth:Ermelo!AX117)</f>
        <v>0</v>
      </c>
      <c r="AY117" s="79">
        <f>SUM(Gosforth:Ermelo!AY117)</f>
        <v>0</v>
      </c>
      <c r="AZ117" s="79">
        <f>SUM(Gosforth:Ermelo!AZ117)</f>
        <v>0</v>
      </c>
      <c r="BA117" s="79">
        <f>SUM(Gosforth:Ermelo!BA117)</f>
        <v>0</v>
      </c>
      <c r="BB117" s="79">
        <f>SUM(Gosforth:Ermelo!BB117)</f>
        <v>0</v>
      </c>
      <c r="BC117" s="79">
        <f>SUM(Gosforth:Ermelo!BC117)</f>
        <v>0</v>
      </c>
      <c r="BD117" s="79">
        <f>SUM(Gosforth:Ermelo!BD117)</f>
        <v>0</v>
      </c>
      <c r="BE117" s="78">
        <f>SUM(Gosforth:Ermelo!BE117)</f>
        <v>0</v>
      </c>
      <c r="BF117" s="80">
        <f>SUM(Gosforth:Ermelo!BF117)</f>
        <v>0</v>
      </c>
      <c r="BG117" s="79">
        <f>SUM(Gosforth:Ermelo!BG117)</f>
        <v>0</v>
      </c>
      <c r="BH117" s="79">
        <f>SUM(Gosforth:Ermelo!BH117)</f>
        <v>0</v>
      </c>
      <c r="BI117" s="79">
        <f>SUM(Gosforth:Ermelo!BI117)</f>
        <v>0</v>
      </c>
      <c r="BJ117" s="79">
        <f>SUM(Gosforth:Ermelo!BJ117)</f>
        <v>0</v>
      </c>
      <c r="BK117" s="79">
        <f>SUM(Gosforth:Ermelo!BK117)</f>
        <v>0</v>
      </c>
      <c r="BL117" s="79">
        <f>SUM(Gosforth:Ermelo!BL117)</f>
        <v>0</v>
      </c>
      <c r="BM117" s="79">
        <f>SUM(Gosforth:Ermelo!BM117)</f>
        <v>0</v>
      </c>
      <c r="BN117" s="79">
        <f>SUM(Gosforth:Ermelo!BN117)</f>
        <v>0</v>
      </c>
      <c r="BO117" s="79">
        <f>SUM(Gosforth:Ermelo!BO117)</f>
        <v>0</v>
      </c>
      <c r="BP117" s="79">
        <f>SUM(Gosforth:Ermelo!BP117)</f>
        <v>0</v>
      </c>
      <c r="BQ117" s="78">
        <f>SUM(Gosforth:Ermelo!BQ117)</f>
        <v>0</v>
      </c>
      <c r="BR117" s="80">
        <f>SUM(Gosforth:Ermelo!BR117)</f>
        <v>0</v>
      </c>
      <c r="BS117" s="79">
        <f>SUM(Gosforth:Ermelo!BS117)</f>
        <v>0</v>
      </c>
      <c r="BT117" s="79">
        <f>SUM(Gosforth:Ermelo!BT117)</f>
        <v>0</v>
      </c>
      <c r="BU117" s="79">
        <f>SUM(Gosforth:Ermelo!BU117)</f>
        <v>0</v>
      </c>
      <c r="BV117" s="79">
        <f>SUM(Gosforth:Ermelo!BV117)</f>
        <v>0</v>
      </c>
      <c r="BW117" s="79">
        <f>SUM(Gosforth:Ermelo!BW117)</f>
        <v>0</v>
      </c>
      <c r="BX117" s="79">
        <f>SUM(Gosforth:Ermelo!BX117)</f>
        <v>0</v>
      </c>
      <c r="BY117" s="79">
        <f>SUM(Gosforth:Ermelo!BY117)</f>
        <v>0</v>
      </c>
      <c r="BZ117" s="79">
        <f>SUM(Gosforth:Ermelo!BZ117)</f>
        <v>0</v>
      </c>
      <c r="CA117" s="79">
        <f>SUM(Gosforth:Ermelo!CA117)</f>
        <v>0</v>
      </c>
      <c r="CB117" s="79">
        <f>SUM(Gosforth:Ermelo!CB117)</f>
        <v>0</v>
      </c>
      <c r="CC117" s="78">
        <f>SUM(Gosforth:Ermelo!CC117)</f>
        <v>0</v>
      </c>
      <c r="CD117" s="41" t="s">
        <v>54</v>
      </c>
    </row>
    <row r="118" spans="1:82" ht="15">
      <c r="A118" s="41"/>
      <c r="B118" s="75" t="s">
        <v>237</v>
      </c>
      <c r="C118" s="131" t="s">
        <v>238</v>
      </c>
      <c r="D118" s="132" t="s">
        <v>64</v>
      </c>
      <c r="E118" s="266">
        <f>SUM(Gosforth:Ermelo!E118)</f>
        <v>360</v>
      </c>
      <c r="F118" s="221" t="b">
        <f>(Gosforth!G118+Dalpark!G118+Leandra!G118+Trichardt!G118+Ermelo!G118)=G118</f>
        <v>1</v>
      </c>
      <c r="G118" s="76">
        <f t="shared" si="54"/>
        <v>0</v>
      </c>
      <c r="H118" s="77">
        <f>SUM(Gosforth:Ermelo!H118)</f>
        <v>0</v>
      </c>
      <c r="I118" s="78">
        <f>SUM(Gosforth:Ermelo!I118)</f>
        <v>0</v>
      </c>
      <c r="J118" s="77">
        <f>SUM(Gosforth:Ermelo!J118)</f>
        <v>0</v>
      </c>
      <c r="K118" s="79">
        <f>SUM(Gosforth:Ermelo!K118)</f>
        <v>0</v>
      </c>
      <c r="L118" s="79">
        <f>SUM(Gosforth:Ermelo!L118)</f>
        <v>0</v>
      </c>
      <c r="M118" s="79">
        <f>SUM(Gosforth:Ermelo!M118)</f>
        <v>0</v>
      </c>
      <c r="N118" s="79">
        <f>SUM(Gosforth:Ermelo!N118)</f>
        <v>0</v>
      </c>
      <c r="O118" s="79">
        <f>SUM(Gosforth:Ermelo!O118)</f>
        <v>0</v>
      </c>
      <c r="P118" s="79">
        <f>SUM(Gosforth:Ermelo!P118)</f>
        <v>0</v>
      </c>
      <c r="Q118" s="79">
        <f>SUM(Gosforth:Ermelo!Q118)</f>
        <v>0</v>
      </c>
      <c r="R118" s="79">
        <f>SUM(Gosforth:Ermelo!R118)</f>
        <v>0</v>
      </c>
      <c r="S118" s="79">
        <f>SUM(Gosforth:Ermelo!S118)</f>
        <v>0</v>
      </c>
      <c r="T118" s="79">
        <f>SUM(Gosforth:Ermelo!T118)</f>
        <v>0</v>
      </c>
      <c r="U118" s="78">
        <f>SUM(Gosforth:Ermelo!U118)</f>
        <v>0</v>
      </c>
      <c r="V118" s="77">
        <f>SUM(Gosforth:Ermelo!V118)</f>
        <v>0</v>
      </c>
      <c r="W118" s="79">
        <f>SUM(Gosforth:Ermelo!W118)</f>
        <v>0</v>
      </c>
      <c r="X118" s="79">
        <f>SUM(Gosforth:Ermelo!X118)</f>
        <v>0</v>
      </c>
      <c r="Y118" s="79">
        <f>SUM(Gosforth:Ermelo!Y118)</f>
        <v>0</v>
      </c>
      <c r="Z118" s="79">
        <f>SUM(Gosforth:Ermelo!Z118)</f>
        <v>0</v>
      </c>
      <c r="AA118" s="79">
        <f>SUM(Gosforth:Ermelo!AA118)</f>
        <v>0</v>
      </c>
      <c r="AB118" s="79">
        <f>SUM(Gosforth:Ermelo!AB118)</f>
        <v>0</v>
      </c>
      <c r="AC118" s="79">
        <f>SUM(Gosforth:Ermelo!AC118)</f>
        <v>0</v>
      </c>
      <c r="AD118" s="79">
        <f>SUM(Gosforth:Ermelo!AD118)</f>
        <v>0</v>
      </c>
      <c r="AE118" s="79">
        <f>SUM(Gosforth:Ermelo!AE118)</f>
        <v>0</v>
      </c>
      <c r="AF118" s="79">
        <f>SUM(Gosforth:Ermelo!AF118)</f>
        <v>0</v>
      </c>
      <c r="AG118" s="78">
        <f>SUM(Gosforth:Ermelo!AG118)</f>
        <v>0</v>
      </c>
      <c r="AH118" s="80">
        <f>SUM(Gosforth:Ermelo!AH118)</f>
        <v>0</v>
      </c>
      <c r="AI118" s="79">
        <f>SUM(Gosforth:Ermelo!AI118)</f>
        <v>0</v>
      </c>
      <c r="AJ118" s="79">
        <f>SUM(Gosforth:Ermelo!AJ118)</f>
        <v>0</v>
      </c>
      <c r="AK118" s="79">
        <f>SUM(Gosforth:Ermelo!AK118)</f>
        <v>0</v>
      </c>
      <c r="AL118" s="79">
        <f>SUM(Gosforth:Ermelo!AL118)</f>
        <v>0</v>
      </c>
      <c r="AM118" s="79">
        <f>SUM(Gosforth:Ermelo!AM118)</f>
        <v>0</v>
      </c>
      <c r="AN118" s="79">
        <f>SUM(Gosforth:Ermelo!AN118)</f>
        <v>0</v>
      </c>
      <c r="AO118" s="79">
        <f>SUM(Gosforth:Ermelo!AO118)</f>
        <v>0</v>
      </c>
      <c r="AP118" s="79">
        <f>SUM(Gosforth:Ermelo!AP118)</f>
        <v>0</v>
      </c>
      <c r="AQ118" s="79">
        <f>SUM(Gosforth:Ermelo!AQ118)</f>
        <v>0</v>
      </c>
      <c r="AR118" s="79">
        <f>SUM(Gosforth:Ermelo!AR118)</f>
        <v>0</v>
      </c>
      <c r="AS118" s="78">
        <f>SUM(Gosforth:Ermelo!AS118)</f>
        <v>0</v>
      </c>
      <c r="AT118" s="80">
        <f>SUM(Gosforth:Ermelo!AT118)</f>
        <v>0</v>
      </c>
      <c r="AU118" s="79">
        <f>SUM(Gosforth:Ermelo!AU118)</f>
        <v>0</v>
      </c>
      <c r="AV118" s="79">
        <f>SUM(Gosforth:Ermelo!AV118)</f>
        <v>0</v>
      </c>
      <c r="AW118" s="79">
        <f>SUM(Gosforth:Ermelo!AW118)</f>
        <v>0</v>
      </c>
      <c r="AX118" s="79">
        <f>SUM(Gosforth:Ermelo!AX118)</f>
        <v>0</v>
      </c>
      <c r="AY118" s="79">
        <f>SUM(Gosforth:Ermelo!AY118)</f>
        <v>0</v>
      </c>
      <c r="AZ118" s="79">
        <f>SUM(Gosforth:Ermelo!AZ118)</f>
        <v>0</v>
      </c>
      <c r="BA118" s="79">
        <f>SUM(Gosforth:Ermelo!BA118)</f>
        <v>0</v>
      </c>
      <c r="BB118" s="79">
        <f>SUM(Gosforth:Ermelo!BB118)</f>
        <v>0</v>
      </c>
      <c r="BC118" s="79">
        <f>SUM(Gosforth:Ermelo!BC118)</f>
        <v>0</v>
      </c>
      <c r="BD118" s="79">
        <f>SUM(Gosforth:Ermelo!BD118)</f>
        <v>0</v>
      </c>
      <c r="BE118" s="78">
        <f>SUM(Gosforth:Ermelo!BE118)</f>
        <v>0</v>
      </c>
      <c r="BF118" s="80">
        <f>SUM(Gosforth:Ermelo!BF118)</f>
        <v>0</v>
      </c>
      <c r="BG118" s="79">
        <f>SUM(Gosforth:Ermelo!BG118)</f>
        <v>0</v>
      </c>
      <c r="BH118" s="79">
        <f>SUM(Gosforth:Ermelo!BH118)</f>
        <v>0</v>
      </c>
      <c r="BI118" s="79">
        <f>SUM(Gosforth:Ermelo!BI118)</f>
        <v>0</v>
      </c>
      <c r="BJ118" s="79">
        <f>SUM(Gosforth:Ermelo!BJ118)</f>
        <v>0</v>
      </c>
      <c r="BK118" s="79">
        <f>SUM(Gosforth:Ermelo!BK118)</f>
        <v>0</v>
      </c>
      <c r="BL118" s="79">
        <f>SUM(Gosforth:Ermelo!BL118)</f>
        <v>0</v>
      </c>
      <c r="BM118" s="79">
        <f>SUM(Gosforth:Ermelo!BM118)</f>
        <v>0</v>
      </c>
      <c r="BN118" s="79">
        <f>SUM(Gosforth:Ermelo!BN118)</f>
        <v>0</v>
      </c>
      <c r="BO118" s="79">
        <f>SUM(Gosforth:Ermelo!BO118)</f>
        <v>0</v>
      </c>
      <c r="BP118" s="79">
        <f>SUM(Gosforth:Ermelo!BP118)</f>
        <v>0</v>
      </c>
      <c r="BQ118" s="78">
        <f>SUM(Gosforth:Ermelo!BQ118)</f>
        <v>0</v>
      </c>
      <c r="BR118" s="80">
        <f>SUM(Gosforth:Ermelo!BR118)</f>
        <v>0</v>
      </c>
      <c r="BS118" s="79">
        <f>SUM(Gosforth:Ermelo!BS118)</f>
        <v>0</v>
      </c>
      <c r="BT118" s="79">
        <f>SUM(Gosforth:Ermelo!BT118)</f>
        <v>0</v>
      </c>
      <c r="BU118" s="79">
        <f>SUM(Gosforth:Ermelo!BU118)</f>
        <v>0</v>
      </c>
      <c r="BV118" s="79">
        <f>SUM(Gosforth:Ermelo!BV118)</f>
        <v>0</v>
      </c>
      <c r="BW118" s="79">
        <f>SUM(Gosforth:Ermelo!BW118)</f>
        <v>0</v>
      </c>
      <c r="BX118" s="79">
        <f>SUM(Gosforth:Ermelo!BX118)</f>
        <v>0</v>
      </c>
      <c r="BY118" s="79">
        <f>SUM(Gosforth:Ermelo!BY118)</f>
        <v>0</v>
      </c>
      <c r="BZ118" s="79">
        <f>SUM(Gosforth:Ermelo!BZ118)</f>
        <v>0</v>
      </c>
      <c r="CA118" s="79">
        <f>SUM(Gosforth:Ermelo!CA118)</f>
        <v>0</v>
      </c>
      <c r="CB118" s="79">
        <f>SUM(Gosforth:Ermelo!CB118)</f>
        <v>0</v>
      </c>
      <c r="CC118" s="78">
        <f>SUM(Gosforth:Ermelo!CC118)</f>
        <v>0</v>
      </c>
      <c r="CD118" s="41" t="s">
        <v>54</v>
      </c>
    </row>
    <row r="119" spans="1:82" ht="15">
      <c r="A119" s="41"/>
      <c r="B119" s="75" t="s">
        <v>239</v>
      </c>
      <c r="C119" s="131" t="s">
        <v>240</v>
      </c>
      <c r="D119" s="132" t="s">
        <v>64</v>
      </c>
      <c r="E119" s="266">
        <f>SUM(Gosforth:Ermelo!E119)</f>
        <v>360</v>
      </c>
      <c r="F119" s="221" t="b">
        <f>(Gosforth!G119+Dalpark!G119+Leandra!G119+Trichardt!G119+Ermelo!G119)=G119</f>
        <v>1</v>
      </c>
      <c r="G119" s="76">
        <f t="shared" si="54"/>
        <v>0</v>
      </c>
      <c r="H119" s="77">
        <f>SUM(Gosforth:Ermelo!H119)</f>
        <v>0</v>
      </c>
      <c r="I119" s="78">
        <f>SUM(Gosforth:Ermelo!I119)</f>
        <v>0</v>
      </c>
      <c r="J119" s="77">
        <f>SUM(Gosforth:Ermelo!J119)</f>
        <v>0</v>
      </c>
      <c r="K119" s="79">
        <f>SUM(Gosforth:Ermelo!K119)</f>
        <v>0</v>
      </c>
      <c r="L119" s="79">
        <f>SUM(Gosforth:Ermelo!L119)</f>
        <v>0</v>
      </c>
      <c r="M119" s="79">
        <f>SUM(Gosforth:Ermelo!M119)</f>
        <v>0</v>
      </c>
      <c r="N119" s="79">
        <f>SUM(Gosforth:Ermelo!N119)</f>
        <v>0</v>
      </c>
      <c r="O119" s="79">
        <f>SUM(Gosforth:Ermelo!O119)</f>
        <v>0</v>
      </c>
      <c r="P119" s="79">
        <f>SUM(Gosforth:Ermelo!P119)</f>
        <v>0</v>
      </c>
      <c r="Q119" s="79">
        <f>SUM(Gosforth:Ermelo!Q119)</f>
        <v>0</v>
      </c>
      <c r="R119" s="79">
        <f>SUM(Gosforth:Ermelo!R119)</f>
        <v>0</v>
      </c>
      <c r="S119" s="79">
        <f>SUM(Gosforth:Ermelo!S119)</f>
        <v>0</v>
      </c>
      <c r="T119" s="79">
        <f>SUM(Gosforth:Ermelo!T119)</f>
        <v>0</v>
      </c>
      <c r="U119" s="78">
        <f>SUM(Gosforth:Ermelo!U119)</f>
        <v>0</v>
      </c>
      <c r="V119" s="77">
        <f>SUM(Gosforth:Ermelo!V119)</f>
        <v>0</v>
      </c>
      <c r="W119" s="79">
        <f>SUM(Gosforth:Ermelo!W119)</f>
        <v>0</v>
      </c>
      <c r="X119" s="79">
        <f>SUM(Gosforth:Ermelo!X119)</f>
        <v>0</v>
      </c>
      <c r="Y119" s="79">
        <f>SUM(Gosforth:Ermelo!Y119)</f>
        <v>0</v>
      </c>
      <c r="Z119" s="79">
        <f>SUM(Gosforth:Ermelo!Z119)</f>
        <v>0</v>
      </c>
      <c r="AA119" s="79">
        <f>SUM(Gosforth:Ermelo!AA119)</f>
        <v>0</v>
      </c>
      <c r="AB119" s="79">
        <f>SUM(Gosforth:Ermelo!AB119)</f>
        <v>0</v>
      </c>
      <c r="AC119" s="79">
        <f>SUM(Gosforth:Ermelo!AC119)</f>
        <v>0</v>
      </c>
      <c r="AD119" s="79">
        <f>SUM(Gosforth:Ermelo!AD119)</f>
        <v>0</v>
      </c>
      <c r="AE119" s="79">
        <f>SUM(Gosforth:Ermelo!AE119)</f>
        <v>0</v>
      </c>
      <c r="AF119" s="79">
        <f>SUM(Gosforth:Ermelo!AF119)</f>
        <v>0</v>
      </c>
      <c r="AG119" s="78">
        <f>SUM(Gosforth:Ermelo!AG119)</f>
        <v>0</v>
      </c>
      <c r="AH119" s="80">
        <f>SUM(Gosforth:Ermelo!AH119)</f>
        <v>0</v>
      </c>
      <c r="AI119" s="79">
        <f>SUM(Gosforth:Ermelo!AI119)</f>
        <v>0</v>
      </c>
      <c r="AJ119" s="79">
        <f>SUM(Gosforth:Ermelo!AJ119)</f>
        <v>0</v>
      </c>
      <c r="AK119" s="79">
        <f>SUM(Gosforth:Ermelo!AK119)</f>
        <v>0</v>
      </c>
      <c r="AL119" s="79">
        <f>SUM(Gosforth:Ermelo!AL119)</f>
        <v>0</v>
      </c>
      <c r="AM119" s="79">
        <f>SUM(Gosforth:Ermelo!AM119)</f>
        <v>0</v>
      </c>
      <c r="AN119" s="79">
        <f>SUM(Gosforth:Ermelo!AN119)</f>
        <v>0</v>
      </c>
      <c r="AO119" s="79">
        <f>SUM(Gosforth:Ermelo!AO119)</f>
        <v>0</v>
      </c>
      <c r="AP119" s="79">
        <f>SUM(Gosforth:Ermelo!AP119)</f>
        <v>0</v>
      </c>
      <c r="AQ119" s="79">
        <f>SUM(Gosforth:Ermelo!AQ119)</f>
        <v>0</v>
      </c>
      <c r="AR119" s="79">
        <f>SUM(Gosforth:Ermelo!AR119)</f>
        <v>0</v>
      </c>
      <c r="AS119" s="78">
        <f>SUM(Gosforth:Ermelo!AS119)</f>
        <v>0</v>
      </c>
      <c r="AT119" s="80">
        <f>SUM(Gosforth:Ermelo!AT119)</f>
        <v>0</v>
      </c>
      <c r="AU119" s="79">
        <f>SUM(Gosforth:Ermelo!AU119)</f>
        <v>0</v>
      </c>
      <c r="AV119" s="79">
        <f>SUM(Gosforth:Ermelo!AV119)</f>
        <v>0</v>
      </c>
      <c r="AW119" s="79">
        <f>SUM(Gosforth:Ermelo!AW119)</f>
        <v>0</v>
      </c>
      <c r="AX119" s="79">
        <f>SUM(Gosforth:Ermelo!AX119)</f>
        <v>0</v>
      </c>
      <c r="AY119" s="79">
        <f>SUM(Gosforth:Ermelo!AY119)</f>
        <v>0</v>
      </c>
      <c r="AZ119" s="79">
        <f>SUM(Gosforth:Ermelo!AZ119)</f>
        <v>0</v>
      </c>
      <c r="BA119" s="79">
        <f>SUM(Gosforth:Ermelo!BA119)</f>
        <v>0</v>
      </c>
      <c r="BB119" s="79">
        <f>SUM(Gosforth:Ermelo!BB119)</f>
        <v>0</v>
      </c>
      <c r="BC119" s="79">
        <f>SUM(Gosforth:Ermelo!BC119)</f>
        <v>0</v>
      </c>
      <c r="BD119" s="79">
        <f>SUM(Gosforth:Ermelo!BD119)</f>
        <v>0</v>
      </c>
      <c r="BE119" s="78">
        <f>SUM(Gosforth:Ermelo!BE119)</f>
        <v>0</v>
      </c>
      <c r="BF119" s="80">
        <f>SUM(Gosforth:Ermelo!BF119)</f>
        <v>0</v>
      </c>
      <c r="BG119" s="79">
        <f>SUM(Gosforth:Ermelo!BG119)</f>
        <v>0</v>
      </c>
      <c r="BH119" s="79">
        <f>SUM(Gosforth:Ermelo!BH119)</f>
        <v>0</v>
      </c>
      <c r="BI119" s="79">
        <f>SUM(Gosforth:Ermelo!BI119)</f>
        <v>0</v>
      </c>
      <c r="BJ119" s="79">
        <f>SUM(Gosforth:Ermelo!BJ119)</f>
        <v>0</v>
      </c>
      <c r="BK119" s="79">
        <f>SUM(Gosforth:Ermelo!BK119)</f>
        <v>0</v>
      </c>
      <c r="BL119" s="79">
        <f>SUM(Gosforth:Ermelo!BL119)</f>
        <v>0</v>
      </c>
      <c r="BM119" s="79">
        <f>SUM(Gosforth:Ermelo!BM119)</f>
        <v>0</v>
      </c>
      <c r="BN119" s="79">
        <f>SUM(Gosforth:Ermelo!BN119)</f>
        <v>0</v>
      </c>
      <c r="BO119" s="79">
        <f>SUM(Gosforth:Ermelo!BO119)</f>
        <v>0</v>
      </c>
      <c r="BP119" s="79">
        <f>SUM(Gosforth:Ermelo!BP119)</f>
        <v>0</v>
      </c>
      <c r="BQ119" s="78">
        <f>SUM(Gosforth:Ermelo!BQ119)</f>
        <v>0</v>
      </c>
      <c r="BR119" s="80">
        <f>SUM(Gosforth:Ermelo!BR119)</f>
        <v>0</v>
      </c>
      <c r="BS119" s="79">
        <f>SUM(Gosforth:Ermelo!BS119)</f>
        <v>0</v>
      </c>
      <c r="BT119" s="79">
        <f>SUM(Gosforth:Ermelo!BT119)</f>
        <v>0</v>
      </c>
      <c r="BU119" s="79">
        <f>SUM(Gosforth:Ermelo!BU119)</f>
        <v>0</v>
      </c>
      <c r="BV119" s="79">
        <f>SUM(Gosforth:Ermelo!BV119)</f>
        <v>0</v>
      </c>
      <c r="BW119" s="79">
        <f>SUM(Gosforth:Ermelo!BW119)</f>
        <v>0</v>
      </c>
      <c r="BX119" s="79">
        <f>SUM(Gosforth:Ermelo!BX119)</f>
        <v>0</v>
      </c>
      <c r="BY119" s="79">
        <f>SUM(Gosforth:Ermelo!BY119)</f>
        <v>0</v>
      </c>
      <c r="BZ119" s="79">
        <f>SUM(Gosforth:Ermelo!BZ119)</f>
        <v>0</v>
      </c>
      <c r="CA119" s="79">
        <f>SUM(Gosforth:Ermelo!CA119)</f>
        <v>0</v>
      </c>
      <c r="CB119" s="79">
        <f>SUM(Gosforth:Ermelo!CB119)</f>
        <v>0</v>
      </c>
      <c r="CC119" s="78">
        <f>SUM(Gosforth:Ermelo!CC119)</f>
        <v>0</v>
      </c>
      <c r="CD119" s="41" t="s">
        <v>54</v>
      </c>
    </row>
    <row r="120" spans="1:82" ht="15">
      <c r="A120" s="41"/>
      <c r="B120" s="75" t="s">
        <v>241</v>
      </c>
      <c r="C120" s="131" t="s">
        <v>242</v>
      </c>
      <c r="D120" s="132" t="s">
        <v>243</v>
      </c>
      <c r="E120" s="266">
        <f>SUM(Gosforth:Ermelo!E120)</f>
        <v>240</v>
      </c>
      <c r="F120" s="221" t="b">
        <f>(Gosforth!G120+Dalpark!G120+Leandra!G120+Trichardt!G120+Ermelo!G120)=G120</f>
        <v>1</v>
      </c>
      <c r="G120" s="76">
        <f t="shared" si="54"/>
        <v>0</v>
      </c>
      <c r="H120" s="77">
        <f>SUM(Gosforth:Ermelo!H120)</f>
        <v>0</v>
      </c>
      <c r="I120" s="78">
        <f>SUM(Gosforth:Ermelo!I120)</f>
        <v>0</v>
      </c>
      <c r="J120" s="77">
        <f>SUM(Gosforth:Ermelo!J120)</f>
        <v>0</v>
      </c>
      <c r="K120" s="79">
        <f>SUM(Gosforth:Ermelo!K120)</f>
        <v>0</v>
      </c>
      <c r="L120" s="79">
        <f>SUM(Gosforth:Ermelo!L120)</f>
        <v>0</v>
      </c>
      <c r="M120" s="79">
        <f>SUM(Gosforth:Ermelo!M120)</f>
        <v>0</v>
      </c>
      <c r="N120" s="79">
        <f>SUM(Gosforth:Ermelo!N120)</f>
        <v>0</v>
      </c>
      <c r="O120" s="79">
        <f>SUM(Gosforth:Ermelo!O120)</f>
        <v>0</v>
      </c>
      <c r="P120" s="79">
        <f>SUM(Gosforth:Ermelo!P120)</f>
        <v>0</v>
      </c>
      <c r="Q120" s="79">
        <f>SUM(Gosforth:Ermelo!Q120)</f>
        <v>0</v>
      </c>
      <c r="R120" s="79">
        <f>SUM(Gosforth:Ermelo!R120)</f>
        <v>0</v>
      </c>
      <c r="S120" s="79">
        <f>SUM(Gosforth:Ermelo!S120)</f>
        <v>0</v>
      </c>
      <c r="T120" s="79">
        <f>SUM(Gosforth:Ermelo!T120)</f>
        <v>0</v>
      </c>
      <c r="U120" s="78">
        <f>SUM(Gosforth:Ermelo!U120)</f>
        <v>0</v>
      </c>
      <c r="V120" s="77">
        <f>SUM(Gosforth:Ermelo!V120)</f>
        <v>0</v>
      </c>
      <c r="W120" s="79">
        <f>SUM(Gosforth:Ermelo!W120)</f>
        <v>0</v>
      </c>
      <c r="X120" s="79">
        <f>SUM(Gosforth:Ermelo!X120)</f>
        <v>0</v>
      </c>
      <c r="Y120" s="79">
        <f>SUM(Gosforth:Ermelo!Y120)</f>
        <v>0</v>
      </c>
      <c r="Z120" s="79">
        <f>SUM(Gosforth:Ermelo!Z120)</f>
        <v>0</v>
      </c>
      <c r="AA120" s="79">
        <f>SUM(Gosforth:Ermelo!AA120)</f>
        <v>0</v>
      </c>
      <c r="AB120" s="79">
        <f>SUM(Gosforth:Ermelo!AB120)</f>
        <v>0</v>
      </c>
      <c r="AC120" s="79">
        <f>SUM(Gosforth:Ermelo!AC120)</f>
        <v>0</v>
      </c>
      <c r="AD120" s="79">
        <f>SUM(Gosforth:Ermelo!AD120)</f>
        <v>0</v>
      </c>
      <c r="AE120" s="79">
        <f>SUM(Gosforth:Ermelo!AE120)</f>
        <v>0</v>
      </c>
      <c r="AF120" s="79">
        <f>SUM(Gosforth:Ermelo!AF120)</f>
        <v>0</v>
      </c>
      <c r="AG120" s="78">
        <f>SUM(Gosforth:Ermelo!AG120)</f>
        <v>0</v>
      </c>
      <c r="AH120" s="80">
        <f>SUM(Gosforth:Ermelo!AH120)</f>
        <v>0</v>
      </c>
      <c r="AI120" s="79">
        <f>SUM(Gosforth:Ermelo!AI120)</f>
        <v>0</v>
      </c>
      <c r="AJ120" s="79">
        <f>SUM(Gosforth:Ermelo!AJ120)</f>
        <v>0</v>
      </c>
      <c r="AK120" s="79">
        <f>SUM(Gosforth:Ermelo!AK120)</f>
        <v>0</v>
      </c>
      <c r="AL120" s="79">
        <f>SUM(Gosforth:Ermelo!AL120)</f>
        <v>0</v>
      </c>
      <c r="AM120" s="79">
        <f>SUM(Gosforth:Ermelo!AM120)</f>
        <v>0</v>
      </c>
      <c r="AN120" s="79">
        <f>SUM(Gosforth:Ermelo!AN120)</f>
        <v>0</v>
      </c>
      <c r="AO120" s="79">
        <f>SUM(Gosforth:Ermelo!AO120)</f>
        <v>0</v>
      </c>
      <c r="AP120" s="79">
        <f>SUM(Gosforth:Ermelo!AP120)</f>
        <v>0</v>
      </c>
      <c r="AQ120" s="79">
        <f>SUM(Gosforth:Ermelo!AQ120)</f>
        <v>0</v>
      </c>
      <c r="AR120" s="79">
        <f>SUM(Gosforth:Ermelo!AR120)</f>
        <v>0</v>
      </c>
      <c r="AS120" s="78">
        <f>SUM(Gosforth:Ermelo!AS120)</f>
        <v>0</v>
      </c>
      <c r="AT120" s="80">
        <f>SUM(Gosforth:Ermelo!AT120)</f>
        <v>0</v>
      </c>
      <c r="AU120" s="79">
        <f>SUM(Gosforth:Ermelo!AU120)</f>
        <v>0</v>
      </c>
      <c r="AV120" s="79">
        <f>SUM(Gosforth:Ermelo!AV120)</f>
        <v>0</v>
      </c>
      <c r="AW120" s="79">
        <f>SUM(Gosforth:Ermelo!AW120)</f>
        <v>0</v>
      </c>
      <c r="AX120" s="79">
        <f>SUM(Gosforth:Ermelo!AX120)</f>
        <v>0</v>
      </c>
      <c r="AY120" s="79">
        <f>SUM(Gosforth:Ermelo!AY120)</f>
        <v>0</v>
      </c>
      <c r="AZ120" s="79">
        <f>SUM(Gosforth:Ermelo!AZ120)</f>
        <v>0</v>
      </c>
      <c r="BA120" s="79">
        <f>SUM(Gosforth:Ermelo!BA120)</f>
        <v>0</v>
      </c>
      <c r="BB120" s="79">
        <f>SUM(Gosforth:Ermelo!BB120)</f>
        <v>0</v>
      </c>
      <c r="BC120" s="79">
        <f>SUM(Gosforth:Ermelo!BC120)</f>
        <v>0</v>
      </c>
      <c r="BD120" s="79">
        <f>SUM(Gosforth:Ermelo!BD120)</f>
        <v>0</v>
      </c>
      <c r="BE120" s="78">
        <f>SUM(Gosforth:Ermelo!BE120)</f>
        <v>0</v>
      </c>
      <c r="BF120" s="80">
        <f>SUM(Gosforth:Ermelo!BF120)</f>
        <v>0</v>
      </c>
      <c r="BG120" s="79">
        <f>SUM(Gosforth:Ermelo!BG120)</f>
        <v>0</v>
      </c>
      <c r="BH120" s="79">
        <f>SUM(Gosforth:Ermelo!BH120)</f>
        <v>0</v>
      </c>
      <c r="BI120" s="79">
        <f>SUM(Gosforth:Ermelo!BI120)</f>
        <v>0</v>
      </c>
      <c r="BJ120" s="79">
        <f>SUM(Gosforth:Ermelo!BJ120)</f>
        <v>0</v>
      </c>
      <c r="BK120" s="79">
        <f>SUM(Gosforth:Ermelo!BK120)</f>
        <v>0</v>
      </c>
      <c r="BL120" s="79">
        <f>SUM(Gosforth:Ermelo!BL120)</f>
        <v>0</v>
      </c>
      <c r="BM120" s="79">
        <f>SUM(Gosforth:Ermelo!BM120)</f>
        <v>0</v>
      </c>
      <c r="BN120" s="79">
        <f>SUM(Gosforth:Ermelo!BN120)</f>
        <v>0</v>
      </c>
      <c r="BO120" s="79">
        <f>SUM(Gosforth:Ermelo!BO120)</f>
        <v>0</v>
      </c>
      <c r="BP120" s="79">
        <f>SUM(Gosforth:Ermelo!BP120)</f>
        <v>0</v>
      </c>
      <c r="BQ120" s="78">
        <f>SUM(Gosforth:Ermelo!BQ120)</f>
        <v>0</v>
      </c>
      <c r="BR120" s="80">
        <f>SUM(Gosforth:Ermelo!BR120)</f>
        <v>0</v>
      </c>
      <c r="BS120" s="79">
        <f>SUM(Gosforth:Ermelo!BS120)</f>
        <v>0</v>
      </c>
      <c r="BT120" s="79">
        <f>SUM(Gosforth:Ermelo!BT120)</f>
        <v>0</v>
      </c>
      <c r="BU120" s="79">
        <f>SUM(Gosforth:Ermelo!BU120)</f>
        <v>0</v>
      </c>
      <c r="BV120" s="79">
        <f>SUM(Gosforth:Ermelo!BV120)</f>
        <v>0</v>
      </c>
      <c r="BW120" s="79">
        <f>SUM(Gosforth:Ermelo!BW120)</f>
        <v>0</v>
      </c>
      <c r="BX120" s="79">
        <f>SUM(Gosforth:Ermelo!BX120)</f>
        <v>0</v>
      </c>
      <c r="BY120" s="79">
        <f>SUM(Gosforth:Ermelo!BY120)</f>
        <v>0</v>
      </c>
      <c r="BZ120" s="79">
        <f>SUM(Gosforth:Ermelo!BZ120)</f>
        <v>0</v>
      </c>
      <c r="CA120" s="79">
        <f>SUM(Gosforth:Ermelo!CA120)</f>
        <v>0</v>
      </c>
      <c r="CB120" s="79">
        <f>SUM(Gosforth:Ermelo!CB120)</f>
        <v>0</v>
      </c>
      <c r="CC120" s="78">
        <f>SUM(Gosforth:Ermelo!CC120)</f>
        <v>0</v>
      </c>
      <c r="CD120" s="41" t="s">
        <v>54</v>
      </c>
    </row>
    <row r="121" spans="1:82" ht="15">
      <c r="A121" s="41"/>
      <c r="B121" s="75" t="s">
        <v>244</v>
      </c>
      <c r="C121" s="131" t="s">
        <v>245</v>
      </c>
      <c r="D121" s="132" t="s">
        <v>64</v>
      </c>
      <c r="E121" s="266">
        <f>SUM(Gosforth:Ermelo!E121)</f>
        <v>360</v>
      </c>
      <c r="F121" s="221" t="b">
        <f>(Gosforth!G121+Dalpark!G121+Leandra!G121+Trichardt!G121+Ermelo!G121)=G121</f>
        <v>1</v>
      </c>
      <c r="G121" s="76">
        <f t="shared" si="54"/>
        <v>0</v>
      </c>
      <c r="H121" s="77">
        <f>SUM(Gosforth:Ermelo!H121)</f>
        <v>0</v>
      </c>
      <c r="I121" s="78">
        <f>SUM(Gosforth:Ermelo!I121)</f>
        <v>0</v>
      </c>
      <c r="J121" s="77">
        <f>SUM(Gosforth:Ermelo!J121)</f>
        <v>0</v>
      </c>
      <c r="K121" s="79">
        <f>SUM(Gosforth:Ermelo!K121)</f>
        <v>0</v>
      </c>
      <c r="L121" s="79">
        <f>SUM(Gosforth:Ermelo!L121)</f>
        <v>0</v>
      </c>
      <c r="M121" s="79">
        <f>SUM(Gosforth:Ermelo!M121)</f>
        <v>0</v>
      </c>
      <c r="N121" s="79">
        <f>SUM(Gosforth:Ermelo!N121)</f>
        <v>0</v>
      </c>
      <c r="O121" s="79">
        <f>SUM(Gosforth:Ermelo!O121)</f>
        <v>0</v>
      </c>
      <c r="P121" s="79">
        <f>SUM(Gosforth:Ermelo!P121)</f>
        <v>0</v>
      </c>
      <c r="Q121" s="79">
        <f>SUM(Gosforth:Ermelo!Q121)</f>
        <v>0</v>
      </c>
      <c r="R121" s="79">
        <f>SUM(Gosforth:Ermelo!R121)</f>
        <v>0</v>
      </c>
      <c r="S121" s="79">
        <f>SUM(Gosforth:Ermelo!S121)</f>
        <v>0</v>
      </c>
      <c r="T121" s="79">
        <f>SUM(Gosforth:Ermelo!T121)</f>
        <v>0</v>
      </c>
      <c r="U121" s="78">
        <f>SUM(Gosforth:Ermelo!U121)</f>
        <v>0</v>
      </c>
      <c r="V121" s="77">
        <f>SUM(Gosforth:Ermelo!V121)</f>
        <v>0</v>
      </c>
      <c r="W121" s="79">
        <f>SUM(Gosforth:Ermelo!W121)</f>
        <v>0</v>
      </c>
      <c r="X121" s="79">
        <f>SUM(Gosforth:Ermelo!X121)</f>
        <v>0</v>
      </c>
      <c r="Y121" s="79">
        <f>SUM(Gosforth:Ermelo!Y121)</f>
        <v>0</v>
      </c>
      <c r="Z121" s="79">
        <f>SUM(Gosforth:Ermelo!Z121)</f>
        <v>0</v>
      </c>
      <c r="AA121" s="79">
        <f>SUM(Gosforth:Ermelo!AA121)</f>
        <v>0</v>
      </c>
      <c r="AB121" s="79">
        <f>SUM(Gosforth:Ermelo!AB121)</f>
        <v>0</v>
      </c>
      <c r="AC121" s="79">
        <f>SUM(Gosforth:Ermelo!AC121)</f>
        <v>0</v>
      </c>
      <c r="AD121" s="79">
        <f>SUM(Gosforth:Ermelo!AD121)</f>
        <v>0</v>
      </c>
      <c r="AE121" s="79">
        <f>SUM(Gosforth:Ermelo!AE121)</f>
        <v>0</v>
      </c>
      <c r="AF121" s="79">
        <f>SUM(Gosforth:Ermelo!AF121)</f>
        <v>0</v>
      </c>
      <c r="AG121" s="78">
        <f>SUM(Gosforth:Ermelo!AG121)</f>
        <v>0</v>
      </c>
      <c r="AH121" s="80">
        <f>SUM(Gosforth:Ermelo!AH121)</f>
        <v>0</v>
      </c>
      <c r="AI121" s="79">
        <f>SUM(Gosforth:Ermelo!AI121)</f>
        <v>0</v>
      </c>
      <c r="AJ121" s="79">
        <f>SUM(Gosforth:Ermelo!AJ121)</f>
        <v>0</v>
      </c>
      <c r="AK121" s="79">
        <f>SUM(Gosforth:Ermelo!AK121)</f>
        <v>0</v>
      </c>
      <c r="AL121" s="79">
        <f>SUM(Gosforth:Ermelo!AL121)</f>
        <v>0</v>
      </c>
      <c r="AM121" s="79">
        <f>SUM(Gosforth:Ermelo!AM121)</f>
        <v>0</v>
      </c>
      <c r="AN121" s="79">
        <f>SUM(Gosforth:Ermelo!AN121)</f>
        <v>0</v>
      </c>
      <c r="AO121" s="79">
        <f>SUM(Gosforth:Ermelo!AO121)</f>
        <v>0</v>
      </c>
      <c r="AP121" s="79">
        <f>SUM(Gosforth:Ermelo!AP121)</f>
        <v>0</v>
      </c>
      <c r="AQ121" s="79">
        <f>SUM(Gosforth:Ermelo!AQ121)</f>
        <v>0</v>
      </c>
      <c r="AR121" s="79">
        <f>SUM(Gosforth:Ermelo!AR121)</f>
        <v>0</v>
      </c>
      <c r="AS121" s="78">
        <f>SUM(Gosforth:Ermelo!AS121)</f>
        <v>0</v>
      </c>
      <c r="AT121" s="80">
        <f>SUM(Gosforth:Ermelo!AT121)</f>
        <v>0</v>
      </c>
      <c r="AU121" s="79">
        <f>SUM(Gosforth:Ermelo!AU121)</f>
        <v>0</v>
      </c>
      <c r="AV121" s="79">
        <f>SUM(Gosforth:Ermelo!AV121)</f>
        <v>0</v>
      </c>
      <c r="AW121" s="79">
        <f>SUM(Gosforth:Ermelo!AW121)</f>
        <v>0</v>
      </c>
      <c r="AX121" s="79">
        <f>SUM(Gosforth:Ermelo!AX121)</f>
        <v>0</v>
      </c>
      <c r="AY121" s="79">
        <f>SUM(Gosforth:Ermelo!AY121)</f>
        <v>0</v>
      </c>
      <c r="AZ121" s="79">
        <f>SUM(Gosforth:Ermelo!AZ121)</f>
        <v>0</v>
      </c>
      <c r="BA121" s="79">
        <f>SUM(Gosforth:Ermelo!BA121)</f>
        <v>0</v>
      </c>
      <c r="BB121" s="79">
        <f>SUM(Gosforth:Ermelo!BB121)</f>
        <v>0</v>
      </c>
      <c r="BC121" s="79">
        <f>SUM(Gosforth:Ermelo!BC121)</f>
        <v>0</v>
      </c>
      <c r="BD121" s="79">
        <f>SUM(Gosforth:Ermelo!BD121)</f>
        <v>0</v>
      </c>
      <c r="BE121" s="78">
        <f>SUM(Gosforth:Ermelo!BE121)</f>
        <v>0</v>
      </c>
      <c r="BF121" s="80">
        <f>SUM(Gosforth:Ermelo!BF121)</f>
        <v>0</v>
      </c>
      <c r="BG121" s="79">
        <f>SUM(Gosforth:Ermelo!BG121)</f>
        <v>0</v>
      </c>
      <c r="BH121" s="79">
        <f>SUM(Gosforth:Ermelo!BH121)</f>
        <v>0</v>
      </c>
      <c r="BI121" s="79">
        <f>SUM(Gosforth:Ermelo!BI121)</f>
        <v>0</v>
      </c>
      <c r="BJ121" s="79">
        <f>SUM(Gosforth:Ermelo!BJ121)</f>
        <v>0</v>
      </c>
      <c r="BK121" s="79">
        <f>SUM(Gosforth:Ermelo!BK121)</f>
        <v>0</v>
      </c>
      <c r="BL121" s="79">
        <f>SUM(Gosforth:Ermelo!BL121)</f>
        <v>0</v>
      </c>
      <c r="BM121" s="79">
        <f>SUM(Gosforth:Ermelo!BM121)</f>
        <v>0</v>
      </c>
      <c r="BN121" s="79">
        <f>SUM(Gosforth:Ermelo!BN121)</f>
        <v>0</v>
      </c>
      <c r="BO121" s="79">
        <f>SUM(Gosforth:Ermelo!BO121)</f>
        <v>0</v>
      </c>
      <c r="BP121" s="79">
        <f>SUM(Gosforth:Ermelo!BP121)</f>
        <v>0</v>
      </c>
      <c r="BQ121" s="78">
        <f>SUM(Gosforth:Ermelo!BQ121)</f>
        <v>0</v>
      </c>
      <c r="BR121" s="80">
        <f>SUM(Gosforth:Ermelo!BR121)</f>
        <v>0</v>
      </c>
      <c r="BS121" s="79">
        <f>SUM(Gosforth:Ermelo!BS121)</f>
        <v>0</v>
      </c>
      <c r="BT121" s="79">
        <f>SUM(Gosforth:Ermelo!BT121)</f>
        <v>0</v>
      </c>
      <c r="BU121" s="79">
        <f>SUM(Gosforth:Ermelo!BU121)</f>
        <v>0</v>
      </c>
      <c r="BV121" s="79">
        <f>SUM(Gosforth:Ermelo!BV121)</f>
        <v>0</v>
      </c>
      <c r="BW121" s="79">
        <f>SUM(Gosforth:Ermelo!BW121)</f>
        <v>0</v>
      </c>
      <c r="BX121" s="79">
        <f>SUM(Gosforth:Ermelo!BX121)</f>
        <v>0</v>
      </c>
      <c r="BY121" s="79">
        <f>SUM(Gosforth:Ermelo!BY121)</f>
        <v>0</v>
      </c>
      <c r="BZ121" s="79">
        <f>SUM(Gosforth:Ermelo!BZ121)</f>
        <v>0</v>
      </c>
      <c r="CA121" s="79">
        <f>SUM(Gosforth:Ermelo!CA121)</f>
        <v>0</v>
      </c>
      <c r="CB121" s="79">
        <f>SUM(Gosforth:Ermelo!CB121)</f>
        <v>0</v>
      </c>
      <c r="CC121" s="78">
        <f>SUM(Gosforth:Ermelo!CC121)</f>
        <v>0</v>
      </c>
      <c r="CD121" s="41" t="s">
        <v>54</v>
      </c>
    </row>
    <row r="122" spans="1:82" ht="15">
      <c r="A122" s="41"/>
      <c r="B122" s="75" t="s">
        <v>246</v>
      </c>
      <c r="C122" s="131" t="s">
        <v>247</v>
      </c>
      <c r="D122" s="132" t="s">
        <v>248</v>
      </c>
      <c r="E122" s="266">
        <f>SUM(Gosforth:Ermelo!E122)</f>
        <v>300</v>
      </c>
      <c r="F122" s="221" t="b">
        <f>(Gosforth!G122+Dalpark!G122+Leandra!G122+Trichardt!G122+Ermelo!G122)=G122</f>
        <v>1</v>
      </c>
      <c r="G122" s="76">
        <f t="shared" si="54"/>
        <v>0</v>
      </c>
      <c r="H122" s="77">
        <f>SUM(Gosforth:Ermelo!H122)</f>
        <v>0</v>
      </c>
      <c r="I122" s="78">
        <f>SUM(Gosforth:Ermelo!I122)</f>
        <v>0</v>
      </c>
      <c r="J122" s="77">
        <f>SUM(Gosforth:Ermelo!J122)</f>
        <v>0</v>
      </c>
      <c r="K122" s="79">
        <f>SUM(Gosforth:Ermelo!K122)</f>
        <v>0</v>
      </c>
      <c r="L122" s="79">
        <f>SUM(Gosforth:Ermelo!L122)</f>
        <v>0</v>
      </c>
      <c r="M122" s="79">
        <f>SUM(Gosforth:Ermelo!M122)</f>
        <v>0</v>
      </c>
      <c r="N122" s="79">
        <f>SUM(Gosforth:Ermelo!N122)</f>
        <v>0</v>
      </c>
      <c r="O122" s="79">
        <f>SUM(Gosforth:Ermelo!O122)</f>
        <v>0</v>
      </c>
      <c r="P122" s="79">
        <f>SUM(Gosforth:Ermelo!P122)</f>
        <v>0</v>
      </c>
      <c r="Q122" s="79">
        <f>SUM(Gosforth:Ermelo!Q122)</f>
        <v>0</v>
      </c>
      <c r="R122" s="79">
        <f>SUM(Gosforth:Ermelo!R122)</f>
        <v>0</v>
      </c>
      <c r="S122" s="79">
        <f>SUM(Gosforth:Ermelo!S122)</f>
        <v>0</v>
      </c>
      <c r="T122" s="79">
        <f>SUM(Gosforth:Ermelo!T122)</f>
        <v>0</v>
      </c>
      <c r="U122" s="78">
        <f>SUM(Gosforth:Ermelo!U122)</f>
        <v>0</v>
      </c>
      <c r="V122" s="77">
        <f>SUM(Gosforth:Ermelo!V122)</f>
        <v>0</v>
      </c>
      <c r="W122" s="79">
        <f>SUM(Gosforth:Ermelo!W122)</f>
        <v>0</v>
      </c>
      <c r="X122" s="79">
        <f>SUM(Gosforth:Ermelo!X122)</f>
        <v>0</v>
      </c>
      <c r="Y122" s="79">
        <f>SUM(Gosforth:Ermelo!Y122)</f>
        <v>0</v>
      </c>
      <c r="Z122" s="79">
        <f>SUM(Gosforth:Ermelo!Z122)</f>
        <v>0</v>
      </c>
      <c r="AA122" s="79">
        <f>SUM(Gosforth:Ermelo!AA122)</f>
        <v>0</v>
      </c>
      <c r="AB122" s="79">
        <f>SUM(Gosforth:Ermelo!AB122)</f>
        <v>0</v>
      </c>
      <c r="AC122" s="79">
        <f>SUM(Gosforth:Ermelo!AC122)</f>
        <v>0</v>
      </c>
      <c r="AD122" s="79">
        <f>SUM(Gosforth:Ermelo!AD122)</f>
        <v>0</v>
      </c>
      <c r="AE122" s="79">
        <f>SUM(Gosforth:Ermelo!AE122)</f>
        <v>0</v>
      </c>
      <c r="AF122" s="79">
        <f>SUM(Gosforth:Ermelo!AF122)</f>
        <v>0</v>
      </c>
      <c r="AG122" s="78">
        <f>SUM(Gosforth:Ermelo!AG122)</f>
        <v>0</v>
      </c>
      <c r="AH122" s="80">
        <f>SUM(Gosforth:Ermelo!AH122)</f>
        <v>0</v>
      </c>
      <c r="AI122" s="79">
        <f>SUM(Gosforth:Ermelo!AI122)</f>
        <v>0</v>
      </c>
      <c r="AJ122" s="79">
        <f>SUM(Gosforth:Ermelo!AJ122)</f>
        <v>0</v>
      </c>
      <c r="AK122" s="79">
        <f>SUM(Gosforth:Ermelo!AK122)</f>
        <v>0</v>
      </c>
      <c r="AL122" s="79">
        <f>SUM(Gosforth:Ermelo!AL122)</f>
        <v>0</v>
      </c>
      <c r="AM122" s="79">
        <f>SUM(Gosforth:Ermelo!AM122)</f>
        <v>0</v>
      </c>
      <c r="AN122" s="79">
        <f>SUM(Gosforth:Ermelo!AN122)</f>
        <v>0</v>
      </c>
      <c r="AO122" s="79">
        <f>SUM(Gosforth:Ermelo!AO122)</f>
        <v>0</v>
      </c>
      <c r="AP122" s="79">
        <f>SUM(Gosforth:Ermelo!AP122)</f>
        <v>0</v>
      </c>
      <c r="AQ122" s="79">
        <f>SUM(Gosforth:Ermelo!AQ122)</f>
        <v>0</v>
      </c>
      <c r="AR122" s="79">
        <f>SUM(Gosforth:Ermelo!AR122)</f>
        <v>0</v>
      </c>
      <c r="AS122" s="78">
        <f>SUM(Gosforth:Ermelo!AS122)</f>
        <v>0</v>
      </c>
      <c r="AT122" s="80">
        <f>SUM(Gosforth:Ermelo!AT122)</f>
        <v>0</v>
      </c>
      <c r="AU122" s="79">
        <f>SUM(Gosforth:Ermelo!AU122)</f>
        <v>0</v>
      </c>
      <c r="AV122" s="79">
        <f>SUM(Gosforth:Ermelo!AV122)</f>
        <v>0</v>
      </c>
      <c r="AW122" s="79">
        <f>SUM(Gosforth:Ermelo!AW122)</f>
        <v>0</v>
      </c>
      <c r="AX122" s="79">
        <f>SUM(Gosforth:Ermelo!AX122)</f>
        <v>0</v>
      </c>
      <c r="AY122" s="79">
        <f>SUM(Gosforth:Ermelo!AY122)</f>
        <v>0</v>
      </c>
      <c r="AZ122" s="79">
        <f>SUM(Gosforth:Ermelo!AZ122)</f>
        <v>0</v>
      </c>
      <c r="BA122" s="79">
        <f>SUM(Gosforth:Ermelo!BA122)</f>
        <v>0</v>
      </c>
      <c r="BB122" s="79">
        <f>SUM(Gosforth:Ermelo!BB122)</f>
        <v>0</v>
      </c>
      <c r="BC122" s="79">
        <f>SUM(Gosforth:Ermelo!BC122)</f>
        <v>0</v>
      </c>
      <c r="BD122" s="79">
        <f>SUM(Gosforth:Ermelo!BD122)</f>
        <v>0</v>
      </c>
      <c r="BE122" s="78">
        <f>SUM(Gosforth:Ermelo!BE122)</f>
        <v>0</v>
      </c>
      <c r="BF122" s="80">
        <f>SUM(Gosforth:Ermelo!BF122)</f>
        <v>0</v>
      </c>
      <c r="BG122" s="79">
        <f>SUM(Gosforth:Ermelo!BG122)</f>
        <v>0</v>
      </c>
      <c r="BH122" s="79">
        <f>SUM(Gosforth:Ermelo!BH122)</f>
        <v>0</v>
      </c>
      <c r="BI122" s="79">
        <f>SUM(Gosforth:Ermelo!BI122)</f>
        <v>0</v>
      </c>
      <c r="BJ122" s="79">
        <f>SUM(Gosforth:Ermelo!BJ122)</f>
        <v>0</v>
      </c>
      <c r="BK122" s="79">
        <f>SUM(Gosforth:Ermelo!BK122)</f>
        <v>0</v>
      </c>
      <c r="BL122" s="79">
        <f>SUM(Gosforth:Ermelo!BL122)</f>
        <v>0</v>
      </c>
      <c r="BM122" s="79">
        <f>SUM(Gosforth:Ermelo!BM122)</f>
        <v>0</v>
      </c>
      <c r="BN122" s="79">
        <f>SUM(Gosforth:Ermelo!BN122)</f>
        <v>0</v>
      </c>
      <c r="BO122" s="79">
        <f>SUM(Gosforth:Ermelo!BO122)</f>
        <v>0</v>
      </c>
      <c r="BP122" s="79">
        <f>SUM(Gosforth:Ermelo!BP122)</f>
        <v>0</v>
      </c>
      <c r="BQ122" s="78">
        <f>SUM(Gosforth:Ermelo!BQ122)</f>
        <v>0</v>
      </c>
      <c r="BR122" s="80">
        <f>SUM(Gosforth:Ermelo!BR122)</f>
        <v>0</v>
      </c>
      <c r="BS122" s="79">
        <f>SUM(Gosforth:Ermelo!BS122)</f>
        <v>0</v>
      </c>
      <c r="BT122" s="79">
        <f>SUM(Gosforth:Ermelo!BT122)</f>
        <v>0</v>
      </c>
      <c r="BU122" s="79">
        <f>SUM(Gosforth:Ermelo!BU122)</f>
        <v>0</v>
      </c>
      <c r="BV122" s="79">
        <f>SUM(Gosforth:Ermelo!BV122)</f>
        <v>0</v>
      </c>
      <c r="BW122" s="79">
        <f>SUM(Gosforth:Ermelo!BW122)</f>
        <v>0</v>
      </c>
      <c r="BX122" s="79">
        <f>SUM(Gosforth:Ermelo!BX122)</f>
        <v>0</v>
      </c>
      <c r="BY122" s="79">
        <f>SUM(Gosforth:Ermelo!BY122)</f>
        <v>0</v>
      </c>
      <c r="BZ122" s="79">
        <f>SUM(Gosforth:Ermelo!BZ122)</f>
        <v>0</v>
      </c>
      <c r="CA122" s="79">
        <f>SUM(Gosforth:Ermelo!CA122)</f>
        <v>0</v>
      </c>
      <c r="CB122" s="79">
        <f>SUM(Gosforth:Ermelo!CB122)</f>
        <v>0</v>
      </c>
      <c r="CC122" s="78">
        <f>SUM(Gosforth:Ermelo!CC122)</f>
        <v>0</v>
      </c>
      <c r="CD122" s="41" t="s">
        <v>54</v>
      </c>
    </row>
    <row r="123" spans="1:82" ht="15">
      <c r="A123" s="41"/>
      <c r="B123" s="75" t="s">
        <v>249</v>
      </c>
      <c r="C123" s="131" t="s">
        <v>250</v>
      </c>
      <c r="D123" s="132" t="s">
        <v>64</v>
      </c>
      <c r="E123" s="266">
        <f>SUM(Gosforth:Ermelo!E123)</f>
        <v>360</v>
      </c>
      <c r="F123" s="221" t="b">
        <f>(Gosforth!G123+Dalpark!G123+Leandra!G123+Trichardt!G123+Ermelo!G123)=G123</f>
        <v>1</v>
      </c>
      <c r="G123" s="76">
        <f t="shared" si="54"/>
        <v>0</v>
      </c>
      <c r="H123" s="77">
        <f>SUM(Gosforth:Ermelo!H123)</f>
        <v>0</v>
      </c>
      <c r="I123" s="78">
        <f>SUM(Gosforth:Ermelo!I123)</f>
        <v>0</v>
      </c>
      <c r="J123" s="77">
        <f>SUM(Gosforth:Ermelo!J123)</f>
        <v>0</v>
      </c>
      <c r="K123" s="79">
        <f>SUM(Gosforth:Ermelo!K123)</f>
        <v>0</v>
      </c>
      <c r="L123" s="79">
        <f>SUM(Gosforth:Ermelo!L123)</f>
        <v>0</v>
      </c>
      <c r="M123" s="79">
        <f>SUM(Gosforth:Ermelo!M123)</f>
        <v>0</v>
      </c>
      <c r="N123" s="79">
        <f>SUM(Gosforth:Ermelo!N123)</f>
        <v>0</v>
      </c>
      <c r="O123" s="79">
        <f>SUM(Gosforth:Ermelo!O123)</f>
        <v>0</v>
      </c>
      <c r="P123" s="79">
        <f>SUM(Gosforth:Ermelo!P123)</f>
        <v>0</v>
      </c>
      <c r="Q123" s="79">
        <f>SUM(Gosforth:Ermelo!Q123)</f>
        <v>0</v>
      </c>
      <c r="R123" s="79">
        <f>SUM(Gosforth:Ermelo!R123)</f>
        <v>0</v>
      </c>
      <c r="S123" s="79">
        <f>SUM(Gosforth:Ermelo!S123)</f>
        <v>0</v>
      </c>
      <c r="T123" s="79">
        <f>SUM(Gosforth:Ermelo!T123)</f>
        <v>0</v>
      </c>
      <c r="U123" s="78">
        <f>SUM(Gosforth:Ermelo!U123)</f>
        <v>0</v>
      </c>
      <c r="V123" s="77">
        <f>SUM(Gosforth:Ermelo!V123)</f>
        <v>0</v>
      </c>
      <c r="W123" s="79">
        <f>SUM(Gosforth:Ermelo!W123)</f>
        <v>0</v>
      </c>
      <c r="X123" s="79">
        <f>SUM(Gosforth:Ermelo!X123)</f>
        <v>0</v>
      </c>
      <c r="Y123" s="79">
        <f>SUM(Gosforth:Ermelo!Y123)</f>
        <v>0</v>
      </c>
      <c r="Z123" s="79">
        <f>SUM(Gosforth:Ermelo!Z123)</f>
        <v>0</v>
      </c>
      <c r="AA123" s="79">
        <f>SUM(Gosforth:Ermelo!AA123)</f>
        <v>0</v>
      </c>
      <c r="AB123" s="79">
        <f>SUM(Gosforth:Ermelo!AB123)</f>
        <v>0</v>
      </c>
      <c r="AC123" s="79">
        <f>SUM(Gosforth:Ermelo!AC123)</f>
        <v>0</v>
      </c>
      <c r="AD123" s="79">
        <f>SUM(Gosforth:Ermelo!AD123)</f>
        <v>0</v>
      </c>
      <c r="AE123" s="79">
        <f>SUM(Gosforth:Ermelo!AE123)</f>
        <v>0</v>
      </c>
      <c r="AF123" s="79">
        <f>SUM(Gosforth:Ermelo!AF123)</f>
        <v>0</v>
      </c>
      <c r="AG123" s="78">
        <f>SUM(Gosforth:Ermelo!AG123)</f>
        <v>0</v>
      </c>
      <c r="AH123" s="80">
        <f>SUM(Gosforth:Ermelo!AH123)</f>
        <v>0</v>
      </c>
      <c r="AI123" s="79">
        <f>SUM(Gosforth:Ermelo!AI123)</f>
        <v>0</v>
      </c>
      <c r="AJ123" s="79">
        <f>SUM(Gosforth:Ermelo!AJ123)</f>
        <v>0</v>
      </c>
      <c r="AK123" s="79">
        <f>SUM(Gosforth:Ermelo!AK123)</f>
        <v>0</v>
      </c>
      <c r="AL123" s="79">
        <f>SUM(Gosforth:Ermelo!AL123)</f>
        <v>0</v>
      </c>
      <c r="AM123" s="79">
        <f>SUM(Gosforth:Ermelo!AM123)</f>
        <v>0</v>
      </c>
      <c r="AN123" s="79">
        <f>SUM(Gosforth:Ermelo!AN123)</f>
        <v>0</v>
      </c>
      <c r="AO123" s="79">
        <f>SUM(Gosforth:Ermelo!AO123)</f>
        <v>0</v>
      </c>
      <c r="AP123" s="79">
        <f>SUM(Gosforth:Ermelo!AP123)</f>
        <v>0</v>
      </c>
      <c r="AQ123" s="79">
        <f>SUM(Gosforth:Ermelo!AQ123)</f>
        <v>0</v>
      </c>
      <c r="AR123" s="79">
        <f>SUM(Gosforth:Ermelo!AR123)</f>
        <v>0</v>
      </c>
      <c r="AS123" s="78">
        <f>SUM(Gosforth:Ermelo!AS123)</f>
        <v>0</v>
      </c>
      <c r="AT123" s="80">
        <f>SUM(Gosforth:Ermelo!AT123)</f>
        <v>0</v>
      </c>
      <c r="AU123" s="79">
        <f>SUM(Gosforth:Ermelo!AU123)</f>
        <v>0</v>
      </c>
      <c r="AV123" s="79">
        <f>SUM(Gosforth:Ermelo!AV123)</f>
        <v>0</v>
      </c>
      <c r="AW123" s="79">
        <f>SUM(Gosforth:Ermelo!AW123)</f>
        <v>0</v>
      </c>
      <c r="AX123" s="79">
        <f>SUM(Gosforth:Ermelo!AX123)</f>
        <v>0</v>
      </c>
      <c r="AY123" s="79">
        <f>SUM(Gosforth:Ermelo!AY123)</f>
        <v>0</v>
      </c>
      <c r="AZ123" s="79">
        <f>SUM(Gosforth:Ermelo!AZ123)</f>
        <v>0</v>
      </c>
      <c r="BA123" s="79">
        <f>SUM(Gosforth:Ermelo!BA123)</f>
        <v>0</v>
      </c>
      <c r="BB123" s="79">
        <f>SUM(Gosforth:Ermelo!BB123)</f>
        <v>0</v>
      </c>
      <c r="BC123" s="79">
        <f>SUM(Gosforth:Ermelo!BC123)</f>
        <v>0</v>
      </c>
      <c r="BD123" s="79">
        <f>SUM(Gosforth:Ermelo!BD123)</f>
        <v>0</v>
      </c>
      <c r="BE123" s="78">
        <f>SUM(Gosforth:Ermelo!BE123)</f>
        <v>0</v>
      </c>
      <c r="BF123" s="80">
        <f>SUM(Gosforth:Ermelo!BF123)</f>
        <v>0</v>
      </c>
      <c r="BG123" s="79">
        <f>SUM(Gosforth:Ermelo!BG123)</f>
        <v>0</v>
      </c>
      <c r="BH123" s="79">
        <f>SUM(Gosforth:Ermelo!BH123)</f>
        <v>0</v>
      </c>
      <c r="BI123" s="79">
        <f>SUM(Gosforth:Ermelo!BI123)</f>
        <v>0</v>
      </c>
      <c r="BJ123" s="79">
        <f>SUM(Gosforth:Ermelo!BJ123)</f>
        <v>0</v>
      </c>
      <c r="BK123" s="79">
        <f>SUM(Gosforth:Ermelo!BK123)</f>
        <v>0</v>
      </c>
      <c r="BL123" s="79">
        <f>SUM(Gosforth:Ermelo!BL123)</f>
        <v>0</v>
      </c>
      <c r="BM123" s="79">
        <f>SUM(Gosforth:Ermelo!BM123)</f>
        <v>0</v>
      </c>
      <c r="BN123" s="79">
        <f>SUM(Gosforth:Ermelo!BN123)</f>
        <v>0</v>
      </c>
      <c r="BO123" s="79">
        <f>SUM(Gosforth:Ermelo!BO123)</f>
        <v>0</v>
      </c>
      <c r="BP123" s="79">
        <f>SUM(Gosforth:Ermelo!BP123)</f>
        <v>0</v>
      </c>
      <c r="BQ123" s="78">
        <f>SUM(Gosforth:Ermelo!BQ123)</f>
        <v>0</v>
      </c>
      <c r="BR123" s="80">
        <f>SUM(Gosforth:Ermelo!BR123)</f>
        <v>0</v>
      </c>
      <c r="BS123" s="79">
        <f>SUM(Gosforth:Ermelo!BS123)</f>
        <v>0</v>
      </c>
      <c r="BT123" s="79">
        <f>SUM(Gosforth:Ermelo!BT123)</f>
        <v>0</v>
      </c>
      <c r="BU123" s="79">
        <f>SUM(Gosforth:Ermelo!BU123)</f>
        <v>0</v>
      </c>
      <c r="BV123" s="79">
        <f>SUM(Gosforth:Ermelo!BV123)</f>
        <v>0</v>
      </c>
      <c r="BW123" s="79">
        <f>SUM(Gosforth:Ermelo!BW123)</f>
        <v>0</v>
      </c>
      <c r="BX123" s="79">
        <f>SUM(Gosforth:Ermelo!BX123)</f>
        <v>0</v>
      </c>
      <c r="BY123" s="79">
        <f>SUM(Gosforth:Ermelo!BY123)</f>
        <v>0</v>
      </c>
      <c r="BZ123" s="79">
        <f>SUM(Gosforth:Ermelo!BZ123)</f>
        <v>0</v>
      </c>
      <c r="CA123" s="79">
        <f>SUM(Gosforth:Ermelo!CA123)</f>
        <v>0</v>
      </c>
      <c r="CB123" s="79">
        <f>SUM(Gosforth:Ermelo!CB123)</f>
        <v>0</v>
      </c>
      <c r="CC123" s="78">
        <f>SUM(Gosforth:Ermelo!CC123)</f>
        <v>0</v>
      </c>
      <c r="CD123" s="41" t="s">
        <v>54</v>
      </c>
    </row>
    <row r="124" spans="1:82" ht="15">
      <c r="A124" s="41"/>
      <c r="B124" s="75" t="s">
        <v>251</v>
      </c>
      <c r="C124" s="131" t="s">
        <v>252</v>
      </c>
      <c r="D124" s="132" t="s">
        <v>92</v>
      </c>
      <c r="E124" s="266">
        <f>SUM(Gosforth:Ermelo!E124)</f>
        <v>5</v>
      </c>
      <c r="F124" s="221" t="b">
        <f>(Gosforth!G124+Dalpark!G124+Leandra!G124+Trichardt!G124+Ermelo!G124)=G124</f>
        <v>1</v>
      </c>
      <c r="G124" s="76">
        <f t="shared" si="54"/>
        <v>0</v>
      </c>
      <c r="H124" s="77">
        <f>SUM(Gosforth:Ermelo!H124)</f>
        <v>0</v>
      </c>
      <c r="I124" s="78">
        <f>SUM(Gosforth:Ermelo!I124)</f>
        <v>0</v>
      </c>
      <c r="J124" s="77">
        <f>SUM(Gosforth:Ermelo!J124)</f>
        <v>0</v>
      </c>
      <c r="K124" s="79">
        <f>SUM(Gosforth:Ermelo!K124)</f>
        <v>0</v>
      </c>
      <c r="L124" s="79">
        <f>SUM(Gosforth:Ermelo!L124)</f>
        <v>0</v>
      </c>
      <c r="M124" s="79">
        <f>SUM(Gosforth:Ermelo!M124)</f>
        <v>0</v>
      </c>
      <c r="N124" s="79">
        <f>SUM(Gosforth:Ermelo!N124)</f>
        <v>0</v>
      </c>
      <c r="O124" s="79">
        <f>SUM(Gosforth:Ermelo!O124)</f>
        <v>0</v>
      </c>
      <c r="P124" s="79">
        <f>SUM(Gosforth:Ermelo!P124)</f>
        <v>0</v>
      </c>
      <c r="Q124" s="79">
        <f>SUM(Gosforth:Ermelo!Q124)</f>
        <v>0</v>
      </c>
      <c r="R124" s="79">
        <f>SUM(Gosforth:Ermelo!R124)</f>
        <v>0</v>
      </c>
      <c r="S124" s="79">
        <f>SUM(Gosforth:Ermelo!S124)</f>
        <v>0</v>
      </c>
      <c r="T124" s="79">
        <f>SUM(Gosforth:Ermelo!T124)</f>
        <v>0</v>
      </c>
      <c r="U124" s="78">
        <f>SUM(Gosforth:Ermelo!U124)</f>
        <v>0</v>
      </c>
      <c r="V124" s="77">
        <f>SUM(Gosforth:Ermelo!V124)</f>
        <v>0</v>
      </c>
      <c r="W124" s="79">
        <f>SUM(Gosforth:Ermelo!W124)</f>
        <v>0</v>
      </c>
      <c r="X124" s="79">
        <f>SUM(Gosforth:Ermelo!X124)</f>
        <v>0</v>
      </c>
      <c r="Y124" s="79">
        <f>SUM(Gosforth:Ermelo!Y124)</f>
        <v>0</v>
      </c>
      <c r="Z124" s="79">
        <f>SUM(Gosforth:Ermelo!Z124)</f>
        <v>0</v>
      </c>
      <c r="AA124" s="79">
        <f>SUM(Gosforth:Ermelo!AA124)</f>
        <v>0</v>
      </c>
      <c r="AB124" s="79">
        <f>SUM(Gosforth:Ermelo!AB124)</f>
        <v>0</v>
      </c>
      <c r="AC124" s="79">
        <f>SUM(Gosforth:Ermelo!AC124)</f>
        <v>0</v>
      </c>
      <c r="AD124" s="79">
        <f>SUM(Gosforth:Ermelo!AD124)</f>
        <v>0</v>
      </c>
      <c r="AE124" s="79">
        <f>SUM(Gosforth:Ermelo!AE124)</f>
        <v>0</v>
      </c>
      <c r="AF124" s="79">
        <f>SUM(Gosforth:Ermelo!AF124)</f>
        <v>0</v>
      </c>
      <c r="AG124" s="78">
        <f>SUM(Gosforth:Ermelo!AG124)</f>
        <v>0</v>
      </c>
      <c r="AH124" s="80">
        <f>SUM(Gosforth:Ermelo!AH124)</f>
        <v>0</v>
      </c>
      <c r="AI124" s="79">
        <f>SUM(Gosforth:Ermelo!AI124)</f>
        <v>0</v>
      </c>
      <c r="AJ124" s="79">
        <f>SUM(Gosforth:Ermelo!AJ124)</f>
        <v>0</v>
      </c>
      <c r="AK124" s="79">
        <f>SUM(Gosforth:Ermelo!AK124)</f>
        <v>0</v>
      </c>
      <c r="AL124" s="79">
        <f>SUM(Gosforth:Ermelo!AL124)</f>
        <v>0</v>
      </c>
      <c r="AM124" s="79">
        <f>SUM(Gosforth:Ermelo!AM124)</f>
        <v>0</v>
      </c>
      <c r="AN124" s="79">
        <f>SUM(Gosforth:Ermelo!AN124)</f>
        <v>0</v>
      </c>
      <c r="AO124" s="79">
        <f>SUM(Gosforth:Ermelo!AO124)</f>
        <v>0</v>
      </c>
      <c r="AP124" s="79">
        <f>SUM(Gosforth:Ermelo!AP124)</f>
        <v>0</v>
      </c>
      <c r="AQ124" s="79">
        <f>SUM(Gosforth:Ermelo!AQ124)</f>
        <v>0</v>
      </c>
      <c r="AR124" s="79">
        <f>SUM(Gosforth:Ermelo!AR124)</f>
        <v>0</v>
      </c>
      <c r="AS124" s="78">
        <f>SUM(Gosforth:Ermelo!AS124)</f>
        <v>0</v>
      </c>
      <c r="AT124" s="80">
        <f>SUM(Gosforth:Ermelo!AT124)</f>
        <v>0</v>
      </c>
      <c r="AU124" s="79">
        <f>SUM(Gosforth:Ermelo!AU124)</f>
        <v>0</v>
      </c>
      <c r="AV124" s="79">
        <f>SUM(Gosforth:Ermelo!AV124)</f>
        <v>0</v>
      </c>
      <c r="AW124" s="79">
        <f>SUM(Gosforth:Ermelo!AW124)</f>
        <v>0</v>
      </c>
      <c r="AX124" s="79">
        <f>SUM(Gosforth:Ermelo!AX124)</f>
        <v>0</v>
      </c>
      <c r="AY124" s="79">
        <f>SUM(Gosforth:Ermelo!AY124)</f>
        <v>0</v>
      </c>
      <c r="AZ124" s="79">
        <f>SUM(Gosforth:Ermelo!AZ124)</f>
        <v>0</v>
      </c>
      <c r="BA124" s="79">
        <f>SUM(Gosforth:Ermelo!BA124)</f>
        <v>0</v>
      </c>
      <c r="BB124" s="79">
        <f>SUM(Gosforth:Ermelo!BB124)</f>
        <v>0</v>
      </c>
      <c r="BC124" s="79">
        <f>SUM(Gosforth:Ermelo!BC124)</f>
        <v>0</v>
      </c>
      <c r="BD124" s="79">
        <f>SUM(Gosforth:Ermelo!BD124)</f>
        <v>0</v>
      </c>
      <c r="BE124" s="78">
        <f>SUM(Gosforth:Ermelo!BE124)</f>
        <v>0</v>
      </c>
      <c r="BF124" s="80">
        <f>SUM(Gosforth:Ermelo!BF124)</f>
        <v>0</v>
      </c>
      <c r="BG124" s="79">
        <f>SUM(Gosforth:Ermelo!BG124)</f>
        <v>0</v>
      </c>
      <c r="BH124" s="79">
        <f>SUM(Gosforth:Ermelo!BH124)</f>
        <v>0</v>
      </c>
      <c r="BI124" s="79">
        <f>SUM(Gosforth:Ermelo!BI124)</f>
        <v>0</v>
      </c>
      <c r="BJ124" s="79">
        <f>SUM(Gosforth:Ermelo!BJ124)</f>
        <v>0</v>
      </c>
      <c r="BK124" s="79">
        <f>SUM(Gosforth:Ermelo!BK124)</f>
        <v>0</v>
      </c>
      <c r="BL124" s="79">
        <f>SUM(Gosforth:Ermelo!BL124)</f>
        <v>0</v>
      </c>
      <c r="BM124" s="79">
        <f>SUM(Gosforth:Ermelo!BM124)</f>
        <v>0</v>
      </c>
      <c r="BN124" s="79">
        <f>SUM(Gosforth:Ermelo!BN124)</f>
        <v>0</v>
      </c>
      <c r="BO124" s="79">
        <f>SUM(Gosforth:Ermelo!BO124)</f>
        <v>0</v>
      </c>
      <c r="BP124" s="79">
        <f>SUM(Gosforth:Ermelo!BP124)</f>
        <v>0</v>
      </c>
      <c r="BQ124" s="78">
        <f>SUM(Gosforth:Ermelo!BQ124)</f>
        <v>0</v>
      </c>
      <c r="BR124" s="80">
        <f>SUM(Gosforth:Ermelo!BR124)</f>
        <v>0</v>
      </c>
      <c r="BS124" s="79">
        <f>SUM(Gosforth:Ermelo!BS124)</f>
        <v>0</v>
      </c>
      <c r="BT124" s="79">
        <f>SUM(Gosforth:Ermelo!BT124)</f>
        <v>0</v>
      </c>
      <c r="BU124" s="79">
        <f>SUM(Gosforth:Ermelo!BU124)</f>
        <v>0</v>
      </c>
      <c r="BV124" s="79">
        <f>SUM(Gosforth:Ermelo!BV124)</f>
        <v>0</v>
      </c>
      <c r="BW124" s="79">
        <f>SUM(Gosforth:Ermelo!BW124)</f>
        <v>0</v>
      </c>
      <c r="BX124" s="79">
        <f>SUM(Gosforth:Ermelo!BX124)</f>
        <v>0</v>
      </c>
      <c r="BY124" s="79">
        <f>SUM(Gosforth:Ermelo!BY124)</f>
        <v>0</v>
      </c>
      <c r="BZ124" s="79">
        <f>SUM(Gosforth:Ermelo!BZ124)</f>
        <v>0</v>
      </c>
      <c r="CA124" s="79">
        <f>SUM(Gosforth:Ermelo!CA124)</f>
        <v>0</v>
      </c>
      <c r="CB124" s="79">
        <f>SUM(Gosforth:Ermelo!CB124)</f>
        <v>0</v>
      </c>
      <c r="CC124" s="78">
        <f>SUM(Gosforth:Ermelo!CC124)</f>
        <v>0</v>
      </c>
      <c r="CD124" s="41" t="s">
        <v>54</v>
      </c>
    </row>
    <row r="125" spans="1:82" ht="15">
      <c r="A125" s="41"/>
      <c r="B125" s="75" t="s">
        <v>253</v>
      </c>
      <c r="C125" s="131" t="s">
        <v>254</v>
      </c>
      <c r="D125" s="132" t="s">
        <v>64</v>
      </c>
      <c r="E125" s="266">
        <f>SUM(Gosforth:Ermelo!E125)</f>
        <v>144</v>
      </c>
      <c r="F125" s="221" t="b">
        <f>(Gosforth!G125+Dalpark!G125+Leandra!G125+Trichardt!G125+Ermelo!G125)=G125</f>
        <v>1</v>
      </c>
      <c r="G125" s="76">
        <f t="shared" si="54"/>
        <v>0</v>
      </c>
      <c r="H125" s="77">
        <f>SUM(Gosforth:Ermelo!H125)</f>
        <v>0</v>
      </c>
      <c r="I125" s="78">
        <f>SUM(Gosforth:Ermelo!I125)</f>
        <v>0</v>
      </c>
      <c r="J125" s="77">
        <f>SUM(Gosforth:Ermelo!J125)</f>
        <v>0</v>
      </c>
      <c r="K125" s="79">
        <f>SUM(Gosforth:Ermelo!K125)</f>
        <v>0</v>
      </c>
      <c r="L125" s="79">
        <f>SUM(Gosforth:Ermelo!L125)</f>
        <v>0</v>
      </c>
      <c r="M125" s="79">
        <f>SUM(Gosforth:Ermelo!M125)</f>
        <v>0</v>
      </c>
      <c r="N125" s="79">
        <f>SUM(Gosforth:Ermelo!N125)</f>
        <v>0</v>
      </c>
      <c r="O125" s="79">
        <f>SUM(Gosforth:Ermelo!O125)</f>
        <v>0</v>
      </c>
      <c r="P125" s="79">
        <f>SUM(Gosforth:Ermelo!P125)</f>
        <v>0</v>
      </c>
      <c r="Q125" s="79">
        <f>SUM(Gosforth:Ermelo!Q125)</f>
        <v>0</v>
      </c>
      <c r="R125" s="79">
        <f>SUM(Gosforth:Ermelo!R125)</f>
        <v>0</v>
      </c>
      <c r="S125" s="79">
        <f>SUM(Gosforth:Ermelo!S125)</f>
        <v>0</v>
      </c>
      <c r="T125" s="79">
        <f>SUM(Gosforth:Ermelo!T125)</f>
        <v>0</v>
      </c>
      <c r="U125" s="78">
        <f>SUM(Gosforth:Ermelo!U125)</f>
        <v>0</v>
      </c>
      <c r="V125" s="77">
        <f>SUM(Gosforth:Ermelo!V125)</f>
        <v>0</v>
      </c>
      <c r="W125" s="79">
        <f>SUM(Gosforth:Ermelo!W125)</f>
        <v>0</v>
      </c>
      <c r="X125" s="79">
        <f>SUM(Gosforth:Ermelo!X125)</f>
        <v>0</v>
      </c>
      <c r="Y125" s="79">
        <f>SUM(Gosforth:Ermelo!Y125)</f>
        <v>0</v>
      </c>
      <c r="Z125" s="79">
        <f>SUM(Gosforth:Ermelo!Z125)</f>
        <v>0</v>
      </c>
      <c r="AA125" s="79">
        <f>SUM(Gosforth:Ermelo!AA125)</f>
        <v>0</v>
      </c>
      <c r="AB125" s="79">
        <f>SUM(Gosforth:Ermelo!AB125)</f>
        <v>0</v>
      </c>
      <c r="AC125" s="79">
        <f>SUM(Gosforth:Ermelo!AC125)</f>
        <v>0</v>
      </c>
      <c r="AD125" s="79">
        <f>SUM(Gosforth:Ermelo!AD125)</f>
        <v>0</v>
      </c>
      <c r="AE125" s="79">
        <f>SUM(Gosforth:Ermelo!AE125)</f>
        <v>0</v>
      </c>
      <c r="AF125" s="79">
        <f>SUM(Gosforth:Ermelo!AF125)</f>
        <v>0</v>
      </c>
      <c r="AG125" s="78">
        <f>SUM(Gosforth:Ermelo!AG125)</f>
        <v>0</v>
      </c>
      <c r="AH125" s="80">
        <f>SUM(Gosforth:Ermelo!AH125)</f>
        <v>0</v>
      </c>
      <c r="AI125" s="79">
        <f>SUM(Gosforth:Ermelo!AI125)</f>
        <v>0</v>
      </c>
      <c r="AJ125" s="79">
        <f>SUM(Gosforth:Ermelo!AJ125)</f>
        <v>0</v>
      </c>
      <c r="AK125" s="79">
        <f>SUM(Gosforth:Ermelo!AK125)</f>
        <v>0</v>
      </c>
      <c r="AL125" s="79">
        <f>SUM(Gosforth:Ermelo!AL125)</f>
        <v>0</v>
      </c>
      <c r="AM125" s="79">
        <f>SUM(Gosforth:Ermelo!AM125)</f>
        <v>0</v>
      </c>
      <c r="AN125" s="79">
        <f>SUM(Gosforth:Ermelo!AN125)</f>
        <v>0</v>
      </c>
      <c r="AO125" s="79">
        <f>SUM(Gosforth:Ermelo!AO125)</f>
        <v>0</v>
      </c>
      <c r="AP125" s="79">
        <f>SUM(Gosforth:Ermelo!AP125)</f>
        <v>0</v>
      </c>
      <c r="AQ125" s="79">
        <f>SUM(Gosforth:Ermelo!AQ125)</f>
        <v>0</v>
      </c>
      <c r="AR125" s="79">
        <f>SUM(Gosforth:Ermelo!AR125)</f>
        <v>0</v>
      </c>
      <c r="AS125" s="78">
        <f>SUM(Gosforth:Ermelo!AS125)</f>
        <v>0</v>
      </c>
      <c r="AT125" s="80">
        <f>SUM(Gosforth:Ermelo!AT125)</f>
        <v>0</v>
      </c>
      <c r="AU125" s="79">
        <f>SUM(Gosforth:Ermelo!AU125)</f>
        <v>0</v>
      </c>
      <c r="AV125" s="79">
        <f>SUM(Gosforth:Ermelo!AV125)</f>
        <v>0</v>
      </c>
      <c r="AW125" s="79">
        <f>SUM(Gosforth:Ermelo!AW125)</f>
        <v>0</v>
      </c>
      <c r="AX125" s="79">
        <f>SUM(Gosforth:Ermelo!AX125)</f>
        <v>0</v>
      </c>
      <c r="AY125" s="79">
        <f>SUM(Gosforth:Ermelo!AY125)</f>
        <v>0</v>
      </c>
      <c r="AZ125" s="79">
        <f>SUM(Gosforth:Ermelo!AZ125)</f>
        <v>0</v>
      </c>
      <c r="BA125" s="79">
        <f>SUM(Gosforth:Ermelo!BA125)</f>
        <v>0</v>
      </c>
      <c r="BB125" s="79">
        <f>SUM(Gosforth:Ermelo!BB125)</f>
        <v>0</v>
      </c>
      <c r="BC125" s="79">
        <f>SUM(Gosforth:Ermelo!BC125)</f>
        <v>0</v>
      </c>
      <c r="BD125" s="79">
        <f>SUM(Gosforth:Ermelo!BD125)</f>
        <v>0</v>
      </c>
      <c r="BE125" s="78">
        <f>SUM(Gosforth:Ermelo!BE125)</f>
        <v>0</v>
      </c>
      <c r="BF125" s="80">
        <f>SUM(Gosforth:Ermelo!BF125)</f>
        <v>0</v>
      </c>
      <c r="BG125" s="79">
        <f>SUM(Gosforth:Ermelo!BG125)</f>
        <v>0</v>
      </c>
      <c r="BH125" s="79">
        <f>SUM(Gosforth:Ermelo!BH125)</f>
        <v>0</v>
      </c>
      <c r="BI125" s="79">
        <f>SUM(Gosforth:Ermelo!BI125)</f>
        <v>0</v>
      </c>
      <c r="BJ125" s="79">
        <f>SUM(Gosforth:Ermelo!BJ125)</f>
        <v>0</v>
      </c>
      <c r="BK125" s="79">
        <f>SUM(Gosforth:Ermelo!BK125)</f>
        <v>0</v>
      </c>
      <c r="BL125" s="79">
        <f>SUM(Gosforth:Ermelo!BL125)</f>
        <v>0</v>
      </c>
      <c r="BM125" s="79">
        <f>SUM(Gosforth:Ermelo!BM125)</f>
        <v>0</v>
      </c>
      <c r="BN125" s="79">
        <f>SUM(Gosforth:Ermelo!BN125)</f>
        <v>0</v>
      </c>
      <c r="BO125" s="79">
        <f>SUM(Gosforth:Ermelo!BO125)</f>
        <v>0</v>
      </c>
      <c r="BP125" s="79">
        <f>SUM(Gosforth:Ermelo!BP125)</f>
        <v>0</v>
      </c>
      <c r="BQ125" s="78">
        <f>SUM(Gosforth:Ermelo!BQ125)</f>
        <v>0</v>
      </c>
      <c r="BR125" s="80">
        <f>SUM(Gosforth:Ermelo!BR125)</f>
        <v>0</v>
      </c>
      <c r="BS125" s="79">
        <f>SUM(Gosforth:Ermelo!BS125)</f>
        <v>0</v>
      </c>
      <c r="BT125" s="79">
        <f>SUM(Gosforth:Ermelo!BT125)</f>
        <v>0</v>
      </c>
      <c r="BU125" s="79">
        <f>SUM(Gosforth:Ermelo!BU125)</f>
        <v>0</v>
      </c>
      <c r="BV125" s="79">
        <f>SUM(Gosforth:Ermelo!BV125)</f>
        <v>0</v>
      </c>
      <c r="BW125" s="79">
        <f>SUM(Gosforth:Ermelo!BW125)</f>
        <v>0</v>
      </c>
      <c r="BX125" s="79">
        <f>SUM(Gosforth:Ermelo!BX125)</f>
        <v>0</v>
      </c>
      <c r="BY125" s="79">
        <f>SUM(Gosforth:Ermelo!BY125)</f>
        <v>0</v>
      </c>
      <c r="BZ125" s="79">
        <f>SUM(Gosforth:Ermelo!BZ125)</f>
        <v>0</v>
      </c>
      <c r="CA125" s="79">
        <f>SUM(Gosforth:Ermelo!CA125)</f>
        <v>0</v>
      </c>
      <c r="CB125" s="79">
        <f>SUM(Gosforth:Ermelo!CB125)</f>
        <v>0</v>
      </c>
      <c r="CC125" s="78">
        <f>SUM(Gosforth:Ermelo!CC125)</f>
        <v>0</v>
      </c>
      <c r="CD125" s="41" t="s">
        <v>54</v>
      </c>
    </row>
    <row r="126" spans="1:82" ht="15">
      <c r="A126" s="41"/>
      <c r="B126" s="133" t="s">
        <v>255</v>
      </c>
      <c r="C126" s="134" t="s">
        <v>256</v>
      </c>
      <c r="D126" s="135"/>
      <c r="E126" s="330"/>
      <c r="F126" s="221" t="b">
        <f>(Gosforth!G126+Dalpark!G126+Leandra!G126+Trichardt!G126+Ermelo!G126)=G126</f>
        <v>1</v>
      </c>
      <c r="G126" s="136">
        <f t="shared" ref="G126:AL126" si="55">SUM(G127:G135)</f>
        <v>0</v>
      </c>
      <c r="H126" s="137">
        <f t="shared" si="55"/>
        <v>0</v>
      </c>
      <c r="I126" s="138">
        <f t="shared" si="55"/>
        <v>0</v>
      </c>
      <c r="J126" s="137">
        <f t="shared" si="55"/>
        <v>0</v>
      </c>
      <c r="K126" s="139">
        <f t="shared" si="55"/>
        <v>0</v>
      </c>
      <c r="L126" s="139">
        <f t="shared" si="55"/>
        <v>0</v>
      </c>
      <c r="M126" s="139">
        <f t="shared" si="55"/>
        <v>0</v>
      </c>
      <c r="N126" s="139">
        <f t="shared" si="55"/>
        <v>0</v>
      </c>
      <c r="O126" s="139">
        <f t="shared" si="55"/>
        <v>0</v>
      </c>
      <c r="P126" s="139">
        <f t="shared" si="55"/>
        <v>0</v>
      </c>
      <c r="Q126" s="139">
        <f t="shared" si="55"/>
        <v>0</v>
      </c>
      <c r="R126" s="139">
        <f t="shared" si="55"/>
        <v>0</v>
      </c>
      <c r="S126" s="139">
        <f t="shared" si="55"/>
        <v>0</v>
      </c>
      <c r="T126" s="139">
        <f t="shared" si="55"/>
        <v>0</v>
      </c>
      <c r="U126" s="138">
        <f t="shared" si="55"/>
        <v>0</v>
      </c>
      <c r="V126" s="137">
        <f t="shared" si="55"/>
        <v>0</v>
      </c>
      <c r="W126" s="139">
        <f t="shared" si="55"/>
        <v>0</v>
      </c>
      <c r="X126" s="139">
        <f t="shared" si="55"/>
        <v>0</v>
      </c>
      <c r="Y126" s="139">
        <f t="shared" si="55"/>
        <v>0</v>
      </c>
      <c r="Z126" s="139">
        <f t="shared" si="55"/>
        <v>0</v>
      </c>
      <c r="AA126" s="139">
        <f t="shared" si="55"/>
        <v>0</v>
      </c>
      <c r="AB126" s="139">
        <f t="shared" si="55"/>
        <v>0</v>
      </c>
      <c r="AC126" s="139">
        <f t="shared" si="55"/>
        <v>0</v>
      </c>
      <c r="AD126" s="139">
        <f t="shared" si="55"/>
        <v>0</v>
      </c>
      <c r="AE126" s="139">
        <f t="shared" si="55"/>
        <v>0</v>
      </c>
      <c r="AF126" s="139">
        <f t="shared" si="55"/>
        <v>0</v>
      </c>
      <c r="AG126" s="138">
        <f t="shared" si="55"/>
        <v>0</v>
      </c>
      <c r="AH126" s="140">
        <f t="shared" si="55"/>
        <v>0</v>
      </c>
      <c r="AI126" s="139">
        <f t="shared" si="55"/>
        <v>0</v>
      </c>
      <c r="AJ126" s="139">
        <f t="shared" si="55"/>
        <v>0</v>
      </c>
      <c r="AK126" s="139">
        <f t="shared" si="55"/>
        <v>0</v>
      </c>
      <c r="AL126" s="139">
        <f t="shared" si="55"/>
        <v>0</v>
      </c>
      <c r="AM126" s="139">
        <f t="shared" ref="AM126:BR126" si="56">SUM(AM127:AM135)</f>
        <v>0</v>
      </c>
      <c r="AN126" s="139">
        <f t="shared" si="56"/>
        <v>0</v>
      </c>
      <c r="AO126" s="139">
        <f t="shared" si="56"/>
        <v>0</v>
      </c>
      <c r="AP126" s="139">
        <f t="shared" si="56"/>
        <v>0</v>
      </c>
      <c r="AQ126" s="139">
        <f t="shared" si="56"/>
        <v>0</v>
      </c>
      <c r="AR126" s="139">
        <f t="shared" si="56"/>
        <v>0</v>
      </c>
      <c r="AS126" s="138">
        <f t="shared" si="56"/>
        <v>0</v>
      </c>
      <c r="AT126" s="140">
        <f t="shared" si="56"/>
        <v>0</v>
      </c>
      <c r="AU126" s="139">
        <f t="shared" si="56"/>
        <v>0</v>
      </c>
      <c r="AV126" s="139">
        <f t="shared" si="56"/>
        <v>0</v>
      </c>
      <c r="AW126" s="139">
        <f t="shared" si="56"/>
        <v>0</v>
      </c>
      <c r="AX126" s="139">
        <f t="shared" si="56"/>
        <v>0</v>
      </c>
      <c r="AY126" s="139">
        <f t="shared" si="56"/>
        <v>0</v>
      </c>
      <c r="AZ126" s="139">
        <f t="shared" si="56"/>
        <v>0</v>
      </c>
      <c r="BA126" s="139">
        <f t="shared" si="56"/>
        <v>0</v>
      </c>
      <c r="BB126" s="139">
        <f t="shared" si="56"/>
        <v>0</v>
      </c>
      <c r="BC126" s="139">
        <f t="shared" si="56"/>
        <v>0</v>
      </c>
      <c r="BD126" s="139">
        <f t="shared" si="56"/>
        <v>0</v>
      </c>
      <c r="BE126" s="138">
        <f t="shared" si="56"/>
        <v>0</v>
      </c>
      <c r="BF126" s="140">
        <f t="shared" si="56"/>
        <v>0</v>
      </c>
      <c r="BG126" s="139">
        <f t="shared" si="56"/>
        <v>0</v>
      </c>
      <c r="BH126" s="139">
        <f t="shared" si="56"/>
        <v>0</v>
      </c>
      <c r="BI126" s="139">
        <f t="shared" si="56"/>
        <v>0</v>
      </c>
      <c r="BJ126" s="139">
        <f t="shared" si="56"/>
        <v>0</v>
      </c>
      <c r="BK126" s="139">
        <f t="shared" si="56"/>
        <v>0</v>
      </c>
      <c r="BL126" s="139">
        <f t="shared" si="56"/>
        <v>0</v>
      </c>
      <c r="BM126" s="139">
        <f t="shared" si="56"/>
        <v>0</v>
      </c>
      <c r="BN126" s="139">
        <f t="shared" si="56"/>
        <v>0</v>
      </c>
      <c r="BO126" s="139">
        <f t="shared" si="56"/>
        <v>0</v>
      </c>
      <c r="BP126" s="139">
        <f t="shared" si="56"/>
        <v>0</v>
      </c>
      <c r="BQ126" s="138">
        <f t="shared" si="56"/>
        <v>0</v>
      </c>
      <c r="BR126" s="140">
        <f t="shared" si="56"/>
        <v>0</v>
      </c>
      <c r="BS126" s="139">
        <f t="shared" ref="BS126:CC126" si="57">SUM(BS127:BS135)</f>
        <v>0</v>
      </c>
      <c r="BT126" s="139">
        <f t="shared" si="57"/>
        <v>0</v>
      </c>
      <c r="BU126" s="139">
        <f t="shared" si="57"/>
        <v>0</v>
      </c>
      <c r="BV126" s="139">
        <f t="shared" si="57"/>
        <v>0</v>
      </c>
      <c r="BW126" s="139">
        <f t="shared" si="57"/>
        <v>0</v>
      </c>
      <c r="BX126" s="139">
        <f t="shared" si="57"/>
        <v>0</v>
      </c>
      <c r="BY126" s="139">
        <f t="shared" si="57"/>
        <v>0</v>
      </c>
      <c r="BZ126" s="139">
        <f t="shared" si="57"/>
        <v>0</v>
      </c>
      <c r="CA126" s="139">
        <f t="shared" si="57"/>
        <v>0</v>
      </c>
      <c r="CB126" s="139">
        <f t="shared" si="57"/>
        <v>0</v>
      </c>
      <c r="CC126" s="138">
        <f t="shared" si="57"/>
        <v>0</v>
      </c>
      <c r="CD126" s="41" t="s">
        <v>54</v>
      </c>
    </row>
    <row r="127" spans="1:82" ht="15">
      <c r="A127" s="41"/>
      <c r="B127" s="75" t="s">
        <v>257</v>
      </c>
      <c r="C127" s="131" t="s">
        <v>258</v>
      </c>
      <c r="D127" s="141" t="s">
        <v>64</v>
      </c>
      <c r="E127" s="266">
        <f>SUM(Gosforth:Ermelo!E127)</f>
        <v>360</v>
      </c>
      <c r="F127" s="221" t="b">
        <f>(Gosforth!G127+Dalpark!G127+Leandra!G127+Trichardt!G127+Ermelo!G127)=G127</f>
        <v>1</v>
      </c>
      <c r="G127" s="76">
        <f t="shared" ref="G127:G134" si="58">+SUM(H127:CC127)</f>
        <v>0</v>
      </c>
      <c r="H127" s="77">
        <f>SUM(Gosforth:Ermelo!H127)</f>
        <v>0</v>
      </c>
      <c r="I127" s="78">
        <f>SUM(Gosforth:Ermelo!I127)</f>
        <v>0</v>
      </c>
      <c r="J127" s="77">
        <f>SUM(Gosforth:Ermelo!J127)</f>
        <v>0</v>
      </c>
      <c r="K127" s="79">
        <f>SUM(Gosforth:Ermelo!K127)</f>
        <v>0</v>
      </c>
      <c r="L127" s="79">
        <f>SUM(Gosforth:Ermelo!L127)</f>
        <v>0</v>
      </c>
      <c r="M127" s="79">
        <f>SUM(Gosforth:Ermelo!M127)</f>
        <v>0</v>
      </c>
      <c r="N127" s="79">
        <f>SUM(Gosforth:Ermelo!N127)</f>
        <v>0</v>
      </c>
      <c r="O127" s="79">
        <f>SUM(Gosforth:Ermelo!O127)</f>
        <v>0</v>
      </c>
      <c r="P127" s="79">
        <f>SUM(Gosforth:Ermelo!P127)</f>
        <v>0</v>
      </c>
      <c r="Q127" s="79">
        <f>SUM(Gosforth:Ermelo!Q127)</f>
        <v>0</v>
      </c>
      <c r="R127" s="79">
        <f>SUM(Gosforth:Ermelo!R127)</f>
        <v>0</v>
      </c>
      <c r="S127" s="79">
        <f>SUM(Gosforth:Ermelo!S127)</f>
        <v>0</v>
      </c>
      <c r="T127" s="79">
        <f>SUM(Gosforth:Ermelo!T127)</f>
        <v>0</v>
      </c>
      <c r="U127" s="78">
        <f>SUM(Gosforth:Ermelo!U127)</f>
        <v>0</v>
      </c>
      <c r="V127" s="77">
        <f>SUM(Gosforth:Ermelo!V127)</f>
        <v>0</v>
      </c>
      <c r="W127" s="79">
        <f>SUM(Gosforth:Ermelo!W127)</f>
        <v>0</v>
      </c>
      <c r="X127" s="79">
        <f>SUM(Gosforth:Ermelo!X127)</f>
        <v>0</v>
      </c>
      <c r="Y127" s="79">
        <f>SUM(Gosforth:Ermelo!Y127)</f>
        <v>0</v>
      </c>
      <c r="Z127" s="79">
        <f>SUM(Gosforth:Ermelo!Z127)</f>
        <v>0</v>
      </c>
      <c r="AA127" s="79">
        <f>SUM(Gosforth:Ermelo!AA127)</f>
        <v>0</v>
      </c>
      <c r="AB127" s="79">
        <f>SUM(Gosforth:Ermelo!AB127)</f>
        <v>0</v>
      </c>
      <c r="AC127" s="79">
        <f>SUM(Gosforth:Ermelo!AC127)</f>
        <v>0</v>
      </c>
      <c r="AD127" s="79">
        <f>SUM(Gosforth:Ermelo!AD127)</f>
        <v>0</v>
      </c>
      <c r="AE127" s="79">
        <f>SUM(Gosforth:Ermelo!AE127)</f>
        <v>0</v>
      </c>
      <c r="AF127" s="79">
        <f>SUM(Gosforth:Ermelo!AF127)</f>
        <v>0</v>
      </c>
      <c r="AG127" s="78">
        <f>SUM(Gosforth:Ermelo!AG127)</f>
        <v>0</v>
      </c>
      <c r="AH127" s="80">
        <f>SUM(Gosforth:Ermelo!AH127)</f>
        <v>0</v>
      </c>
      <c r="AI127" s="79">
        <f>SUM(Gosforth:Ermelo!AI127)</f>
        <v>0</v>
      </c>
      <c r="AJ127" s="79">
        <f>SUM(Gosforth:Ermelo!AJ127)</f>
        <v>0</v>
      </c>
      <c r="AK127" s="79">
        <f>SUM(Gosforth:Ermelo!AK127)</f>
        <v>0</v>
      </c>
      <c r="AL127" s="79">
        <f>SUM(Gosforth:Ermelo!AL127)</f>
        <v>0</v>
      </c>
      <c r="AM127" s="79">
        <f>SUM(Gosforth:Ermelo!AM127)</f>
        <v>0</v>
      </c>
      <c r="AN127" s="79">
        <f>SUM(Gosforth:Ermelo!AN127)</f>
        <v>0</v>
      </c>
      <c r="AO127" s="79">
        <f>SUM(Gosforth:Ermelo!AO127)</f>
        <v>0</v>
      </c>
      <c r="AP127" s="79">
        <f>SUM(Gosforth:Ermelo!AP127)</f>
        <v>0</v>
      </c>
      <c r="AQ127" s="79">
        <f>SUM(Gosforth:Ermelo!AQ127)</f>
        <v>0</v>
      </c>
      <c r="AR127" s="79">
        <f>SUM(Gosforth:Ermelo!AR127)</f>
        <v>0</v>
      </c>
      <c r="AS127" s="78">
        <f>SUM(Gosforth:Ermelo!AS127)</f>
        <v>0</v>
      </c>
      <c r="AT127" s="80">
        <f>SUM(Gosforth:Ermelo!AT127)</f>
        <v>0</v>
      </c>
      <c r="AU127" s="79">
        <f>SUM(Gosforth:Ermelo!AU127)</f>
        <v>0</v>
      </c>
      <c r="AV127" s="79">
        <f>SUM(Gosforth:Ermelo!AV127)</f>
        <v>0</v>
      </c>
      <c r="AW127" s="79">
        <f>SUM(Gosforth:Ermelo!AW127)</f>
        <v>0</v>
      </c>
      <c r="AX127" s="79">
        <f>SUM(Gosforth:Ermelo!AX127)</f>
        <v>0</v>
      </c>
      <c r="AY127" s="79">
        <f>SUM(Gosforth:Ermelo!AY127)</f>
        <v>0</v>
      </c>
      <c r="AZ127" s="79">
        <f>SUM(Gosforth:Ermelo!AZ127)</f>
        <v>0</v>
      </c>
      <c r="BA127" s="79">
        <f>SUM(Gosforth:Ermelo!BA127)</f>
        <v>0</v>
      </c>
      <c r="BB127" s="79">
        <f>SUM(Gosforth:Ermelo!BB127)</f>
        <v>0</v>
      </c>
      <c r="BC127" s="79">
        <f>SUM(Gosforth:Ermelo!BC127)</f>
        <v>0</v>
      </c>
      <c r="BD127" s="79">
        <f>SUM(Gosforth:Ermelo!BD127)</f>
        <v>0</v>
      </c>
      <c r="BE127" s="78">
        <f>SUM(Gosforth:Ermelo!BE127)</f>
        <v>0</v>
      </c>
      <c r="BF127" s="80">
        <f>SUM(Gosforth:Ermelo!BF127)</f>
        <v>0</v>
      </c>
      <c r="BG127" s="79">
        <f>SUM(Gosforth:Ermelo!BG127)</f>
        <v>0</v>
      </c>
      <c r="BH127" s="79">
        <f>SUM(Gosforth:Ermelo!BH127)</f>
        <v>0</v>
      </c>
      <c r="BI127" s="79">
        <f>SUM(Gosforth:Ermelo!BI127)</f>
        <v>0</v>
      </c>
      <c r="BJ127" s="79">
        <f>SUM(Gosforth:Ermelo!BJ127)</f>
        <v>0</v>
      </c>
      <c r="BK127" s="79">
        <f>SUM(Gosforth:Ermelo!BK127)</f>
        <v>0</v>
      </c>
      <c r="BL127" s="79">
        <f>SUM(Gosforth:Ermelo!BL127)</f>
        <v>0</v>
      </c>
      <c r="BM127" s="79">
        <f>SUM(Gosforth:Ermelo!BM127)</f>
        <v>0</v>
      </c>
      <c r="BN127" s="79">
        <f>SUM(Gosforth:Ermelo!BN127)</f>
        <v>0</v>
      </c>
      <c r="BO127" s="79">
        <f>SUM(Gosforth:Ermelo!BO127)</f>
        <v>0</v>
      </c>
      <c r="BP127" s="79">
        <f>SUM(Gosforth:Ermelo!BP127)</f>
        <v>0</v>
      </c>
      <c r="BQ127" s="78">
        <f>SUM(Gosforth:Ermelo!BQ127)</f>
        <v>0</v>
      </c>
      <c r="BR127" s="80">
        <f>SUM(Gosforth:Ermelo!BR127)</f>
        <v>0</v>
      </c>
      <c r="BS127" s="79">
        <f>SUM(Gosforth:Ermelo!BS127)</f>
        <v>0</v>
      </c>
      <c r="BT127" s="79">
        <f>SUM(Gosforth:Ermelo!BT127)</f>
        <v>0</v>
      </c>
      <c r="BU127" s="79">
        <f>SUM(Gosforth:Ermelo!BU127)</f>
        <v>0</v>
      </c>
      <c r="BV127" s="79">
        <f>SUM(Gosforth:Ermelo!BV127)</f>
        <v>0</v>
      </c>
      <c r="BW127" s="79">
        <f>SUM(Gosforth:Ermelo!BW127)</f>
        <v>0</v>
      </c>
      <c r="BX127" s="79">
        <f>SUM(Gosforth:Ermelo!BX127)</f>
        <v>0</v>
      </c>
      <c r="BY127" s="79">
        <f>SUM(Gosforth:Ermelo!BY127)</f>
        <v>0</v>
      </c>
      <c r="BZ127" s="79">
        <f>SUM(Gosforth:Ermelo!BZ127)</f>
        <v>0</v>
      </c>
      <c r="CA127" s="79">
        <f>SUM(Gosforth:Ermelo!CA127)</f>
        <v>0</v>
      </c>
      <c r="CB127" s="79">
        <f>SUM(Gosforth:Ermelo!CB127)</f>
        <v>0</v>
      </c>
      <c r="CC127" s="78">
        <f>SUM(Gosforth:Ermelo!CC127)</f>
        <v>0</v>
      </c>
      <c r="CD127" s="41" t="s">
        <v>54</v>
      </c>
    </row>
    <row r="128" spans="1:82" ht="15">
      <c r="A128" s="41"/>
      <c r="B128" s="75" t="s">
        <v>259</v>
      </c>
      <c r="C128" s="131" t="s">
        <v>260</v>
      </c>
      <c r="D128" s="141" t="s">
        <v>64</v>
      </c>
      <c r="E128" s="266">
        <f>SUM(Gosforth:Ermelo!E128)</f>
        <v>360</v>
      </c>
      <c r="F128" s="221" t="b">
        <f>(Gosforth!G128+Dalpark!G128+Leandra!G128+Trichardt!G128+Ermelo!G128)=G128</f>
        <v>1</v>
      </c>
      <c r="G128" s="76">
        <f t="shared" si="58"/>
        <v>0</v>
      </c>
      <c r="H128" s="77">
        <f>SUM(Gosforth:Ermelo!H128)</f>
        <v>0</v>
      </c>
      <c r="I128" s="78">
        <f>SUM(Gosforth:Ermelo!I128)</f>
        <v>0</v>
      </c>
      <c r="J128" s="77">
        <f>SUM(Gosforth:Ermelo!J128)</f>
        <v>0</v>
      </c>
      <c r="K128" s="79">
        <f>SUM(Gosforth:Ermelo!K128)</f>
        <v>0</v>
      </c>
      <c r="L128" s="79">
        <f>SUM(Gosforth:Ermelo!L128)</f>
        <v>0</v>
      </c>
      <c r="M128" s="79">
        <f>SUM(Gosforth:Ermelo!M128)</f>
        <v>0</v>
      </c>
      <c r="N128" s="79">
        <f>SUM(Gosforth:Ermelo!N128)</f>
        <v>0</v>
      </c>
      <c r="O128" s="79">
        <f>SUM(Gosforth:Ermelo!O128)</f>
        <v>0</v>
      </c>
      <c r="P128" s="79">
        <f>SUM(Gosforth:Ermelo!P128)</f>
        <v>0</v>
      </c>
      <c r="Q128" s="79">
        <f>SUM(Gosforth:Ermelo!Q128)</f>
        <v>0</v>
      </c>
      <c r="R128" s="79">
        <f>SUM(Gosforth:Ermelo!R128)</f>
        <v>0</v>
      </c>
      <c r="S128" s="79">
        <f>SUM(Gosforth:Ermelo!S128)</f>
        <v>0</v>
      </c>
      <c r="T128" s="79">
        <f>SUM(Gosforth:Ermelo!T128)</f>
        <v>0</v>
      </c>
      <c r="U128" s="78">
        <f>SUM(Gosforth:Ermelo!U128)</f>
        <v>0</v>
      </c>
      <c r="V128" s="77">
        <f>SUM(Gosforth:Ermelo!V128)</f>
        <v>0</v>
      </c>
      <c r="W128" s="79">
        <f>SUM(Gosforth:Ermelo!W128)</f>
        <v>0</v>
      </c>
      <c r="X128" s="79">
        <f>SUM(Gosforth:Ermelo!X128)</f>
        <v>0</v>
      </c>
      <c r="Y128" s="79">
        <f>SUM(Gosforth:Ermelo!Y128)</f>
        <v>0</v>
      </c>
      <c r="Z128" s="79">
        <f>SUM(Gosforth:Ermelo!Z128)</f>
        <v>0</v>
      </c>
      <c r="AA128" s="79">
        <f>SUM(Gosforth:Ermelo!AA128)</f>
        <v>0</v>
      </c>
      <c r="AB128" s="79">
        <f>SUM(Gosforth:Ermelo!AB128)</f>
        <v>0</v>
      </c>
      <c r="AC128" s="79">
        <f>SUM(Gosforth:Ermelo!AC128)</f>
        <v>0</v>
      </c>
      <c r="AD128" s="79">
        <f>SUM(Gosforth:Ermelo!AD128)</f>
        <v>0</v>
      </c>
      <c r="AE128" s="79">
        <f>SUM(Gosforth:Ermelo!AE128)</f>
        <v>0</v>
      </c>
      <c r="AF128" s="79">
        <f>SUM(Gosforth:Ermelo!AF128)</f>
        <v>0</v>
      </c>
      <c r="AG128" s="78">
        <f>SUM(Gosforth:Ermelo!AG128)</f>
        <v>0</v>
      </c>
      <c r="AH128" s="80">
        <f>SUM(Gosforth:Ermelo!AH128)</f>
        <v>0</v>
      </c>
      <c r="AI128" s="79">
        <f>SUM(Gosforth:Ermelo!AI128)</f>
        <v>0</v>
      </c>
      <c r="AJ128" s="79">
        <f>SUM(Gosforth:Ermelo!AJ128)</f>
        <v>0</v>
      </c>
      <c r="AK128" s="79">
        <f>SUM(Gosforth:Ermelo!AK128)</f>
        <v>0</v>
      </c>
      <c r="AL128" s="79">
        <f>SUM(Gosforth:Ermelo!AL128)</f>
        <v>0</v>
      </c>
      <c r="AM128" s="79">
        <f>SUM(Gosforth:Ermelo!AM128)</f>
        <v>0</v>
      </c>
      <c r="AN128" s="79">
        <f>SUM(Gosforth:Ermelo!AN128)</f>
        <v>0</v>
      </c>
      <c r="AO128" s="79">
        <f>SUM(Gosforth:Ermelo!AO128)</f>
        <v>0</v>
      </c>
      <c r="AP128" s="79">
        <f>SUM(Gosforth:Ermelo!AP128)</f>
        <v>0</v>
      </c>
      <c r="AQ128" s="79">
        <f>SUM(Gosforth:Ermelo!AQ128)</f>
        <v>0</v>
      </c>
      <c r="AR128" s="79">
        <f>SUM(Gosforth:Ermelo!AR128)</f>
        <v>0</v>
      </c>
      <c r="AS128" s="78">
        <f>SUM(Gosforth:Ermelo!AS128)</f>
        <v>0</v>
      </c>
      <c r="AT128" s="80">
        <f>SUM(Gosforth:Ermelo!AT128)</f>
        <v>0</v>
      </c>
      <c r="AU128" s="79">
        <f>SUM(Gosforth:Ermelo!AU128)</f>
        <v>0</v>
      </c>
      <c r="AV128" s="79">
        <f>SUM(Gosforth:Ermelo!AV128)</f>
        <v>0</v>
      </c>
      <c r="AW128" s="79">
        <f>SUM(Gosforth:Ermelo!AW128)</f>
        <v>0</v>
      </c>
      <c r="AX128" s="79">
        <f>SUM(Gosforth:Ermelo!AX128)</f>
        <v>0</v>
      </c>
      <c r="AY128" s="79">
        <f>SUM(Gosforth:Ermelo!AY128)</f>
        <v>0</v>
      </c>
      <c r="AZ128" s="79">
        <f>SUM(Gosforth:Ermelo!AZ128)</f>
        <v>0</v>
      </c>
      <c r="BA128" s="79">
        <f>SUM(Gosforth:Ermelo!BA128)</f>
        <v>0</v>
      </c>
      <c r="BB128" s="79">
        <f>SUM(Gosforth:Ermelo!BB128)</f>
        <v>0</v>
      </c>
      <c r="BC128" s="79">
        <f>SUM(Gosforth:Ermelo!BC128)</f>
        <v>0</v>
      </c>
      <c r="BD128" s="79">
        <f>SUM(Gosforth:Ermelo!BD128)</f>
        <v>0</v>
      </c>
      <c r="BE128" s="78">
        <f>SUM(Gosforth:Ermelo!BE128)</f>
        <v>0</v>
      </c>
      <c r="BF128" s="80">
        <f>SUM(Gosforth:Ermelo!BF128)</f>
        <v>0</v>
      </c>
      <c r="BG128" s="79">
        <f>SUM(Gosforth:Ermelo!BG128)</f>
        <v>0</v>
      </c>
      <c r="BH128" s="79">
        <f>SUM(Gosforth:Ermelo!BH128)</f>
        <v>0</v>
      </c>
      <c r="BI128" s="79">
        <f>SUM(Gosforth:Ermelo!BI128)</f>
        <v>0</v>
      </c>
      <c r="BJ128" s="79">
        <f>SUM(Gosforth:Ermelo!BJ128)</f>
        <v>0</v>
      </c>
      <c r="BK128" s="79">
        <f>SUM(Gosforth:Ermelo!BK128)</f>
        <v>0</v>
      </c>
      <c r="BL128" s="79">
        <f>SUM(Gosforth:Ermelo!BL128)</f>
        <v>0</v>
      </c>
      <c r="BM128" s="79">
        <f>SUM(Gosforth:Ermelo!BM128)</f>
        <v>0</v>
      </c>
      <c r="BN128" s="79">
        <f>SUM(Gosforth:Ermelo!BN128)</f>
        <v>0</v>
      </c>
      <c r="BO128" s="79">
        <f>SUM(Gosforth:Ermelo!BO128)</f>
        <v>0</v>
      </c>
      <c r="BP128" s="79">
        <f>SUM(Gosforth:Ermelo!BP128)</f>
        <v>0</v>
      </c>
      <c r="BQ128" s="78">
        <f>SUM(Gosforth:Ermelo!BQ128)</f>
        <v>0</v>
      </c>
      <c r="BR128" s="80">
        <f>SUM(Gosforth:Ermelo!BR128)</f>
        <v>0</v>
      </c>
      <c r="BS128" s="79">
        <f>SUM(Gosforth:Ermelo!BS128)</f>
        <v>0</v>
      </c>
      <c r="BT128" s="79">
        <f>SUM(Gosforth:Ermelo!BT128)</f>
        <v>0</v>
      </c>
      <c r="BU128" s="79">
        <f>SUM(Gosforth:Ermelo!BU128)</f>
        <v>0</v>
      </c>
      <c r="BV128" s="79">
        <f>SUM(Gosforth:Ermelo!BV128)</f>
        <v>0</v>
      </c>
      <c r="BW128" s="79">
        <f>SUM(Gosforth:Ermelo!BW128)</f>
        <v>0</v>
      </c>
      <c r="BX128" s="79">
        <f>SUM(Gosforth:Ermelo!BX128)</f>
        <v>0</v>
      </c>
      <c r="BY128" s="79">
        <f>SUM(Gosforth:Ermelo!BY128)</f>
        <v>0</v>
      </c>
      <c r="BZ128" s="79">
        <f>SUM(Gosforth:Ermelo!BZ128)</f>
        <v>0</v>
      </c>
      <c r="CA128" s="79">
        <f>SUM(Gosforth:Ermelo!CA128)</f>
        <v>0</v>
      </c>
      <c r="CB128" s="79">
        <f>SUM(Gosforth:Ermelo!CB128)</f>
        <v>0</v>
      </c>
      <c r="CC128" s="78">
        <f>SUM(Gosforth:Ermelo!CC128)</f>
        <v>0</v>
      </c>
      <c r="CD128" s="41" t="s">
        <v>54</v>
      </c>
    </row>
    <row r="129" spans="1:82" ht="15">
      <c r="A129" s="41"/>
      <c r="B129" s="75" t="s">
        <v>261</v>
      </c>
      <c r="C129" s="131" t="s">
        <v>262</v>
      </c>
      <c r="D129" s="141" t="s">
        <v>64</v>
      </c>
      <c r="E129" s="266">
        <f>SUM(Gosforth:Ermelo!E129)</f>
        <v>360</v>
      </c>
      <c r="F129" s="221" t="b">
        <f>(Gosforth!G129+Dalpark!G129+Leandra!G129+Trichardt!G129+Ermelo!G129)=G129</f>
        <v>1</v>
      </c>
      <c r="G129" s="76">
        <f t="shared" si="58"/>
        <v>0</v>
      </c>
      <c r="H129" s="77">
        <f>SUM(Gosforth:Ermelo!H129)</f>
        <v>0</v>
      </c>
      <c r="I129" s="78">
        <f>SUM(Gosforth:Ermelo!I129)</f>
        <v>0</v>
      </c>
      <c r="J129" s="77">
        <f>SUM(Gosforth:Ermelo!J129)</f>
        <v>0</v>
      </c>
      <c r="K129" s="79">
        <f>SUM(Gosforth:Ermelo!K129)</f>
        <v>0</v>
      </c>
      <c r="L129" s="79">
        <f>SUM(Gosforth:Ermelo!L129)</f>
        <v>0</v>
      </c>
      <c r="M129" s="79">
        <f>SUM(Gosforth:Ermelo!M129)</f>
        <v>0</v>
      </c>
      <c r="N129" s="79">
        <f>SUM(Gosforth:Ermelo!N129)</f>
        <v>0</v>
      </c>
      <c r="O129" s="79">
        <f>SUM(Gosforth:Ermelo!O129)</f>
        <v>0</v>
      </c>
      <c r="P129" s="79">
        <f>SUM(Gosforth:Ermelo!P129)</f>
        <v>0</v>
      </c>
      <c r="Q129" s="79">
        <f>SUM(Gosforth:Ermelo!Q129)</f>
        <v>0</v>
      </c>
      <c r="R129" s="79">
        <f>SUM(Gosforth:Ermelo!R129)</f>
        <v>0</v>
      </c>
      <c r="S129" s="79">
        <f>SUM(Gosforth:Ermelo!S129)</f>
        <v>0</v>
      </c>
      <c r="T129" s="79">
        <f>SUM(Gosforth:Ermelo!T129)</f>
        <v>0</v>
      </c>
      <c r="U129" s="78">
        <f>SUM(Gosforth:Ermelo!U129)</f>
        <v>0</v>
      </c>
      <c r="V129" s="77">
        <f>SUM(Gosforth:Ermelo!V129)</f>
        <v>0</v>
      </c>
      <c r="W129" s="79">
        <f>SUM(Gosforth:Ermelo!W129)</f>
        <v>0</v>
      </c>
      <c r="X129" s="79">
        <f>SUM(Gosforth:Ermelo!X129)</f>
        <v>0</v>
      </c>
      <c r="Y129" s="79">
        <f>SUM(Gosforth:Ermelo!Y129)</f>
        <v>0</v>
      </c>
      <c r="Z129" s="79">
        <f>SUM(Gosforth:Ermelo!Z129)</f>
        <v>0</v>
      </c>
      <c r="AA129" s="79">
        <f>SUM(Gosforth:Ermelo!AA129)</f>
        <v>0</v>
      </c>
      <c r="AB129" s="79">
        <f>SUM(Gosforth:Ermelo!AB129)</f>
        <v>0</v>
      </c>
      <c r="AC129" s="79">
        <f>SUM(Gosforth:Ermelo!AC129)</f>
        <v>0</v>
      </c>
      <c r="AD129" s="79">
        <f>SUM(Gosforth:Ermelo!AD129)</f>
        <v>0</v>
      </c>
      <c r="AE129" s="79">
        <f>SUM(Gosforth:Ermelo!AE129)</f>
        <v>0</v>
      </c>
      <c r="AF129" s="79">
        <f>SUM(Gosforth:Ermelo!AF129)</f>
        <v>0</v>
      </c>
      <c r="AG129" s="78">
        <f>SUM(Gosforth:Ermelo!AG129)</f>
        <v>0</v>
      </c>
      <c r="AH129" s="80">
        <f>SUM(Gosforth:Ermelo!AH129)</f>
        <v>0</v>
      </c>
      <c r="AI129" s="79">
        <f>SUM(Gosforth:Ermelo!AI129)</f>
        <v>0</v>
      </c>
      <c r="AJ129" s="79">
        <f>SUM(Gosforth:Ermelo!AJ129)</f>
        <v>0</v>
      </c>
      <c r="AK129" s="79">
        <f>SUM(Gosforth:Ermelo!AK129)</f>
        <v>0</v>
      </c>
      <c r="AL129" s="79">
        <f>SUM(Gosforth:Ermelo!AL129)</f>
        <v>0</v>
      </c>
      <c r="AM129" s="79">
        <f>SUM(Gosforth:Ermelo!AM129)</f>
        <v>0</v>
      </c>
      <c r="AN129" s="79">
        <f>SUM(Gosforth:Ermelo!AN129)</f>
        <v>0</v>
      </c>
      <c r="AO129" s="79">
        <f>SUM(Gosforth:Ermelo!AO129)</f>
        <v>0</v>
      </c>
      <c r="AP129" s="79">
        <f>SUM(Gosforth:Ermelo!AP129)</f>
        <v>0</v>
      </c>
      <c r="AQ129" s="79">
        <f>SUM(Gosforth:Ermelo!AQ129)</f>
        <v>0</v>
      </c>
      <c r="AR129" s="79">
        <f>SUM(Gosforth:Ermelo!AR129)</f>
        <v>0</v>
      </c>
      <c r="AS129" s="78">
        <f>SUM(Gosforth:Ermelo!AS129)</f>
        <v>0</v>
      </c>
      <c r="AT129" s="80">
        <f>SUM(Gosforth:Ermelo!AT129)</f>
        <v>0</v>
      </c>
      <c r="AU129" s="79">
        <f>SUM(Gosforth:Ermelo!AU129)</f>
        <v>0</v>
      </c>
      <c r="AV129" s="79">
        <f>SUM(Gosforth:Ermelo!AV129)</f>
        <v>0</v>
      </c>
      <c r="AW129" s="79">
        <f>SUM(Gosforth:Ermelo!AW129)</f>
        <v>0</v>
      </c>
      <c r="AX129" s="79">
        <f>SUM(Gosforth:Ermelo!AX129)</f>
        <v>0</v>
      </c>
      <c r="AY129" s="79">
        <f>SUM(Gosforth:Ermelo!AY129)</f>
        <v>0</v>
      </c>
      <c r="AZ129" s="79">
        <f>SUM(Gosforth:Ermelo!AZ129)</f>
        <v>0</v>
      </c>
      <c r="BA129" s="79">
        <f>SUM(Gosforth:Ermelo!BA129)</f>
        <v>0</v>
      </c>
      <c r="BB129" s="79">
        <f>SUM(Gosforth:Ermelo!BB129)</f>
        <v>0</v>
      </c>
      <c r="BC129" s="79">
        <f>SUM(Gosforth:Ermelo!BC129)</f>
        <v>0</v>
      </c>
      <c r="BD129" s="79">
        <f>SUM(Gosforth:Ermelo!BD129)</f>
        <v>0</v>
      </c>
      <c r="BE129" s="78">
        <f>SUM(Gosforth:Ermelo!BE129)</f>
        <v>0</v>
      </c>
      <c r="BF129" s="80">
        <f>SUM(Gosforth:Ermelo!BF129)</f>
        <v>0</v>
      </c>
      <c r="BG129" s="79">
        <f>SUM(Gosforth:Ermelo!BG129)</f>
        <v>0</v>
      </c>
      <c r="BH129" s="79">
        <f>SUM(Gosforth:Ermelo!BH129)</f>
        <v>0</v>
      </c>
      <c r="BI129" s="79">
        <f>SUM(Gosforth:Ermelo!BI129)</f>
        <v>0</v>
      </c>
      <c r="BJ129" s="79">
        <f>SUM(Gosforth:Ermelo!BJ129)</f>
        <v>0</v>
      </c>
      <c r="BK129" s="79">
        <f>SUM(Gosforth:Ermelo!BK129)</f>
        <v>0</v>
      </c>
      <c r="BL129" s="79">
        <f>SUM(Gosforth:Ermelo!BL129)</f>
        <v>0</v>
      </c>
      <c r="BM129" s="79">
        <f>SUM(Gosforth:Ermelo!BM129)</f>
        <v>0</v>
      </c>
      <c r="BN129" s="79">
        <f>SUM(Gosforth:Ermelo!BN129)</f>
        <v>0</v>
      </c>
      <c r="BO129" s="79">
        <f>SUM(Gosforth:Ermelo!BO129)</f>
        <v>0</v>
      </c>
      <c r="BP129" s="79">
        <f>SUM(Gosforth:Ermelo!BP129)</f>
        <v>0</v>
      </c>
      <c r="BQ129" s="78">
        <f>SUM(Gosforth:Ermelo!BQ129)</f>
        <v>0</v>
      </c>
      <c r="BR129" s="80">
        <f>SUM(Gosforth:Ermelo!BR129)</f>
        <v>0</v>
      </c>
      <c r="BS129" s="79">
        <f>SUM(Gosforth:Ermelo!BS129)</f>
        <v>0</v>
      </c>
      <c r="BT129" s="79">
        <f>SUM(Gosforth:Ermelo!BT129)</f>
        <v>0</v>
      </c>
      <c r="BU129" s="79">
        <f>SUM(Gosforth:Ermelo!BU129)</f>
        <v>0</v>
      </c>
      <c r="BV129" s="79">
        <f>SUM(Gosforth:Ermelo!BV129)</f>
        <v>0</v>
      </c>
      <c r="BW129" s="79">
        <f>SUM(Gosforth:Ermelo!BW129)</f>
        <v>0</v>
      </c>
      <c r="BX129" s="79">
        <f>SUM(Gosforth:Ermelo!BX129)</f>
        <v>0</v>
      </c>
      <c r="BY129" s="79">
        <f>SUM(Gosforth:Ermelo!BY129)</f>
        <v>0</v>
      </c>
      <c r="BZ129" s="79">
        <f>SUM(Gosforth:Ermelo!BZ129)</f>
        <v>0</v>
      </c>
      <c r="CA129" s="79">
        <f>SUM(Gosforth:Ermelo!CA129)</f>
        <v>0</v>
      </c>
      <c r="CB129" s="79">
        <f>SUM(Gosforth:Ermelo!CB129)</f>
        <v>0</v>
      </c>
      <c r="CC129" s="78">
        <f>SUM(Gosforth:Ermelo!CC129)</f>
        <v>0</v>
      </c>
      <c r="CD129" s="41" t="s">
        <v>54</v>
      </c>
    </row>
    <row r="130" spans="1:82" ht="15">
      <c r="A130" s="41"/>
      <c r="B130" s="75" t="s">
        <v>263</v>
      </c>
      <c r="C130" s="131" t="s">
        <v>264</v>
      </c>
      <c r="D130" s="141" t="s">
        <v>64</v>
      </c>
      <c r="E130" s="266">
        <f>SUM(Gosforth:Ermelo!E130)</f>
        <v>360</v>
      </c>
      <c r="F130" s="221" t="b">
        <f>(Gosforth!G130+Dalpark!G130+Leandra!G130+Trichardt!G130+Ermelo!G130)=G130</f>
        <v>1</v>
      </c>
      <c r="G130" s="76">
        <f t="shared" si="58"/>
        <v>0</v>
      </c>
      <c r="H130" s="77">
        <f>SUM(Gosforth:Ermelo!H130)</f>
        <v>0</v>
      </c>
      <c r="I130" s="78">
        <f>SUM(Gosforth:Ermelo!I130)</f>
        <v>0</v>
      </c>
      <c r="J130" s="77">
        <f>SUM(Gosforth:Ermelo!J130)</f>
        <v>0</v>
      </c>
      <c r="K130" s="79">
        <f>SUM(Gosforth:Ermelo!K130)</f>
        <v>0</v>
      </c>
      <c r="L130" s="79">
        <f>SUM(Gosforth:Ermelo!L130)</f>
        <v>0</v>
      </c>
      <c r="M130" s="79">
        <f>SUM(Gosforth:Ermelo!M130)</f>
        <v>0</v>
      </c>
      <c r="N130" s="79">
        <f>SUM(Gosforth:Ermelo!N130)</f>
        <v>0</v>
      </c>
      <c r="O130" s="79">
        <f>SUM(Gosforth:Ermelo!O130)</f>
        <v>0</v>
      </c>
      <c r="P130" s="79">
        <f>SUM(Gosforth:Ermelo!P130)</f>
        <v>0</v>
      </c>
      <c r="Q130" s="79">
        <f>SUM(Gosforth:Ermelo!Q130)</f>
        <v>0</v>
      </c>
      <c r="R130" s="79">
        <f>SUM(Gosforth:Ermelo!R130)</f>
        <v>0</v>
      </c>
      <c r="S130" s="79">
        <f>SUM(Gosforth:Ermelo!S130)</f>
        <v>0</v>
      </c>
      <c r="T130" s="79">
        <f>SUM(Gosforth:Ermelo!T130)</f>
        <v>0</v>
      </c>
      <c r="U130" s="78">
        <f>SUM(Gosforth:Ermelo!U130)</f>
        <v>0</v>
      </c>
      <c r="V130" s="77">
        <f>SUM(Gosforth:Ermelo!V130)</f>
        <v>0</v>
      </c>
      <c r="W130" s="79">
        <f>SUM(Gosforth:Ermelo!W130)</f>
        <v>0</v>
      </c>
      <c r="X130" s="79">
        <f>SUM(Gosforth:Ermelo!X130)</f>
        <v>0</v>
      </c>
      <c r="Y130" s="79">
        <f>SUM(Gosforth:Ermelo!Y130)</f>
        <v>0</v>
      </c>
      <c r="Z130" s="79">
        <f>SUM(Gosforth:Ermelo!Z130)</f>
        <v>0</v>
      </c>
      <c r="AA130" s="79">
        <f>SUM(Gosforth:Ermelo!AA130)</f>
        <v>0</v>
      </c>
      <c r="AB130" s="79">
        <f>SUM(Gosforth:Ermelo!AB130)</f>
        <v>0</v>
      </c>
      <c r="AC130" s="79">
        <f>SUM(Gosforth:Ermelo!AC130)</f>
        <v>0</v>
      </c>
      <c r="AD130" s="79">
        <f>SUM(Gosforth:Ermelo!AD130)</f>
        <v>0</v>
      </c>
      <c r="AE130" s="79">
        <f>SUM(Gosforth:Ermelo!AE130)</f>
        <v>0</v>
      </c>
      <c r="AF130" s="79">
        <f>SUM(Gosforth:Ermelo!AF130)</f>
        <v>0</v>
      </c>
      <c r="AG130" s="78">
        <f>SUM(Gosforth:Ermelo!AG130)</f>
        <v>0</v>
      </c>
      <c r="AH130" s="80">
        <f>SUM(Gosforth:Ermelo!AH130)</f>
        <v>0</v>
      </c>
      <c r="AI130" s="79">
        <f>SUM(Gosforth:Ermelo!AI130)</f>
        <v>0</v>
      </c>
      <c r="AJ130" s="79">
        <f>SUM(Gosforth:Ermelo!AJ130)</f>
        <v>0</v>
      </c>
      <c r="AK130" s="79">
        <f>SUM(Gosforth:Ermelo!AK130)</f>
        <v>0</v>
      </c>
      <c r="AL130" s="79">
        <f>SUM(Gosforth:Ermelo!AL130)</f>
        <v>0</v>
      </c>
      <c r="AM130" s="79">
        <f>SUM(Gosforth:Ermelo!AM130)</f>
        <v>0</v>
      </c>
      <c r="AN130" s="79">
        <f>SUM(Gosforth:Ermelo!AN130)</f>
        <v>0</v>
      </c>
      <c r="AO130" s="79">
        <f>SUM(Gosforth:Ermelo!AO130)</f>
        <v>0</v>
      </c>
      <c r="AP130" s="79">
        <f>SUM(Gosforth:Ermelo!AP130)</f>
        <v>0</v>
      </c>
      <c r="AQ130" s="79">
        <f>SUM(Gosforth:Ermelo!AQ130)</f>
        <v>0</v>
      </c>
      <c r="AR130" s="79">
        <f>SUM(Gosforth:Ermelo!AR130)</f>
        <v>0</v>
      </c>
      <c r="AS130" s="78">
        <f>SUM(Gosforth:Ermelo!AS130)</f>
        <v>0</v>
      </c>
      <c r="AT130" s="80">
        <f>SUM(Gosforth:Ermelo!AT130)</f>
        <v>0</v>
      </c>
      <c r="AU130" s="79">
        <f>SUM(Gosforth:Ermelo!AU130)</f>
        <v>0</v>
      </c>
      <c r="AV130" s="79">
        <f>SUM(Gosforth:Ermelo!AV130)</f>
        <v>0</v>
      </c>
      <c r="AW130" s="79">
        <f>SUM(Gosforth:Ermelo!AW130)</f>
        <v>0</v>
      </c>
      <c r="AX130" s="79">
        <f>SUM(Gosforth:Ermelo!AX130)</f>
        <v>0</v>
      </c>
      <c r="AY130" s="79">
        <f>SUM(Gosforth:Ermelo!AY130)</f>
        <v>0</v>
      </c>
      <c r="AZ130" s="79">
        <f>SUM(Gosforth:Ermelo!AZ130)</f>
        <v>0</v>
      </c>
      <c r="BA130" s="79">
        <f>SUM(Gosforth:Ermelo!BA130)</f>
        <v>0</v>
      </c>
      <c r="BB130" s="79">
        <f>SUM(Gosforth:Ermelo!BB130)</f>
        <v>0</v>
      </c>
      <c r="BC130" s="79">
        <f>SUM(Gosforth:Ermelo!BC130)</f>
        <v>0</v>
      </c>
      <c r="BD130" s="79">
        <f>SUM(Gosforth:Ermelo!BD130)</f>
        <v>0</v>
      </c>
      <c r="BE130" s="78">
        <f>SUM(Gosforth:Ermelo!BE130)</f>
        <v>0</v>
      </c>
      <c r="BF130" s="80">
        <f>SUM(Gosforth:Ermelo!BF130)</f>
        <v>0</v>
      </c>
      <c r="BG130" s="79">
        <f>SUM(Gosforth:Ermelo!BG130)</f>
        <v>0</v>
      </c>
      <c r="BH130" s="79">
        <f>SUM(Gosforth:Ermelo!BH130)</f>
        <v>0</v>
      </c>
      <c r="BI130" s="79">
        <f>SUM(Gosforth:Ermelo!BI130)</f>
        <v>0</v>
      </c>
      <c r="BJ130" s="79">
        <f>SUM(Gosforth:Ermelo!BJ130)</f>
        <v>0</v>
      </c>
      <c r="BK130" s="79">
        <f>SUM(Gosforth:Ermelo!BK130)</f>
        <v>0</v>
      </c>
      <c r="BL130" s="79">
        <f>SUM(Gosforth:Ermelo!BL130)</f>
        <v>0</v>
      </c>
      <c r="BM130" s="79">
        <f>SUM(Gosforth:Ermelo!BM130)</f>
        <v>0</v>
      </c>
      <c r="BN130" s="79">
        <f>SUM(Gosforth:Ermelo!BN130)</f>
        <v>0</v>
      </c>
      <c r="BO130" s="79">
        <f>SUM(Gosforth:Ermelo!BO130)</f>
        <v>0</v>
      </c>
      <c r="BP130" s="79">
        <f>SUM(Gosforth:Ermelo!BP130)</f>
        <v>0</v>
      </c>
      <c r="BQ130" s="78">
        <f>SUM(Gosforth:Ermelo!BQ130)</f>
        <v>0</v>
      </c>
      <c r="BR130" s="80">
        <f>SUM(Gosforth:Ermelo!BR130)</f>
        <v>0</v>
      </c>
      <c r="BS130" s="79">
        <f>SUM(Gosforth:Ermelo!BS130)</f>
        <v>0</v>
      </c>
      <c r="BT130" s="79">
        <f>SUM(Gosforth:Ermelo!BT130)</f>
        <v>0</v>
      </c>
      <c r="BU130" s="79">
        <f>SUM(Gosforth:Ermelo!BU130)</f>
        <v>0</v>
      </c>
      <c r="BV130" s="79">
        <f>SUM(Gosforth:Ermelo!BV130)</f>
        <v>0</v>
      </c>
      <c r="BW130" s="79">
        <f>SUM(Gosforth:Ermelo!BW130)</f>
        <v>0</v>
      </c>
      <c r="BX130" s="79">
        <f>SUM(Gosforth:Ermelo!BX130)</f>
        <v>0</v>
      </c>
      <c r="BY130" s="79">
        <f>SUM(Gosforth:Ermelo!BY130)</f>
        <v>0</v>
      </c>
      <c r="BZ130" s="79">
        <f>SUM(Gosforth:Ermelo!BZ130)</f>
        <v>0</v>
      </c>
      <c r="CA130" s="79">
        <f>SUM(Gosforth:Ermelo!CA130)</f>
        <v>0</v>
      </c>
      <c r="CB130" s="79">
        <f>SUM(Gosforth:Ermelo!CB130)</f>
        <v>0</v>
      </c>
      <c r="CC130" s="78">
        <f>SUM(Gosforth:Ermelo!CC130)</f>
        <v>0</v>
      </c>
      <c r="CD130" s="41" t="s">
        <v>54</v>
      </c>
    </row>
    <row r="131" spans="1:82" ht="15">
      <c r="A131" s="41"/>
      <c r="B131" s="75" t="s">
        <v>265</v>
      </c>
      <c r="C131" s="131" t="s">
        <v>266</v>
      </c>
      <c r="D131" s="141" t="s">
        <v>64</v>
      </c>
      <c r="E131" s="266">
        <f>SUM(Gosforth:Ermelo!E131)</f>
        <v>360</v>
      </c>
      <c r="F131" s="221" t="b">
        <f>(Gosforth!G131+Dalpark!G131+Leandra!G131+Trichardt!G131+Ermelo!G131)=G131</f>
        <v>1</v>
      </c>
      <c r="G131" s="76">
        <f t="shared" si="58"/>
        <v>0</v>
      </c>
      <c r="H131" s="77">
        <f>SUM(Gosforth:Ermelo!H131)</f>
        <v>0</v>
      </c>
      <c r="I131" s="78">
        <f>SUM(Gosforth:Ermelo!I131)</f>
        <v>0</v>
      </c>
      <c r="J131" s="77">
        <f>SUM(Gosforth:Ermelo!J131)</f>
        <v>0</v>
      </c>
      <c r="K131" s="79">
        <f>SUM(Gosforth:Ermelo!K131)</f>
        <v>0</v>
      </c>
      <c r="L131" s="79">
        <f>SUM(Gosforth:Ermelo!L131)</f>
        <v>0</v>
      </c>
      <c r="M131" s="79">
        <f>SUM(Gosforth:Ermelo!M131)</f>
        <v>0</v>
      </c>
      <c r="N131" s="79">
        <f>SUM(Gosforth:Ermelo!N131)</f>
        <v>0</v>
      </c>
      <c r="O131" s="79">
        <f>SUM(Gosforth:Ermelo!O131)</f>
        <v>0</v>
      </c>
      <c r="P131" s="79">
        <f>SUM(Gosforth:Ermelo!P131)</f>
        <v>0</v>
      </c>
      <c r="Q131" s="79">
        <f>SUM(Gosforth:Ermelo!Q131)</f>
        <v>0</v>
      </c>
      <c r="R131" s="79">
        <f>SUM(Gosforth:Ermelo!R131)</f>
        <v>0</v>
      </c>
      <c r="S131" s="79">
        <f>SUM(Gosforth:Ermelo!S131)</f>
        <v>0</v>
      </c>
      <c r="T131" s="79">
        <f>SUM(Gosforth:Ermelo!T131)</f>
        <v>0</v>
      </c>
      <c r="U131" s="78">
        <f>SUM(Gosforth:Ermelo!U131)</f>
        <v>0</v>
      </c>
      <c r="V131" s="77">
        <f>SUM(Gosforth:Ermelo!V131)</f>
        <v>0</v>
      </c>
      <c r="W131" s="79">
        <f>SUM(Gosforth:Ermelo!W131)</f>
        <v>0</v>
      </c>
      <c r="X131" s="79">
        <f>SUM(Gosforth:Ermelo!X131)</f>
        <v>0</v>
      </c>
      <c r="Y131" s="79">
        <f>SUM(Gosforth:Ermelo!Y131)</f>
        <v>0</v>
      </c>
      <c r="Z131" s="79">
        <f>SUM(Gosforth:Ermelo!Z131)</f>
        <v>0</v>
      </c>
      <c r="AA131" s="79">
        <f>SUM(Gosforth:Ermelo!AA131)</f>
        <v>0</v>
      </c>
      <c r="AB131" s="79">
        <f>SUM(Gosforth:Ermelo!AB131)</f>
        <v>0</v>
      </c>
      <c r="AC131" s="79">
        <f>SUM(Gosforth:Ermelo!AC131)</f>
        <v>0</v>
      </c>
      <c r="AD131" s="79">
        <f>SUM(Gosforth:Ermelo!AD131)</f>
        <v>0</v>
      </c>
      <c r="AE131" s="79">
        <f>SUM(Gosforth:Ermelo!AE131)</f>
        <v>0</v>
      </c>
      <c r="AF131" s="79">
        <f>SUM(Gosforth:Ermelo!AF131)</f>
        <v>0</v>
      </c>
      <c r="AG131" s="78">
        <f>SUM(Gosforth:Ermelo!AG131)</f>
        <v>0</v>
      </c>
      <c r="AH131" s="80">
        <f>SUM(Gosforth:Ermelo!AH131)</f>
        <v>0</v>
      </c>
      <c r="AI131" s="79">
        <f>SUM(Gosforth:Ermelo!AI131)</f>
        <v>0</v>
      </c>
      <c r="AJ131" s="79">
        <f>SUM(Gosforth:Ermelo!AJ131)</f>
        <v>0</v>
      </c>
      <c r="AK131" s="79">
        <f>SUM(Gosforth:Ermelo!AK131)</f>
        <v>0</v>
      </c>
      <c r="AL131" s="79">
        <f>SUM(Gosforth:Ermelo!AL131)</f>
        <v>0</v>
      </c>
      <c r="AM131" s="79">
        <f>SUM(Gosforth:Ermelo!AM131)</f>
        <v>0</v>
      </c>
      <c r="AN131" s="79">
        <f>SUM(Gosforth:Ermelo!AN131)</f>
        <v>0</v>
      </c>
      <c r="AO131" s="79">
        <f>SUM(Gosforth:Ermelo!AO131)</f>
        <v>0</v>
      </c>
      <c r="AP131" s="79">
        <f>SUM(Gosforth:Ermelo!AP131)</f>
        <v>0</v>
      </c>
      <c r="AQ131" s="79">
        <f>SUM(Gosforth:Ermelo!AQ131)</f>
        <v>0</v>
      </c>
      <c r="AR131" s="79">
        <f>SUM(Gosforth:Ermelo!AR131)</f>
        <v>0</v>
      </c>
      <c r="AS131" s="78">
        <f>SUM(Gosforth:Ermelo!AS131)</f>
        <v>0</v>
      </c>
      <c r="AT131" s="80">
        <f>SUM(Gosforth:Ermelo!AT131)</f>
        <v>0</v>
      </c>
      <c r="AU131" s="79">
        <f>SUM(Gosforth:Ermelo!AU131)</f>
        <v>0</v>
      </c>
      <c r="AV131" s="79">
        <f>SUM(Gosforth:Ermelo!AV131)</f>
        <v>0</v>
      </c>
      <c r="AW131" s="79">
        <f>SUM(Gosforth:Ermelo!AW131)</f>
        <v>0</v>
      </c>
      <c r="AX131" s="79">
        <f>SUM(Gosforth:Ermelo!AX131)</f>
        <v>0</v>
      </c>
      <c r="AY131" s="79">
        <f>SUM(Gosforth:Ermelo!AY131)</f>
        <v>0</v>
      </c>
      <c r="AZ131" s="79">
        <f>SUM(Gosforth:Ermelo!AZ131)</f>
        <v>0</v>
      </c>
      <c r="BA131" s="79">
        <f>SUM(Gosforth:Ermelo!BA131)</f>
        <v>0</v>
      </c>
      <c r="BB131" s="79">
        <f>SUM(Gosforth:Ermelo!BB131)</f>
        <v>0</v>
      </c>
      <c r="BC131" s="79">
        <f>SUM(Gosforth:Ermelo!BC131)</f>
        <v>0</v>
      </c>
      <c r="BD131" s="79">
        <f>SUM(Gosforth:Ermelo!BD131)</f>
        <v>0</v>
      </c>
      <c r="BE131" s="78">
        <f>SUM(Gosforth:Ermelo!BE131)</f>
        <v>0</v>
      </c>
      <c r="BF131" s="80">
        <f>SUM(Gosforth:Ermelo!BF131)</f>
        <v>0</v>
      </c>
      <c r="BG131" s="79">
        <f>SUM(Gosforth:Ermelo!BG131)</f>
        <v>0</v>
      </c>
      <c r="BH131" s="79">
        <f>SUM(Gosforth:Ermelo!BH131)</f>
        <v>0</v>
      </c>
      <c r="BI131" s="79">
        <f>SUM(Gosforth:Ermelo!BI131)</f>
        <v>0</v>
      </c>
      <c r="BJ131" s="79">
        <f>SUM(Gosforth:Ermelo!BJ131)</f>
        <v>0</v>
      </c>
      <c r="BK131" s="79">
        <f>SUM(Gosforth:Ermelo!BK131)</f>
        <v>0</v>
      </c>
      <c r="BL131" s="79">
        <f>SUM(Gosforth:Ermelo!BL131)</f>
        <v>0</v>
      </c>
      <c r="BM131" s="79">
        <f>SUM(Gosforth:Ermelo!BM131)</f>
        <v>0</v>
      </c>
      <c r="BN131" s="79">
        <f>SUM(Gosforth:Ermelo!BN131)</f>
        <v>0</v>
      </c>
      <c r="BO131" s="79">
        <f>SUM(Gosforth:Ermelo!BO131)</f>
        <v>0</v>
      </c>
      <c r="BP131" s="79">
        <f>SUM(Gosforth:Ermelo!BP131)</f>
        <v>0</v>
      </c>
      <c r="BQ131" s="78">
        <f>SUM(Gosforth:Ermelo!BQ131)</f>
        <v>0</v>
      </c>
      <c r="BR131" s="80">
        <f>SUM(Gosforth:Ermelo!BR131)</f>
        <v>0</v>
      </c>
      <c r="BS131" s="79">
        <f>SUM(Gosforth:Ermelo!BS131)</f>
        <v>0</v>
      </c>
      <c r="BT131" s="79">
        <f>SUM(Gosforth:Ermelo!BT131)</f>
        <v>0</v>
      </c>
      <c r="BU131" s="79">
        <f>SUM(Gosforth:Ermelo!BU131)</f>
        <v>0</v>
      </c>
      <c r="BV131" s="79">
        <f>SUM(Gosforth:Ermelo!BV131)</f>
        <v>0</v>
      </c>
      <c r="BW131" s="79">
        <f>SUM(Gosforth:Ermelo!BW131)</f>
        <v>0</v>
      </c>
      <c r="BX131" s="79">
        <f>SUM(Gosforth:Ermelo!BX131)</f>
        <v>0</v>
      </c>
      <c r="BY131" s="79">
        <f>SUM(Gosforth:Ermelo!BY131)</f>
        <v>0</v>
      </c>
      <c r="BZ131" s="79">
        <f>SUM(Gosforth:Ermelo!BZ131)</f>
        <v>0</v>
      </c>
      <c r="CA131" s="79">
        <f>SUM(Gosforth:Ermelo!CA131)</f>
        <v>0</v>
      </c>
      <c r="CB131" s="79">
        <f>SUM(Gosforth:Ermelo!CB131)</f>
        <v>0</v>
      </c>
      <c r="CC131" s="78">
        <f>SUM(Gosforth:Ermelo!CC131)</f>
        <v>0</v>
      </c>
      <c r="CD131" s="41" t="s">
        <v>54</v>
      </c>
    </row>
    <row r="132" spans="1:82" ht="15">
      <c r="A132" s="41"/>
      <c r="B132" s="75" t="s">
        <v>267</v>
      </c>
      <c r="C132" s="131" t="s">
        <v>268</v>
      </c>
      <c r="D132" s="141" t="s">
        <v>64</v>
      </c>
      <c r="E132" s="266">
        <f>SUM(Gosforth:Ermelo!E132)</f>
        <v>360</v>
      </c>
      <c r="F132" s="221" t="b">
        <f>(Gosforth!G132+Dalpark!G132+Leandra!G132+Trichardt!G132+Ermelo!G132)=G132</f>
        <v>1</v>
      </c>
      <c r="G132" s="76">
        <f t="shared" si="58"/>
        <v>0</v>
      </c>
      <c r="H132" s="77">
        <f>SUM(Gosforth:Ermelo!H132)</f>
        <v>0</v>
      </c>
      <c r="I132" s="78">
        <f>SUM(Gosforth:Ermelo!I132)</f>
        <v>0</v>
      </c>
      <c r="J132" s="77">
        <f>SUM(Gosforth:Ermelo!J132)</f>
        <v>0</v>
      </c>
      <c r="K132" s="79">
        <f>SUM(Gosforth:Ermelo!K132)</f>
        <v>0</v>
      </c>
      <c r="L132" s="79">
        <f>SUM(Gosforth:Ermelo!L132)</f>
        <v>0</v>
      </c>
      <c r="M132" s="79">
        <f>SUM(Gosforth:Ermelo!M132)</f>
        <v>0</v>
      </c>
      <c r="N132" s="79">
        <f>SUM(Gosforth:Ermelo!N132)</f>
        <v>0</v>
      </c>
      <c r="O132" s="79">
        <f>SUM(Gosforth:Ermelo!O132)</f>
        <v>0</v>
      </c>
      <c r="P132" s="79">
        <f>SUM(Gosforth:Ermelo!P132)</f>
        <v>0</v>
      </c>
      <c r="Q132" s="79">
        <f>SUM(Gosforth:Ermelo!Q132)</f>
        <v>0</v>
      </c>
      <c r="R132" s="79">
        <f>SUM(Gosforth:Ermelo!R132)</f>
        <v>0</v>
      </c>
      <c r="S132" s="79">
        <f>SUM(Gosforth:Ermelo!S132)</f>
        <v>0</v>
      </c>
      <c r="T132" s="79">
        <f>SUM(Gosforth:Ermelo!T132)</f>
        <v>0</v>
      </c>
      <c r="U132" s="78">
        <f>SUM(Gosforth:Ermelo!U132)</f>
        <v>0</v>
      </c>
      <c r="V132" s="77">
        <f>SUM(Gosforth:Ermelo!V132)</f>
        <v>0</v>
      </c>
      <c r="W132" s="79">
        <f>SUM(Gosforth:Ermelo!W132)</f>
        <v>0</v>
      </c>
      <c r="X132" s="79">
        <f>SUM(Gosforth:Ermelo!X132)</f>
        <v>0</v>
      </c>
      <c r="Y132" s="79">
        <f>SUM(Gosforth:Ermelo!Y132)</f>
        <v>0</v>
      </c>
      <c r="Z132" s="79">
        <f>SUM(Gosforth:Ermelo!Z132)</f>
        <v>0</v>
      </c>
      <c r="AA132" s="79">
        <f>SUM(Gosforth:Ermelo!AA132)</f>
        <v>0</v>
      </c>
      <c r="AB132" s="79">
        <f>SUM(Gosforth:Ermelo!AB132)</f>
        <v>0</v>
      </c>
      <c r="AC132" s="79">
        <f>SUM(Gosforth:Ermelo!AC132)</f>
        <v>0</v>
      </c>
      <c r="AD132" s="79">
        <f>SUM(Gosforth:Ermelo!AD132)</f>
        <v>0</v>
      </c>
      <c r="AE132" s="79">
        <f>SUM(Gosforth:Ermelo!AE132)</f>
        <v>0</v>
      </c>
      <c r="AF132" s="79">
        <f>SUM(Gosforth:Ermelo!AF132)</f>
        <v>0</v>
      </c>
      <c r="AG132" s="78">
        <f>SUM(Gosforth:Ermelo!AG132)</f>
        <v>0</v>
      </c>
      <c r="AH132" s="80">
        <f>SUM(Gosforth:Ermelo!AH132)</f>
        <v>0</v>
      </c>
      <c r="AI132" s="79">
        <f>SUM(Gosforth:Ermelo!AI132)</f>
        <v>0</v>
      </c>
      <c r="AJ132" s="79">
        <f>SUM(Gosforth:Ermelo!AJ132)</f>
        <v>0</v>
      </c>
      <c r="AK132" s="79">
        <f>SUM(Gosforth:Ermelo!AK132)</f>
        <v>0</v>
      </c>
      <c r="AL132" s="79">
        <f>SUM(Gosforth:Ermelo!AL132)</f>
        <v>0</v>
      </c>
      <c r="AM132" s="79">
        <f>SUM(Gosforth:Ermelo!AM132)</f>
        <v>0</v>
      </c>
      <c r="AN132" s="79">
        <f>SUM(Gosforth:Ermelo!AN132)</f>
        <v>0</v>
      </c>
      <c r="AO132" s="79">
        <f>SUM(Gosforth:Ermelo!AO132)</f>
        <v>0</v>
      </c>
      <c r="AP132" s="79">
        <f>SUM(Gosforth:Ermelo!AP132)</f>
        <v>0</v>
      </c>
      <c r="AQ132" s="79">
        <f>SUM(Gosforth:Ermelo!AQ132)</f>
        <v>0</v>
      </c>
      <c r="AR132" s="79">
        <f>SUM(Gosforth:Ermelo!AR132)</f>
        <v>0</v>
      </c>
      <c r="AS132" s="78">
        <f>SUM(Gosforth:Ermelo!AS132)</f>
        <v>0</v>
      </c>
      <c r="AT132" s="80">
        <f>SUM(Gosforth:Ermelo!AT132)</f>
        <v>0</v>
      </c>
      <c r="AU132" s="79">
        <f>SUM(Gosforth:Ermelo!AU132)</f>
        <v>0</v>
      </c>
      <c r="AV132" s="79">
        <f>SUM(Gosforth:Ermelo!AV132)</f>
        <v>0</v>
      </c>
      <c r="AW132" s="79">
        <f>SUM(Gosforth:Ermelo!AW132)</f>
        <v>0</v>
      </c>
      <c r="AX132" s="79">
        <f>SUM(Gosforth:Ermelo!AX132)</f>
        <v>0</v>
      </c>
      <c r="AY132" s="79">
        <f>SUM(Gosforth:Ermelo!AY132)</f>
        <v>0</v>
      </c>
      <c r="AZ132" s="79">
        <f>SUM(Gosforth:Ermelo!AZ132)</f>
        <v>0</v>
      </c>
      <c r="BA132" s="79">
        <f>SUM(Gosforth:Ermelo!BA132)</f>
        <v>0</v>
      </c>
      <c r="BB132" s="79">
        <f>SUM(Gosforth:Ermelo!BB132)</f>
        <v>0</v>
      </c>
      <c r="BC132" s="79">
        <f>SUM(Gosforth:Ermelo!BC132)</f>
        <v>0</v>
      </c>
      <c r="BD132" s="79">
        <f>SUM(Gosforth:Ermelo!BD132)</f>
        <v>0</v>
      </c>
      <c r="BE132" s="78">
        <f>SUM(Gosforth:Ermelo!BE132)</f>
        <v>0</v>
      </c>
      <c r="BF132" s="80">
        <f>SUM(Gosforth:Ermelo!BF132)</f>
        <v>0</v>
      </c>
      <c r="BG132" s="79">
        <f>SUM(Gosforth:Ermelo!BG132)</f>
        <v>0</v>
      </c>
      <c r="BH132" s="79">
        <f>SUM(Gosforth:Ermelo!BH132)</f>
        <v>0</v>
      </c>
      <c r="BI132" s="79">
        <f>SUM(Gosforth:Ermelo!BI132)</f>
        <v>0</v>
      </c>
      <c r="BJ132" s="79">
        <f>SUM(Gosforth:Ermelo!BJ132)</f>
        <v>0</v>
      </c>
      <c r="BK132" s="79">
        <f>SUM(Gosforth:Ermelo!BK132)</f>
        <v>0</v>
      </c>
      <c r="BL132" s="79">
        <f>SUM(Gosforth:Ermelo!BL132)</f>
        <v>0</v>
      </c>
      <c r="BM132" s="79">
        <f>SUM(Gosforth:Ermelo!BM132)</f>
        <v>0</v>
      </c>
      <c r="BN132" s="79">
        <f>SUM(Gosforth:Ermelo!BN132)</f>
        <v>0</v>
      </c>
      <c r="BO132" s="79">
        <f>SUM(Gosforth:Ermelo!BO132)</f>
        <v>0</v>
      </c>
      <c r="BP132" s="79">
        <f>SUM(Gosforth:Ermelo!BP132)</f>
        <v>0</v>
      </c>
      <c r="BQ132" s="78">
        <f>SUM(Gosforth:Ermelo!BQ132)</f>
        <v>0</v>
      </c>
      <c r="BR132" s="80">
        <f>SUM(Gosforth:Ermelo!BR132)</f>
        <v>0</v>
      </c>
      <c r="BS132" s="79">
        <f>SUM(Gosforth:Ermelo!BS132)</f>
        <v>0</v>
      </c>
      <c r="BT132" s="79">
        <f>SUM(Gosforth:Ermelo!BT132)</f>
        <v>0</v>
      </c>
      <c r="BU132" s="79">
        <f>SUM(Gosforth:Ermelo!BU132)</f>
        <v>0</v>
      </c>
      <c r="BV132" s="79">
        <f>SUM(Gosforth:Ermelo!BV132)</f>
        <v>0</v>
      </c>
      <c r="BW132" s="79">
        <f>SUM(Gosforth:Ermelo!BW132)</f>
        <v>0</v>
      </c>
      <c r="BX132" s="79">
        <f>SUM(Gosforth:Ermelo!BX132)</f>
        <v>0</v>
      </c>
      <c r="BY132" s="79">
        <f>SUM(Gosforth:Ermelo!BY132)</f>
        <v>0</v>
      </c>
      <c r="BZ132" s="79">
        <f>SUM(Gosforth:Ermelo!BZ132)</f>
        <v>0</v>
      </c>
      <c r="CA132" s="79">
        <f>SUM(Gosforth:Ermelo!CA132)</f>
        <v>0</v>
      </c>
      <c r="CB132" s="79">
        <f>SUM(Gosforth:Ermelo!CB132)</f>
        <v>0</v>
      </c>
      <c r="CC132" s="78">
        <f>SUM(Gosforth:Ermelo!CC132)</f>
        <v>0</v>
      </c>
      <c r="CD132" s="41" t="s">
        <v>54</v>
      </c>
    </row>
    <row r="133" spans="1:82" ht="15">
      <c r="A133" s="41"/>
      <c r="B133" s="75" t="s">
        <v>269</v>
      </c>
      <c r="C133" s="131" t="s">
        <v>270</v>
      </c>
      <c r="D133" s="141" t="s">
        <v>64</v>
      </c>
      <c r="E133" s="266">
        <f>SUM(Gosforth:Ermelo!E133)</f>
        <v>360</v>
      </c>
      <c r="F133" s="221" t="b">
        <f>(Gosforth!G133+Dalpark!G133+Leandra!G133+Trichardt!G133+Ermelo!G133)=G133</f>
        <v>1</v>
      </c>
      <c r="G133" s="76">
        <f t="shared" si="58"/>
        <v>0</v>
      </c>
      <c r="H133" s="77">
        <f>SUM(Gosforth:Ermelo!H133)</f>
        <v>0</v>
      </c>
      <c r="I133" s="78">
        <f>SUM(Gosforth:Ermelo!I133)</f>
        <v>0</v>
      </c>
      <c r="J133" s="77">
        <f>SUM(Gosforth:Ermelo!J133)</f>
        <v>0</v>
      </c>
      <c r="K133" s="79">
        <f>SUM(Gosforth:Ermelo!K133)</f>
        <v>0</v>
      </c>
      <c r="L133" s="79">
        <f>SUM(Gosforth:Ermelo!L133)</f>
        <v>0</v>
      </c>
      <c r="M133" s="79">
        <f>SUM(Gosforth:Ermelo!M133)</f>
        <v>0</v>
      </c>
      <c r="N133" s="79">
        <f>SUM(Gosforth:Ermelo!N133)</f>
        <v>0</v>
      </c>
      <c r="O133" s="79">
        <f>SUM(Gosforth:Ermelo!O133)</f>
        <v>0</v>
      </c>
      <c r="P133" s="79">
        <f>SUM(Gosforth:Ermelo!P133)</f>
        <v>0</v>
      </c>
      <c r="Q133" s="79">
        <f>SUM(Gosforth:Ermelo!Q133)</f>
        <v>0</v>
      </c>
      <c r="R133" s="79">
        <f>SUM(Gosforth:Ermelo!R133)</f>
        <v>0</v>
      </c>
      <c r="S133" s="79">
        <f>SUM(Gosforth:Ermelo!S133)</f>
        <v>0</v>
      </c>
      <c r="T133" s="79">
        <f>SUM(Gosforth:Ermelo!T133)</f>
        <v>0</v>
      </c>
      <c r="U133" s="78">
        <f>SUM(Gosforth:Ermelo!U133)</f>
        <v>0</v>
      </c>
      <c r="V133" s="77">
        <f>SUM(Gosforth:Ermelo!V133)</f>
        <v>0</v>
      </c>
      <c r="W133" s="79">
        <f>SUM(Gosforth:Ermelo!W133)</f>
        <v>0</v>
      </c>
      <c r="X133" s="79">
        <f>SUM(Gosforth:Ermelo!X133)</f>
        <v>0</v>
      </c>
      <c r="Y133" s="79">
        <f>SUM(Gosforth:Ermelo!Y133)</f>
        <v>0</v>
      </c>
      <c r="Z133" s="79">
        <f>SUM(Gosforth:Ermelo!Z133)</f>
        <v>0</v>
      </c>
      <c r="AA133" s="79">
        <f>SUM(Gosforth:Ermelo!AA133)</f>
        <v>0</v>
      </c>
      <c r="AB133" s="79">
        <f>SUM(Gosforth:Ermelo!AB133)</f>
        <v>0</v>
      </c>
      <c r="AC133" s="79">
        <f>SUM(Gosforth:Ermelo!AC133)</f>
        <v>0</v>
      </c>
      <c r="AD133" s="79">
        <f>SUM(Gosforth:Ermelo!AD133)</f>
        <v>0</v>
      </c>
      <c r="AE133" s="79">
        <f>SUM(Gosforth:Ermelo!AE133)</f>
        <v>0</v>
      </c>
      <c r="AF133" s="79">
        <f>SUM(Gosforth:Ermelo!AF133)</f>
        <v>0</v>
      </c>
      <c r="AG133" s="78">
        <f>SUM(Gosforth:Ermelo!AG133)</f>
        <v>0</v>
      </c>
      <c r="AH133" s="80">
        <f>SUM(Gosforth:Ermelo!AH133)</f>
        <v>0</v>
      </c>
      <c r="AI133" s="79">
        <f>SUM(Gosforth:Ermelo!AI133)</f>
        <v>0</v>
      </c>
      <c r="AJ133" s="79">
        <f>SUM(Gosforth:Ermelo!AJ133)</f>
        <v>0</v>
      </c>
      <c r="AK133" s="79">
        <f>SUM(Gosforth:Ermelo!AK133)</f>
        <v>0</v>
      </c>
      <c r="AL133" s="79">
        <f>SUM(Gosforth:Ermelo!AL133)</f>
        <v>0</v>
      </c>
      <c r="AM133" s="79">
        <f>SUM(Gosforth:Ermelo!AM133)</f>
        <v>0</v>
      </c>
      <c r="AN133" s="79">
        <f>SUM(Gosforth:Ermelo!AN133)</f>
        <v>0</v>
      </c>
      <c r="AO133" s="79">
        <f>SUM(Gosforth:Ermelo!AO133)</f>
        <v>0</v>
      </c>
      <c r="AP133" s="79">
        <f>SUM(Gosforth:Ermelo!AP133)</f>
        <v>0</v>
      </c>
      <c r="AQ133" s="79">
        <f>SUM(Gosforth:Ermelo!AQ133)</f>
        <v>0</v>
      </c>
      <c r="AR133" s="79">
        <f>SUM(Gosforth:Ermelo!AR133)</f>
        <v>0</v>
      </c>
      <c r="AS133" s="78">
        <f>SUM(Gosforth:Ermelo!AS133)</f>
        <v>0</v>
      </c>
      <c r="AT133" s="80">
        <f>SUM(Gosforth:Ermelo!AT133)</f>
        <v>0</v>
      </c>
      <c r="AU133" s="79">
        <f>SUM(Gosforth:Ermelo!AU133)</f>
        <v>0</v>
      </c>
      <c r="AV133" s="79">
        <f>SUM(Gosforth:Ermelo!AV133)</f>
        <v>0</v>
      </c>
      <c r="AW133" s="79">
        <f>SUM(Gosforth:Ermelo!AW133)</f>
        <v>0</v>
      </c>
      <c r="AX133" s="79">
        <f>SUM(Gosforth:Ermelo!AX133)</f>
        <v>0</v>
      </c>
      <c r="AY133" s="79">
        <f>SUM(Gosforth:Ermelo!AY133)</f>
        <v>0</v>
      </c>
      <c r="AZ133" s="79">
        <f>SUM(Gosforth:Ermelo!AZ133)</f>
        <v>0</v>
      </c>
      <c r="BA133" s="79">
        <f>SUM(Gosforth:Ermelo!BA133)</f>
        <v>0</v>
      </c>
      <c r="BB133" s="79">
        <f>SUM(Gosforth:Ermelo!BB133)</f>
        <v>0</v>
      </c>
      <c r="BC133" s="79">
        <f>SUM(Gosforth:Ermelo!BC133)</f>
        <v>0</v>
      </c>
      <c r="BD133" s="79">
        <f>SUM(Gosforth:Ermelo!BD133)</f>
        <v>0</v>
      </c>
      <c r="BE133" s="78">
        <f>SUM(Gosforth:Ermelo!BE133)</f>
        <v>0</v>
      </c>
      <c r="BF133" s="80">
        <f>SUM(Gosforth:Ermelo!BF133)</f>
        <v>0</v>
      </c>
      <c r="BG133" s="79">
        <f>SUM(Gosforth:Ermelo!BG133)</f>
        <v>0</v>
      </c>
      <c r="BH133" s="79">
        <f>SUM(Gosforth:Ermelo!BH133)</f>
        <v>0</v>
      </c>
      <c r="BI133" s="79">
        <f>SUM(Gosforth:Ermelo!BI133)</f>
        <v>0</v>
      </c>
      <c r="BJ133" s="79">
        <f>SUM(Gosforth:Ermelo!BJ133)</f>
        <v>0</v>
      </c>
      <c r="BK133" s="79">
        <f>SUM(Gosforth:Ermelo!BK133)</f>
        <v>0</v>
      </c>
      <c r="BL133" s="79">
        <f>SUM(Gosforth:Ermelo!BL133)</f>
        <v>0</v>
      </c>
      <c r="BM133" s="79">
        <f>SUM(Gosforth:Ermelo!BM133)</f>
        <v>0</v>
      </c>
      <c r="BN133" s="79">
        <f>SUM(Gosforth:Ermelo!BN133)</f>
        <v>0</v>
      </c>
      <c r="BO133" s="79">
        <f>SUM(Gosforth:Ermelo!BO133)</f>
        <v>0</v>
      </c>
      <c r="BP133" s="79">
        <f>SUM(Gosforth:Ermelo!BP133)</f>
        <v>0</v>
      </c>
      <c r="BQ133" s="78">
        <f>SUM(Gosforth:Ermelo!BQ133)</f>
        <v>0</v>
      </c>
      <c r="BR133" s="80">
        <f>SUM(Gosforth:Ermelo!BR133)</f>
        <v>0</v>
      </c>
      <c r="BS133" s="79">
        <f>SUM(Gosforth:Ermelo!BS133)</f>
        <v>0</v>
      </c>
      <c r="BT133" s="79">
        <f>SUM(Gosforth:Ermelo!BT133)</f>
        <v>0</v>
      </c>
      <c r="BU133" s="79">
        <f>SUM(Gosforth:Ermelo!BU133)</f>
        <v>0</v>
      </c>
      <c r="BV133" s="79">
        <f>SUM(Gosforth:Ermelo!BV133)</f>
        <v>0</v>
      </c>
      <c r="BW133" s="79">
        <f>SUM(Gosforth:Ermelo!BW133)</f>
        <v>0</v>
      </c>
      <c r="BX133" s="79">
        <f>SUM(Gosforth:Ermelo!BX133)</f>
        <v>0</v>
      </c>
      <c r="BY133" s="79">
        <f>SUM(Gosforth:Ermelo!BY133)</f>
        <v>0</v>
      </c>
      <c r="BZ133" s="79">
        <f>SUM(Gosforth:Ermelo!BZ133)</f>
        <v>0</v>
      </c>
      <c r="CA133" s="79">
        <f>SUM(Gosforth:Ermelo!CA133)</f>
        <v>0</v>
      </c>
      <c r="CB133" s="79">
        <f>SUM(Gosforth:Ermelo!CB133)</f>
        <v>0</v>
      </c>
      <c r="CC133" s="78">
        <f>SUM(Gosforth:Ermelo!CC133)</f>
        <v>0</v>
      </c>
      <c r="CD133" s="41" t="s">
        <v>54</v>
      </c>
    </row>
    <row r="134" spans="1:82" ht="15">
      <c r="A134" s="41"/>
      <c r="B134" s="75" t="s">
        <v>271</v>
      </c>
      <c r="C134" s="131" t="s">
        <v>272</v>
      </c>
      <c r="D134" s="132" t="s">
        <v>64</v>
      </c>
      <c r="E134" s="266">
        <f>SUM(Gosforth:Ermelo!E134)</f>
        <v>360</v>
      </c>
      <c r="F134" s="221" t="b">
        <f>(Gosforth!G134+Dalpark!G134+Leandra!G134+Trichardt!G134+Ermelo!G134)=G134</f>
        <v>1</v>
      </c>
      <c r="G134" s="76">
        <f t="shared" si="58"/>
        <v>0</v>
      </c>
      <c r="H134" s="77">
        <f>SUM(Gosforth:Ermelo!H134)</f>
        <v>0</v>
      </c>
      <c r="I134" s="78">
        <f>SUM(Gosforth:Ermelo!I134)</f>
        <v>0</v>
      </c>
      <c r="J134" s="77">
        <f>SUM(Gosforth:Ermelo!J134)</f>
        <v>0</v>
      </c>
      <c r="K134" s="79">
        <f>SUM(Gosforth:Ermelo!K134)</f>
        <v>0</v>
      </c>
      <c r="L134" s="79">
        <f>SUM(Gosforth:Ermelo!L134)</f>
        <v>0</v>
      </c>
      <c r="M134" s="79">
        <f>SUM(Gosforth:Ermelo!M134)</f>
        <v>0</v>
      </c>
      <c r="N134" s="79">
        <f>SUM(Gosforth:Ermelo!N134)</f>
        <v>0</v>
      </c>
      <c r="O134" s="79">
        <f>SUM(Gosforth:Ermelo!O134)</f>
        <v>0</v>
      </c>
      <c r="P134" s="79">
        <f>SUM(Gosforth:Ermelo!P134)</f>
        <v>0</v>
      </c>
      <c r="Q134" s="79">
        <f>SUM(Gosforth:Ermelo!Q134)</f>
        <v>0</v>
      </c>
      <c r="R134" s="79">
        <f>SUM(Gosforth:Ermelo!R134)</f>
        <v>0</v>
      </c>
      <c r="S134" s="79">
        <f>SUM(Gosforth:Ermelo!S134)</f>
        <v>0</v>
      </c>
      <c r="T134" s="79">
        <f>SUM(Gosforth:Ermelo!T134)</f>
        <v>0</v>
      </c>
      <c r="U134" s="78">
        <f>SUM(Gosforth:Ermelo!U134)</f>
        <v>0</v>
      </c>
      <c r="V134" s="77">
        <f>SUM(Gosforth:Ermelo!V134)</f>
        <v>0</v>
      </c>
      <c r="W134" s="79">
        <f>SUM(Gosforth:Ermelo!W134)</f>
        <v>0</v>
      </c>
      <c r="X134" s="79">
        <f>SUM(Gosforth:Ermelo!X134)</f>
        <v>0</v>
      </c>
      <c r="Y134" s="79">
        <f>SUM(Gosforth:Ermelo!Y134)</f>
        <v>0</v>
      </c>
      <c r="Z134" s="79">
        <f>SUM(Gosforth:Ermelo!Z134)</f>
        <v>0</v>
      </c>
      <c r="AA134" s="79">
        <f>SUM(Gosforth:Ermelo!AA134)</f>
        <v>0</v>
      </c>
      <c r="AB134" s="79">
        <f>SUM(Gosforth:Ermelo!AB134)</f>
        <v>0</v>
      </c>
      <c r="AC134" s="79">
        <f>SUM(Gosforth:Ermelo!AC134)</f>
        <v>0</v>
      </c>
      <c r="AD134" s="79">
        <f>SUM(Gosforth:Ermelo!AD134)</f>
        <v>0</v>
      </c>
      <c r="AE134" s="79">
        <f>SUM(Gosforth:Ermelo!AE134)</f>
        <v>0</v>
      </c>
      <c r="AF134" s="79">
        <f>SUM(Gosforth:Ermelo!AF134)</f>
        <v>0</v>
      </c>
      <c r="AG134" s="78">
        <f>SUM(Gosforth:Ermelo!AG134)</f>
        <v>0</v>
      </c>
      <c r="AH134" s="80">
        <f>SUM(Gosforth:Ermelo!AH134)</f>
        <v>0</v>
      </c>
      <c r="AI134" s="79">
        <f>SUM(Gosforth:Ermelo!AI134)</f>
        <v>0</v>
      </c>
      <c r="AJ134" s="79">
        <f>SUM(Gosforth:Ermelo!AJ134)</f>
        <v>0</v>
      </c>
      <c r="AK134" s="79">
        <f>SUM(Gosforth:Ermelo!AK134)</f>
        <v>0</v>
      </c>
      <c r="AL134" s="79">
        <f>SUM(Gosforth:Ermelo!AL134)</f>
        <v>0</v>
      </c>
      <c r="AM134" s="79">
        <f>SUM(Gosforth:Ermelo!AM134)</f>
        <v>0</v>
      </c>
      <c r="AN134" s="79">
        <f>SUM(Gosforth:Ermelo!AN134)</f>
        <v>0</v>
      </c>
      <c r="AO134" s="79">
        <f>SUM(Gosforth:Ermelo!AO134)</f>
        <v>0</v>
      </c>
      <c r="AP134" s="79">
        <f>SUM(Gosforth:Ermelo!AP134)</f>
        <v>0</v>
      </c>
      <c r="AQ134" s="79">
        <f>SUM(Gosforth:Ermelo!AQ134)</f>
        <v>0</v>
      </c>
      <c r="AR134" s="79">
        <f>SUM(Gosforth:Ermelo!AR134)</f>
        <v>0</v>
      </c>
      <c r="AS134" s="78">
        <f>SUM(Gosforth:Ermelo!AS134)</f>
        <v>0</v>
      </c>
      <c r="AT134" s="80">
        <f>SUM(Gosforth:Ermelo!AT134)</f>
        <v>0</v>
      </c>
      <c r="AU134" s="79">
        <f>SUM(Gosforth:Ermelo!AU134)</f>
        <v>0</v>
      </c>
      <c r="AV134" s="79">
        <f>SUM(Gosforth:Ermelo!AV134)</f>
        <v>0</v>
      </c>
      <c r="AW134" s="79">
        <f>SUM(Gosforth:Ermelo!AW134)</f>
        <v>0</v>
      </c>
      <c r="AX134" s="79">
        <f>SUM(Gosforth:Ermelo!AX134)</f>
        <v>0</v>
      </c>
      <c r="AY134" s="79">
        <f>SUM(Gosforth:Ermelo!AY134)</f>
        <v>0</v>
      </c>
      <c r="AZ134" s="79">
        <f>SUM(Gosforth:Ermelo!AZ134)</f>
        <v>0</v>
      </c>
      <c r="BA134" s="79">
        <f>SUM(Gosforth:Ermelo!BA134)</f>
        <v>0</v>
      </c>
      <c r="BB134" s="79">
        <f>SUM(Gosforth:Ermelo!BB134)</f>
        <v>0</v>
      </c>
      <c r="BC134" s="79">
        <f>SUM(Gosforth:Ermelo!BC134)</f>
        <v>0</v>
      </c>
      <c r="BD134" s="79">
        <f>SUM(Gosforth:Ermelo!BD134)</f>
        <v>0</v>
      </c>
      <c r="BE134" s="78">
        <f>SUM(Gosforth:Ermelo!BE134)</f>
        <v>0</v>
      </c>
      <c r="BF134" s="80">
        <f>SUM(Gosforth:Ermelo!BF134)</f>
        <v>0</v>
      </c>
      <c r="BG134" s="79">
        <f>SUM(Gosforth:Ermelo!BG134)</f>
        <v>0</v>
      </c>
      <c r="BH134" s="79">
        <f>SUM(Gosforth:Ermelo!BH134)</f>
        <v>0</v>
      </c>
      <c r="BI134" s="79">
        <f>SUM(Gosforth:Ermelo!BI134)</f>
        <v>0</v>
      </c>
      <c r="BJ134" s="79">
        <f>SUM(Gosforth:Ermelo!BJ134)</f>
        <v>0</v>
      </c>
      <c r="BK134" s="79">
        <f>SUM(Gosforth:Ermelo!BK134)</f>
        <v>0</v>
      </c>
      <c r="BL134" s="79">
        <f>SUM(Gosforth:Ermelo!BL134)</f>
        <v>0</v>
      </c>
      <c r="BM134" s="79">
        <f>SUM(Gosforth:Ermelo!BM134)</f>
        <v>0</v>
      </c>
      <c r="BN134" s="79">
        <f>SUM(Gosforth:Ermelo!BN134)</f>
        <v>0</v>
      </c>
      <c r="BO134" s="79">
        <f>SUM(Gosforth:Ermelo!BO134)</f>
        <v>0</v>
      </c>
      <c r="BP134" s="79">
        <f>SUM(Gosforth:Ermelo!BP134)</f>
        <v>0</v>
      </c>
      <c r="BQ134" s="78">
        <f>SUM(Gosforth:Ermelo!BQ134)</f>
        <v>0</v>
      </c>
      <c r="BR134" s="80">
        <f>SUM(Gosforth:Ermelo!BR134)</f>
        <v>0</v>
      </c>
      <c r="BS134" s="79">
        <f>SUM(Gosforth:Ermelo!BS134)</f>
        <v>0</v>
      </c>
      <c r="BT134" s="79">
        <f>SUM(Gosforth:Ermelo!BT134)</f>
        <v>0</v>
      </c>
      <c r="BU134" s="79">
        <f>SUM(Gosforth:Ermelo!BU134)</f>
        <v>0</v>
      </c>
      <c r="BV134" s="79">
        <f>SUM(Gosforth:Ermelo!BV134)</f>
        <v>0</v>
      </c>
      <c r="BW134" s="79">
        <f>SUM(Gosforth:Ermelo!BW134)</f>
        <v>0</v>
      </c>
      <c r="BX134" s="79">
        <f>SUM(Gosforth:Ermelo!BX134)</f>
        <v>0</v>
      </c>
      <c r="BY134" s="79">
        <f>SUM(Gosforth:Ermelo!BY134)</f>
        <v>0</v>
      </c>
      <c r="BZ134" s="79">
        <f>SUM(Gosforth:Ermelo!BZ134)</f>
        <v>0</v>
      </c>
      <c r="CA134" s="79">
        <f>SUM(Gosforth:Ermelo!CA134)</f>
        <v>0</v>
      </c>
      <c r="CB134" s="79">
        <f>SUM(Gosforth:Ermelo!CB134)</f>
        <v>0</v>
      </c>
      <c r="CC134" s="78">
        <f>SUM(Gosforth:Ermelo!CC134)</f>
        <v>0</v>
      </c>
      <c r="CD134" s="41" t="s">
        <v>54</v>
      </c>
    </row>
    <row r="135" spans="1:82" ht="15">
      <c r="A135" s="41"/>
      <c r="B135" s="75" t="s">
        <v>273</v>
      </c>
      <c r="C135" s="131" t="s">
        <v>274</v>
      </c>
      <c r="D135" s="141" t="s">
        <v>64</v>
      </c>
      <c r="E135" s="266">
        <f>SUM(Gosforth:Ermelo!E135)</f>
        <v>360</v>
      </c>
      <c r="F135" s="221" t="b">
        <f>(Gosforth!G135+Dalpark!G135+Leandra!G135+Trichardt!G135+Ermelo!G135)=G135</f>
        <v>1</v>
      </c>
      <c r="G135" s="76">
        <f t="shared" ref="G135" si="59">+SUM(H135:CC135)</f>
        <v>0</v>
      </c>
      <c r="H135" s="77">
        <f>SUM(Gosforth:Ermelo!H135)</f>
        <v>0</v>
      </c>
      <c r="I135" s="78">
        <f>SUM(Gosforth:Ermelo!I135)</f>
        <v>0</v>
      </c>
      <c r="J135" s="77">
        <f>SUM(Gosforth:Ermelo!J135)</f>
        <v>0</v>
      </c>
      <c r="K135" s="79">
        <f>SUM(Gosforth:Ermelo!K135)</f>
        <v>0</v>
      </c>
      <c r="L135" s="79">
        <f>SUM(Gosforth:Ermelo!L135)</f>
        <v>0</v>
      </c>
      <c r="M135" s="79">
        <f>SUM(Gosforth:Ermelo!M135)</f>
        <v>0</v>
      </c>
      <c r="N135" s="79">
        <f>SUM(Gosforth:Ermelo!N135)</f>
        <v>0</v>
      </c>
      <c r="O135" s="79">
        <f>SUM(Gosforth:Ermelo!O135)</f>
        <v>0</v>
      </c>
      <c r="P135" s="79">
        <f>SUM(Gosforth:Ermelo!P135)</f>
        <v>0</v>
      </c>
      <c r="Q135" s="79">
        <f>SUM(Gosforth:Ermelo!Q135)</f>
        <v>0</v>
      </c>
      <c r="R135" s="79">
        <f>SUM(Gosforth:Ermelo!R135)</f>
        <v>0</v>
      </c>
      <c r="S135" s="79">
        <f>SUM(Gosforth:Ermelo!S135)</f>
        <v>0</v>
      </c>
      <c r="T135" s="79">
        <f>SUM(Gosforth:Ermelo!T135)</f>
        <v>0</v>
      </c>
      <c r="U135" s="78">
        <f>SUM(Gosforth:Ermelo!U135)</f>
        <v>0</v>
      </c>
      <c r="V135" s="77">
        <f>SUM(Gosforth:Ermelo!V135)</f>
        <v>0</v>
      </c>
      <c r="W135" s="79">
        <f>SUM(Gosforth:Ermelo!W135)</f>
        <v>0</v>
      </c>
      <c r="X135" s="79">
        <f>SUM(Gosforth:Ermelo!X135)</f>
        <v>0</v>
      </c>
      <c r="Y135" s="79">
        <f>SUM(Gosforth:Ermelo!Y135)</f>
        <v>0</v>
      </c>
      <c r="Z135" s="79">
        <f>SUM(Gosforth:Ermelo!Z135)</f>
        <v>0</v>
      </c>
      <c r="AA135" s="79">
        <f>SUM(Gosforth:Ermelo!AA135)</f>
        <v>0</v>
      </c>
      <c r="AB135" s="79">
        <f>SUM(Gosforth:Ermelo!AB135)</f>
        <v>0</v>
      </c>
      <c r="AC135" s="79">
        <f>SUM(Gosforth:Ermelo!AC135)</f>
        <v>0</v>
      </c>
      <c r="AD135" s="79">
        <f>SUM(Gosforth:Ermelo!AD135)</f>
        <v>0</v>
      </c>
      <c r="AE135" s="79">
        <f>SUM(Gosforth:Ermelo!AE135)</f>
        <v>0</v>
      </c>
      <c r="AF135" s="79">
        <f>SUM(Gosforth:Ermelo!AF135)</f>
        <v>0</v>
      </c>
      <c r="AG135" s="78">
        <f>SUM(Gosforth:Ermelo!AG135)</f>
        <v>0</v>
      </c>
      <c r="AH135" s="80">
        <f>SUM(Gosforth:Ermelo!AH135)</f>
        <v>0</v>
      </c>
      <c r="AI135" s="79">
        <f>SUM(Gosforth:Ermelo!AI135)</f>
        <v>0</v>
      </c>
      <c r="AJ135" s="79">
        <f>SUM(Gosforth:Ermelo!AJ135)</f>
        <v>0</v>
      </c>
      <c r="AK135" s="79">
        <f>SUM(Gosforth:Ermelo!AK135)</f>
        <v>0</v>
      </c>
      <c r="AL135" s="79">
        <f>SUM(Gosforth:Ermelo!AL135)</f>
        <v>0</v>
      </c>
      <c r="AM135" s="79">
        <f>SUM(Gosforth:Ermelo!AM135)</f>
        <v>0</v>
      </c>
      <c r="AN135" s="79">
        <f>SUM(Gosforth:Ermelo!AN135)</f>
        <v>0</v>
      </c>
      <c r="AO135" s="79">
        <f>SUM(Gosforth:Ermelo!AO135)</f>
        <v>0</v>
      </c>
      <c r="AP135" s="79">
        <f>SUM(Gosforth:Ermelo!AP135)</f>
        <v>0</v>
      </c>
      <c r="AQ135" s="79">
        <f>SUM(Gosforth:Ermelo!AQ135)</f>
        <v>0</v>
      </c>
      <c r="AR135" s="79">
        <f>SUM(Gosforth:Ermelo!AR135)</f>
        <v>0</v>
      </c>
      <c r="AS135" s="78">
        <f>SUM(Gosforth:Ermelo!AS135)</f>
        <v>0</v>
      </c>
      <c r="AT135" s="80">
        <f>SUM(Gosforth:Ermelo!AT135)</f>
        <v>0</v>
      </c>
      <c r="AU135" s="79">
        <f>SUM(Gosforth:Ermelo!AU135)</f>
        <v>0</v>
      </c>
      <c r="AV135" s="79">
        <f>SUM(Gosforth:Ermelo!AV135)</f>
        <v>0</v>
      </c>
      <c r="AW135" s="79">
        <f>SUM(Gosforth:Ermelo!AW135)</f>
        <v>0</v>
      </c>
      <c r="AX135" s="79">
        <f>SUM(Gosforth:Ermelo!AX135)</f>
        <v>0</v>
      </c>
      <c r="AY135" s="79">
        <f>SUM(Gosforth:Ermelo!AY135)</f>
        <v>0</v>
      </c>
      <c r="AZ135" s="79">
        <f>SUM(Gosforth:Ermelo!AZ135)</f>
        <v>0</v>
      </c>
      <c r="BA135" s="79">
        <f>SUM(Gosforth:Ermelo!BA135)</f>
        <v>0</v>
      </c>
      <c r="BB135" s="79">
        <f>SUM(Gosforth:Ermelo!BB135)</f>
        <v>0</v>
      </c>
      <c r="BC135" s="79">
        <f>SUM(Gosforth:Ermelo!BC135)</f>
        <v>0</v>
      </c>
      <c r="BD135" s="79">
        <f>SUM(Gosforth:Ermelo!BD135)</f>
        <v>0</v>
      </c>
      <c r="BE135" s="78">
        <f>SUM(Gosforth:Ermelo!BE135)</f>
        <v>0</v>
      </c>
      <c r="BF135" s="80">
        <f>SUM(Gosforth:Ermelo!BF135)</f>
        <v>0</v>
      </c>
      <c r="BG135" s="79">
        <f>SUM(Gosforth:Ermelo!BG135)</f>
        <v>0</v>
      </c>
      <c r="BH135" s="79">
        <f>SUM(Gosforth:Ermelo!BH135)</f>
        <v>0</v>
      </c>
      <c r="BI135" s="79">
        <f>SUM(Gosforth:Ermelo!BI135)</f>
        <v>0</v>
      </c>
      <c r="BJ135" s="79">
        <f>SUM(Gosforth:Ermelo!BJ135)</f>
        <v>0</v>
      </c>
      <c r="BK135" s="79">
        <f>SUM(Gosforth:Ermelo!BK135)</f>
        <v>0</v>
      </c>
      <c r="BL135" s="79">
        <f>SUM(Gosforth:Ermelo!BL135)</f>
        <v>0</v>
      </c>
      <c r="BM135" s="79">
        <f>SUM(Gosforth:Ermelo!BM135)</f>
        <v>0</v>
      </c>
      <c r="BN135" s="79">
        <f>SUM(Gosforth:Ermelo!BN135)</f>
        <v>0</v>
      </c>
      <c r="BO135" s="79">
        <f>SUM(Gosforth:Ermelo!BO135)</f>
        <v>0</v>
      </c>
      <c r="BP135" s="79">
        <f>SUM(Gosforth:Ermelo!BP135)</f>
        <v>0</v>
      </c>
      <c r="BQ135" s="78">
        <f>SUM(Gosforth:Ermelo!BQ135)</f>
        <v>0</v>
      </c>
      <c r="BR135" s="80">
        <f>SUM(Gosforth:Ermelo!BR135)</f>
        <v>0</v>
      </c>
      <c r="BS135" s="79">
        <f>SUM(Gosforth:Ermelo!BS135)</f>
        <v>0</v>
      </c>
      <c r="BT135" s="79">
        <f>SUM(Gosforth:Ermelo!BT135)</f>
        <v>0</v>
      </c>
      <c r="BU135" s="79">
        <f>SUM(Gosforth:Ermelo!BU135)</f>
        <v>0</v>
      </c>
      <c r="BV135" s="79">
        <f>SUM(Gosforth:Ermelo!BV135)</f>
        <v>0</v>
      </c>
      <c r="BW135" s="79">
        <f>SUM(Gosforth:Ermelo!BW135)</f>
        <v>0</v>
      </c>
      <c r="BX135" s="79">
        <f>SUM(Gosforth:Ermelo!BX135)</f>
        <v>0</v>
      </c>
      <c r="BY135" s="79">
        <f>SUM(Gosforth:Ermelo!BY135)</f>
        <v>0</v>
      </c>
      <c r="BZ135" s="79">
        <f>SUM(Gosforth:Ermelo!BZ135)</f>
        <v>0</v>
      </c>
      <c r="CA135" s="79">
        <f>SUM(Gosforth:Ermelo!CA135)</f>
        <v>0</v>
      </c>
      <c r="CB135" s="79">
        <f>SUM(Gosforth:Ermelo!CB135)</f>
        <v>0</v>
      </c>
      <c r="CC135" s="78">
        <f>SUM(Gosforth:Ermelo!CC135)</f>
        <v>0</v>
      </c>
      <c r="CD135" s="41" t="s">
        <v>54</v>
      </c>
    </row>
    <row r="136" spans="1:82" s="179" customFormat="1" ht="15">
      <c r="B136" s="133" t="s">
        <v>275</v>
      </c>
      <c r="C136" s="134" t="s">
        <v>276</v>
      </c>
      <c r="D136" s="135"/>
      <c r="E136" s="330"/>
      <c r="F136" s="221" t="b">
        <f>(Gosforth!G136+Dalpark!G136+Leandra!G136+Trichardt!G136+Ermelo!G136)=G136</f>
        <v>1</v>
      </c>
      <c r="G136" s="136">
        <f t="shared" ref="G136:AL136" si="60">SUM(G137:G145)</f>
        <v>0</v>
      </c>
      <c r="H136" s="137">
        <f t="shared" si="60"/>
        <v>0</v>
      </c>
      <c r="I136" s="138">
        <f t="shared" si="60"/>
        <v>0</v>
      </c>
      <c r="J136" s="137">
        <f t="shared" si="60"/>
        <v>0</v>
      </c>
      <c r="K136" s="139">
        <f t="shared" si="60"/>
        <v>0</v>
      </c>
      <c r="L136" s="139">
        <f t="shared" si="60"/>
        <v>0</v>
      </c>
      <c r="M136" s="139">
        <f t="shared" si="60"/>
        <v>0</v>
      </c>
      <c r="N136" s="139">
        <f t="shared" si="60"/>
        <v>0</v>
      </c>
      <c r="O136" s="139">
        <f t="shared" si="60"/>
        <v>0</v>
      </c>
      <c r="P136" s="139">
        <f t="shared" si="60"/>
        <v>0</v>
      </c>
      <c r="Q136" s="139">
        <f t="shared" si="60"/>
        <v>0</v>
      </c>
      <c r="R136" s="139">
        <f t="shared" si="60"/>
        <v>0</v>
      </c>
      <c r="S136" s="139">
        <f t="shared" si="60"/>
        <v>0</v>
      </c>
      <c r="T136" s="139">
        <f t="shared" si="60"/>
        <v>0</v>
      </c>
      <c r="U136" s="138">
        <f t="shared" si="60"/>
        <v>0</v>
      </c>
      <c r="V136" s="137">
        <f t="shared" si="60"/>
        <v>0</v>
      </c>
      <c r="W136" s="139">
        <f t="shared" si="60"/>
        <v>0</v>
      </c>
      <c r="X136" s="139">
        <f t="shared" si="60"/>
        <v>0</v>
      </c>
      <c r="Y136" s="139">
        <f t="shared" si="60"/>
        <v>0</v>
      </c>
      <c r="Z136" s="139">
        <f t="shared" si="60"/>
        <v>0</v>
      </c>
      <c r="AA136" s="139">
        <f t="shared" si="60"/>
        <v>0</v>
      </c>
      <c r="AB136" s="139">
        <f t="shared" si="60"/>
        <v>0</v>
      </c>
      <c r="AC136" s="139">
        <f t="shared" si="60"/>
        <v>0</v>
      </c>
      <c r="AD136" s="139">
        <f t="shared" si="60"/>
        <v>0</v>
      </c>
      <c r="AE136" s="139">
        <f t="shared" si="60"/>
        <v>0</v>
      </c>
      <c r="AF136" s="139">
        <f t="shared" si="60"/>
        <v>0</v>
      </c>
      <c r="AG136" s="138">
        <f t="shared" si="60"/>
        <v>0</v>
      </c>
      <c r="AH136" s="140">
        <f t="shared" si="60"/>
        <v>0</v>
      </c>
      <c r="AI136" s="139">
        <f t="shared" si="60"/>
        <v>0</v>
      </c>
      <c r="AJ136" s="139">
        <f t="shared" si="60"/>
        <v>0</v>
      </c>
      <c r="AK136" s="139">
        <f t="shared" si="60"/>
        <v>0</v>
      </c>
      <c r="AL136" s="139">
        <f t="shared" si="60"/>
        <v>0</v>
      </c>
      <c r="AM136" s="139">
        <f t="shared" ref="AM136:BR136" si="61">SUM(AM137:AM145)</f>
        <v>0</v>
      </c>
      <c r="AN136" s="139">
        <f t="shared" si="61"/>
        <v>0</v>
      </c>
      <c r="AO136" s="139">
        <f t="shared" si="61"/>
        <v>0</v>
      </c>
      <c r="AP136" s="139">
        <f t="shared" si="61"/>
        <v>0</v>
      </c>
      <c r="AQ136" s="139">
        <f t="shared" si="61"/>
        <v>0</v>
      </c>
      <c r="AR136" s="139">
        <f t="shared" si="61"/>
        <v>0</v>
      </c>
      <c r="AS136" s="138">
        <f t="shared" si="61"/>
        <v>0</v>
      </c>
      <c r="AT136" s="140">
        <f t="shared" si="61"/>
        <v>0</v>
      </c>
      <c r="AU136" s="139">
        <f t="shared" si="61"/>
        <v>0</v>
      </c>
      <c r="AV136" s="139">
        <f t="shared" si="61"/>
        <v>0</v>
      </c>
      <c r="AW136" s="139">
        <f t="shared" si="61"/>
        <v>0</v>
      </c>
      <c r="AX136" s="139">
        <f t="shared" si="61"/>
        <v>0</v>
      </c>
      <c r="AY136" s="139">
        <f t="shared" si="61"/>
        <v>0</v>
      </c>
      <c r="AZ136" s="139">
        <f t="shared" si="61"/>
        <v>0</v>
      </c>
      <c r="BA136" s="139">
        <f t="shared" si="61"/>
        <v>0</v>
      </c>
      <c r="BB136" s="139">
        <f t="shared" si="61"/>
        <v>0</v>
      </c>
      <c r="BC136" s="139">
        <f t="shared" si="61"/>
        <v>0</v>
      </c>
      <c r="BD136" s="139">
        <f t="shared" si="61"/>
        <v>0</v>
      </c>
      <c r="BE136" s="138">
        <f t="shared" si="61"/>
        <v>0</v>
      </c>
      <c r="BF136" s="140">
        <f t="shared" si="61"/>
        <v>0</v>
      </c>
      <c r="BG136" s="139">
        <f t="shared" si="61"/>
        <v>0</v>
      </c>
      <c r="BH136" s="139">
        <f t="shared" si="61"/>
        <v>0</v>
      </c>
      <c r="BI136" s="139">
        <f t="shared" si="61"/>
        <v>0</v>
      </c>
      <c r="BJ136" s="139">
        <f t="shared" si="61"/>
        <v>0</v>
      </c>
      <c r="BK136" s="139">
        <f t="shared" si="61"/>
        <v>0</v>
      </c>
      <c r="BL136" s="139">
        <f t="shared" si="61"/>
        <v>0</v>
      </c>
      <c r="BM136" s="139">
        <f t="shared" si="61"/>
        <v>0</v>
      </c>
      <c r="BN136" s="139">
        <f t="shared" si="61"/>
        <v>0</v>
      </c>
      <c r="BO136" s="139">
        <f t="shared" si="61"/>
        <v>0</v>
      </c>
      <c r="BP136" s="139">
        <f t="shared" si="61"/>
        <v>0</v>
      </c>
      <c r="BQ136" s="138">
        <f t="shared" si="61"/>
        <v>0</v>
      </c>
      <c r="BR136" s="140">
        <f t="shared" si="61"/>
        <v>0</v>
      </c>
      <c r="BS136" s="139">
        <f t="shared" ref="BS136:CC136" si="62">SUM(BS137:BS145)</f>
        <v>0</v>
      </c>
      <c r="BT136" s="139">
        <f t="shared" si="62"/>
        <v>0</v>
      </c>
      <c r="BU136" s="139">
        <f t="shared" si="62"/>
        <v>0</v>
      </c>
      <c r="BV136" s="139">
        <f t="shared" si="62"/>
        <v>0</v>
      </c>
      <c r="BW136" s="139">
        <f t="shared" si="62"/>
        <v>0</v>
      </c>
      <c r="BX136" s="139">
        <f t="shared" si="62"/>
        <v>0</v>
      </c>
      <c r="BY136" s="139">
        <f t="shared" si="62"/>
        <v>0</v>
      </c>
      <c r="BZ136" s="139">
        <f t="shared" si="62"/>
        <v>0</v>
      </c>
      <c r="CA136" s="139">
        <f t="shared" si="62"/>
        <v>0</v>
      </c>
      <c r="CB136" s="139">
        <f t="shared" si="62"/>
        <v>0</v>
      </c>
      <c r="CC136" s="138">
        <f t="shared" si="62"/>
        <v>0</v>
      </c>
      <c r="CD136" s="41" t="s">
        <v>54</v>
      </c>
    </row>
    <row r="137" spans="1:82" s="179" customFormat="1" ht="15">
      <c r="B137" s="180" t="s">
        <v>277</v>
      </c>
      <c r="C137" s="181" t="s">
        <v>278</v>
      </c>
      <c r="D137" s="182" t="s">
        <v>64</v>
      </c>
      <c r="E137" s="329">
        <f>SUM(Gosforth:Ermelo!E137)</f>
        <v>0</v>
      </c>
      <c r="F137" s="221" t="b">
        <f>(Gosforth!G137+Dalpark!G137+Leandra!G137+Trichardt!G137+Ermelo!G137)=G137</f>
        <v>1</v>
      </c>
      <c r="G137" s="178">
        <f t="shared" ref="G137:G145" si="63">+SUM(H137:CC137)</f>
        <v>0</v>
      </c>
      <c r="H137" s="77">
        <f>SUM(Gosforth:Ermelo!H137)</f>
        <v>0</v>
      </c>
      <c r="I137" s="78">
        <f>SUM(Gosforth:Ermelo!I137)</f>
        <v>0</v>
      </c>
      <c r="J137" s="77">
        <f>SUM(Gosforth:Ermelo!J137)</f>
        <v>0</v>
      </c>
      <c r="K137" s="79">
        <f>SUM(Gosforth:Ermelo!K137)</f>
        <v>0</v>
      </c>
      <c r="L137" s="79">
        <f>SUM(Gosforth:Ermelo!L137)</f>
        <v>0</v>
      </c>
      <c r="M137" s="79">
        <f>SUM(Gosforth:Ermelo!M137)</f>
        <v>0</v>
      </c>
      <c r="N137" s="79">
        <f>SUM(Gosforth:Ermelo!N137)</f>
        <v>0</v>
      </c>
      <c r="O137" s="79">
        <f>SUM(Gosforth:Ermelo!O137)</f>
        <v>0</v>
      </c>
      <c r="P137" s="79">
        <f>SUM(Gosforth:Ermelo!P137)</f>
        <v>0</v>
      </c>
      <c r="Q137" s="79">
        <f>SUM(Gosforth:Ermelo!Q137)</f>
        <v>0</v>
      </c>
      <c r="R137" s="79">
        <f>SUM(Gosforth:Ermelo!R137)</f>
        <v>0</v>
      </c>
      <c r="S137" s="79">
        <f>SUM(Gosforth:Ermelo!S137)</f>
        <v>0</v>
      </c>
      <c r="T137" s="79">
        <f>SUM(Gosforth:Ermelo!T137)</f>
        <v>0</v>
      </c>
      <c r="U137" s="78">
        <f>SUM(Gosforth:Ermelo!U137)</f>
        <v>0</v>
      </c>
      <c r="V137" s="77">
        <f>SUM(Gosforth:Ermelo!V137)</f>
        <v>0</v>
      </c>
      <c r="W137" s="79">
        <f>SUM(Gosforth:Ermelo!W137)</f>
        <v>0</v>
      </c>
      <c r="X137" s="79">
        <f>SUM(Gosforth:Ermelo!X137)</f>
        <v>0</v>
      </c>
      <c r="Y137" s="79">
        <f>SUM(Gosforth:Ermelo!Y137)</f>
        <v>0</v>
      </c>
      <c r="Z137" s="79">
        <f>SUM(Gosforth:Ermelo!Z137)</f>
        <v>0</v>
      </c>
      <c r="AA137" s="79">
        <f>SUM(Gosforth:Ermelo!AA137)</f>
        <v>0</v>
      </c>
      <c r="AB137" s="79">
        <f>SUM(Gosforth:Ermelo!AB137)</f>
        <v>0</v>
      </c>
      <c r="AC137" s="79">
        <f>SUM(Gosforth:Ermelo!AC137)</f>
        <v>0</v>
      </c>
      <c r="AD137" s="79">
        <f>SUM(Gosforth:Ermelo!AD137)</f>
        <v>0</v>
      </c>
      <c r="AE137" s="79">
        <f>SUM(Gosforth:Ermelo!AE137)</f>
        <v>0</v>
      </c>
      <c r="AF137" s="79">
        <f>SUM(Gosforth:Ermelo!AF137)</f>
        <v>0</v>
      </c>
      <c r="AG137" s="78">
        <f>SUM(Gosforth:Ermelo!AG137)</f>
        <v>0</v>
      </c>
      <c r="AH137" s="80">
        <f>SUM(Gosforth:Ermelo!AH137)</f>
        <v>0</v>
      </c>
      <c r="AI137" s="79">
        <f>SUM(Gosforth:Ermelo!AI137)</f>
        <v>0</v>
      </c>
      <c r="AJ137" s="79">
        <f>SUM(Gosforth:Ermelo!AJ137)</f>
        <v>0</v>
      </c>
      <c r="AK137" s="79">
        <f>SUM(Gosforth:Ermelo!AK137)</f>
        <v>0</v>
      </c>
      <c r="AL137" s="79">
        <f>SUM(Gosforth:Ermelo!AL137)</f>
        <v>0</v>
      </c>
      <c r="AM137" s="79">
        <f>SUM(Gosforth:Ermelo!AM137)</f>
        <v>0</v>
      </c>
      <c r="AN137" s="79">
        <f>SUM(Gosforth:Ermelo!AN137)</f>
        <v>0</v>
      </c>
      <c r="AO137" s="79">
        <f>SUM(Gosforth:Ermelo!AO137)</f>
        <v>0</v>
      </c>
      <c r="AP137" s="79">
        <f>SUM(Gosforth:Ermelo!AP137)</f>
        <v>0</v>
      </c>
      <c r="AQ137" s="79">
        <f>SUM(Gosforth:Ermelo!AQ137)</f>
        <v>0</v>
      </c>
      <c r="AR137" s="79">
        <f>SUM(Gosforth:Ermelo!AR137)</f>
        <v>0</v>
      </c>
      <c r="AS137" s="78">
        <f>SUM(Gosforth:Ermelo!AS137)</f>
        <v>0</v>
      </c>
      <c r="AT137" s="80">
        <f>SUM(Gosforth:Ermelo!AT137)</f>
        <v>0</v>
      </c>
      <c r="AU137" s="79">
        <f>SUM(Gosforth:Ermelo!AU137)</f>
        <v>0</v>
      </c>
      <c r="AV137" s="79">
        <f>SUM(Gosforth:Ermelo!AV137)</f>
        <v>0</v>
      </c>
      <c r="AW137" s="79">
        <f>SUM(Gosforth:Ermelo!AW137)</f>
        <v>0</v>
      </c>
      <c r="AX137" s="79">
        <f>SUM(Gosforth:Ermelo!AX137)</f>
        <v>0</v>
      </c>
      <c r="AY137" s="79">
        <f>SUM(Gosforth:Ermelo!AY137)</f>
        <v>0</v>
      </c>
      <c r="AZ137" s="79">
        <f>SUM(Gosforth:Ermelo!AZ137)</f>
        <v>0</v>
      </c>
      <c r="BA137" s="79">
        <f>SUM(Gosforth:Ermelo!BA137)</f>
        <v>0</v>
      </c>
      <c r="BB137" s="79">
        <f>SUM(Gosforth:Ermelo!BB137)</f>
        <v>0</v>
      </c>
      <c r="BC137" s="79">
        <f>SUM(Gosforth:Ermelo!BC137)</f>
        <v>0</v>
      </c>
      <c r="BD137" s="79">
        <f>SUM(Gosforth:Ermelo!BD137)</f>
        <v>0</v>
      </c>
      <c r="BE137" s="78">
        <f>SUM(Gosforth:Ermelo!BE137)</f>
        <v>0</v>
      </c>
      <c r="BF137" s="80">
        <f>SUM(Gosforth:Ermelo!BF137)</f>
        <v>0</v>
      </c>
      <c r="BG137" s="79">
        <f>SUM(Gosforth:Ermelo!BG137)</f>
        <v>0</v>
      </c>
      <c r="BH137" s="79">
        <f>SUM(Gosforth:Ermelo!BH137)</f>
        <v>0</v>
      </c>
      <c r="BI137" s="79">
        <f>SUM(Gosforth:Ermelo!BI137)</f>
        <v>0</v>
      </c>
      <c r="BJ137" s="79">
        <f>SUM(Gosforth:Ermelo!BJ137)</f>
        <v>0</v>
      </c>
      <c r="BK137" s="79">
        <f>SUM(Gosforth:Ermelo!BK137)</f>
        <v>0</v>
      </c>
      <c r="BL137" s="79">
        <f>SUM(Gosforth:Ermelo!BL137)</f>
        <v>0</v>
      </c>
      <c r="BM137" s="79">
        <f>SUM(Gosforth:Ermelo!BM137)</f>
        <v>0</v>
      </c>
      <c r="BN137" s="79">
        <f>SUM(Gosforth:Ermelo!BN137)</f>
        <v>0</v>
      </c>
      <c r="BO137" s="79">
        <f>SUM(Gosforth:Ermelo!BO137)</f>
        <v>0</v>
      </c>
      <c r="BP137" s="79">
        <f>SUM(Gosforth:Ermelo!BP137)</f>
        <v>0</v>
      </c>
      <c r="BQ137" s="78">
        <f>SUM(Gosforth:Ermelo!BQ137)</f>
        <v>0</v>
      </c>
      <c r="BR137" s="80">
        <f>SUM(Gosforth:Ermelo!BR137)</f>
        <v>0</v>
      </c>
      <c r="BS137" s="79">
        <f>SUM(Gosforth:Ermelo!BS137)</f>
        <v>0</v>
      </c>
      <c r="BT137" s="79">
        <f>SUM(Gosforth:Ermelo!BT137)</f>
        <v>0</v>
      </c>
      <c r="BU137" s="79">
        <f>SUM(Gosforth:Ermelo!BU137)</f>
        <v>0</v>
      </c>
      <c r="BV137" s="79">
        <f>SUM(Gosforth:Ermelo!BV137)</f>
        <v>0</v>
      </c>
      <c r="BW137" s="79">
        <f>SUM(Gosforth:Ermelo!BW137)</f>
        <v>0</v>
      </c>
      <c r="BX137" s="79">
        <f>SUM(Gosforth:Ermelo!BX137)</f>
        <v>0</v>
      </c>
      <c r="BY137" s="79">
        <f>SUM(Gosforth:Ermelo!BY137)</f>
        <v>0</v>
      </c>
      <c r="BZ137" s="79">
        <f>SUM(Gosforth:Ermelo!BZ137)</f>
        <v>0</v>
      </c>
      <c r="CA137" s="79">
        <f>SUM(Gosforth:Ermelo!CA137)</f>
        <v>0</v>
      </c>
      <c r="CB137" s="79">
        <f>SUM(Gosforth:Ermelo!CB137)</f>
        <v>0</v>
      </c>
      <c r="CC137" s="78">
        <f>SUM(Gosforth:Ermelo!CC137)</f>
        <v>0</v>
      </c>
      <c r="CD137" s="179" t="s">
        <v>54</v>
      </c>
    </row>
    <row r="138" spans="1:82" s="179" customFormat="1" ht="15">
      <c r="B138" s="180" t="s">
        <v>279</v>
      </c>
      <c r="C138" s="181" t="s">
        <v>280</v>
      </c>
      <c r="D138" s="182" t="s">
        <v>64</v>
      </c>
      <c r="E138" s="329">
        <f>SUM(Gosforth:Ermelo!E138)</f>
        <v>0</v>
      </c>
      <c r="F138" s="221" t="b">
        <f>(Gosforth!G138+Dalpark!G138+Leandra!G138+Trichardt!G138+Ermelo!G138)=G138</f>
        <v>1</v>
      </c>
      <c r="G138" s="178">
        <f t="shared" si="63"/>
        <v>0</v>
      </c>
      <c r="H138" s="77">
        <f>SUM(Gosforth:Ermelo!H138)</f>
        <v>0</v>
      </c>
      <c r="I138" s="78">
        <f>SUM(Gosforth:Ermelo!I138)</f>
        <v>0</v>
      </c>
      <c r="J138" s="77">
        <f>SUM(Gosforth:Ermelo!J138)</f>
        <v>0</v>
      </c>
      <c r="K138" s="79">
        <f>SUM(Gosforth:Ermelo!K138)</f>
        <v>0</v>
      </c>
      <c r="L138" s="79">
        <f>SUM(Gosforth:Ermelo!L138)</f>
        <v>0</v>
      </c>
      <c r="M138" s="79">
        <f>SUM(Gosforth:Ermelo!M138)</f>
        <v>0</v>
      </c>
      <c r="N138" s="79">
        <f>SUM(Gosforth:Ermelo!N138)</f>
        <v>0</v>
      </c>
      <c r="O138" s="79">
        <f>SUM(Gosforth:Ermelo!O138)</f>
        <v>0</v>
      </c>
      <c r="P138" s="79">
        <f>SUM(Gosforth:Ermelo!P138)</f>
        <v>0</v>
      </c>
      <c r="Q138" s="79">
        <f>SUM(Gosforth:Ermelo!Q138)</f>
        <v>0</v>
      </c>
      <c r="R138" s="79">
        <f>SUM(Gosforth:Ermelo!R138)</f>
        <v>0</v>
      </c>
      <c r="S138" s="79">
        <f>SUM(Gosforth:Ermelo!S138)</f>
        <v>0</v>
      </c>
      <c r="T138" s="79">
        <f>SUM(Gosforth:Ermelo!T138)</f>
        <v>0</v>
      </c>
      <c r="U138" s="78">
        <f>SUM(Gosforth:Ermelo!U138)</f>
        <v>0</v>
      </c>
      <c r="V138" s="77">
        <f>SUM(Gosforth:Ermelo!V138)</f>
        <v>0</v>
      </c>
      <c r="W138" s="79">
        <f>SUM(Gosforth:Ermelo!W138)</f>
        <v>0</v>
      </c>
      <c r="X138" s="79">
        <f>SUM(Gosforth:Ermelo!X138)</f>
        <v>0</v>
      </c>
      <c r="Y138" s="79">
        <f>SUM(Gosforth:Ermelo!Y138)</f>
        <v>0</v>
      </c>
      <c r="Z138" s="79">
        <f>SUM(Gosforth:Ermelo!Z138)</f>
        <v>0</v>
      </c>
      <c r="AA138" s="79">
        <f>SUM(Gosforth:Ermelo!AA138)</f>
        <v>0</v>
      </c>
      <c r="AB138" s="79">
        <f>SUM(Gosforth:Ermelo!AB138)</f>
        <v>0</v>
      </c>
      <c r="AC138" s="79">
        <f>SUM(Gosforth:Ermelo!AC138)</f>
        <v>0</v>
      </c>
      <c r="AD138" s="79">
        <f>SUM(Gosforth:Ermelo!AD138)</f>
        <v>0</v>
      </c>
      <c r="AE138" s="79">
        <f>SUM(Gosforth:Ermelo!AE138)</f>
        <v>0</v>
      </c>
      <c r="AF138" s="79">
        <f>SUM(Gosforth:Ermelo!AF138)</f>
        <v>0</v>
      </c>
      <c r="AG138" s="78">
        <f>SUM(Gosforth:Ermelo!AG138)</f>
        <v>0</v>
      </c>
      <c r="AH138" s="80">
        <f>SUM(Gosforth:Ermelo!AH138)</f>
        <v>0</v>
      </c>
      <c r="AI138" s="79">
        <f>SUM(Gosforth:Ermelo!AI138)</f>
        <v>0</v>
      </c>
      <c r="AJ138" s="79">
        <f>SUM(Gosforth:Ermelo!AJ138)</f>
        <v>0</v>
      </c>
      <c r="AK138" s="79">
        <f>SUM(Gosforth:Ermelo!AK138)</f>
        <v>0</v>
      </c>
      <c r="AL138" s="79">
        <f>SUM(Gosforth:Ermelo!AL138)</f>
        <v>0</v>
      </c>
      <c r="AM138" s="79">
        <f>SUM(Gosforth:Ermelo!AM138)</f>
        <v>0</v>
      </c>
      <c r="AN138" s="79">
        <f>SUM(Gosforth:Ermelo!AN138)</f>
        <v>0</v>
      </c>
      <c r="AO138" s="79">
        <f>SUM(Gosforth:Ermelo!AO138)</f>
        <v>0</v>
      </c>
      <c r="AP138" s="79">
        <f>SUM(Gosforth:Ermelo!AP138)</f>
        <v>0</v>
      </c>
      <c r="AQ138" s="79">
        <f>SUM(Gosforth:Ermelo!AQ138)</f>
        <v>0</v>
      </c>
      <c r="AR138" s="79">
        <f>SUM(Gosforth:Ermelo!AR138)</f>
        <v>0</v>
      </c>
      <c r="AS138" s="78">
        <f>SUM(Gosforth:Ermelo!AS138)</f>
        <v>0</v>
      </c>
      <c r="AT138" s="80">
        <f>SUM(Gosforth:Ermelo!AT138)</f>
        <v>0</v>
      </c>
      <c r="AU138" s="79">
        <f>SUM(Gosforth:Ermelo!AU138)</f>
        <v>0</v>
      </c>
      <c r="AV138" s="79">
        <f>SUM(Gosforth:Ermelo!AV138)</f>
        <v>0</v>
      </c>
      <c r="AW138" s="79">
        <f>SUM(Gosforth:Ermelo!AW138)</f>
        <v>0</v>
      </c>
      <c r="AX138" s="79">
        <f>SUM(Gosforth:Ermelo!AX138)</f>
        <v>0</v>
      </c>
      <c r="AY138" s="79">
        <f>SUM(Gosforth:Ermelo!AY138)</f>
        <v>0</v>
      </c>
      <c r="AZ138" s="79">
        <f>SUM(Gosforth:Ermelo!AZ138)</f>
        <v>0</v>
      </c>
      <c r="BA138" s="79">
        <f>SUM(Gosforth:Ermelo!BA138)</f>
        <v>0</v>
      </c>
      <c r="BB138" s="79">
        <f>SUM(Gosforth:Ermelo!BB138)</f>
        <v>0</v>
      </c>
      <c r="BC138" s="79">
        <f>SUM(Gosforth:Ermelo!BC138)</f>
        <v>0</v>
      </c>
      <c r="BD138" s="79">
        <f>SUM(Gosforth:Ermelo!BD138)</f>
        <v>0</v>
      </c>
      <c r="BE138" s="78">
        <f>SUM(Gosforth:Ermelo!BE138)</f>
        <v>0</v>
      </c>
      <c r="BF138" s="80">
        <f>SUM(Gosforth:Ermelo!BF138)</f>
        <v>0</v>
      </c>
      <c r="BG138" s="79">
        <f>SUM(Gosforth:Ermelo!BG138)</f>
        <v>0</v>
      </c>
      <c r="BH138" s="79">
        <f>SUM(Gosforth:Ermelo!BH138)</f>
        <v>0</v>
      </c>
      <c r="BI138" s="79">
        <f>SUM(Gosforth:Ermelo!BI138)</f>
        <v>0</v>
      </c>
      <c r="BJ138" s="79">
        <f>SUM(Gosforth:Ermelo!BJ138)</f>
        <v>0</v>
      </c>
      <c r="BK138" s="79">
        <f>SUM(Gosforth:Ermelo!BK138)</f>
        <v>0</v>
      </c>
      <c r="BL138" s="79">
        <f>SUM(Gosforth:Ermelo!BL138)</f>
        <v>0</v>
      </c>
      <c r="BM138" s="79">
        <f>SUM(Gosforth:Ermelo!BM138)</f>
        <v>0</v>
      </c>
      <c r="BN138" s="79">
        <f>SUM(Gosforth:Ermelo!BN138)</f>
        <v>0</v>
      </c>
      <c r="BO138" s="79">
        <f>SUM(Gosforth:Ermelo!BO138)</f>
        <v>0</v>
      </c>
      <c r="BP138" s="79">
        <f>SUM(Gosforth:Ermelo!BP138)</f>
        <v>0</v>
      </c>
      <c r="BQ138" s="78">
        <f>SUM(Gosforth:Ermelo!BQ138)</f>
        <v>0</v>
      </c>
      <c r="BR138" s="80">
        <f>SUM(Gosforth:Ermelo!BR138)</f>
        <v>0</v>
      </c>
      <c r="BS138" s="79">
        <f>SUM(Gosforth:Ermelo!BS138)</f>
        <v>0</v>
      </c>
      <c r="BT138" s="79">
        <f>SUM(Gosforth:Ermelo!BT138)</f>
        <v>0</v>
      </c>
      <c r="BU138" s="79">
        <f>SUM(Gosforth:Ermelo!BU138)</f>
        <v>0</v>
      </c>
      <c r="BV138" s="79">
        <f>SUM(Gosforth:Ermelo!BV138)</f>
        <v>0</v>
      </c>
      <c r="BW138" s="79">
        <f>SUM(Gosforth:Ermelo!BW138)</f>
        <v>0</v>
      </c>
      <c r="BX138" s="79">
        <f>SUM(Gosforth:Ermelo!BX138)</f>
        <v>0</v>
      </c>
      <c r="BY138" s="79">
        <f>SUM(Gosforth:Ermelo!BY138)</f>
        <v>0</v>
      </c>
      <c r="BZ138" s="79">
        <f>SUM(Gosforth:Ermelo!BZ138)</f>
        <v>0</v>
      </c>
      <c r="CA138" s="79">
        <f>SUM(Gosforth:Ermelo!CA138)</f>
        <v>0</v>
      </c>
      <c r="CB138" s="79">
        <f>SUM(Gosforth:Ermelo!CB138)</f>
        <v>0</v>
      </c>
      <c r="CC138" s="78">
        <f>SUM(Gosforth:Ermelo!CC138)</f>
        <v>0</v>
      </c>
      <c r="CD138" s="179" t="s">
        <v>54</v>
      </c>
    </row>
    <row r="139" spans="1:82" s="41" customFormat="1" ht="15">
      <c r="B139" s="180" t="s">
        <v>281</v>
      </c>
      <c r="C139" s="181" t="s">
        <v>282</v>
      </c>
      <c r="D139" s="182" t="s">
        <v>64</v>
      </c>
      <c r="E139" s="329">
        <f>SUM(Gosforth:Ermelo!E139)</f>
        <v>0</v>
      </c>
      <c r="F139" s="221" t="b">
        <f>(Gosforth!G139+Dalpark!G139+Leandra!G139+Trichardt!G139+Ermelo!G139)=G139</f>
        <v>1</v>
      </c>
      <c r="G139" s="178">
        <f t="shared" si="63"/>
        <v>0</v>
      </c>
      <c r="H139" s="77">
        <f>SUM(Gosforth:Ermelo!H139)</f>
        <v>0</v>
      </c>
      <c r="I139" s="78">
        <f>SUM(Gosforth:Ermelo!I139)</f>
        <v>0</v>
      </c>
      <c r="J139" s="77">
        <f>SUM(Gosforth:Ermelo!J139)</f>
        <v>0</v>
      </c>
      <c r="K139" s="79">
        <f>SUM(Gosforth:Ermelo!K139)</f>
        <v>0</v>
      </c>
      <c r="L139" s="79">
        <f>SUM(Gosforth:Ermelo!L139)</f>
        <v>0</v>
      </c>
      <c r="M139" s="79">
        <f>SUM(Gosforth:Ermelo!M139)</f>
        <v>0</v>
      </c>
      <c r="N139" s="79">
        <f>SUM(Gosforth:Ermelo!N139)</f>
        <v>0</v>
      </c>
      <c r="O139" s="79">
        <f>SUM(Gosforth:Ermelo!O139)</f>
        <v>0</v>
      </c>
      <c r="P139" s="79">
        <f>SUM(Gosforth:Ermelo!P139)</f>
        <v>0</v>
      </c>
      <c r="Q139" s="79">
        <f>SUM(Gosforth:Ermelo!Q139)</f>
        <v>0</v>
      </c>
      <c r="R139" s="79">
        <f>SUM(Gosforth:Ermelo!R139)</f>
        <v>0</v>
      </c>
      <c r="S139" s="79">
        <f>SUM(Gosforth:Ermelo!S139)</f>
        <v>0</v>
      </c>
      <c r="T139" s="79">
        <f>SUM(Gosforth:Ermelo!T139)</f>
        <v>0</v>
      </c>
      <c r="U139" s="78">
        <f>SUM(Gosforth:Ermelo!U139)</f>
        <v>0</v>
      </c>
      <c r="V139" s="77">
        <f>SUM(Gosforth:Ermelo!V139)</f>
        <v>0</v>
      </c>
      <c r="W139" s="79">
        <f>SUM(Gosforth:Ermelo!W139)</f>
        <v>0</v>
      </c>
      <c r="X139" s="79">
        <f>SUM(Gosforth:Ermelo!X139)</f>
        <v>0</v>
      </c>
      <c r="Y139" s="79">
        <f>SUM(Gosforth:Ermelo!Y139)</f>
        <v>0</v>
      </c>
      <c r="Z139" s="79">
        <f>SUM(Gosforth:Ermelo!Z139)</f>
        <v>0</v>
      </c>
      <c r="AA139" s="79">
        <f>SUM(Gosforth:Ermelo!AA139)</f>
        <v>0</v>
      </c>
      <c r="AB139" s="79">
        <f>SUM(Gosforth:Ermelo!AB139)</f>
        <v>0</v>
      </c>
      <c r="AC139" s="79">
        <f>SUM(Gosforth:Ermelo!AC139)</f>
        <v>0</v>
      </c>
      <c r="AD139" s="79">
        <f>SUM(Gosforth:Ermelo!AD139)</f>
        <v>0</v>
      </c>
      <c r="AE139" s="79">
        <f>SUM(Gosforth:Ermelo!AE139)</f>
        <v>0</v>
      </c>
      <c r="AF139" s="79">
        <f>SUM(Gosforth:Ermelo!AF139)</f>
        <v>0</v>
      </c>
      <c r="AG139" s="78">
        <f>SUM(Gosforth:Ermelo!AG139)</f>
        <v>0</v>
      </c>
      <c r="AH139" s="80">
        <f>SUM(Gosforth:Ermelo!AH139)</f>
        <v>0</v>
      </c>
      <c r="AI139" s="79">
        <f>SUM(Gosforth:Ermelo!AI139)</f>
        <v>0</v>
      </c>
      <c r="AJ139" s="79">
        <f>SUM(Gosforth:Ermelo!AJ139)</f>
        <v>0</v>
      </c>
      <c r="AK139" s="79">
        <f>SUM(Gosforth:Ermelo!AK139)</f>
        <v>0</v>
      </c>
      <c r="AL139" s="79">
        <f>SUM(Gosforth:Ermelo!AL139)</f>
        <v>0</v>
      </c>
      <c r="AM139" s="79">
        <f>SUM(Gosforth:Ermelo!AM139)</f>
        <v>0</v>
      </c>
      <c r="AN139" s="79">
        <f>SUM(Gosforth:Ermelo!AN139)</f>
        <v>0</v>
      </c>
      <c r="AO139" s="79">
        <f>SUM(Gosforth:Ermelo!AO139)</f>
        <v>0</v>
      </c>
      <c r="AP139" s="79">
        <f>SUM(Gosforth:Ermelo!AP139)</f>
        <v>0</v>
      </c>
      <c r="AQ139" s="79">
        <f>SUM(Gosforth:Ermelo!AQ139)</f>
        <v>0</v>
      </c>
      <c r="AR139" s="79">
        <f>SUM(Gosforth:Ermelo!AR139)</f>
        <v>0</v>
      </c>
      <c r="AS139" s="78">
        <f>SUM(Gosforth:Ermelo!AS139)</f>
        <v>0</v>
      </c>
      <c r="AT139" s="80">
        <f>SUM(Gosforth:Ermelo!AT139)</f>
        <v>0</v>
      </c>
      <c r="AU139" s="79">
        <f>SUM(Gosforth:Ermelo!AU139)</f>
        <v>0</v>
      </c>
      <c r="AV139" s="79">
        <f>SUM(Gosforth:Ermelo!AV139)</f>
        <v>0</v>
      </c>
      <c r="AW139" s="79">
        <f>SUM(Gosforth:Ermelo!AW139)</f>
        <v>0</v>
      </c>
      <c r="AX139" s="79">
        <f>SUM(Gosforth:Ermelo!AX139)</f>
        <v>0</v>
      </c>
      <c r="AY139" s="79">
        <f>SUM(Gosforth:Ermelo!AY139)</f>
        <v>0</v>
      </c>
      <c r="AZ139" s="79">
        <f>SUM(Gosforth:Ermelo!AZ139)</f>
        <v>0</v>
      </c>
      <c r="BA139" s="79">
        <f>SUM(Gosforth:Ermelo!BA139)</f>
        <v>0</v>
      </c>
      <c r="BB139" s="79">
        <f>SUM(Gosforth:Ermelo!BB139)</f>
        <v>0</v>
      </c>
      <c r="BC139" s="79">
        <f>SUM(Gosforth:Ermelo!BC139)</f>
        <v>0</v>
      </c>
      <c r="BD139" s="79">
        <f>SUM(Gosforth:Ermelo!BD139)</f>
        <v>0</v>
      </c>
      <c r="BE139" s="78">
        <f>SUM(Gosforth:Ermelo!BE139)</f>
        <v>0</v>
      </c>
      <c r="BF139" s="80">
        <f>SUM(Gosforth:Ermelo!BF139)</f>
        <v>0</v>
      </c>
      <c r="BG139" s="79">
        <f>SUM(Gosforth:Ermelo!BG139)</f>
        <v>0</v>
      </c>
      <c r="BH139" s="79">
        <f>SUM(Gosforth:Ermelo!BH139)</f>
        <v>0</v>
      </c>
      <c r="BI139" s="79">
        <f>SUM(Gosforth:Ermelo!BI139)</f>
        <v>0</v>
      </c>
      <c r="BJ139" s="79">
        <f>SUM(Gosforth:Ermelo!BJ139)</f>
        <v>0</v>
      </c>
      <c r="BK139" s="79">
        <f>SUM(Gosforth:Ermelo!BK139)</f>
        <v>0</v>
      </c>
      <c r="BL139" s="79">
        <f>SUM(Gosforth:Ermelo!BL139)</f>
        <v>0</v>
      </c>
      <c r="BM139" s="79">
        <f>SUM(Gosforth:Ermelo!BM139)</f>
        <v>0</v>
      </c>
      <c r="BN139" s="79">
        <f>SUM(Gosforth:Ermelo!BN139)</f>
        <v>0</v>
      </c>
      <c r="BO139" s="79">
        <f>SUM(Gosforth:Ermelo!BO139)</f>
        <v>0</v>
      </c>
      <c r="BP139" s="79">
        <f>SUM(Gosforth:Ermelo!BP139)</f>
        <v>0</v>
      </c>
      <c r="BQ139" s="78">
        <f>SUM(Gosforth:Ermelo!BQ139)</f>
        <v>0</v>
      </c>
      <c r="BR139" s="80">
        <f>SUM(Gosforth:Ermelo!BR139)</f>
        <v>0</v>
      </c>
      <c r="BS139" s="79">
        <f>SUM(Gosforth:Ermelo!BS139)</f>
        <v>0</v>
      </c>
      <c r="BT139" s="79">
        <f>SUM(Gosforth:Ermelo!BT139)</f>
        <v>0</v>
      </c>
      <c r="BU139" s="79">
        <f>SUM(Gosforth:Ermelo!BU139)</f>
        <v>0</v>
      </c>
      <c r="BV139" s="79">
        <f>SUM(Gosforth:Ermelo!BV139)</f>
        <v>0</v>
      </c>
      <c r="BW139" s="79">
        <f>SUM(Gosforth:Ermelo!BW139)</f>
        <v>0</v>
      </c>
      <c r="BX139" s="79">
        <f>SUM(Gosforth:Ermelo!BX139)</f>
        <v>0</v>
      </c>
      <c r="BY139" s="79">
        <f>SUM(Gosforth:Ermelo!BY139)</f>
        <v>0</v>
      </c>
      <c r="BZ139" s="79">
        <f>SUM(Gosforth:Ermelo!BZ139)</f>
        <v>0</v>
      </c>
      <c r="CA139" s="79">
        <f>SUM(Gosforth:Ermelo!CA139)</f>
        <v>0</v>
      </c>
      <c r="CB139" s="79">
        <f>SUM(Gosforth:Ermelo!CB139)</f>
        <v>0</v>
      </c>
      <c r="CC139" s="78">
        <f>SUM(Gosforth:Ermelo!CC139)</f>
        <v>0</v>
      </c>
      <c r="CD139" s="179" t="s">
        <v>54</v>
      </c>
    </row>
    <row r="140" spans="1:82" ht="15">
      <c r="A140" s="41"/>
      <c r="B140" s="180" t="s">
        <v>283</v>
      </c>
      <c r="C140" s="181" t="s">
        <v>284</v>
      </c>
      <c r="D140" s="182" t="s">
        <v>64</v>
      </c>
      <c r="E140" s="329">
        <f>SUM(Gosforth:Ermelo!E140)</f>
        <v>0</v>
      </c>
      <c r="F140" s="221" t="b">
        <f>(Gosforth!G140+Dalpark!G140+Leandra!G140+Trichardt!G140+Ermelo!G140)=G140</f>
        <v>1</v>
      </c>
      <c r="G140" s="178">
        <f t="shared" si="63"/>
        <v>0</v>
      </c>
      <c r="H140" s="77">
        <f>SUM(Gosforth:Ermelo!H140)</f>
        <v>0</v>
      </c>
      <c r="I140" s="78">
        <f>SUM(Gosforth:Ermelo!I140)</f>
        <v>0</v>
      </c>
      <c r="J140" s="77">
        <f>SUM(Gosforth:Ermelo!J140)</f>
        <v>0</v>
      </c>
      <c r="K140" s="79">
        <f>SUM(Gosforth:Ermelo!K140)</f>
        <v>0</v>
      </c>
      <c r="L140" s="79">
        <f>SUM(Gosforth:Ermelo!L140)</f>
        <v>0</v>
      </c>
      <c r="M140" s="79">
        <f>SUM(Gosforth:Ermelo!M140)</f>
        <v>0</v>
      </c>
      <c r="N140" s="79">
        <f>SUM(Gosforth:Ermelo!N140)</f>
        <v>0</v>
      </c>
      <c r="O140" s="79">
        <f>SUM(Gosforth:Ermelo!O140)</f>
        <v>0</v>
      </c>
      <c r="P140" s="79">
        <f>SUM(Gosforth:Ermelo!P140)</f>
        <v>0</v>
      </c>
      <c r="Q140" s="79">
        <f>SUM(Gosforth:Ermelo!Q140)</f>
        <v>0</v>
      </c>
      <c r="R140" s="79">
        <f>SUM(Gosforth:Ermelo!R140)</f>
        <v>0</v>
      </c>
      <c r="S140" s="79">
        <f>SUM(Gosforth:Ermelo!S140)</f>
        <v>0</v>
      </c>
      <c r="T140" s="79">
        <f>SUM(Gosforth:Ermelo!T140)</f>
        <v>0</v>
      </c>
      <c r="U140" s="78">
        <f>SUM(Gosforth:Ermelo!U140)</f>
        <v>0</v>
      </c>
      <c r="V140" s="77">
        <f>SUM(Gosforth:Ermelo!V140)</f>
        <v>0</v>
      </c>
      <c r="W140" s="79">
        <f>SUM(Gosforth:Ermelo!W140)</f>
        <v>0</v>
      </c>
      <c r="X140" s="79">
        <f>SUM(Gosforth:Ermelo!X140)</f>
        <v>0</v>
      </c>
      <c r="Y140" s="79">
        <f>SUM(Gosforth:Ermelo!Y140)</f>
        <v>0</v>
      </c>
      <c r="Z140" s="79">
        <f>SUM(Gosforth:Ermelo!Z140)</f>
        <v>0</v>
      </c>
      <c r="AA140" s="79">
        <f>SUM(Gosforth:Ermelo!AA140)</f>
        <v>0</v>
      </c>
      <c r="AB140" s="79">
        <f>SUM(Gosforth:Ermelo!AB140)</f>
        <v>0</v>
      </c>
      <c r="AC140" s="79">
        <f>SUM(Gosforth:Ermelo!AC140)</f>
        <v>0</v>
      </c>
      <c r="AD140" s="79">
        <f>SUM(Gosforth:Ermelo!AD140)</f>
        <v>0</v>
      </c>
      <c r="AE140" s="79">
        <f>SUM(Gosforth:Ermelo!AE140)</f>
        <v>0</v>
      </c>
      <c r="AF140" s="79">
        <f>SUM(Gosforth:Ermelo!AF140)</f>
        <v>0</v>
      </c>
      <c r="AG140" s="78">
        <f>SUM(Gosforth:Ermelo!AG140)</f>
        <v>0</v>
      </c>
      <c r="AH140" s="80">
        <f>SUM(Gosforth:Ermelo!AH140)</f>
        <v>0</v>
      </c>
      <c r="AI140" s="79">
        <f>SUM(Gosforth:Ermelo!AI140)</f>
        <v>0</v>
      </c>
      <c r="AJ140" s="79">
        <f>SUM(Gosforth:Ermelo!AJ140)</f>
        <v>0</v>
      </c>
      <c r="AK140" s="79">
        <f>SUM(Gosforth:Ermelo!AK140)</f>
        <v>0</v>
      </c>
      <c r="AL140" s="79">
        <f>SUM(Gosforth:Ermelo!AL140)</f>
        <v>0</v>
      </c>
      <c r="AM140" s="79">
        <f>SUM(Gosforth:Ermelo!AM140)</f>
        <v>0</v>
      </c>
      <c r="AN140" s="79">
        <f>SUM(Gosforth:Ermelo!AN140)</f>
        <v>0</v>
      </c>
      <c r="AO140" s="79">
        <f>SUM(Gosforth:Ermelo!AO140)</f>
        <v>0</v>
      </c>
      <c r="AP140" s="79">
        <f>SUM(Gosforth:Ermelo!AP140)</f>
        <v>0</v>
      </c>
      <c r="AQ140" s="79">
        <f>SUM(Gosforth:Ermelo!AQ140)</f>
        <v>0</v>
      </c>
      <c r="AR140" s="79">
        <f>SUM(Gosforth:Ermelo!AR140)</f>
        <v>0</v>
      </c>
      <c r="AS140" s="78">
        <f>SUM(Gosforth:Ermelo!AS140)</f>
        <v>0</v>
      </c>
      <c r="AT140" s="80">
        <f>SUM(Gosforth:Ermelo!AT140)</f>
        <v>0</v>
      </c>
      <c r="AU140" s="79">
        <f>SUM(Gosforth:Ermelo!AU140)</f>
        <v>0</v>
      </c>
      <c r="AV140" s="79">
        <f>SUM(Gosforth:Ermelo!AV140)</f>
        <v>0</v>
      </c>
      <c r="AW140" s="79">
        <f>SUM(Gosforth:Ermelo!AW140)</f>
        <v>0</v>
      </c>
      <c r="AX140" s="79">
        <f>SUM(Gosforth:Ermelo!AX140)</f>
        <v>0</v>
      </c>
      <c r="AY140" s="79">
        <f>SUM(Gosforth:Ermelo!AY140)</f>
        <v>0</v>
      </c>
      <c r="AZ140" s="79">
        <f>SUM(Gosforth:Ermelo!AZ140)</f>
        <v>0</v>
      </c>
      <c r="BA140" s="79">
        <f>SUM(Gosforth:Ermelo!BA140)</f>
        <v>0</v>
      </c>
      <c r="BB140" s="79">
        <f>SUM(Gosforth:Ermelo!BB140)</f>
        <v>0</v>
      </c>
      <c r="BC140" s="79">
        <f>SUM(Gosforth:Ermelo!BC140)</f>
        <v>0</v>
      </c>
      <c r="BD140" s="79">
        <f>SUM(Gosforth:Ermelo!BD140)</f>
        <v>0</v>
      </c>
      <c r="BE140" s="78">
        <f>SUM(Gosforth:Ermelo!BE140)</f>
        <v>0</v>
      </c>
      <c r="BF140" s="80">
        <f>SUM(Gosforth:Ermelo!BF140)</f>
        <v>0</v>
      </c>
      <c r="BG140" s="79">
        <f>SUM(Gosforth:Ermelo!BG140)</f>
        <v>0</v>
      </c>
      <c r="BH140" s="79">
        <f>SUM(Gosforth:Ermelo!BH140)</f>
        <v>0</v>
      </c>
      <c r="BI140" s="79">
        <f>SUM(Gosforth:Ermelo!BI140)</f>
        <v>0</v>
      </c>
      <c r="BJ140" s="79">
        <f>SUM(Gosforth:Ermelo!BJ140)</f>
        <v>0</v>
      </c>
      <c r="BK140" s="79">
        <f>SUM(Gosforth:Ermelo!BK140)</f>
        <v>0</v>
      </c>
      <c r="BL140" s="79">
        <f>SUM(Gosforth:Ermelo!BL140)</f>
        <v>0</v>
      </c>
      <c r="BM140" s="79">
        <f>SUM(Gosforth:Ermelo!BM140)</f>
        <v>0</v>
      </c>
      <c r="BN140" s="79">
        <f>SUM(Gosforth:Ermelo!BN140)</f>
        <v>0</v>
      </c>
      <c r="BO140" s="79">
        <f>SUM(Gosforth:Ermelo!BO140)</f>
        <v>0</v>
      </c>
      <c r="BP140" s="79">
        <f>SUM(Gosforth:Ermelo!BP140)</f>
        <v>0</v>
      </c>
      <c r="BQ140" s="78">
        <f>SUM(Gosforth:Ermelo!BQ140)</f>
        <v>0</v>
      </c>
      <c r="BR140" s="80">
        <f>SUM(Gosforth:Ermelo!BR140)</f>
        <v>0</v>
      </c>
      <c r="BS140" s="79">
        <f>SUM(Gosforth:Ermelo!BS140)</f>
        <v>0</v>
      </c>
      <c r="BT140" s="79">
        <f>SUM(Gosforth:Ermelo!BT140)</f>
        <v>0</v>
      </c>
      <c r="BU140" s="79">
        <f>SUM(Gosforth:Ermelo!BU140)</f>
        <v>0</v>
      </c>
      <c r="BV140" s="79">
        <f>SUM(Gosforth:Ermelo!BV140)</f>
        <v>0</v>
      </c>
      <c r="BW140" s="79">
        <f>SUM(Gosforth:Ermelo!BW140)</f>
        <v>0</v>
      </c>
      <c r="BX140" s="79">
        <f>SUM(Gosforth:Ermelo!BX140)</f>
        <v>0</v>
      </c>
      <c r="BY140" s="79">
        <f>SUM(Gosforth:Ermelo!BY140)</f>
        <v>0</v>
      </c>
      <c r="BZ140" s="79">
        <f>SUM(Gosforth:Ermelo!BZ140)</f>
        <v>0</v>
      </c>
      <c r="CA140" s="79">
        <f>SUM(Gosforth:Ermelo!CA140)</f>
        <v>0</v>
      </c>
      <c r="CB140" s="79">
        <f>SUM(Gosforth:Ermelo!CB140)</f>
        <v>0</v>
      </c>
      <c r="CC140" s="78">
        <f>SUM(Gosforth:Ermelo!CC140)</f>
        <v>0</v>
      </c>
      <c r="CD140" s="179" t="s">
        <v>54</v>
      </c>
    </row>
    <row r="141" spans="1:82" s="179" customFormat="1" ht="15">
      <c r="B141" s="180" t="s">
        <v>285</v>
      </c>
      <c r="C141" s="181" t="s">
        <v>286</v>
      </c>
      <c r="D141" s="182" t="s">
        <v>64</v>
      </c>
      <c r="E141" s="329">
        <f>SUM(Gosforth:Ermelo!E141)</f>
        <v>0</v>
      </c>
      <c r="F141" s="221" t="b">
        <f>(Gosforth!G141+Dalpark!G141+Leandra!G141+Trichardt!G141+Ermelo!G141)=G141</f>
        <v>1</v>
      </c>
      <c r="G141" s="178">
        <f t="shared" ref="G141" si="64">+SUM(H141:CC141)</f>
        <v>0</v>
      </c>
      <c r="H141" s="77">
        <f>SUM(Gosforth:Ermelo!H141)</f>
        <v>0</v>
      </c>
      <c r="I141" s="78">
        <f>SUM(Gosforth:Ermelo!I141)</f>
        <v>0</v>
      </c>
      <c r="J141" s="77">
        <f>SUM(Gosforth:Ermelo!J141)</f>
        <v>0</v>
      </c>
      <c r="K141" s="79">
        <f>SUM(Gosforth:Ermelo!K141)</f>
        <v>0</v>
      </c>
      <c r="L141" s="79">
        <f>SUM(Gosforth:Ermelo!L141)</f>
        <v>0</v>
      </c>
      <c r="M141" s="79">
        <f>SUM(Gosforth:Ermelo!M141)</f>
        <v>0</v>
      </c>
      <c r="N141" s="79">
        <f>SUM(Gosforth:Ermelo!N141)</f>
        <v>0</v>
      </c>
      <c r="O141" s="79">
        <f>SUM(Gosforth:Ermelo!O141)</f>
        <v>0</v>
      </c>
      <c r="P141" s="79">
        <f>SUM(Gosforth:Ermelo!P141)</f>
        <v>0</v>
      </c>
      <c r="Q141" s="79">
        <f>SUM(Gosforth:Ermelo!Q141)</f>
        <v>0</v>
      </c>
      <c r="R141" s="79">
        <f>SUM(Gosforth:Ermelo!R141)</f>
        <v>0</v>
      </c>
      <c r="S141" s="79">
        <f>SUM(Gosforth:Ermelo!S141)</f>
        <v>0</v>
      </c>
      <c r="T141" s="79">
        <f>SUM(Gosforth:Ermelo!T141)</f>
        <v>0</v>
      </c>
      <c r="U141" s="78">
        <f>SUM(Gosforth:Ermelo!U141)</f>
        <v>0</v>
      </c>
      <c r="V141" s="77">
        <f>SUM(Gosforth:Ermelo!V141)</f>
        <v>0</v>
      </c>
      <c r="W141" s="79">
        <f>SUM(Gosforth:Ermelo!W141)</f>
        <v>0</v>
      </c>
      <c r="X141" s="79">
        <f>SUM(Gosforth:Ermelo!X141)</f>
        <v>0</v>
      </c>
      <c r="Y141" s="79">
        <f>SUM(Gosforth:Ermelo!Y141)</f>
        <v>0</v>
      </c>
      <c r="Z141" s="79">
        <f>SUM(Gosforth:Ermelo!Z141)</f>
        <v>0</v>
      </c>
      <c r="AA141" s="79">
        <f>SUM(Gosforth:Ermelo!AA141)</f>
        <v>0</v>
      </c>
      <c r="AB141" s="79">
        <f>SUM(Gosforth:Ermelo!AB141)</f>
        <v>0</v>
      </c>
      <c r="AC141" s="79">
        <f>SUM(Gosforth:Ermelo!AC141)</f>
        <v>0</v>
      </c>
      <c r="AD141" s="79">
        <f>SUM(Gosforth:Ermelo!AD141)</f>
        <v>0</v>
      </c>
      <c r="AE141" s="79">
        <f>SUM(Gosforth:Ermelo!AE141)</f>
        <v>0</v>
      </c>
      <c r="AF141" s="79">
        <f>SUM(Gosforth:Ermelo!AF141)</f>
        <v>0</v>
      </c>
      <c r="AG141" s="78">
        <f>SUM(Gosforth:Ermelo!AG141)</f>
        <v>0</v>
      </c>
      <c r="AH141" s="80">
        <f>SUM(Gosforth:Ermelo!AH141)</f>
        <v>0</v>
      </c>
      <c r="AI141" s="79">
        <f>SUM(Gosforth:Ermelo!AI141)</f>
        <v>0</v>
      </c>
      <c r="AJ141" s="79">
        <f>SUM(Gosforth:Ermelo!AJ141)</f>
        <v>0</v>
      </c>
      <c r="AK141" s="79">
        <f>SUM(Gosforth:Ermelo!AK141)</f>
        <v>0</v>
      </c>
      <c r="AL141" s="79">
        <f>SUM(Gosforth:Ermelo!AL141)</f>
        <v>0</v>
      </c>
      <c r="AM141" s="79">
        <f>SUM(Gosforth:Ermelo!AM141)</f>
        <v>0</v>
      </c>
      <c r="AN141" s="79">
        <f>SUM(Gosforth:Ermelo!AN141)</f>
        <v>0</v>
      </c>
      <c r="AO141" s="79">
        <f>SUM(Gosforth:Ermelo!AO141)</f>
        <v>0</v>
      </c>
      <c r="AP141" s="79">
        <f>SUM(Gosforth:Ermelo!AP141)</f>
        <v>0</v>
      </c>
      <c r="AQ141" s="79">
        <f>SUM(Gosforth:Ermelo!AQ141)</f>
        <v>0</v>
      </c>
      <c r="AR141" s="79">
        <f>SUM(Gosforth:Ermelo!AR141)</f>
        <v>0</v>
      </c>
      <c r="AS141" s="78">
        <f>SUM(Gosforth:Ermelo!AS141)</f>
        <v>0</v>
      </c>
      <c r="AT141" s="80">
        <f>SUM(Gosforth:Ermelo!AT141)</f>
        <v>0</v>
      </c>
      <c r="AU141" s="79">
        <f>SUM(Gosforth:Ermelo!AU141)</f>
        <v>0</v>
      </c>
      <c r="AV141" s="79">
        <f>SUM(Gosforth:Ermelo!AV141)</f>
        <v>0</v>
      </c>
      <c r="AW141" s="79">
        <f>SUM(Gosforth:Ermelo!AW141)</f>
        <v>0</v>
      </c>
      <c r="AX141" s="79">
        <f>SUM(Gosforth:Ermelo!AX141)</f>
        <v>0</v>
      </c>
      <c r="AY141" s="79">
        <f>SUM(Gosforth:Ermelo!AY141)</f>
        <v>0</v>
      </c>
      <c r="AZ141" s="79">
        <f>SUM(Gosforth:Ermelo!AZ141)</f>
        <v>0</v>
      </c>
      <c r="BA141" s="79">
        <f>SUM(Gosforth:Ermelo!BA141)</f>
        <v>0</v>
      </c>
      <c r="BB141" s="79">
        <f>SUM(Gosforth:Ermelo!BB141)</f>
        <v>0</v>
      </c>
      <c r="BC141" s="79">
        <f>SUM(Gosforth:Ermelo!BC141)</f>
        <v>0</v>
      </c>
      <c r="BD141" s="79">
        <f>SUM(Gosforth:Ermelo!BD141)</f>
        <v>0</v>
      </c>
      <c r="BE141" s="78">
        <f>SUM(Gosforth:Ermelo!BE141)</f>
        <v>0</v>
      </c>
      <c r="BF141" s="80">
        <f>SUM(Gosforth:Ermelo!BF141)</f>
        <v>0</v>
      </c>
      <c r="BG141" s="79">
        <f>SUM(Gosforth:Ermelo!BG141)</f>
        <v>0</v>
      </c>
      <c r="BH141" s="79">
        <f>SUM(Gosforth:Ermelo!BH141)</f>
        <v>0</v>
      </c>
      <c r="BI141" s="79">
        <f>SUM(Gosforth:Ermelo!BI141)</f>
        <v>0</v>
      </c>
      <c r="BJ141" s="79">
        <f>SUM(Gosforth:Ermelo!BJ141)</f>
        <v>0</v>
      </c>
      <c r="BK141" s="79">
        <f>SUM(Gosforth:Ermelo!BK141)</f>
        <v>0</v>
      </c>
      <c r="BL141" s="79">
        <f>SUM(Gosforth:Ermelo!BL141)</f>
        <v>0</v>
      </c>
      <c r="BM141" s="79">
        <f>SUM(Gosforth:Ermelo!BM141)</f>
        <v>0</v>
      </c>
      <c r="BN141" s="79">
        <f>SUM(Gosforth:Ermelo!BN141)</f>
        <v>0</v>
      </c>
      <c r="BO141" s="79">
        <f>SUM(Gosforth:Ermelo!BO141)</f>
        <v>0</v>
      </c>
      <c r="BP141" s="79">
        <f>SUM(Gosforth:Ermelo!BP141)</f>
        <v>0</v>
      </c>
      <c r="BQ141" s="78">
        <f>SUM(Gosforth:Ermelo!BQ141)</f>
        <v>0</v>
      </c>
      <c r="BR141" s="80">
        <f>SUM(Gosforth:Ermelo!BR141)</f>
        <v>0</v>
      </c>
      <c r="BS141" s="79">
        <f>SUM(Gosforth:Ermelo!BS141)</f>
        <v>0</v>
      </c>
      <c r="BT141" s="79">
        <f>SUM(Gosforth:Ermelo!BT141)</f>
        <v>0</v>
      </c>
      <c r="BU141" s="79">
        <f>SUM(Gosforth:Ermelo!BU141)</f>
        <v>0</v>
      </c>
      <c r="BV141" s="79">
        <f>SUM(Gosforth:Ermelo!BV141)</f>
        <v>0</v>
      </c>
      <c r="BW141" s="79">
        <f>SUM(Gosforth:Ermelo!BW141)</f>
        <v>0</v>
      </c>
      <c r="BX141" s="79">
        <f>SUM(Gosforth:Ermelo!BX141)</f>
        <v>0</v>
      </c>
      <c r="BY141" s="79">
        <f>SUM(Gosforth:Ermelo!BY141)</f>
        <v>0</v>
      </c>
      <c r="BZ141" s="79">
        <f>SUM(Gosforth:Ermelo!BZ141)</f>
        <v>0</v>
      </c>
      <c r="CA141" s="79">
        <f>SUM(Gosforth:Ermelo!CA141)</f>
        <v>0</v>
      </c>
      <c r="CB141" s="79">
        <f>SUM(Gosforth:Ermelo!CB141)</f>
        <v>0</v>
      </c>
      <c r="CC141" s="78">
        <f>SUM(Gosforth:Ermelo!CC141)</f>
        <v>0</v>
      </c>
      <c r="CD141" s="179" t="s">
        <v>54</v>
      </c>
    </row>
    <row r="142" spans="1:82" ht="15">
      <c r="A142" s="41"/>
      <c r="B142" s="75" t="s">
        <v>287</v>
      </c>
      <c r="C142" s="131" t="s">
        <v>288</v>
      </c>
      <c r="D142" s="132" t="s">
        <v>64</v>
      </c>
      <c r="E142" s="266">
        <f>SUM(Gosforth:Ermelo!E142)</f>
        <v>360</v>
      </c>
      <c r="F142" s="221" t="b">
        <f>(Gosforth!G142+Dalpark!G142+Leandra!G142+Trichardt!G142+Ermelo!G142)=G142</f>
        <v>1</v>
      </c>
      <c r="G142" s="76">
        <f t="shared" si="63"/>
        <v>0</v>
      </c>
      <c r="H142" s="77">
        <f>SUM(Gosforth:Ermelo!H142)</f>
        <v>0</v>
      </c>
      <c r="I142" s="78">
        <f>SUM(Gosforth:Ermelo!I142)</f>
        <v>0</v>
      </c>
      <c r="J142" s="77">
        <f>SUM(Gosforth:Ermelo!J142)</f>
        <v>0</v>
      </c>
      <c r="K142" s="79">
        <f>SUM(Gosforth:Ermelo!K142)</f>
        <v>0</v>
      </c>
      <c r="L142" s="79">
        <f>SUM(Gosforth:Ermelo!L142)</f>
        <v>0</v>
      </c>
      <c r="M142" s="79">
        <f>SUM(Gosforth:Ermelo!M142)</f>
        <v>0</v>
      </c>
      <c r="N142" s="79">
        <f>SUM(Gosforth:Ermelo!N142)</f>
        <v>0</v>
      </c>
      <c r="O142" s="79">
        <f>SUM(Gosforth:Ermelo!O142)</f>
        <v>0</v>
      </c>
      <c r="P142" s="79">
        <f>SUM(Gosforth:Ermelo!P142)</f>
        <v>0</v>
      </c>
      <c r="Q142" s="79">
        <f>SUM(Gosforth:Ermelo!Q142)</f>
        <v>0</v>
      </c>
      <c r="R142" s="79">
        <f>SUM(Gosforth:Ermelo!R142)</f>
        <v>0</v>
      </c>
      <c r="S142" s="79">
        <f>SUM(Gosforth:Ermelo!S142)</f>
        <v>0</v>
      </c>
      <c r="T142" s="79">
        <f>SUM(Gosforth:Ermelo!T142)</f>
        <v>0</v>
      </c>
      <c r="U142" s="78">
        <f>SUM(Gosforth:Ermelo!U142)</f>
        <v>0</v>
      </c>
      <c r="V142" s="77">
        <f>SUM(Gosforth:Ermelo!V142)</f>
        <v>0</v>
      </c>
      <c r="W142" s="79">
        <f>SUM(Gosforth:Ermelo!W142)</f>
        <v>0</v>
      </c>
      <c r="X142" s="79">
        <f>SUM(Gosforth:Ermelo!X142)</f>
        <v>0</v>
      </c>
      <c r="Y142" s="79">
        <f>SUM(Gosforth:Ermelo!Y142)</f>
        <v>0</v>
      </c>
      <c r="Z142" s="79">
        <f>SUM(Gosforth:Ermelo!Z142)</f>
        <v>0</v>
      </c>
      <c r="AA142" s="79">
        <f>SUM(Gosforth:Ermelo!AA142)</f>
        <v>0</v>
      </c>
      <c r="AB142" s="79">
        <f>SUM(Gosforth:Ermelo!AB142)</f>
        <v>0</v>
      </c>
      <c r="AC142" s="79">
        <f>SUM(Gosforth:Ermelo!AC142)</f>
        <v>0</v>
      </c>
      <c r="AD142" s="79">
        <f>SUM(Gosforth:Ermelo!AD142)</f>
        <v>0</v>
      </c>
      <c r="AE142" s="79">
        <f>SUM(Gosforth:Ermelo!AE142)</f>
        <v>0</v>
      </c>
      <c r="AF142" s="79">
        <f>SUM(Gosforth:Ermelo!AF142)</f>
        <v>0</v>
      </c>
      <c r="AG142" s="78">
        <f>SUM(Gosforth:Ermelo!AG142)</f>
        <v>0</v>
      </c>
      <c r="AH142" s="80">
        <f>SUM(Gosforth:Ermelo!AH142)</f>
        <v>0</v>
      </c>
      <c r="AI142" s="79">
        <f>SUM(Gosforth:Ermelo!AI142)</f>
        <v>0</v>
      </c>
      <c r="AJ142" s="79">
        <f>SUM(Gosforth:Ermelo!AJ142)</f>
        <v>0</v>
      </c>
      <c r="AK142" s="79">
        <f>SUM(Gosforth:Ermelo!AK142)</f>
        <v>0</v>
      </c>
      <c r="AL142" s="79">
        <f>SUM(Gosforth:Ermelo!AL142)</f>
        <v>0</v>
      </c>
      <c r="AM142" s="79">
        <f>SUM(Gosforth:Ermelo!AM142)</f>
        <v>0</v>
      </c>
      <c r="AN142" s="79">
        <f>SUM(Gosforth:Ermelo!AN142)</f>
        <v>0</v>
      </c>
      <c r="AO142" s="79">
        <f>SUM(Gosforth:Ermelo!AO142)</f>
        <v>0</v>
      </c>
      <c r="AP142" s="79">
        <f>SUM(Gosforth:Ermelo!AP142)</f>
        <v>0</v>
      </c>
      <c r="AQ142" s="79">
        <f>SUM(Gosforth:Ermelo!AQ142)</f>
        <v>0</v>
      </c>
      <c r="AR142" s="79">
        <f>SUM(Gosforth:Ermelo!AR142)</f>
        <v>0</v>
      </c>
      <c r="AS142" s="78">
        <f>SUM(Gosforth:Ermelo!AS142)</f>
        <v>0</v>
      </c>
      <c r="AT142" s="80">
        <f>SUM(Gosforth:Ermelo!AT142)</f>
        <v>0</v>
      </c>
      <c r="AU142" s="79">
        <f>SUM(Gosforth:Ermelo!AU142)</f>
        <v>0</v>
      </c>
      <c r="AV142" s="79">
        <f>SUM(Gosforth:Ermelo!AV142)</f>
        <v>0</v>
      </c>
      <c r="AW142" s="79">
        <f>SUM(Gosforth:Ermelo!AW142)</f>
        <v>0</v>
      </c>
      <c r="AX142" s="79">
        <f>SUM(Gosforth:Ermelo!AX142)</f>
        <v>0</v>
      </c>
      <c r="AY142" s="79">
        <f>SUM(Gosforth:Ermelo!AY142)</f>
        <v>0</v>
      </c>
      <c r="AZ142" s="79">
        <f>SUM(Gosforth:Ermelo!AZ142)</f>
        <v>0</v>
      </c>
      <c r="BA142" s="79">
        <f>SUM(Gosforth:Ermelo!BA142)</f>
        <v>0</v>
      </c>
      <c r="BB142" s="79">
        <f>SUM(Gosforth:Ermelo!BB142)</f>
        <v>0</v>
      </c>
      <c r="BC142" s="79">
        <f>SUM(Gosforth:Ermelo!BC142)</f>
        <v>0</v>
      </c>
      <c r="BD142" s="79">
        <f>SUM(Gosforth:Ermelo!BD142)</f>
        <v>0</v>
      </c>
      <c r="BE142" s="78">
        <f>SUM(Gosforth:Ermelo!BE142)</f>
        <v>0</v>
      </c>
      <c r="BF142" s="80">
        <f>SUM(Gosforth:Ermelo!BF142)</f>
        <v>0</v>
      </c>
      <c r="BG142" s="79">
        <f>SUM(Gosforth:Ermelo!BG142)</f>
        <v>0</v>
      </c>
      <c r="BH142" s="79">
        <f>SUM(Gosforth:Ermelo!BH142)</f>
        <v>0</v>
      </c>
      <c r="BI142" s="79">
        <f>SUM(Gosforth:Ermelo!BI142)</f>
        <v>0</v>
      </c>
      <c r="BJ142" s="79">
        <f>SUM(Gosforth:Ermelo!BJ142)</f>
        <v>0</v>
      </c>
      <c r="BK142" s="79">
        <f>SUM(Gosforth:Ermelo!BK142)</f>
        <v>0</v>
      </c>
      <c r="BL142" s="79">
        <f>SUM(Gosforth:Ermelo!BL142)</f>
        <v>0</v>
      </c>
      <c r="BM142" s="79">
        <f>SUM(Gosforth:Ermelo!BM142)</f>
        <v>0</v>
      </c>
      <c r="BN142" s="79">
        <f>SUM(Gosforth:Ermelo!BN142)</f>
        <v>0</v>
      </c>
      <c r="BO142" s="79">
        <f>SUM(Gosforth:Ermelo!BO142)</f>
        <v>0</v>
      </c>
      <c r="BP142" s="79">
        <f>SUM(Gosforth:Ermelo!BP142)</f>
        <v>0</v>
      </c>
      <c r="BQ142" s="78">
        <f>SUM(Gosforth:Ermelo!BQ142)</f>
        <v>0</v>
      </c>
      <c r="BR142" s="80">
        <f>SUM(Gosforth:Ermelo!BR142)</f>
        <v>0</v>
      </c>
      <c r="BS142" s="79">
        <f>SUM(Gosforth:Ermelo!BS142)</f>
        <v>0</v>
      </c>
      <c r="BT142" s="79">
        <f>SUM(Gosforth:Ermelo!BT142)</f>
        <v>0</v>
      </c>
      <c r="BU142" s="79">
        <f>SUM(Gosforth:Ermelo!BU142)</f>
        <v>0</v>
      </c>
      <c r="BV142" s="79">
        <f>SUM(Gosforth:Ermelo!BV142)</f>
        <v>0</v>
      </c>
      <c r="BW142" s="79">
        <f>SUM(Gosforth:Ermelo!BW142)</f>
        <v>0</v>
      </c>
      <c r="BX142" s="79">
        <f>SUM(Gosforth:Ermelo!BX142)</f>
        <v>0</v>
      </c>
      <c r="BY142" s="79">
        <f>SUM(Gosforth:Ermelo!BY142)</f>
        <v>0</v>
      </c>
      <c r="BZ142" s="79">
        <f>SUM(Gosforth:Ermelo!BZ142)</f>
        <v>0</v>
      </c>
      <c r="CA142" s="79">
        <f>SUM(Gosforth:Ermelo!CA142)</f>
        <v>0</v>
      </c>
      <c r="CB142" s="79">
        <f>SUM(Gosforth:Ermelo!CB142)</f>
        <v>0</v>
      </c>
      <c r="CC142" s="78">
        <f>SUM(Gosforth:Ermelo!CC142)</f>
        <v>0</v>
      </c>
      <c r="CD142" s="41" t="s">
        <v>54</v>
      </c>
    </row>
    <row r="143" spans="1:82" ht="15">
      <c r="A143" s="41"/>
      <c r="B143" s="75" t="s">
        <v>289</v>
      </c>
      <c r="C143" s="131" t="s">
        <v>290</v>
      </c>
      <c r="D143" s="132" t="s">
        <v>64</v>
      </c>
      <c r="E143" s="266">
        <f>SUM(Gosforth:Ermelo!E143)</f>
        <v>360</v>
      </c>
      <c r="F143" s="221" t="b">
        <f>(Gosforth!G143+Dalpark!G143+Leandra!G143+Trichardt!G143+Ermelo!G143)=G143</f>
        <v>1</v>
      </c>
      <c r="G143" s="76">
        <f t="shared" si="63"/>
        <v>0</v>
      </c>
      <c r="H143" s="77">
        <f>SUM(Gosforth:Ermelo!H143)</f>
        <v>0</v>
      </c>
      <c r="I143" s="78">
        <f>SUM(Gosforth:Ermelo!I143)</f>
        <v>0</v>
      </c>
      <c r="J143" s="77">
        <f>SUM(Gosforth:Ermelo!J143)</f>
        <v>0</v>
      </c>
      <c r="K143" s="79">
        <f>SUM(Gosforth:Ermelo!K143)</f>
        <v>0</v>
      </c>
      <c r="L143" s="79">
        <f>SUM(Gosforth:Ermelo!L143)</f>
        <v>0</v>
      </c>
      <c r="M143" s="79">
        <f>SUM(Gosforth:Ermelo!M143)</f>
        <v>0</v>
      </c>
      <c r="N143" s="79">
        <f>SUM(Gosforth:Ermelo!N143)</f>
        <v>0</v>
      </c>
      <c r="O143" s="79">
        <f>SUM(Gosforth:Ermelo!O143)</f>
        <v>0</v>
      </c>
      <c r="P143" s="79">
        <f>SUM(Gosforth:Ermelo!P143)</f>
        <v>0</v>
      </c>
      <c r="Q143" s="79">
        <f>SUM(Gosforth:Ermelo!Q143)</f>
        <v>0</v>
      </c>
      <c r="R143" s="79">
        <f>SUM(Gosforth:Ermelo!R143)</f>
        <v>0</v>
      </c>
      <c r="S143" s="79">
        <f>SUM(Gosforth:Ermelo!S143)</f>
        <v>0</v>
      </c>
      <c r="T143" s="79">
        <f>SUM(Gosforth:Ermelo!T143)</f>
        <v>0</v>
      </c>
      <c r="U143" s="78">
        <f>SUM(Gosforth:Ermelo!U143)</f>
        <v>0</v>
      </c>
      <c r="V143" s="77">
        <f>SUM(Gosforth:Ermelo!V143)</f>
        <v>0</v>
      </c>
      <c r="W143" s="79">
        <f>SUM(Gosforth:Ermelo!W143)</f>
        <v>0</v>
      </c>
      <c r="X143" s="79">
        <f>SUM(Gosforth:Ermelo!X143)</f>
        <v>0</v>
      </c>
      <c r="Y143" s="79">
        <f>SUM(Gosforth:Ermelo!Y143)</f>
        <v>0</v>
      </c>
      <c r="Z143" s="79">
        <f>SUM(Gosforth:Ermelo!Z143)</f>
        <v>0</v>
      </c>
      <c r="AA143" s="79">
        <f>SUM(Gosforth:Ermelo!AA143)</f>
        <v>0</v>
      </c>
      <c r="AB143" s="79">
        <f>SUM(Gosforth:Ermelo!AB143)</f>
        <v>0</v>
      </c>
      <c r="AC143" s="79">
        <f>SUM(Gosforth:Ermelo!AC143)</f>
        <v>0</v>
      </c>
      <c r="AD143" s="79">
        <f>SUM(Gosforth:Ermelo!AD143)</f>
        <v>0</v>
      </c>
      <c r="AE143" s="79">
        <f>SUM(Gosforth:Ermelo!AE143)</f>
        <v>0</v>
      </c>
      <c r="AF143" s="79">
        <f>SUM(Gosforth:Ermelo!AF143)</f>
        <v>0</v>
      </c>
      <c r="AG143" s="78">
        <f>SUM(Gosforth:Ermelo!AG143)</f>
        <v>0</v>
      </c>
      <c r="AH143" s="80">
        <f>SUM(Gosforth:Ermelo!AH143)</f>
        <v>0</v>
      </c>
      <c r="AI143" s="79">
        <f>SUM(Gosforth:Ermelo!AI143)</f>
        <v>0</v>
      </c>
      <c r="AJ143" s="79">
        <f>SUM(Gosforth:Ermelo!AJ143)</f>
        <v>0</v>
      </c>
      <c r="AK143" s="79">
        <f>SUM(Gosforth:Ermelo!AK143)</f>
        <v>0</v>
      </c>
      <c r="AL143" s="79">
        <f>SUM(Gosforth:Ermelo!AL143)</f>
        <v>0</v>
      </c>
      <c r="AM143" s="79">
        <f>SUM(Gosforth:Ermelo!AM143)</f>
        <v>0</v>
      </c>
      <c r="AN143" s="79">
        <f>SUM(Gosforth:Ermelo!AN143)</f>
        <v>0</v>
      </c>
      <c r="AO143" s="79">
        <f>SUM(Gosforth:Ermelo!AO143)</f>
        <v>0</v>
      </c>
      <c r="AP143" s="79">
        <f>SUM(Gosforth:Ermelo!AP143)</f>
        <v>0</v>
      </c>
      <c r="AQ143" s="79">
        <f>SUM(Gosforth:Ermelo!AQ143)</f>
        <v>0</v>
      </c>
      <c r="AR143" s="79">
        <f>SUM(Gosforth:Ermelo!AR143)</f>
        <v>0</v>
      </c>
      <c r="AS143" s="78">
        <f>SUM(Gosforth:Ermelo!AS143)</f>
        <v>0</v>
      </c>
      <c r="AT143" s="80">
        <f>SUM(Gosforth:Ermelo!AT143)</f>
        <v>0</v>
      </c>
      <c r="AU143" s="79">
        <f>SUM(Gosforth:Ermelo!AU143)</f>
        <v>0</v>
      </c>
      <c r="AV143" s="79">
        <f>SUM(Gosforth:Ermelo!AV143)</f>
        <v>0</v>
      </c>
      <c r="AW143" s="79">
        <f>SUM(Gosforth:Ermelo!AW143)</f>
        <v>0</v>
      </c>
      <c r="AX143" s="79">
        <f>SUM(Gosforth:Ermelo!AX143)</f>
        <v>0</v>
      </c>
      <c r="AY143" s="79">
        <f>SUM(Gosforth:Ermelo!AY143)</f>
        <v>0</v>
      </c>
      <c r="AZ143" s="79">
        <f>SUM(Gosforth:Ermelo!AZ143)</f>
        <v>0</v>
      </c>
      <c r="BA143" s="79">
        <f>SUM(Gosforth:Ermelo!BA143)</f>
        <v>0</v>
      </c>
      <c r="BB143" s="79">
        <f>SUM(Gosforth:Ermelo!BB143)</f>
        <v>0</v>
      </c>
      <c r="BC143" s="79">
        <f>SUM(Gosforth:Ermelo!BC143)</f>
        <v>0</v>
      </c>
      <c r="BD143" s="79">
        <f>SUM(Gosforth:Ermelo!BD143)</f>
        <v>0</v>
      </c>
      <c r="BE143" s="78">
        <f>SUM(Gosforth:Ermelo!BE143)</f>
        <v>0</v>
      </c>
      <c r="BF143" s="80">
        <f>SUM(Gosforth:Ermelo!BF143)</f>
        <v>0</v>
      </c>
      <c r="BG143" s="79">
        <f>SUM(Gosforth:Ermelo!BG143)</f>
        <v>0</v>
      </c>
      <c r="BH143" s="79">
        <f>SUM(Gosforth:Ermelo!BH143)</f>
        <v>0</v>
      </c>
      <c r="BI143" s="79">
        <f>SUM(Gosforth:Ermelo!BI143)</f>
        <v>0</v>
      </c>
      <c r="BJ143" s="79">
        <f>SUM(Gosforth:Ermelo!BJ143)</f>
        <v>0</v>
      </c>
      <c r="BK143" s="79">
        <f>SUM(Gosforth:Ermelo!BK143)</f>
        <v>0</v>
      </c>
      <c r="BL143" s="79">
        <f>SUM(Gosforth:Ermelo!BL143)</f>
        <v>0</v>
      </c>
      <c r="BM143" s="79">
        <f>SUM(Gosforth:Ermelo!BM143)</f>
        <v>0</v>
      </c>
      <c r="BN143" s="79">
        <f>SUM(Gosforth:Ermelo!BN143)</f>
        <v>0</v>
      </c>
      <c r="BO143" s="79">
        <f>SUM(Gosforth:Ermelo!BO143)</f>
        <v>0</v>
      </c>
      <c r="BP143" s="79">
        <f>SUM(Gosforth:Ermelo!BP143)</f>
        <v>0</v>
      </c>
      <c r="BQ143" s="78">
        <f>SUM(Gosforth:Ermelo!BQ143)</f>
        <v>0</v>
      </c>
      <c r="BR143" s="80">
        <f>SUM(Gosforth:Ermelo!BR143)</f>
        <v>0</v>
      </c>
      <c r="BS143" s="79">
        <f>SUM(Gosforth:Ermelo!BS143)</f>
        <v>0</v>
      </c>
      <c r="BT143" s="79">
        <f>SUM(Gosforth:Ermelo!BT143)</f>
        <v>0</v>
      </c>
      <c r="BU143" s="79">
        <f>SUM(Gosforth:Ermelo!BU143)</f>
        <v>0</v>
      </c>
      <c r="BV143" s="79">
        <f>SUM(Gosforth:Ermelo!BV143)</f>
        <v>0</v>
      </c>
      <c r="BW143" s="79">
        <f>SUM(Gosforth:Ermelo!BW143)</f>
        <v>0</v>
      </c>
      <c r="BX143" s="79">
        <f>SUM(Gosforth:Ermelo!BX143)</f>
        <v>0</v>
      </c>
      <c r="BY143" s="79">
        <f>SUM(Gosforth:Ermelo!BY143)</f>
        <v>0</v>
      </c>
      <c r="BZ143" s="79">
        <f>SUM(Gosforth:Ermelo!BZ143)</f>
        <v>0</v>
      </c>
      <c r="CA143" s="79">
        <f>SUM(Gosforth:Ermelo!CA143)</f>
        <v>0</v>
      </c>
      <c r="CB143" s="79">
        <f>SUM(Gosforth:Ermelo!CB143)</f>
        <v>0</v>
      </c>
      <c r="CC143" s="78">
        <f>SUM(Gosforth:Ermelo!CC143)</f>
        <v>0</v>
      </c>
      <c r="CD143" s="41" t="s">
        <v>54</v>
      </c>
    </row>
    <row r="144" spans="1:82" ht="15">
      <c r="A144" s="41"/>
      <c r="B144" s="180" t="s">
        <v>291</v>
      </c>
      <c r="C144" s="181" t="s">
        <v>292</v>
      </c>
      <c r="D144" s="182" t="s">
        <v>92</v>
      </c>
      <c r="E144" s="329">
        <f>SUM(Gosforth:Ermelo!E144)</f>
        <v>0</v>
      </c>
      <c r="F144" s="221" t="b">
        <f>(Gosforth!G144+Dalpark!G144+Leandra!G144+Trichardt!G144+Ermelo!G144)=G144</f>
        <v>1</v>
      </c>
      <c r="G144" s="178">
        <f t="shared" si="63"/>
        <v>0</v>
      </c>
      <c r="H144" s="77">
        <f>SUM(Gosforth:Ermelo!H144)</f>
        <v>0</v>
      </c>
      <c r="I144" s="78">
        <f>SUM(Gosforth:Ermelo!I144)</f>
        <v>0</v>
      </c>
      <c r="J144" s="77">
        <f>SUM(Gosforth:Ermelo!J144)</f>
        <v>0</v>
      </c>
      <c r="K144" s="79">
        <f>SUM(Gosforth:Ermelo!K144)</f>
        <v>0</v>
      </c>
      <c r="L144" s="79">
        <f>SUM(Gosforth:Ermelo!L144)</f>
        <v>0</v>
      </c>
      <c r="M144" s="79">
        <f>SUM(Gosforth:Ermelo!M144)</f>
        <v>0</v>
      </c>
      <c r="N144" s="79">
        <f>SUM(Gosforth:Ermelo!N144)</f>
        <v>0</v>
      </c>
      <c r="O144" s="79">
        <f>SUM(Gosforth:Ermelo!O144)</f>
        <v>0</v>
      </c>
      <c r="P144" s="79">
        <f>SUM(Gosforth:Ermelo!P144)</f>
        <v>0</v>
      </c>
      <c r="Q144" s="79">
        <f>SUM(Gosforth:Ermelo!Q144)</f>
        <v>0</v>
      </c>
      <c r="R144" s="79">
        <f>SUM(Gosforth:Ermelo!R144)</f>
        <v>0</v>
      </c>
      <c r="S144" s="79">
        <f>SUM(Gosforth:Ermelo!S144)</f>
        <v>0</v>
      </c>
      <c r="T144" s="79">
        <f>SUM(Gosforth:Ermelo!T144)</f>
        <v>0</v>
      </c>
      <c r="U144" s="78">
        <f>SUM(Gosforth:Ermelo!U144)</f>
        <v>0</v>
      </c>
      <c r="V144" s="77">
        <f>SUM(Gosforth:Ermelo!V144)</f>
        <v>0</v>
      </c>
      <c r="W144" s="79">
        <f>SUM(Gosforth:Ermelo!W144)</f>
        <v>0</v>
      </c>
      <c r="X144" s="79">
        <f>SUM(Gosforth:Ermelo!X144)</f>
        <v>0</v>
      </c>
      <c r="Y144" s="79">
        <f>SUM(Gosforth:Ermelo!Y144)</f>
        <v>0</v>
      </c>
      <c r="Z144" s="79">
        <f>SUM(Gosforth:Ermelo!Z144)</f>
        <v>0</v>
      </c>
      <c r="AA144" s="79">
        <f>SUM(Gosforth:Ermelo!AA144)</f>
        <v>0</v>
      </c>
      <c r="AB144" s="79">
        <f>SUM(Gosforth:Ermelo!AB144)</f>
        <v>0</v>
      </c>
      <c r="AC144" s="79">
        <f>SUM(Gosforth:Ermelo!AC144)</f>
        <v>0</v>
      </c>
      <c r="AD144" s="79">
        <f>SUM(Gosforth:Ermelo!AD144)</f>
        <v>0</v>
      </c>
      <c r="AE144" s="79">
        <f>SUM(Gosforth:Ermelo!AE144)</f>
        <v>0</v>
      </c>
      <c r="AF144" s="79">
        <f>SUM(Gosforth:Ermelo!AF144)</f>
        <v>0</v>
      </c>
      <c r="AG144" s="78">
        <f>SUM(Gosforth:Ermelo!AG144)</f>
        <v>0</v>
      </c>
      <c r="AH144" s="80">
        <f>SUM(Gosforth:Ermelo!AH144)</f>
        <v>0</v>
      </c>
      <c r="AI144" s="79">
        <f>SUM(Gosforth:Ermelo!AI144)</f>
        <v>0</v>
      </c>
      <c r="AJ144" s="79">
        <f>SUM(Gosforth:Ermelo!AJ144)</f>
        <v>0</v>
      </c>
      <c r="AK144" s="79">
        <f>SUM(Gosforth:Ermelo!AK144)</f>
        <v>0</v>
      </c>
      <c r="AL144" s="79">
        <f>SUM(Gosforth:Ermelo!AL144)</f>
        <v>0</v>
      </c>
      <c r="AM144" s="79">
        <f>SUM(Gosforth:Ermelo!AM144)</f>
        <v>0</v>
      </c>
      <c r="AN144" s="79">
        <f>SUM(Gosforth:Ermelo!AN144)</f>
        <v>0</v>
      </c>
      <c r="AO144" s="79">
        <f>SUM(Gosforth:Ermelo!AO144)</f>
        <v>0</v>
      </c>
      <c r="AP144" s="79">
        <f>SUM(Gosforth:Ermelo!AP144)</f>
        <v>0</v>
      </c>
      <c r="AQ144" s="79">
        <f>SUM(Gosforth:Ermelo!AQ144)</f>
        <v>0</v>
      </c>
      <c r="AR144" s="79">
        <f>SUM(Gosforth:Ermelo!AR144)</f>
        <v>0</v>
      </c>
      <c r="AS144" s="78">
        <f>SUM(Gosforth:Ermelo!AS144)</f>
        <v>0</v>
      </c>
      <c r="AT144" s="80">
        <f>SUM(Gosforth:Ermelo!AT144)</f>
        <v>0</v>
      </c>
      <c r="AU144" s="79">
        <f>SUM(Gosforth:Ermelo!AU144)</f>
        <v>0</v>
      </c>
      <c r="AV144" s="79">
        <f>SUM(Gosforth:Ermelo!AV144)</f>
        <v>0</v>
      </c>
      <c r="AW144" s="79">
        <f>SUM(Gosforth:Ermelo!AW144)</f>
        <v>0</v>
      </c>
      <c r="AX144" s="79">
        <f>SUM(Gosforth:Ermelo!AX144)</f>
        <v>0</v>
      </c>
      <c r="AY144" s="79">
        <f>SUM(Gosforth:Ermelo!AY144)</f>
        <v>0</v>
      </c>
      <c r="AZ144" s="79">
        <f>SUM(Gosforth:Ermelo!AZ144)</f>
        <v>0</v>
      </c>
      <c r="BA144" s="79">
        <f>SUM(Gosforth:Ermelo!BA144)</f>
        <v>0</v>
      </c>
      <c r="BB144" s="79">
        <f>SUM(Gosforth:Ermelo!BB144)</f>
        <v>0</v>
      </c>
      <c r="BC144" s="79">
        <f>SUM(Gosforth:Ermelo!BC144)</f>
        <v>0</v>
      </c>
      <c r="BD144" s="79">
        <f>SUM(Gosforth:Ermelo!BD144)</f>
        <v>0</v>
      </c>
      <c r="BE144" s="78">
        <f>SUM(Gosforth:Ermelo!BE144)</f>
        <v>0</v>
      </c>
      <c r="BF144" s="80">
        <f>SUM(Gosforth:Ermelo!BF144)</f>
        <v>0</v>
      </c>
      <c r="BG144" s="79">
        <f>SUM(Gosforth:Ermelo!BG144)</f>
        <v>0</v>
      </c>
      <c r="BH144" s="79">
        <f>SUM(Gosforth:Ermelo!BH144)</f>
        <v>0</v>
      </c>
      <c r="BI144" s="79">
        <f>SUM(Gosforth:Ermelo!BI144)</f>
        <v>0</v>
      </c>
      <c r="BJ144" s="79">
        <f>SUM(Gosforth:Ermelo!BJ144)</f>
        <v>0</v>
      </c>
      <c r="BK144" s="79">
        <f>SUM(Gosforth:Ermelo!BK144)</f>
        <v>0</v>
      </c>
      <c r="BL144" s="79">
        <f>SUM(Gosforth:Ermelo!BL144)</f>
        <v>0</v>
      </c>
      <c r="BM144" s="79">
        <f>SUM(Gosforth:Ermelo!BM144)</f>
        <v>0</v>
      </c>
      <c r="BN144" s="79">
        <f>SUM(Gosforth:Ermelo!BN144)</f>
        <v>0</v>
      </c>
      <c r="BO144" s="79">
        <f>SUM(Gosforth:Ermelo!BO144)</f>
        <v>0</v>
      </c>
      <c r="BP144" s="79">
        <f>SUM(Gosforth:Ermelo!BP144)</f>
        <v>0</v>
      </c>
      <c r="BQ144" s="78">
        <f>SUM(Gosforth:Ermelo!BQ144)</f>
        <v>0</v>
      </c>
      <c r="BR144" s="80">
        <f>SUM(Gosforth:Ermelo!BR144)</f>
        <v>0</v>
      </c>
      <c r="BS144" s="79">
        <f>SUM(Gosforth:Ermelo!BS144)</f>
        <v>0</v>
      </c>
      <c r="BT144" s="79">
        <f>SUM(Gosforth:Ermelo!BT144)</f>
        <v>0</v>
      </c>
      <c r="BU144" s="79">
        <f>SUM(Gosforth:Ermelo!BU144)</f>
        <v>0</v>
      </c>
      <c r="BV144" s="79">
        <f>SUM(Gosforth:Ermelo!BV144)</f>
        <v>0</v>
      </c>
      <c r="BW144" s="79">
        <f>SUM(Gosforth:Ermelo!BW144)</f>
        <v>0</v>
      </c>
      <c r="BX144" s="79">
        <f>SUM(Gosforth:Ermelo!BX144)</f>
        <v>0</v>
      </c>
      <c r="BY144" s="79">
        <f>SUM(Gosforth:Ermelo!BY144)</f>
        <v>0</v>
      </c>
      <c r="BZ144" s="79">
        <f>SUM(Gosforth:Ermelo!BZ144)</f>
        <v>0</v>
      </c>
      <c r="CA144" s="79">
        <f>SUM(Gosforth:Ermelo!CA144)</f>
        <v>0</v>
      </c>
      <c r="CB144" s="79">
        <f>SUM(Gosforth:Ermelo!CB144)</f>
        <v>0</v>
      </c>
      <c r="CC144" s="78">
        <f>SUM(Gosforth:Ermelo!CC144)</f>
        <v>0</v>
      </c>
      <c r="CD144" s="41" t="s">
        <v>54</v>
      </c>
    </row>
    <row r="145" spans="1:82" ht="15">
      <c r="A145" s="41"/>
      <c r="B145" s="75" t="s">
        <v>293</v>
      </c>
      <c r="C145" s="131" t="s">
        <v>294</v>
      </c>
      <c r="D145" s="132" t="s">
        <v>92</v>
      </c>
      <c r="E145" s="266">
        <f>SUM(Gosforth:Ermelo!E145)</f>
        <v>5</v>
      </c>
      <c r="F145" s="221" t="b">
        <f>(Gosforth!G145+Dalpark!G145+Leandra!G145+Trichardt!G145+Ermelo!G145)=G145</f>
        <v>1</v>
      </c>
      <c r="G145" s="76">
        <f t="shared" si="63"/>
        <v>0</v>
      </c>
      <c r="H145" s="77">
        <f>SUM(Gosforth:Ermelo!H145)</f>
        <v>0</v>
      </c>
      <c r="I145" s="78">
        <f>SUM(Gosforth:Ermelo!I145)</f>
        <v>0</v>
      </c>
      <c r="J145" s="77">
        <f>SUM(Gosforth:Ermelo!J145)</f>
        <v>0</v>
      </c>
      <c r="K145" s="79">
        <f>SUM(Gosforth:Ermelo!K145)</f>
        <v>0</v>
      </c>
      <c r="L145" s="79">
        <f>SUM(Gosforth:Ermelo!L145)</f>
        <v>0</v>
      </c>
      <c r="M145" s="79">
        <f>SUM(Gosforth:Ermelo!M145)</f>
        <v>0</v>
      </c>
      <c r="N145" s="79">
        <f>SUM(Gosforth:Ermelo!N145)</f>
        <v>0</v>
      </c>
      <c r="O145" s="79">
        <f>SUM(Gosforth:Ermelo!O145)</f>
        <v>0</v>
      </c>
      <c r="P145" s="79">
        <f>SUM(Gosforth:Ermelo!P145)</f>
        <v>0</v>
      </c>
      <c r="Q145" s="79">
        <f>SUM(Gosforth:Ermelo!Q145)</f>
        <v>0</v>
      </c>
      <c r="R145" s="79">
        <f>SUM(Gosforth:Ermelo!R145)</f>
        <v>0</v>
      </c>
      <c r="S145" s="79">
        <f>SUM(Gosforth:Ermelo!S145)</f>
        <v>0</v>
      </c>
      <c r="T145" s="79">
        <f>SUM(Gosforth:Ermelo!T145)</f>
        <v>0</v>
      </c>
      <c r="U145" s="78">
        <f>SUM(Gosforth:Ermelo!U145)</f>
        <v>0</v>
      </c>
      <c r="V145" s="77">
        <f>SUM(Gosforth:Ermelo!V145)</f>
        <v>0</v>
      </c>
      <c r="W145" s="79">
        <f>SUM(Gosforth:Ermelo!W145)</f>
        <v>0</v>
      </c>
      <c r="X145" s="79">
        <f>SUM(Gosforth:Ermelo!X145)</f>
        <v>0</v>
      </c>
      <c r="Y145" s="79">
        <f>SUM(Gosforth:Ermelo!Y145)</f>
        <v>0</v>
      </c>
      <c r="Z145" s="79">
        <f>SUM(Gosforth:Ermelo!Z145)</f>
        <v>0</v>
      </c>
      <c r="AA145" s="79">
        <f>SUM(Gosforth:Ermelo!AA145)</f>
        <v>0</v>
      </c>
      <c r="AB145" s="79">
        <f>SUM(Gosforth:Ermelo!AB145)</f>
        <v>0</v>
      </c>
      <c r="AC145" s="79">
        <f>SUM(Gosforth:Ermelo!AC145)</f>
        <v>0</v>
      </c>
      <c r="AD145" s="79">
        <f>SUM(Gosforth:Ermelo!AD145)</f>
        <v>0</v>
      </c>
      <c r="AE145" s="79">
        <f>SUM(Gosforth:Ermelo!AE145)</f>
        <v>0</v>
      </c>
      <c r="AF145" s="79">
        <f>SUM(Gosforth:Ermelo!AF145)</f>
        <v>0</v>
      </c>
      <c r="AG145" s="78">
        <f>SUM(Gosforth:Ermelo!AG145)</f>
        <v>0</v>
      </c>
      <c r="AH145" s="80">
        <f>SUM(Gosforth:Ermelo!AH145)</f>
        <v>0</v>
      </c>
      <c r="AI145" s="79">
        <f>SUM(Gosforth:Ermelo!AI145)</f>
        <v>0</v>
      </c>
      <c r="AJ145" s="79">
        <f>SUM(Gosforth:Ermelo!AJ145)</f>
        <v>0</v>
      </c>
      <c r="AK145" s="79">
        <f>SUM(Gosforth:Ermelo!AK145)</f>
        <v>0</v>
      </c>
      <c r="AL145" s="79">
        <f>SUM(Gosforth:Ermelo!AL145)</f>
        <v>0</v>
      </c>
      <c r="AM145" s="79">
        <f>SUM(Gosforth:Ermelo!AM145)</f>
        <v>0</v>
      </c>
      <c r="AN145" s="79">
        <f>SUM(Gosforth:Ermelo!AN145)</f>
        <v>0</v>
      </c>
      <c r="AO145" s="79">
        <f>SUM(Gosforth:Ermelo!AO145)</f>
        <v>0</v>
      </c>
      <c r="AP145" s="79">
        <f>SUM(Gosforth:Ermelo!AP145)</f>
        <v>0</v>
      </c>
      <c r="AQ145" s="79">
        <f>SUM(Gosforth:Ermelo!AQ145)</f>
        <v>0</v>
      </c>
      <c r="AR145" s="79">
        <f>SUM(Gosforth:Ermelo!AR145)</f>
        <v>0</v>
      </c>
      <c r="AS145" s="78">
        <f>SUM(Gosforth:Ermelo!AS145)</f>
        <v>0</v>
      </c>
      <c r="AT145" s="80">
        <f>SUM(Gosforth:Ermelo!AT145)</f>
        <v>0</v>
      </c>
      <c r="AU145" s="79">
        <f>SUM(Gosforth:Ermelo!AU145)</f>
        <v>0</v>
      </c>
      <c r="AV145" s="79">
        <f>SUM(Gosforth:Ermelo!AV145)</f>
        <v>0</v>
      </c>
      <c r="AW145" s="79">
        <f>SUM(Gosforth:Ermelo!AW145)</f>
        <v>0</v>
      </c>
      <c r="AX145" s="79">
        <f>SUM(Gosforth:Ermelo!AX145)</f>
        <v>0</v>
      </c>
      <c r="AY145" s="79">
        <f>SUM(Gosforth:Ermelo!AY145)</f>
        <v>0</v>
      </c>
      <c r="AZ145" s="79">
        <f>SUM(Gosforth:Ermelo!AZ145)</f>
        <v>0</v>
      </c>
      <c r="BA145" s="79">
        <f>SUM(Gosforth:Ermelo!BA145)</f>
        <v>0</v>
      </c>
      <c r="BB145" s="79">
        <f>SUM(Gosforth:Ermelo!BB145)</f>
        <v>0</v>
      </c>
      <c r="BC145" s="79">
        <f>SUM(Gosforth:Ermelo!BC145)</f>
        <v>0</v>
      </c>
      <c r="BD145" s="79">
        <f>SUM(Gosforth:Ermelo!BD145)</f>
        <v>0</v>
      </c>
      <c r="BE145" s="78">
        <f>SUM(Gosforth:Ermelo!BE145)</f>
        <v>0</v>
      </c>
      <c r="BF145" s="80">
        <f>SUM(Gosforth:Ermelo!BF145)</f>
        <v>0</v>
      </c>
      <c r="BG145" s="79">
        <f>SUM(Gosforth:Ermelo!BG145)</f>
        <v>0</v>
      </c>
      <c r="BH145" s="79">
        <f>SUM(Gosforth:Ermelo!BH145)</f>
        <v>0</v>
      </c>
      <c r="BI145" s="79">
        <f>SUM(Gosforth:Ermelo!BI145)</f>
        <v>0</v>
      </c>
      <c r="BJ145" s="79">
        <f>SUM(Gosforth:Ermelo!BJ145)</f>
        <v>0</v>
      </c>
      <c r="BK145" s="79">
        <f>SUM(Gosforth:Ermelo!BK145)</f>
        <v>0</v>
      </c>
      <c r="BL145" s="79">
        <f>SUM(Gosforth:Ermelo!BL145)</f>
        <v>0</v>
      </c>
      <c r="BM145" s="79">
        <f>SUM(Gosforth:Ermelo!BM145)</f>
        <v>0</v>
      </c>
      <c r="BN145" s="79">
        <f>SUM(Gosforth:Ermelo!BN145)</f>
        <v>0</v>
      </c>
      <c r="BO145" s="79">
        <f>SUM(Gosforth:Ermelo!BO145)</f>
        <v>0</v>
      </c>
      <c r="BP145" s="79">
        <f>SUM(Gosforth:Ermelo!BP145)</f>
        <v>0</v>
      </c>
      <c r="BQ145" s="78">
        <f>SUM(Gosforth:Ermelo!BQ145)</f>
        <v>0</v>
      </c>
      <c r="BR145" s="80">
        <f>SUM(Gosforth:Ermelo!BR145)</f>
        <v>0</v>
      </c>
      <c r="BS145" s="79">
        <f>SUM(Gosforth:Ermelo!BS145)</f>
        <v>0</v>
      </c>
      <c r="BT145" s="79">
        <f>SUM(Gosforth:Ermelo!BT145)</f>
        <v>0</v>
      </c>
      <c r="BU145" s="79">
        <f>SUM(Gosforth:Ermelo!BU145)</f>
        <v>0</v>
      </c>
      <c r="BV145" s="79">
        <f>SUM(Gosforth:Ermelo!BV145)</f>
        <v>0</v>
      </c>
      <c r="BW145" s="79">
        <f>SUM(Gosforth:Ermelo!BW145)</f>
        <v>0</v>
      </c>
      <c r="BX145" s="79">
        <f>SUM(Gosforth:Ermelo!BX145)</f>
        <v>0</v>
      </c>
      <c r="BY145" s="79">
        <f>SUM(Gosforth:Ermelo!BY145)</f>
        <v>0</v>
      </c>
      <c r="BZ145" s="79">
        <f>SUM(Gosforth:Ermelo!BZ145)</f>
        <v>0</v>
      </c>
      <c r="CA145" s="79">
        <f>SUM(Gosforth:Ermelo!CA145)</f>
        <v>0</v>
      </c>
      <c r="CB145" s="79">
        <f>SUM(Gosforth:Ermelo!CB145)</f>
        <v>0</v>
      </c>
      <c r="CC145" s="78">
        <f>SUM(Gosforth:Ermelo!CC145)</f>
        <v>0</v>
      </c>
      <c r="CD145" s="41" t="s">
        <v>54</v>
      </c>
    </row>
    <row r="146" spans="1:82" ht="15">
      <c r="A146" s="41"/>
      <c r="B146" s="123" t="s">
        <v>295</v>
      </c>
      <c r="C146" s="124" t="s">
        <v>296</v>
      </c>
      <c r="D146" s="125"/>
      <c r="E146" s="328"/>
      <c r="F146" s="221" t="b">
        <f>(Gosforth!G146+Dalpark!G146+Leandra!G146+Trichardt!G146+Ermelo!G146)=G146</f>
        <v>1</v>
      </c>
      <c r="G146" s="126">
        <f>SUM(G147:G149)</f>
        <v>0</v>
      </c>
      <c r="H146" s="127">
        <f t="shared" ref="H146:BS146" si="65">SUM(H147:H149)</f>
        <v>0</v>
      </c>
      <c r="I146" s="128">
        <f t="shared" si="65"/>
        <v>0</v>
      </c>
      <c r="J146" s="127">
        <f t="shared" si="65"/>
        <v>0</v>
      </c>
      <c r="K146" s="129">
        <f t="shared" si="65"/>
        <v>0</v>
      </c>
      <c r="L146" s="129">
        <f t="shared" si="65"/>
        <v>0</v>
      </c>
      <c r="M146" s="129">
        <f t="shared" si="65"/>
        <v>0</v>
      </c>
      <c r="N146" s="129">
        <f t="shared" si="65"/>
        <v>0</v>
      </c>
      <c r="O146" s="129">
        <f t="shared" si="65"/>
        <v>0</v>
      </c>
      <c r="P146" s="129">
        <f t="shared" si="65"/>
        <v>0</v>
      </c>
      <c r="Q146" s="129">
        <f t="shared" si="65"/>
        <v>0</v>
      </c>
      <c r="R146" s="129">
        <f t="shared" si="65"/>
        <v>0</v>
      </c>
      <c r="S146" s="129">
        <f t="shared" si="65"/>
        <v>0</v>
      </c>
      <c r="T146" s="129">
        <f t="shared" si="65"/>
        <v>0</v>
      </c>
      <c r="U146" s="128">
        <f t="shared" si="65"/>
        <v>0</v>
      </c>
      <c r="V146" s="127">
        <f t="shared" si="65"/>
        <v>0</v>
      </c>
      <c r="W146" s="129">
        <f t="shared" si="65"/>
        <v>0</v>
      </c>
      <c r="X146" s="129">
        <f t="shared" si="65"/>
        <v>0</v>
      </c>
      <c r="Y146" s="129">
        <f t="shared" si="65"/>
        <v>0</v>
      </c>
      <c r="Z146" s="129">
        <f t="shared" si="65"/>
        <v>0</v>
      </c>
      <c r="AA146" s="129">
        <f t="shared" si="65"/>
        <v>0</v>
      </c>
      <c r="AB146" s="129">
        <f t="shared" si="65"/>
        <v>0</v>
      </c>
      <c r="AC146" s="129">
        <f t="shared" si="65"/>
        <v>0</v>
      </c>
      <c r="AD146" s="129">
        <f t="shared" si="65"/>
        <v>0</v>
      </c>
      <c r="AE146" s="129">
        <f t="shared" si="65"/>
        <v>0</v>
      </c>
      <c r="AF146" s="129">
        <f t="shared" si="65"/>
        <v>0</v>
      </c>
      <c r="AG146" s="128">
        <f t="shared" si="65"/>
        <v>0</v>
      </c>
      <c r="AH146" s="130">
        <f t="shared" si="65"/>
        <v>0</v>
      </c>
      <c r="AI146" s="129">
        <f t="shared" si="65"/>
        <v>0</v>
      </c>
      <c r="AJ146" s="129">
        <f t="shared" si="65"/>
        <v>0</v>
      </c>
      <c r="AK146" s="129">
        <f t="shared" si="65"/>
        <v>0</v>
      </c>
      <c r="AL146" s="129">
        <f t="shared" si="65"/>
        <v>0</v>
      </c>
      <c r="AM146" s="129">
        <f t="shared" si="65"/>
        <v>0</v>
      </c>
      <c r="AN146" s="129">
        <f t="shared" si="65"/>
        <v>0</v>
      </c>
      <c r="AO146" s="129">
        <f t="shared" si="65"/>
        <v>0</v>
      </c>
      <c r="AP146" s="129">
        <f t="shared" si="65"/>
        <v>0</v>
      </c>
      <c r="AQ146" s="129">
        <f t="shared" si="65"/>
        <v>0</v>
      </c>
      <c r="AR146" s="129">
        <f t="shared" si="65"/>
        <v>0</v>
      </c>
      <c r="AS146" s="128">
        <f t="shared" si="65"/>
        <v>0</v>
      </c>
      <c r="AT146" s="130">
        <f t="shared" si="65"/>
        <v>0</v>
      </c>
      <c r="AU146" s="129">
        <f t="shared" si="65"/>
        <v>0</v>
      </c>
      <c r="AV146" s="129">
        <f t="shared" si="65"/>
        <v>0</v>
      </c>
      <c r="AW146" s="129">
        <f t="shared" si="65"/>
        <v>0</v>
      </c>
      <c r="AX146" s="129">
        <f t="shared" si="65"/>
        <v>0</v>
      </c>
      <c r="AY146" s="129">
        <f t="shared" si="65"/>
        <v>0</v>
      </c>
      <c r="AZ146" s="129">
        <f t="shared" si="65"/>
        <v>0</v>
      </c>
      <c r="BA146" s="129">
        <f t="shared" si="65"/>
        <v>0</v>
      </c>
      <c r="BB146" s="129">
        <f t="shared" si="65"/>
        <v>0</v>
      </c>
      <c r="BC146" s="129">
        <f t="shared" si="65"/>
        <v>0</v>
      </c>
      <c r="BD146" s="129">
        <f t="shared" si="65"/>
        <v>0</v>
      </c>
      <c r="BE146" s="128">
        <f t="shared" si="65"/>
        <v>0</v>
      </c>
      <c r="BF146" s="130">
        <f t="shared" si="65"/>
        <v>0</v>
      </c>
      <c r="BG146" s="129">
        <f t="shared" si="65"/>
        <v>0</v>
      </c>
      <c r="BH146" s="129">
        <f t="shared" si="65"/>
        <v>0</v>
      </c>
      <c r="BI146" s="129">
        <f t="shared" si="65"/>
        <v>0</v>
      </c>
      <c r="BJ146" s="129">
        <f t="shared" si="65"/>
        <v>0</v>
      </c>
      <c r="BK146" s="129">
        <f t="shared" si="65"/>
        <v>0</v>
      </c>
      <c r="BL146" s="129">
        <f t="shared" si="65"/>
        <v>0</v>
      </c>
      <c r="BM146" s="129">
        <f t="shared" si="65"/>
        <v>0</v>
      </c>
      <c r="BN146" s="129">
        <f t="shared" si="65"/>
        <v>0</v>
      </c>
      <c r="BO146" s="129">
        <f t="shared" si="65"/>
        <v>0</v>
      </c>
      <c r="BP146" s="129">
        <f t="shared" si="65"/>
        <v>0</v>
      </c>
      <c r="BQ146" s="128">
        <f t="shared" si="65"/>
        <v>0</v>
      </c>
      <c r="BR146" s="130">
        <f t="shared" si="65"/>
        <v>0</v>
      </c>
      <c r="BS146" s="129">
        <f t="shared" si="65"/>
        <v>0</v>
      </c>
      <c r="BT146" s="129">
        <f t="shared" ref="BT146:CC146" si="66">SUM(BT147:BT149)</f>
        <v>0</v>
      </c>
      <c r="BU146" s="129">
        <f t="shared" si="66"/>
        <v>0</v>
      </c>
      <c r="BV146" s="129">
        <f t="shared" si="66"/>
        <v>0</v>
      </c>
      <c r="BW146" s="129">
        <f t="shared" si="66"/>
        <v>0</v>
      </c>
      <c r="BX146" s="129">
        <f t="shared" si="66"/>
        <v>0</v>
      </c>
      <c r="BY146" s="129">
        <f t="shared" si="66"/>
        <v>0</v>
      </c>
      <c r="BZ146" s="129">
        <f t="shared" si="66"/>
        <v>0</v>
      </c>
      <c r="CA146" s="129">
        <f t="shared" si="66"/>
        <v>0</v>
      </c>
      <c r="CB146" s="129">
        <f t="shared" si="66"/>
        <v>0</v>
      </c>
      <c r="CC146" s="128">
        <f t="shared" si="66"/>
        <v>0</v>
      </c>
      <c r="CD146" s="41" t="s">
        <v>54</v>
      </c>
    </row>
    <row r="147" spans="1:82" ht="15">
      <c r="A147" s="41"/>
      <c r="B147" s="75" t="s">
        <v>297</v>
      </c>
      <c r="C147" s="131" t="s">
        <v>298</v>
      </c>
      <c r="D147" s="141" t="s">
        <v>64</v>
      </c>
      <c r="E147" s="266">
        <f>SUM(Gosforth:Ermelo!E147)</f>
        <v>360</v>
      </c>
      <c r="F147" s="221" t="b">
        <f>(Gosforth!G147+Dalpark!G147+Leandra!G147+Trichardt!G147+Ermelo!G147)=G147</f>
        <v>1</v>
      </c>
      <c r="G147" s="76">
        <f t="shared" ref="G147:G149" si="67">+SUM(H147:CC147)</f>
        <v>0</v>
      </c>
      <c r="H147" s="77">
        <f>SUM(Gosforth:Ermelo!H147)</f>
        <v>0</v>
      </c>
      <c r="I147" s="78">
        <f>SUM(Gosforth:Ermelo!I147)</f>
        <v>0</v>
      </c>
      <c r="J147" s="77">
        <f>SUM(Gosforth:Ermelo!J147)</f>
        <v>0</v>
      </c>
      <c r="K147" s="79">
        <f>SUM(Gosforth:Ermelo!K147)</f>
        <v>0</v>
      </c>
      <c r="L147" s="79">
        <f>SUM(Gosforth:Ermelo!L147)</f>
        <v>0</v>
      </c>
      <c r="M147" s="79">
        <f>SUM(Gosforth:Ermelo!M147)</f>
        <v>0</v>
      </c>
      <c r="N147" s="79">
        <f>SUM(Gosforth:Ermelo!N147)</f>
        <v>0</v>
      </c>
      <c r="O147" s="79">
        <f>SUM(Gosforth:Ermelo!O147)</f>
        <v>0</v>
      </c>
      <c r="P147" s="79">
        <f>SUM(Gosforth:Ermelo!P147)</f>
        <v>0</v>
      </c>
      <c r="Q147" s="79">
        <f>SUM(Gosforth:Ermelo!Q147)</f>
        <v>0</v>
      </c>
      <c r="R147" s="79">
        <f>SUM(Gosforth:Ermelo!R147)</f>
        <v>0</v>
      </c>
      <c r="S147" s="79">
        <f>SUM(Gosforth:Ermelo!S147)</f>
        <v>0</v>
      </c>
      <c r="T147" s="79">
        <f>SUM(Gosforth:Ermelo!T147)</f>
        <v>0</v>
      </c>
      <c r="U147" s="78">
        <f>SUM(Gosforth:Ermelo!U147)</f>
        <v>0</v>
      </c>
      <c r="V147" s="77">
        <f>SUM(Gosforth:Ermelo!V147)</f>
        <v>0</v>
      </c>
      <c r="W147" s="79">
        <f>SUM(Gosforth:Ermelo!W147)</f>
        <v>0</v>
      </c>
      <c r="X147" s="79">
        <f>SUM(Gosforth:Ermelo!X147)</f>
        <v>0</v>
      </c>
      <c r="Y147" s="79">
        <f>SUM(Gosforth:Ermelo!Y147)</f>
        <v>0</v>
      </c>
      <c r="Z147" s="79">
        <f>SUM(Gosforth:Ermelo!Z147)</f>
        <v>0</v>
      </c>
      <c r="AA147" s="79">
        <f>SUM(Gosforth:Ermelo!AA147)</f>
        <v>0</v>
      </c>
      <c r="AB147" s="79">
        <f>SUM(Gosforth:Ermelo!AB147)</f>
        <v>0</v>
      </c>
      <c r="AC147" s="79">
        <f>SUM(Gosforth:Ermelo!AC147)</f>
        <v>0</v>
      </c>
      <c r="AD147" s="79">
        <f>SUM(Gosforth:Ermelo!AD147)</f>
        <v>0</v>
      </c>
      <c r="AE147" s="79">
        <f>SUM(Gosforth:Ermelo!AE147)</f>
        <v>0</v>
      </c>
      <c r="AF147" s="79">
        <f>SUM(Gosforth:Ermelo!AF147)</f>
        <v>0</v>
      </c>
      <c r="AG147" s="78">
        <f>SUM(Gosforth:Ermelo!AG147)</f>
        <v>0</v>
      </c>
      <c r="AH147" s="80">
        <f>SUM(Gosforth:Ermelo!AH147)</f>
        <v>0</v>
      </c>
      <c r="AI147" s="79">
        <f>SUM(Gosforth:Ermelo!AI147)</f>
        <v>0</v>
      </c>
      <c r="AJ147" s="79">
        <f>SUM(Gosforth:Ermelo!AJ147)</f>
        <v>0</v>
      </c>
      <c r="AK147" s="79">
        <f>SUM(Gosforth:Ermelo!AK147)</f>
        <v>0</v>
      </c>
      <c r="AL147" s="79">
        <f>SUM(Gosforth:Ermelo!AL147)</f>
        <v>0</v>
      </c>
      <c r="AM147" s="79">
        <f>SUM(Gosforth:Ermelo!AM147)</f>
        <v>0</v>
      </c>
      <c r="AN147" s="79">
        <f>SUM(Gosforth:Ermelo!AN147)</f>
        <v>0</v>
      </c>
      <c r="AO147" s="79">
        <f>SUM(Gosforth:Ermelo!AO147)</f>
        <v>0</v>
      </c>
      <c r="AP147" s="79">
        <f>SUM(Gosforth:Ermelo!AP147)</f>
        <v>0</v>
      </c>
      <c r="AQ147" s="79">
        <f>SUM(Gosforth:Ermelo!AQ147)</f>
        <v>0</v>
      </c>
      <c r="AR147" s="79">
        <f>SUM(Gosforth:Ermelo!AR147)</f>
        <v>0</v>
      </c>
      <c r="AS147" s="78">
        <f>SUM(Gosforth:Ermelo!AS147)</f>
        <v>0</v>
      </c>
      <c r="AT147" s="80">
        <f>SUM(Gosforth:Ermelo!AT147)</f>
        <v>0</v>
      </c>
      <c r="AU147" s="79">
        <f>SUM(Gosforth:Ermelo!AU147)</f>
        <v>0</v>
      </c>
      <c r="AV147" s="79">
        <f>SUM(Gosforth:Ermelo!AV147)</f>
        <v>0</v>
      </c>
      <c r="AW147" s="79">
        <f>SUM(Gosforth:Ermelo!AW147)</f>
        <v>0</v>
      </c>
      <c r="AX147" s="79">
        <f>SUM(Gosforth:Ermelo!AX147)</f>
        <v>0</v>
      </c>
      <c r="AY147" s="79">
        <f>SUM(Gosforth:Ermelo!AY147)</f>
        <v>0</v>
      </c>
      <c r="AZ147" s="79">
        <f>SUM(Gosforth:Ermelo!AZ147)</f>
        <v>0</v>
      </c>
      <c r="BA147" s="79">
        <f>SUM(Gosforth:Ermelo!BA147)</f>
        <v>0</v>
      </c>
      <c r="BB147" s="79">
        <f>SUM(Gosforth:Ermelo!BB147)</f>
        <v>0</v>
      </c>
      <c r="BC147" s="79">
        <f>SUM(Gosforth:Ermelo!BC147)</f>
        <v>0</v>
      </c>
      <c r="BD147" s="79">
        <f>SUM(Gosforth:Ermelo!BD147)</f>
        <v>0</v>
      </c>
      <c r="BE147" s="78">
        <f>SUM(Gosforth:Ermelo!BE147)</f>
        <v>0</v>
      </c>
      <c r="BF147" s="80">
        <f>SUM(Gosforth:Ermelo!BF147)</f>
        <v>0</v>
      </c>
      <c r="BG147" s="79">
        <f>SUM(Gosforth:Ermelo!BG147)</f>
        <v>0</v>
      </c>
      <c r="BH147" s="79">
        <f>SUM(Gosforth:Ermelo!BH147)</f>
        <v>0</v>
      </c>
      <c r="BI147" s="79">
        <f>SUM(Gosforth:Ermelo!BI147)</f>
        <v>0</v>
      </c>
      <c r="BJ147" s="79">
        <f>SUM(Gosforth:Ermelo!BJ147)</f>
        <v>0</v>
      </c>
      <c r="BK147" s="79">
        <f>SUM(Gosforth:Ermelo!BK147)</f>
        <v>0</v>
      </c>
      <c r="BL147" s="79">
        <f>SUM(Gosforth:Ermelo!BL147)</f>
        <v>0</v>
      </c>
      <c r="BM147" s="79">
        <f>SUM(Gosforth:Ermelo!BM147)</f>
        <v>0</v>
      </c>
      <c r="BN147" s="79">
        <f>SUM(Gosforth:Ermelo!BN147)</f>
        <v>0</v>
      </c>
      <c r="BO147" s="79">
        <f>SUM(Gosforth:Ermelo!BO147)</f>
        <v>0</v>
      </c>
      <c r="BP147" s="79">
        <f>SUM(Gosforth:Ermelo!BP147)</f>
        <v>0</v>
      </c>
      <c r="BQ147" s="78">
        <f>SUM(Gosforth:Ermelo!BQ147)</f>
        <v>0</v>
      </c>
      <c r="BR147" s="80">
        <f>SUM(Gosforth:Ermelo!BR147)</f>
        <v>0</v>
      </c>
      <c r="BS147" s="79">
        <f>SUM(Gosforth:Ermelo!BS147)</f>
        <v>0</v>
      </c>
      <c r="BT147" s="79">
        <f>SUM(Gosforth:Ermelo!BT147)</f>
        <v>0</v>
      </c>
      <c r="BU147" s="79">
        <f>SUM(Gosforth:Ermelo!BU147)</f>
        <v>0</v>
      </c>
      <c r="BV147" s="79">
        <f>SUM(Gosforth:Ermelo!BV147)</f>
        <v>0</v>
      </c>
      <c r="BW147" s="79">
        <f>SUM(Gosforth:Ermelo!BW147)</f>
        <v>0</v>
      </c>
      <c r="BX147" s="79">
        <f>SUM(Gosforth:Ermelo!BX147)</f>
        <v>0</v>
      </c>
      <c r="BY147" s="79">
        <f>SUM(Gosforth:Ermelo!BY147)</f>
        <v>0</v>
      </c>
      <c r="BZ147" s="79">
        <f>SUM(Gosforth:Ermelo!BZ147)</f>
        <v>0</v>
      </c>
      <c r="CA147" s="79">
        <f>SUM(Gosforth:Ermelo!CA147)</f>
        <v>0</v>
      </c>
      <c r="CB147" s="79">
        <f>SUM(Gosforth:Ermelo!CB147)</f>
        <v>0</v>
      </c>
      <c r="CC147" s="78">
        <f>SUM(Gosforth:Ermelo!CC147)</f>
        <v>0</v>
      </c>
      <c r="CD147" s="41" t="s">
        <v>54</v>
      </c>
    </row>
    <row r="148" spans="1:82" ht="15">
      <c r="A148" s="41"/>
      <c r="B148" s="25" t="s">
        <v>299</v>
      </c>
      <c r="C148" s="142" t="s">
        <v>300</v>
      </c>
      <c r="D148" s="141" t="s">
        <v>64</v>
      </c>
      <c r="E148" s="266">
        <f>SUM(Gosforth:Ermelo!E148)</f>
        <v>360</v>
      </c>
      <c r="F148" s="221" t="b">
        <f>(Gosforth!G148+Dalpark!G148+Leandra!G148+Trichardt!G148+Ermelo!G148)=G148</f>
        <v>1</v>
      </c>
      <c r="G148" s="76">
        <f t="shared" si="67"/>
        <v>0</v>
      </c>
      <c r="H148" s="77">
        <f>SUM(Gosforth:Ermelo!H148)</f>
        <v>0</v>
      </c>
      <c r="I148" s="78">
        <f>SUM(Gosforth:Ermelo!I148)</f>
        <v>0</v>
      </c>
      <c r="J148" s="77">
        <f>SUM(Gosforth:Ermelo!J148)</f>
        <v>0</v>
      </c>
      <c r="K148" s="79">
        <f>SUM(Gosforth:Ermelo!K148)</f>
        <v>0</v>
      </c>
      <c r="L148" s="79">
        <f>SUM(Gosforth:Ermelo!L148)</f>
        <v>0</v>
      </c>
      <c r="M148" s="79">
        <f>SUM(Gosforth:Ermelo!M148)</f>
        <v>0</v>
      </c>
      <c r="N148" s="79">
        <f>SUM(Gosforth:Ermelo!N148)</f>
        <v>0</v>
      </c>
      <c r="O148" s="79">
        <f>SUM(Gosforth:Ermelo!O148)</f>
        <v>0</v>
      </c>
      <c r="P148" s="79">
        <f>SUM(Gosforth:Ermelo!P148)</f>
        <v>0</v>
      </c>
      <c r="Q148" s="79">
        <f>SUM(Gosforth:Ermelo!Q148)</f>
        <v>0</v>
      </c>
      <c r="R148" s="79">
        <f>SUM(Gosforth:Ermelo!R148)</f>
        <v>0</v>
      </c>
      <c r="S148" s="79">
        <f>SUM(Gosforth:Ermelo!S148)</f>
        <v>0</v>
      </c>
      <c r="T148" s="79">
        <f>SUM(Gosforth:Ermelo!T148)</f>
        <v>0</v>
      </c>
      <c r="U148" s="78">
        <f>SUM(Gosforth:Ermelo!U148)</f>
        <v>0</v>
      </c>
      <c r="V148" s="77">
        <f>SUM(Gosforth:Ermelo!V148)</f>
        <v>0</v>
      </c>
      <c r="W148" s="79">
        <f>SUM(Gosforth:Ermelo!W148)</f>
        <v>0</v>
      </c>
      <c r="X148" s="79">
        <f>SUM(Gosforth:Ermelo!X148)</f>
        <v>0</v>
      </c>
      <c r="Y148" s="79">
        <f>SUM(Gosforth:Ermelo!Y148)</f>
        <v>0</v>
      </c>
      <c r="Z148" s="79">
        <f>SUM(Gosforth:Ermelo!Z148)</f>
        <v>0</v>
      </c>
      <c r="AA148" s="79">
        <f>SUM(Gosforth:Ermelo!AA148)</f>
        <v>0</v>
      </c>
      <c r="AB148" s="79">
        <f>SUM(Gosforth:Ermelo!AB148)</f>
        <v>0</v>
      </c>
      <c r="AC148" s="79">
        <f>SUM(Gosforth:Ermelo!AC148)</f>
        <v>0</v>
      </c>
      <c r="AD148" s="79">
        <f>SUM(Gosforth:Ermelo!AD148)</f>
        <v>0</v>
      </c>
      <c r="AE148" s="79">
        <f>SUM(Gosforth:Ermelo!AE148)</f>
        <v>0</v>
      </c>
      <c r="AF148" s="79">
        <f>SUM(Gosforth:Ermelo!AF148)</f>
        <v>0</v>
      </c>
      <c r="AG148" s="78">
        <f>SUM(Gosforth:Ermelo!AG148)</f>
        <v>0</v>
      </c>
      <c r="AH148" s="80">
        <f>SUM(Gosforth:Ermelo!AH148)</f>
        <v>0</v>
      </c>
      <c r="AI148" s="79">
        <f>SUM(Gosforth:Ermelo!AI148)</f>
        <v>0</v>
      </c>
      <c r="AJ148" s="79">
        <f>SUM(Gosforth:Ermelo!AJ148)</f>
        <v>0</v>
      </c>
      <c r="AK148" s="79">
        <f>SUM(Gosforth:Ermelo!AK148)</f>
        <v>0</v>
      </c>
      <c r="AL148" s="79">
        <f>SUM(Gosforth:Ermelo!AL148)</f>
        <v>0</v>
      </c>
      <c r="AM148" s="79">
        <f>SUM(Gosforth:Ermelo!AM148)</f>
        <v>0</v>
      </c>
      <c r="AN148" s="79">
        <f>SUM(Gosforth:Ermelo!AN148)</f>
        <v>0</v>
      </c>
      <c r="AO148" s="79">
        <f>SUM(Gosforth:Ermelo!AO148)</f>
        <v>0</v>
      </c>
      <c r="AP148" s="79">
        <f>SUM(Gosforth:Ermelo!AP148)</f>
        <v>0</v>
      </c>
      <c r="AQ148" s="79">
        <f>SUM(Gosforth:Ermelo!AQ148)</f>
        <v>0</v>
      </c>
      <c r="AR148" s="79">
        <f>SUM(Gosforth:Ermelo!AR148)</f>
        <v>0</v>
      </c>
      <c r="AS148" s="78">
        <f>SUM(Gosforth:Ermelo!AS148)</f>
        <v>0</v>
      </c>
      <c r="AT148" s="80">
        <f>SUM(Gosforth:Ermelo!AT148)</f>
        <v>0</v>
      </c>
      <c r="AU148" s="79">
        <f>SUM(Gosforth:Ermelo!AU148)</f>
        <v>0</v>
      </c>
      <c r="AV148" s="79">
        <f>SUM(Gosforth:Ermelo!AV148)</f>
        <v>0</v>
      </c>
      <c r="AW148" s="79">
        <f>SUM(Gosforth:Ermelo!AW148)</f>
        <v>0</v>
      </c>
      <c r="AX148" s="79">
        <f>SUM(Gosforth:Ermelo!AX148)</f>
        <v>0</v>
      </c>
      <c r="AY148" s="79">
        <f>SUM(Gosforth:Ermelo!AY148)</f>
        <v>0</v>
      </c>
      <c r="AZ148" s="79">
        <f>SUM(Gosforth:Ermelo!AZ148)</f>
        <v>0</v>
      </c>
      <c r="BA148" s="79">
        <f>SUM(Gosforth:Ermelo!BA148)</f>
        <v>0</v>
      </c>
      <c r="BB148" s="79">
        <f>SUM(Gosforth:Ermelo!BB148)</f>
        <v>0</v>
      </c>
      <c r="BC148" s="79">
        <f>SUM(Gosforth:Ermelo!BC148)</f>
        <v>0</v>
      </c>
      <c r="BD148" s="79">
        <f>SUM(Gosforth:Ermelo!BD148)</f>
        <v>0</v>
      </c>
      <c r="BE148" s="78">
        <f>SUM(Gosforth:Ermelo!BE148)</f>
        <v>0</v>
      </c>
      <c r="BF148" s="80">
        <f>SUM(Gosforth:Ermelo!BF148)</f>
        <v>0</v>
      </c>
      <c r="BG148" s="79">
        <f>SUM(Gosforth:Ermelo!BG148)</f>
        <v>0</v>
      </c>
      <c r="BH148" s="79">
        <f>SUM(Gosforth:Ermelo!BH148)</f>
        <v>0</v>
      </c>
      <c r="BI148" s="79">
        <f>SUM(Gosforth:Ermelo!BI148)</f>
        <v>0</v>
      </c>
      <c r="BJ148" s="79">
        <f>SUM(Gosforth:Ermelo!BJ148)</f>
        <v>0</v>
      </c>
      <c r="BK148" s="79">
        <f>SUM(Gosforth:Ermelo!BK148)</f>
        <v>0</v>
      </c>
      <c r="BL148" s="79">
        <f>SUM(Gosforth:Ermelo!BL148)</f>
        <v>0</v>
      </c>
      <c r="BM148" s="79">
        <f>SUM(Gosforth:Ermelo!BM148)</f>
        <v>0</v>
      </c>
      <c r="BN148" s="79">
        <f>SUM(Gosforth:Ermelo!BN148)</f>
        <v>0</v>
      </c>
      <c r="BO148" s="79">
        <f>SUM(Gosforth:Ermelo!BO148)</f>
        <v>0</v>
      </c>
      <c r="BP148" s="79">
        <f>SUM(Gosforth:Ermelo!BP148)</f>
        <v>0</v>
      </c>
      <c r="BQ148" s="78">
        <f>SUM(Gosforth:Ermelo!BQ148)</f>
        <v>0</v>
      </c>
      <c r="BR148" s="80">
        <f>SUM(Gosforth:Ermelo!BR148)</f>
        <v>0</v>
      </c>
      <c r="BS148" s="79">
        <f>SUM(Gosforth:Ermelo!BS148)</f>
        <v>0</v>
      </c>
      <c r="BT148" s="79">
        <f>SUM(Gosforth:Ermelo!BT148)</f>
        <v>0</v>
      </c>
      <c r="BU148" s="79">
        <f>SUM(Gosforth:Ermelo!BU148)</f>
        <v>0</v>
      </c>
      <c r="BV148" s="79">
        <f>SUM(Gosforth:Ermelo!BV148)</f>
        <v>0</v>
      </c>
      <c r="BW148" s="79">
        <f>SUM(Gosforth:Ermelo!BW148)</f>
        <v>0</v>
      </c>
      <c r="BX148" s="79">
        <f>SUM(Gosforth:Ermelo!BX148)</f>
        <v>0</v>
      </c>
      <c r="BY148" s="79">
        <f>SUM(Gosforth:Ermelo!BY148)</f>
        <v>0</v>
      </c>
      <c r="BZ148" s="79">
        <f>SUM(Gosforth:Ermelo!BZ148)</f>
        <v>0</v>
      </c>
      <c r="CA148" s="79">
        <f>SUM(Gosforth:Ermelo!CA148)</f>
        <v>0</v>
      </c>
      <c r="CB148" s="79">
        <f>SUM(Gosforth:Ermelo!CB148)</f>
        <v>0</v>
      </c>
      <c r="CC148" s="78">
        <f>SUM(Gosforth:Ermelo!CC148)</f>
        <v>0</v>
      </c>
      <c r="CD148" s="41" t="s">
        <v>54</v>
      </c>
    </row>
    <row r="149" spans="1:82" ht="15">
      <c r="A149" s="41"/>
      <c r="B149" s="25" t="s">
        <v>301</v>
      </c>
      <c r="C149" s="142" t="s">
        <v>302</v>
      </c>
      <c r="D149" s="141" t="s">
        <v>64</v>
      </c>
      <c r="E149" s="266">
        <f>SUM(Gosforth:Ermelo!E149)</f>
        <v>360</v>
      </c>
      <c r="F149" s="221" t="b">
        <f>(Gosforth!G149+Dalpark!G149+Leandra!G149+Trichardt!G149+Ermelo!G149)=G149</f>
        <v>1</v>
      </c>
      <c r="G149" s="76">
        <f t="shared" si="67"/>
        <v>0</v>
      </c>
      <c r="H149" s="77">
        <f>SUM(Gosforth:Ermelo!H149)</f>
        <v>0</v>
      </c>
      <c r="I149" s="78">
        <f>SUM(Gosforth:Ermelo!I149)</f>
        <v>0</v>
      </c>
      <c r="J149" s="77">
        <f>SUM(Gosforth:Ermelo!J149)</f>
        <v>0</v>
      </c>
      <c r="K149" s="79">
        <f>SUM(Gosforth:Ermelo!K149)</f>
        <v>0</v>
      </c>
      <c r="L149" s="79">
        <f>SUM(Gosforth:Ermelo!L149)</f>
        <v>0</v>
      </c>
      <c r="M149" s="79">
        <f>SUM(Gosforth:Ermelo!M149)</f>
        <v>0</v>
      </c>
      <c r="N149" s="79">
        <f>SUM(Gosforth:Ermelo!N149)</f>
        <v>0</v>
      </c>
      <c r="O149" s="79">
        <f>SUM(Gosforth:Ermelo!O149)</f>
        <v>0</v>
      </c>
      <c r="P149" s="79">
        <f>SUM(Gosforth:Ermelo!P149)</f>
        <v>0</v>
      </c>
      <c r="Q149" s="79">
        <f>SUM(Gosforth:Ermelo!Q149)</f>
        <v>0</v>
      </c>
      <c r="R149" s="79">
        <f>SUM(Gosforth:Ermelo!R149)</f>
        <v>0</v>
      </c>
      <c r="S149" s="79">
        <f>SUM(Gosforth:Ermelo!S149)</f>
        <v>0</v>
      </c>
      <c r="T149" s="79">
        <f>SUM(Gosforth:Ermelo!T149)</f>
        <v>0</v>
      </c>
      <c r="U149" s="78">
        <f>SUM(Gosforth:Ermelo!U149)</f>
        <v>0</v>
      </c>
      <c r="V149" s="77">
        <f>SUM(Gosforth:Ermelo!V149)</f>
        <v>0</v>
      </c>
      <c r="W149" s="79">
        <f>SUM(Gosforth:Ermelo!W149)</f>
        <v>0</v>
      </c>
      <c r="X149" s="79">
        <f>SUM(Gosforth:Ermelo!X149)</f>
        <v>0</v>
      </c>
      <c r="Y149" s="79">
        <f>SUM(Gosforth:Ermelo!Y149)</f>
        <v>0</v>
      </c>
      <c r="Z149" s="79">
        <f>SUM(Gosforth:Ermelo!Z149)</f>
        <v>0</v>
      </c>
      <c r="AA149" s="79">
        <f>SUM(Gosforth:Ermelo!AA149)</f>
        <v>0</v>
      </c>
      <c r="AB149" s="79">
        <f>SUM(Gosforth:Ermelo!AB149)</f>
        <v>0</v>
      </c>
      <c r="AC149" s="79">
        <f>SUM(Gosforth:Ermelo!AC149)</f>
        <v>0</v>
      </c>
      <c r="AD149" s="79">
        <f>SUM(Gosforth:Ermelo!AD149)</f>
        <v>0</v>
      </c>
      <c r="AE149" s="79">
        <f>SUM(Gosforth:Ermelo!AE149)</f>
        <v>0</v>
      </c>
      <c r="AF149" s="79">
        <f>SUM(Gosforth:Ermelo!AF149)</f>
        <v>0</v>
      </c>
      <c r="AG149" s="78">
        <f>SUM(Gosforth:Ermelo!AG149)</f>
        <v>0</v>
      </c>
      <c r="AH149" s="80">
        <f>SUM(Gosforth:Ermelo!AH149)</f>
        <v>0</v>
      </c>
      <c r="AI149" s="79">
        <f>SUM(Gosforth:Ermelo!AI149)</f>
        <v>0</v>
      </c>
      <c r="AJ149" s="79">
        <f>SUM(Gosforth:Ermelo!AJ149)</f>
        <v>0</v>
      </c>
      <c r="AK149" s="79">
        <f>SUM(Gosforth:Ermelo!AK149)</f>
        <v>0</v>
      </c>
      <c r="AL149" s="79">
        <f>SUM(Gosforth:Ermelo!AL149)</f>
        <v>0</v>
      </c>
      <c r="AM149" s="79">
        <f>SUM(Gosforth:Ermelo!AM149)</f>
        <v>0</v>
      </c>
      <c r="AN149" s="79">
        <f>SUM(Gosforth:Ermelo!AN149)</f>
        <v>0</v>
      </c>
      <c r="AO149" s="79">
        <f>SUM(Gosforth:Ermelo!AO149)</f>
        <v>0</v>
      </c>
      <c r="AP149" s="79">
        <f>SUM(Gosforth:Ermelo!AP149)</f>
        <v>0</v>
      </c>
      <c r="AQ149" s="79">
        <f>SUM(Gosforth:Ermelo!AQ149)</f>
        <v>0</v>
      </c>
      <c r="AR149" s="79">
        <f>SUM(Gosforth:Ermelo!AR149)</f>
        <v>0</v>
      </c>
      <c r="AS149" s="78">
        <f>SUM(Gosforth:Ermelo!AS149)</f>
        <v>0</v>
      </c>
      <c r="AT149" s="80">
        <f>SUM(Gosforth:Ermelo!AT149)</f>
        <v>0</v>
      </c>
      <c r="AU149" s="79">
        <f>SUM(Gosforth:Ermelo!AU149)</f>
        <v>0</v>
      </c>
      <c r="AV149" s="79">
        <f>SUM(Gosforth:Ermelo!AV149)</f>
        <v>0</v>
      </c>
      <c r="AW149" s="79">
        <f>SUM(Gosforth:Ermelo!AW149)</f>
        <v>0</v>
      </c>
      <c r="AX149" s="79">
        <f>SUM(Gosforth:Ermelo!AX149)</f>
        <v>0</v>
      </c>
      <c r="AY149" s="79">
        <f>SUM(Gosforth:Ermelo!AY149)</f>
        <v>0</v>
      </c>
      <c r="AZ149" s="79">
        <f>SUM(Gosforth:Ermelo!AZ149)</f>
        <v>0</v>
      </c>
      <c r="BA149" s="79">
        <f>SUM(Gosforth:Ermelo!BA149)</f>
        <v>0</v>
      </c>
      <c r="BB149" s="79">
        <f>SUM(Gosforth:Ermelo!BB149)</f>
        <v>0</v>
      </c>
      <c r="BC149" s="79">
        <f>SUM(Gosforth:Ermelo!BC149)</f>
        <v>0</v>
      </c>
      <c r="BD149" s="79">
        <f>SUM(Gosforth:Ermelo!BD149)</f>
        <v>0</v>
      </c>
      <c r="BE149" s="78">
        <f>SUM(Gosforth:Ermelo!BE149)</f>
        <v>0</v>
      </c>
      <c r="BF149" s="80">
        <f>SUM(Gosforth:Ermelo!BF149)</f>
        <v>0</v>
      </c>
      <c r="BG149" s="79">
        <f>SUM(Gosforth:Ermelo!BG149)</f>
        <v>0</v>
      </c>
      <c r="BH149" s="79">
        <f>SUM(Gosforth:Ermelo!BH149)</f>
        <v>0</v>
      </c>
      <c r="BI149" s="79">
        <f>SUM(Gosforth:Ermelo!BI149)</f>
        <v>0</v>
      </c>
      <c r="BJ149" s="79">
        <f>SUM(Gosforth:Ermelo!BJ149)</f>
        <v>0</v>
      </c>
      <c r="BK149" s="79">
        <f>SUM(Gosforth:Ermelo!BK149)</f>
        <v>0</v>
      </c>
      <c r="BL149" s="79">
        <f>SUM(Gosforth:Ermelo!BL149)</f>
        <v>0</v>
      </c>
      <c r="BM149" s="79">
        <f>SUM(Gosforth:Ermelo!BM149)</f>
        <v>0</v>
      </c>
      <c r="BN149" s="79">
        <f>SUM(Gosforth:Ermelo!BN149)</f>
        <v>0</v>
      </c>
      <c r="BO149" s="79">
        <f>SUM(Gosforth:Ermelo!BO149)</f>
        <v>0</v>
      </c>
      <c r="BP149" s="79">
        <f>SUM(Gosforth:Ermelo!BP149)</f>
        <v>0</v>
      </c>
      <c r="BQ149" s="78">
        <f>SUM(Gosforth:Ermelo!BQ149)</f>
        <v>0</v>
      </c>
      <c r="BR149" s="80">
        <f>SUM(Gosforth:Ermelo!BR149)</f>
        <v>0</v>
      </c>
      <c r="BS149" s="79">
        <f>SUM(Gosforth:Ermelo!BS149)</f>
        <v>0</v>
      </c>
      <c r="BT149" s="79">
        <f>SUM(Gosforth:Ermelo!BT149)</f>
        <v>0</v>
      </c>
      <c r="BU149" s="79">
        <f>SUM(Gosforth:Ermelo!BU149)</f>
        <v>0</v>
      </c>
      <c r="BV149" s="79">
        <f>SUM(Gosforth:Ermelo!BV149)</f>
        <v>0</v>
      </c>
      <c r="BW149" s="79">
        <f>SUM(Gosforth:Ermelo!BW149)</f>
        <v>0</v>
      </c>
      <c r="BX149" s="79">
        <f>SUM(Gosforth:Ermelo!BX149)</f>
        <v>0</v>
      </c>
      <c r="BY149" s="79">
        <f>SUM(Gosforth:Ermelo!BY149)</f>
        <v>0</v>
      </c>
      <c r="BZ149" s="79">
        <f>SUM(Gosforth:Ermelo!BZ149)</f>
        <v>0</v>
      </c>
      <c r="CA149" s="79">
        <f>SUM(Gosforth:Ermelo!CA149)</f>
        <v>0</v>
      </c>
      <c r="CB149" s="79">
        <f>SUM(Gosforth:Ermelo!CB149)</f>
        <v>0</v>
      </c>
      <c r="CC149" s="78">
        <f>SUM(Gosforth:Ermelo!CC149)</f>
        <v>0</v>
      </c>
      <c r="CD149" s="41" t="s">
        <v>54</v>
      </c>
    </row>
    <row r="150" spans="1:82" s="41" customFormat="1" ht="15">
      <c r="B150" s="123" t="s">
        <v>303</v>
      </c>
      <c r="C150" s="124" t="s">
        <v>304</v>
      </c>
      <c r="D150" s="125"/>
      <c r="E150" s="328"/>
      <c r="F150" s="221" t="b">
        <f>(Gosforth!G150+Dalpark!G150+Leandra!G150+Trichardt!G150+Ermelo!G150)=G150</f>
        <v>1</v>
      </c>
      <c r="G150" s="126">
        <f t="shared" ref="G150:AL150" si="68">SUM(G151:G167)</f>
        <v>0</v>
      </c>
      <c r="H150" s="126">
        <f t="shared" si="68"/>
        <v>0</v>
      </c>
      <c r="I150" s="126">
        <f t="shared" si="68"/>
        <v>0</v>
      </c>
      <c r="J150" s="126">
        <f t="shared" si="68"/>
        <v>0</v>
      </c>
      <c r="K150" s="126">
        <f t="shared" si="68"/>
        <v>0</v>
      </c>
      <c r="L150" s="126">
        <f t="shared" si="68"/>
        <v>0</v>
      </c>
      <c r="M150" s="126">
        <f t="shared" si="68"/>
        <v>0</v>
      </c>
      <c r="N150" s="126">
        <f t="shared" si="68"/>
        <v>0</v>
      </c>
      <c r="O150" s="126">
        <f t="shared" si="68"/>
        <v>0</v>
      </c>
      <c r="P150" s="126">
        <f t="shared" si="68"/>
        <v>0</v>
      </c>
      <c r="Q150" s="126">
        <f t="shared" si="68"/>
        <v>0</v>
      </c>
      <c r="R150" s="126">
        <f t="shared" si="68"/>
        <v>0</v>
      </c>
      <c r="S150" s="126">
        <f t="shared" si="68"/>
        <v>0</v>
      </c>
      <c r="T150" s="126">
        <f t="shared" si="68"/>
        <v>0</v>
      </c>
      <c r="U150" s="126">
        <f t="shared" si="68"/>
        <v>0</v>
      </c>
      <c r="V150" s="126">
        <f t="shared" si="68"/>
        <v>0</v>
      </c>
      <c r="W150" s="126">
        <f t="shared" si="68"/>
        <v>0</v>
      </c>
      <c r="X150" s="126">
        <f t="shared" si="68"/>
        <v>0</v>
      </c>
      <c r="Y150" s="126">
        <f t="shared" si="68"/>
        <v>0</v>
      </c>
      <c r="Z150" s="126">
        <f t="shared" si="68"/>
        <v>0</v>
      </c>
      <c r="AA150" s="126">
        <f t="shared" si="68"/>
        <v>0</v>
      </c>
      <c r="AB150" s="126">
        <f t="shared" si="68"/>
        <v>0</v>
      </c>
      <c r="AC150" s="126">
        <f t="shared" si="68"/>
        <v>0</v>
      </c>
      <c r="AD150" s="126">
        <f t="shared" si="68"/>
        <v>0</v>
      </c>
      <c r="AE150" s="126">
        <f t="shared" si="68"/>
        <v>0</v>
      </c>
      <c r="AF150" s="126">
        <f t="shared" si="68"/>
        <v>0</v>
      </c>
      <c r="AG150" s="126">
        <f t="shared" si="68"/>
        <v>0</v>
      </c>
      <c r="AH150" s="126">
        <f t="shared" si="68"/>
        <v>0</v>
      </c>
      <c r="AI150" s="126">
        <f t="shared" si="68"/>
        <v>0</v>
      </c>
      <c r="AJ150" s="126">
        <f t="shared" si="68"/>
        <v>0</v>
      </c>
      <c r="AK150" s="126">
        <f t="shared" si="68"/>
        <v>0</v>
      </c>
      <c r="AL150" s="126">
        <f t="shared" si="68"/>
        <v>0</v>
      </c>
      <c r="AM150" s="126">
        <f t="shared" ref="AM150:BR150" si="69">SUM(AM151:AM167)</f>
        <v>0</v>
      </c>
      <c r="AN150" s="126">
        <f t="shared" si="69"/>
        <v>0</v>
      </c>
      <c r="AO150" s="126">
        <f t="shared" si="69"/>
        <v>0</v>
      </c>
      <c r="AP150" s="126">
        <f t="shared" si="69"/>
        <v>0</v>
      </c>
      <c r="AQ150" s="126">
        <f t="shared" si="69"/>
        <v>0</v>
      </c>
      <c r="AR150" s="126">
        <f t="shared" si="69"/>
        <v>0</v>
      </c>
      <c r="AS150" s="126">
        <f t="shared" si="69"/>
        <v>0</v>
      </c>
      <c r="AT150" s="126">
        <f t="shared" si="69"/>
        <v>0</v>
      </c>
      <c r="AU150" s="126">
        <f t="shared" si="69"/>
        <v>0</v>
      </c>
      <c r="AV150" s="126">
        <f t="shared" si="69"/>
        <v>0</v>
      </c>
      <c r="AW150" s="126">
        <f t="shared" si="69"/>
        <v>0</v>
      </c>
      <c r="AX150" s="126">
        <f t="shared" si="69"/>
        <v>0</v>
      </c>
      <c r="AY150" s="126">
        <f t="shared" si="69"/>
        <v>0</v>
      </c>
      <c r="AZ150" s="126">
        <f t="shared" si="69"/>
        <v>0</v>
      </c>
      <c r="BA150" s="126">
        <f t="shared" si="69"/>
        <v>0</v>
      </c>
      <c r="BB150" s="126">
        <f t="shared" si="69"/>
        <v>0</v>
      </c>
      <c r="BC150" s="126">
        <f t="shared" si="69"/>
        <v>0</v>
      </c>
      <c r="BD150" s="126">
        <f t="shared" si="69"/>
        <v>0</v>
      </c>
      <c r="BE150" s="126">
        <f t="shared" si="69"/>
        <v>0</v>
      </c>
      <c r="BF150" s="126">
        <f t="shared" si="69"/>
        <v>0</v>
      </c>
      <c r="BG150" s="126">
        <f t="shared" si="69"/>
        <v>0</v>
      </c>
      <c r="BH150" s="126">
        <f t="shared" si="69"/>
        <v>0</v>
      </c>
      <c r="BI150" s="126">
        <f t="shared" si="69"/>
        <v>0</v>
      </c>
      <c r="BJ150" s="126">
        <f t="shared" si="69"/>
        <v>0</v>
      </c>
      <c r="BK150" s="126">
        <f t="shared" si="69"/>
        <v>0</v>
      </c>
      <c r="BL150" s="126">
        <f t="shared" si="69"/>
        <v>0</v>
      </c>
      <c r="BM150" s="126">
        <f t="shared" si="69"/>
        <v>0</v>
      </c>
      <c r="BN150" s="126">
        <f t="shared" si="69"/>
        <v>0</v>
      </c>
      <c r="BO150" s="126">
        <f t="shared" si="69"/>
        <v>0</v>
      </c>
      <c r="BP150" s="126">
        <f t="shared" si="69"/>
        <v>0</v>
      </c>
      <c r="BQ150" s="126">
        <f t="shared" si="69"/>
        <v>0</v>
      </c>
      <c r="BR150" s="126">
        <f t="shared" si="69"/>
        <v>0</v>
      </c>
      <c r="BS150" s="126">
        <f t="shared" ref="BS150:CC150" si="70">SUM(BS151:BS167)</f>
        <v>0</v>
      </c>
      <c r="BT150" s="126">
        <f t="shared" si="70"/>
        <v>0</v>
      </c>
      <c r="BU150" s="126">
        <f t="shared" si="70"/>
        <v>0</v>
      </c>
      <c r="BV150" s="126">
        <f t="shared" si="70"/>
        <v>0</v>
      </c>
      <c r="BW150" s="126">
        <f t="shared" si="70"/>
        <v>0</v>
      </c>
      <c r="BX150" s="126">
        <f t="shared" si="70"/>
        <v>0</v>
      </c>
      <c r="BY150" s="126">
        <f t="shared" si="70"/>
        <v>0</v>
      </c>
      <c r="BZ150" s="126">
        <f t="shared" si="70"/>
        <v>0</v>
      </c>
      <c r="CA150" s="126">
        <f t="shared" si="70"/>
        <v>0</v>
      </c>
      <c r="CB150" s="126">
        <f t="shared" si="70"/>
        <v>0</v>
      </c>
      <c r="CC150" s="364">
        <f t="shared" si="70"/>
        <v>0</v>
      </c>
      <c r="CD150" s="41" t="s">
        <v>54</v>
      </c>
    </row>
    <row r="151" spans="1:82" s="41" customFormat="1" ht="30">
      <c r="B151" s="75" t="s">
        <v>305</v>
      </c>
      <c r="C151" s="131" t="s">
        <v>306</v>
      </c>
      <c r="D151" s="141" t="s">
        <v>64</v>
      </c>
      <c r="E151" s="266">
        <f>SUM(Gosforth:Ermelo!E151)</f>
        <v>360</v>
      </c>
      <c r="F151" s="221" t="b">
        <f>(Gosforth!G151+Dalpark!G151+Leandra!G151+Trichardt!G151+Ermelo!G151)=G151</f>
        <v>1</v>
      </c>
      <c r="G151" s="76">
        <f t="shared" ref="G151:G161" si="71">+SUM(H151:CC151)</f>
        <v>0</v>
      </c>
      <c r="H151" s="77">
        <f>SUM(Gosforth:Ermelo!H151)</f>
        <v>0</v>
      </c>
      <c r="I151" s="78">
        <f>SUM(Gosforth:Ermelo!I151)</f>
        <v>0</v>
      </c>
      <c r="J151" s="77">
        <f>SUM(Gosforth:Ermelo!J151)</f>
        <v>0</v>
      </c>
      <c r="K151" s="79">
        <f>SUM(Gosforth:Ermelo!K151)</f>
        <v>0</v>
      </c>
      <c r="L151" s="79">
        <f>SUM(Gosforth:Ermelo!L151)</f>
        <v>0</v>
      </c>
      <c r="M151" s="79">
        <f>SUM(Gosforth:Ermelo!M151)</f>
        <v>0</v>
      </c>
      <c r="N151" s="79">
        <f>SUM(Gosforth:Ermelo!N151)</f>
        <v>0</v>
      </c>
      <c r="O151" s="79">
        <f>SUM(Gosforth:Ermelo!O151)</f>
        <v>0</v>
      </c>
      <c r="P151" s="79">
        <f>SUM(Gosforth:Ermelo!P151)</f>
        <v>0</v>
      </c>
      <c r="Q151" s="79">
        <f>SUM(Gosforth:Ermelo!Q151)</f>
        <v>0</v>
      </c>
      <c r="R151" s="79">
        <f>SUM(Gosforth:Ermelo!R151)</f>
        <v>0</v>
      </c>
      <c r="S151" s="79">
        <f>SUM(Gosforth:Ermelo!S151)</f>
        <v>0</v>
      </c>
      <c r="T151" s="79">
        <f>SUM(Gosforth:Ermelo!T151)</f>
        <v>0</v>
      </c>
      <c r="U151" s="78">
        <f>SUM(Gosforth:Ermelo!U151)</f>
        <v>0</v>
      </c>
      <c r="V151" s="77">
        <f>SUM(Gosforth:Ermelo!V151)</f>
        <v>0</v>
      </c>
      <c r="W151" s="79">
        <f>SUM(Gosforth:Ermelo!W151)</f>
        <v>0</v>
      </c>
      <c r="X151" s="79">
        <f>SUM(Gosforth:Ermelo!X151)</f>
        <v>0</v>
      </c>
      <c r="Y151" s="79">
        <f>SUM(Gosforth:Ermelo!Y151)</f>
        <v>0</v>
      </c>
      <c r="Z151" s="79">
        <f>SUM(Gosforth:Ermelo!Z151)</f>
        <v>0</v>
      </c>
      <c r="AA151" s="79">
        <f>SUM(Gosforth:Ermelo!AA151)</f>
        <v>0</v>
      </c>
      <c r="AB151" s="79">
        <f>SUM(Gosforth:Ermelo!AB151)</f>
        <v>0</v>
      </c>
      <c r="AC151" s="79">
        <f>SUM(Gosforth:Ermelo!AC151)</f>
        <v>0</v>
      </c>
      <c r="AD151" s="79">
        <f>SUM(Gosforth:Ermelo!AD151)</f>
        <v>0</v>
      </c>
      <c r="AE151" s="79">
        <f>SUM(Gosforth:Ermelo!AE151)</f>
        <v>0</v>
      </c>
      <c r="AF151" s="79">
        <f>SUM(Gosforth:Ermelo!AF151)</f>
        <v>0</v>
      </c>
      <c r="AG151" s="78">
        <f>SUM(Gosforth:Ermelo!AG151)</f>
        <v>0</v>
      </c>
      <c r="AH151" s="80">
        <f>SUM(Gosforth:Ermelo!AH151)</f>
        <v>0</v>
      </c>
      <c r="AI151" s="79">
        <f>SUM(Gosforth:Ermelo!AI151)</f>
        <v>0</v>
      </c>
      <c r="AJ151" s="79">
        <f>SUM(Gosforth:Ermelo!AJ151)</f>
        <v>0</v>
      </c>
      <c r="AK151" s="79">
        <f>SUM(Gosforth:Ermelo!AK151)</f>
        <v>0</v>
      </c>
      <c r="AL151" s="79">
        <f>SUM(Gosforth:Ermelo!AL151)</f>
        <v>0</v>
      </c>
      <c r="AM151" s="79">
        <f>SUM(Gosforth:Ermelo!AM151)</f>
        <v>0</v>
      </c>
      <c r="AN151" s="79">
        <f>SUM(Gosforth:Ermelo!AN151)</f>
        <v>0</v>
      </c>
      <c r="AO151" s="79">
        <f>SUM(Gosforth:Ermelo!AO151)</f>
        <v>0</v>
      </c>
      <c r="AP151" s="79">
        <f>SUM(Gosforth:Ermelo!AP151)</f>
        <v>0</v>
      </c>
      <c r="AQ151" s="79">
        <f>SUM(Gosforth:Ermelo!AQ151)</f>
        <v>0</v>
      </c>
      <c r="AR151" s="79">
        <f>SUM(Gosforth:Ermelo!AR151)</f>
        <v>0</v>
      </c>
      <c r="AS151" s="78">
        <f>SUM(Gosforth:Ermelo!AS151)</f>
        <v>0</v>
      </c>
      <c r="AT151" s="80">
        <f>SUM(Gosforth:Ermelo!AT151)</f>
        <v>0</v>
      </c>
      <c r="AU151" s="79">
        <f>SUM(Gosforth:Ermelo!AU151)</f>
        <v>0</v>
      </c>
      <c r="AV151" s="79">
        <f>SUM(Gosforth:Ermelo!AV151)</f>
        <v>0</v>
      </c>
      <c r="AW151" s="79">
        <f>SUM(Gosforth:Ermelo!AW151)</f>
        <v>0</v>
      </c>
      <c r="AX151" s="79">
        <f>SUM(Gosforth:Ermelo!AX151)</f>
        <v>0</v>
      </c>
      <c r="AY151" s="79">
        <f>SUM(Gosforth:Ermelo!AY151)</f>
        <v>0</v>
      </c>
      <c r="AZ151" s="79">
        <f>SUM(Gosforth:Ermelo!AZ151)</f>
        <v>0</v>
      </c>
      <c r="BA151" s="79">
        <f>SUM(Gosforth:Ermelo!BA151)</f>
        <v>0</v>
      </c>
      <c r="BB151" s="79">
        <f>SUM(Gosforth:Ermelo!BB151)</f>
        <v>0</v>
      </c>
      <c r="BC151" s="79">
        <f>SUM(Gosforth:Ermelo!BC151)</f>
        <v>0</v>
      </c>
      <c r="BD151" s="79">
        <f>SUM(Gosforth:Ermelo!BD151)</f>
        <v>0</v>
      </c>
      <c r="BE151" s="78">
        <f>SUM(Gosforth:Ermelo!BE151)</f>
        <v>0</v>
      </c>
      <c r="BF151" s="80">
        <f>SUM(Gosforth:Ermelo!BF151)</f>
        <v>0</v>
      </c>
      <c r="BG151" s="79">
        <f>SUM(Gosforth:Ermelo!BG151)</f>
        <v>0</v>
      </c>
      <c r="BH151" s="79">
        <f>SUM(Gosforth:Ermelo!BH151)</f>
        <v>0</v>
      </c>
      <c r="BI151" s="79">
        <f>SUM(Gosforth:Ermelo!BI151)</f>
        <v>0</v>
      </c>
      <c r="BJ151" s="79">
        <f>SUM(Gosforth:Ermelo!BJ151)</f>
        <v>0</v>
      </c>
      <c r="BK151" s="79">
        <f>SUM(Gosforth:Ermelo!BK151)</f>
        <v>0</v>
      </c>
      <c r="BL151" s="79">
        <f>SUM(Gosforth:Ermelo!BL151)</f>
        <v>0</v>
      </c>
      <c r="BM151" s="79">
        <f>SUM(Gosforth:Ermelo!BM151)</f>
        <v>0</v>
      </c>
      <c r="BN151" s="79">
        <f>SUM(Gosforth:Ermelo!BN151)</f>
        <v>0</v>
      </c>
      <c r="BO151" s="79">
        <f>SUM(Gosforth:Ermelo!BO151)</f>
        <v>0</v>
      </c>
      <c r="BP151" s="79">
        <f>SUM(Gosforth:Ermelo!BP151)</f>
        <v>0</v>
      </c>
      <c r="BQ151" s="78">
        <f>SUM(Gosforth:Ermelo!BQ151)</f>
        <v>0</v>
      </c>
      <c r="BR151" s="80">
        <f>SUM(Gosforth:Ermelo!BR151)</f>
        <v>0</v>
      </c>
      <c r="BS151" s="79">
        <f>SUM(Gosforth:Ermelo!BS151)</f>
        <v>0</v>
      </c>
      <c r="BT151" s="79">
        <f>SUM(Gosforth:Ermelo!BT151)</f>
        <v>0</v>
      </c>
      <c r="BU151" s="79">
        <f>SUM(Gosforth:Ermelo!BU151)</f>
        <v>0</v>
      </c>
      <c r="BV151" s="79">
        <f>SUM(Gosforth:Ermelo!BV151)</f>
        <v>0</v>
      </c>
      <c r="BW151" s="79">
        <f>SUM(Gosforth:Ermelo!BW151)</f>
        <v>0</v>
      </c>
      <c r="BX151" s="79">
        <f>SUM(Gosforth:Ermelo!BX151)</f>
        <v>0</v>
      </c>
      <c r="BY151" s="79">
        <f>SUM(Gosforth:Ermelo!BY151)</f>
        <v>0</v>
      </c>
      <c r="BZ151" s="79">
        <f>SUM(Gosforth:Ermelo!BZ151)</f>
        <v>0</v>
      </c>
      <c r="CA151" s="79">
        <f>SUM(Gosforth:Ermelo!CA151)</f>
        <v>0</v>
      </c>
      <c r="CB151" s="79">
        <f>SUM(Gosforth:Ermelo!CB151)</f>
        <v>0</v>
      </c>
      <c r="CC151" s="78">
        <f>SUM(Gosforth:Ermelo!CC151)</f>
        <v>0</v>
      </c>
      <c r="CD151" s="41" t="s">
        <v>54</v>
      </c>
    </row>
    <row r="152" spans="1:82" s="41" customFormat="1" ht="30">
      <c r="B152" s="75" t="s">
        <v>307</v>
      </c>
      <c r="C152" s="131" t="s">
        <v>308</v>
      </c>
      <c r="D152" s="141" t="s">
        <v>64</v>
      </c>
      <c r="E152" s="266">
        <f>SUM(Gosforth:Ermelo!E152)</f>
        <v>360</v>
      </c>
      <c r="F152" s="221" t="b">
        <f>(Gosforth!G152+Dalpark!G152+Leandra!G152+Trichardt!G152+Ermelo!G152)=G152</f>
        <v>1</v>
      </c>
      <c r="G152" s="76">
        <f t="shared" si="71"/>
        <v>0</v>
      </c>
      <c r="H152" s="77">
        <f>SUM(Gosforth:Ermelo!H152)</f>
        <v>0</v>
      </c>
      <c r="I152" s="78">
        <f>SUM(Gosforth:Ermelo!I152)</f>
        <v>0</v>
      </c>
      <c r="J152" s="77">
        <f>SUM(Gosforth:Ermelo!J152)</f>
        <v>0</v>
      </c>
      <c r="K152" s="79">
        <f>SUM(Gosforth:Ermelo!K152)</f>
        <v>0</v>
      </c>
      <c r="L152" s="79">
        <f>SUM(Gosforth:Ermelo!L152)</f>
        <v>0</v>
      </c>
      <c r="M152" s="79">
        <f>SUM(Gosforth:Ermelo!M152)</f>
        <v>0</v>
      </c>
      <c r="N152" s="79">
        <f>SUM(Gosforth:Ermelo!N152)</f>
        <v>0</v>
      </c>
      <c r="O152" s="79">
        <f>SUM(Gosforth:Ermelo!O152)</f>
        <v>0</v>
      </c>
      <c r="P152" s="79">
        <f>SUM(Gosforth:Ermelo!P152)</f>
        <v>0</v>
      </c>
      <c r="Q152" s="79">
        <f>SUM(Gosforth:Ermelo!Q152)</f>
        <v>0</v>
      </c>
      <c r="R152" s="79">
        <f>SUM(Gosforth:Ermelo!R152)</f>
        <v>0</v>
      </c>
      <c r="S152" s="79">
        <f>SUM(Gosforth:Ermelo!S152)</f>
        <v>0</v>
      </c>
      <c r="T152" s="79">
        <f>SUM(Gosforth:Ermelo!T152)</f>
        <v>0</v>
      </c>
      <c r="U152" s="78">
        <f>SUM(Gosforth:Ermelo!U152)</f>
        <v>0</v>
      </c>
      <c r="V152" s="77">
        <f>SUM(Gosforth:Ermelo!V152)</f>
        <v>0</v>
      </c>
      <c r="W152" s="79">
        <f>SUM(Gosforth:Ermelo!W152)</f>
        <v>0</v>
      </c>
      <c r="X152" s="79">
        <f>SUM(Gosforth:Ermelo!X152)</f>
        <v>0</v>
      </c>
      <c r="Y152" s="79">
        <f>SUM(Gosforth:Ermelo!Y152)</f>
        <v>0</v>
      </c>
      <c r="Z152" s="79">
        <f>SUM(Gosforth:Ermelo!Z152)</f>
        <v>0</v>
      </c>
      <c r="AA152" s="79">
        <f>SUM(Gosforth:Ermelo!AA152)</f>
        <v>0</v>
      </c>
      <c r="AB152" s="79">
        <f>SUM(Gosforth:Ermelo!AB152)</f>
        <v>0</v>
      </c>
      <c r="AC152" s="79">
        <f>SUM(Gosforth:Ermelo!AC152)</f>
        <v>0</v>
      </c>
      <c r="AD152" s="79">
        <f>SUM(Gosforth:Ermelo!AD152)</f>
        <v>0</v>
      </c>
      <c r="AE152" s="79">
        <f>SUM(Gosforth:Ermelo!AE152)</f>
        <v>0</v>
      </c>
      <c r="AF152" s="79">
        <f>SUM(Gosforth:Ermelo!AF152)</f>
        <v>0</v>
      </c>
      <c r="AG152" s="78">
        <f>SUM(Gosforth:Ermelo!AG152)</f>
        <v>0</v>
      </c>
      <c r="AH152" s="80">
        <f>SUM(Gosforth:Ermelo!AH152)</f>
        <v>0</v>
      </c>
      <c r="AI152" s="79">
        <f>SUM(Gosforth:Ermelo!AI152)</f>
        <v>0</v>
      </c>
      <c r="AJ152" s="79">
        <f>SUM(Gosforth:Ermelo!AJ152)</f>
        <v>0</v>
      </c>
      <c r="AK152" s="79">
        <f>SUM(Gosforth:Ermelo!AK152)</f>
        <v>0</v>
      </c>
      <c r="AL152" s="79">
        <f>SUM(Gosforth:Ermelo!AL152)</f>
        <v>0</v>
      </c>
      <c r="AM152" s="79">
        <f>SUM(Gosforth:Ermelo!AM152)</f>
        <v>0</v>
      </c>
      <c r="AN152" s="79">
        <f>SUM(Gosforth:Ermelo!AN152)</f>
        <v>0</v>
      </c>
      <c r="AO152" s="79">
        <f>SUM(Gosforth:Ermelo!AO152)</f>
        <v>0</v>
      </c>
      <c r="AP152" s="79">
        <f>SUM(Gosforth:Ermelo!AP152)</f>
        <v>0</v>
      </c>
      <c r="AQ152" s="79">
        <f>SUM(Gosforth:Ermelo!AQ152)</f>
        <v>0</v>
      </c>
      <c r="AR152" s="79">
        <f>SUM(Gosforth:Ermelo!AR152)</f>
        <v>0</v>
      </c>
      <c r="AS152" s="78">
        <f>SUM(Gosforth:Ermelo!AS152)</f>
        <v>0</v>
      </c>
      <c r="AT152" s="80">
        <f>SUM(Gosforth:Ermelo!AT152)</f>
        <v>0</v>
      </c>
      <c r="AU152" s="79">
        <f>SUM(Gosforth:Ermelo!AU152)</f>
        <v>0</v>
      </c>
      <c r="AV152" s="79">
        <f>SUM(Gosforth:Ermelo!AV152)</f>
        <v>0</v>
      </c>
      <c r="AW152" s="79">
        <f>SUM(Gosforth:Ermelo!AW152)</f>
        <v>0</v>
      </c>
      <c r="AX152" s="79">
        <f>SUM(Gosforth:Ermelo!AX152)</f>
        <v>0</v>
      </c>
      <c r="AY152" s="79">
        <f>SUM(Gosforth:Ermelo!AY152)</f>
        <v>0</v>
      </c>
      <c r="AZ152" s="79">
        <f>SUM(Gosforth:Ermelo!AZ152)</f>
        <v>0</v>
      </c>
      <c r="BA152" s="79">
        <f>SUM(Gosforth:Ermelo!BA152)</f>
        <v>0</v>
      </c>
      <c r="BB152" s="79">
        <f>SUM(Gosforth:Ermelo!BB152)</f>
        <v>0</v>
      </c>
      <c r="BC152" s="79">
        <f>SUM(Gosforth:Ermelo!BC152)</f>
        <v>0</v>
      </c>
      <c r="BD152" s="79">
        <f>SUM(Gosforth:Ermelo!BD152)</f>
        <v>0</v>
      </c>
      <c r="BE152" s="78">
        <f>SUM(Gosforth:Ermelo!BE152)</f>
        <v>0</v>
      </c>
      <c r="BF152" s="80">
        <f>SUM(Gosforth:Ermelo!BF152)</f>
        <v>0</v>
      </c>
      <c r="BG152" s="79">
        <f>SUM(Gosforth:Ermelo!BG152)</f>
        <v>0</v>
      </c>
      <c r="BH152" s="79">
        <f>SUM(Gosforth:Ermelo!BH152)</f>
        <v>0</v>
      </c>
      <c r="BI152" s="79">
        <f>SUM(Gosforth:Ermelo!BI152)</f>
        <v>0</v>
      </c>
      <c r="BJ152" s="79">
        <f>SUM(Gosforth:Ermelo!BJ152)</f>
        <v>0</v>
      </c>
      <c r="BK152" s="79">
        <f>SUM(Gosforth:Ermelo!BK152)</f>
        <v>0</v>
      </c>
      <c r="BL152" s="79">
        <f>SUM(Gosforth:Ermelo!BL152)</f>
        <v>0</v>
      </c>
      <c r="BM152" s="79">
        <f>SUM(Gosforth:Ermelo!BM152)</f>
        <v>0</v>
      </c>
      <c r="BN152" s="79">
        <f>SUM(Gosforth:Ermelo!BN152)</f>
        <v>0</v>
      </c>
      <c r="BO152" s="79">
        <f>SUM(Gosforth:Ermelo!BO152)</f>
        <v>0</v>
      </c>
      <c r="BP152" s="79">
        <f>SUM(Gosforth:Ermelo!BP152)</f>
        <v>0</v>
      </c>
      <c r="BQ152" s="78">
        <f>SUM(Gosforth:Ermelo!BQ152)</f>
        <v>0</v>
      </c>
      <c r="BR152" s="80">
        <f>SUM(Gosforth:Ermelo!BR152)</f>
        <v>0</v>
      </c>
      <c r="BS152" s="79">
        <f>SUM(Gosforth:Ermelo!BS152)</f>
        <v>0</v>
      </c>
      <c r="BT152" s="79">
        <f>SUM(Gosforth:Ermelo!BT152)</f>
        <v>0</v>
      </c>
      <c r="BU152" s="79">
        <f>SUM(Gosforth:Ermelo!BU152)</f>
        <v>0</v>
      </c>
      <c r="BV152" s="79">
        <f>SUM(Gosforth:Ermelo!BV152)</f>
        <v>0</v>
      </c>
      <c r="BW152" s="79">
        <f>SUM(Gosforth:Ermelo!BW152)</f>
        <v>0</v>
      </c>
      <c r="BX152" s="79">
        <f>SUM(Gosforth:Ermelo!BX152)</f>
        <v>0</v>
      </c>
      <c r="BY152" s="79">
        <f>SUM(Gosforth:Ermelo!BY152)</f>
        <v>0</v>
      </c>
      <c r="BZ152" s="79">
        <f>SUM(Gosforth:Ermelo!BZ152)</f>
        <v>0</v>
      </c>
      <c r="CA152" s="79">
        <f>SUM(Gosforth:Ermelo!CA152)</f>
        <v>0</v>
      </c>
      <c r="CB152" s="79">
        <f>SUM(Gosforth:Ermelo!CB152)</f>
        <v>0</v>
      </c>
      <c r="CC152" s="78">
        <f>SUM(Gosforth:Ermelo!CC152)</f>
        <v>0</v>
      </c>
      <c r="CD152" s="41" t="s">
        <v>54</v>
      </c>
    </row>
    <row r="153" spans="1:82" s="41" customFormat="1" ht="15">
      <c r="B153" s="75" t="s">
        <v>309</v>
      </c>
      <c r="C153" s="131" t="s">
        <v>310</v>
      </c>
      <c r="D153" s="132" t="s">
        <v>64</v>
      </c>
      <c r="E153" s="266">
        <f>SUM(Gosforth:Ermelo!E153)</f>
        <v>360</v>
      </c>
      <c r="F153" s="221" t="b">
        <f>(Gosforth!G153+Dalpark!G153+Leandra!G153+Trichardt!G153+Ermelo!G153)=G153</f>
        <v>1</v>
      </c>
      <c r="G153" s="76">
        <f t="shared" si="71"/>
        <v>0</v>
      </c>
      <c r="H153" s="77">
        <f>SUM(Gosforth:Ermelo!H153)</f>
        <v>0</v>
      </c>
      <c r="I153" s="78">
        <f>SUM(Gosforth:Ermelo!I153)</f>
        <v>0</v>
      </c>
      <c r="J153" s="77">
        <f>SUM(Gosforth:Ermelo!J153)</f>
        <v>0</v>
      </c>
      <c r="K153" s="79">
        <f>SUM(Gosforth:Ermelo!K153)</f>
        <v>0</v>
      </c>
      <c r="L153" s="79">
        <f>SUM(Gosforth:Ermelo!L153)</f>
        <v>0</v>
      </c>
      <c r="M153" s="79">
        <f>SUM(Gosforth:Ermelo!M153)</f>
        <v>0</v>
      </c>
      <c r="N153" s="79">
        <f>SUM(Gosforth:Ermelo!N153)</f>
        <v>0</v>
      </c>
      <c r="O153" s="79">
        <f>SUM(Gosforth:Ermelo!O153)</f>
        <v>0</v>
      </c>
      <c r="P153" s="79">
        <f>SUM(Gosforth:Ermelo!P153)</f>
        <v>0</v>
      </c>
      <c r="Q153" s="79">
        <f>SUM(Gosforth:Ermelo!Q153)</f>
        <v>0</v>
      </c>
      <c r="R153" s="79">
        <f>SUM(Gosforth:Ermelo!R153)</f>
        <v>0</v>
      </c>
      <c r="S153" s="79">
        <f>SUM(Gosforth:Ermelo!S153)</f>
        <v>0</v>
      </c>
      <c r="T153" s="79">
        <f>SUM(Gosforth:Ermelo!T153)</f>
        <v>0</v>
      </c>
      <c r="U153" s="78">
        <f>SUM(Gosforth:Ermelo!U153)</f>
        <v>0</v>
      </c>
      <c r="V153" s="77">
        <f>SUM(Gosforth:Ermelo!V153)</f>
        <v>0</v>
      </c>
      <c r="W153" s="79">
        <f>SUM(Gosforth:Ermelo!W153)</f>
        <v>0</v>
      </c>
      <c r="X153" s="79">
        <f>SUM(Gosforth:Ermelo!X153)</f>
        <v>0</v>
      </c>
      <c r="Y153" s="79">
        <f>SUM(Gosforth:Ermelo!Y153)</f>
        <v>0</v>
      </c>
      <c r="Z153" s="79">
        <f>SUM(Gosforth:Ermelo!Z153)</f>
        <v>0</v>
      </c>
      <c r="AA153" s="79">
        <f>SUM(Gosforth:Ermelo!AA153)</f>
        <v>0</v>
      </c>
      <c r="AB153" s="79">
        <f>SUM(Gosforth:Ermelo!AB153)</f>
        <v>0</v>
      </c>
      <c r="AC153" s="79">
        <f>SUM(Gosforth:Ermelo!AC153)</f>
        <v>0</v>
      </c>
      <c r="AD153" s="79">
        <f>SUM(Gosforth:Ermelo!AD153)</f>
        <v>0</v>
      </c>
      <c r="AE153" s="79">
        <f>SUM(Gosforth:Ermelo!AE153)</f>
        <v>0</v>
      </c>
      <c r="AF153" s="79">
        <f>SUM(Gosforth:Ermelo!AF153)</f>
        <v>0</v>
      </c>
      <c r="AG153" s="78">
        <f>SUM(Gosforth:Ermelo!AG153)</f>
        <v>0</v>
      </c>
      <c r="AH153" s="80">
        <f>SUM(Gosforth:Ermelo!AH153)</f>
        <v>0</v>
      </c>
      <c r="AI153" s="79">
        <f>SUM(Gosforth:Ermelo!AI153)</f>
        <v>0</v>
      </c>
      <c r="AJ153" s="79">
        <f>SUM(Gosforth:Ermelo!AJ153)</f>
        <v>0</v>
      </c>
      <c r="AK153" s="79">
        <f>SUM(Gosforth:Ermelo!AK153)</f>
        <v>0</v>
      </c>
      <c r="AL153" s="79">
        <f>SUM(Gosforth:Ermelo!AL153)</f>
        <v>0</v>
      </c>
      <c r="AM153" s="79">
        <f>SUM(Gosforth:Ermelo!AM153)</f>
        <v>0</v>
      </c>
      <c r="AN153" s="79">
        <f>SUM(Gosforth:Ermelo!AN153)</f>
        <v>0</v>
      </c>
      <c r="AO153" s="79">
        <f>SUM(Gosforth:Ermelo!AO153)</f>
        <v>0</v>
      </c>
      <c r="AP153" s="79">
        <f>SUM(Gosforth:Ermelo!AP153)</f>
        <v>0</v>
      </c>
      <c r="AQ153" s="79">
        <f>SUM(Gosforth:Ermelo!AQ153)</f>
        <v>0</v>
      </c>
      <c r="AR153" s="79">
        <f>SUM(Gosforth:Ermelo!AR153)</f>
        <v>0</v>
      </c>
      <c r="AS153" s="78">
        <f>SUM(Gosforth:Ermelo!AS153)</f>
        <v>0</v>
      </c>
      <c r="AT153" s="80">
        <f>SUM(Gosforth:Ermelo!AT153)</f>
        <v>0</v>
      </c>
      <c r="AU153" s="79">
        <f>SUM(Gosforth:Ermelo!AU153)</f>
        <v>0</v>
      </c>
      <c r="AV153" s="79">
        <f>SUM(Gosforth:Ermelo!AV153)</f>
        <v>0</v>
      </c>
      <c r="AW153" s="79">
        <f>SUM(Gosforth:Ermelo!AW153)</f>
        <v>0</v>
      </c>
      <c r="AX153" s="79">
        <f>SUM(Gosforth:Ermelo!AX153)</f>
        <v>0</v>
      </c>
      <c r="AY153" s="79">
        <f>SUM(Gosforth:Ermelo!AY153)</f>
        <v>0</v>
      </c>
      <c r="AZ153" s="79">
        <f>SUM(Gosforth:Ermelo!AZ153)</f>
        <v>0</v>
      </c>
      <c r="BA153" s="79">
        <f>SUM(Gosforth:Ermelo!BA153)</f>
        <v>0</v>
      </c>
      <c r="BB153" s="79">
        <f>SUM(Gosforth:Ermelo!BB153)</f>
        <v>0</v>
      </c>
      <c r="BC153" s="79">
        <f>SUM(Gosforth:Ermelo!BC153)</f>
        <v>0</v>
      </c>
      <c r="BD153" s="79">
        <f>SUM(Gosforth:Ermelo!BD153)</f>
        <v>0</v>
      </c>
      <c r="BE153" s="78">
        <f>SUM(Gosforth:Ermelo!BE153)</f>
        <v>0</v>
      </c>
      <c r="BF153" s="80">
        <f>SUM(Gosforth:Ermelo!BF153)</f>
        <v>0</v>
      </c>
      <c r="BG153" s="79">
        <f>SUM(Gosforth:Ermelo!BG153)</f>
        <v>0</v>
      </c>
      <c r="BH153" s="79">
        <f>SUM(Gosforth:Ermelo!BH153)</f>
        <v>0</v>
      </c>
      <c r="BI153" s="79">
        <f>SUM(Gosforth:Ermelo!BI153)</f>
        <v>0</v>
      </c>
      <c r="BJ153" s="79">
        <f>SUM(Gosforth:Ermelo!BJ153)</f>
        <v>0</v>
      </c>
      <c r="BK153" s="79">
        <f>SUM(Gosforth:Ermelo!BK153)</f>
        <v>0</v>
      </c>
      <c r="BL153" s="79">
        <f>SUM(Gosforth:Ermelo!BL153)</f>
        <v>0</v>
      </c>
      <c r="BM153" s="79">
        <f>SUM(Gosforth:Ermelo!BM153)</f>
        <v>0</v>
      </c>
      <c r="BN153" s="79">
        <f>SUM(Gosforth:Ermelo!BN153)</f>
        <v>0</v>
      </c>
      <c r="BO153" s="79">
        <f>SUM(Gosforth:Ermelo!BO153)</f>
        <v>0</v>
      </c>
      <c r="BP153" s="79">
        <f>SUM(Gosforth:Ermelo!BP153)</f>
        <v>0</v>
      </c>
      <c r="BQ153" s="78">
        <f>SUM(Gosforth:Ermelo!BQ153)</f>
        <v>0</v>
      </c>
      <c r="BR153" s="80">
        <f>SUM(Gosforth:Ermelo!BR153)</f>
        <v>0</v>
      </c>
      <c r="BS153" s="79">
        <f>SUM(Gosforth:Ermelo!BS153)</f>
        <v>0</v>
      </c>
      <c r="BT153" s="79">
        <f>SUM(Gosforth:Ermelo!BT153)</f>
        <v>0</v>
      </c>
      <c r="BU153" s="79">
        <f>SUM(Gosforth:Ermelo!BU153)</f>
        <v>0</v>
      </c>
      <c r="BV153" s="79">
        <f>SUM(Gosforth:Ermelo!BV153)</f>
        <v>0</v>
      </c>
      <c r="BW153" s="79">
        <f>SUM(Gosforth:Ermelo!BW153)</f>
        <v>0</v>
      </c>
      <c r="BX153" s="79">
        <f>SUM(Gosforth:Ermelo!BX153)</f>
        <v>0</v>
      </c>
      <c r="BY153" s="79">
        <f>SUM(Gosforth:Ermelo!BY153)</f>
        <v>0</v>
      </c>
      <c r="BZ153" s="79">
        <f>SUM(Gosforth:Ermelo!BZ153)</f>
        <v>0</v>
      </c>
      <c r="CA153" s="79">
        <f>SUM(Gosforth:Ermelo!CA153)</f>
        <v>0</v>
      </c>
      <c r="CB153" s="79">
        <f>SUM(Gosforth:Ermelo!CB153)</f>
        <v>0</v>
      </c>
      <c r="CC153" s="78">
        <f>SUM(Gosforth:Ermelo!CC153)</f>
        <v>0</v>
      </c>
      <c r="CD153" s="41" t="s">
        <v>54</v>
      </c>
    </row>
    <row r="154" spans="1:82" s="41" customFormat="1" ht="15">
      <c r="B154" s="103" t="s">
        <v>311</v>
      </c>
      <c r="C154" s="286" t="s">
        <v>312</v>
      </c>
      <c r="D154" s="141"/>
      <c r="E154" s="266"/>
      <c r="F154" s="221"/>
      <c r="G154" s="76"/>
      <c r="H154" s="77"/>
      <c r="I154" s="78"/>
      <c r="J154" s="77"/>
      <c r="K154" s="79"/>
      <c r="L154" s="79"/>
      <c r="M154" s="79"/>
      <c r="N154" s="79"/>
      <c r="O154" s="79"/>
      <c r="P154" s="79"/>
      <c r="Q154" s="79"/>
      <c r="R154" s="79"/>
      <c r="S154" s="79"/>
      <c r="T154" s="79"/>
      <c r="U154" s="78"/>
      <c r="V154" s="77"/>
      <c r="W154" s="79"/>
      <c r="X154" s="79"/>
      <c r="Y154" s="79"/>
      <c r="Z154" s="79"/>
      <c r="AA154" s="79"/>
      <c r="AB154" s="79"/>
      <c r="AC154" s="79"/>
      <c r="AD154" s="79"/>
      <c r="AE154" s="79"/>
      <c r="AF154" s="79"/>
      <c r="AG154" s="78"/>
      <c r="AH154" s="80"/>
      <c r="AI154" s="79"/>
      <c r="AJ154" s="79"/>
      <c r="AK154" s="79"/>
      <c r="AL154" s="79"/>
      <c r="AM154" s="79"/>
      <c r="AN154" s="79"/>
      <c r="AO154" s="79"/>
      <c r="AP154" s="79"/>
      <c r="AQ154" s="79"/>
      <c r="AR154" s="79"/>
      <c r="AS154" s="78"/>
      <c r="AT154" s="80"/>
      <c r="AU154" s="79"/>
      <c r="AV154" s="79"/>
      <c r="AW154" s="79"/>
      <c r="AX154" s="79"/>
      <c r="AY154" s="79"/>
      <c r="AZ154" s="79"/>
      <c r="BA154" s="79"/>
      <c r="BB154" s="79"/>
      <c r="BC154" s="79"/>
      <c r="BD154" s="79"/>
      <c r="BE154" s="78"/>
      <c r="BF154" s="80"/>
      <c r="BG154" s="79"/>
      <c r="BH154" s="79"/>
      <c r="BI154" s="79"/>
      <c r="BJ154" s="79"/>
      <c r="BK154" s="79"/>
      <c r="BL154" s="79"/>
      <c r="BM154" s="79"/>
      <c r="BN154" s="79"/>
      <c r="BO154" s="79"/>
      <c r="BP154" s="79"/>
      <c r="BQ154" s="78"/>
      <c r="BR154" s="80"/>
      <c r="BS154" s="79"/>
      <c r="BT154" s="79"/>
      <c r="BU154" s="79"/>
      <c r="BV154" s="79"/>
      <c r="BW154" s="79"/>
      <c r="BX154" s="79"/>
      <c r="BY154" s="79"/>
      <c r="BZ154" s="79"/>
      <c r="CA154" s="79"/>
      <c r="CB154" s="79"/>
      <c r="CC154" s="78"/>
    </row>
    <row r="155" spans="1:82" s="41" customFormat="1" ht="15">
      <c r="B155" s="75" t="s">
        <v>313</v>
      </c>
      <c r="C155" s="131" t="s">
        <v>312</v>
      </c>
      <c r="D155" s="141" t="s">
        <v>64</v>
      </c>
      <c r="E155" s="266">
        <f>SUM(Gosforth:Ermelo!E155)</f>
        <v>360</v>
      </c>
      <c r="F155" s="221" t="b">
        <f>(Gosforth!G155+Dalpark!G155+Leandra!G155+Trichardt!G155+Ermelo!G155)=G155</f>
        <v>1</v>
      </c>
      <c r="G155" s="76">
        <f t="shared" si="71"/>
        <v>0</v>
      </c>
      <c r="H155" s="77">
        <f>SUM(Gosforth:Ermelo!H155)</f>
        <v>0</v>
      </c>
      <c r="I155" s="78">
        <f>SUM(Gosforth:Ermelo!I155)</f>
        <v>0</v>
      </c>
      <c r="J155" s="77">
        <f>SUM(Gosforth:Ermelo!J155)</f>
        <v>0</v>
      </c>
      <c r="K155" s="79">
        <f>SUM(Gosforth:Ermelo!K155)</f>
        <v>0</v>
      </c>
      <c r="L155" s="79">
        <f>SUM(Gosforth:Ermelo!L155)</f>
        <v>0</v>
      </c>
      <c r="M155" s="79">
        <f>SUM(Gosforth:Ermelo!M155)</f>
        <v>0</v>
      </c>
      <c r="N155" s="79">
        <f>SUM(Gosforth:Ermelo!N155)</f>
        <v>0</v>
      </c>
      <c r="O155" s="79">
        <f>SUM(Gosforth:Ermelo!O155)</f>
        <v>0</v>
      </c>
      <c r="P155" s="79">
        <f>SUM(Gosforth:Ermelo!P155)</f>
        <v>0</v>
      </c>
      <c r="Q155" s="79">
        <f>SUM(Gosforth:Ermelo!Q155)</f>
        <v>0</v>
      </c>
      <c r="R155" s="79">
        <f>SUM(Gosforth:Ermelo!R155)</f>
        <v>0</v>
      </c>
      <c r="S155" s="79">
        <f>SUM(Gosforth:Ermelo!S155)</f>
        <v>0</v>
      </c>
      <c r="T155" s="79">
        <f>SUM(Gosforth:Ermelo!T155)</f>
        <v>0</v>
      </c>
      <c r="U155" s="78">
        <f>SUM(Gosforth:Ermelo!U155)</f>
        <v>0</v>
      </c>
      <c r="V155" s="77">
        <f>SUM(Gosforth:Ermelo!V155)</f>
        <v>0</v>
      </c>
      <c r="W155" s="79">
        <f>SUM(Gosforth:Ermelo!W155)</f>
        <v>0</v>
      </c>
      <c r="X155" s="79">
        <f>SUM(Gosforth:Ermelo!X155)</f>
        <v>0</v>
      </c>
      <c r="Y155" s="79">
        <f>SUM(Gosforth:Ermelo!Y155)</f>
        <v>0</v>
      </c>
      <c r="Z155" s="79">
        <f>SUM(Gosforth:Ermelo!Z155)</f>
        <v>0</v>
      </c>
      <c r="AA155" s="79">
        <f>SUM(Gosforth:Ermelo!AA155)</f>
        <v>0</v>
      </c>
      <c r="AB155" s="79">
        <f>SUM(Gosforth:Ermelo!AB155)</f>
        <v>0</v>
      </c>
      <c r="AC155" s="79">
        <f>SUM(Gosforth:Ermelo!AC155)</f>
        <v>0</v>
      </c>
      <c r="AD155" s="79">
        <f>SUM(Gosforth:Ermelo!AD155)</f>
        <v>0</v>
      </c>
      <c r="AE155" s="79">
        <f>SUM(Gosforth:Ermelo!AE155)</f>
        <v>0</v>
      </c>
      <c r="AF155" s="79">
        <f>SUM(Gosforth:Ermelo!AF155)</f>
        <v>0</v>
      </c>
      <c r="AG155" s="78">
        <f>SUM(Gosforth:Ermelo!AG155)</f>
        <v>0</v>
      </c>
      <c r="AH155" s="80">
        <f>SUM(Gosforth:Ermelo!AH155)</f>
        <v>0</v>
      </c>
      <c r="AI155" s="79">
        <f>SUM(Gosforth:Ermelo!AI155)</f>
        <v>0</v>
      </c>
      <c r="AJ155" s="79">
        <f>SUM(Gosforth:Ermelo!AJ155)</f>
        <v>0</v>
      </c>
      <c r="AK155" s="79">
        <f>SUM(Gosforth:Ermelo!AK155)</f>
        <v>0</v>
      </c>
      <c r="AL155" s="79">
        <f>SUM(Gosforth:Ermelo!AL155)</f>
        <v>0</v>
      </c>
      <c r="AM155" s="79">
        <f>SUM(Gosforth:Ermelo!AM155)</f>
        <v>0</v>
      </c>
      <c r="AN155" s="79">
        <f>SUM(Gosforth:Ermelo!AN155)</f>
        <v>0</v>
      </c>
      <c r="AO155" s="79">
        <f>SUM(Gosforth:Ermelo!AO155)</f>
        <v>0</v>
      </c>
      <c r="AP155" s="79">
        <f>SUM(Gosforth:Ermelo!AP155)</f>
        <v>0</v>
      </c>
      <c r="AQ155" s="79">
        <f>SUM(Gosforth:Ermelo!AQ155)</f>
        <v>0</v>
      </c>
      <c r="AR155" s="79">
        <f>SUM(Gosforth:Ermelo!AR155)</f>
        <v>0</v>
      </c>
      <c r="AS155" s="78">
        <f>SUM(Gosforth:Ermelo!AS155)</f>
        <v>0</v>
      </c>
      <c r="AT155" s="80">
        <f>SUM(Gosforth:Ermelo!AT155)</f>
        <v>0</v>
      </c>
      <c r="AU155" s="79">
        <f>SUM(Gosforth:Ermelo!AU155)</f>
        <v>0</v>
      </c>
      <c r="AV155" s="79">
        <f>SUM(Gosforth:Ermelo!AV155)</f>
        <v>0</v>
      </c>
      <c r="AW155" s="79">
        <f>SUM(Gosforth:Ermelo!AW155)</f>
        <v>0</v>
      </c>
      <c r="AX155" s="79">
        <f>SUM(Gosforth:Ermelo!AX155)</f>
        <v>0</v>
      </c>
      <c r="AY155" s="79">
        <f>SUM(Gosforth:Ermelo!AY155)</f>
        <v>0</v>
      </c>
      <c r="AZ155" s="79">
        <f>SUM(Gosforth:Ermelo!AZ155)</f>
        <v>0</v>
      </c>
      <c r="BA155" s="79">
        <f>SUM(Gosforth:Ermelo!BA155)</f>
        <v>0</v>
      </c>
      <c r="BB155" s="79">
        <f>SUM(Gosforth:Ermelo!BB155)</f>
        <v>0</v>
      </c>
      <c r="BC155" s="79">
        <f>SUM(Gosforth:Ermelo!BC155)</f>
        <v>0</v>
      </c>
      <c r="BD155" s="79">
        <f>SUM(Gosforth:Ermelo!BD155)</f>
        <v>0</v>
      </c>
      <c r="BE155" s="78">
        <f>SUM(Gosforth:Ermelo!BE155)</f>
        <v>0</v>
      </c>
      <c r="BF155" s="80">
        <f>SUM(Gosforth:Ermelo!BF155)</f>
        <v>0</v>
      </c>
      <c r="BG155" s="79">
        <f>SUM(Gosforth:Ermelo!BG155)</f>
        <v>0</v>
      </c>
      <c r="BH155" s="79">
        <f>SUM(Gosforth:Ermelo!BH155)</f>
        <v>0</v>
      </c>
      <c r="BI155" s="79">
        <f>SUM(Gosforth:Ermelo!BI155)</f>
        <v>0</v>
      </c>
      <c r="BJ155" s="79">
        <f>SUM(Gosforth:Ermelo!BJ155)</f>
        <v>0</v>
      </c>
      <c r="BK155" s="79">
        <f>SUM(Gosforth:Ermelo!BK155)</f>
        <v>0</v>
      </c>
      <c r="BL155" s="79">
        <f>SUM(Gosforth:Ermelo!BL155)</f>
        <v>0</v>
      </c>
      <c r="BM155" s="79">
        <f>SUM(Gosforth:Ermelo!BM155)</f>
        <v>0</v>
      </c>
      <c r="BN155" s="79">
        <f>SUM(Gosforth:Ermelo!BN155)</f>
        <v>0</v>
      </c>
      <c r="BO155" s="79">
        <f>SUM(Gosforth:Ermelo!BO155)</f>
        <v>0</v>
      </c>
      <c r="BP155" s="79">
        <f>SUM(Gosforth:Ermelo!BP155)</f>
        <v>0</v>
      </c>
      <c r="BQ155" s="78">
        <f>SUM(Gosforth:Ermelo!BQ155)</f>
        <v>0</v>
      </c>
      <c r="BR155" s="80">
        <f>SUM(Gosforth:Ermelo!BR155)</f>
        <v>0</v>
      </c>
      <c r="BS155" s="79">
        <f>SUM(Gosforth:Ermelo!BS155)</f>
        <v>0</v>
      </c>
      <c r="BT155" s="79">
        <f>SUM(Gosforth:Ermelo!BT155)</f>
        <v>0</v>
      </c>
      <c r="BU155" s="79">
        <f>SUM(Gosforth:Ermelo!BU155)</f>
        <v>0</v>
      </c>
      <c r="BV155" s="79">
        <f>SUM(Gosforth:Ermelo!BV155)</f>
        <v>0</v>
      </c>
      <c r="BW155" s="79">
        <f>SUM(Gosforth:Ermelo!BW155)</f>
        <v>0</v>
      </c>
      <c r="BX155" s="79">
        <f>SUM(Gosforth:Ermelo!BX155)</f>
        <v>0</v>
      </c>
      <c r="BY155" s="79">
        <f>SUM(Gosforth:Ermelo!BY155)</f>
        <v>0</v>
      </c>
      <c r="BZ155" s="79">
        <f>SUM(Gosforth:Ermelo!BZ155)</f>
        <v>0</v>
      </c>
      <c r="CA155" s="79">
        <f>SUM(Gosforth:Ermelo!CA155)</f>
        <v>0</v>
      </c>
      <c r="CB155" s="79">
        <f>SUM(Gosforth:Ermelo!CB155)</f>
        <v>0</v>
      </c>
      <c r="CC155" s="78">
        <f>SUM(Gosforth:Ermelo!CC155)</f>
        <v>0</v>
      </c>
      <c r="CD155" s="41" t="s">
        <v>54</v>
      </c>
    </row>
    <row r="156" spans="1:82" s="41" customFormat="1" ht="15">
      <c r="B156" s="75" t="s">
        <v>314</v>
      </c>
      <c r="C156" s="131" t="s">
        <v>315</v>
      </c>
      <c r="D156" s="132" t="s">
        <v>316</v>
      </c>
      <c r="E156" s="266">
        <f>SUM(Gosforth:Ermelo!E156)</f>
        <v>2352</v>
      </c>
      <c r="F156" s="221" t="b">
        <f>(Gosforth!G156+Dalpark!G156+Leandra!G156+Trichardt!G156+Ermelo!G156)=G156</f>
        <v>1</v>
      </c>
      <c r="G156" s="76">
        <f t="shared" si="71"/>
        <v>0</v>
      </c>
      <c r="H156" s="77">
        <f>SUM(Gosforth:Ermelo!H156)</f>
        <v>0</v>
      </c>
      <c r="I156" s="78">
        <f>SUM(Gosforth:Ermelo!I156)</f>
        <v>0</v>
      </c>
      <c r="J156" s="77">
        <f>SUM(Gosforth:Ermelo!J156)</f>
        <v>0</v>
      </c>
      <c r="K156" s="79">
        <f>SUM(Gosforth:Ermelo!K156)</f>
        <v>0</v>
      </c>
      <c r="L156" s="79">
        <f>SUM(Gosforth:Ermelo!L156)</f>
        <v>0</v>
      </c>
      <c r="M156" s="79">
        <f>SUM(Gosforth:Ermelo!M156)</f>
        <v>0</v>
      </c>
      <c r="N156" s="79">
        <f>SUM(Gosforth:Ermelo!N156)</f>
        <v>0</v>
      </c>
      <c r="O156" s="79">
        <f>SUM(Gosforth:Ermelo!O156)</f>
        <v>0</v>
      </c>
      <c r="P156" s="79">
        <f>SUM(Gosforth:Ermelo!P156)</f>
        <v>0</v>
      </c>
      <c r="Q156" s="79">
        <f>SUM(Gosforth:Ermelo!Q156)</f>
        <v>0</v>
      </c>
      <c r="R156" s="79">
        <f>SUM(Gosforth:Ermelo!R156)</f>
        <v>0</v>
      </c>
      <c r="S156" s="79">
        <f>SUM(Gosforth:Ermelo!S156)</f>
        <v>0</v>
      </c>
      <c r="T156" s="79">
        <f>SUM(Gosforth:Ermelo!T156)</f>
        <v>0</v>
      </c>
      <c r="U156" s="78">
        <f>SUM(Gosforth:Ermelo!U156)</f>
        <v>0</v>
      </c>
      <c r="V156" s="77">
        <f>SUM(Gosforth:Ermelo!V156)</f>
        <v>0</v>
      </c>
      <c r="W156" s="79">
        <f>SUM(Gosforth:Ermelo!W156)</f>
        <v>0</v>
      </c>
      <c r="X156" s="79">
        <f>SUM(Gosforth:Ermelo!X156)</f>
        <v>0</v>
      </c>
      <c r="Y156" s="79">
        <f>SUM(Gosforth:Ermelo!Y156)</f>
        <v>0</v>
      </c>
      <c r="Z156" s="79">
        <f>SUM(Gosforth:Ermelo!Z156)</f>
        <v>0</v>
      </c>
      <c r="AA156" s="79">
        <f>SUM(Gosforth:Ermelo!AA156)</f>
        <v>0</v>
      </c>
      <c r="AB156" s="79">
        <f>SUM(Gosforth:Ermelo!AB156)</f>
        <v>0</v>
      </c>
      <c r="AC156" s="79">
        <f>SUM(Gosforth:Ermelo!AC156)</f>
        <v>0</v>
      </c>
      <c r="AD156" s="79">
        <f>SUM(Gosforth:Ermelo!AD156)</f>
        <v>0</v>
      </c>
      <c r="AE156" s="79">
        <f>SUM(Gosforth:Ermelo!AE156)</f>
        <v>0</v>
      </c>
      <c r="AF156" s="79">
        <f>SUM(Gosforth:Ermelo!AF156)</f>
        <v>0</v>
      </c>
      <c r="AG156" s="78">
        <f>SUM(Gosforth:Ermelo!AG156)</f>
        <v>0</v>
      </c>
      <c r="AH156" s="80">
        <f>SUM(Gosforth:Ermelo!AH156)</f>
        <v>0</v>
      </c>
      <c r="AI156" s="79">
        <f>SUM(Gosforth:Ermelo!AI156)</f>
        <v>0</v>
      </c>
      <c r="AJ156" s="79">
        <f>SUM(Gosforth:Ermelo!AJ156)</f>
        <v>0</v>
      </c>
      <c r="AK156" s="79">
        <f>SUM(Gosforth:Ermelo!AK156)</f>
        <v>0</v>
      </c>
      <c r="AL156" s="79">
        <f>SUM(Gosforth:Ermelo!AL156)</f>
        <v>0</v>
      </c>
      <c r="AM156" s="79">
        <f>SUM(Gosforth:Ermelo!AM156)</f>
        <v>0</v>
      </c>
      <c r="AN156" s="79">
        <f>SUM(Gosforth:Ermelo!AN156)</f>
        <v>0</v>
      </c>
      <c r="AO156" s="79">
        <f>SUM(Gosforth:Ermelo!AO156)</f>
        <v>0</v>
      </c>
      <c r="AP156" s="79">
        <f>SUM(Gosforth:Ermelo!AP156)</f>
        <v>0</v>
      </c>
      <c r="AQ156" s="79">
        <f>SUM(Gosforth:Ermelo!AQ156)</f>
        <v>0</v>
      </c>
      <c r="AR156" s="79">
        <f>SUM(Gosforth:Ermelo!AR156)</f>
        <v>0</v>
      </c>
      <c r="AS156" s="78">
        <f>SUM(Gosforth:Ermelo!AS156)</f>
        <v>0</v>
      </c>
      <c r="AT156" s="80">
        <f>SUM(Gosforth:Ermelo!AT156)</f>
        <v>0</v>
      </c>
      <c r="AU156" s="79">
        <f>SUM(Gosforth:Ermelo!AU156)</f>
        <v>0</v>
      </c>
      <c r="AV156" s="79">
        <f>SUM(Gosforth:Ermelo!AV156)</f>
        <v>0</v>
      </c>
      <c r="AW156" s="79">
        <f>SUM(Gosforth:Ermelo!AW156)</f>
        <v>0</v>
      </c>
      <c r="AX156" s="79">
        <f>SUM(Gosforth:Ermelo!AX156)</f>
        <v>0</v>
      </c>
      <c r="AY156" s="79">
        <f>SUM(Gosforth:Ermelo!AY156)</f>
        <v>0</v>
      </c>
      <c r="AZ156" s="79">
        <f>SUM(Gosforth:Ermelo!AZ156)</f>
        <v>0</v>
      </c>
      <c r="BA156" s="79">
        <f>SUM(Gosforth:Ermelo!BA156)</f>
        <v>0</v>
      </c>
      <c r="BB156" s="79">
        <f>SUM(Gosforth:Ermelo!BB156)</f>
        <v>0</v>
      </c>
      <c r="BC156" s="79">
        <f>SUM(Gosforth:Ermelo!BC156)</f>
        <v>0</v>
      </c>
      <c r="BD156" s="79">
        <f>SUM(Gosforth:Ermelo!BD156)</f>
        <v>0</v>
      </c>
      <c r="BE156" s="78">
        <f>SUM(Gosforth:Ermelo!BE156)</f>
        <v>0</v>
      </c>
      <c r="BF156" s="80">
        <f>SUM(Gosforth:Ermelo!BF156)</f>
        <v>0</v>
      </c>
      <c r="BG156" s="79">
        <f>SUM(Gosforth:Ermelo!BG156)</f>
        <v>0</v>
      </c>
      <c r="BH156" s="79">
        <f>SUM(Gosforth:Ermelo!BH156)</f>
        <v>0</v>
      </c>
      <c r="BI156" s="79">
        <f>SUM(Gosforth:Ermelo!BI156)</f>
        <v>0</v>
      </c>
      <c r="BJ156" s="79">
        <f>SUM(Gosforth:Ermelo!BJ156)</f>
        <v>0</v>
      </c>
      <c r="BK156" s="79">
        <f>SUM(Gosforth:Ermelo!BK156)</f>
        <v>0</v>
      </c>
      <c r="BL156" s="79">
        <f>SUM(Gosforth:Ermelo!BL156)</f>
        <v>0</v>
      </c>
      <c r="BM156" s="79">
        <f>SUM(Gosforth:Ermelo!BM156)</f>
        <v>0</v>
      </c>
      <c r="BN156" s="79">
        <f>SUM(Gosforth:Ermelo!BN156)</f>
        <v>0</v>
      </c>
      <c r="BO156" s="79">
        <f>SUM(Gosforth:Ermelo!BO156)</f>
        <v>0</v>
      </c>
      <c r="BP156" s="79">
        <f>SUM(Gosforth:Ermelo!BP156)</f>
        <v>0</v>
      </c>
      <c r="BQ156" s="78">
        <f>SUM(Gosforth:Ermelo!BQ156)</f>
        <v>0</v>
      </c>
      <c r="BR156" s="80">
        <f>SUM(Gosforth:Ermelo!BR156)</f>
        <v>0</v>
      </c>
      <c r="BS156" s="79">
        <f>SUM(Gosforth:Ermelo!BS156)</f>
        <v>0</v>
      </c>
      <c r="BT156" s="79">
        <f>SUM(Gosforth:Ermelo!BT156)</f>
        <v>0</v>
      </c>
      <c r="BU156" s="79">
        <f>SUM(Gosforth:Ermelo!BU156)</f>
        <v>0</v>
      </c>
      <c r="BV156" s="79">
        <f>SUM(Gosforth:Ermelo!BV156)</f>
        <v>0</v>
      </c>
      <c r="BW156" s="79">
        <f>SUM(Gosforth:Ermelo!BW156)</f>
        <v>0</v>
      </c>
      <c r="BX156" s="79">
        <f>SUM(Gosforth:Ermelo!BX156)</f>
        <v>0</v>
      </c>
      <c r="BY156" s="79">
        <f>SUM(Gosforth:Ermelo!BY156)</f>
        <v>0</v>
      </c>
      <c r="BZ156" s="79">
        <f>SUM(Gosforth:Ermelo!BZ156)</f>
        <v>0</v>
      </c>
      <c r="CA156" s="79">
        <f>SUM(Gosforth:Ermelo!CA156)</f>
        <v>0</v>
      </c>
      <c r="CB156" s="79">
        <f>SUM(Gosforth:Ermelo!CB156)</f>
        <v>0</v>
      </c>
      <c r="CC156" s="78">
        <f>SUM(Gosforth:Ermelo!CC156)</f>
        <v>0</v>
      </c>
      <c r="CD156" s="41" t="s">
        <v>54</v>
      </c>
    </row>
    <row r="157" spans="1:82" s="41" customFormat="1" ht="15">
      <c r="B157" s="75" t="s">
        <v>317</v>
      </c>
      <c r="C157" s="131" t="s">
        <v>318</v>
      </c>
      <c r="D157" s="132" t="s">
        <v>316</v>
      </c>
      <c r="E157" s="266">
        <f>SUM(Gosforth:Ermelo!E157)</f>
        <v>1281</v>
      </c>
      <c r="F157" s="221" t="b">
        <f>(Gosforth!G157+Dalpark!G157+Leandra!G157+Trichardt!G157+Ermelo!G157)=G157</f>
        <v>1</v>
      </c>
      <c r="G157" s="76">
        <f t="shared" si="71"/>
        <v>0</v>
      </c>
      <c r="H157" s="77">
        <f>SUM(Gosforth:Ermelo!H157)</f>
        <v>0</v>
      </c>
      <c r="I157" s="78">
        <f>SUM(Gosforth:Ermelo!I157)</f>
        <v>0</v>
      </c>
      <c r="J157" s="77">
        <f>SUM(Gosforth:Ermelo!J157)</f>
        <v>0</v>
      </c>
      <c r="K157" s="79">
        <f>SUM(Gosforth:Ermelo!K157)</f>
        <v>0</v>
      </c>
      <c r="L157" s="79">
        <f>SUM(Gosforth:Ermelo!L157)</f>
        <v>0</v>
      </c>
      <c r="M157" s="79">
        <f>SUM(Gosforth:Ermelo!M157)</f>
        <v>0</v>
      </c>
      <c r="N157" s="79">
        <f>SUM(Gosforth:Ermelo!N157)</f>
        <v>0</v>
      </c>
      <c r="O157" s="79">
        <f>SUM(Gosforth:Ermelo!O157)</f>
        <v>0</v>
      </c>
      <c r="P157" s="79">
        <f>SUM(Gosforth:Ermelo!P157)</f>
        <v>0</v>
      </c>
      <c r="Q157" s="79">
        <f>SUM(Gosforth:Ermelo!Q157)</f>
        <v>0</v>
      </c>
      <c r="R157" s="79">
        <f>SUM(Gosforth:Ermelo!R157)</f>
        <v>0</v>
      </c>
      <c r="S157" s="79">
        <f>SUM(Gosforth:Ermelo!S157)</f>
        <v>0</v>
      </c>
      <c r="T157" s="79">
        <f>SUM(Gosforth:Ermelo!T157)</f>
        <v>0</v>
      </c>
      <c r="U157" s="78">
        <f>SUM(Gosforth:Ermelo!U157)</f>
        <v>0</v>
      </c>
      <c r="V157" s="77">
        <f>SUM(Gosforth:Ermelo!V157)</f>
        <v>0</v>
      </c>
      <c r="W157" s="79">
        <f>SUM(Gosforth:Ermelo!W157)</f>
        <v>0</v>
      </c>
      <c r="X157" s="79">
        <f>SUM(Gosforth:Ermelo!X157)</f>
        <v>0</v>
      </c>
      <c r="Y157" s="79">
        <f>SUM(Gosforth:Ermelo!Y157)</f>
        <v>0</v>
      </c>
      <c r="Z157" s="79">
        <f>SUM(Gosforth:Ermelo!Z157)</f>
        <v>0</v>
      </c>
      <c r="AA157" s="79">
        <f>SUM(Gosforth:Ermelo!AA157)</f>
        <v>0</v>
      </c>
      <c r="AB157" s="79">
        <f>SUM(Gosforth:Ermelo!AB157)</f>
        <v>0</v>
      </c>
      <c r="AC157" s="79">
        <f>SUM(Gosforth:Ermelo!AC157)</f>
        <v>0</v>
      </c>
      <c r="AD157" s="79">
        <f>SUM(Gosforth:Ermelo!AD157)</f>
        <v>0</v>
      </c>
      <c r="AE157" s="79">
        <f>SUM(Gosforth:Ermelo!AE157)</f>
        <v>0</v>
      </c>
      <c r="AF157" s="79">
        <f>SUM(Gosforth:Ermelo!AF157)</f>
        <v>0</v>
      </c>
      <c r="AG157" s="78">
        <f>SUM(Gosforth:Ermelo!AG157)</f>
        <v>0</v>
      </c>
      <c r="AH157" s="80">
        <f>SUM(Gosforth:Ermelo!AH157)</f>
        <v>0</v>
      </c>
      <c r="AI157" s="79">
        <f>SUM(Gosforth:Ermelo!AI157)</f>
        <v>0</v>
      </c>
      <c r="AJ157" s="79">
        <f>SUM(Gosforth:Ermelo!AJ157)</f>
        <v>0</v>
      </c>
      <c r="AK157" s="79">
        <f>SUM(Gosforth:Ermelo!AK157)</f>
        <v>0</v>
      </c>
      <c r="AL157" s="79">
        <f>SUM(Gosforth:Ermelo!AL157)</f>
        <v>0</v>
      </c>
      <c r="AM157" s="79">
        <f>SUM(Gosforth:Ermelo!AM157)</f>
        <v>0</v>
      </c>
      <c r="AN157" s="79">
        <f>SUM(Gosforth:Ermelo!AN157)</f>
        <v>0</v>
      </c>
      <c r="AO157" s="79">
        <f>SUM(Gosforth:Ermelo!AO157)</f>
        <v>0</v>
      </c>
      <c r="AP157" s="79">
        <f>SUM(Gosforth:Ermelo!AP157)</f>
        <v>0</v>
      </c>
      <c r="AQ157" s="79">
        <f>SUM(Gosforth:Ermelo!AQ157)</f>
        <v>0</v>
      </c>
      <c r="AR157" s="79">
        <f>SUM(Gosforth:Ermelo!AR157)</f>
        <v>0</v>
      </c>
      <c r="AS157" s="78">
        <f>SUM(Gosforth:Ermelo!AS157)</f>
        <v>0</v>
      </c>
      <c r="AT157" s="80">
        <f>SUM(Gosforth:Ermelo!AT157)</f>
        <v>0</v>
      </c>
      <c r="AU157" s="79">
        <f>SUM(Gosforth:Ermelo!AU157)</f>
        <v>0</v>
      </c>
      <c r="AV157" s="79">
        <f>SUM(Gosforth:Ermelo!AV157)</f>
        <v>0</v>
      </c>
      <c r="AW157" s="79">
        <f>SUM(Gosforth:Ermelo!AW157)</f>
        <v>0</v>
      </c>
      <c r="AX157" s="79">
        <f>SUM(Gosforth:Ermelo!AX157)</f>
        <v>0</v>
      </c>
      <c r="AY157" s="79">
        <f>SUM(Gosforth:Ermelo!AY157)</f>
        <v>0</v>
      </c>
      <c r="AZ157" s="79">
        <f>SUM(Gosforth:Ermelo!AZ157)</f>
        <v>0</v>
      </c>
      <c r="BA157" s="79">
        <f>SUM(Gosforth:Ermelo!BA157)</f>
        <v>0</v>
      </c>
      <c r="BB157" s="79">
        <f>SUM(Gosforth:Ermelo!BB157)</f>
        <v>0</v>
      </c>
      <c r="BC157" s="79">
        <f>SUM(Gosforth:Ermelo!BC157)</f>
        <v>0</v>
      </c>
      <c r="BD157" s="79">
        <f>SUM(Gosforth:Ermelo!BD157)</f>
        <v>0</v>
      </c>
      <c r="BE157" s="78">
        <f>SUM(Gosforth:Ermelo!BE157)</f>
        <v>0</v>
      </c>
      <c r="BF157" s="80">
        <f>SUM(Gosforth:Ermelo!BF157)</f>
        <v>0</v>
      </c>
      <c r="BG157" s="79">
        <f>SUM(Gosforth:Ermelo!BG157)</f>
        <v>0</v>
      </c>
      <c r="BH157" s="79">
        <f>SUM(Gosforth:Ermelo!BH157)</f>
        <v>0</v>
      </c>
      <c r="BI157" s="79">
        <f>SUM(Gosforth:Ermelo!BI157)</f>
        <v>0</v>
      </c>
      <c r="BJ157" s="79">
        <f>SUM(Gosforth:Ermelo!BJ157)</f>
        <v>0</v>
      </c>
      <c r="BK157" s="79">
        <f>SUM(Gosforth:Ermelo!BK157)</f>
        <v>0</v>
      </c>
      <c r="BL157" s="79">
        <f>SUM(Gosforth:Ermelo!BL157)</f>
        <v>0</v>
      </c>
      <c r="BM157" s="79">
        <f>SUM(Gosforth:Ermelo!BM157)</f>
        <v>0</v>
      </c>
      <c r="BN157" s="79">
        <f>SUM(Gosforth:Ermelo!BN157)</f>
        <v>0</v>
      </c>
      <c r="BO157" s="79">
        <f>SUM(Gosforth:Ermelo!BO157)</f>
        <v>0</v>
      </c>
      <c r="BP157" s="79">
        <f>SUM(Gosforth:Ermelo!BP157)</f>
        <v>0</v>
      </c>
      <c r="BQ157" s="78">
        <f>SUM(Gosforth:Ermelo!BQ157)</f>
        <v>0</v>
      </c>
      <c r="BR157" s="80">
        <f>SUM(Gosforth:Ermelo!BR157)</f>
        <v>0</v>
      </c>
      <c r="BS157" s="79">
        <f>SUM(Gosforth:Ermelo!BS157)</f>
        <v>0</v>
      </c>
      <c r="BT157" s="79">
        <f>SUM(Gosforth:Ermelo!BT157)</f>
        <v>0</v>
      </c>
      <c r="BU157" s="79">
        <f>SUM(Gosforth:Ermelo!BU157)</f>
        <v>0</v>
      </c>
      <c r="BV157" s="79">
        <f>SUM(Gosforth:Ermelo!BV157)</f>
        <v>0</v>
      </c>
      <c r="BW157" s="79">
        <f>SUM(Gosforth:Ermelo!BW157)</f>
        <v>0</v>
      </c>
      <c r="BX157" s="79">
        <f>SUM(Gosforth:Ermelo!BX157)</f>
        <v>0</v>
      </c>
      <c r="BY157" s="79">
        <f>SUM(Gosforth:Ermelo!BY157)</f>
        <v>0</v>
      </c>
      <c r="BZ157" s="79">
        <f>SUM(Gosforth:Ermelo!BZ157)</f>
        <v>0</v>
      </c>
      <c r="CA157" s="79">
        <f>SUM(Gosforth:Ermelo!CA157)</f>
        <v>0</v>
      </c>
      <c r="CB157" s="79">
        <f>SUM(Gosforth:Ermelo!CB157)</f>
        <v>0</v>
      </c>
      <c r="CC157" s="78">
        <f>SUM(Gosforth:Ermelo!CC157)</f>
        <v>0</v>
      </c>
      <c r="CD157" s="41" t="s">
        <v>54</v>
      </c>
    </row>
    <row r="158" spans="1:82" s="41" customFormat="1" ht="15">
      <c r="B158" s="75" t="s">
        <v>319</v>
      </c>
      <c r="C158" s="131" t="s">
        <v>320</v>
      </c>
      <c r="D158" s="132" t="s">
        <v>316</v>
      </c>
      <c r="E158" s="266">
        <f>SUM(Gosforth:Ermelo!E158)</f>
        <v>642</v>
      </c>
      <c r="F158" s="221" t="b">
        <f>(Gosforth!G158+Dalpark!G158+Leandra!G158+Trichardt!G158+Ermelo!G158)=G158</f>
        <v>1</v>
      </c>
      <c r="G158" s="76">
        <f t="shared" si="71"/>
        <v>0</v>
      </c>
      <c r="H158" s="77">
        <f>SUM(Gosforth:Ermelo!H158)</f>
        <v>0</v>
      </c>
      <c r="I158" s="78">
        <f>SUM(Gosforth:Ermelo!I158)</f>
        <v>0</v>
      </c>
      <c r="J158" s="77">
        <f>SUM(Gosforth:Ermelo!J158)</f>
        <v>0</v>
      </c>
      <c r="K158" s="79">
        <f>SUM(Gosforth:Ermelo!K158)</f>
        <v>0</v>
      </c>
      <c r="L158" s="79">
        <f>SUM(Gosforth:Ermelo!L158)</f>
        <v>0</v>
      </c>
      <c r="M158" s="79">
        <f>SUM(Gosforth:Ermelo!M158)</f>
        <v>0</v>
      </c>
      <c r="N158" s="79">
        <f>SUM(Gosforth:Ermelo!N158)</f>
        <v>0</v>
      </c>
      <c r="O158" s="79">
        <f>SUM(Gosforth:Ermelo!O158)</f>
        <v>0</v>
      </c>
      <c r="P158" s="79">
        <f>SUM(Gosforth:Ermelo!P158)</f>
        <v>0</v>
      </c>
      <c r="Q158" s="79">
        <f>SUM(Gosforth:Ermelo!Q158)</f>
        <v>0</v>
      </c>
      <c r="R158" s="79">
        <f>SUM(Gosforth:Ermelo!R158)</f>
        <v>0</v>
      </c>
      <c r="S158" s="79">
        <f>SUM(Gosforth:Ermelo!S158)</f>
        <v>0</v>
      </c>
      <c r="T158" s="79">
        <f>SUM(Gosforth:Ermelo!T158)</f>
        <v>0</v>
      </c>
      <c r="U158" s="78">
        <f>SUM(Gosforth:Ermelo!U158)</f>
        <v>0</v>
      </c>
      <c r="V158" s="77">
        <f>SUM(Gosforth:Ermelo!V158)</f>
        <v>0</v>
      </c>
      <c r="W158" s="79">
        <f>SUM(Gosforth:Ermelo!W158)</f>
        <v>0</v>
      </c>
      <c r="X158" s="79">
        <f>SUM(Gosforth:Ermelo!X158)</f>
        <v>0</v>
      </c>
      <c r="Y158" s="79">
        <f>SUM(Gosforth:Ermelo!Y158)</f>
        <v>0</v>
      </c>
      <c r="Z158" s="79">
        <f>SUM(Gosforth:Ermelo!Z158)</f>
        <v>0</v>
      </c>
      <c r="AA158" s="79">
        <f>SUM(Gosforth:Ermelo!AA158)</f>
        <v>0</v>
      </c>
      <c r="AB158" s="79">
        <f>SUM(Gosforth:Ermelo!AB158)</f>
        <v>0</v>
      </c>
      <c r="AC158" s="79">
        <f>SUM(Gosforth:Ermelo!AC158)</f>
        <v>0</v>
      </c>
      <c r="AD158" s="79">
        <f>SUM(Gosforth:Ermelo!AD158)</f>
        <v>0</v>
      </c>
      <c r="AE158" s="79">
        <f>SUM(Gosforth:Ermelo!AE158)</f>
        <v>0</v>
      </c>
      <c r="AF158" s="79">
        <f>SUM(Gosforth:Ermelo!AF158)</f>
        <v>0</v>
      </c>
      <c r="AG158" s="78">
        <f>SUM(Gosforth:Ermelo!AG158)</f>
        <v>0</v>
      </c>
      <c r="AH158" s="80">
        <f>SUM(Gosforth:Ermelo!AH158)</f>
        <v>0</v>
      </c>
      <c r="AI158" s="79">
        <f>SUM(Gosforth:Ermelo!AI158)</f>
        <v>0</v>
      </c>
      <c r="AJ158" s="79">
        <f>SUM(Gosforth:Ermelo!AJ158)</f>
        <v>0</v>
      </c>
      <c r="AK158" s="79">
        <f>SUM(Gosforth:Ermelo!AK158)</f>
        <v>0</v>
      </c>
      <c r="AL158" s="79">
        <f>SUM(Gosforth:Ermelo!AL158)</f>
        <v>0</v>
      </c>
      <c r="AM158" s="79">
        <f>SUM(Gosforth:Ermelo!AM158)</f>
        <v>0</v>
      </c>
      <c r="AN158" s="79">
        <f>SUM(Gosforth:Ermelo!AN158)</f>
        <v>0</v>
      </c>
      <c r="AO158" s="79">
        <f>SUM(Gosforth:Ermelo!AO158)</f>
        <v>0</v>
      </c>
      <c r="AP158" s="79">
        <f>SUM(Gosforth:Ermelo!AP158)</f>
        <v>0</v>
      </c>
      <c r="AQ158" s="79">
        <f>SUM(Gosforth:Ermelo!AQ158)</f>
        <v>0</v>
      </c>
      <c r="AR158" s="79">
        <f>SUM(Gosforth:Ermelo!AR158)</f>
        <v>0</v>
      </c>
      <c r="AS158" s="78">
        <f>SUM(Gosforth:Ermelo!AS158)</f>
        <v>0</v>
      </c>
      <c r="AT158" s="80">
        <f>SUM(Gosforth:Ermelo!AT158)</f>
        <v>0</v>
      </c>
      <c r="AU158" s="79">
        <f>SUM(Gosforth:Ermelo!AU158)</f>
        <v>0</v>
      </c>
      <c r="AV158" s="79">
        <f>SUM(Gosforth:Ermelo!AV158)</f>
        <v>0</v>
      </c>
      <c r="AW158" s="79">
        <f>SUM(Gosforth:Ermelo!AW158)</f>
        <v>0</v>
      </c>
      <c r="AX158" s="79">
        <f>SUM(Gosforth:Ermelo!AX158)</f>
        <v>0</v>
      </c>
      <c r="AY158" s="79">
        <f>SUM(Gosforth:Ermelo!AY158)</f>
        <v>0</v>
      </c>
      <c r="AZ158" s="79">
        <f>SUM(Gosforth:Ermelo!AZ158)</f>
        <v>0</v>
      </c>
      <c r="BA158" s="79">
        <f>SUM(Gosforth:Ermelo!BA158)</f>
        <v>0</v>
      </c>
      <c r="BB158" s="79">
        <f>SUM(Gosforth:Ermelo!BB158)</f>
        <v>0</v>
      </c>
      <c r="BC158" s="79">
        <f>SUM(Gosforth:Ermelo!BC158)</f>
        <v>0</v>
      </c>
      <c r="BD158" s="79">
        <f>SUM(Gosforth:Ermelo!BD158)</f>
        <v>0</v>
      </c>
      <c r="BE158" s="78">
        <f>SUM(Gosforth:Ermelo!BE158)</f>
        <v>0</v>
      </c>
      <c r="BF158" s="80">
        <f>SUM(Gosforth:Ermelo!BF158)</f>
        <v>0</v>
      </c>
      <c r="BG158" s="79">
        <f>SUM(Gosforth:Ermelo!BG158)</f>
        <v>0</v>
      </c>
      <c r="BH158" s="79">
        <f>SUM(Gosforth:Ermelo!BH158)</f>
        <v>0</v>
      </c>
      <c r="BI158" s="79">
        <f>SUM(Gosforth:Ermelo!BI158)</f>
        <v>0</v>
      </c>
      <c r="BJ158" s="79">
        <f>SUM(Gosforth:Ermelo!BJ158)</f>
        <v>0</v>
      </c>
      <c r="BK158" s="79">
        <f>SUM(Gosforth:Ermelo!BK158)</f>
        <v>0</v>
      </c>
      <c r="BL158" s="79">
        <f>SUM(Gosforth:Ermelo!BL158)</f>
        <v>0</v>
      </c>
      <c r="BM158" s="79">
        <f>SUM(Gosforth:Ermelo!BM158)</f>
        <v>0</v>
      </c>
      <c r="BN158" s="79">
        <f>SUM(Gosforth:Ermelo!BN158)</f>
        <v>0</v>
      </c>
      <c r="BO158" s="79">
        <f>SUM(Gosforth:Ermelo!BO158)</f>
        <v>0</v>
      </c>
      <c r="BP158" s="79">
        <f>SUM(Gosforth:Ermelo!BP158)</f>
        <v>0</v>
      </c>
      <c r="BQ158" s="78">
        <f>SUM(Gosforth:Ermelo!BQ158)</f>
        <v>0</v>
      </c>
      <c r="BR158" s="80">
        <f>SUM(Gosforth:Ermelo!BR158)</f>
        <v>0</v>
      </c>
      <c r="BS158" s="79">
        <f>SUM(Gosforth:Ermelo!BS158)</f>
        <v>0</v>
      </c>
      <c r="BT158" s="79">
        <f>SUM(Gosforth:Ermelo!BT158)</f>
        <v>0</v>
      </c>
      <c r="BU158" s="79">
        <f>SUM(Gosforth:Ermelo!BU158)</f>
        <v>0</v>
      </c>
      <c r="BV158" s="79">
        <f>SUM(Gosforth:Ermelo!BV158)</f>
        <v>0</v>
      </c>
      <c r="BW158" s="79">
        <f>SUM(Gosforth:Ermelo!BW158)</f>
        <v>0</v>
      </c>
      <c r="BX158" s="79">
        <f>SUM(Gosforth:Ermelo!BX158)</f>
        <v>0</v>
      </c>
      <c r="BY158" s="79">
        <f>SUM(Gosforth:Ermelo!BY158)</f>
        <v>0</v>
      </c>
      <c r="BZ158" s="79">
        <f>SUM(Gosforth:Ermelo!BZ158)</f>
        <v>0</v>
      </c>
      <c r="CA158" s="79">
        <f>SUM(Gosforth:Ermelo!CA158)</f>
        <v>0</v>
      </c>
      <c r="CB158" s="79">
        <f>SUM(Gosforth:Ermelo!CB158)</f>
        <v>0</v>
      </c>
      <c r="CC158" s="78">
        <f>SUM(Gosforth:Ermelo!CC158)</f>
        <v>0</v>
      </c>
      <c r="CD158" s="41" t="s">
        <v>54</v>
      </c>
    </row>
    <row r="159" spans="1:82" s="41" customFormat="1" ht="15">
      <c r="B159" s="75" t="s">
        <v>321</v>
      </c>
      <c r="C159" s="131" t="s">
        <v>322</v>
      </c>
      <c r="D159" s="132" t="s">
        <v>316</v>
      </c>
      <c r="E159" s="266">
        <f>SUM(Gosforth:Ermelo!E159)</f>
        <v>322</v>
      </c>
      <c r="F159" s="221" t="b">
        <f>(Gosforth!G159+Dalpark!G159+Leandra!G159+Trichardt!G159+Ermelo!G159)=G159</f>
        <v>1</v>
      </c>
      <c r="G159" s="76">
        <f t="shared" si="71"/>
        <v>0</v>
      </c>
      <c r="H159" s="77">
        <f>SUM(Gosforth:Ermelo!H159)</f>
        <v>0</v>
      </c>
      <c r="I159" s="78">
        <f>SUM(Gosforth:Ermelo!I159)</f>
        <v>0</v>
      </c>
      <c r="J159" s="77">
        <f>SUM(Gosforth:Ermelo!J159)</f>
        <v>0</v>
      </c>
      <c r="K159" s="79">
        <f>SUM(Gosforth:Ermelo!K159)</f>
        <v>0</v>
      </c>
      <c r="L159" s="79">
        <f>SUM(Gosforth:Ermelo!L159)</f>
        <v>0</v>
      </c>
      <c r="M159" s="79">
        <f>SUM(Gosforth:Ermelo!M159)</f>
        <v>0</v>
      </c>
      <c r="N159" s="79">
        <f>SUM(Gosforth:Ermelo!N159)</f>
        <v>0</v>
      </c>
      <c r="O159" s="79">
        <f>SUM(Gosforth:Ermelo!O159)</f>
        <v>0</v>
      </c>
      <c r="P159" s="79">
        <f>SUM(Gosforth:Ermelo!P159)</f>
        <v>0</v>
      </c>
      <c r="Q159" s="79">
        <f>SUM(Gosforth:Ermelo!Q159)</f>
        <v>0</v>
      </c>
      <c r="R159" s="79">
        <f>SUM(Gosforth:Ermelo!R159)</f>
        <v>0</v>
      </c>
      <c r="S159" s="79">
        <f>SUM(Gosforth:Ermelo!S159)</f>
        <v>0</v>
      </c>
      <c r="T159" s="79">
        <f>SUM(Gosforth:Ermelo!T159)</f>
        <v>0</v>
      </c>
      <c r="U159" s="78">
        <f>SUM(Gosforth:Ermelo!U159)</f>
        <v>0</v>
      </c>
      <c r="V159" s="77">
        <f>SUM(Gosforth:Ermelo!V159)</f>
        <v>0</v>
      </c>
      <c r="W159" s="79">
        <f>SUM(Gosforth:Ermelo!W159)</f>
        <v>0</v>
      </c>
      <c r="X159" s="79">
        <f>SUM(Gosforth:Ermelo!X159)</f>
        <v>0</v>
      </c>
      <c r="Y159" s="79">
        <f>SUM(Gosforth:Ermelo!Y159)</f>
        <v>0</v>
      </c>
      <c r="Z159" s="79">
        <f>SUM(Gosforth:Ermelo!Z159)</f>
        <v>0</v>
      </c>
      <c r="AA159" s="79">
        <f>SUM(Gosforth:Ermelo!AA159)</f>
        <v>0</v>
      </c>
      <c r="AB159" s="79">
        <f>SUM(Gosforth:Ermelo!AB159)</f>
        <v>0</v>
      </c>
      <c r="AC159" s="79">
        <f>SUM(Gosforth:Ermelo!AC159)</f>
        <v>0</v>
      </c>
      <c r="AD159" s="79">
        <f>SUM(Gosforth:Ermelo!AD159)</f>
        <v>0</v>
      </c>
      <c r="AE159" s="79">
        <f>SUM(Gosforth:Ermelo!AE159)</f>
        <v>0</v>
      </c>
      <c r="AF159" s="79">
        <f>SUM(Gosforth:Ermelo!AF159)</f>
        <v>0</v>
      </c>
      <c r="AG159" s="78">
        <f>SUM(Gosforth:Ermelo!AG159)</f>
        <v>0</v>
      </c>
      <c r="AH159" s="80">
        <f>SUM(Gosforth:Ermelo!AH159)</f>
        <v>0</v>
      </c>
      <c r="AI159" s="79">
        <f>SUM(Gosforth:Ermelo!AI159)</f>
        <v>0</v>
      </c>
      <c r="AJ159" s="79">
        <f>SUM(Gosforth:Ermelo!AJ159)</f>
        <v>0</v>
      </c>
      <c r="AK159" s="79">
        <f>SUM(Gosforth:Ermelo!AK159)</f>
        <v>0</v>
      </c>
      <c r="AL159" s="79">
        <f>SUM(Gosforth:Ermelo!AL159)</f>
        <v>0</v>
      </c>
      <c r="AM159" s="79">
        <f>SUM(Gosforth:Ermelo!AM159)</f>
        <v>0</v>
      </c>
      <c r="AN159" s="79">
        <f>SUM(Gosforth:Ermelo!AN159)</f>
        <v>0</v>
      </c>
      <c r="AO159" s="79">
        <f>SUM(Gosforth:Ermelo!AO159)</f>
        <v>0</v>
      </c>
      <c r="AP159" s="79">
        <f>SUM(Gosforth:Ermelo!AP159)</f>
        <v>0</v>
      </c>
      <c r="AQ159" s="79">
        <f>SUM(Gosforth:Ermelo!AQ159)</f>
        <v>0</v>
      </c>
      <c r="AR159" s="79">
        <f>SUM(Gosforth:Ermelo!AR159)</f>
        <v>0</v>
      </c>
      <c r="AS159" s="78">
        <f>SUM(Gosforth:Ermelo!AS159)</f>
        <v>0</v>
      </c>
      <c r="AT159" s="80">
        <f>SUM(Gosforth:Ermelo!AT159)</f>
        <v>0</v>
      </c>
      <c r="AU159" s="79">
        <f>SUM(Gosforth:Ermelo!AU159)</f>
        <v>0</v>
      </c>
      <c r="AV159" s="79">
        <f>SUM(Gosforth:Ermelo!AV159)</f>
        <v>0</v>
      </c>
      <c r="AW159" s="79">
        <f>SUM(Gosforth:Ermelo!AW159)</f>
        <v>0</v>
      </c>
      <c r="AX159" s="79">
        <f>SUM(Gosforth:Ermelo!AX159)</f>
        <v>0</v>
      </c>
      <c r="AY159" s="79">
        <f>SUM(Gosforth:Ermelo!AY159)</f>
        <v>0</v>
      </c>
      <c r="AZ159" s="79">
        <f>SUM(Gosforth:Ermelo!AZ159)</f>
        <v>0</v>
      </c>
      <c r="BA159" s="79">
        <f>SUM(Gosforth:Ermelo!BA159)</f>
        <v>0</v>
      </c>
      <c r="BB159" s="79">
        <f>SUM(Gosforth:Ermelo!BB159)</f>
        <v>0</v>
      </c>
      <c r="BC159" s="79">
        <f>SUM(Gosforth:Ermelo!BC159)</f>
        <v>0</v>
      </c>
      <c r="BD159" s="79">
        <f>SUM(Gosforth:Ermelo!BD159)</f>
        <v>0</v>
      </c>
      <c r="BE159" s="78">
        <f>SUM(Gosforth:Ermelo!BE159)</f>
        <v>0</v>
      </c>
      <c r="BF159" s="80">
        <f>SUM(Gosforth:Ermelo!BF159)</f>
        <v>0</v>
      </c>
      <c r="BG159" s="79">
        <f>SUM(Gosforth:Ermelo!BG159)</f>
        <v>0</v>
      </c>
      <c r="BH159" s="79">
        <f>SUM(Gosforth:Ermelo!BH159)</f>
        <v>0</v>
      </c>
      <c r="BI159" s="79">
        <f>SUM(Gosforth:Ermelo!BI159)</f>
        <v>0</v>
      </c>
      <c r="BJ159" s="79">
        <f>SUM(Gosforth:Ermelo!BJ159)</f>
        <v>0</v>
      </c>
      <c r="BK159" s="79">
        <f>SUM(Gosforth:Ermelo!BK159)</f>
        <v>0</v>
      </c>
      <c r="BL159" s="79">
        <f>SUM(Gosforth:Ermelo!BL159)</f>
        <v>0</v>
      </c>
      <c r="BM159" s="79">
        <f>SUM(Gosforth:Ermelo!BM159)</f>
        <v>0</v>
      </c>
      <c r="BN159" s="79">
        <f>SUM(Gosforth:Ermelo!BN159)</f>
        <v>0</v>
      </c>
      <c r="BO159" s="79">
        <f>SUM(Gosforth:Ermelo!BO159)</f>
        <v>0</v>
      </c>
      <c r="BP159" s="79">
        <f>SUM(Gosforth:Ermelo!BP159)</f>
        <v>0</v>
      </c>
      <c r="BQ159" s="78">
        <f>SUM(Gosforth:Ermelo!BQ159)</f>
        <v>0</v>
      </c>
      <c r="BR159" s="80">
        <f>SUM(Gosforth:Ermelo!BR159)</f>
        <v>0</v>
      </c>
      <c r="BS159" s="79">
        <f>SUM(Gosforth:Ermelo!BS159)</f>
        <v>0</v>
      </c>
      <c r="BT159" s="79">
        <f>SUM(Gosforth:Ermelo!BT159)</f>
        <v>0</v>
      </c>
      <c r="BU159" s="79">
        <f>SUM(Gosforth:Ermelo!BU159)</f>
        <v>0</v>
      </c>
      <c r="BV159" s="79">
        <f>SUM(Gosforth:Ermelo!BV159)</f>
        <v>0</v>
      </c>
      <c r="BW159" s="79">
        <f>SUM(Gosforth:Ermelo!BW159)</f>
        <v>0</v>
      </c>
      <c r="BX159" s="79">
        <f>SUM(Gosforth:Ermelo!BX159)</f>
        <v>0</v>
      </c>
      <c r="BY159" s="79">
        <f>SUM(Gosforth:Ermelo!BY159)</f>
        <v>0</v>
      </c>
      <c r="BZ159" s="79">
        <f>SUM(Gosforth:Ermelo!BZ159)</f>
        <v>0</v>
      </c>
      <c r="CA159" s="79">
        <f>SUM(Gosforth:Ermelo!CA159)</f>
        <v>0</v>
      </c>
      <c r="CB159" s="79">
        <f>SUM(Gosforth:Ermelo!CB159)</f>
        <v>0</v>
      </c>
      <c r="CC159" s="78">
        <f>SUM(Gosforth:Ermelo!CC159)</f>
        <v>0</v>
      </c>
      <c r="CD159" s="41" t="s">
        <v>54</v>
      </c>
    </row>
    <row r="160" spans="1:82" ht="15">
      <c r="A160" s="41"/>
      <c r="B160" s="75" t="s">
        <v>323</v>
      </c>
      <c r="C160" s="131" t="s">
        <v>324</v>
      </c>
      <c r="D160" s="132" t="s">
        <v>316</v>
      </c>
      <c r="E160" s="266">
        <f>SUM(Gosforth:Ermelo!E160)</f>
        <v>322</v>
      </c>
      <c r="F160" s="221" t="b">
        <f>(Gosforth!G160+Dalpark!G160+Leandra!G160+Trichardt!G160+Ermelo!G160)=G160</f>
        <v>1</v>
      </c>
      <c r="G160" s="76">
        <f t="shared" si="71"/>
        <v>0</v>
      </c>
      <c r="H160" s="77">
        <f>SUM(Gosforth:Ermelo!H160)</f>
        <v>0</v>
      </c>
      <c r="I160" s="78">
        <f>SUM(Gosforth:Ermelo!I160)</f>
        <v>0</v>
      </c>
      <c r="J160" s="77">
        <f>SUM(Gosforth:Ermelo!J160)</f>
        <v>0</v>
      </c>
      <c r="K160" s="79">
        <f>SUM(Gosforth:Ermelo!K160)</f>
        <v>0</v>
      </c>
      <c r="L160" s="79">
        <f>SUM(Gosforth:Ermelo!L160)</f>
        <v>0</v>
      </c>
      <c r="M160" s="79">
        <f>SUM(Gosforth:Ermelo!M160)</f>
        <v>0</v>
      </c>
      <c r="N160" s="79">
        <f>SUM(Gosforth:Ermelo!N160)</f>
        <v>0</v>
      </c>
      <c r="O160" s="79">
        <f>SUM(Gosforth:Ermelo!O160)</f>
        <v>0</v>
      </c>
      <c r="P160" s="79">
        <f>SUM(Gosforth:Ermelo!P160)</f>
        <v>0</v>
      </c>
      <c r="Q160" s="79">
        <f>SUM(Gosforth:Ermelo!Q160)</f>
        <v>0</v>
      </c>
      <c r="R160" s="79">
        <f>SUM(Gosforth:Ermelo!R160)</f>
        <v>0</v>
      </c>
      <c r="S160" s="79">
        <f>SUM(Gosforth:Ermelo!S160)</f>
        <v>0</v>
      </c>
      <c r="T160" s="79">
        <f>SUM(Gosforth:Ermelo!T160)</f>
        <v>0</v>
      </c>
      <c r="U160" s="78">
        <f>SUM(Gosforth:Ermelo!U160)</f>
        <v>0</v>
      </c>
      <c r="V160" s="77">
        <f>SUM(Gosforth:Ermelo!V160)</f>
        <v>0</v>
      </c>
      <c r="W160" s="79">
        <f>SUM(Gosforth:Ermelo!W160)</f>
        <v>0</v>
      </c>
      <c r="X160" s="79">
        <f>SUM(Gosforth:Ermelo!X160)</f>
        <v>0</v>
      </c>
      <c r="Y160" s="79">
        <f>SUM(Gosforth:Ermelo!Y160)</f>
        <v>0</v>
      </c>
      <c r="Z160" s="79">
        <f>SUM(Gosforth:Ermelo!Z160)</f>
        <v>0</v>
      </c>
      <c r="AA160" s="79">
        <f>SUM(Gosforth:Ermelo!AA160)</f>
        <v>0</v>
      </c>
      <c r="AB160" s="79">
        <f>SUM(Gosforth:Ermelo!AB160)</f>
        <v>0</v>
      </c>
      <c r="AC160" s="79">
        <f>SUM(Gosforth:Ermelo!AC160)</f>
        <v>0</v>
      </c>
      <c r="AD160" s="79">
        <f>SUM(Gosforth:Ermelo!AD160)</f>
        <v>0</v>
      </c>
      <c r="AE160" s="79">
        <f>SUM(Gosforth:Ermelo!AE160)</f>
        <v>0</v>
      </c>
      <c r="AF160" s="79">
        <f>SUM(Gosforth:Ermelo!AF160)</f>
        <v>0</v>
      </c>
      <c r="AG160" s="78">
        <f>SUM(Gosforth:Ermelo!AG160)</f>
        <v>0</v>
      </c>
      <c r="AH160" s="80">
        <f>SUM(Gosforth:Ermelo!AH160)</f>
        <v>0</v>
      </c>
      <c r="AI160" s="79">
        <f>SUM(Gosforth:Ermelo!AI160)</f>
        <v>0</v>
      </c>
      <c r="AJ160" s="79">
        <f>SUM(Gosforth:Ermelo!AJ160)</f>
        <v>0</v>
      </c>
      <c r="AK160" s="79">
        <f>SUM(Gosforth:Ermelo!AK160)</f>
        <v>0</v>
      </c>
      <c r="AL160" s="79">
        <f>SUM(Gosforth:Ermelo!AL160)</f>
        <v>0</v>
      </c>
      <c r="AM160" s="79">
        <f>SUM(Gosforth:Ermelo!AM160)</f>
        <v>0</v>
      </c>
      <c r="AN160" s="79">
        <f>SUM(Gosforth:Ermelo!AN160)</f>
        <v>0</v>
      </c>
      <c r="AO160" s="79">
        <f>SUM(Gosforth:Ermelo!AO160)</f>
        <v>0</v>
      </c>
      <c r="AP160" s="79">
        <f>SUM(Gosforth:Ermelo!AP160)</f>
        <v>0</v>
      </c>
      <c r="AQ160" s="79">
        <f>SUM(Gosforth:Ermelo!AQ160)</f>
        <v>0</v>
      </c>
      <c r="AR160" s="79">
        <f>SUM(Gosforth:Ermelo!AR160)</f>
        <v>0</v>
      </c>
      <c r="AS160" s="78">
        <f>SUM(Gosforth:Ermelo!AS160)</f>
        <v>0</v>
      </c>
      <c r="AT160" s="80">
        <f>SUM(Gosforth:Ermelo!AT160)</f>
        <v>0</v>
      </c>
      <c r="AU160" s="79">
        <f>SUM(Gosforth:Ermelo!AU160)</f>
        <v>0</v>
      </c>
      <c r="AV160" s="79">
        <f>SUM(Gosforth:Ermelo!AV160)</f>
        <v>0</v>
      </c>
      <c r="AW160" s="79">
        <f>SUM(Gosforth:Ermelo!AW160)</f>
        <v>0</v>
      </c>
      <c r="AX160" s="79">
        <f>SUM(Gosforth:Ermelo!AX160)</f>
        <v>0</v>
      </c>
      <c r="AY160" s="79">
        <f>SUM(Gosforth:Ermelo!AY160)</f>
        <v>0</v>
      </c>
      <c r="AZ160" s="79">
        <f>SUM(Gosforth:Ermelo!AZ160)</f>
        <v>0</v>
      </c>
      <c r="BA160" s="79">
        <f>SUM(Gosforth:Ermelo!BA160)</f>
        <v>0</v>
      </c>
      <c r="BB160" s="79">
        <f>SUM(Gosforth:Ermelo!BB160)</f>
        <v>0</v>
      </c>
      <c r="BC160" s="79">
        <f>SUM(Gosforth:Ermelo!BC160)</f>
        <v>0</v>
      </c>
      <c r="BD160" s="79">
        <f>SUM(Gosforth:Ermelo!BD160)</f>
        <v>0</v>
      </c>
      <c r="BE160" s="78">
        <f>SUM(Gosforth:Ermelo!BE160)</f>
        <v>0</v>
      </c>
      <c r="BF160" s="80">
        <f>SUM(Gosforth:Ermelo!BF160)</f>
        <v>0</v>
      </c>
      <c r="BG160" s="79">
        <f>SUM(Gosforth:Ermelo!BG160)</f>
        <v>0</v>
      </c>
      <c r="BH160" s="79">
        <f>SUM(Gosforth:Ermelo!BH160)</f>
        <v>0</v>
      </c>
      <c r="BI160" s="79">
        <f>SUM(Gosforth:Ermelo!BI160)</f>
        <v>0</v>
      </c>
      <c r="BJ160" s="79">
        <f>SUM(Gosforth:Ermelo!BJ160)</f>
        <v>0</v>
      </c>
      <c r="BK160" s="79">
        <f>SUM(Gosforth:Ermelo!BK160)</f>
        <v>0</v>
      </c>
      <c r="BL160" s="79">
        <f>SUM(Gosforth:Ermelo!BL160)</f>
        <v>0</v>
      </c>
      <c r="BM160" s="79">
        <f>SUM(Gosforth:Ermelo!BM160)</f>
        <v>0</v>
      </c>
      <c r="BN160" s="79">
        <f>SUM(Gosforth:Ermelo!BN160)</f>
        <v>0</v>
      </c>
      <c r="BO160" s="79">
        <f>SUM(Gosforth:Ermelo!BO160)</f>
        <v>0</v>
      </c>
      <c r="BP160" s="79">
        <f>SUM(Gosforth:Ermelo!BP160)</f>
        <v>0</v>
      </c>
      <c r="BQ160" s="78">
        <f>SUM(Gosforth:Ermelo!BQ160)</f>
        <v>0</v>
      </c>
      <c r="BR160" s="80">
        <f>SUM(Gosforth:Ermelo!BR160)</f>
        <v>0</v>
      </c>
      <c r="BS160" s="79">
        <f>SUM(Gosforth:Ermelo!BS160)</f>
        <v>0</v>
      </c>
      <c r="BT160" s="79">
        <f>SUM(Gosforth:Ermelo!BT160)</f>
        <v>0</v>
      </c>
      <c r="BU160" s="79">
        <f>SUM(Gosforth:Ermelo!BU160)</f>
        <v>0</v>
      </c>
      <c r="BV160" s="79">
        <f>SUM(Gosforth:Ermelo!BV160)</f>
        <v>0</v>
      </c>
      <c r="BW160" s="79">
        <f>SUM(Gosforth:Ermelo!BW160)</f>
        <v>0</v>
      </c>
      <c r="BX160" s="79">
        <f>SUM(Gosforth:Ermelo!BX160)</f>
        <v>0</v>
      </c>
      <c r="BY160" s="79">
        <f>SUM(Gosforth:Ermelo!BY160)</f>
        <v>0</v>
      </c>
      <c r="BZ160" s="79">
        <f>SUM(Gosforth:Ermelo!BZ160)</f>
        <v>0</v>
      </c>
      <c r="CA160" s="79">
        <f>SUM(Gosforth:Ermelo!CA160)</f>
        <v>0</v>
      </c>
      <c r="CB160" s="79">
        <f>SUM(Gosforth:Ermelo!CB160)</f>
        <v>0</v>
      </c>
      <c r="CC160" s="78">
        <f>SUM(Gosforth:Ermelo!CC160)</f>
        <v>0</v>
      </c>
      <c r="CD160" s="41" t="s">
        <v>54</v>
      </c>
    </row>
    <row r="161" spans="1:82" s="41" customFormat="1" ht="15">
      <c r="B161" s="75" t="s">
        <v>325</v>
      </c>
      <c r="C161" s="131" t="s">
        <v>326</v>
      </c>
      <c r="D161" s="132" t="s">
        <v>316</v>
      </c>
      <c r="E161" s="266">
        <f>SUM(Gosforth:Ermelo!E161)</f>
        <v>460</v>
      </c>
      <c r="F161" s="221" t="b">
        <f>(Gosforth!G161+Dalpark!G161+Leandra!G161+Trichardt!G161+Ermelo!G161)=G161</f>
        <v>1</v>
      </c>
      <c r="G161" s="76">
        <f t="shared" si="71"/>
        <v>0</v>
      </c>
      <c r="H161" s="77">
        <f>SUM(Gosforth:Ermelo!H161)</f>
        <v>0</v>
      </c>
      <c r="I161" s="78">
        <f>SUM(Gosforth:Ermelo!I161)</f>
        <v>0</v>
      </c>
      <c r="J161" s="77">
        <f>SUM(Gosforth:Ermelo!J161)</f>
        <v>0</v>
      </c>
      <c r="K161" s="79">
        <f>SUM(Gosforth:Ermelo!K161)</f>
        <v>0</v>
      </c>
      <c r="L161" s="79">
        <f>SUM(Gosforth:Ermelo!L161)</f>
        <v>0</v>
      </c>
      <c r="M161" s="79">
        <f>SUM(Gosforth:Ermelo!M161)</f>
        <v>0</v>
      </c>
      <c r="N161" s="79">
        <f>SUM(Gosforth:Ermelo!N161)</f>
        <v>0</v>
      </c>
      <c r="O161" s="79">
        <f>SUM(Gosforth:Ermelo!O161)</f>
        <v>0</v>
      </c>
      <c r="P161" s="79">
        <f>SUM(Gosforth:Ermelo!P161)</f>
        <v>0</v>
      </c>
      <c r="Q161" s="79">
        <f>SUM(Gosforth:Ermelo!Q161)</f>
        <v>0</v>
      </c>
      <c r="R161" s="79">
        <f>SUM(Gosforth:Ermelo!R161)</f>
        <v>0</v>
      </c>
      <c r="S161" s="79">
        <f>SUM(Gosforth:Ermelo!S161)</f>
        <v>0</v>
      </c>
      <c r="T161" s="79">
        <f>SUM(Gosforth:Ermelo!T161)</f>
        <v>0</v>
      </c>
      <c r="U161" s="78">
        <f>SUM(Gosforth:Ermelo!U161)</f>
        <v>0</v>
      </c>
      <c r="V161" s="77">
        <f>SUM(Gosforth:Ermelo!V161)</f>
        <v>0</v>
      </c>
      <c r="W161" s="79">
        <f>SUM(Gosforth:Ermelo!W161)</f>
        <v>0</v>
      </c>
      <c r="X161" s="79">
        <f>SUM(Gosforth:Ermelo!X161)</f>
        <v>0</v>
      </c>
      <c r="Y161" s="79">
        <f>SUM(Gosforth:Ermelo!Y161)</f>
        <v>0</v>
      </c>
      <c r="Z161" s="79">
        <f>SUM(Gosforth:Ermelo!Z161)</f>
        <v>0</v>
      </c>
      <c r="AA161" s="79">
        <f>SUM(Gosforth:Ermelo!AA161)</f>
        <v>0</v>
      </c>
      <c r="AB161" s="79">
        <f>SUM(Gosforth:Ermelo!AB161)</f>
        <v>0</v>
      </c>
      <c r="AC161" s="79">
        <f>SUM(Gosforth:Ermelo!AC161)</f>
        <v>0</v>
      </c>
      <c r="AD161" s="79">
        <f>SUM(Gosforth:Ermelo!AD161)</f>
        <v>0</v>
      </c>
      <c r="AE161" s="79">
        <f>SUM(Gosforth:Ermelo!AE161)</f>
        <v>0</v>
      </c>
      <c r="AF161" s="79">
        <f>SUM(Gosforth:Ermelo!AF161)</f>
        <v>0</v>
      </c>
      <c r="AG161" s="78">
        <f>SUM(Gosforth:Ermelo!AG161)</f>
        <v>0</v>
      </c>
      <c r="AH161" s="80">
        <f>SUM(Gosforth:Ermelo!AH161)</f>
        <v>0</v>
      </c>
      <c r="AI161" s="79">
        <f>SUM(Gosforth:Ermelo!AI161)</f>
        <v>0</v>
      </c>
      <c r="AJ161" s="79">
        <f>SUM(Gosforth:Ermelo!AJ161)</f>
        <v>0</v>
      </c>
      <c r="AK161" s="79">
        <f>SUM(Gosforth:Ermelo!AK161)</f>
        <v>0</v>
      </c>
      <c r="AL161" s="79">
        <f>SUM(Gosforth:Ermelo!AL161)</f>
        <v>0</v>
      </c>
      <c r="AM161" s="79">
        <f>SUM(Gosforth:Ermelo!AM161)</f>
        <v>0</v>
      </c>
      <c r="AN161" s="79">
        <f>SUM(Gosforth:Ermelo!AN161)</f>
        <v>0</v>
      </c>
      <c r="AO161" s="79">
        <f>SUM(Gosforth:Ermelo!AO161)</f>
        <v>0</v>
      </c>
      <c r="AP161" s="79">
        <f>SUM(Gosforth:Ermelo!AP161)</f>
        <v>0</v>
      </c>
      <c r="AQ161" s="79">
        <f>SUM(Gosforth:Ermelo!AQ161)</f>
        <v>0</v>
      </c>
      <c r="AR161" s="79">
        <f>SUM(Gosforth:Ermelo!AR161)</f>
        <v>0</v>
      </c>
      <c r="AS161" s="78">
        <f>SUM(Gosforth:Ermelo!AS161)</f>
        <v>0</v>
      </c>
      <c r="AT161" s="80">
        <f>SUM(Gosforth:Ermelo!AT161)</f>
        <v>0</v>
      </c>
      <c r="AU161" s="79">
        <f>SUM(Gosforth:Ermelo!AU161)</f>
        <v>0</v>
      </c>
      <c r="AV161" s="79">
        <f>SUM(Gosforth:Ermelo!AV161)</f>
        <v>0</v>
      </c>
      <c r="AW161" s="79">
        <f>SUM(Gosforth:Ermelo!AW161)</f>
        <v>0</v>
      </c>
      <c r="AX161" s="79">
        <f>SUM(Gosforth:Ermelo!AX161)</f>
        <v>0</v>
      </c>
      <c r="AY161" s="79">
        <f>SUM(Gosforth:Ermelo!AY161)</f>
        <v>0</v>
      </c>
      <c r="AZ161" s="79">
        <f>SUM(Gosforth:Ermelo!AZ161)</f>
        <v>0</v>
      </c>
      <c r="BA161" s="79">
        <f>SUM(Gosforth:Ermelo!BA161)</f>
        <v>0</v>
      </c>
      <c r="BB161" s="79">
        <f>SUM(Gosforth:Ermelo!BB161)</f>
        <v>0</v>
      </c>
      <c r="BC161" s="79">
        <f>SUM(Gosforth:Ermelo!BC161)</f>
        <v>0</v>
      </c>
      <c r="BD161" s="79">
        <f>SUM(Gosforth:Ermelo!BD161)</f>
        <v>0</v>
      </c>
      <c r="BE161" s="78">
        <f>SUM(Gosforth:Ermelo!BE161)</f>
        <v>0</v>
      </c>
      <c r="BF161" s="80">
        <f>SUM(Gosforth:Ermelo!BF161)</f>
        <v>0</v>
      </c>
      <c r="BG161" s="79">
        <f>SUM(Gosforth:Ermelo!BG161)</f>
        <v>0</v>
      </c>
      <c r="BH161" s="79">
        <f>SUM(Gosforth:Ermelo!BH161)</f>
        <v>0</v>
      </c>
      <c r="BI161" s="79">
        <f>SUM(Gosforth:Ermelo!BI161)</f>
        <v>0</v>
      </c>
      <c r="BJ161" s="79">
        <f>SUM(Gosforth:Ermelo!BJ161)</f>
        <v>0</v>
      </c>
      <c r="BK161" s="79">
        <f>SUM(Gosforth:Ermelo!BK161)</f>
        <v>0</v>
      </c>
      <c r="BL161" s="79">
        <f>SUM(Gosforth:Ermelo!BL161)</f>
        <v>0</v>
      </c>
      <c r="BM161" s="79">
        <f>SUM(Gosforth:Ermelo!BM161)</f>
        <v>0</v>
      </c>
      <c r="BN161" s="79">
        <f>SUM(Gosforth:Ermelo!BN161)</f>
        <v>0</v>
      </c>
      <c r="BO161" s="79">
        <f>SUM(Gosforth:Ermelo!BO161)</f>
        <v>0</v>
      </c>
      <c r="BP161" s="79">
        <f>SUM(Gosforth:Ermelo!BP161)</f>
        <v>0</v>
      </c>
      <c r="BQ161" s="78">
        <f>SUM(Gosforth:Ermelo!BQ161)</f>
        <v>0</v>
      </c>
      <c r="BR161" s="80">
        <f>SUM(Gosforth:Ermelo!BR161)</f>
        <v>0</v>
      </c>
      <c r="BS161" s="79">
        <f>SUM(Gosforth:Ermelo!BS161)</f>
        <v>0</v>
      </c>
      <c r="BT161" s="79">
        <f>SUM(Gosforth:Ermelo!BT161)</f>
        <v>0</v>
      </c>
      <c r="BU161" s="79">
        <f>SUM(Gosforth:Ermelo!BU161)</f>
        <v>0</v>
      </c>
      <c r="BV161" s="79">
        <f>SUM(Gosforth:Ermelo!BV161)</f>
        <v>0</v>
      </c>
      <c r="BW161" s="79">
        <f>SUM(Gosforth:Ermelo!BW161)</f>
        <v>0</v>
      </c>
      <c r="BX161" s="79">
        <f>SUM(Gosforth:Ermelo!BX161)</f>
        <v>0</v>
      </c>
      <c r="BY161" s="79">
        <f>SUM(Gosforth:Ermelo!BY161)</f>
        <v>0</v>
      </c>
      <c r="BZ161" s="79">
        <f>SUM(Gosforth:Ermelo!BZ161)</f>
        <v>0</v>
      </c>
      <c r="CA161" s="79">
        <f>SUM(Gosforth:Ermelo!CA161)</f>
        <v>0</v>
      </c>
      <c r="CB161" s="79">
        <f>SUM(Gosforth:Ermelo!CB161)</f>
        <v>0</v>
      </c>
      <c r="CC161" s="78">
        <f>SUM(Gosforth:Ermelo!CC161)</f>
        <v>0</v>
      </c>
      <c r="CD161" s="41" t="s">
        <v>54</v>
      </c>
    </row>
    <row r="162" spans="1:82" s="41" customFormat="1" ht="15">
      <c r="B162" s="103" t="s">
        <v>327</v>
      </c>
      <c r="C162" s="286" t="s">
        <v>328</v>
      </c>
      <c r="D162" s="132"/>
      <c r="E162" s="266"/>
      <c r="F162" s="221"/>
      <c r="G162" s="76"/>
      <c r="H162" s="77"/>
      <c r="I162" s="78"/>
      <c r="J162" s="77"/>
      <c r="K162" s="79"/>
      <c r="L162" s="79"/>
      <c r="M162" s="79"/>
      <c r="N162" s="79"/>
      <c r="O162" s="79"/>
      <c r="P162" s="79"/>
      <c r="Q162" s="79"/>
      <c r="R162" s="79"/>
      <c r="S162" s="79"/>
      <c r="T162" s="79"/>
      <c r="U162" s="78"/>
      <c r="V162" s="77"/>
      <c r="W162" s="79"/>
      <c r="X162" s="79"/>
      <c r="Y162" s="79"/>
      <c r="Z162" s="79"/>
      <c r="AA162" s="79"/>
      <c r="AB162" s="79"/>
      <c r="AC162" s="79"/>
      <c r="AD162" s="79"/>
      <c r="AE162" s="79"/>
      <c r="AF162" s="79"/>
      <c r="AG162" s="78"/>
      <c r="AH162" s="80"/>
      <c r="AI162" s="79"/>
      <c r="AJ162" s="79"/>
      <c r="AK162" s="79"/>
      <c r="AL162" s="79"/>
      <c r="AM162" s="79"/>
      <c r="AN162" s="79"/>
      <c r="AO162" s="79"/>
      <c r="AP162" s="79"/>
      <c r="AQ162" s="79"/>
      <c r="AR162" s="79"/>
      <c r="AS162" s="78"/>
      <c r="AT162" s="80"/>
      <c r="AU162" s="79"/>
      <c r="AV162" s="79"/>
      <c r="AW162" s="79"/>
      <c r="AX162" s="79"/>
      <c r="AY162" s="79"/>
      <c r="AZ162" s="79"/>
      <c r="BA162" s="79"/>
      <c r="BB162" s="79"/>
      <c r="BC162" s="79"/>
      <c r="BD162" s="79"/>
      <c r="BE162" s="78"/>
      <c r="BF162" s="80"/>
      <c r="BG162" s="79"/>
      <c r="BH162" s="79"/>
      <c r="BI162" s="79"/>
      <c r="BJ162" s="79"/>
      <c r="BK162" s="79"/>
      <c r="BL162" s="79"/>
      <c r="BM162" s="79"/>
      <c r="BN162" s="79"/>
      <c r="BO162" s="79"/>
      <c r="BP162" s="79"/>
      <c r="BQ162" s="78"/>
      <c r="BR162" s="80"/>
      <c r="BS162" s="79"/>
      <c r="BT162" s="79"/>
      <c r="BU162" s="79"/>
      <c r="BV162" s="79"/>
      <c r="BW162" s="79"/>
      <c r="BX162" s="79"/>
      <c r="BY162" s="79"/>
      <c r="BZ162" s="79"/>
      <c r="CA162" s="79"/>
      <c r="CB162" s="79"/>
      <c r="CC162" s="78"/>
      <c r="CD162" s="41" t="s">
        <v>54</v>
      </c>
    </row>
    <row r="163" spans="1:82" s="41" customFormat="1" ht="30">
      <c r="B163" s="75" t="s">
        <v>329</v>
      </c>
      <c r="C163" s="131" t="s">
        <v>330</v>
      </c>
      <c r="D163" s="132" t="s">
        <v>64</v>
      </c>
      <c r="E163" s="266">
        <f>SUM(Gosforth:Ermelo!E163)</f>
        <v>360</v>
      </c>
      <c r="F163" s="221" t="b">
        <f>(Gosforth!G163+Dalpark!G163+Leandra!G163+Trichardt!G163+Ermelo!G163)=G163</f>
        <v>1</v>
      </c>
      <c r="G163" s="76">
        <f t="shared" ref="G163:G167" si="72">+SUM(H163:CC163)</f>
        <v>0</v>
      </c>
      <c r="H163" s="77">
        <f>SUM(Gosforth:Ermelo!H163)</f>
        <v>0</v>
      </c>
      <c r="I163" s="78">
        <f>SUM(Gosforth:Ermelo!I163)</f>
        <v>0</v>
      </c>
      <c r="J163" s="77">
        <f>SUM(Gosforth:Ermelo!J163)</f>
        <v>0</v>
      </c>
      <c r="K163" s="79">
        <f>SUM(Gosforth:Ermelo!K163)</f>
        <v>0</v>
      </c>
      <c r="L163" s="79">
        <f>SUM(Gosforth:Ermelo!L163)</f>
        <v>0</v>
      </c>
      <c r="M163" s="79">
        <f>SUM(Gosforth:Ermelo!M163)</f>
        <v>0</v>
      </c>
      <c r="N163" s="79">
        <f>SUM(Gosforth:Ermelo!N163)</f>
        <v>0</v>
      </c>
      <c r="O163" s="79">
        <f>SUM(Gosforth:Ermelo!O163)</f>
        <v>0</v>
      </c>
      <c r="P163" s="79">
        <f>SUM(Gosforth:Ermelo!P163)</f>
        <v>0</v>
      </c>
      <c r="Q163" s="79">
        <f>SUM(Gosforth:Ermelo!Q163)</f>
        <v>0</v>
      </c>
      <c r="R163" s="79">
        <f>SUM(Gosforth:Ermelo!R163)</f>
        <v>0</v>
      </c>
      <c r="S163" s="79">
        <f>SUM(Gosforth:Ermelo!S163)</f>
        <v>0</v>
      </c>
      <c r="T163" s="79">
        <f>SUM(Gosforth:Ermelo!T163)</f>
        <v>0</v>
      </c>
      <c r="U163" s="78">
        <f>SUM(Gosforth:Ermelo!U163)</f>
        <v>0</v>
      </c>
      <c r="V163" s="77">
        <f>SUM(Gosforth:Ermelo!V163)</f>
        <v>0</v>
      </c>
      <c r="W163" s="79">
        <f>SUM(Gosforth:Ermelo!W163)</f>
        <v>0</v>
      </c>
      <c r="X163" s="79">
        <f>SUM(Gosforth:Ermelo!X163)</f>
        <v>0</v>
      </c>
      <c r="Y163" s="79">
        <f>SUM(Gosforth:Ermelo!Y163)</f>
        <v>0</v>
      </c>
      <c r="Z163" s="79">
        <f>SUM(Gosforth:Ermelo!Z163)</f>
        <v>0</v>
      </c>
      <c r="AA163" s="79">
        <f>SUM(Gosforth:Ermelo!AA163)</f>
        <v>0</v>
      </c>
      <c r="AB163" s="79">
        <f>SUM(Gosforth:Ermelo!AB163)</f>
        <v>0</v>
      </c>
      <c r="AC163" s="79">
        <f>SUM(Gosforth:Ermelo!AC163)</f>
        <v>0</v>
      </c>
      <c r="AD163" s="79">
        <f>SUM(Gosforth:Ermelo!AD163)</f>
        <v>0</v>
      </c>
      <c r="AE163" s="79">
        <f>SUM(Gosforth:Ermelo!AE163)</f>
        <v>0</v>
      </c>
      <c r="AF163" s="79">
        <f>SUM(Gosforth:Ermelo!AF163)</f>
        <v>0</v>
      </c>
      <c r="AG163" s="78">
        <f>SUM(Gosforth:Ermelo!AG163)</f>
        <v>0</v>
      </c>
      <c r="AH163" s="80">
        <f>SUM(Gosforth:Ermelo!AH163)</f>
        <v>0</v>
      </c>
      <c r="AI163" s="79">
        <f>SUM(Gosforth:Ermelo!AI163)</f>
        <v>0</v>
      </c>
      <c r="AJ163" s="79">
        <f>SUM(Gosforth:Ermelo!AJ163)</f>
        <v>0</v>
      </c>
      <c r="AK163" s="79">
        <f>SUM(Gosforth:Ermelo!AK163)</f>
        <v>0</v>
      </c>
      <c r="AL163" s="79">
        <f>SUM(Gosforth:Ermelo!AL163)</f>
        <v>0</v>
      </c>
      <c r="AM163" s="79">
        <f>SUM(Gosforth:Ermelo!AM163)</f>
        <v>0</v>
      </c>
      <c r="AN163" s="79">
        <f>SUM(Gosforth:Ermelo!AN163)</f>
        <v>0</v>
      </c>
      <c r="AO163" s="79">
        <f>SUM(Gosforth:Ermelo!AO163)</f>
        <v>0</v>
      </c>
      <c r="AP163" s="79">
        <f>SUM(Gosforth:Ermelo!AP163)</f>
        <v>0</v>
      </c>
      <c r="AQ163" s="79">
        <f>SUM(Gosforth:Ermelo!AQ163)</f>
        <v>0</v>
      </c>
      <c r="AR163" s="79">
        <f>SUM(Gosforth:Ermelo!AR163)</f>
        <v>0</v>
      </c>
      <c r="AS163" s="78">
        <f>SUM(Gosforth:Ermelo!AS163)</f>
        <v>0</v>
      </c>
      <c r="AT163" s="80">
        <f>SUM(Gosforth:Ermelo!AT163)</f>
        <v>0</v>
      </c>
      <c r="AU163" s="79">
        <f>SUM(Gosforth:Ermelo!AU163)</f>
        <v>0</v>
      </c>
      <c r="AV163" s="79">
        <f>SUM(Gosforth:Ermelo!AV163)</f>
        <v>0</v>
      </c>
      <c r="AW163" s="79">
        <f>SUM(Gosforth:Ermelo!AW163)</f>
        <v>0</v>
      </c>
      <c r="AX163" s="79">
        <f>SUM(Gosforth:Ermelo!AX163)</f>
        <v>0</v>
      </c>
      <c r="AY163" s="79">
        <f>SUM(Gosforth:Ermelo!AY163)</f>
        <v>0</v>
      </c>
      <c r="AZ163" s="79">
        <f>SUM(Gosforth:Ermelo!AZ163)</f>
        <v>0</v>
      </c>
      <c r="BA163" s="79">
        <f>SUM(Gosforth:Ermelo!BA163)</f>
        <v>0</v>
      </c>
      <c r="BB163" s="79">
        <f>SUM(Gosforth:Ermelo!BB163)</f>
        <v>0</v>
      </c>
      <c r="BC163" s="79">
        <f>SUM(Gosforth:Ermelo!BC163)</f>
        <v>0</v>
      </c>
      <c r="BD163" s="79">
        <f>SUM(Gosforth:Ermelo!BD163)</f>
        <v>0</v>
      </c>
      <c r="BE163" s="78">
        <f>SUM(Gosforth:Ermelo!BE163)</f>
        <v>0</v>
      </c>
      <c r="BF163" s="80">
        <f>SUM(Gosforth:Ermelo!BF163)</f>
        <v>0</v>
      </c>
      <c r="BG163" s="79">
        <f>SUM(Gosforth:Ermelo!BG163)</f>
        <v>0</v>
      </c>
      <c r="BH163" s="79">
        <f>SUM(Gosforth:Ermelo!BH163)</f>
        <v>0</v>
      </c>
      <c r="BI163" s="79">
        <f>SUM(Gosforth:Ermelo!BI163)</f>
        <v>0</v>
      </c>
      <c r="BJ163" s="79">
        <f>SUM(Gosforth:Ermelo!BJ163)</f>
        <v>0</v>
      </c>
      <c r="BK163" s="79">
        <f>SUM(Gosforth:Ermelo!BK163)</f>
        <v>0</v>
      </c>
      <c r="BL163" s="79">
        <f>SUM(Gosforth:Ermelo!BL163)</f>
        <v>0</v>
      </c>
      <c r="BM163" s="79">
        <f>SUM(Gosforth:Ermelo!BM163)</f>
        <v>0</v>
      </c>
      <c r="BN163" s="79">
        <f>SUM(Gosforth:Ermelo!BN163)</f>
        <v>0</v>
      </c>
      <c r="BO163" s="79">
        <f>SUM(Gosforth:Ermelo!BO163)</f>
        <v>0</v>
      </c>
      <c r="BP163" s="79">
        <f>SUM(Gosforth:Ermelo!BP163)</f>
        <v>0</v>
      </c>
      <c r="BQ163" s="78">
        <f>SUM(Gosforth:Ermelo!BQ163)</f>
        <v>0</v>
      </c>
      <c r="BR163" s="80">
        <f>SUM(Gosforth:Ermelo!BR163)</f>
        <v>0</v>
      </c>
      <c r="BS163" s="79">
        <f>SUM(Gosforth:Ermelo!BS163)</f>
        <v>0</v>
      </c>
      <c r="BT163" s="79">
        <f>SUM(Gosforth:Ermelo!BT163)</f>
        <v>0</v>
      </c>
      <c r="BU163" s="79">
        <f>SUM(Gosforth:Ermelo!BU163)</f>
        <v>0</v>
      </c>
      <c r="BV163" s="79">
        <f>SUM(Gosforth:Ermelo!BV163)</f>
        <v>0</v>
      </c>
      <c r="BW163" s="79">
        <f>SUM(Gosforth:Ermelo!BW163)</f>
        <v>0</v>
      </c>
      <c r="BX163" s="79">
        <f>SUM(Gosforth:Ermelo!BX163)</f>
        <v>0</v>
      </c>
      <c r="BY163" s="79">
        <f>SUM(Gosforth:Ermelo!BY163)</f>
        <v>0</v>
      </c>
      <c r="BZ163" s="79">
        <f>SUM(Gosforth:Ermelo!BZ163)</f>
        <v>0</v>
      </c>
      <c r="CA163" s="79">
        <f>SUM(Gosforth:Ermelo!CA163)</f>
        <v>0</v>
      </c>
      <c r="CB163" s="79">
        <f>SUM(Gosforth:Ermelo!CB163)</f>
        <v>0</v>
      </c>
      <c r="CC163" s="78">
        <f>SUM(Gosforth:Ermelo!CC163)</f>
        <v>0</v>
      </c>
      <c r="CD163" s="41" t="s">
        <v>54</v>
      </c>
    </row>
    <row r="164" spans="1:82" s="41" customFormat="1" ht="30" customHeight="1">
      <c r="B164" s="75" t="s">
        <v>331</v>
      </c>
      <c r="C164" s="131" t="s">
        <v>332</v>
      </c>
      <c r="D164" s="132" t="s">
        <v>333</v>
      </c>
      <c r="E164" s="266">
        <f>SUM(Gosforth:Ermelo!E164)</f>
        <v>2112</v>
      </c>
      <c r="F164" s="221" t="b">
        <f>(Gosforth!G164+Dalpark!G164+Leandra!G164+Trichardt!G164+Ermelo!G164)=G164</f>
        <v>1</v>
      </c>
      <c r="G164" s="76">
        <f t="shared" si="72"/>
        <v>0</v>
      </c>
      <c r="H164" s="77">
        <f>SUM(Gosforth:Ermelo!H164)</f>
        <v>0</v>
      </c>
      <c r="I164" s="78">
        <f>SUM(Gosforth:Ermelo!I164)</f>
        <v>0</v>
      </c>
      <c r="J164" s="77">
        <f>SUM(Gosforth:Ermelo!J164)</f>
        <v>0</v>
      </c>
      <c r="K164" s="79">
        <f>SUM(Gosforth:Ermelo!K164)</f>
        <v>0</v>
      </c>
      <c r="L164" s="79">
        <f>SUM(Gosforth:Ermelo!L164)</f>
        <v>0</v>
      </c>
      <c r="M164" s="79">
        <f>SUM(Gosforth:Ermelo!M164)</f>
        <v>0</v>
      </c>
      <c r="N164" s="79">
        <f>SUM(Gosforth:Ermelo!N164)</f>
        <v>0</v>
      </c>
      <c r="O164" s="79">
        <f>SUM(Gosforth:Ermelo!O164)</f>
        <v>0</v>
      </c>
      <c r="P164" s="79">
        <f>SUM(Gosforth:Ermelo!P164)</f>
        <v>0</v>
      </c>
      <c r="Q164" s="79">
        <f>SUM(Gosforth:Ermelo!Q164)</f>
        <v>0</v>
      </c>
      <c r="R164" s="79">
        <f>SUM(Gosforth:Ermelo!R164)</f>
        <v>0</v>
      </c>
      <c r="S164" s="79">
        <f>SUM(Gosforth:Ermelo!S164)</f>
        <v>0</v>
      </c>
      <c r="T164" s="79">
        <f>SUM(Gosforth:Ermelo!T164)</f>
        <v>0</v>
      </c>
      <c r="U164" s="78">
        <f>SUM(Gosforth:Ermelo!U164)</f>
        <v>0</v>
      </c>
      <c r="V164" s="77">
        <f>SUM(Gosforth:Ermelo!V164)</f>
        <v>0</v>
      </c>
      <c r="W164" s="79">
        <f>SUM(Gosforth:Ermelo!W164)</f>
        <v>0</v>
      </c>
      <c r="X164" s="79">
        <f>SUM(Gosforth:Ermelo!X164)</f>
        <v>0</v>
      </c>
      <c r="Y164" s="79">
        <f>SUM(Gosforth:Ermelo!Y164)</f>
        <v>0</v>
      </c>
      <c r="Z164" s="79">
        <f>SUM(Gosforth:Ermelo!Z164)</f>
        <v>0</v>
      </c>
      <c r="AA164" s="79">
        <f>SUM(Gosforth:Ermelo!AA164)</f>
        <v>0</v>
      </c>
      <c r="AB164" s="79">
        <f>SUM(Gosforth:Ermelo!AB164)</f>
        <v>0</v>
      </c>
      <c r="AC164" s="79">
        <f>SUM(Gosforth:Ermelo!AC164)</f>
        <v>0</v>
      </c>
      <c r="AD164" s="79">
        <f>SUM(Gosforth:Ermelo!AD164)</f>
        <v>0</v>
      </c>
      <c r="AE164" s="79">
        <f>SUM(Gosforth:Ermelo!AE164)</f>
        <v>0</v>
      </c>
      <c r="AF164" s="79">
        <f>SUM(Gosforth:Ermelo!AF164)</f>
        <v>0</v>
      </c>
      <c r="AG164" s="78">
        <f>SUM(Gosforth:Ermelo!AG164)</f>
        <v>0</v>
      </c>
      <c r="AH164" s="80">
        <f>SUM(Gosforth:Ermelo!AH164)</f>
        <v>0</v>
      </c>
      <c r="AI164" s="79">
        <f>SUM(Gosforth:Ermelo!AI164)</f>
        <v>0</v>
      </c>
      <c r="AJ164" s="79">
        <f>SUM(Gosforth:Ermelo!AJ164)</f>
        <v>0</v>
      </c>
      <c r="AK164" s="79">
        <f>SUM(Gosforth:Ermelo!AK164)</f>
        <v>0</v>
      </c>
      <c r="AL164" s="79">
        <f>SUM(Gosforth:Ermelo!AL164)</f>
        <v>0</v>
      </c>
      <c r="AM164" s="79">
        <f>SUM(Gosforth:Ermelo!AM164)</f>
        <v>0</v>
      </c>
      <c r="AN164" s="79">
        <f>SUM(Gosforth:Ermelo!AN164)</f>
        <v>0</v>
      </c>
      <c r="AO164" s="79">
        <f>SUM(Gosforth:Ermelo!AO164)</f>
        <v>0</v>
      </c>
      <c r="AP164" s="79">
        <f>SUM(Gosforth:Ermelo!AP164)</f>
        <v>0</v>
      </c>
      <c r="AQ164" s="79">
        <f>SUM(Gosforth:Ermelo!AQ164)</f>
        <v>0</v>
      </c>
      <c r="AR164" s="79">
        <f>SUM(Gosforth:Ermelo!AR164)</f>
        <v>0</v>
      </c>
      <c r="AS164" s="78">
        <f>SUM(Gosforth:Ermelo!AS164)</f>
        <v>0</v>
      </c>
      <c r="AT164" s="80">
        <f>SUM(Gosforth:Ermelo!AT164)</f>
        <v>0</v>
      </c>
      <c r="AU164" s="79">
        <f>SUM(Gosforth:Ermelo!AU164)</f>
        <v>0</v>
      </c>
      <c r="AV164" s="79">
        <f>SUM(Gosforth:Ermelo!AV164)</f>
        <v>0</v>
      </c>
      <c r="AW164" s="79">
        <f>SUM(Gosforth:Ermelo!AW164)</f>
        <v>0</v>
      </c>
      <c r="AX164" s="79">
        <f>SUM(Gosforth:Ermelo!AX164)</f>
        <v>0</v>
      </c>
      <c r="AY164" s="79">
        <f>SUM(Gosforth:Ermelo!AY164)</f>
        <v>0</v>
      </c>
      <c r="AZ164" s="79">
        <f>SUM(Gosforth:Ermelo!AZ164)</f>
        <v>0</v>
      </c>
      <c r="BA164" s="79">
        <f>SUM(Gosforth:Ermelo!BA164)</f>
        <v>0</v>
      </c>
      <c r="BB164" s="79">
        <f>SUM(Gosforth:Ermelo!BB164)</f>
        <v>0</v>
      </c>
      <c r="BC164" s="79">
        <f>SUM(Gosforth:Ermelo!BC164)</f>
        <v>0</v>
      </c>
      <c r="BD164" s="79">
        <f>SUM(Gosforth:Ermelo!BD164)</f>
        <v>0</v>
      </c>
      <c r="BE164" s="78">
        <f>SUM(Gosforth:Ermelo!BE164)</f>
        <v>0</v>
      </c>
      <c r="BF164" s="80">
        <f>SUM(Gosforth:Ermelo!BF164)</f>
        <v>0</v>
      </c>
      <c r="BG164" s="79">
        <f>SUM(Gosforth:Ermelo!BG164)</f>
        <v>0</v>
      </c>
      <c r="BH164" s="79">
        <f>SUM(Gosforth:Ermelo!BH164)</f>
        <v>0</v>
      </c>
      <c r="BI164" s="79">
        <f>SUM(Gosforth:Ermelo!BI164)</f>
        <v>0</v>
      </c>
      <c r="BJ164" s="79">
        <f>SUM(Gosforth:Ermelo!BJ164)</f>
        <v>0</v>
      </c>
      <c r="BK164" s="79">
        <f>SUM(Gosforth:Ermelo!BK164)</f>
        <v>0</v>
      </c>
      <c r="BL164" s="79">
        <f>SUM(Gosforth:Ermelo!BL164)</f>
        <v>0</v>
      </c>
      <c r="BM164" s="79">
        <f>SUM(Gosforth:Ermelo!BM164)</f>
        <v>0</v>
      </c>
      <c r="BN164" s="79">
        <f>SUM(Gosforth:Ermelo!BN164)</f>
        <v>0</v>
      </c>
      <c r="BO164" s="79">
        <f>SUM(Gosforth:Ermelo!BO164)</f>
        <v>0</v>
      </c>
      <c r="BP164" s="79">
        <f>SUM(Gosforth:Ermelo!BP164)</f>
        <v>0</v>
      </c>
      <c r="BQ164" s="78">
        <f>SUM(Gosforth:Ermelo!BQ164)</f>
        <v>0</v>
      </c>
      <c r="BR164" s="80">
        <f>SUM(Gosforth:Ermelo!BR164)</f>
        <v>0</v>
      </c>
      <c r="BS164" s="79">
        <f>SUM(Gosforth:Ermelo!BS164)</f>
        <v>0</v>
      </c>
      <c r="BT164" s="79">
        <f>SUM(Gosforth:Ermelo!BT164)</f>
        <v>0</v>
      </c>
      <c r="BU164" s="79">
        <f>SUM(Gosforth:Ermelo!BU164)</f>
        <v>0</v>
      </c>
      <c r="BV164" s="79">
        <f>SUM(Gosforth:Ermelo!BV164)</f>
        <v>0</v>
      </c>
      <c r="BW164" s="79">
        <f>SUM(Gosforth:Ermelo!BW164)</f>
        <v>0</v>
      </c>
      <c r="BX164" s="79">
        <f>SUM(Gosforth:Ermelo!BX164)</f>
        <v>0</v>
      </c>
      <c r="BY164" s="79">
        <f>SUM(Gosforth:Ermelo!BY164)</f>
        <v>0</v>
      </c>
      <c r="BZ164" s="79">
        <f>SUM(Gosforth:Ermelo!BZ164)</f>
        <v>0</v>
      </c>
      <c r="CA164" s="79">
        <f>SUM(Gosforth:Ermelo!CA164)</f>
        <v>0</v>
      </c>
      <c r="CB164" s="79">
        <f>SUM(Gosforth:Ermelo!CB164)</f>
        <v>0</v>
      </c>
      <c r="CC164" s="78">
        <f>SUM(Gosforth:Ermelo!CC164)</f>
        <v>0</v>
      </c>
      <c r="CD164" s="41" t="s">
        <v>54</v>
      </c>
    </row>
    <row r="165" spans="1:82" s="41" customFormat="1" ht="15">
      <c r="B165" s="75" t="s">
        <v>334</v>
      </c>
      <c r="C165" s="131" t="s">
        <v>335</v>
      </c>
      <c r="D165" s="132" t="s">
        <v>248</v>
      </c>
      <c r="E165" s="266">
        <f>SUM(Gosforth:Ermelo!E165)</f>
        <v>500</v>
      </c>
      <c r="F165" s="221" t="b">
        <f>(Gosforth!G165+Dalpark!G165+Leandra!G165+Trichardt!G165+Ermelo!G165)=G165</f>
        <v>1</v>
      </c>
      <c r="G165" s="76">
        <f t="shared" si="72"/>
        <v>0</v>
      </c>
      <c r="H165" s="77">
        <f>SUM(Gosforth:Ermelo!H165)</f>
        <v>0</v>
      </c>
      <c r="I165" s="78">
        <f>SUM(Gosforth:Ermelo!I165)</f>
        <v>0</v>
      </c>
      <c r="J165" s="77">
        <f>SUM(Gosforth:Ermelo!J165)</f>
        <v>0</v>
      </c>
      <c r="K165" s="79">
        <f>SUM(Gosforth:Ermelo!K165)</f>
        <v>0</v>
      </c>
      <c r="L165" s="79">
        <f>SUM(Gosforth:Ermelo!L165)</f>
        <v>0</v>
      </c>
      <c r="M165" s="79">
        <f>SUM(Gosforth:Ermelo!M165)</f>
        <v>0</v>
      </c>
      <c r="N165" s="79">
        <f>SUM(Gosforth:Ermelo!N165)</f>
        <v>0</v>
      </c>
      <c r="O165" s="79">
        <f>SUM(Gosforth:Ermelo!O165)</f>
        <v>0</v>
      </c>
      <c r="P165" s="79">
        <f>SUM(Gosforth:Ermelo!P165)</f>
        <v>0</v>
      </c>
      <c r="Q165" s="79">
        <f>SUM(Gosforth:Ermelo!Q165)</f>
        <v>0</v>
      </c>
      <c r="R165" s="79">
        <f>SUM(Gosforth:Ermelo!R165)</f>
        <v>0</v>
      </c>
      <c r="S165" s="79">
        <f>SUM(Gosforth:Ermelo!S165)</f>
        <v>0</v>
      </c>
      <c r="T165" s="79">
        <f>SUM(Gosforth:Ermelo!T165)</f>
        <v>0</v>
      </c>
      <c r="U165" s="78">
        <f>SUM(Gosforth:Ermelo!U165)</f>
        <v>0</v>
      </c>
      <c r="V165" s="77">
        <f>SUM(Gosforth:Ermelo!V165)</f>
        <v>0</v>
      </c>
      <c r="W165" s="79">
        <f>SUM(Gosforth:Ermelo!W165)</f>
        <v>0</v>
      </c>
      <c r="X165" s="79">
        <f>SUM(Gosforth:Ermelo!X165)</f>
        <v>0</v>
      </c>
      <c r="Y165" s="79">
        <f>SUM(Gosforth:Ermelo!Y165)</f>
        <v>0</v>
      </c>
      <c r="Z165" s="79">
        <f>SUM(Gosforth:Ermelo!Z165)</f>
        <v>0</v>
      </c>
      <c r="AA165" s="79">
        <f>SUM(Gosforth:Ermelo!AA165)</f>
        <v>0</v>
      </c>
      <c r="AB165" s="79">
        <f>SUM(Gosforth:Ermelo!AB165)</f>
        <v>0</v>
      </c>
      <c r="AC165" s="79">
        <f>SUM(Gosforth:Ermelo!AC165)</f>
        <v>0</v>
      </c>
      <c r="AD165" s="79">
        <f>SUM(Gosforth:Ermelo!AD165)</f>
        <v>0</v>
      </c>
      <c r="AE165" s="79">
        <f>SUM(Gosforth:Ermelo!AE165)</f>
        <v>0</v>
      </c>
      <c r="AF165" s="79">
        <f>SUM(Gosforth:Ermelo!AF165)</f>
        <v>0</v>
      </c>
      <c r="AG165" s="78">
        <f>SUM(Gosforth:Ermelo!AG165)</f>
        <v>0</v>
      </c>
      <c r="AH165" s="80">
        <f>SUM(Gosforth:Ermelo!AH165)</f>
        <v>0</v>
      </c>
      <c r="AI165" s="79">
        <f>SUM(Gosforth:Ermelo!AI165)</f>
        <v>0</v>
      </c>
      <c r="AJ165" s="79">
        <f>SUM(Gosforth:Ermelo!AJ165)</f>
        <v>0</v>
      </c>
      <c r="AK165" s="79">
        <f>SUM(Gosforth:Ermelo!AK165)</f>
        <v>0</v>
      </c>
      <c r="AL165" s="79">
        <f>SUM(Gosforth:Ermelo!AL165)</f>
        <v>0</v>
      </c>
      <c r="AM165" s="79">
        <f>SUM(Gosforth:Ermelo!AM165)</f>
        <v>0</v>
      </c>
      <c r="AN165" s="79">
        <f>SUM(Gosforth:Ermelo!AN165)</f>
        <v>0</v>
      </c>
      <c r="AO165" s="79">
        <f>SUM(Gosforth:Ermelo!AO165)</f>
        <v>0</v>
      </c>
      <c r="AP165" s="79">
        <f>SUM(Gosforth:Ermelo!AP165)</f>
        <v>0</v>
      </c>
      <c r="AQ165" s="79">
        <f>SUM(Gosforth:Ermelo!AQ165)</f>
        <v>0</v>
      </c>
      <c r="AR165" s="79">
        <f>SUM(Gosforth:Ermelo!AR165)</f>
        <v>0</v>
      </c>
      <c r="AS165" s="78">
        <f>SUM(Gosforth:Ermelo!AS165)</f>
        <v>0</v>
      </c>
      <c r="AT165" s="80">
        <f>SUM(Gosforth:Ermelo!AT165)</f>
        <v>0</v>
      </c>
      <c r="AU165" s="79">
        <f>SUM(Gosforth:Ermelo!AU165)</f>
        <v>0</v>
      </c>
      <c r="AV165" s="79">
        <f>SUM(Gosforth:Ermelo!AV165)</f>
        <v>0</v>
      </c>
      <c r="AW165" s="79">
        <f>SUM(Gosforth:Ermelo!AW165)</f>
        <v>0</v>
      </c>
      <c r="AX165" s="79">
        <f>SUM(Gosforth:Ermelo!AX165)</f>
        <v>0</v>
      </c>
      <c r="AY165" s="79">
        <f>SUM(Gosforth:Ermelo!AY165)</f>
        <v>0</v>
      </c>
      <c r="AZ165" s="79">
        <f>SUM(Gosforth:Ermelo!AZ165)</f>
        <v>0</v>
      </c>
      <c r="BA165" s="79">
        <f>SUM(Gosforth:Ermelo!BA165)</f>
        <v>0</v>
      </c>
      <c r="BB165" s="79">
        <f>SUM(Gosforth:Ermelo!BB165)</f>
        <v>0</v>
      </c>
      <c r="BC165" s="79">
        <f>SUM(Gosforth:Ermelo!BC165)</f>
        <v>0</v>
      </c>
      <c r="BD165" s="79">
        <f>SUM(Gosforth:Ermelo!BD165)</f>
        <v>0</v>
      </c>
      <c r="BE165" s="78">
        <f>SUM(Gosforth:Ermelo!BE165)</f>
        <v>0</v>
      </c>
      <c r="BF165" s="80">
        <f>SUM(Gosforth:Ermelo!BF165)</f>
        <v>0</v>
      </c>
      <c r="BG165" s="79">
        <f>SUM(Gosforth:Ermelo!BG165)</f>
        <v>0</v>
      </c>
      <c r="BH165" s="79">
        <f>SUM(Gosforth:Ermelo!BH165)</f>
        <v>0</v>
      </c>
      <c r="BI165" s="79">
        <f>SUM(Gosforth:Ermelo!BI165)</f>
        <v>0</v>
      </c>
      <c r="BJ165" s="79">
        <f>SUM(Gosforth:Ermelo!BJ165)</f>
        <v>0</v>
      </c>
      <c r="BK165" s="79">
        <f>SUM(Gosforth:Ermelo!BK165)</f>
        <v>0</v>
      </c>
      <c r="BL165" s="79">
        <f>SUM(Gosforth:Ermelo!BL165)</f>
        <v>0</v>
      </c>
      <c r="BM165" s="79">
        <f>SUM(Gosforth:Ermelo!BM165)</f>
        <v>0</v>
      </c>
      <c r="BN165" s="79">
        <f>SUM(Gosforth:Ermelo!BN165)</f>
        <v>0</v>
      </c>
      <c r="BO165" s="79">
        <f>SUM(Gosforth:Ermelo!BO165)</f>
        <v>0</v>
      </c>
      <c r="BP165" s="79">
        <f>SUM(Gosforth:Ermelo!BP165)</f>
        <v>0</v>
      </c>
      <c r="BQ165" s="78">
        <f>SUM(Gosforth:Ermelo!BQ165)</f>
        <v>0</v>
      </c>
      <c r="BR165" s="80">
        <f>SUM(Gosforth:Ermelo!BR165)</f>
        <v>0</v>
      </c>
      <c r="BS165" s="79">
        <f>SUM(Gosforth:Ermelo!BS165)</f>
        <v>0</v>
      </c>
      <c r="BT165" s="79">
        <f>SUM(Gosforth:Ermelo!BT165)</f>
        <v>0</v>
      </c>
      <c r="BU165" s="79">
        <f>SUM(Gosforth:Ermelo!BU165)</f>
        <v>0</v>
      </c>
      <c r="BV165" s="79">
        <f>SUM(Gosforth:Ermelo!BV165)</f>
        <v>0</v>
      </c>
      <c r="BW165" s="79">
        <f>SUM(Gosforth:Ermelo!BW165)</f>
        <v>0</v>
      </c>
      <c r="BX165" s="79">
        <f>SUM(Gosforth:Ermelo!BX165)</f>
        <v>0</v>
      </c>
      <c r="BY165" s="79">
        <f>SUM(Gosforth:Ermelo!BY165)</f>
        <v>0</v>
      </c>
      <c r="BZ165" s="79">
        <f>SUM(Gosforth:Ermelo!BZ165)</f>
        <v>0</v>
      </c>
      <c r="CA165" s="79">
        <f>SUM(Gosforth:Ermelo!CA165)</f>
        <v>0</v>
      </c>
      <c r="CB165" s="79">
        <f>SUM(Gosforth:Ermelo!CB165)</f>
        <v>0</v>
      </c>
      <c r="CC165" s="78">
        <f>SUM(Gosforth:Ermelo!CC165)</f>
        <v>0</v>
      </c>
      <c r="CD165" s="41" t="s">
        <v>54</v>
      </c>
    </row>
    <row r="166" spans="1:82" s="41" customFormat="1" ht="30">
      <c r="B166" s="75" t="s">
        <v>336</v>
      </c>
      <c r="C166" s="131" t="s">
        <v>337</v>
      </c>
      <c r="D166" s="132" t="s">
        <v>248</v>
      </c>
      <c r="E166" s="266">
        <f>SUM(Gosforth:Ermelo!E166)</f>
        <v>2000</v>
      </c>
      <c r="F166" s="221" t="b">
        <f>(Gosforth!G166+Dalpark!G166+Leandra!G166+Trichardt!G166+Ermelo!G166)=G166</f>
        <v>1</v>
      </c>
      <c r="G166" s="76">
        <f t="shared" si="72"/>
        <v>0</v>
      </c>
      <c r="H166" s="77">
        <f>SUM(Gosforth:Ermelo!H166)</f>
        <v>0</v>
      </c>
      <c r="I166" s="78">
        <f>SUM(Gosforth:Ermelo!I166)</f>
        <v>0</v>
      </c>
      <c r="J166" s="77">
        <f>SUM(Gosforth:Ermelo!J166)</f>
        <v>0</v>
      </c>
      <c r="K166" s="79">
        <f>SUM(Gosforth:Ermelo!K166)</f>
        <v>0</v>
      </c>
      <c r="L166" s="79">
        <f>SUM(Gosforth:Ermelo!L166)</f>
        <v>0</v>
      </c>
      <c r="M166" s="79">
        <f>SUM(Gosforth:Ermelo!M166)</f>
        <v>0</v>
      </c>
      <c r="N166" s="79">
        <f>SUM(Gosforth:Ermelo!N166)</f>
        <v>0</v>
      </c>
      <c r="O166" s="79">
        <f>SUM(Gosforth:Ermelo!O166)</f>
        <v>0</v>
      </c>
      <c r="P166" s="79">
        <f>SUM(Gosforth:Ermelo!P166)</f>
        <v>0</v>
      </c>
      <c r="Q166" s="79">
        <f>SUM(Gosforth:Ermelo!Q166)</f>
        <v>0</v>
      </c>
      <c r="R166" s="79">
        <f>SUM(Gosforth:Ermelo!R166)</f>
        <v>0</v>
      </c>
      <c r="S166" s="79">
        <f>SUM(Gosforth:Ermelo!S166)</f>
        <v>0</v>
      </c>
      <c r="T166" s="79">
        <f>SUM(Gosforth:Ermelo!T166)</f>
        <v>0</v>
      </c>
      <c r="U166" s="78">
        <f>SUM(Gosforth:Ermelo!U166)</f>
        <v>0</v>
      </c>
      <c r="V166" s="77">
        <f>SUM(Gosforth:Ermelo!V166)</f>
        <v>0</v>
      </c>
      <c r="W166" s="79">
        <f>SUM(Gosforth:Ermelo!W166)</f>
        <v>0</v>
      </c>
      <c r="X166" s="79">
        <f>SUM(Gosforth:Ermelo!X166)</f>
        <v>0</v>
      </c>
      <c r="Y166" s="79">
        <f>SUM(Gosforth:Ermelo!Y166)</f>
        <v>0</v>
      </c>
      <c r="Z166" s="79">
        <f>SUM(Gosforth:Ermelo!Z166)</f>
        <v>0</v>
      </c>
      <c r="AA166" s="79">
        <f>SUM(Gosforth:Ermelo!AA166)</f>
        <v>0</v>
      </c>
      <c r="AB166" s="79">
        <f>SUM(Gosforth:Ermelo!AB166)</f>
        <v>0</v>
      </c>
      <c r="AC166" s="79">
        <f>SUM(Gosforth:Ermelo!AC166)</f>
        <v>0</v>
      </c>
      <c r="AD166" s="79">
        <f>SUM(Gosforth:Ermelo!AD166)</f>
        <v>0</v>
      </c>
      <c r="AE166" s="79">
        <f>SUM(Gosforth:Ermelo!AE166)</f>
        <v>0</v>
      </c>
      <c r="AF166" s="79">
        <f>SUM(Gosforth:Ermelo!AF166)</f>
        <v>0</v>
      </c>
      <c r="AG166" s="78">
        <f>SUM(Gosforth:Ermelo!AG166)</f>
        <v>0</v>
      </c>
      <c r="AH166" s="80">
        <f>SUM(Gosforth:Ermelo!AH166)</f>
        <v>0</v>
      </c>
      <c r="AI166" s="79">
        <f>SUM(Gosforth:Ermelo!AI166)</f>
        <v>0</v>
      </c>
      <c r="AJ166" s="79">
        <f>SUM(Gosforth:Ermelo!AJ166)</f>
        <v>0</v>
      </c>
      <c r="AK166" s="79">
        <f>SUM(Gosforth:Ermelo!AK166)</f>
        <v>0</v>
      </c>
      <c r="AL166" s="79">
        <f>SUM(Gosforth:Ermelo!AL166)</f>
        <v>0</v>
      </c>
      <c r="AM166" s="79">
        <f>SUM(Gosforth:Ermelo!AM166)</f>
        <v>0</v>
      </c>
      <c r="AN166" s="79">
        <f>SUM(Gosforth:Ermelo!AN166)</f>
        <v>0</v>
      </c>
      <c r="AO166" s="79">
        <f>SUM(Gosforth:Ermelo!AO166)</f>
        <v>0</v>
      </c>
      <c r="AP166" s="79">
        <f>SUM(Gosforth:Ermelo!AP166)</f>
        <v>0</v>
      </c>
      <c r="AQ166" s="79">
        <f>SUM(Gosforth:Ermelo!AQ166)</f>
        <v>0</v>
      </c>
      <c r="AR166" s="79">
        <f>SUM(Gosforth:Ermelo!AR166)</f>
        <v>0</v>
      </c>
      <c r="AS166" s="78">
        <f>SUM(Gosforth:Ermelo!AS166)</f>
        <v>0</v>
      </c>
      <c r="AT166" s="80">
        <f>SUM(Gosforth:Ermelo!AT166)</f>
        <v>0</v>
      </c>
      <c r="AU166" s="79">
        <f>SUM(Gosforth:Ermelo!AU166)</f>
        <v>0</v>
      </c>
      <c r="AV166" s="79">
        <f>SUM(Gosforth:Ermelo!AV166)</f>
        <v>0</v>
      </c>
      <c r="AW166" s="79">
        <f>SUM(Gosforth:Ermelo!AW166)</f>
        <v>0</v>
      </c>
      <c r="AX166" s="79">
        <f>SUM(Gosforth:Ermelo!AX166)</f>
        <v>0</v>
      </c>
      <c r="AY166" s="79">
        <f>SUM(Gosforth:Ermelo!AY166)</f>
        <v>0</v>
      </c>
      <c r="AZ166" s="79">
        <f>SUM(Gosforth:Ermelo!AZ166)</f>
        <v>0</v>
      </c>
      <c r="BA166" s="79">
        <f>SUM(Gosforth:Ermelo!BA166)</f>
        <v>0</v>
      </c>
      <c r="BB166" s="79">
        <f>SUM(Gosforth:Ermelo!BB166)</f>
        <v>0</v>
      </c>
      <c r="BC166" s="79">
        <f>SUM(Gosforth:Ermelo!BC166)</f>
        <v>0</v>
      </c>
      <c r="BD166" s="79">
        <f>SUM(Gosforth:Ermelo!BD166)</f>
        <v>0</v>
      </c>
      <c r="BE166" s="78">
        <f>SUM(Gosforth:Ermelo!BE166)</f>
        <v>0</v>
      </c>
      <c r="BF166" s="80">
        <f>SUM(Gosforth:Ermelo!BF166)</f>
        <v>0</v>
      </c>
      <c r="BG166" s="79">
        <f>SUM(Gosforth:Ermelo!BG166)</f>
        <v>0</v>
      </c>
      <c r="BH166" s="79">
        <f>SUM(Gosforth:Ermelo!BH166)</f>
        <v>0</v>
      </c>
      <c r="BI166" s="79">
        <f>SUM(Gosforth:Ermelo!BI166)</f>
        <v>0</v>
      </c>
      <c r="BJ166" s="79">
        <f>SUM(Gosforth:Ermelo!BJ166)</f>
        <v>0</v>
      </c>
      <c r="BK166" s="79">
        <f>SUM(Gosforth:Ermelo!BK166)</f>
        <v>0</v>
      </c>
      <c r="BL166" s="79">
        <f>SUM(Gosforth:Ermelo!BL166)</f>
        <v>0</v>
      </c>
      <c r="BM166" s="79">
        <f>SUM(Gosforth:Ermelo!BM166)</f>
        <v>0</v>
      </c>
      <c r="BN166" s="79">
        <f>SUM(Gosforth:Ermelo!BN166)</f>
        <v>0</v>
      </c>
      <c r="BO166" s="79">
        <f>SUM(Gosforth:Ermelo!BO166)</f>
        <v>0</v>
      </c>
      <c r="BP166" s="79">
        <f>SUM(Gosforth:Ermelo!BP166)</f>
        <v>0</v>
      </c>
      <c r="BQ166" s="78">
        <f>SUM(Gosforth:Ermelo!BQ166)</f>
        <v>0</v>
      </c>
      <c r="BR166" s="80">
        <f>SUM(Gosforth:Ermelo!BR166)</f>
        <v>0</v>
      </c>
      <c r="BS166" s="79">
        <f>SUM(Gosforth:Ermelo!BS166)</f>
        <v>0</v>
      </c>
      <c r="BT166" s="79">
        <f>SUM(Gosforth:Ermelo!BT166)</f>
        <v>0</v>
      </c>
      <c r="BU166" s="79">
        <f>SUM(Gosforth:Ermelo!BU166)</f>
        <v>0</v>
      </c>
      <c r="BV166" s="79">
        <f>SUM(Gosforth:Ermelo!BV166)</f>
        <v>0</v>
      </c>
      <c r="BW166" s="79">
        <f>SUM(Gosforth:Ermelo!BW166)</f>
        <v>0</v>
      </c>
      <c r="BX166" s="79">
        <f>SUM(Gosforth:Ermelo!BX166)</f>
        <v>0</v>
      </c>
      <c r="BY166" s="79">
        <f>SUM(Gosforth:Ermelo!BY166)</f>
        <v>0</v>
      </c>
      <c r="BZ166" s="79">
        <f>SUM(Gosforth:Ermelo!BZ166)</f>
        <v>0</v>
      </c>
      <c r="CA166" s="79">
        <f>SUM(Gosforth:Ermelo!CA166)</f>
        <v>0</v>
      </c>
      <c r="CB166" s="79">
        <f>SUM(Gosforth:Ermelo!CB166)</f>
        <v>0</v>
      </c>
      <c r="CC166" s="78">
        <f>SUM(Gosforth:Ermelo!CC166)</f>
        <v>0</v>
      </c>
      <c r="CD166" s="41" t="s">
        <v>54</v>
      </c>
    </row>
    <row r="167" spans="1:82" s="41" customFormat="1" ht="15">
      <c r="B167" s="75" t="s">
        <v>338</v>
      </c>
      <c r="C167" s="131" t="s">
        <v>339</v>
      </c>
      <c r="D167" s="132" t="s">
        <v>243</v>
      </c>
      <c r="E167" s="266">
        <f>SUM(Gosforth:Ermelo!E167)</f>
        <v>73</v>
      </c>
      <c r="F167" s="221" t="b">
        <f>(Gosforth!G167+Dalpark!G167+Leandra!G167+Trichardt!G167+Ermelo!G167)=G167</f>
        <v>1</v>
      </c>
      <c r="G167" s="76">
        <f t="shared" si="72"/>
        <v>0</v>
      </c>
      <c r="H167" s="77">
        <f>SUM(Gosforth:Ermelo!H167)</f>
        <v>0</v>
      </c>
      <c r="I167" s="78">
        <f>SUM(Gosforth:Ermelo!I167)</f>
        <v>0</v>
      </c>
      <c r="J167" s="77">
        <f>SUM(Gosforth:Ermelo!J167)</f>
        <v>0</v>
      </c>
      <c r="K167" s="79">
        <f>SUM(Gosforth:Ermelo!K167)</f>
        <v>0</v>
      </c>
      <c r="L167" s="79">
        <f>SUM(Gosforth:Ermelo!L167)</f>
        <v>0</v>
      </c>
      <c r="M167" s="79">
        <f>SUM(Gosforth:Ermelo!M167)</f>
        <v>0</v>
      </c>
      <c r="N167" s="79">
        <f>SUM(Gosforth:Ermelo!N167)</f>
        <v>0</v>
      </c>
      <c r="O167" s="79">
        <f>SUM(Gosforth:Ermelo!O167)</f>
        <v>0</v>
      </c>
      <c r="P167" s="79">
        <f>SUM(Gosforth:Ermelo!P167)</f>
        <v>0</v>
      </c>
      <c r="Q167" s="79">
        <f>SUM(Gosforth:Ermelo!Q167)</f>
        <v>0</v>
      </c>
      <c r="R167" s="79">
        <f>SUM(Gosforth:Ermelo!R167)</f>
        <v>0</v>
      </c>
      <c r="S167" s="79">
        <f>SUM(Gosforth:Ermelo!S167)</f>
        <v>0</v>
      </c>
      <c r="T167" s="79">
        <f>SUM(Gosforth:Ermelo!T167)</f>
        <v>0</v>
      </c>
      <c r="U167" s="78">
        <f>SUM(Gosforth:Ermelo!U167)</f>
        <v>0</v>
      </c>
      <c r="V167" s="77">
        <f>SUM(Gosforth:Ermelo!V167)</f>
        <v>0</v>
      </c>
      <c r="W167" s="79">
        <f>SUM(Gosforth:Ermelo!W167)</f>
        <v>0</v>
      </c>
      <c r="X167" s="79">
        <f>SUM(Gosforth:Ermelo!X167)</f>
        <v>0</v>
      </c>
      <c r="Y167" s="79">
        <f>SUM(Gosforth:Ermelo!Y167)</f>
        <v>0</v>
      </c>
      <c r="Z167" s="79">
        <f>SUM(Gosforth:Ermelo!Z167)</f>
        <v>0</v>
      </c>
      <c r="AA167" s="79">
        <f>SUM(Gosforth:Ermelo!AA167)</f>
        <v>0</v>
      </c>
      <c r="AB167" s="79">
        <f>SUM(Gosforth:Ermelo!AB167)</f>
        <v>0</v>
      </c>
      <c r="AC167" s="79">
        <f>SUM(Gosforth:Ermelo!AC167)</f>
        <v>0</v>
      </c>
      <c r="AD167" s="79">
        <f>SUM(Gosforth:Ermelo!AD167)</f>
        <v>0</v>
      </c>
      <c r="AE167" s="79">
        <f>SUM(Gosforth:Ermelo!AE167)</f>
        <v>0</v>
      </c>
      <c r="AF167" s="79">
        <f>SUM(Gosforth:Ermelo!AF167)</f>
        <v>0</v>
      </c>
      <c r="AG167" s="78">
        <f>SUM(Gosforth:Ermelo!AG167)</f>
        <v>0</v>
      </c>
      <c r="AH167" s="80">
        <f>SUM(Gosforth:Ermelo!AH167)</f>
        <v>0</v>
      </c>
      <c r="AI167" s="79">
        <f>SUM(Gosforth:Ermelo!AI167)</f>
        <v>0</v>
      </c>
      <c r="AJ167" s="79">
        <f>SUM(Gosforth:Ermelo!AJ167)</f>
        <v>0</v>
      </c>
      <c r="AK167" s="79">
        <f>SUM(Gosforth:Ermelo!AK167)</f>
        <v>0</v>
      </c>
      <c r="AL167" s="79">
        <f>SUM(Gosforth:Ermelo!AL167)</f>
        <v>0</v>
      </c>
      <c r="AM167" s="79">
        <f>SUM(Gosforth:Ermelo!AM167)</f>
        <v>0</v>
      </c>
      <c r="AN167" s="79">
        <f>SUM(Gosforth:Ermelo!AN167)</f>
        <v>0</v>
      </c>
      <c r="AO167" s="79">
        <f>SUM(Gosforth:Ermelo!AO167)</f>
        <v>0</v>
      </c>
      <c r="AP167" s="79">
        <f>SUM(Gosforth:Ermelo!AP167)</f>
        <v>0</v>
      </c>
      <c r="AQ167" s="79">
        <f>SUM(Gosforth:Ermelo!AQ167)</f>
        <v>0</v>
      </c>
      <c r="AR167" s="79">
        <f>SUM(Gosforth:Ermelo!AR167)</f>
        <v>0</v>
      </c>
      <c r="AS167" s="78">
        <f>SUM(Gosforth:Ermelo!AS167)</f>
        <v>0</v>
      </c>
      <c r="AT167" s="80">
        <f>SUM(Gosforth:Ermelo!AT167)</f>
        <v>0</v>
      </c>
      <c r="AU167" s="79">
        <f>SUM(Gosforth:Ermelo!AU167)</f>
        <v>0</v>
      </c>
      <c r="AV167" s="79">
        <f>SUM(Gosforth:Ermelo!AV167)</f>
        <v>0</v>
      </c>
      <c r="AW167" s="79">
        <f>SUM(Gosforth:Ermelo!AW167)</f>
        <v>0</v>
      </c>
      <c r="AX167" s="79">
        <f>SUM(Gosforth:Ermelo!AX167)</f>
        <v>0</v>
      </c>
      <c r="AY167" s="79">
        <f>SUM(Gosforth:Ermelo!AY167)</f>
        <v>0</v>
      </c>
      <c r="AZ167" s="79">
        <f>SUM(Gosforth:Ermelo!AZ167)</f>
        <v>0</v>
      </c>
      <c r="BA167" s="79">
        <f>SUM(Gosforth:Ermelo!BA167)</f>
        <v>0</v>
      </c>
      <c r="BB167" s="79">
        <f>SUM(Gosforth:Ermelo!BB167)</f>
        <v>0</v>
      </c>
      <c r="BC167" s="79">
        <f>SUM(Gosforth:Ermelo!BC167)</f>
        <v>0</v>
      </c>
      <c r="BD167" s="79">
        <f>SUM(Gosforth:Ermelo!BD167)</f>
        <v>0</v>
      </c>
      <c r="BE167" s="78">
        <f>SUM(Gosforth:Ermelo!BE167)</f>
        <v>0</v>
      </c>
      <c r="BF167" s="80">
        <f>SUM(Gosforth:Ermelo!BF167)</f>
        <v>0</v>
      </c>
      <c r="BG167" s="79">
        <f>SUM(Gosforth:Ermelo!BG167)</f>
        <v>0</v>
      </c>
      <c r="BH167" s="79">
        <f>SUM(Gosforth:Ermelo!BH167)</f>
        <v>0</v>
      </c>
      <c r="BI167" s="79">
        <f>SUM(Gosforth:Ermelo!BI167)</f>
        <v>0</v>
      </c>
      <c r="BJ167" s="79">
        <f>SUM(Gosforth:Ermelo!BJ167)</f>
        <v>0</v>
      </c>
      <c r="BK167" s="79">
        <f>SUM(Gosforth:Ermelo!BK167)</f>
        <v>0</v>
      </c>
      <c r="BL167" s="79">
        <f>SUM(Gosforth:Ermelo!BL167)</f>
        <v>0</v>
      </c>
      <c r="BM167" s="79">
        <f>SUM(Gosforth:Ermelo!BM167)</f>
        <v>0</v>
      </c>
      <c r="BN167" s="79">
        <f>SUM(Gosforth:Ermelo!BN167)</f>
        <v>0</v>
      </c>
      <c r="BO167" s="79">
        <f>SUM(Gosforth:Ermelo!BO167)</f>
        <v>0</v>
      </c>
      <c r="BP167" s="79">
        <f>SUM(Gosforth:Ermelo!BP167)</f>
        <v>0</v>
      </c>
      <c r="BQ167" s="78">
        <f>SUM(Gosforth:Ermelo!BQ167)</f>
        <v>0</v>
      </c>
      <c r="BR167" s="80">
        <f>SUM(Gosforth:Ermelo!BR167)</f>
        <v>0</v>
      </c>
      <c r="BS167" s="79">
        <f>SUM(Gosforth:Ermelo!BS167)</f>
        <v>0</v>
      </c>
      <c r="BT167" s="79">
        <f>SUM(Gosforth:Ermelo!BT167)</f>
        <v>0</v>
      </c>
      <c r="BU167" s="79">
        <f>SUM(Gosforth:Ermelo!BU167)</f>
        <v>0</v>
      </c>
      <c r="BV167" s="79">
        <f>SUM(Gosforth:Ermelo!BV167)</f>
        <v>0</v>
      </c>
      <c r="BW167" s="79">
        <f>SUM(Gosforth:Ermelo!BW167)</f>
        <v>0</v>
      </c>
      <c r="BX167" s="79">
        <f>SUM(Gosforth:Ermelo!BX167)</f>
        <v>0</v>
      </c>
      <c r="BY167" s="79">
        <f>SUM(Gosforth:Ermelo!BY167)</f>
        <v>0</v>
      </c>
      <c r="BZ167" s="79">
        <f>SUM(Gosforth:Ermelo!BZ167)</f>
        <v>0</v>
      </c>
      <c r="CA167" s="79">
        <f>SUM(Gosforth:Ermelo!CA167)</f>
        <v>0</v>
      </c>
      <c r="CB167" s="79">
        <f>SUM(Gosforth:Ermelo!CB167)</f>
        <v>0</v>
      </c>
      <c r="CC167" s="78">
        <f>SUM(Gosforth:Ermelo!CC167)</f>
        <v>0</v>
      </c>
      <c r="CD167" s="41" t="s">
        <v>54</v>
      </c>
    </row>
    <row r="168" spans="1:82" ht="15">
      <c r="A168" s="41"/>
      <c r="B168" s="123" t="s">
        <v>340</v>
      </c>
      <c r="C168" s="124" t="s">
        <v>341</v>
      </c>
      <c r="D168" s="125"/>
      <c r="E168" s="328"/>
      <c r="F168" s="221" t="b">
        <f>(Gosforth!G168+Dalpark!G168+Leandra!G168+Trichardt!G168+Ermelo!G168)=G168</f>
        <v>1</v>
      </c>
      <c r="G168" s="126">
        <f>SUM(G169:G170)</f>
        <v>0</v>
      </c>
      <c r="H168" s="127">
        <f t="shared" ref="H168:AL168" si="73">SUM(H169:H170)</f>
        <v>0</v>
      </c>
      <c r="I168" s="128">
        <f t="shared" si="73"/>
        <v>0</v>
      </c>
      <c r="J168" s="127">
        <f t="shared" si="73"/>
        <v>0</v>
      </c>
      <c r="K168" s="129">
        <f t="shared" si="73"/>
        <v>0</v>
      </c>
      <c r="L168" s="129">
        <f t="shared" si="73"/>
        <v>0</v>
      </c>
      <c r="M168" s="129">
        <f t="shared" si="73"/>
        <v>0</v>
      </c>
      <c r="N168" s="129">
        <f t="shared" si="73"/>
        <v>0</v>
      </c>
      <c r="O168" s="129">
        <f t="shared" si="73"/>
        <v>0</v>
      </c>
      <c r="P168" s="129">
        <f t="shared" si="73"/>
        <v>0</v>
      </c>
      <c r="Q168" s="129">
        <f t="shared" si="73"/>
        <v>0</v>
      </c>
      <c r="R168" s="129">
        <f t="shared" si="73"/>
        <v>0</v>
      </c>
      <c r="S168" s="129">
        <f t="shared" si="73"/>
        <v>0</v>
      </c>
      <c r="T168" s="129">
        <f t="shared" si="73"/>
        <v>0</v>
      </c>
      <c r="U168" s="128">
        <f t="shared" si="73"/>
        <v>0</v>
      </c>
      <c r="V168" s="127">
        <f t="shared" si="73"/>
        <v>0</v>
      </c>
      <c r="W168" s="129">
        <f t="shared" si="73"/>
        <v>0</v>
      </c>
      <c r="X168" s="129">
        <f t="shared" si="73"/>
        <v>0</v>
      </c>
      <c r="Y168" s="129">
        <f t="shared" si="73"/>
        <v>0</v>
      </c>
      <c r="Z168" s="129">
        <f t="shared" si="73"/>
        <v>0</v>
      </c>
      <c r="AA168" s="129">
        <f t="shared" si="73"/>
        <v>0</v>
      </c>
      <c r="AB168" s="129">
        <f t="shared" si="73"/>
        <v>0</v>
      </c>
      <c r="AC168" s="129">
        <f t="shared" si="73"/>
        <v>0</v>
      </c>
      <c r="AD168" s="129">
        <f t="shared" si="73"/>
        <v>0</v>
      </c>
      <c r="AE168" s="129">
        <f t="shared" si="73"/>
        <v>0</v>
      </c>
      <c r="AF168" s="129">
        <f t="shared" si="73"/>
        <v>0</v>
      </c>
      <c r="AG168" s="128">
        <f t="shared" si="73"/>
        <v>0</v>
      </c>
      <c r="AH168" s="130">
        <f t="shared" si="73"/>
        <v>0</v>
      </c>
      <c r="AI168" s="129">
        <f t="shared" si="73"/>
        <v>0</v>
      </c>
      <c r="AJ168" s="129">
        <f t="shared" si="73"/>
        <v>0</v>
      </c>
      <c r="AK168" s="129">
        <f t="shared" si="73"/>
        <v>0</v>
      </c>
      <c r="AL168" s="129">
        <f t="shared" si="73"/>
        <v>0</v>
      </c>
      <c r="AM168" s="129">
        <f t="shared" ref="AM168:BR168" si="74">SUM(AM169:AM170)</f>
        <v>0</v>
      </c>
      <c r="AN168" s="129">
        <f t="shared" si="74"/>
        <v>0</v>
      </c>
      <c r="AO168" s="129">
        <f t="shared" si="74"/>
        <v>0</v>
      </c>
      <c r="AP168" s="129">
        <f t="shared" si="74"/>
        <v>0</v>
      </c>
      <c r="AQ168" s="129">
        <f t="shared" si="74"/>
        <v>0</v>
      </c>
      <c r="AR168" s="129">
        <f t="shared" si="74"/>
        <v>0</v>
      </c>
      <c r="AS168" s="128">
        <f t="shared" si="74"/>
        <v>0</v>
      </c>
      <c r="AT168" s="130">
        <f t="shared" si="74"/>
        <v>0</v>
      </c>
      <c r="AU168" s="129">
        <f t="shared" si="74"/>
        <v>0</v>
      </c>
      <c r="AV168" s="129">
        <f t="shared" si="74"/>
        <v>0</v>
      </c>
      <c r="AW168" s="129">
        <f t="shared" si="74"/>
        <v>0</v>
      </c>
      <c r="AX168" s="129">
        <f t="shared" si="74"/>
        <v>0</v>
      </c>
      <c r="AY168" s="129">
        <f t="shared" si="74"/>
        <v>0</v>
      </c>
      <c r="AZ168" s="129">
        <f t="shared" si="74"/>
        <v>0</v>
      </c>
      <c r="BA168" s="129">
        <f t="shared" si="74"/>
        <v>0</v>
      </c>
      <c r="BB168" s="129">
        <f t="shared" si="74"/>
        <v>0</v>
      </c>
      <c r="BC168" s="129">
        <f t="shared" si="74"/>
        <v>0</v>
      </c>
      <c r="BD168" s="129">
        <f t="shared" si="74"/>
        <v>0</v>
      </c>
      <c r="BE168" s="128">
        <f t="shared" si="74"/>
        <v>0</v>
      </c>
      <c r="BF168" s="130">
        <f t="shared" si="74"/>
        <v>0</v>
      </c>
      <c r="BG168" s="129">
        <f t="shared" si="74"/>
        <v>0</v>
      </c>
      <c r="BH168" s="129">
        <f t="shared" si="74"/>
        <v>0</v>
      </c>
      <c r="BI168" s="129">
        <f t="shared" si="74"/>
        <v>0</v>
      </c>
      <c r="BJ168" s="129">
        <f t="shared" si="74"/>
        <v>0</v>
      </c>
      <c r="BK168" s="129">
        <f t="shared" si="74"/>
        <v>0</v>
      </c>
      <c r="BL168" s="129">
        <f t="shared" si="74"/>
        <v>0</v>
      </c>
      <c r="BM168" s="129">
        <f t="shared" si="74"/>
        <v>0</v>
      </c>
      <c r="BN168" s="129">
        <f t="shared" si="74"/>
        <v>0</v>
      </c>
      <c r="BO168" s="129">
        <f t="shared" si="74"/>
        <v>0</v>
      </c>
      <c r="BP168" s="129">
        <f t="shared" si="74"/>
        <v>0</v>
      </c>
      <c r="BQ168" s="128">
        <f t="shared" si="74"/>
        <v>0</v>
      </c>
      <c r="BR168" s="130">
        <f t="shared" si="74"/>
        <v>0</v>
      </c>
      <c r="BS168" s="129">
        <f t="shared" ref="BS168:CC168" si="75">SUM(BS169:BS170)</f>
        <v>0</v>
      </c>
      <c r="BT168" s="129">
        <f t="shared" si="75"/>
        <v>0</v>
      </c>
      <c r="BU168" s="129">
        <f t="shared" si="75"/>
        <v>0</v>
      </c>
      <c r="BV168" s="129">
        <f t="shared" si="75"/>
        <v>0</v>
      </c>
      <c r="BW168" s="129">
        <f t="shared" si="75"/>
        <v>0</v>
      </c>
      <c r="BX168" s="129">
        <f t="shared" si="75"/>
        <v>0</v>
      </c>
      <c r="BY168" s="129">
        <f t="shared" si="75"/>
        <v>0</v>
      </c>
      <c r="BZ168" s="129">
        <f t="shared" si="75"/>
        <v>0</v>
      </c>
      <c r="CA168" s="129">
        <f t="shared" si="75"/>
        <v>0</v>
      </c>
      <c r="CB168" s="129">
        <f t="shared" si="75"/>
        <v>0</v>
      </c>
      <c r="CC168" s="128">
        <f t="shared" si="75"/>
        <v>0</v>
      </c>
      <c r="CD168" s="41" t="s">
        <v>54</v>
      </c>
    </row>
    <row r="169" spans="1:82" ht="15">
      <c r="A169" s="41"/>
      <c r="B169" s="75" t="s">
        <v>342</v>
      </c>
      <c r="C169" s="131" t="s">
        <v>343</v>
      </c>
      <c r="D169" s="132" t="s">
        <v>92</v>
      </c>
      <c r="E169" s="266">
        <f>SUM(Gosforth:Ermelo!E169)</f>
        <v>5</v>
      </c>
      <c r="F169" s="221" t="b">
        <f>(Gosforth!G169+Dalpark!G169+Leandra!G169+Trichardt!G169+Ermelo!G169)=G169</f>
        <v>1</v>
      </c>
      <c r="G169" s="76">
        <f t="shared" ref="G169:G170" si="76">+SUM(H169:CC169)</f>
        <v>0</v>
      </c>
      <c r="H169" s="77">
        <f>SUM(Gosforth:Ermelo!H169)</f>
        <v>0</v>
      </c>
      <c r="I169" s="78">
        <f>SUM(Gosforth:Ermelo!I169)</f>
        <v>0</v>
      </c>
      <c r="J169" s="77">
        <f>SUM(Gosforth:Ermelo!J169)</f>
        <v>0</v>
      </c>
      <c r="K169" s="79">
        <f>SUM(Gosforth:Ermelo!K169)</f>
        <v>0</v>
      </c>
      <c r="L169" s="79">
        <f>SUM(Gosforth:Ermelo!L169)</f>
        <v>0</v>
      </c>
      <c r="M169" s="79">
        <f>SUM(Gosforth:Ermelo!M169)</f>
        <v>0</v>
      </c>
      <c r="N169" s="79">
        <f>SUM(Gosforth:Ermelo!N169)</f>
        <v>0</v>
      </c>
      <c r="O169" s="79">
        <f>SUM(Gosforth:Ermelo!O169)</f>
        <v>0</v>
      </c>
      <c r="P169" s="79">
        <f>SUM(Gosforth:Ermelo!P169)</f>
        <v>0</v>
      </c>
      <c r="Q169" s="79">
        <f>SUM(Gosforth:Ermelo!Q169)</f>
        <v>0</v>
      </c>
      <c r="R169" s="79">
        <f>SUM(Gosforth:Ermelo!R169)</f>
        <v>0</v>
      </c>
      <c r="S169" s="79">
        <f>SUM(Gosforth:Ermelo!S169)</f>
        <v>0</v>
      </c>
      <c r="T169" s="79">
        <f>SUM(Gosforth:Ermelo!T169)</f>
        <v>0</v>
      </c>
      <c r="U169" s="78">
        <f>SUM(Gosforth:Ermelo!U169)</f>
        <v>0</v>
      </c>
      <c r="V169" s="77">
        <f>SUM(Gosforth:Ermelo!V169)</f>
        <v>0</v>
      </c>
      <c r="W169" s="79">
        <f>SUM(Gosforth:Ermelo!W169)</f>
        <v>0</v>
      </c>
      <c r="X169" s="79">
        <f>SUM(Gosforth:Ermelo!X169)</f>
        <v>0</v>
      </c>
      <c r="Y169" s="79">
        <f>SUM(Gosforth:Ermelo!Y169)</f>
        <v>0</v>
      </c>
      <c r="Z169" s="79">
        <f>SUM(Gosforth:Ermelo!Z169)</f>
        <v>0</v>
      </c>
      <c r="AA169" s="79">
        <f>SUM(Gosforth:Ermelo!AA169)</f>
        <v>0</v>
      </c>
      <c r="AB169" s="79">
        <f>SUM(Gosforth:Ermelo!AB169)</f>
        <v>0</v>
      </c>
      <c r="AC169" s="79">
        <f>SUM(Gosforth:Ermelo!AC169)</f>
        <v>0</v>
      </c>
      <c r="AD169" s="79">
        <f>SUM(Gosforth:Ermelo!AD169)</f>
        <v>0</v>
      </c>
      <c r="AE169" s="79">
        <f>SUM(Gosforth:Ermelo!AE169)</f>
        <v>0</v>
      </c>
      <c r="AF169" s="79">
        <f>SUM(Gosforth:Ermelo!AF169)</f>
        <v>0</v>
      </c>
      <c r="AG169" s="78">
        <f>SUM(Gosforth:Ermelo!AG169)</f>
        <v>0</v>
      </c>
      <c r="AH169" s="80">
        <f>SUM(Gosforth:Ermelo!AH169)</f>
        <v>0</v>
      </c>
      <c r="AI169" s="79">
        <f>SUM(Gosforth:Ermelo!AI169)</f>
        <v>0</v>
      </c>
      <c r="AJ169" s="79">
        <f>SUM(Gosforth:Ermelo!AJ169)</f>
        <v>0</v>
      </c>
      <c r="AK169" s="79">
        <f>SUM(Gosforth:Ermelo!AK169)</f>
        <v>0</v>
      </c>
      <c r="AL169" s="79">
        <f>SUM(Gosforth:Ermelo!AL169)</f>
        <v>0</v>
      </c>
      <c r="AM169" s="79">
        <f>SUM(Gosforth:Ermelo!AM169)</f>
        <v>0</v>
      </c>
      <c r="AN169" s="79">
        <f>SUM(Gosforth:Ermelo!AN169)</f>
        <v>0</v>
      </c>
      <c r="AO169" s="79">
        <f>SUM(Gosforth:Ermelo!AO169)</f>
        <v>0</v>
      </c>
      <c r="AP169" s="79">
        <f>SUM(Gosforth:Ermelo!AP169)</f>
        <v>0</v>
      </c>
      <c r="AQ169" s="79">
        <f>SUM(Gosforth:Ermelo!AQ169)</f>
        <v>0</v>
      </c>
      <c r="AR169" s="79">
        <f>SUM(Gosforth:Ermelo!AR169)</f>
        <v>0</v>
      </c>
      <c r="AS169" s="78">
        <f>SUM(Gosforth:Ermelo!AS169)</f>
        <v>0</v>
      </c>
      <c r="AT169" s="80">
        <f>SUM(Gosforth:Ermelo!AT169)</f>
        <v>0</v>
      </c>
      <c r="AU169" s="79">
        <f>SUM(Gosforth:Ermelo!AU169)</f>
        <v>0</v>
      </c>
      <c r="AV169" s="79">
        <f>SUM(Gosforth:Ermelo!AV169)</f>
        <v>0</v>
      </c>
      <c r="AW169" s="79">
        <f>SUM(Gosforth:Ermelo!AW169)</f>
        <v>0</v>
      </c>
      <c r="AX169" s="79">
        <f>SUM(Gosforth:Ermelo!AX169)</f>
        <v>0</v>
      </c>
      <c r="AY169" s="79">
        <f>SUM(Gosforth:Ermelo!AY169)</f>
        <v>0</v>
      </c>
      <c r="AZ169" s="79">
        <f>SUM(Gosforth:Ermelo!AZ169)</f>
        <v>0</v>
      </c>
      <c r="BA169" s="79">
        <f>SUM(Gosforth:Ermelo!BA169)</f>
        <v>0</v>
      </c>
      <c r="BB169" s="79">
        <f>SUM(Gosforth:Ermelo!BB169)</f>
        <v>0</v>
      </c>
      <c r="BC169" s="79">
        <f>SUM(Gosforth:Ermelo!BC169)</f>
        <v>0</v>
      </c>
      <c r="BD169" s="79">
        <f>SUM(Gosforth:Ermelo!BD169)</f>
        <v>0</v>
      </c>
      <c r="BE169" s="78">
        <f>SUM(Gosforth:Ermelo!BE169)</f>
        <v>0</v>
      </c>
      <c r="BF169" s="80">
        <f>SUM(Gosforth:Ermelo!BF169)</f>
        <v>0</v>
      </c>
      <c r="BG169" s="79">
        <f>SUM(Gosforth:Ermelo!BG169)</f>
        <v>0</v>
      </c>
      <c r="BH169" s="79">
        <f>SUM(Gosforth:Ermelo!BH169)</f>
        <v>0</v>
      </c>
      <c r="BI169" s="79">
        <f>SUM(Gosforth:Ermelo!BI169)</f>
        <v>0</v>
      </c>
      <c r="BJ169" s="79">
        <f>SUM(Gosforth:Ermelo!BJ169)</f>
        <v>0</v>
      </c>
      <c r="BK169" s="79">
        <f>SUM(Gosforth:Ermelo!BK169)</f>
        <v>0</v>
      </c>
      <c r="BL169" s="79">
        <f>SUM(Gosforth:Ermelo!BL169)</f>
        <v>0</v>
      </c>
      <c r="BM169" s="79">
        <f>SUM(Gosforth:Ermelo!BM169)</f>
        <v>0</v>
      </c>
      <c r="BN169" s="79">
        <f>SUM(Gosforth:Ermelo!BN169)</f>
        <v>0</v>
      </c>
      <c r="BO169" s="79">
        <f>SUM(Gosforth:Ermelo!BO169)</f>
        <v>0</v>
      </c>
      <c r="BP169" s="79">
        <f>SUM(Gosforth:Ermelo!BP169)</f>
        <v>0</v>
      </c>
      <c r="BQ169" s="78">
        <f>SUM(Gosforth:Ermelo!BQ169)</f>
        <v>0</v>
      </c>
      <c r="BR169" s="80">
        <f>SUM(Gosforth:Ermelo!BR169)</f>
        <v>0</v>
      </c>
      <c r="BS169" s="79">
        <f>SUM(Gosforth:Ermelo!BS169)</f>
        <v>0</v>
      </c>
      <c r="BT169" s="79">
        <f>SUM(Gosforth:Ermelo!BT169)</f>
        <v>0</v>
      </c>
      <c r="BU169" s="79">
        <f>SUM(Gosforth:Ermelo!BU169)</f>
        <v>0</v>
      </c>
      <c r="BV169" s="79">
        <f>SUM(Gosforth:Ermelo!BV169)</f>
        <v>0</v>
      </c>
      <c r="BW169" s="79">
        <f>SUM(Gosforth:Ermelo!BW169)</f>
        <v>0</v>
      </c>
      <c r="BX169" s="79">
        <f>SUM(Gosforth:Ermelo!BX169)</f>
        <v>0</v>
      </c>
      <c r="BY169" s="79">
        <f>SUM(Gosforth:Ermelo!BY169)</f>
        <v>0</v>
      </c>
      <c r="BZ169" s="79">
        <f>SUM(Gosforth:Ermelo!BZ169)</f>
        <v>0</v>
      </c>
      <c r="CA169" s="79">
        <f>SUM(Gosforth:Ermelo!CA169)</f>
        <v>0</v>
      </c>
      <c r="CB169" s="79">
        <f>SUM(Gosforth:Ermelo!CB169)</f>
        <v>0</v>
      </c>
      <c r="CC169" s="78">
        <f>SUM(Gosforth:Ermelo!CC169)</f>
        <v>0</v>
      </c>
      <c r="CD169" s="41" t="s">
        <v>54</v>
      </c>
    </row>
    <row r="170" spans="1:82" s="150" customFormat="1" ht="15">
      <c r="B170" s="143" t="s">
        <v>344</v>
      </c>
      <c r="C170" s="144" t="s">
        <v>345</v>
      </c>
      <c r="D170" s="141" t="s">
        <v>64</v>
      </c>
      <c r="E170" s="266">
        <f>SUM(Gosforth:Ermelo!E170)</f>
        <v>360</v>
      </c>
      <c r="F170" s="221" t="b">
        <f>(Gosforth!G170+Dalpark!G170+Leandra!G170+Trichardt!G170+Ermelo!G170)=G170</f>
        <v>1</v>
      </c>
      <c r="G170" s="76">
        <f t="shared" si="76"/>
        <v>0</v>
      </c>
      <c r="H170" s="77">
        <f>SUM(Gosforth:Ermelo!H170)</f>
        <v>0</v>
      </c>
      <c r="I170" s="78">
        <f>SUM(Gosforth:Ermelo!I170)</f>
        <v>0</v>
      </c>
      <c r="J170" s="77">
        <f>SUM(Gosforth:Ermelo!J170)</f>
        <v>0</v>
      </c>
      <c r="K170" s="79">
        <f>SUM(Gosforth:Ermelo!K170)</f>
        <v>0</v>
      </c>
      <c r="L170" s="79">
        <f>SUM(Gosforth:Ermelo!L170)</f>
        <v>0</v>
      </c>
      <c r="M170" s="79">
        <f>SUM(Gosforth:Ermelo!M170)</f>
        <v>0</v>
      </c>
      <c r="N170" s="79">
        <f>SUM(Gosforth:Ermelo!N170)</f>
        <v>0</v>
      </c>
      <c r="O170" s="79">
        <f>SUM(Gosforth:Ermelo!O170)</f>
        <v>0</v>
      </c>
      <c r="P170" s="79">
        <f>SUM(Gosforth:Ermelo!P170)</f>
        <v>0</v>
      </c>
      <c r="Q170" s="79">
        <f>SUM(Gosforth:Ermelo!Q170)</f>
        <v>0</v>
      </c>
      <c r="R170" s="79">
        <f>SUM(Gosforth:Ermelo!R170)</f>
        <v>0</v>
      </c>
      <c r="S170" s="79">
        <f>SUM(Gosforth:Ermelo!S170)</f>
        <v>0</v>
      </c>
      <c r="T170" s="79">
        <f>SUM(Gosforth:Ermelo!T170)</f>
        <v>0</v>
      </c>
      <c r="U170" s="78">
        <f>SUM(Gosforth:Ermelo!U170)</f>
        <v>0</v>
      </c>
      <c r="V170" s="77">
        <f>SUM(Gosforth:Ermelo!V170)</f>
        <v>0</v>
      </c>
      <c r="W170" s="79">
        <f>SUM(Gosforth:Ermelo!W170)</f>
        <v>0</v>
      </c>
      <c r="X170" s="79">
        <f>SUM(Gosforth:Ermelo!X170)</f>
        <v>0</v>
      </c>
      <c r="Y170" s="79">
        <f>SUM(Gosforth:Ermelo!Y170)</f>
        <v>0</v>
      </c>
      <c r="Z170" s="79">
        <f>SUM(Gosforth:Ermelo!Z170)</f>
        <v>0</v>
      </c>
      <c r="AA170" s="79">
        <f>SUM(Gosforth:Ermelo!AA170)</f>
        <v>0</v>
      </c>
      <c r="AB170" s="79">
        <f>SUM(Gosforth:Ermelo!AB170)</f>
        <v>0</v>
      </c>
      <c r="AC170" s="79">
        <f>SUM(Gosforth:Ermelo!AC170)</f>
        <v>0</v>
      </c>
      <c r="AD170" s="79">
        <f>SUM(Gosforth:Ermelo!AD170)</f>
        <v>0</v>
      </c>
      <c r="AE170" s="79">
        <f>SUM(Gosforth:Ermelo!AE170)</f>
        <v>0</v>
      </c>
      <c r="AF170" s="79">
        <f>SUM(Gosforth:Ermelo!AF170)</f>
        <v>0</v>
      </c>
      <c r="AG170" s="78">
        <f>SUM(Gosforth:Ermelo!AG170)</f>
        <v>0</v>
      </c>
      <c r="AH170" s="80">
        <f>SUM(Gosforth:Ermelo!AH170)</f>
        <v>0</v>
      </c>
      <c r="AI170" s="79">
        <f>SUM(Gosforth:Ermelo!AI170)</f>
        <v>0</v>
      </c>
      <c r="AJ170" s="79">
        <f>SUM(Gosforth:Ermelo!AJ170)</f>
        <v>0</v>
      </c>
      <c r="AK170" s="79">
        <f>SUM(Gosforth:Ermelo!AK170)</f>
        <v>0</v>
      </c>
      <c r="AL170" s="79">
        <f>SUM(Gosforth:Ermelo!AL170)</f>
        <v>0</v>
      </c>
      <c r="AM170" s="79">
        <f>SUM(Gosforth:Ermelo!AM170)</f>
        <v>0</v>
      </c>
      <c r="AN170" s="79">
        <f>SUM(Gosforth:Ermelo!AN170)</f>
        <v>0</v>
      </c>
      <c r="AO170" s="79">
        <f>SUM(Gosforth:Ermelo!AO170)</f>
        <v>0</v>
      </c>
      <c r="AP170" s="79">
        <f>SUM(Gosforth:Ermelo!AP170)</f>
        <v>0</v>
      </c>
      <c r="AQ170" s="79">
        <f>SUM(Gosforth:Ermelo!AQ170)</f>
        <v>0</v>
      </c>
      <c r="AR170" s="79">
        <f>SUM(Gosforth:Ermelo!AR170)</f>
        <v>0</v>
      </c>
      <c r="AS170" s="78">
        <f>SUM(Gosforth:Ermelo!AS170)</f>
        <v>0</v>
      </c>
      <c r="AT170" s="80">
        <f>SUM(Gosforth:Ermelo!AT170)</f>
        <v>0</v>
      </c>
      <c r="AU170" s="79">
        <f>SUM(Gosforth:Ermelo!AU170)</f>
        <v>0</v>
      </c>
      <c r="AV170" s="79">
        <f>SUM(Gosforth:Ermelo!AV170)</f>
        <v>0</v>
      </c>
      <c r="AW170" s="79">
        <f>SUM(Gosforth:Ermelo!AW170)</f>
        <v>0</v>
      </c>
      <c r="AX170" s="79">
        <f>SUM(Gosforth:Ermelo!AX170)</f>
        <v>0</v>
      </c>
      <c r="AY170" s="79">
        <f>SUM(Gosforth:Ermelo!AY170)</f>
        <v>0</v>
      </c>
      <c r="AZ170" s="79">
        <f>SUM(Gosforth:Ermelo!AZ170)</f>
        <v>0</v>
      </c>
      <c r="BA170" s="79">
        <f>SUM(Gosforth:Ermelo!BA170)</f>
        <v>0</v>
      </c>
      <c r="BB170" s="79">
        <f>SUM(Gosforth:Ermelo!BB170)</f>
        <v>0</v>
      </c>
      <c r="BC170" s="79">
        <f>SUM(Gosforth:Ermelo!BC170)</f>
        <v>0</v>
      </c>
      <c r="BD170" s="79">
        <f>SUM(Gosforth:Ermelo!BD170)</f>
        <v>0</v>
      </c>
      <c r="BE170" s="78">
        <f>SUM(Gosforth:Ermelo!BE170)</f>
        <v>0</v>
      </c>
      <c r="BF170" s="80">
        <f>SUM(Gosforth:Ermelo!BF170)</f>
        <v>0</v>
      </c>
      <c r="BG170" s="79">
        <f>SUM(Gosforth:Ermelo!BG170)</f>
        <v>0</v>
      </c>
      <c r="BH170" s="79">
        <f>SUM(Gosforth:Ermelo!BH170)</f>
        <v>0</v>
      </c>
      <c r="BI170" s="79">
        <f>SUM(Gosforth:Ermelo!BI170)</f>
        <v>0</v>
      </c>
      <c r="BJ170" s="79">
        <f>SUM(Gosforth:Ermelo!BJ170)</f>
        <v>0</v>
      </c>
      <c r="BK170" s="79">
        <f>SUM(Gosforth:Ermelo!BK170)</f>
        <v>0</v>
      </c>
      <c r="BL170" s="79">
        <f>SUM(Gosforth:Ermelo!BL170)</f>
        <v>0</v>
      </c>
      <c r="BM170" s="79">
        <f>SUM(Gosforth:Ermelo!BM170)</f>
        <v>0</v>
      </c>
      <c r="BN170" s="79">
        <f>SUM(Gosforth:Ermelo!BN170)</f>
        <v>0</v>
      </c>
      <c r="BO170" s="79">
        <f>SUM(Gosforth:Ermelo!BO170)</f>
        <v>0</v>
      </c>
      <c r="BP170" s="79">
        <f>SUM(Gosforth:Ermelo!BP170)</f>
        <v>0</v>
      </c>
      <c r="BQ170" s="78">
        <f>SUM(Gosforth:Ermelo!BQ170)</f>
        <v>0</v>
      </c>
      <c r="BR170" s="80">
        <f>SUM(Gosforth:Ermelo!BR170)</f>
        <v>0</v>
      </c>
      <c r="BS170" s="79">
        <f>SUM(Gosforth:Ermelo!BS170)</f>
        <v>0</v>
      </c>
      <c r="BT170" s="79">
        <f>SUM(Gosforth:Ermelo!BT170)</f>
        <v>0</v>
      </c>
      <c r="BU170" s="79">
        <f>SUM(Gosforth:Ermelo!BU170)</f>
        <v>0</v>
      </c>
      <c r="BV170" s="79">
        <f>SUM(Gosforth:Ermelo!BV170)</f>
        <v>0</v>
      </c>
      <c r="BW170" s="79">
        <f>SUM(Gosforth:Ermelo!BW170)</f>
        <v>0</v>
      </c>
      <c r="BX170" s="79">
        <f>SUM(Gosforth:Ermelo!BX170)</f>
        <v>0</v>
      </c>
      <c r="BY170" s="79">
        <f>SUM(Gosforth:Ermelo!BY170)</f>
        <v>0</v>
      </c>
      <c r="BZ170" s="79">
        <f>SUM(Gosforth:Ermelo!BZ170)</f>
        <v>0</v>
      </c>
      <c r="CA170" s="79">
        <f>SUM(Gosforth:Ermelo!CA170)</f>
        <v>0</v>
      </c>
      <c r="CB170" s="79">
        <f>SUM(Gosforth:Ermelo!CB170)</f>
        <v>0</v>
      </c>
      <c r="CC170" s="78">
        <f>SUM(Gosforth:Ermelo!CC170)</f>
        <v>0</v>
      </c>
      <c r="CD170" s="41" t="s">
        <v>54</v>
      </c>
    </row>
    <row r="171" spans="1:82" ht="15">
      <c r="A171" s="41"/>
      <c r="B171" s="123" t="s">
        <v>346</v>
      </c>
      <c r="C171" s="124" t="s">
        <v>347</v>
      </c>
      <c r="D171" s="125"/>
      <c r="E171" s="328"/>
      <c r="F171" s="221" t="b">
        <f>(Gosforth!G171+Dalpark!G171+Leandra!G171+Trichardt!G171+Ermelo!G171)=G171</f>
        <v>1</v>
      </c>
      <c r="G171" s="126">
        <f>G172</f>
        <v>0</v>
      </c>
      <c r="H171" s="127">
        <f t="shared" ref="H171:BS171" si="77">H172</f>
        <v>0</v>
      </c>
      <c r="I171" s="128">
        <f t="shared" si="77"/>
        <v>0</v>
      </c>
      <c r="J171" s="127">
        <f t="shared" si="77"/>
        <v>0</v>
      </c>
      <c r="K171" s="129">
        <f t="shared" si="77"/>
        <v>0</v>
      </c>
      <c r="L171" s="129">
        <f t="shared" si="77"/>
        <v>0</v>
      </c>
      <c r="M171" s="129">
        <f t="shared" si="77"/>
        <v>0</v>
      </c>
      <c r="N171" s="129">
        <f t="shared" si="77"/>
        <v>0</v>
      </c>
      <c r="O171" s="129">
        <f t="shared" si="77"/>
        <v>0</v>
      </c>
      <c r="P171" s="129">
        <f t="shared" si="77"/>
        <v>0</v>
      </c>
      <c r="Q171" s="129">
        <f t="shared" si="77"/>
        <v>0</v>
      </c>
      <c r="R171" s="129">
        <f t="shared" si="77"/>
        <v>0</v>
      </c>
      <c r="S171" s="129">
        <f t="shared" si="77"/>
        <v>0</v>
      </c>
      <c r="T171" s="129">
        <f t="shared" si="77"/>
        <v>0</v>
      </c>
      <c r="U171" s="128">
        <f t="shared" si="77"/>
        <v>0</v>
      </c>
      <c r="V171" s="127">
        <f t="shared" si="77"/>
        <v>0</v>
      </c>
      <c r="W171" s="129">
        <f t="shared" si="77"/>
        <v>0</v>
      </c>
      <c r="X171" s="129">
        <f t="shared" si="77"/>
        <v>0</v>
      </c>
      <c r="Y171" s="129">
        <f t="shared" si="77"/>
        <v>0</v>
      </c>
      <c r="Z171" s="129">
        <f t="shared" si="77"/>
        <v>0</v>
      </c>
      <c r="AA171" s="129">
        <f t="shared" si="77"/>
        <v>0</v>
      </c>
      <c r="AB171" s="129">
        <f t="shared" si="77"/>
        <v>0</v>
      </c>
      <c r="AC171" s="129">
        <f t="shared" si="77"/>
        <v>0</v>
      </c>
      <c r="AD171" s="129">
        <f t="shared" si="77"/>
        <v>0</v>
      </c>
      <c r="AE171" s="129">
        <f t="shared" si="77"/>
        <v>0</v>
      </c>
      <c r="AF171" s="129">
        <f t="shared" si="77"/>
        <v>0</v>
      </c>
      <c r="AG171" s="128">
        <f t="shared" si="77"/>
        <v>0</v>
      </c>
      <c r="AH171" s="130">
        <f t="shared" si="77"/>
        <v>0</v>
      </c>
      <c r="AI171" s="129">
        <f t="shared" si="77"/>
        <v>0</v>
      </c>
      <c r="AJ171" s="129">
        <f t="shared" si="77"/>
        <v>0</v>
      </c>
      <c r="AK171" s="129">
        <f t="shared" si="77"/>
        <v>0</v>
      </c>
      <c r="AL171" s="129">
        <f t="shared" si="77"/>
        <v>0</v>
      </c>
      <c r="AM171" s="129">
        <f t="shared" si="77"/>
        <v>0</v>
      </c>
      <c r="AN171" s="129">
        <f t="shared" si="77"/>
        <v>0</v>
      </c>
      <c r="AO171" s="129">
        <f t="shared" si="77"/>
        <v>0</v>
      </c>
      <c r="AP171" s="129">
        <f t="shared" si="77"/>
        <v>0</v>
      </c>
      <c r="AQ171" s="129">
        <f t="shared" si="77"/>
        <v>0</v>
      </c>
      <c r="AR171" s="129">
        <f t="shared" si="77"/>
        <v>0</v>
      </c>
      <c r="AS171" s="128">
        <f t="shared" si="77"/>
        <v>0</v>
      </c>
      <c r="AT171" s="130">
        <f t="shared" si="77"/>
        <v>0</v>
      </c>
      <c r="AU171" s="129">
        <f t="shared" si="77"/>
        <v>0</v>
      </c>
      <c r="AV171" s="129">
        <f t="shared" si="77"/>
        <v>0</v>
      </c>
      <c r="AW171" s="129">
        <f t="shared" si="77"/>
        <v>0</v>
      </c>
      <c r="AX171" s="129">
        <f t="shared" si="77"/>
        <v>0</v>
      </c>
      <c r="AY171" s="129">
        <f t="shared" si="77"/>
        <v>0</v>
      </c>
      <c r="AZ171" s="129">
        <f t="shared" si="77"/>
        <v>0</v>
      </c>
      <c r="BA171" s="129">
        <f t="shared" si="77"/>
        <v>0</v>
      </c>
      <c r="BB171" s="129">
        <f t="shared" si="77"/>
        <v>0</v>
      </c>
      <c r="BC171" s="129">
        <f t="shared" si="77"/>
        <v>0</v>
      </c>
      <c r="BD171" s="129">
        <f t="shared" si="77"/>
        <v>0</v>
      </c>
      <c r="BE171" s="128">
        <f t="shared" si="77"/>
        <v>0</v>
      </c>
      <c r="BF171" s="130">
        <f t="shared" si="77"/>
        <v>0</v>
      </c>
      <c r="BG171" s="129">
        <f t="shared" si="77"/>
        <v>0</v>
      </c>
      <c r="BH171" s="129">
        <f t="shared" si="77"/>
        <v>0</v>
      </c>
      <c r="BI171" s="129">
        <f t="shared" si="77"/>
        <v>0</v>
      </c>
      <c r="BJ171" s="129">
        <f t="shared" si="77"/>
        <v>0</v>
      </c>
      <c r="BK171" s="129">
        <f t="shared" si="77"/>
        <v>0</v>
      </c>
      <c r="BL171" s="129">
        <f t="shared" si="77"/>
        <v>0</v>
      </c>
      <c r="BM171" s="129">
        <f t="shared" si="77"/>
        <v>0</v>
      </c>
      <c r="BN171" s="129">
        <f t="shared" si="77"/>
        <v>0</v>
      </c>
      <c r="BO171" s="129">
        <f t="shared" si="77"/>
        <v>0</v>
      </c>
      <c r="BP171" s="129">
        <f t="shared" si="77"/>
        <v>0</v>
      </c>
      <c r="BQ171" s="128">
        <f t="shared" si="77"/>
        <v>0</v>
      </c>
      <c r="BR171" s="130">
        <f t="shared" si="77"/>
        <v>0</v>
      </c>
      <c r="BS171" s="129">
        <f t="shared" si="77"/>
        <v>0</v>
      </c>
      <c r="BT171" s="129">
        <f t="shared" ref="BT171:CC171" si="78">BT172</f>
        <v>0</v>
      </c>
      <c r="BU171" s="129">
        <f t="shared" si="78"/>
        <v>0</v>
      </c>
      <c r="BV171" s="129">
        <f t="shared" si="78"/>
        <v>0</v>
      </c>
      <c r="BW171" s="129">
        <f t="shared" si="78"/>
        <v>0</v>
      </c>
      <c r="BX171" s="129">
        <f t="shared" si="78"/>
        <v>0</v>
      </c>
      <c r="BY171" s="129">
        <f t="shared" si="78"/>
        <v>0</v>
      </c>
      <c r="BZ171" s="129">
        <f t="shared" si="78"/>
        <v>0</v>
      </c>
      <c r="CA171" s="129">
        <f t="shared" si="78"/>
        <v>0</v>
      </c>
      <c r="CB171" s="129">
        <f t="shared" si="78"/>
        <v>0</v>
      </c>
      <c r="CC171" s="128">
        <f t="shared" si="78"/>
        <v>0</v>
      </c>
      <c r="CD171" s="41" t="s">
        <v>54</v>
      </c>
    </row>
    <row r="172" spans="1:82" s="150" customFormat="1" ht="15">
      <c r="B172" s="143" t="s">
        <v>348</v>
      </c>
      <c r="C172" s="144" t="s">
        <v>347</v>
      </c>
      <c r="D172" s="141" t="s">
        <v>64</v>
      </c>
      <c r="E172" s="266">
        <f>SUM(Gosforth:Ermelo!E172)</f>
        <v>360</v>
      </c>
      <c r="F172" s="221" t="b">
        <f>(Gosforth!G172+Dalpark!G172+Leandra!G172+Trichardt!G172+Ermelo!G172)=G172</f>
        <v>1</v>
      </c>
      <c r="G172" s="76">
        <f>+SUM(H172:CC172)</f>
        <v>0</v>
      </c>
      <c r="H172" s="77">
        <f>SUM(Gosforth:Ermelo!H172)</f>
        <v>0</v>
      </c>
      <c r="I172" s="78">
        <f>SUM(Gosforth:Ermelo!I172)</f>
        <v>0</v>
      </c>
      <c r="J172" s="77">
        <f>SUM(Gosforth:Ermelo!J172)</f>
        <v>0</v>
      </c>
      <c r="K172" s="79">
        <f>SUM(Gosforth:Ermelo!K172)</f>
        <v>0</v>
      </c>
      <c r="L172" s="79">
        <f>SUM(Gosforth:Ermelo!L172)</f>
        <v>0</v>
      </c>
      <c r="M172" s="79">
        <f>SUM(Gosforth:Ermelo!M172)</f>
        <v>0</v>
      </c>
      <c r="N172" s="79">
        <f>SUM(Gosforth:Ermelo!N172)</f>
        <v>0</v>
      </c>
      <c r="O172" s="79">
        <f>SUM(Gosforth:Ermelo!O172)</f>
        <v>0</v>
      </c>
      <c r="P172" s="79">
        <f>SUM(Gosforth:Ermelo!P172)</f>
        <v>0</v>
      </c>
      <c r="Q172" s="79">
        <f>SUM(Gosforth:Ermelo!Q172)</f>
        <v>0</v>
      </c>
      <c r="R172" s="79">
        <f>SUM(Gosforth:Ermelo!R172)</f>
        <v>0</v>
      </c>
      <c r="S172" s="79">
        <f>SUM(Gosforth:Ermelo!S172)</f>
        <v>0</v>
      </c>
      <c r="T172" s="79">
        <f>SUM(Gosforth:Ermelo!T172)</f>
        <v>0</v>
      </c>
      <c r="U172" s="78">
        <f>SUM(Gosforth:Ermelo!U172)</f>
        <v>0</v>
      </c>
      <c r="V172" s="77">
        <f>SUM(Gosforth:Ermelo!V172)</f>
        <v>0</v>
      </c>
      <c r="W172" s="79">
        <f>SUM(Gosforth:Ermelo!W172)</f>
        <v>0</v>
      </c>
      <c r="X172" s="79">
        <f>SUM(Gosforth:Ermelo!X172)</f>
        <v>0</v>
      </c>
      <c r="Y172" s="79">
        <f>SUM(Gosforth:Ermelo!Y172)</f>
        <v>0</v>
      </c>
      <c r="Z172" s="79">
        <f>SUM(Gosforth:Ermelo!Z172)</f>
        <v>0</v>
      </c>
      <c r="AA172" s="79">
        <f>SUM(Gosforth:Ermelo!AA172)</f>
        <v>0</v>
      </c>
      <c r="AB172" s="79">
        <f>SUM(Gosforth:Ermelo!AB172)</f>
        <v>0</v>
      </c>
      <c r="AC172" s="79">
        <f>SUM(Gosforth:Ermelo!AC172)</f>
        <v>0</v>
      </c>
      <c r="AD172" s="79">
        <f>SUM(Gosforth:Ermelo!AD172)</f>
        <v>0</v>
      </c>
      <c r="AE172" s="79">
        <f>SUM(Gosforth:Ermelo!AE172)</f>
        <v>0</v>
      </c>
      <c r="AF172" s="79">
        <f>SUM(Gosforth:Ermelo!AF172)</f>
        <v>0</v>
      </c>
      <c r="AG172" s="78">
        <f>SUM(Gosforth:Ermelo!AG172)</f>
        <v>0</v>
      </c>
      <c r="AH172" s="80">
        <f>SUM(Gosforth:Ermelo!AH172)</f>
        <v>0</v>
      </c>
      <c r="AI172" s="79">
        <f>SUM(Gosforth:Ermelo!AI172)</f>
        <v>0</v>
      </c>
      <c r="AJ172" s="79">
        <f>SUM(Gosforth:Ermelo!AJ172)</f>
        <v>0</v>
      </c>
      <c r="AK172" s="79">
        <f>SUM(Gosforth:Ermelo!AK172)</f>
        <v>0</v>
      </c>
      <c r="AL172" s="79">
        <f>SUM(Gosforth:Ermelo!AL172)</f>
        <v>0</v>
      </c>
      <c r="AM172" s="79">
        <f>SUM(Gosforth:Ermelo!AM172)</f>
        <v>0</v>
      </c>
      <c r="AN172" s="79">
        <f>SUM(Gosforth:Ermelo!AN172)</f>
        <v>0</v>
      </c>
      <c r="AO172" s="79">
        <f>SUM(Gosforth:Ermelo!AO172)</f>
        <v>0</v>
      </c>
      <c r="AP172" s="79">
        <f>SUM(Gosforth:Ermelo!AP172)</f>
        <v>0</v>
      </c>
      <c r="AQ172" s="79">
        <f>SUM(Gosforth:Ermelo!AQ172)</f>
        <v>0</v>
      </c>
      <c r="AR172" s="79">
        <f>SUM(Gosforth:Ermelo!AR172)</f>
        <v>0</v>
      </c>
      <c r="AS172" s="78">
        <f>SUM(Gosforth:Ermelo!AS172)</f>
        <v>0</v>
      </c>
      <c r="AT172" s="80">
        <f>SUM(Gosforth:Ermelo!AT172)</f>
        <v>0</v>
      </c>
      <c r="AU172" s="79">
        <f>SUM(Gosforth:Ermelo!AU172)</f>
        <v>0</v>
      </c>
      <c r="AV172" s="79">
        <f>SUM(Gosforth:Ermelo!AV172)</f>
        <v>0</v>
      </c>
      <c r="AW172" s="79">
        <f>SUM(Gosforth:Ermelo!AW172)</f>
        <v>0</v>
      </c>
      <c r="AX172" s="79">
        <f>SUM(Gosforth:Ermelo!AX172)</f>
        <v>0</v>
      </c>
      <c r="AY172" s="79">
        <f>SUM(Gosforth:Ermelo!AY172)</f>
        <v>0</v>
      </c>
      <c r="AZ172" s="79">
        <f>SUM(Gosforth:Ermelo!AZ172)</f>
        <v>0</v>
      </c>
      <c r="BA172" s="79">
        <f>SUM(Gosforth:Ermelo!BA172)</f>
        <v>0</v>
      </c>
      <c r="BB172" s="79">
        <f>SUM(Gosforth:Ermelo!BB172)</f>
        <v>0</v>
      </c>
      <c r="BC172" s="79">
        <f>SUM(Gosforth:Ermelo!BC172)</f>
        <v>0</v>
      </c>
      <c r="BD172" s="79">
        <f>SUM(Gosforth:Ermelo!BD172)</f>
        <v>0</v>
      </c>
      <c r="BE172" s="78">
        <f>SUM(Gosforth:Ermelo!BE172)</f>
        <v>0</v>
      </c>
      <c r="BF172" s="80">
        <f>SUM(Gosforth:Ermelo!BF172)</f>
        <v>0</v>
      </c>
      <c r="BG172" s="79">
        <f>SUM(Gosforth:Ermelo!BG172)</f>
        <v>0</v>
      </c>
      <c r="BH172" s="79">
        <f>SUM(Gosforth:Ermelo!BH172)</f>
        <v>0</v>
      </c>
      <c r="BI172" s="79">
        <f>SUM(Gosforth:Ermelo!BI172)</f>
        <v>0</v>
      </c>
      <c r="BJ172" s="79">
        <f>SUM(Gosforth:Ermelo!BJ172)</f>
        <v>0</v>
      </c>
      <c r="BK172" s="79">
        <f>SUM(Gosforth:Ermelo!BK172)</f>
        <v>0</v>
      </c>
      <c r="BL172" s="79">
        <f>SUM(Gosforth:Ermelo!BL172)</f>
        <v>0</v>
      </c>
      <c r="BM172" s="79">
        <f>SUM(Gosforth:Ermelo!BM172)</f>
        <v>0</v>
      </c>
      <c r="BN172" s="79">
        <f>SUM(Gosforth:Ermelo!BN172)</f>
        <v>0</v>
      </c>
      <c r="BO172" s="79">
        <f>SUM(Gosforth:Ermelo!BO172)</f>
        <v>0</v>
      </c>
      <c r="BP172" s="79">
        <f>SUM(Gosforth:Ermelo!BP172)</f>
        <v>0</v>
      </c>
      <c r="BQ172" s="78">
        <f>SUM(Gosforth:Ermelo!BQ172)</f>
        <v>0</v>
      </c>
      <c r="BR172" s="80">
        <f>SUM(Gosforth:Ermelo!BR172)</f>
        <v>0</v>
      </c>
      <c r="BS172" s="79">
        <f>SUM(Gosforth:Ermelo!BS172)</f>
        <v>0</v>
      </c>
      <c r="BT172" s="79">
        <f>SUM(Gosforth:Ermelo!BT172)</f>
        <v>0</v>
      </c>
      <c r="BU172" s="79">
        <f>SUM(Gosforth:Ermelo!BU172)</f>
        <v>0</v>
      </c>
      <c r="BV172" s="79">
        <f>SUM(Gosforth:Ermelo!BV172)</f>
        <v>0</v>
      </c>
      <c r="BW172" s="79">
        <f>SUM(Gosforth:Ermelo!BW172)</f>
        <v>0</v>
      </c>
      <c r="BX172" s="79">
        <f>SUM(Gosforth:Ermelo!BX172)</f>
        <v>0</v>
      </c>
      <c r="BY172" s="79">
        <f>SUM(Gosforth:Ermelo!BY172)</f>
        <v>0</v>
      </c>
      <c r="BZ172" s="79">
        <f>SUM(Gosforth:Ermelo!BZ172)</f>
        <v>0</v>
      </c>
      <c r="CA172" s="79">
        <f>SUM(Gosforth:Ermelo!CA172)</f>
        <v>0</v>
      </c>
      <c r="CB172" s="79">
        <f>SUM(Gosforth:Ermelo!CB172)</f>
        <v>0</v>
      </c>
      <c r="CC172" s="78">
        <f>SUM(Gosforth:Ermelo!CC172)</f>
        <v>0</v>
      </c>
      <c r="CD172" s="41" t="s">
        <v>54</v>
      </c>
    </row>
    <row r="173" spans="1:82" ht="15">
      <c r="A173" s="41"/>
      <c r="B173" s="123" t="s">
        <v>349</v>
      </c>
      <c r="C173" s="124" t="s">
        <v>45</v>
      </c>
      <c r="D173" s="125"/>
      <c r="E173" s="328"/>
      <c r="F173" s="221" t="b">
        <f>(Gosforth!G173+Dalpark!G173+Leandra!G173+Trichardt!G173+Ermelo!G173)=G173</f>
        <v>1</v>
      </c>
      <c r="G173" s="126">
        <f t="shared" ref="G173:AL173" si="79">SUM(G174:G211)</f>
        <v>261182120</v>
      </c>
      <c r="H173" s="127">
        <f t="shared" si="79"/>
        <v>0</v>
      </c>
      <c r="I173" s="128">
        <f t="shared" si="79"/>
        <v>0</v>
      </c>
      <c r="J173" s="127">
        <f t="shared" si="79"/>
        <v>0</v>
      </c>
      <c r="K173" s="129">
        <f t="shared" si="79"/>
        <v>0</v>
      </c>
      <c r="L173" s="129">
        <f t="shared" si="79"/>
        <v>0</v>
      </c>
      <c r="M173" s="129">
        <f t="shared" si="79"/>
        <v>0</v>
      </c>
      <c r="N173" s="129">
        <f t="shared" si="79"/>
        <v>0</v>
      </c>
      <c r="O173" s="129">
        <f t="shared" si="79"/>
        <v>0</v>
      </c>
      <c r="P173" s="129">
        <f t="shared" si="79"/>
        <v>0</v>
      </c>
      <c r="Q173" s="129">
        <f t="shared" si="79"/>
        <v>0</v>
      </c>
      <c r="R173" s="129">
        <f t="shared" si="79"/>
        <v>0</v>
      </c>
      <c r="S173" s="129">
        <f t="shared" si="79"/>
        <v>0</v>
      </c>
      <c r="T173" s="129">
        <f t="shared" si="79"/>
        <v>0</v>
      </c>
      <c r="U173" s="128">
        <f t="shared" si="79"/>
        <v>43530353.340000004</v>
      </c>
      <c r="V173" s="127">
        <f t="shared" si="79"/>
        <v>0</v>
      </c>
      <c r="W173" s="129">
        <f t="shared" si="79"/>
        <v>0</v>
      </c>
      <c r="X173" s="129">
        <f t="shared" si="79"/>
        <v>0</v>
      </c>
      <c r="Y173" s="129">
        <f t="shared" si="79"/>
        <v>0</v>
      </c>
      <c r="Z173" s="129">
        <f t="shared" si="79"/>
        <v>0</v>
      </c>
      <c r="AA173" s="129">
        <f t="shared" si="79"/>
        <v>0</v>
      </c>
      <c r="AB173" s="129">
        <f t="shared" si="79"/>
        <v>0</v>
      </c>
      <c r="AC173" s="129">
        <f t="shared" si="79"/>
        <v>0</v>
      </c>
      <c r="AD173" s="129">
        <f t="shared" si="79"/>
        <v>0</v>
      </c>
      <c r="AE173" s="129">
        <f t="shared" si="79"/>
        <v>0</v>
      </c>
      <c r="AF173" s="129">
        <f t="shared" si="79"/>
        <v>0</v>
      </c>
      <c r="AG173" s="128">
        <f t="shared" si="79"/>
        <v>43530353.340000004</v>
      </c>
      <c r="AH173" s="130">
        <f t="shared" si="79"/>
        <v>0</v>
      </c>
      <c r="AI173" s="129">
        <f t="shared" si="79"/>
        <v>0</v>
      </c>
      <c r="AJ173" s="129">
        <f t="shared" si="79"/>
        <v>0</v>
      </c>
      <c r="AK173" s="129">
        <f t="shared" si="79"/>
        <v>0</v>
      </c>
      <c r="AL173" s="129">
        <f t="shared" si="79"/>
        <v>0</v>
      </c>
      <c r="AM173" s="129">
        <f t="shared" ref="AM173:CC173" si="80">SUM(AM174:AM211)</f>
        <v>0</v>
      </c>
      <c r="AN173" s="129">
        <f t="shared" si="80"/>
        <v>0</v>
      </c>
      <c r="AO173" s="129">
        <f t="shared" si="80"/>
        <v>0</v>
      </c>
      <c r="AP173" s="129">
        <f t="shared" si="80"/>
        <v>0</v>
      </c>
      <c r="AQ173" s="129">
        <f t="shared" si="80"/>
        <v>0</v>
      </c>
      <c r="AR173" s="129">
        <f t="shared" si="80"/>
        <v>0</v>
      </c>
      <c r="AS173" s="128">
        <f t="shared" si="80"/>
        <v>43530353.340000004</v>
      </c>
      <c r="AT173" s="130">
        <f t="shared" si="80"/>
        <v>0</v>
      </c>
      <c r="AU173" s="129">
        <f t="shared" si="80"/>
        <v>0</v>
      </c>
      <c r="AV173" s="129">
        <f t="shared" si="80"/>
        <v>0</v>
      </c>
      <c r="AW173" s="129">
        <f t="shared" si="80"/>
        <v>0</v>
      </c>
      <c r="AX173" s="129">
        <f t="shared" si="80"/>
        <v>0</v>
      </c>
      <c r="AY173" s="129">
        <f t="shared" si="80"/>
        <v>0</v>
      </c>
      <c r="AZ173" s="129">
        <f t="shared" si="80"/>
        <v>0</v>
      </c>
      <c r="BA173" s="129">
        <f t="shared" si="80"/>
        <v>0</v>
      </c>
      <c r="BB173" s="129">
        <f t="shared" si="80"/>
        <v>0</v>
      </c>
      <c r="BC173" s="129">
        <f t="shared" si="80"/>
        <v>0</v>
      </c>
      <c r="BD173" s="129">
        <f t="shared" si="80"/>
        <v>0</v>
      </c>
      <c r="BE173" s="128">
        <f t="shared" si="80"/>
        <v>43530353.340000004</v>
      </c>
      <c r="BF173" s="130">
        <f t="shared" si="80"/>
        <v>0</v>
      </c>
      <c r="BG173" s="129">
        <f t="shared" si="80"/>
        <v>0</v>
      </c>
      <c r="BH173" s="129">
        <f t="shared" si="80"/>
        <v>0</v>
      </c>
      <c r="BI173" s="129">
        <f t="shared" si="80"/>
        <v>0</v>
      </c>
      <c r="BJ173" s="129">
        <f t="shared" si="80"/>
        <v>0</v>
      </c>
      <c r="BK173" s="129">
        <f t="shared" si="80"/>
        <v>0</v>
      </c>
      <c r="BL173" s="129">
        <f t="shared" si="80"/>
        <v>0</v>
      </c>
      <c r="BM173" s="129">
        <f t="shared" si="80"/>
        <v>0</v>
      </c>
      <c r="BN173" s="129">
        <f t="shared" si="80"/>
        <v>0</v>
      </c>
      <c r="BO173" s="129">
        <f t="shared" si="80"/>
        <v>0</v>
      </c>
      <c r="BP173" s="129">
        <f t="shared" si="80"/>
        <v>0</v>
      </c>
      <c r="BQ173" s="128">
        <f t="shared" si="80"/>
        <v>43530353.340000004</v>
      </c>
      <c r="BR173" s="130">
        <f t="shared" si="80"/>
        <v>0</v>
      </c>
      <c r="BS173" s="129">
        <f t="shared" si="80"/>
        <v>0</v>
      </c>
      <c r="BT173" s="129">
        <f t="shared" si="80"/>
        <v>0</v>
      </c>
      <c r="BU173" s="129">
        <f t="shared" si="80"/>
        <v>0</v>
      </c>
      <c r="BV173" s="129">
        <f t="shared" si="80"/>
        <v>0</v>
      </c>
      <c r="BW173" s="129">
        <f t="shared" si="80"/>
        <v>0</v>
      </c>
      <c r="BX173" s="129">
        <f t="shared" si="80"/>
        <v>0</v>
      </c>
      <c r="BY173" s="129">
        <f t="shared" si="80"/>
        <v>0</v>
      </c>
      <c r="BZ173" s="129">
        <f t="shared" si="80"/>
        <v>0</v>
      </c>
      <c r="CA173" s="129">
        <f t="shared" si="80"/>
        <v>0</v>
      </c>
      <c r="CB173" s="129">
        <f t="shared" si="80"/>
        <v>0</v>
      </c>
      <c r="CC173" s="128">
        <f t="shared" si="80"/>
        <v>43530353.299999997</v>
      </c>
      <c r="CD173" s="41" t="s">
        <v>54</v>
      </c>
    </row>
    <row r="174" spans="1:82" s="150" customFormat="1" ht="15">
      <c r="B174" s="75" t="s">
        <v>350</v>
      </c>
      <c r="C174" s="145" t="str">
        <f>"Provisional Sum for the repair of Employer's Assets"</f>
        <v>Provisional Sum for the repair of Employer's Assets</v>
      </c>
      <c r="D174" s="146" t="s">
        <v>351</v>
      </c>
      <c r="E174" s="266">
        <f>SUM(Gosforth:Ermelo!E174)</f>
        <v>5</v>
      </c>
      <c r="F174" s="221" t="b">
        <f>(Gosforth!G174+Dalpark!G174+Leandra!G174+Trichardt!G174+Ermelo!G174)=G174</f>
        <v>1</v>
      </c>
      <c r="G174" s="76">
        <f t="shared" ref="G174:G197" si="81">+SUM(H174:CC174)</f>
        <v>28685800</v>
      </c>
      <c r="H174" s="77">
        <f>SUM(Gosforth:Ermelo!H174)</f>
        <v>0</v>
      </c>
      <c r="I174" s="78">
        <f>SUM(Gosforth:Ermelo!I174)</f>
        <v>0</v>
      </c>
      <c r="J174" s="77">
        <f>SUM(Gosforth:Ermelo!J174)</f>
        <v>0</v>
      </c>
      <c r="K174" s="79">
        <f>SUM(Gosforth:Ermelo!K174)</f>
        <v>0</v>
      </c>
      <c r="L174" s="79">
        <f>SUM(Gosforth:Ermelo!L174)</f>
        <v>0</v>
      </c>
      <c r="M174" s="79">
        <f>SUM(Gosforth:Ermelo!M174)</f>
        <v>0</v>
      </c>
      <c r="N174" s="79">
        <f>SUM(Gosforth:Ermelo!N174)</f>
        <v>0</v>
      </c>
      <c r="O174" s="79">
        <f>SUM(Gosforth:Ermelo!O174)</f>
        <v>0</v>
      </c>
      <c r="P174" s="79">
        <f>SUM(Gosforth:Ermelo!P174)</f>
        <v>0</v>
      </c>
      <c r="Q174" s="79">
        <f>SUM(Gosforth:Ermelo!Q174)</f>
        <v>0</v>
      </c>
      <c r="R174" s="79">
        <f>SUM(Gosforth:Ermelo!R174)</f>
        <v>0</v>
      </c>
      <c r="S174" s="79">
        <f>SUM(Gosforth:Ermelo!S174)</f>
        <v>0</v>
      </c>
      <c r="T174" s="79">
        <f>SUM(Gosforth:Ermelo!T174)</f>
        <v>0</v>
      </c>
      <c r="U174" s="78">
        <f>SUM(Gosforth:Ermelo!U174)</f>
        <v>4780966.67</v>
      </c>
      <c r="V174" s="77">
        <f>SUM(Gosforth:Ermelo!V174)</f>
        <v>0</v>
      </c>
      <c r="W174" s="79">
        <f>SUM(Gosforth:Ermelo!W174)</f>
        <v>0</v>
      </c>
      <c r="X174" s="79">
        <f>SUM(Gosforth:Ermelo!X174)</f>
        <v>0</v>
      </c>
      <c r="Y174" s="79">
        <f>SUM(Gosforth:Ermelo!Y174)</f>
        <v>0</v>
      </c>
      <c r="Z174" s="79">
        <f>SUM(Gosforth:Ermelo!Z174)</f>
        <v>0</v>
      </c>
      <c r="AA174" s="79">
        <f>SUM(Gosforth:Ermelo!AA174)</f>
        <v>0</v>
      </c>
      <c r="AB174" s="79">
        <f>SUM(Gosforth:Ermelo!AB174)</f>
        <v>0</v>
      </c>
      <c r="AC174" s="79">
        <f>SUM(Gosforth:Ermelo!AC174)</f>
        <v>0</v>
      </c>
      <c r="AD174" s="79">
        <f>SUM(Gosforth:Ermelo!AD174)</f>
        <v>0</v>
      </c>
      <c r="AE174" s="79">
        <f>SUM(Gosforth:Ermelo!AE174)</f>
        <v>0</v>
      </c>
      <c r="AF174" s="79">
        <f>SUM(Gosforth:Ermelo!AF174)</f>
        <v>0</v>
      </c>
      <c r="AG174" s="78">
        <f>SUM(Gosforth:Ermelo!AG174)</f>
        <v>4780966.67</v>
      </c>
      <c r="AH174" s="80">
        <f>SUM(Gosforth:Ermelo!AH174)</f>
        <v>0</v>
      </c>
      <c r="AI174" s="79">
        <f>SUM(Gosforth:Ermelo!AI174)</f>
        <v>0</v>
      </c>
      <c r="AJ174" s="79">
        <f>SUM(Gosforth:Ermelo!AJ174)</f>
        <v>0</v>
      </c>
      <c r="AK174" s="79">
        <f>SUM(Gosforth:Ermelo!AK174)</f>
        <v>0</v>
      </c>
      <c r="AL174" s="79">
        <f>SUM(Gosforth:Ermelo!AL174)</f>
        <v>0</v>
      </c>
      <c r="AM174" s="79">
        <f>SUM(Gosforth:Ermelo!AM174)</f>
        <v>0</v>
      </c>
      <c r="AN174" s="79">
        <f>SUM(Gosforth:Ermelo!AN174)</f>
        <v>0</v>
      </c>
      <c r="AO174" s="79">
        <f>SUM(Gosforth:Ermelo!AO174)</f>
        <v>0</v>
      </c>
      <c r="AP174" s="79">
        <f>SUM(Gosforth:Ermelo!AP174)</f>
        <v>0</v>
      </c>
      <c r="AQ174" s="79">
        <f>SUM(Gosforth:Ermelo!AQ174)</f>
        <v>0</v>
      </c>
      <c r="AR174" s="79">
        <f>SUM(Gosforth:Ermelo!AR174)</f>
        <v>0</v>
      </c>
      <c r="AS174" s="78">
        <f>SUM(Gosforth:Ermelo!AS174)</f>
        <v>4780966.67</v>
      </c>
      <c r="AT174" s="80">
        <f>SUM(Gosforth:Ermelo!AT174)</f>
        <v>0</v>
      </c>
      <c r="AU174" s="79">
        <f>SUM(Gosforth:Ermelo!AU174)</f>
        <v>0</v>
      </c>
      <c r="AV174" s="79">
        <f>SUM(Gosforth:Ermelo!AV174)</f>
        <v>0</v>
      </c>
      <c r="AW174" s="79">
        <f>SUM(Gosforth:Ermelo!AW174)</f>
        <v>0</v>
      </c>
      <c r="AX174" s="79">
        <f>SUM(Gosforth:Ermelo!AX174)</f>
        <v>0</v>
      </c>
      <c r="AY174" s="79">
        <f>SUM(Gosforth:Ermelo!AY174)</f>
        <v>0</v>
      </c>
      <c r="AZ174" s="79">
        <f>SUM(Gosforth:Ermelo!AZ174)</f>
        <v>0</v>
      </c>
      <c r="BA174" s="79">
        <f>SUM(Gosforth:Ermelo!BA174)</f>
        <v>0</v>
      </c>
      <c r="BB174" s="79">
        <f>SUM(Gosforth:Ermelo!BB174)</f>
        <v>0</v>
      </c>
      <c r="BC174" s="79">
        <f>SUM(Gosforth:Ermelo!BC174)</f>
        <v>0</v>
      </c>
      <c r="BD174" s="79">
        <f>SUM(Gosforth:Ermelo!BD174)</f>
        <v>0</v>
      </c>
      <c r="BE174" s="78">
        <f>SUM(Gosforth:Ermelo!BE174)</f>
        <v>4780966.67</v>
      </c>
      <c r="BF174" s="80">
        <f>SUM(Gosforth:Ermelo!BF174)</f>
        <v>0</v>
      </c>
      <c r="BG174" s="79">
        <f>SUM(Gosforth:Ermelo!BG174)</f>
        <v>0</v>
      </c>
      <c r="BH174" s="79">
        <f>SUM(Gosforth:Ermelo!BH174)</f>
        <v>0</v>
      </c>
      <c r="BI174" s="79">
        <f>SUM(Gosforth:Ermelo!BI174)</f>
        <v>0</v>
      </c>
      <c r="BJ174" s="79">
        <f>SUM(Gosforth:Ermelo!BJ174)</f>
        <v>0</v>
      </c>
      <c r="BK174" s="79">
        <f>SUM(Gosforth:Ermelo!BK174)</f>
        <v>0</v>
      </c>
      <c r="BL174" s="79">
        <f>SUM(Gosforth:Ermelo!BL174)</f>
        <v>0</v>
      </c>
      <c r="BM174" s="79">
        <f>SUM(Gosforth:Ermelo!BM174)</f>
        <v>0</v>
      </c>
      <c r="BN174" s="79">
        <f>SUM(Gosforth:Ermelo!BN174)</f>
        <v>0</v>
      </c>
      <c r="BO174" s="79">
        <f>SUM(Gosforth:Ermelo!BO174)</f>
        <v>0</v>
      </c>
      <c r="BP174" s="79">
        <f>SUM(Gosforth:Ermelo!BP174)</f>
        <v>0</v>
      </c>
      <c r="BQ174" s="78">
        <f>SUM(Gosforth:Ermelo!BQ174)</f>
        <v>4780966.67</v>
      </c>
      <c r="BR174" s="80">
        <f>SUM(Gosforth:Ermelo!BR174)</f>
        <v>0</v>
      </c>
      <c r="BS174" s="79">
        <f>SUM(Gosforth:Ermelo!BS174)</f>
        <v>0</v>
      </c>
      <c r="BT174" s="79">
        <f>SUM(Gosforth:Ermelo!BT174)</f>
        <v>0</v>
      </c>
      <c r="BU174" s="79">
        <f>SUM(Gosforth:Ermelo!BU174)</f>
        <v>0</v>
      </c>
      <c r="BV174" s="79">
        <f>SUM(Gosforth:Ermelo!BV174)</f>
        <v>0</v>
      </c>
      <c r="BW174" s="79">
        <f>SUM(Gosforth:Ermelo!BW174)</f>
        <v>0</v>
      </c>
      <c r="BX174" s="79">
        <f>SUM(Gosforth:Ermelo!BX174)</f>
        <v>0</v>
      </c>
      <c r="BY174" s="79">
        <f>SUM(Gosforth:Ermelo!BY174)</f>
        <v>0</v>
      </c>
      <c r="BZ174" s="79">
        <f>SUM(Gosforth:Ermelo!BZ174)</f>
        <v>0</v>
      </c>
      <c r="CA174" s="79">
        <f>SUM(Gosforth:Ermelo!CA174)</f>
        <v>0</v>
      </c>
      <c r="CB174" s="79">
        <f>SUM(Gosforth:Ermelo!CB174)</f>
        <v>0</v>
      </c>
      <c r="CC174" s="78">
        <f>SUM(Gosforth:Ermelo!CC174)</f>
        <v>4780966.6500000004</v>
      </c>
      <c r="CD174" s="41" t="s">
        <v>54</v>
      </c>
    </row>
    <row r="175" spans="1:82" ht="15">
      <c r="A175" s="41"/>
      <c r="B175" s="147" t="s">
        <v>352</v>
      </c>
      <c r="C175" s="148" t="str">
        <f>"Provision for overhead charges + profit in respect to A-10001a"</f>
        <v>Provision for overhead charges + profit in respect to A-10001a</v>
      </c>
      <c r="D175" s="149" t="s">
        <v>353</v>
      </c>
      <c r="E175" s="321">
        <f>SUM(Gosforth:Ermelo!E175)</f>
        <v>28685800</v>
      </c>
      <c r="F175" s="221" t="b">
        <f>(Gosforth!G175+Dalpark!G175+Leandra!G175+Trichardt!G175+Ermelo!G175)=G175</f>
        <v>1</v>
      </c>
      <c r="G175" s="177">
        <f t="shared" si="81"/>
        <v>0</v>
      </c>
      <c r="H175" s="77">
        <f>SUM(Gosforth:Ermelo!H175)</f>
        <v>0</v>
      </c>
      <c r="I175" s="78">
        <f>SUM(Gosforth:Ermelo!I175)</f>
        <v>0</v>
      </c>
      <c r="J175" s="77">
        <f>SUM(Gosforth:Ermelo!J175)</f>
        <v>0</v>
      </c>
      <c r="K175" s="79">
        <f>SUM(Gosforth:Ermelo!K175)</f>
        <v>0</v>
      </c>
      <c r="L175" s="79">
        <f>SUM(Gosforth:Ermelo!L175)</f>
        <v>0</v>
      </c>
      <c r="M175" s="79">
        <f>SUM(Gosforth:Ermelo!M175)</f>
        <v>0</v>
      </c>
      <c r="N175" s="79">
        <f>SUM(Gosforth:Ermelo!N175)</f>
        <v>0</v>
      </c>
      <c r="O175" s="79">
        <f>SUM(Gosforth:Ermelo!O175)</f>
        <v>0</v>
      </c>
      <c r="P175" s="79">
        <f>SUM(Gosforth:Ermelo!P175)</f>
        <v>0</v>
      </c>
      <c r="Q175" s="79">
        <f>SUM(Gosforth:Ermelo!Q175)</f>
        <v>0</v>
      </c>
      <c r="R175" s="79">
        <f>SUM(Gosforth:Ermelo!R175)</f>
        <v>0</v>
      </c>
      <c r="S175" s="79">
        <f>SUM(Gosforth:Ermelo!S175)</f>
        <v>0</v>
      </c>
      <c r="T175" s="79">
        <f>SUM(Gosforth:Ermelo!T175)</f>
        <v>0</v>
      </c>
      <c r="U175" s="78">
        <f>SUM(Gosforth:Ermelo!U175)</f>
        <v>0</v>
      </c>
      <c r="V175" s="77">
        <f>SUM(Gosforth:Ermelo!V175)</f>
        <v>0</v>
      </c>
      <c r="W175" s="79">
        <f>SUM(Gosforth:Ermelo!W175)</f>
        <v>0</v>
      </c>
      <c r="X175" s="79">
        <f>SUM(Gosforth:Ermelo!X175)</f>
        <v>0</v>
      </c>
      <c r="Y175" s="79">
        <f>SUM(Gosforth:Ermelo!Y175)</f>
        <v>0</v>
      </c>
      <c r="Z175" s="79">
        <f>SUM(Gosforth:Ermelo!Z175)</f>
        <v>0</v>
      </c>
      <c r="AA175" s="79">
        <f>SUM(Gosforth:Ermelo!AA175)</f>
        <v>0</v>
      </c>
      <c r="AB175" s="79">
        <f>SUM(Gosforth:Ermelo!AB175)</f>
        <v>0</v>
      </c>
      <c r="AC175" s="79">
        <f>SUM(Gosforth:Ermelo!AC175)</f>
        <v>0</v>
      </c>
      <c r="AD175" s="79">
        <f>SUM(Gosforth:Ermelo!AD175)</f>
        <v>0</v>
      </c>
      <c r="AE175" s="79">
        <f>SUM(Gosforth:Ermelo!AE175)</f>
        <v>0</v>
      </c>
      <c r="AF175" s="79">
        <f>SUM(Gosforth:Ermelo!AF175)</f>
        <v>0</v>
      </c>
      <c r="AG175" s="78">
        <f>SUM(Gosforth:Ermelo!AG175)</f>
        <v>0</v>
      </c>
      <c r="AH175" s="80">
        <f>SUM(Gosforth:Ermelo!AH175)</f>
        <v>0</v>
      </c>
      <c r="AI175" s="79">
        <f>SUM(Gosforth:Ermelo!AI175)</f>
        <v>0</v>
      </c>
      <c r="AJ175" s="79">
        <f>SUM(Gosforth:Ermelo!AJ175)</f>
        <v>0</v>
      </c>
      <c r="AK175" s="79">
        <f>SUM(Gosforth:Ermelo!AK175)</f>
        <v>0</v>
      </c>
      <c r="AL175" s="79">
        <f>SUM(Gosforth:Ermelo!AL175)</f>
        <v>0</v>
      </c>
      <c r="AM175" s="79">
        <f>SUM(Gosforth:Ermelo!AM175)</f>
        <v>0</v>
      </c>
      <c r="AN175" s="79">
        <f>SUM(Gosforth:Ermelo!AN175)</f>
        <v>0</v>
      </c>
      <c r="AO175" s="79">
        <f>SUM(Gosforth:Ermelo!AO175)</f>
        <v>0</v>
      </c>
      <c r="AP175" s="79">
        <f>SUM(Gosforth:Ermelo!AP175)</f>
        <v>0</v>
      </c>
      <c r="AQ175" s="79">
        <f>SUM(Gosforth:Ermelo!AQ175)</f>
        <v>0</v>
      </c>
      <c r="AR175" s="79">
        <f>SUM(Gosforth:Ermelo!AR175)</f>
        <v>0</v>
      </c>
      <c r="AS175" s="78">
        <f>SUM(Gosforth:Ermelo!AS175)</f>
        <v>0</v>
      </c>
      <c r="AT175" s="80">
        <f>SUM(Gosforth:Ermelo!AT175)</f>
        <v>0</v>
      </c>
      <c r="AU175" s="79">
        <f>SUM(Gosforth:Ermelo!AU175)</f>
        <v>0</v>
      </c>
      <c r="AV175" s="79">
        <f>SUM(Gosforth:Ermelo!AV175)</f>
        <v>0</v>
      </c>
      <c r="AW175" s="79">
        <f>SUM(Gosforth:Ermelo!AW175)</f>
        <v>0</v>
      </c>
      <c r="AX175" s="79">
        <f>SUM(Gosforth:Ermelo!AX175)</f>
        <v>0</v>
      </c>
      <c r="AY175" s="79">
        <f>SUM(Gosforth:Ermelo!AY175)</f>
        <v>0</v>
      </c>
      <c r="AZ175" s="79">
        <f>SUM(Gosforth:Ermelo!AZ175)</f>
        <v>0</v>
      </c>
      <c r="BA175" s="79">
        <f>SUM(Gosforth:Ermelo!BA175)</f>
        <v>0</v>
      </c>
      <c r="BB175" s="79">
        <f>SUM(Gosforth:Ermelo!BB175)</f>
        <v>0</v>
      </c>
      <c r="BC175" s="79">
        <f>SUM(Gosforth:Ermelo!BC175)</f>
        <v>0</v>
      </c>
      <c r="BD175" s="79">
        <f>SUM(Gosforth:Ermelo!BD175)</f>
        <v>0</v>
      </c>
      <c r="BE175" s="78">
        <f>SUM(Gosforth:Ermelo!BE175)</f>
        <v>0</v>
      </c>
      <c r="BF175" s="80">
        <f>SUM(Gosforth:Ermelo!BF175)</f>
        <v>0</v>
      </c>
      <c r="BG175" s="79">
        <f>SUM(Gosforth:Ermelo!BG175)</f>
        <v>0</v>
      </c>
      <c r="BH175" s="79">
        <f>SUM(Gosforth:Ermelo!BH175)</f>
        <v>0</v>
      </c>
      <c r="BI175" s="79">
        <f>SUM(Gosforth:Ermelo!BI175)</f>
        <v>0</v>
      </c>
      <c r="BJ175" s="79">
        <f>SUM(Gosforth:Ermelo!BJ175)</f>
        <v>0</v>
      </c>
      <c r="BK175" s="79">
        <f>SUM(Gosforth:Ermelo!BK175)</f>
        <v>0</v>
      </c>
      <c r="BL175" s="79">
        <f>SUM(Gosforth:Ermelo!BL175)</f>
        <v>0</v>
      </c>
      <c r="BM175" s="79">
        <f>SUM(Gosforth:Ermelo!BM175)</f>
        <v>0</v>
      </c>
      <c r="BN175" s="79">
        <f>SUM(Gosforth:Ermelo!BN175)</f>
        <v>0</v>
      </c>
      <c r="BO175" s="79">
        <f>SUM(Gosforth:Ermelo!BO175)</f>
        <v>0</v>
      </c>
      <c r="BP175" s="79">
        <f>SUM(Gosforth:Ermelo!BP175)</f>
        <v>0</v>
      </c>
      <c r="BQ175" s="78">
        <f>SUM(Gosforth:Ermelo!BQ175)</f>
        <v>0</v>
      </c>
      <c r="BR175" s="80">
        <f>SUM(Gosforth:Ermelo!BR175)</f>
        <v>0</v>
      </c>
      <c r="BS175" s="79">
        <f>SUM(Gosforth:Ermelo!BS175)</f>
        <v>0</v>
      </c>
      <c r="BT175" s="79">
        <f>SUM(Gosforth:Ermelo!BT175)</f>
        <v>0</v>
      </c>
      <c r="BU175" s="79">
        <f>SUM(Gosforth:Ermelo!BU175)</f>
        <v>0</v>
      </c>
      <c r="BV175" s="79">
        <f>SUM(Gosforth:Ermelo!BV175)</f>
        <v>0</v>
      </c>
      <c r="BW175" s="79">
        <f>SUM(Gosforth:Ermelo!BW175)</f>
        <v>0</v>
      </c>
      <c r="BX175" s="79">
        <f>SUM(Gosforth:Ermelo!BX175)</f>
        <v>0</v>
      </c>
      <c r="BY175" s="79">
        <f>SUM(Gosforth:Ermelo!BY175)</f>
        <v>0</v>
      </c>
      <c r="BZ175" s="79">
        <f>SUM(Gosforth:Ermelo!BZ175)</f>
        <v>0</v>
      </c>
      <c r="CA175" s="79">
        <f>SUM(Gosforth:Ermelo!CA175)</f>
        <v>0</v>
      </c>
      <c r="CB175" s="79">
        <f>SUM(Gosforth:Ermelo!CB175)</f>
        <v>0</v>
      </c>
      <c r="CC175" s="78">
        <f>SUM(Gosforth:Ermelo!CC175)</f>
        <v>0</v>
      </c>
      <c r="CD175" s="41" t="s">
        <v>54</v>
      </c>
    </row>
    <row r="176" spans="1:82" s="150" customFormat="1" ht="15">
      <c r="B176" s="75" t="s">
        <v>354</v>
      </c>
      <c r="C176" s="145" t="str">
        <f>"Provisional Sum for the repair of Electrical and Mechanical Assets"</f>
        <v>Provisional Sum for the repair of Electrical and Mechanical Assets</v>
      </c>
      <c r="D176" s="146" t="s">
        <v>351</v>
      </c>
      <c r="E176" s="266">
        <f>SUM(Gosforth:Ermelo!E176)</f>
        <v>5</v>
      </c>
      <c r="F176" s="221" t="b">
        <f>(Gosforth!G176+Dalpark!G176+Leandra!G176+Trichardt!G176+Ermelo!G176)=G176</f>
        <v>1</v>
      </c>
      <c r="G176" s="76">
        <f t="shared" si="81"/>
        <v>6599820</v>
      </c>
      <c r="H176" s="77">
        <f>SUM(Gosforth:Ermelo!H176)</f>
        <v>0</v>
      </c>
      <c r="I176" s="78">
        <f>SUM(Gosforth:Ermelo!I176)</f>
        <v>0</v>
      </c>
      <c r="J176" s="77">
        <f>SUM(Gosforth:Ermelo!J176)</f>
        <v>0</v>
      </c>
      <c r="K176" s="79">
        <f>SUM(Gosforth:Ermelo!K176)</f>
        <v>0</v>
      </c>
      <c r="L176" s="79">
        <f>SUM(Gosforth:Ermelo!L176)</f>
        <v>0</v>
      </c>
      <c r="M176" s="79">
        <f>SUM(Gosforth:Ermelo!M176)</f>
        <v>0</v>
      </c>
      <c r="N176" s="79">
        <f>SUM(Gosforth:Ermelo!N176)</f>
        <v>0</v>
      </c>
      <c r="O176" s="79">
        <f>SUM(Gosforth:Ermelo!O176)</f>
        <v>0</v>
      </c>
      <c r="P176" s="79">
        <f>SUM(Gosforth:Ermelo!P176)</f>
        <v>0</v>
      </c>
      <c r="Q176" s="79">
        <f>SUM(Gosforth:Ermelo!Q176)</f>
        <v>0</v>
      </c>
      <c r="R176" s="79">
        <f>SUM(Gosforth:Ermelo!R176)</f>
        <v>0</v>
      </c>
      <c r="S176" s="79">
        <f>SUM(Gosforth:Ermelo!S176)</f>
        <v>0</v>
      </c>
      <c r="T176" s="79">
        <f>SUM(Gosforth:Ermelo!T176)</f>
        <v>0</v>
      </c>
      <c r="U176" s="78">
        <f>SUM(Gosforth:Ermelo!U176)</f>
        <v>1099970</v>
      </c>
      <c r="V176" s="77">
        <f>SUM(Gosforth:Ermelo!V176)</f>
        <v>0</v>
      </c>
      <c r="W176" s="79">
        <f>SUM(Gosforth:Ermelo!W176)</f>
        <v>0</v>
      </c>
      <c r="X176" s="79">
        <f>SUM(Gosforth:Ermelo!X176)</f>
        <v>0</v>
      </c>
      <c r="Y176" s="79">
        <f>SUM(Gosforth:Ermelo!Y176)</f>
        <v>0</v>
      </c>
      <c r="Z176" s="79">
        <f>SUM(Gosforth:Ermelo!Z176)</f>
        <v>0</v>
      </c>
      <c r="AA176" s="79">
        <f>SUM(Gosforth:Ermelo!AA176)</f>
        <v>0</v>
      </c>
      <c r="AB176" s="79">
        <f>SUM(Gosforth:Ermelo!AB176)</f>
        <v>0</v>
      </c>
      <c r="AC176" s="79">
        <f>SUM(Gosforth:Ermelo!AC176)</f>
        <v>0</v>
      </c>
      <c r="AD176" s="79">
        <f>SUM(Gosforth:Ermelo!AD176)</f>
        <v>0</v>
      </c>
      <c r="AE176" s="79">
        <f>SUM(Gosforth:Ermelo!AE176)</f>
        <v>0</v>
      </c>
      <c r="AF176" s="79">
        <f>SUM(Gosforth:Ermelo!AF176)</f>
        <v>0</v>
      </c>
      <c r="AG176" s="78">
        <f>SUM(Gosforth:Ermelo!AG176)</f>
        <v>1099970</v>
      </c>
      <c r="AH176" s="80">
        <f>SUM(Gosforth:Ermelo!AH176)</f>
        <v>0</v>
      </c>
      <c r="AI176" s="79">
        <f>SUM(Gosforth:Ermelo!AI176)</f>
        <v>0</v>
      </c>
      <c r="AJ176" s="79">
        <f>SUM(Gosforth:Ermelo!AJ176)</f>
        <v>0</v>
      </c>
      <c r="AK176" s="79">
        <f>SUM(Gosforth:Ermelo!AK176)</f>
        <v>0</v>
      </c>
      <c r="AL176" s="79">
        <f>SUM(Gosforth:Ermelo!AL176)</f>
        <v>0</v>
      </c>
      <c r="AM176" s="79">
        <f>SUM(Gosforth:Ermelo!AM176)</f>
        <v>0</v>
      </c>
      <c r="AN176" s="79">
        <f>SUM(Gosforth:Ermelo!AN176)</f>
        <v>0</v>
      </c>
      <c r="AO176" s="79">
        <f>SUM(Gosforth:Ermelo!AO176)</f>
        <v>0</v>
      </c>
      <c r="AP176" s="79">
        <f>SUM(Gosforth:Ermelo!AP176)</f>
        <v>0</v>
      </c>
      <c r="AQ176" s="79">
        <f>SUM(Gosforth:Ermelo!AQ176)</f>
        <v>0</v>
      </c>
      <c r="AR176" s="79">
        <f>SUM(Gosforth:Ermelo!AR176)</f>
        <v>0</v>
      </c>
      <c r="AS176" s="78">
        <f>SUM(Gosforth:Ermelo!AS176)</f>
        <v>1099970</v>
      </c>
      <c r="AT176" s="80">
        <f>SUM(Gosforth:Ermelo!AT176)</f>
        <v>0</v>
      </c>
      <c r="AU176" s="79">
        <f>SUM(Gosforth:Ermelo!AU176)</f>
        <v>0</v>
      </c>
      <c r="AV176" s="79">
        <f>SUM(Gosforth:Ermelo!AV176)</f>
        <v>0</v>
      </c>
      <c r="AW176" s="79">
        <f>SUM(Gosforth:Ermelo!AW176)</f>
        <v>0</v>
      </c>
      <c r="AX176" s="79">
        <f>SUM(Gosforth:Ermelo!AX176)</f>
        <v>0</v>
      </c>
      <c r="AY176" s="79">
        <f>SUM(Gosforth:Ermelo!AY176)</f>
        <v>0</v>
      </c>
      <c r="AZ176" s="79">
        <f>SUM(Gosforth:Ermelo!AZ176)</f>
        <v>0</v>
      </c>
      <c r="BA176" s="79">
        <f>SUM(Gosforth:Ermelo!BA176)</f>
        <v>0</v>
      </c>
      <c r="BB176" s="79">
        <f>SUM(Gosforth:Ermelo!BB176)</f>
        <v>0</v>
      </c>
      <c r="BC176" s="79">
        <f>SUM(Gosforth:Ermelo!BC176)</f>
        <v>0</v>
      </c>
      <c r="BD176" s="79">
        <f>SUM(Gosforth:Ermelo!BD176)</f>
        <v>0</v>
      </c>
      <c r="BE176" s="78">
        <f>SUM(Gosforth:Ermelo!BE176)</f>
        <v>1099970</v>
      </c>
      <c r="BF176" s="80">
        <f>SUM(Gosforth:Ermelo!BF176)</f>
        <v>0</v>
      </c>
      <c r="BG176" s="79">
        <f>SUM(Gosforth:Ermelo!BG176)</f>
        <v>0</v>
      </c>
      <c r="BH176" s="79">
        <f>SUM(Gosforth:Ermelo!BH176)</f>
        <v>0</v>
      </c>
      <c r="BI176" s="79">
        <f>SUM(Gosforth:Ermelo!BI176)</f>
        <v>0</v>
      </c>
      <c r="BJ176" s="79">
        <f>SUM(Gosforth:Ermelo!BJ176)</f>
        <v>0</v>
      </c>
      <c r="BK176" s="79">
        <f>SUM(Gosforth:Ermelo!BK176)</f>
        <v>0</v>
      </c>
      <c r="BL176" s="79">
        <f>SUM(Gosforth:Ermelo!BL176)</f>
        <v>0</v>
      </c>
      <c r="BM176" s="79">
        <f>SUM(Gosforth:Ermelo!BM176)</f>
        <v>0</v>
      </c>
      <c r="BN176" s="79">
        <f>SUM(Gosforth:Ermelo!BN176)</f>
        <v>0</v>
      </c>
      <c r="BO176" s="79">
        <f>SUM(Gosforth:Ermelo!BO176)</f>
        <v>0</v>
      </c>
      <c r="BP176" s="79">
        <f>SUM(Gosforth:Ermelo!BP176)</f>
        <v>0</v>
      </c>
      <c r="BQ176" s="78">
        <f>SUM(Gosforth:Ermelo!BQ176)</f>
        <v>1099970</v>
      </c>
      <c r="BR176" s="80">
        <f>SUM(Gosforth:Ermelo!BR176)</f>
        <v>0</v>
      </c>
      <c r="BS176" s="79">
        <f>SUM(Gosforth:Ermelo!BS176)</f>
        <v>0</v>
      </c>
      <c r="BT176" s="79">
        <f>SUM(Gosforth:Ermelo!BT176)</f>
        <v>0</v>
      </c>
      <c r="BU176" s="79">
        <f>SUM(Gosforth:Ermelo!BU176)</f>
        <v>0</v>
      </c>
      <c r="BV176" s="79">
        <f>SUM(Gosforth:Ermelo!BV176)</f>
        <v>0</v>
      </c>
      <c r="BW176" s="79">
        <f>SUM(Gosforth:Ermelo!BW176)</f>
        <v>0</v>
      </c>
      <c r="BX176" s="79">
        <f>SUM(Gosforth:Ermelo!BX176)</f>
        <v>0</v>
      </c>
      <c r="BY176" s="79">
        <f>SUM(Gosforth:Ermelo!BY176)</f>
        <v>0</v>
      </c>
      <c r="BZ176" s="79">
        <f>SUM(Gosforth:Ermelo!BZ176)</f>
        <v>0</v>
      </c>
      <c r="CA176" s="79">
        <f>SUM(Gosforth:Ermelo!CA176)</f>
        <v>0</v>
      </c>
      <c r="CB176" s="79">
        <f>SUM(Gosforth:Ermelo!CB176)</f>
        <v>0</v>
      </c>
      <c r="CC176" s="78">
        <f>SUM(Gosforth:Ermelo!CC176)</f>
        <v>1099970</v>
      </c>
      <c r="CD176" s="41" t="s">
        <v>54</v>
      </c>
    </row>
    <row r="177" spans="1:82" ht="15">
      <c r="A177" s="41"/>
      <c r="B177" s="147" t="s">
        <v>355</v>
      </c>
      <c r="C177" s="148" t="str">
        <f>"Provision for the overhead charges + profit in respect to A-10002a"</f>
        <v>Provision for the overhead charges + profit in respect to A-10002a</v>
      </c>
      <c r="D177" s="149" t="s">
        <v>353</v>
      </c>
      <c r="E177" s="321">
        <f>SUM(Gosforth:Ermelo!E177)</f>
        <v>6599820</v>
      </c>
      <c r="F177" s="221" t="b">
        <f>(Gosforth!G177+Dalpark!G177+Leandra!G177+Trichardt!G177+Ermelo!G177)=G177</f>
        <v>1</v>
      </c>
      <c r="G177" s="177">
        <f t="shared" si="81"/>
        <v>0</v>
      </c>
      <c r="H177" s="77">
        <f>SUM(Gosforth:Ermelo!H177)</f>
        <v>0</v>
      </c>
      <c r="I177" s="78">
        <f>SUM(Gosforth:Ermelo!I177)</f>
        <v>0</v>
      </c>
      <c r="J177" s="77">
        <f>SUM(Gosforth:Ermelo!J177)</f>
        <v>0</v>
      </c>
      <c r="K177" s="79">
        <f>SUM(Gosforth:Ermelo!K177)</f>
        <v>0</v>
      </c>
      <c r="L177" s="79">
        <f>SUM(Gosforth:Ermelo!L177)</f>
        <v>0</v>
      </c>
      <c r="M177" s="79">
        <f>SUM(Gosforth:Ermelo!M177)</f>
        <v>0</v>
      </c>
      <c r="N177" s="79">
        <f>SUM(Gosforth:Ermelo!N177)</f>
        <v>0</v>
      </c>
      <c r="O177" s="79">
        <f>SUM(Gosforth:Ermelo!O177)</f>
        <v>0</v>
      </c>
      <c r="P177" s="79">
        <f>SUM(Gosforth:Ermelo!P177)</f>
        <v>0</v>
      </c>
      <c r="Q177" s="79">
        <f>SUM(Gosforth:Ermelo!Q177)</f>
        <v>0</v>
      </c>
      <c r="R177" s="79">
        <f>SUM(Gosforth:Ermelo!R177)</f>
        <v>0</v>
      </c>
      <c r="S177" s="79">
        <f>SUM(Gosforth:Ermelo!S177)</f>
        <v>0</v>
      </c>
      <c r="T177" s="79">
        <f>SUM(Gosforth:Ermelo!T177)</f>
        <v>0</v>
      </c>
      <c r="U177" s="78">
        <f>SUM(Gosforth:Ermelo!U177)</f>
        <v>0</v>
      </c>
      <c r="V177" s="77">
        <f>SUM(Gosforth:Ermelo!V177)</f>
        <v>0</v>
      </c>
      <c r="W177" s="79">
        <f>SUM(Gosforth:Ermelo!W177)</f>
        <v>0</v>
      </c>
      <c r="X177" s="79">
        <f>SUM(Gosforth:Ermelo!X177)</f>
        <v>0</v>
      </c>
      <c r="Y177" s="79">
        <f>SUM(Gosforth:Ermelo!Y177)</f>
        <v>0</v>
      </c>
      <c r="Z177" s="79">
        <f>SUM(Gosforth:Ermelo!Z177)</f>
        <v>0</v>
      </c>
      <c r="AA177" s="79">
        <f>SUM(Gosforth:Ermelo!AA177)</f>
        <v>0</v>
      </c>
      <c r="AB177" s="79">
        <f>SUM(Gosforth:Ermelo!AB177)</f>
        <v>0</v>
      </c>
      <c r="AC177" s="79">
        <f>SUM(Gosforth:Ermelo!AC177)</f>
        <v>0</v>
      </c>
      <c r="AD177" s="79">
        <f>SUM(Gosforth:Ermelo!AD177)</f>
        <v>0</v>
      </c>
      <c r="AE177" s="79">
        <f>SUM(Gosforth:Ermelo!AE177)</f>
        <v>0</v>
      </c>
      <c r="AF177" s="79">
        <f>SUM(Gosforth:Ermelo!AF177)</f>
        <v>0</v>
      </c>
      <c r="AG177" s="78">
        <f>SUM(Gosforth:Ermelo!AG177)</f>
        <v>0</v>
      </c>
      <c r="AH177" s="80">
        <f>SUM(Gosforth:Ermelo!AH177)</f>
        <v>0</v>
      </c>
      <c r="AI177" s="79">
        <f>SUM(Gosforth:Ermelo!AI177)</f>
        <v>0</v>
      </c>
      <c r="AJ177" s="79">
        <f>SUM(Gosforth:Ermelo!AJ177)</f>
        <v>0</v>
      </c>
      <c r="AK177" s="79">
        <f>SUM(Gosforth:Ermelo!AK177)</f>
        <v>0</v>
      </c>
      <c r="AL177" s="79">
        <f>SUM(Gosforth:Ermelo!AL177)</f>
        <v>0</v>
      </c>
      <c r="AM177" s="79">
        <f>SUM(Gosforth:Ermelo!AM177)</f>
        <v>0</v>
      </c>
      <c r="AN177" s="79">
        <f>SUM(Gosforth:Ermelo!AN177)</f>
        <v>0</v>
      </c>
      <c r="AO177" s="79">
        <f>SUM(Gosforth:Ermelo!AO177)</f>
        <v>0</v>
      </c>
      <c r="AP177" s="79">
        <f>SUM(Gosforth:Ermelo!AP177)</f>
        <v>0</v>
      </c>
      <c r="AQ177" s="79">
        <f>SUM(Gosforth:Ermelo!AQ177)</f>
        <v>0</v>
      </c>
      <c r="AR177" s="79">
        <f>SUM(Gosforth:Ermelo!AR177)</f>
        <v>0</v>
      </c>
      <c r="AS177" s="78">
        <f>SUM(Gosforth:Ermelo!AS177)</f>
        <v>0</v>
      </c>
      <c r="AT177" s="80">
        <f>SUM(Gosforth:Ermelo!AT177)</f>
        <v>0</v>
      </c>
      <c r="AU177" s="79">
        <f>SUM(Gosforth:Ermelo!AU177)</f>
        <v>0</v>
      </c>
      <c r="AV177" s="79">
        <f>SUM(Gosforth:Ermelo!AV177)</f>
        <v>0</v>
      </c>
      <c r="AW177" s="79">
        <f>SUM(Gosforth:Ermelo!AW177)</f>
        <v>0</v>
      </c>
      <c r="AX177" s="79">
        <f>SUM(Gosforth:Ermelo!AX177)</f>
        <v>0</v>
      </c>
      <c r="AY177" s="79">
        <f>SUM(Gosforth:Ermelo!AY177)</f>
        <v>0</v>
      </c>
      <c r="AZ177" s="79">
        <f>SUM(Gosforth:Ermelo!AZ177)</f>
        <v>0</v>
      </c>
      <c r="BA177" s="79">
        <f>SUM(Gosforth:Ermelo!BA177)</f>
        <v>0</v>
      </c>
      <c r="BB177" s="79">
        <f>SUM(Gosforth:Ermelo!BB177)</f>
        <v>0</v>
      </c>
      <c r="BC177" s="79">
        <f>SUM(Gosforth:Ermelo!BC177)</f>
        <v>0</v>
      </c>
      <c r="BD177" s="79">
        <f>SUM(Gosforth:Ermelo!BD177)</f>
        <v>0</v>
      </c>
      <c r="BE177" s="78">
        <f>SUM(Gosforth:Ermelo!BE177)</f>
        <v>0</v>
      </c>
      <c r="BF177" s="80">
        <f>SUM(Gosforth:Ermelo!BF177)</f>
        <v>0</v>
      </c>
      <c r="BG177" s="79">
        <f>SUM(Gosforth:Ermelo!BG177)</f>
        <v>0</v>
      </c>
      <c r="BH177" s="79">
        <f>SUM(Gosforth:Ermelo!BH177)</f>
        <v>0</v>
      </c>
      <c r="BI177" s="79">
        <f>SUM(Gosforth:Ermelo!BI177)</f>
        <v>0</v>
      </c>
      <c r="BJ177" s="79">
        <f>SUM(Gosforth:Ermelo!BJ177)</f>
        <v>0</v>
      </c>
      <c r="BK177" s="79">
        <f>SUM(Gosforth:Ermelo!BK177)</f>
        <v>0</v>
      </c>
      <c r="BL177" s="79">
        <f>SUM(Gosforth:Ermelo!BL177)</f>
        <v>0</v>
      </c>
      <c r="BM177" s="79">
        <f>SUM(Gosforth:Ermelo!BM177)</f>
        <v>0</v>
      </c>
      <c r="BN177" s="79">
        <f>SUM(Gosforth:Ermelo!BN177)</f>
        <v>0</v>
      </c>
      <c r="BO177" s="79">
        <f>SUM(Gosforth:Ermelo!BO177)</f>
        <v>0</v>
      </c>
      <c r="BP177" s="79">
        <f>SUM(Gosforth:Ermelo!BP177)</f>
        <v>0</v>
      </c>
      <c r="BQ177" s="78">
        <f>SUM(Gosforth:Ermelo!BQ177)</f>
        <v>0</v>
      </c>
      <c r="BR177" s="80">
        <f>SUM(Gosforth:Ermelo!BR177)</f>
        <v>0</v>
      </c>
      <c r="BS177" s="79">
        <f>SUM(Gosforth:Ermelo!BS177)</f>
        <v>0</v>
      </c>
      <c r="BT177" s="79">
        <f>SUM(Gosforth:Ermelo!BT177)</f>
        <v>0</v>
      </c>
      <c r="BU177" s="79">
        <f>SUM(Gosforth:Ermelo!BU177)</f>
        <v>0</v>
      </c>
      <c r="BV177" s="79">
        <f>SUM(Gosforth:Ermelo!BV177)</f>
        <v>0</v>
      </c>
      <c r="BW177" s="79">
        <f>SUM(Gosforth:Ermelo!BW177)</f>
        <v>0</v>
      </c>
      <c r="BX177" s="79">
        <f>SUM(Gosforth:Ermelo!BX177)</f>
        <v>0</v>
      </c>
      <c r="BY177" s="79">
        <f>SUM(Gosforth:Ermelo!BY177)</f>
        <v>0</v>
      </c>
      <c r="BZ177" s="79">
        <f>SUM(Gosforth:Ermelo!BZ177)</f>
        <v>0</v>
      </c>
      <c r="CA177" s="79">
        <f>SUM(Gosforth:Ermelo!CA177)</f>
        <v>0</v>
      </c>
      <c r="CB177" s="79">
        <f>SUM(Gosforth:Ermelo!CB177)</f>
        <v>0</v>
      </c>
      <c r="CC177" s="78">
        <f>SUM(Gosforth:Ermelo!CC177)</f>
        <v>0</v>
      </c>
      <c r="CD177" s="41" t="s">
        <v>54</v>
      </c>
    </row>
    <row r="178" spans="1:82" s="150" customFormat="1" ht="15">
      <c r="B178" s="75" t="s">
        <v>356</v>
      </c>
      <c r="C178" s="145" t="str">
        <f>"Provisional Sum for the repair of Toll System Assets"</f>
        <v>Provisional Sum for the repair of Toll System Assets</v>
      </c>
      <c r="D178" s="146" t="s">
        <v>351</v>
      </c>
      <c r="E178" s="266">
        <f>SUM(Gosforth:Ermelo!E178)</f>
        <v>5</v>
      </c>
      <c r="F178" s="221" t="b">
        <f>(Gosforth!G178+Dalpark!G178+Leandra!G178+Trichardt!G178+Ermelo!G178)=G178</f>
        <v>1</v>
      </c>
      <c r="G178" s="76">
        <f t="shared" si="81"/>
        <v>2250000</v>
      </c>
      <c r="H178" s="77">
        <f>SUM(Gosforth:Ermelo!H178)</f>
        <v>0</v>
      </c>
      <c r="I178" s="78">
        <f>SUM(Gosforth:Ermelo!I178)</f>
        <v>0</v>
      </c>
      <c r="J178" s="77">
        <f>SUM(Gosforth:Ermelo!J178)</f>
        <v>0</v>
      </c>
      <c r="K178" s="79">
        <f>SUM(Gosforth:Ermelo!K178)</f>
        <v>0</v>
      </c>
      <c r="L178" s="79">
        <f>SUM(Gosforth:Ermelo!L178)</f>
        <v>0</v>
      </c>
      <c r="M178" s="79">
        <f>SUM(Gosforth:Ermelo!M178)</f>
        <v>0</v>
      </c>
      <c r="N178" s="79">
        <f>SUM(Gosforth:Ermelo!N178)</f>
        <v>0</v>
      </c>
      <c r="O178" s="79">
        <f>SUM(Gosforth:Ermelo!O178)</f>
        <v>0</v>
      </c>
      <c r="P178" s="79">
        <f>SUM(Gosforth:Ermelo!P178)</f>
        <v>0</v>
      </c>
      <c r="Q178" s="79">
        <f>SUM(Gosforth:Ermelo!Q178)</f>
        <v>0</v>
      </c>
      <c r="R178" s="79">
        <f>SUM(Gosforth:Ermelo!R178)</f>
        <v>0</v>
      </c>
      <c r="S178" s="79">
        <f>SUM(Gosforth:Ermelo!S178)</f>
        <v>0</v>
      </c>
      <c r="T178" s="79">
        <f>SUM(Gosforth:Ermelo!T178)</f>
        <v>0</v>
      </c>
      <c r="U178" s="78">
        <f>SUM(Gosforth:Ermelo!U178)</f>
        <v>375000</v>
      </c>
      <c r="V178" s="77">
        <f>SUM(Gosforth:Ermelo!V178)</f>
        <v>0</v>
      </c>
      <c r="W178" s="79">
        <f>SUM(Gosforth:Ermelo!W178)</f>
        <v>0</v>
      </c>
      <c r="X178" s="79">
        <f>SUM(Gosforth:Ermelo!X178)</f>
        <v>0</v>
      </c>
      <c r="Y178" s="79">
        <f>SUM(Gosforth:Ermelo!Y178)</f>
        <v>0</v>
      </c>
      <c r="Z178" s="79">
        <f>SUM(Gosforth:Ermelo!Z178)</f>
        <v>0</v>
      </c>
      <c r="AA178" s="79">
        <f>SUM(Gosforth:Ermelo!AA178)</f>
        <v>0</v>
      </c>
      <c r="AB178" s="79">
        <f>SUM(Gosforth:Ermelo!AB178)</f>
        <v>0</v>
      </c>
      <c r="AC178" s="79">
        <f>SUM(Gosforth:Ermelo!AC178)</f>
        <v>0</v>
      </c>
      <c r="AD178" s="79">
        <f>SUM(Gosforth:Ermelo!AD178)</f>
        <v>0</v>
      </c>
      <c r="AE178" s="79">
        <f>SUM(Gosforth:Ermelo!AE178)</f>
        <v>0</v>
      </c>
      <c r="AF178" s="79">
        <f>SUM(Gosforth:Ermelo!AF178)</f>
        <v>0</v>
      </c>
      <c r="AG178" s="78">
        <f>SUM(Gosforth:Ermelo!AG178)</f>
        <v>375000</v>
      </c>
      <c r="AH178" s="80">
        <f>SUM(Gosforth:Ermelo!AH178)</f>
        <v>0</v>
      </c>
      <c r="AI178" s="79">
        <f>SUM(Gosforth:Ermelo!AI178)</f>
        <v>0</v>
      </c>
      <c r="AJ178" s="79">
        <f>SUM(Gosforth:Ermelo!AJ178)</f>
        <v>0</v>
      </c>
      <c r="AK178" s="79">
        <f>SUM(Gosforth:Ermelo!AK178)</f>
        <v>0</v>
      </c>
      <c r="AL178" s="79">
        <f>SUM(Gosforth:Ermelo!AL178)</f>
        <v>0</v>
      </c>
      <c r="AM178" s="79">
        <f>SUM(Gosforth:Ermelo!AM178)</f>
        <v>0</v>
      </c>
      <c r="AN178" s="79">
        <f>SUM(Gosforth:Ermelo!AN178)</f>
        <v>0</v>
      </c>
      <c r="AO178" s="79">
        <f>SUM(Gosforth:Ermelo!AO178)</f>
        <v>0</v>
      </c>
      <c r="AP178" s="79">
        <f>SUM(Gosforth:Ermelo!AP178)</f>
        <v>0</v>
      </c>
      <c r="AQ178" s="79">
        <f>SUM(Gosforth:Ermelo!AQ178)</f>
        <v>0</v>
      </c>
      <c r="AR178" s="79">
        <f>SUM(Gosforth:Ermelo!AR178)</f>
        <v>0</v>
      </c>
      <c r="AS178" s="78">
        <f>SUM(Gosforth:Ermelo!AS178)</f>
        <v>375000</v>
      </c>
      <c r="AT178" s="80">
        <f>SUM(Gosforth:Ermelo!AT178)</f>
        <v>0</v>
      </c>
      <c r="AU178" s="79">
        <f>SUM(Gosforth:Ermelo!AU178)</f>
        <v>0</v>
      </c>
      <c r="AV178" s="79">
        <f>SUM(Gosforth:Ermelo!AV178)</f>
        <v>0</v>
      </c>
      <c r="AW178" s="79">
        <f>SUM(Gosforth:Ermelo!AW178)</f>
        <v>0</v>
      </c>
      <c r="AX178" s="79">
        <f>SUM(Gosforth:Ermelo!AX178)</f>
        <v>0</v>
      </c>
      <c r="AY178" s="79">
        <f>SUM(Gosforth:Ermelo!AY178)</f>
        <v>0</v>
      </c>
      <c r="AZ178" s="79">
        <f>SUM(Gosforth:Ermelo!AZ178)</f>
        <v>0</v>
      </c>
      <c r="BA178" s="79">
        <f>SUM(Gosforth:Ermelo!BA178)</f>
        <v>0</v>
      </c>
      <c r="BB178" s="79">
        <f>SUM(Gosforth:Ermelo!BB178)</f>
        <v>0</v>
      </c>
      <c r="BC178" s="79">
        <f>SUM(Gosforth:Ermelo!BC178)</f>
        <v>0</v>
      </c>
      <c r="BD178" s="79">
        <f>SUM(Gosforth:Ermelo!BD178)</f>
        <v>0</v>
      </c>
      <c r="BE178" s="78">
        <f>SUM(Gosforth:Ermelo!BE178)</f>
        <v>375000</v>
      </c>
      <c r="BF178" s="80">
        <f>SUM(Gosforth:Ermelo!BF178)</f>
        <v>0</v>
      </c>
      <c r="BG178" s="79">
        <f>SUM(Gosforth:Ermelo!BG178)</f>
        <v>0</v>
      </c>
      <c r="BH178" s="79">
        <f>SUM(Gosforth:Ermelo!BH178)</f>
        <v>0</v>
      </c>
      <c r="BI178" s="79">
        <f>SUM(Gosforth:Ermelo!BI178)</f>
        <v>0</v>
      </c>
      <c r="BJ178" s="79">
        <f>SUM(Gosforth:Ermelo!BJ178)</f>
        <v>0</v>
      </c>
      <c r="BK178" s="79">
        <f>SUM(Gosforth:Ermelo!BK178)</f>
        <v>0</v>
      </c>
      <c r="BL178" s="79">
        <f>SUM(Gosforth:Ermelo!BL178)</f>
        <v>0</v>
      </c>
      <c r="BM178" s="79">
        <f>SUM(Gosforth:Ermelo!BM178)</f>
        <v>0</v>
      </c>
      <c r="BN178" s="79">
        <f>SUM(Gosforth:Ermelo!BN178)</f>
        <v>0</v>
      </c>
      <c r="BO178" s="79">
        <f>SUM(Gosforth:Ermelo!BO178)</f>
        <v>0</v>
      </c>
      <c r="BP178" s="79">
        <f>SUM(Gosforth:Ermelo!BP178)</f>
        <v>0</v>
      </c>
      <c r="BQ178" s="78">
        <f>SUM(Gosforth:Ermelo!BQ178)</f>
        <v>375000</v>
      </c>
      <c r="BR178" s="80">
        <f>SUM(Gosforth:Ermelo!BR178)</f>
        <v>0</v>
      </c>
      <c r="BS178" s="79">
        <f>SUM(Gosforth:Ermelo!BS178)</f>
        <v>0</v>
      </c>
      <c r="BT178" s="79">
        <f>SUM(Gosforth:Ermelo!BT178)</f>
        <v>0</v>
      </c>
      <c r="BU178" s="79">
        <f>SUM(Gosforth:Ermelo!BU178)</f>
        <v>0</v>
      </c>
      <c r="BV178" s="79">
        <f>SUM(Gosforth:Ermelo!BV178)</f>
        <v>0</v>
      </c>
      <c r="BW178" s="79">
        <f>SUM(Gosforth:Ermelo!BW178)</f>
        <v>0</v>
      </c>
      <c r="BX178" s="79">
        <f>SUM(Gosforth:Ermelo!BX178)</f>
        <v>0</v>
      </c>
      <c r="BY178" s="79">
        <f>SUM(Gosforth:Ermelo!BY178)</f>
        <v>0</v>
      </c>
      <c r="BZ178" s="79">
        <f>SUM(Gosforth:Ermelo!BZ178)</f>
        <v>0</v>
      </c>
      <c r="CA178" s="79">
        <f>SUM(Gosforth:Ermelo!CA178)</f>
        <v>0</v>
      </c>
      <c r="CB178" s="79">
        <f>SUM(Gosforth:Ermelo!CB178)</f>
        <v>0</v>
      </c>
      <c r="CC178" s="78">
        <f>SUM(Gosforth:Ermelo!CC178)</f>
        <v>375000</v>
      </c>
      <c r="CD178" s="41" t="s">
        <v>54</v>
      </c>
    </row>
    <row r="179" spans="1:82" ht="15">
      <c r="A179" s="41"/>
      <c r="B179" s="147" t="s">
        <v>357</v>
      </c>
      <c r="C179" s="148" t="str">
        <f>"Provision for the overhead charges + profit in respect to A-10003a"</f>
        <v>Provision for the overhead charges + profit in respect to A-10003a</v>
      </c>
      <c r="D179" s="149" t="s">
        <v>353</v>
      </c>
      <c r="E179" s="321">
        <f>SUM(Gosforth:Ermelo!E179)</f>
        <v>2250000</v>
      </c>
      <c r="F179" s="221" t="b">
        <f>(Gosforth!G179+Dalpark!G179+Leandra!G179+Trichardt!G179+Ermelo!G179)=G179</f>
        <v>1</v>
      </c>
      <c r="G179" s="177">
        <f t="shared" si="81"/>
        <v>0</v>
      </c>
      <c r="H179" s="77">
        <f>SUM(Gosforth:Ermelo!H179)</f>
        <v>0</v>
      </c>
      <c r="I179" s="78">
        <f>SUM(Gosforth:Ermelo!I179)</f>
        <v>0</v>
      </c>
      <c r="J179" s="77">
        <f>SUM(Gosforth:Ermelo!J179)</f>
        <v>0</v>
      </c>
      <c r="K179" s="79">
        <f>SUM(Gosforth:Ermelo!K179)</f>
        <v>0</v>
      </c>
      <c r="L179" s="79">
        <f>SUM(Gosforth:Ermelo!L179)</f>
        <v>0</v>
      </c>
      <c r="M179" s="79">
        <f>SUM(Gosforth:Ermelo!M179)</f>
        <v>0</v>
      </c>
      <c r="N179" s="79">
        <f>SUM(Gosforth:Ermelo!N179)</f>
        <v>0</v>
      </c>
      <c r="O179" s="79">
        <f>SUM(Gosforth:Ermelo!O179)</f>
        <v>0</v>
      </c>
      <c r="P179" s="79">
        <f>SUM(Gosforth:Ermelo!P179)</f>
        <v>0</v>
      </c>
      <c r="Q179" s="79">
        <f>SUM(Gosforth:Ermelo!Q179)</f>
        <v>0</v>
      </c>
      <c r="R179" s="79">
        <f>SUM(Gosforth:Ermelo!R179)</f>
        <v>0</v>
      </c>
      <c r="S179" s="79">
        <f>SUM(Gosforth:Ermelo!S179)</f>
        <v>0</v>
      </c>
      <c r="T179" s="79">
        <f>SUM(Gosforth:Ermelo!T179)</f>
        <v>0</v>
      </c>
      <c r="U179" s="78">
        <f>SUM(Gosforth:Ermelo!U179)</f>
        <v>0</v>
      </c>
      <c r="V179" s="77">
        <f>SUM(Gosforth:Ermelo!V179)</f>
        <v>0</v>
      </c>
      <c r="W179" s="79">
        <f>SUM(Gosforth:Ermelo!W179)</f>
        <v>0</v>
      </c>
      <c r="X179" s="79">
        <f>SUM(Gosforth:Ermelo!X179)</f>
        <v>0</v>
      </c>
      <c r="Y179" s="79">
        <f>SUM(Gosforth:Ermelo!Y179)</f>
        <v>0</v>
      </c>
      <c r="Z179" s="79">
        <f>SUM(Gosforth:Ermelo!Z179)</f>
        <v>0</v>
      </c>
      <c r="AA179" s="79">
        <f>SUM(Gosforth:Ermelo!AA179)</f>
        <v>0</v>
      </c>
      <c r="AB179" s="79">
        <f>SUM(Gosforth:Ermelo!AB179)</f>
        <v>0</v>
      </c>
      <c r="AC179" s="79">
        <f>SUM(Gosforth:Ermelo!AC179)</f>
        <v>0</v>
      </c>
      <c r="AD179" s="79">
        <f>SUM(Gosforth:Ermelo!AD179)</f>
        <v>0</v>
      </c>
      <c r="AE179" s="79">
        <f>SUM(Gosforth:Ermelo!AE179)</f>
        <v>0</v>
      </c>
      <c r="AF179" s="79">
        <f>SUM(Gosforth:Ermelo!AF179)</f>
        <v>0</v>
      </c>
      <c r="AG179" s="78">
        <f>SUM(Gosforth:Ermelo!AG179)</f>
        <v>0</v>
      </c>
      <c r="AH179" s="80">
        <f>SUM(Gosforth:Ermelo!AH179)</f>
        <v>0</v>
      </c>
      <c r="AI179" s="79">
        <f>SUM(Gosforth:Ermelo!AI179)</f>
        <v>0</v>
      </c>
      <c r="AJ179" s="79">
        <f>SUM(Gosforth:Ermelo!AJ179)</f>
        <v>0</v>
      </c>
      <c r="AK179" s="79">
        <f>SUM(Gosforth:Ermelo!AK179)</f>
        <v>0</v>
      </c>
      <c r="AL179" s="79">
        <f>SUM(Gosforth:Ermelo!AL179)</f>
        <v>0</v>
      </c>
      <c r="AM179" s="79">
        <f>SUM(Gosforth:Ermelo!AM179)</f>
        <v>0</v>
      </c>
      <c r="AN179" s="79">
        <f>SUM(Gosforth:Ermelo!AN179)</f>
        <v>0</v>
      </c>
      <c r="AO179" s="79">
        <f>SUM(Gosforth:Ermelo!AO179)</f>
        <v>0</v>
      </c>
      <c r="AP179" s="79">
        <f>SUM(Gosforth:Ermelo!AP179)</f>
        <v>0</v>
      </c>
      <c r="AQ179" s="79">
        <f>SUM(Gosforth:Ermelo!AQ179)</f>
        <v>0</v>
      </c>
      <c r="AR179" s="79">
        <f>SUM(Gosforth:Ermelo!AR179)</f>
        <v>0</v>
      </c>
      <c r="AS179" s="78">
        <f>SUM(Gosforth:Ermelo!AS179)</f>
        <v>0</v>
      </c>
      <c r="AT179" s="80">
        <f>SUM(Gosforth:Ermelo!AT179)</f>
        <v>0</v>
      </c>
      <c r="AU179" s="79">
        <f>SUM(Gosforth:Ermelo!AU179)</f>
        <v>0</v>
      </c>
      <c r="AV179" s="79">
        <f>SUM(Gosforth:Ermelo!AV179)</f>
        <v>0</v>
      </c>
      <c r="AW179" s="79">
        <f>SUM(Gosforth:Ermelo!AW179)</f>
        <v>0</v>
      </c>
      <c r="AX179" s="79">
        <f>SUM(Gosforth:Ermelo!AX179)</f>
        <v>0</v>
      </c>
      <c r="AY179" s="79">
        <f>SUM(Gosforth:Ermelo!AY179)</f>
        <v>0</v>
      </c>
      <c r="AZ179" s="79">
        <f>SUM(Gosforth:Ermelo!AZ179)</f>
        <v>0</v>
      </c>
      <c r="BA179" s="79">
        <f>SUM(Gosforth:Ermelo!BA179)</f>
        <v>0</v>
      </c>
      <c r="BB179" s="79">
        <f>SUM(Gosforth:Ermelo!BB179)</f>
        <v>0</v>
      </c>
      <c r="BC179" s="79">
        <f>SUM(Gosforth:Ermelo!BC179)</f>
        <v>0</v>
      </c>
      <c r="BD179" s="79">
        <f>SUM(Gosforth:Ermelo!BD179)</f>
        <v>0</v>
      </c>
      <c r="BE179" s="78">
        <f>SUM(Gosforth:Ermelo!BE179)</f>
        <v>0</v>
      </c>
      <c r="BF179" s="80">
        <f>SUM(Gosforth:Ermelo!BF179)</f>
        <v>0</v>
      </c>
      <c r="BG179" s="79">
        <f>SUM(Gosforth:Ermelo!BG179)</f>
        <v>0</v>
      </c>
      <c r="BH179" s="79">
        <f>SUM(Gosforth:Ermelo!BH179)</f>
        <v>0</v>
      </c>
      <c r="BI179" s="79">
        <f>SUM(Gosforth:Ermelo!BI179)</f>
        <v>0</v>
      </c>
      <c r="BJ179" s="79">
        <f>SUM(Gosforth:Ermelo!BJ179)</f>
        <v>0</v>
      </c>
      <c r="BK179" s="79">
        <f>SUM(Gosforth:Ermelo!BK179)</f>
        <v>0</v>
      </c>
      <c r="BL179" s="79">
        <f>SUM(Gosforth:Ermelo!BL179)</f>
        <v>0</v>
      </c>
      <c r="BM179" s="79">
        <f>SUM(Gosforth:Ermelo!BM179)</f>
        <v>0</v>
      </c>
      <c r="BN179" s="79">
        <f>SUM(Gosforth:Ermelo!BN179)</f>
        <v>0</v>
      </c>
      <c r="BO179" s="79">
        <f>SUM(Gosforth:Ermelo!BO179)</f>
        <v>0</v>
      </c>
      <c r="BP179" s="79">
        <f>SUM(Gosforth:Ermelo!BP179)</f>
        <v>0</v>
      </c>
      <c r="BQ179" s="78">
        <f>SUM(Gosforth:Ermelo!BQ179)</f>
        <v>0</v>
      </c>
      <c r="BR179" s="80">
        <f>SUM(Gosforth:Ermelo!BR179)</f>
        <v>0</v>
      </c>
      <c r="BS179" s="79">
        <f>SUM(Gosforth:Ermelo!BS179)</f>
        <v>0</v>
      </c>
      <c r="BT179" s="79">
        <f>SUM(Gosforth:Ermelo!BT179)</f>
        <v>0</v>
      </c>
      <c r="BU179" s="79">
        <f>SUM(Gosforth:Ermelo!BU179)</f>
        <v>0</v>
      </c>
      <c r="BV179" s="79">
        <f>SUM(Gosforth:Ermelo!BV179)</f>
        <v>0</v>
      </c>
      <c r="BW179" s="79">
        <f>SUM(Gosforth:Ermelo!BW179)</f>
        <v>0</v>
      </c>
      <c r="BX179" s="79">
        <f>SUM(Gosforth:Ermelo!BX179)</f>
        <v>0</v>
      </c>
      <c r="BY179" s="79">
        <f>SUM(Gosforth:Ermelo!BY179)</f>
        <v>0</v>
      </c>
      <c r="BZ179" s="79">
        <f>SUM(Gosforth:Ermelo!BZ179)</f>
        <v>0</v>
      </c>
      <c r="CA179" s="79">
        <f>SUM(Gosforth:Ermelo!CA179)</f>
        <v>0</v>
      </c>
      <c r="CB179" s="79">
        <f>SUM(Gosforth:Ermelo!CB179)</f>
        <v>0</v>
      </c>
      <c r="CC179" s="78">
        <f>SUM(Gosforth:Ermelo!CC179)</f>
        <v>0</v>
      </c>
      <c r="CD179" s="41" t="s">
        <v>54</v>
      </c>
    </row>
    <row r="180" spans="1:82" s="150" customFormat="1" ht="15">
      <c r="B180" s="75" t="s">
        <v>358</v>
      </c>
      <c r="C180" s="145" t="str">
        <f>"Provisional Sum for Community Participation as described in project document (Volume 3 Book 1) (if triggered)"</f>
        <v>Provisional Sum for Community Participation as described in project document (Volume 3 Book 1) (if triggered)</v>
      </c>
      <c r="D180" s="146" t="s">
        <v>351</v>
      </c>
      <c r="E180" s="266">
        <f>SUM(Gosforth:Ermelo!E180)</f>
        <v>5</v>
      </c>
      <c r="F180" s="221" t="b">
        <f>(Gosforth!G180+Dalpark!G180+Leandra!G180+Trichardt!G180+Ermelo!G180)=G180</f>
        <v>1</v>
      </c>
      <c r="G180" s="76">
        <f t="shared" si="81"/>
        <v>450000</v>
      </c>
      <c r="H180" s="77">
        <f>SUM(Gosforth:Ermelo!H180)</f>
        <v>0</v>
      </c>
      <c r="I180" s="78">
        <f>SUM(Gosforth:Ermelo!I180)</f>
        <v>0</v>
      </c>
      <c r="J180" s="77">
        <f>SUM(Gosforth:Ermelo!J180)</f>
        <v>0</v>
      </c>
      <c r="K180" s="79">
        <f>SUM(Gosforth:Ermelo!K180)</f>
        <v>0</v>
      </c>
      <c r="L180" s="79">
        <f>SUM(Gosforth:Ermelo!L180)</f>
        <v>0</v>
      </c>
      <c r="M180" s="79">
        <f>SUM(Gosforth:Ermelo!M180)</f>
        <v>0</v>
      </c>
      <c r="N180" s="79">
        <f>SUM(Gosforth:Ermelo!N180)</f>
        <v>0</v>
      </c>
      <c r="O180" s="79">
        <f>SUM(Gosforth:Ermelo!O180)</f>
        <v>0</v>
      </c>
      <c r="P180" s="79">
        <f>SUM(Gosforth:Ermelo!P180)</f>
        <v>0</v>
      </c>
      <c r="Q180" s="79">
        <f>SUM(Gosforth:Ermelo!Q180)</f>
        <v>0</v>
      </c>
      <c r="R180" s="79">
        <f>SUM(Gosforth:Ermelo!R180)</f>
        <v>0</v>
      </c>
      <c r="S180" s="79">
        <f>SUM(Gosforth:Ermelo!S180)</f>
        <v>0</v>
      </c>
      <c r="T180" s="79">
        <f>SUM(Gosforth:Ermelo!T180)</f>
        <v>0</v>
      </c>
      <c r="U180" s="78">
        <f>SUM(Gosforth:Ermelo!U180)</f>
        <v>75000</v>
      </c>
      <c r="V180" s="77">
        <f>SUM(Gosforth:Ermelo!V180)</f>
        <v>0</v>
      </c>
      <c r="W180" s="79">
        <f>SUM(Gosforth:Ermelo!W180)</f>
        <v>0</v>
      </c>
      <c r="X180" s="79">
        <f>SUM(Gosforth:Ermelo!X180)</f>
        <v>0</v>
      </c>
      <c r="Y180" s="79">
        <f>SUM(Gosforth:Ermelo!Y180)</f>
        <v>0</v>
      </c>
      <c r="Z180" s="79">
        <f>SUM(Gosforth:Ermelo!Z180)</f>
        <v>0</v>
      </c>
      <c r="AA180" s="79">
        <f>SUM(Gosforth:Ermelo!AA180)</f>
        <v>0</v>
      </c>
      <c r="AB180" s="79">
        <f>SUM(Gosforth:Ermelo!AB180)</f>
        <v>0</v>
      </c>
      <c r="AC180" s="79">
        <f>SUM(Gosforth:Ermelo!AC180)</f>
        <v>0</v>
      </c>
      <c r="AD180" s="79">
        <f>SUM(Gosforth:Ermelo!AD180)</f>
        <v>0</v>
      </c>
      <c r="AE180" s="79">
        <f>SUM(Gosforth:Ermelo!AE180)</f>
        <v>0</v>
      </c>
      <c r="AF180" s="79">
        <f>SUM(Gosforth:Ermelo!AF180)</f>
        <v>0</v>
      </c>
      <c r="AG180" s="78">
        <f>SUM(Gosforth:Ermelo!AG180)</f>
        <v>75000</v>
      </c>
      <c r="AH180" s="80">
        <f>SUM(Gosforth:Ermelo!AH180)</f>
        <v>0</v>
      </c>
      <c r="AI180" s="79">
        <f>SUM(Gosforth:Ermelo!AI180)</f>
        <v>0</v>
      </c>
      <c r="AJ180" s="79">
        <f>SUM(Gosforth:Ermelo!AJ180)</f>
        <v>0</v>
      </c>
      <c r="AK180" s="79">
        <f>SUM(Gosforth:Ermelo!AK180)</f>
        <v>0</v>
      </c>
      <c r="AL180" s="79">
        <f>SUM(Gosforth:Ermelo!AL180)</f>
        <v>0</v>
      </c>
      <c r="AM180" s="79">
        <f>SUM(Gosforth:Ermelo!AM180)</f>
        <v>0</v>
      </c>
      <c r="AN180" s="79">
        <f>SUM(Gosforth:Ermelo!AN180)</f>
        <v>0</v>
      </c>
      <c r="AO180" s="79">
        <f>SUM(Gosforth:Ermelo!AO180)</f>
        <v>0</v>
      </c>
      <c r="AP180" s="79">
        <f>SUM(Gosforth:Ermelo!AP180)</f>
        <v>0</v>
      </c>
      <c r="AQ180" s="79">
        <f>SUM(Gosforth:Ermelo!AQ180)</f>
        <v>0</v>
      </c>
      <c r="AR180" s="79">
        <f>SUM(Gosforth:Ermelo!AR180)</f>
        <v>0</v>
      </c>
      <c r="AS180" s="78">
        <f>SUM(Gosforth:Ermelo!AS180)</f>
        <v>75000</v>
      </c>
      <c r="AT180" s="80">
        <f>SUM(Gosforth:Ermelo!AT180)</f>
        <v>0</v>
      </c>
      <c r="AU180" s="79">
        <f>SUM(Gosforth:Ermelo!AU180)</f>
        <v>0</v>
      </c>
      <c r="AV180" s="79">
        <f>SUM(Gosforth:Ermelo!AV180)</f>
        <v>0</v>
      </c>
      <c r="AW180" s="79">
        <f>SUM(Gosforth:Ermelo!AW180)</f>
        <v>0</v>
      </c>
      <c r="AX180" s="79">
        <f>SUM(Gosforth:Ermelo!AX180)</f>
        <v>0</v>
      </c>
      <c r="AY180" s="79">
        <f>SUM(Gosforth:Ermelo!AY180)</f>
        <v>0</v>
      </c>
      <c r="AZ180" s="79">
        <f>SUM(Gosforth:Ermelo!AZ180)</f>
        <v>0</v>
      </c>
      <c r="BA180" s="79">
        <f>SUM(Gosforth:Ermelo!BA180)</f>
        <v>0</v>
      </c>
      <c r="BB180" s="79">
        <f>SUM(Gosforth:Ermelo!BB180)</f>
        <v>0</v>
      </c>
      <c r="BC180" s="79">
        <f>SUM(Gosforth:Ermelo!BC180)</f>
        <v>0</v>
      </c>
      <c r="BD180" s="79">
        <f>SUM(Gosforth:Ermelo!BD180)</f>
        <v>0</v>
      </c>
      <c r="BE180" s="78">
        <f>SUM(Gosforth:Ermelo!BE180)</f>
        <v>75000</v>
      </c>
      <c r="BF180" s="80">
        <f>SUM(Gosforth:Ermelo!BF180)</f>
        <v>0</v>
      </c>
      <c r="BG180" s="79">
        <f>SUM(Gosforth:Ermelo!BG180)</f>
        <v>0</v>
      </c>
      <c r="BH180" s="79">
        <f>SUM(Gosforth:Ermelo!BH180)</f>
        <v>0</v>
      </c>
      <c r="BI180" s="79">
        <f>SUM(Gosforth:Ermelo!BI180)</f>
        <v>0</v>
      </c>
      <c r="BJ180" s="79">
        <f>SUM(Gosforth:Ermelo!BJ180)</f>
        <v>0</v>
      </c>
      <c r="BK180" s="79">
        <f>SUM(Gosforth:Ermelo!BK180)</f>
        <v>0</v>
      </c>
      <c r="BL180" s="79">
        <f>SUM(Gosforth:Ermelo!BL180)</f>
        <v>0</v>
      </c>
      <c r="BM180" s="79">
        <f>SUM(Gosforth:Ermelo!BM180)</f>
        <v>0</v>
      </c>
      <c r="BN180" s="79">
        <f>SUM(Gosforth:Ermelo!BN180)</f>
        <v>0</v>
      </c>
      <c r="BO180" s="79">
        <f>SUM(Gosforth:Ermelo!BO180)</f>
        <v>0</v>
      </c>
      <c r="BP180" s="79">
        <f>SUM(Gosforth:Ermelo!BP180)</f>
        <v>0</v>
      </c>
      <c r="BQ180" s="78">
        <f>SUM(Gosforth:Ermelo!BQ180)</f>
        <v>75000</v>
      </c>
      <c r="BR180" s="80">
        <f>SUM(Gosforth:Ermelo!BR180)</f>
        <v>0</v>
      </c>
      <c r="BS180" s="79">
        <f>SUM(Gosforth:Ermelo!BS180)</f>
        <v>0</v>
      </c>
      <c r="BT180" s="79">
        <f>SUM(Gosforth:Ermelo!BT180)</f>
        <v>0</v>
      </c>
      <c r="BU180" s="79">
        <f>SUM(Gosforth:Ermelo!BU180)</f>
        <v>0</v>
      </c>
      <c r="BV180" s="79">
        <f>SUM(Gosforth:Ermelo!BV180)</f>
        <v>0</v>
      </c>
      <c r="BW180" s="79">
        <f>SUM(Gosforth:Ermelo!BW180)</f>
        <v>0</v>
      </c>
      <c r="BX180" s="79">
        <f>SUM(Gosforth:Ermelo!BX180)</f>
        <v>0</v>
      </c>
      <c r="BY180" s="79">
        <f>SUM(Gosforth:Ermelo!BY180)</f>
        <v>0</v>
      </c>
      <c r="BZ180" s="79">
        <f>SUM(Gosforth:Ermelo!BZ180)</f>
        <v>0</v>
      </c>
      <c r="CA180" s="79">
        <f>SUM(Gosforth:Ermelo!CA180)</f>
        <v>0</v>
      </c>
      <c r="CB180" s="79">
        <f>SUM(Gosforth:Ermelo!CB180)</f>
        <v>0</v>
      </c>
      <c r="CC180" s="78">
        <f>SUM(Gosforth:Ermelo!CC180)</f>
        <v>75000</v>
      </c>
      <c r="CD180" s="41" t="s">
        <v>54</v>
      </c>
    </row>
    <row r="181" spans="1:82" ht="15">
      <c r="A181" s="41"/>
      <c r="B181" s="147" t="s">
        <v>359</v>
      </c>
      <c r="C181" s="148" t="str">
        <f>"Provision for overhead charges + profit in respect to A-10004a (if triggered) "</f>
        <v xml:space="preserve">Provision for overhead charges + profit in respect to A-10004a (if triggered) </v>
      </c>
      <c r="D181" s="149" t="s">
        <v>353</v>
      </c>
      <c r="E181" s="321">
        <f>SUM(Gosforth:Ermelo!E181)</f>
        <v>450000</v>
      </c>
      <c r="F181" s="221" t="b">
        <f>(Gosforth!G181+Dalpark!G181+Leandra!G181+Trichardt!G181+Ermelo!G181)=G181</f>
        <v>1</v>
      </c>
      <c r="G181" s="177">
        <f t="shared" si="81"/>
        <v>0</v>
      </c>
      <c r="H181" s="77">
        <f>SUM(Gosforth:Ermelo!H181)</f>
        <v>0</v>
      </c>
      <c r="I181" s="78">
        <f>SUM(Gosforth:Ermelo!I181)</f>
        <v>0</v>
      </c>
      <c r="J181" s="77">
        <f>SUM(Gosforth:Ermelo!J181)</f>
        <v>0</v>
      </c>
      <c r="K181" s="79">
        <f>SUM(Gosforth:Ermelo!K181)</f>
        <v>0</v>
      </c>
      <c r="L181" s="79">
        <f>SUM(Gosforth:Ermelo!L181)</f>
        <v>0</v>
      </c>
      <c r="M181" s="79">
        <f>SUM(Gosforth:Ermelo!M181)</f>
        <v>0</v>
      </c>
      <c r="N181" s="79">
        <f>SUM(Gosforth:Ermelo!N181)</f>
        <v>0</v>
      </c>
      <c r="O181" s="79">
        <f>SUM(Gosforth:Ermelo!O181)</f>
        <v>0</v>
      </c>
      <c r="P181" s="79">
        <f>SUM(Gosforth:Ermelo!P181)</f>
        <v>0</v>
      </c>
      <c r="Q181" s="79">
        <f>SUM(Gosforth:Ermelo!Q181)</f>
        <v>0</v>
      </c>
      <c r="R181" s="79">
        <f>SUM(Gosforth:Ermelo!R181)</f>
        <v>0</v>
      </c>
      <c r="S181" s="79">
        <f>SUM(Gosforth:Ermelo!S181)</f>
        <v>0</v>
      </c>
      <c r="T181" s="79">
        <f>SUM(Gosforth:Ermelo!T181)</f>
        <v>0</v>
      </c>
      <c r="U181" s="78">
        <f>SUM(Gosforth:Ermelo!U181)</f>
        <v>0</v>
      </c>
      <c r="V181" s="77">
        <f>SUM(Gosforth:Ermelo!V181)</f>
        <v>0</v>
      </c>
      <c r="W181" s="79">
        <f>SUM(Gosforth:Ermelo!W181)</f>
        <v>0</v>
      </c>
      <c r="X181" s="79">
        <f>SUM(Gosforth:Ermelo!X181)</f>
        <v>0</v>
      </c>
      <c r="Y181" s="79">
        <f>SUM(Gosforth:Ermelo!Y181)</f>
        <v>0</v>
      </c>
      <c r="Z181" s="79">
        <f>SUM(Gosforth:Ermelo!Z181)</f>
        <v>0</v>
      </c>
      <c r="AA181" s="79">
        <f>SUM(Gosforth:Ermelo!AA181)</f>
        <v>0</v>
      </c>
      <c r="AB181" s="79">
        <f>SUM(Gosforth:Ermelo!AB181)</f>
        <v>0</v>
      </c>
      <c r="AC181" s="79">
        <f>SUM(Gosforth:Ermelo!AC181)</f>
        <v>0</v>
      </c>
      <c r="AD181" s="79">
        <f>SUM(Gosforth:Ermelo!AD181)</f>
        <v>0</v>
      </c>
      <c r="AE181" s="79">
        <f>SUM(Gosforth:Ermelo!AE181)</f>
        <v>0</v>
      </c>
      <c r="AF181" s="79">
        <f>SUM(Gosforth:Ermelo!AF181)</f>
        <v>0</v>
      </c>
      <c r="AG181" s="78">
        <f>SUM(Gosforth:Ermelo!AG181)</f>
        <v>0</v>
      </c>
      <c r="AH181" s="80">
        <f>SUM(Gosforth:Ermelo!AH181)</f>
        <v>0</v>
      </c>
      <c r="AI181" s="79">
        <f>SUM(Gosforth:Ermelo!AI181)</f>
        <v>0</v>
      </c>
      <c r="AJ181" s="79">
        <f>SUM(Gosforth:Ermelo!AJ181)</f>
        <v>0</v>
      </c>
      <c r="AK181" s="79">
        <f>SUM(Gosforth:Ermelo!AK181)</f>
        <v>0</v>
      </c>
      <c r="AL181" s="79">
        <f>SUM(Gosforth:Ermelo!AL181)</f>
        <v>0</v>
      </c>
      <c r="AM181" s="79">
        <f>SUM(Gosforth:Ermelo!AM181)</f>
        <v>0</v>
      </c>
      <c r="AN181" s="79">
        <f>SUM(Gosforth:Ermelo!AN181)</f>
        <v>0</v>
      </c>
      <c r="AO181" s="79">
        <f>SUM(Gosforth:Ermelo!AO181)</f>
        <v>0</v>
      </c>
      <c r="AP181" s="79">
        <f>SUM(Gosforth:Ermelo!AP181)</f>
        <v>0</v>
      </c>
      <c r="AQ181" s="79">
        <f>SUM(Gosforth:Ermelo!AQ181)</f>
        <v>0</v>
      </c>
      <c r="AR181" s="79">
        <f>SUM(Gosforth:Ermelo!AR181)</f>
        <v>0</v>
      </c>
      <c r="AS181" s="78">
        <f>SUM(Gosforth:Ermelo!AS181)</f>
        <v>0</v>
      </c>
      <c r="AT181" s="80">
        <f>SUM(Gosforth:Ermelo!AT181)</f>
        <v>0</v>
      </c>
      <c r="AU181" s="79">
        <f>SUM(Gosforth:Ermelo!AU181)</f>
        <v>0</v>
      </c>
      <c r="AV181" s="79">
        <f>SUM(Gosforth:Ermelo!AV181)</f>
        <v>0</v>
      </c>
      <c r="AW181" s="79">
        <f>SUM(Gosforth:Ermelo!AW181)</f>
        <v>0</v>
      </c>
      <c r="AX181" s="79">
        <f>SUM(Gosforth:Ermelo!AX181)</f>
        <v>0</v>
      </c>
      <c r="AY181" s="79">
        <f>SUM(Gosforth:Ermelo!AY181)</f>
        <v>0</v>
      </c>
      <c r="AZ181" s="79">
        <f>SUM(Gosforth:Ermelo!AZ181)</f>
        <v>0</v>
      </c>
      <c r="BA181" s="79">
        <f>SUM(Gosforth:Ermelo!BA181)</f>
        <v>0</v>
      </c>
      <c r="BB181" s="79">
        <f>SUM(Gosforth:Ermelo!BB181)</f>
        <v>0</v>
      </c>
      <c r="BC181" s="79">
        <f>SUM(Gosforth:Ermelo!BC181)</f>
        <v>0</v>
      </c>
      <c r="BD181" s="79">
        <f>SUM(Gosforth:Ermelo!BD181)</f>
        <v>0</v>
      </c>
      <c r="BE181" s="78">
        <f>SUM(Gosforth:Ermelo!BE181)</f>
        <v>0</v>
      </c>
      <c r="BF181" s="80">
        <f>SUM(Gosforth:Ermelo!BF181)</f>
        <v>0</v>
      </c>
      <c r="BG181" s="79">
        <f>SUM(Gosforth:Ermelo!BG181)</f>
        <v>0</v>
      </c>
      <c r="BH181" s="79">
        <f>SUM(Gosforth:Ermelo!BH181)</f>
        <v>0</v>
      </c>
      <c r="BI181" s="79">
        <f>SUM(Gosforth:Ermelo!BI181)</f>
        <v>0</v>
      </c>
      <c r="BJ181" s="79">
        <f>SUM(Gosforth:Ermelo!BJ181)</f>
        <v>0</v>
      </c>
      <c r="BK181" s="79">
        <f>SUM(Gosforth:Ermelo!BK181)</f>
        <v>0</v>
      </c>
      <c r="BL181" s="79">
        <f>SUM(Gosforth:Ermelo!BL181)</f>
        <v>0</v>
      </c>
      <c r="BM181" s="79">
        <f>SUM(Gosforth:Ermelo!BM181)</f>
        <v>0</v>
      </c>
      <c r="BN181" s="79">
        <f>SUM(Gosforth:Ermelo!BN181)</f>
        <v>0</v>
      </c>
      <c r="BO181" s="79">
        <f>SUM(Gosforth:Ermelo!BO181)</f>
        <v>0</v>
      </c>
      <c r="BP181" s="79">
        <f>SUM(Gosforth:Ermelo!BP181)</f>
        <v>0</v>
      </c>
      <c r="BQ181" s="78">
        <f>SUM(Gosforth:Ermelo!BQ181)</f>
        <v>0</v>
      </c>
      <c r="BR181" s="80">
        <f>SUM(Gosforth:Ermelo!BR181)</f>
        <v>0</v>
      </c>
      <c r="BS181" s="79">
        <f>SUM(Gosforth:Ermelo!BS181)</f>
        <v>0</v>
      </c>
      <c r="BT181" s="79">
        <f>SUM(Gosforth:Ermelo!BT181)</f>
        <v>0</v>
      </c>
      <c r="BU181" s="79">
        <f>SUM(Gosforth:Ermelo!BU181)</f>
        <v>0</v>
      </c>
      <c r="BV181" s="79">
        <f>SUM(Gosforth:Ermelo!BV181)</f>
        <v>0</v>
      </c>
      <c r="BW181" s="79">
        <f>SUM(Gosforth:Ermelo!BW181)</f>
        <v>0</v>
      </c>
      <c r="BX181" s="79">
        <f>SUM(Gosforth:Ermelo!BX181)</f>
        <v>0</v>
      </c>
      <c r="BY181" s="79">
        <f>SUM(Gosforth:Ermelo!BY181)</f>
        <v>0</v>
      </c>
      <c r="BZ181" s="79">
        <f>SUM(Gosforth:Ermelo!BZ181)</f>
        <v>0</v>
      </c>
      <c r="CA181" s="79">
        <f>SUM(Gosforth:Ermelo!CA181)</f>
        <v>0</v>
      </c>
      <c r="CB181" s="79">
        <f>SUM(Gosforth:Ermelo!CB181)</f>
        <v>0</v>
      </c>
      <c r="CC181" s="78">
        <f>SUM(Gosforth:Ermelo!CC181)</f>
        <v>0</v>
      </c>
      <c r="CD181" s="41" t="s">
        <v>54</v>
      </c>
    </row>
    <row r="182" spans="1:82" s="150" customFormat="1" ht="15">
      <c r="B182" s="75" t="s">
        <v>360</v>
      </c>
      <c r="C182" s="145" t="str">
        <f>"Provisional Sum for Telecommunication services - Broadband service for remote access to QLS"</f>
        <v>Provisional Sum for Telecommunication services - Broadband service for remote access to QLS</v>
      </c>
      <c r="D182" s="146" t="s">
        <v>351</v>
      </c>
      <c r="E182" s="266">
        <f>SUM(Gosforth:Ermelo!E182)</f>
        <v>5</v>
      </c>
      <c r="F182" s="221" t="b">
        <f>(Gosforth!G182+Dalpark!G182+Leandra!G182+Trichardt!G182+Ermelo!G182)=G182</f>
        <v>1</v>
      </c>
      <c r="G182" s="76">
        <f t="shared" si="81"/>
        <v>450000</v>
      </c>
      <c r="H182" s="77">
        <f>SUM(Gosforth:Ermelo!H182)</f>
        <v>0</v>
      </c>
      <c r="I182" s="78">
        <f>SUM(Gosforth:Ermelo!I182)</f>
        <v>0</v>
      </c>
      <c r="J182" s="77">
        <f>SUM(Gosforth:Ermelo!J182)</f>
        <v>0</v>
      </c>
      <c r="K182" s="79">
        <f>SUM(Gosforth:Ermelo!K182)</f>
        <v>0</v>
      </c>
      <c r="L182" s="79">
        <f>SUM(Gosforth:Ermelo!L182)</f>
        <v>0</v>
      </c>
      <c r="M182" s="79">
        <f>SUM(Gosforth:Ermelo!M182)</f>
        <v>0</v>
      </c>
      <c r="N182" s="79">
        <f>SUM(Gosforth:Ermelo!N182)</f>
        <v>0</v>
      </c>
      <c r="O182" s="79">
        <f>SUM(Gosforth:Ermelo!O182)</f>
        <v>0</v>
      </c>
      <c r="P182" s="79">
        <f>SUM(Gosforth:Ermelo!P182)</f>
        <v>0</v>
      </c>
      <c r="Q182" s="79">
        <f>SUM(Gosforth:Ermelo!Q182)</f>
        <v>0</v>
      </c>
      <c r="R182" s="79">
        <f>SUM(Gosforth:Ermelo!R182)</f>
        <v>0</v>
      </c>
      <c r="S182" s="79">
        <f>SUM(Gosforth:Ermelo!S182)</f>
        <v>0</v>
      </c>
      <c r="T182" s="79">
        <f>SUM(Gosforth:Ermelo!T182)</f>
        <v>0</v>
      </c>
      <c r="U182" s="78">
        <f>SUM(Gosforth:Ermelo!U182)</f>
        <v>75000</v>
      </c>
      <c r="V182" s="77">
        <f>SUM(Gosforth:Ermelo!V182)</f>
        <v>0</v>
      </c>
      <c r="W182" s="79">
        <f>SUM(Gosforth:Ermelo!W182)</f>
        <v>0</v>
      </c>
      <c r="X182" s="79">
        <f>SUM(Gosforth:Ermelo!X182)</f>
        <v>0</v>
      </c>
      <c r="Y182" s="79">
        <f>SUM(Gosforth:Ermelo!Y182)</f>
        <v>0</v>
      </c>
      <c r="Z182" s="79">
        <f>SUM(Gosforth:Ermelo!Z182)</f>
        <v>0</v>
      </c>
      <c r="AA182" s="79">
        <f>SUM(Gosforth:Ermelo!AA182)</f>
        <v>0</v>
      </c>
      <c r="AB182" s="79">
        <f>SUM(Gosforth:Ermelo!AB182)</f>
        <v>0</v>
      </c>
      <c r="AC182" s="79">
        <f>SUM(Gosforth:Ermelo!AC182)</f>
        <v>0</v>
      </c>
      <c r="AD182" s="79">
        <f>SUM(Gosforth:Ermelo!AD182)</f>
        <v>0</v>
      </c>
      <c r="AE182" s="79">
        <f>SUM(Gosforth:Ermelo!AE182)</f>
        <v>0</v>
      </c>
      <c r="AF182" s="79">
        <f>SUM(Gosforth:Ermelo!AF182)</f>
        <v>0</v>
      </c>
      <c r="AG182" s="78">
        <f>SUM(Gosforth:Ermelo!AG182)</f>
        <v>75000</v>
      </c>
      <c r="AH182" s="80">
        <f>SUM(Gosforth:Ermelo!AH182)</f>
        <v>0</v>
      </c>
      <c r="AI182" s="79">
        <f>SUM(Gosforth:Ermelo!AI182)</f>
        <v>0</v>
      </c>
      <c r="AJ182" s="79">
        <f>SUM(Gosforth:Ermelo!AJ182)</f>
        <v>0</v>
      </c>
      <c r="AK182" s="79">
        <f>SUM(Gosforth:Ermelo!AK182)</f>
        <v>0</v>
      </c>
      <c r="AL182" s="79">
        <f>SUM(Gosforth:Ermelo!AL182)</f>
        <v>0</v>
      </c>
      <c r="AM182" s="79">
        <f>SUM(Gosforth:Ermelo!AM182)</f>
        <v>0</v>
      </c>
      <c r="AN182" s="79">
        <f>SUM(Gosforth:Ermelo!AN182)</f>
        <v>0</v>
      </c>
      <c r="AO182" s="79">
        <f>SUM(Gosforth:Ermelo!AO182)</f>
        <v>0</v>
      </c>
      <c r="AP182" s="79">
        <f>SUM(Gosforth:Ermelo!AP182)</f>
        <v>0</v>
      </c>
      <c r="AQ182" s="79">
        <f>SUM(Gosforth:Ermelo!AQ182)</f>
        <v>0</v>
      </c>
      <c r="AR182" s="79">
        <f>SUM(Gosforth:Ermelo!AR182)</f>
        <v>0</v>
      </c>
      <c r="AS182" s="78">
        <f>SUM(Gosforth:Ermelo!AS182)</f>
        <v>75000</v>
      </c>
      <c r="AT182" s="80">
        <f>SUM(Gosforth:Ermelo!AT182)</f>
        <v>0</v>
      </c>
      <c r="AU182" s="79">
        <f>SUM(Gosforth:Ermelo!AU182)</f>
        <v>0</v>
      </c>
      <c r="AV182" s="79">
        <f>SUM(Gosforth:Ermelo!AV182)</f>
        <v>0</v>
      </c>
      <c r="AW182" s="79">
        <f>SUM(Gosforth:Ermelo!AW182)</f>
        <v>0</v>
      </c>
      <c r="AX182" s="79">
        <f>SUM(Gosforth:Ermelo!AX182)</f>
        <v>0</v>
      </c>
      <c r="AY182" s="79">
        <f>SUM(Gosforth:Ermelo!AY182)</f>
        <v>0</v>
      </c>
      <c r="AZ182" s="79">
        <f>SUM(Gosforth:Ermelo!AZ182)</f>
        <v>0</v>
      </c>
      <c r="BA182" s="79">
        <f>SUM(Gosforth:Ermelo!BA182)</f>
        <v>0</v>
      </c>
      <c r="BB182" s="79">
        <f>SUM(Gosforth:Ermelo!BB182)</f>
        <v>0</v>
      </c>
      <c r="BC182" s="79">
        <f>SUM(Gosforth:Ermelo!BC182)</f>
        <v>0</v>
      </c>
      <c r="BD182" s="79">
        <f>SUM(Gosforth:Ermelo!BD182)</f>
        <v>0</v>
      </c>
      <c r="BE182" s="78">
        <f>SUM(Gosforth:Ermelo!BE182)</f>
        <v>75000</v>
      </c>
      <c r="BF182" s="80">
        <f>SUM(Gosforth:Ermelo!BF182)</f>
        <v>0</v>
      </c>
      <c r="BG182" s="79">
        <f>SUM(Gosforth:Ermelo!BG182)</f>
        <v>0</v>
      </c>
      <c r="BH182" s="79">
        <f>SUM(Gosforth:Ermelo!BH182)</f>
        <v>0</v>
      </c>
      <c r="BI182" s="79">
        <f>SUM(Gosforth:Ermelo!BI182)</f>
        <v>0</v>
      </c>
      <c r="BJ182" s="79">
        <f>SUM(Gosforth:Ermelo!BJ182)</f>
        <v>0</v>
      </c>
      <c r="BK182" s="79">
        <f>SUM(Gosforth:Ermelo!BK182)</f>
        <v>0</v>
      </c>
      <c r="BL182" s="79">
        <f>SUM(Gosforth:Ermelo!BL182)</f>
        <v>0</v>
      </c>
      <c r="BM182" s="79">
        <f>SUM(Gosforth:Ermelo!BM182)</f>
        <v>0</v>
      </c>
      <c r="BN182" s="79">
        <f>SUM(Gosforth:Ermelo!BN182)</f>
        <v>0</v>
      </c>
      <c r="BO182" s="79">
        <f>SUM(Gosforth:Ermelo!BO182)</f>
        <v>0</v>
      </c>
      <c r="BP182" s="79">
        <f>SUM(Gosforth:Ermelo!BP182)</f>
        <v>0</v>
      </c>
      <c r="BQ182" s="78">
        <f>SUM(Gosforth:Ermelo!BQ182)</f>
        <v>75000</v>
      </c>
      <c r="BR182" s="80">
        <f>SUM(Gosforth:Ermelo!BR182)</f>
        <v>0</v>
      </c>
      <c r="BS182" s="79">
        <f>SUM(Gosforth:Ermelo!BS182)</f>
        <v>0</v>
      </c>
      <c r="BT182" s="79">
        <f>SUM(Gosforth:Ermelo!BT182)</f>
        <v>0</v>
      </c>
      <c r="BU182" s="79">
        <f>SUM(Gosforth:Ermelo!BU182)</f>
        <v>0</v>
      </c>
      <c r="BV182" s="79">
        <f>SUM(Gosforth:Ermelo!BV182)</f>
        <v>0</v>
      </c>
      <c r="BW182" s="79">
        <f>SUM(Gosforth:Ermelo!BW182)</f>
        <v>0</v>
      </c>
      <c r="BX182" s="79">
        <f>SUM(Gosforth:Ermelo!BX182)</f>
        <v>0</v>
      </c>
      <c r="BY182" s="79">
        <f>SUM(Gosforth:Ermelo!BY182)</f>
        <v>0</v>
      </c>
      <c r="BZ182" s="79">
        <f>SUM(Gosforth:Ermelo!BZ182)</f>
        <v>0</v>
      </c>
      <c r="CA182" s="79">
        <f>SUM(Gosforth:Ermelo!CA182)</f>
        <v>0</v>
      </c>
      <c r="CB182" s="79">
        <f>SUM(Gosforth:Ermelo!CB182)</f>
        <v>0</v>
      </c>
      <c r="CC182" s="78">
        <f>SUM(Gosforth:Ermelo!CC182)</f>
        <v>75000</v>
      </c>
      <c r="CD182" s="41" t="s">
        <v>54</v>
      </c>
    </row>
    <row r="183" spans="1:82" ht="15">
      <c r="A183" s="41"/>
      <c r="B183" s="147" t="s">
        <v>361</v>
      </c>
      <c r="C183" s="148" t="str">
        <f>"Provision for overhead charges + profit in respect to A-10005a  (if triggered)"</f>
        <v>Provision for overhead charges + profit in respect to A-10005a  (if triggered)</v>
      </c>
      <c r="D183" s="149" t="s">
        <v>353</v>
      </c>
      <c r="E183" s="321">
        <f>SUM(Gosforth:Ermelo!E183)</f>
        <v>450000</v>
      </c>
      <c r="F183" s="221" t="b">
        <f>(Gosforth!G183+Dalpark!G183+Leandra!G183+Trichardt!G183+Ermelo!G183)=G183</f>
        <v>1</v>
      </c>
      <c r="G183" s="177">
        <f t="shared" si="81"/>
        <v>0</v>
      </c>
      <c r="H183" s="77">
        <f>SUM(Gosforth:Ermelo!H183)</f>
        <v>0</v>
      </c>
      <c r="I183" s="78">
        <f>SUM(Gosforth:Ermelo!I183)</f>
        <v>0</v>
      </c>
      <c r="J183" s="77">
        <f>SUM(Gosforth:Ermelo!J183)</f>
        <v>0</v>
      </c>
      <c r="K183" s="79">
        <f>SUM(Gosforth:Ermelo!K183)</f>
        <v>0</v>
      </c>
      <c r="L183" s="79">
        <f>SUM(Gosforth:Ermelo!L183)</f>
        <v>0</v>
      </c>
      <c r="M183" s="79">
        <f>SUM(Gosforth:Ermelo!M183)</f>
        <v>0</v>
      </c>
      <c r="N183" s="79">
        <f>SUM(Gosforth:Ermelo!N183)</f>
        <v>0</v>
      </c>
      <c r="O183" s="79">
        <f>SUM(Gosforth:Ermelo!O183)</f>
        <v>0</v>
      </c>
      <c r="P183" s="79">
        <f>SUM(Gosforth:Ermelo!P183)</f>
        <v>0</v>
      </c>
      <c r="Q183" s="79">
        <f>SUM(Gosforth:Ermelo!Q183)</f>
        <v>0</v>
      </c>
      <c r="R183" s="79">
        <f>SUM(Gosforth:Ermelo!R183)</f>
        <v>0</v>
      </c>
      <c r="S183" s="79">
        <f>SUM(Gosforth:Ermelo!S183)</f>
        <v>0</v>
      </c>
      <c r="T183" s="79">
        <f>SUM(Gosforth:Ermelo!T183)</f>
        <v>0</v>
      </c>
      <c r="U183" s="78">
        <f>SUM(Gosforth:Ermelo!U183)</f>
        <v>0</v>
      </c>
      <c r="V183" s="77">
        <f>SUM(Gosforth:Ermelo!V183)</f>
        <v>0</v>
      </c>
      <c r="W183" s="79">
        <f>SUM(Gosforth:Ermelo!W183)</f>
        <v>0</v>
      </c>
      <c r="X183" s="79">
        <f>SUM(Gosforth:Ermelo!X183)</f>
        <v>0</v>
      </c>
      <c r="Y183" s="79">
        <f>SUM(Gosforth:Ermelo!Y183)</f>
        <v>0</v>
      </c>
      <c r="Z183" s="79">
        <f>SUM(Gosforth:Ermelo!Z183)</f>
        <v>0</v>
      </c>
      <c r="AA183" s="79">
        <f>SUM(Gosforth:Ermelo!AA183)</f>
        <v>0</v>
      </c>
      <c r="AB183" s="79">
        <f>SUM(Gosforth:Ermelo!AB183)</f>
        <v>0</v>
      </c>
      <c r="AC183" s="79">
        <f>SUM(Gosforth:Ermelo!AC183)</f>
        <v>0</v>
      </c>
      <c r="AD183" s="79">
        <f>SUM(Gosforth:Ermelo!AD183)</f>
        <v>0</v>
      </c>
      <c r="AE183" s="79">
        <f>SUM(Gosforth:Ermelo!AE183)</f>
        <v>0</v>
      </c>
      <c r="AF183" s="79">
        <f>SUM(Gosforth:Ermelo!AF183)</f>
        <v>0</v>
      </c>
      <c r="AG183" s="78">
        <f>SUM(Gosforth:Ermelo!AG183)</f>
        <v>0</v>
      </c>
      <c r="AH183" s="80">
        <f>SUM(Gosforth:Ermelo!AH183)</f>
        <v>0</v>
      </c>
      <c r="AI183" s="79">
        <f>SUM(Gosforth:Ermelo!AI183)</f>
        <v>0</v>
      </c>
      <c r="AJ183" s="79">
        <f>SUM(Gosforth:Ermelo!AJ183)</f>
        <v>0</v>
      </c>
      <c r="AK183" s="79">
        <f>SUM(Gosforth:Ermelo!AK183)</f>
        <v>0</v>
      </c>
      <c r="AL183" s="79">
        <f>SUM(Gosforth:Ermelo!AL183)</f>
        <v>0</v>
      </c>
      <c r="AM183" s="79">
        <f>SUM(Gosforth:Ermelo!AM183)</f>
        <v>0</v>
      </c>
      <c r="AN183" s="79">
        <f>SUM(Gosforth:Ermelo!AN183)</f>
        <v>0</v>
      </c>
      <c r="AO183" s="79">
        <f>SUM(Gosforth:Ermelo!AO183)</f>
        <v>0</v>
      </c>
      <c r="AP183" s="79">
        <f>SUM(Gosforth:Ermelo!AP183)</f>
        <v>0</v>
      </c>
      <c r="AQ183" s="79">
        <f>SUM(Gosforth:Ermelo!AQ183)</f>
        <v>0</v>
      </c>
      <c r="AR183" s="79">
        <f>SUM(Gosforth:Ermelo!AR183)</f>
        <v>0</v>
      </c>
      <c r="AS183" s="78">
        <f>SUM(Gosforth:Ermelo!AS183)</f>
        <v>0</v>
      </c>
      <c r="AT183" s="80">
        <f>SUM(Gosforth:Ermelo!AT183)</f>
        <v>0</v>
      </c>
      <c r="AU183" s="79">
        <f>SUM(Gosforth:Ermelo!AU183)</f>
        <v>0</v>
      </c>
      <c r="AV183" s="79">
        <f>SUM(Gosforth:Ermelo!AV183)</f>
        <v>0</v>
      </c>
      <c r="AW183" s="79">
        <f>SUM(Gosforth:Ermelo!AW183)</f>
        <v>0</v>
      </c>
      <c r="AX183" s="79">
        <f>SUM(Gosforth:Ermelo!AX183)</f>
        <v>0</v>
      </c>
      <c r="AY183" s="79">
        <f>SUM(Gosforth:Ermelo!AY183)</f>
        <v>0</v>
      </c>
      <c r="AZ183" s="79">
        <f>SUM(Gosforth:Ermelo!AZ183)</f>
        <v>0</v>
      </c>
      <c r="BA183" s="79">
        <f>SUM(Gosforth:Ermelo!BA183)</f>
        <v>0</v>
      </c>
      <c r="BB183" s="79">
        <f>SUM(Gosforth:Ermelo!BB183)</f>
        <v>0</v>
      </c>
      <c r="BC183" s="79">
        <f>SUM(Gosforth:Ermelo!BC183)</f>
        <v>0</v>
      </c>
      <c r="BD183" s="79">
        <f>SUM(Gosforth:Ermelo!BD183)</f>
        <v>0</v>
      </c>
      <c r="BE183" s="78">
        <f>SUM(Gosforth:Ermelo!BE183)</f>
        <v>0</v>
      </c>
      <c r="BF183" s="80">
        <f>SUM(Gosforth:Ermelo!BF183)</f>
        <v>0</v>
      </c>
      <c r="BG183" s="79">
        <f>SUM(Gosforth:Ermelo!BG183)</f>
        <v>0</v>
      </c>
      <c r="BH183" s="79">
        <f>SUM(Gosforth:Ermelo!BH183)</f>
        <v>0</v>
      </c>
      <c r="BI183" s="79">
        <f>SUM(Gosforth:Ermelo!BI183)</f>
        <v>0</v>
      </c>
      <c r="BJ183" s="79">
        <f>SUM(Gosforth:Ermelo!BJ183)</f>
        <v>0</v>
      </c>
      <c r="BK183" s="79">
        <f>SUM(Gosforth:Ermelo!BK183)</f>
        <v>0</v>
      </c>
      <c r="BL183" s="79">
        <f>SUM(Gosforth:Ermelo!BL183)</f>
        <v>0</v>
      </c>
      <c r="BM183" s="79">
        <f>SUM(Gosforth:Ermelo!BM183)</f>
        <v>0</v>
      </c>
      <c r="BN183" s="79">
        <f>SUM(Gosforth:Ermelo!BN183)</f>
        <v>0</v>
      </c>
      <c r="BO183" s="79">
        <f>SUM(Gosforth:Ermelo!BO183)</f>
        <v>0</v>
      </c>
      <c r="BP183" s="79">
        <f>SUM(Gosforth:Ermelo!BP183)</f>
        <v>0</v>
      </c>
      <c r="BQ183" s="78">
        <f>SUM(Gosforth:Ermelo!BQ183)</f>
        <v>0</v>
      </c>
      <c r="BR183" s="80">
        <f>SUM(Gosforth:Ermelo!BR183)</f>
        <v>0</v>
      </c>
      <c r="BS183" s="79">
        <f>SUM(Gosforth:Ermelo!BS183)</f>
        <v>0</v>
      </c>
      <c r="BT183" s="79">
        <f>SUM(Gosforth:Ermelo!BT183)</f>
        <v>0</v>
      </c>
      <c r="BU183" s="79">
        <f>SUM(Gosforth:Ermelo!BU183)</f>
        <v>0</v>
      </c>
      <c r="BV183" s="79">
        <f>SUM(Gosforth:Ermelo!BV183)</f>
        <v>0</v>
      </c>
      <c r="BW183" s="79">
        <f>SUM(Gosforth:Ermelo!BW183)</f>
        <v>0</v>
      </c>
      <c r="BX183" s="79">
        <f>SUM(Gosforth:Ermelo!BX183)</f>
        <v>0</v>
      </c>
      <c r="BY183" s="79">
        <f>SUM(Gosforth:Ermelo!BY183)</f>
        <v>0</v>
      </c>
      <c r="BZ183" s="79">
        <f>SUM(Gosforth:Ermelo!BZ183)</f>
        <v>0</v>
      </c>
      <c r="CA183" s="79">
        <f>SUM(Gosforth:Ermelo!CA183)</f>
        <v>0</v>
      </c>
      <c r="CB183" s="79">
        <f>SUM(Gosforth:Ermelo!CB183)</f>
        <v>0</v>
      </c>
      <c r="CC183" s="78">
        <f>SUM(Gosforth:Ermelo!CC183)</f>
        <v>0</v>
      </c>
      <c r="CD183" s="41" t="s">
        <v>54</v>
      </c>
    </row>
    <row r="184" spans="1:82" s="150" customFormat="1" ht="15">
      <c r="B184" s="75" t="s">
        <v>362</v>
      </c>
      <c r="C184" s="145" t="str">
        <f>"Provisional Sum for ETC related Marketing"</f>
        <v>Provisional Sum for ETC related Marketing</v>
      </c>
      <c r="D184" s="146" t="s">
        <v>351</v>
      </c>
      <c r="E184" s="266">
        <f>SUM(Gosforth:Ermelo!E184)</f>
        <v>5</v>
      </c>
      <c r="F184" s="221" t="b">
        <f>(Gosforth!G184+Dalpark!G184+Leandra!G184+Trichardt!G184+Ermelo!G184)=G184</f>
        <v>1</v>
      </c>
      <c r="G184" s="76">
        <f t="shared" si="81"/>
        <v>450000</v>
      </c>
      <c r="H184" s="77">
        <f>SUM(Gosforth:Ermelo!H184)</f>
        <v>0</v>
      </c>
      <c r="I184" s="78">
        <f>SUM(Gosforth:Ermelo!I184)</f>
        <v>0</v>
      </c>
      <c r="J184" s="77">
        <f>SUM(Gosforth:Ermelo!J184)</f>
        <v>0</v>
      </c>
      <c r="K184" s="79">
        <f>SUM(Gosforth:Ermelo!K184)</f>
        <v>0</v>
      </c>
      <c r="L184" s="79">
        <f>SUM(Gosforth:Ermelo!L184)</f>
        <v>0</v>
      </c>
      <c r="M184" s="79">
        <f>SUM(Gosforth:Ermelo!M184)</f>
        <v>0</v>
      </c>
      <c r="N184" s="79">
        <f>SUM(Gosforth:Ermelo!N184)</f>
        <v>0</v>
      </c>
      <c r="O184" s="79">
        <f>SUM(Gosforth:Ermelo!O184)</f>
        <v>0</v>
      </c>
      <c r="P184" s="79">
        <f>SUM(Gosforth:Ermelo!P184)</f>
        <v>0</v>
      </c>
      <c r="Q184" s="79">
        <f>SUM(Gosforth:Ermelo!Q184)</f>
        <v>0</v>
      </c>
      <c r="R184" s="79">
        <f>SUM(Gosforth:Ermelo!R184)</f>
        <v>0</v>
      </c>
      <c r="S184" s="79">
        <f>SUM(Gosforth:Ermelo!S184)</f>
        <v>0</v>
      </c>
      <c r="T184" s="79">
        <f>SUM(Gosforth:Ermelo!T184)</f>
        <v>0</v>
      </c>
      <c r="U184" s="78">
        <f>SUM(Gosforth:Ermelo!U184)</f>
        <v>75000</v>
      </c>
      <c r="V184" s="77">
        <f>SUM(Gosforth:Ermelo!V184)</f>
        <v>0</v>
      </c>
      <c r="W184" s="79">
        <f>SUM(Gosforth:Ermelo!W184)</f>
        <v>0</v>
      </c>
      <c r="X184" s="79">
        <f>SUM(Gosforth:Ermelo!X184)</f>
        <v>0</v>
      </c>
      <c r="Y184" s="79">
        <f>SUM(Gosforth:Ermelo!Y184)</f>
        <v>0</v>
      </c>
      <c r="Z184" s="79">
        <f>SUM(Gosforth:Ermelo!Z184)</f>
        <v>0</v>
      </c>
      <c r="AA184" s="79">
        <f>SUM(Gosforth:Ermelo!AA184)</f>
        <v>0</v>
      </c>
      <c r="AB184" s="79">
        <f>SUM(Gosforth:Ermelo!AB184)</f>
        <v>0</v>
      </c>
      <c r="AC184" s="79">
        <f>SUM(Gosforth:Ermelo!AC184)</f>
        <v>0</v>
      </c>
      <c r="AD184" s="79">
        <f>SUM(Gosforth:Ermelo!AD184)</f>
        <v>0</v>
      </c>
      <c r="AE184" s="79">
        <f>SUM(Gosforth:Ermelo!AE184)</f>
        <v>0</v>
      </c>
      <c r="AF184" s="79">
        <f>SUM(Gosforth:Ermelo!AF184)</f>
        <v>0</v>
      </c>
      <c r="AG184" s="78">
        <f>SUM(Gosforth:Ermelo!AG184)</f>
        <v>75000</v>
      </c>
      <c r="AH184" s="80">
        <f>SUM(Gosforth:Ermelo!AH184)</f>
        <v>0</v>
      </c>
      <c r="AI184" s="79">
        <f>SUM(Gosforth:Ermelo!AI184)</f>
        <v>0</v>
      </c>
      <c r="AJ184" s="79">
        <f>SUM(Gosforth:Ermelo!AJ184)</f>
        <v>0</v>
      </c>
      <c r="AK184" s="79">
        <f>SUM(Gosforth:Ermelo!AK184)</f>
        <v>0</v>
      </c>
      <c r="AL184" s="79">
        <f>SUM(Gosforth:Ermelo!AL184)</f>
        <v>0</v>
      </c>
      <c r="AM184" s="79">
        <f>SUM(Gosforth:Ermelo!AM184)</f>
        <v>0</v>
      </c>
      <c r="AN184" s="79">
        <f>SUM(Gosforth:Ermelo!AN184)</f>
        <v>0</v>
      </c>
      <c r="AO184" s="79">
        <f>SUM(Gosforth:Ermelo!AO184)</f>
        <v>0</v>
      </c>
      <c r="AP184" s="79">
        <f>SUM(Gosforth:Ermelo!AP184)</f>
        <v>0</v>
      </c>
      <c r="AQ184" s="79">
        <f>SUM(Gosforth:Ermelo!AQ184)</f>
        <v>0</v>
      </c>
      <c r="AR184" s="79">
        <f>SUM(Gosforth:Ermelo!AR184)</f>
        <v>0</v>
      </c>
      <c r="AS184" s="78">
        <f>SUM(Gosforth:Ermelo!AS184)</f>
        <v>75000</v>
      </c>
      <c r="AT184" s="80">
        <f>SUM(Gosforth:Ermelo!AT184)</f>
        <v>0</v>
      </c>
      <c r="AU184" s="79">
        <f>SUM(Gosforth:Ermelo!AU184)</f>
        <v>0</v>
      </c>
      <c r="AV184" s="79">
        <f>SUM(Gosforth:Ermelo!AV184)</f>
        <v>0</v>
      </c>
      <c r="AW184" s="79">
        <f>SUM(Gosforth:Ermelo!AW184)</f>
        <v>0</v>
      </c>
      <c r="AX184" s="79">
        <f>SUM(Gosforth:Ermelo!AX184)</f>
        <v>0</v>
      </c>
      <c r="AY184" s="79">
        <f>SUM(Gosforth:Ermelo!AY184)</f>
        <v>0</v>
      </c>
      <c r="AZ184" s="79">
        <f>SUM(Gosforth:Ermelo!AZ184)</f>
        <v>0</v>
      </c>
      <c r="BA184" s="79">
        <f>SUM(Gosforth:Ermelo!BA184)</f>
        <v>0</v>
      </c>
      <c r="BB184" s="79">
        <f>SUM(Gosforth:Ermelo!BB184)</f>
        <v>0</v>
      </c>
      <c r="BC184" s="79">
        <f>SUM(Gosforth:Ermelo!BC184)</f>
        <v>0</v>
      </c>
      <c r="BD184" s="79">
        <f>SUM(Gosforth:Ermelo!BD184)</f>
        <v>0</v>
      </c>
      <c r="BE184" s="78">
        <f>SUM(Gosforth:Ermelo!BE184)</f>
        <v>75000</v>
      </c>
      <c r="BF184" s="80">
        <f>SUM(Gosforth:Ermelo!BF184)</f>
        <v>0</v>
      </c>
      <c r="BG184" s="79">
        <f>SUM(Gosforth:Ermelo!BG184)</f>
        <v>0</v>
      </c>
      <c r="BH184" s="79">
        <f>SUM(Gosforth:Ermelo!BH184)</f>
        <v>0</v>
      </c>
      <c r="BI184" s="79">
        <f>SUM(Gosforth:Ermelo!BI184)</f>
        <v>0</v>
      </c>
      <c r="BJ184" s="79">
        <f>SUM(Gosforth:Ermelo!BJ184)</f>
        <v>0</v>
      </c>
      <c r="BK184" s="79">
        <f>SUM(Gosforth:Ermelo!BK184)</f>
        <v>0</v>
      </c>
      <c r="BL184" s="79">
        <f>SUM(Gosforth:Ermelo!BL184)</f>
        <v>0</v>
      </c>
      <c r="BM184" s="79">
        <f>SUM(Gosforth:Ermelo!BM184)</f>
        <v>0</v>
      </c>
      <c r="BN184" s="79">
        <f>SUM(Gosforth:Ermelo!BN184)</f>
        <v>0</v>
      </c>
      <c r="BO184" s="79">
        <f>SUM(Gosforth:Ermelo!BO184)</f>
        <v>0</v>
      </c>
      <c r="BP184" s="79">
        <f>SUM(Gosforth:Ermelo!BP184)</f>
        <v>0</v>
      </c>
      <c r="BQ184" s="78">
        <f>SUM(Gosforth:Ermelo!BQ184)</f>
        <v>75000</v>
      </c>
      <c r="BR184" s="80">
        <f>SUM(Gosforth:Ermelo!BR184)</f>
        <v>0</v>
      </c>
      <c r="BS184" s="79">
        <f>SUM(Gosforth:Ermelo!BS184)</f>
        <v>0</v>
      </c>
      <c r="BT184" s="79">
        <f>SUM(Gosforth:Ermelo!BT184)</f>
        <v>0</v>
      </c>
      <c r="BU184" s="79">
        <f>SUM(Gosforth:Ermelo!BU184)</f>
        <v>0</v>
      </c>
      <c r="BV184" s="79">
        <f>SUM(Gosforth:Ermelo!BV184)</f>
        <v>0</v>
      </c>
      <c r="BW184" s="79">
        <f>SUM(Gosforth:Ermelo!BW184)</f>
        <v>0</v>
      </c>
      <c r="BX184" s="79">
        <f>SUM(Gosforth:Ermelo!BX184)</f>
        <v>0</v>
      </c>
      <c r="BY184" s="79">
        <f>SUM(Gosforth:Ermelo!BY184)</f>
        <v>0</v>
      </c>
      <c r="BZ184" s="79">
        <f>SUM(Gosforth:Ermelo!BZ184)</f>
        <v>0</v>
      </c>
      <c r="CA184" s="79">
        <f>SUM(Gosforth:Ermelo!CA184)</f>
        <v>0</v>
      </c>
      <c r="CB184" s="79">
        <f>SUM(Gosforth:Ermelo!CB184)</f>
        <v>0</v>
      </c>
      <c r="CC184" s="78">
        <f>SUM(Gosforth:Ermelo!CC184)</f>
        <v>75000</v>
      </c>
      <c r="CD184" s="41" t="s">
        <v>54</v>
      </c>
    </row>
    <row r="185" spans="1:82" ht="15">
      <c r="A185" s="41"/>
      <c r="B185" s="147" t="s">
        <v>363</v>
      </c>
      <c r="C185" s="148" t="str">
        <f>"Provision for overhead charges + profit in respect to A-10006a"</f>
        <v>Provision for overhead charges + profit in respect to A-10006a</v>
      </c>
      <c r="D185" s="149" t="s">
        <v>353</v>
      </c>
      <c r="E185" s="321">
        <f>SUM(Gosforth:Ermelo!E185)</f>
        <v>450000</v>
      </c>
      <c r="F185" s="221" t="b">
        <f>(Gosforth!G185+Dalpark!G185+Leandra!G185+Trichardt!G185+Ermelo!G185)=G185</f>
        <v>1</v>
      </c>
      <c r="G185" s="177">
        <f t="shared" si="81"/>
        <v>0</v>
      </c>
      <c r="H185" s="77">
        <f>SUM(Gosforth:Ermelo!H185)</f>
        <v>0</v>
      </c>
      <c r="I185" s="78">
        <f>SUM(Gosforth:Ermelo!I185)</f>
        <v>0</v>
      </c>
      <c r="J185" s="77">
        <f>SUM(Gosforth:Ermelo!J185)</f>
        <v>0</v>
      </c>
      <c r="K185" s="79">
        <f>SUM(Gosforth:Ermelo!K185)</f>
        <v>0</v>
      </c>
      <c r="L185" s="79">
        <f>SUM(Gosforth:Ermelo!L185)</f>
        <v>0</v>
      </c>
      <c r="M185" s="79">
        <f>SUM(Gosforth:Ermelo!M185)</f>
        <v>0</v>
      </c>
      <c r="N185" s="79">
        <f>SUM(Gosforth:Ermelo!N185)</f>
        <v>0</v>
      </c>
      <c r="O185" s="79">
        <f>SUM(Gosforth:Ermelo!O185)</f>
        <v>0</v>
      </c>
      <c r="P185" s="79">
        <f>SUM(Gosforth:Ermelo!P185)</f>
        <v>0</v>
      </c>
      <c r="Q185" s="79">
        <f>SUM(Gosforth:Ermelo!Q185)</f>
        <v>0</v>
      </c>
      <c r="R185" s="79">
        <f>SUM(Gosforth:Ermelo!R185)</f>
        <v>0</v>
      </c>
      <c r="S185" s="79">
        <f>SUM(Gosforth:Ermelo!S185)</f>
        <v>0</v>
      </c>
      <c r="T185" s="79">
        <f>SUM(Gosforth:Ermelo!T185)</f>
        <v>0</v>
      </c>
      <c r="U185" s="78">
        <f>SUM(Gosforth:Ermelo!U185)</f>
        <v>0</v>
      </c>
      <c r="V185" s="77">
        <f>SUM(Gosforth:Ermelo!V185)</f>
        <v>0</v>
      </c>
      <c r="W185" s="79">
        <f>SUM(Gosforth:Ermelo!W185)</f>
        <v>0</v>
      </c>
      <c r="X185" s="79">
        <f>SUM(Gosforth:Ermelo!X185)</f>
        <v>0</v>
      </c>
      <c r="Y185" s="79">
        <f>SUM(Gosforth:Ermelo!Y185)</f>
        <v>0</v>
      </c>
      <c r="Z185" s="79">
        <f>SUM(Gosforth:Ermelo!Z185)</f>
        <v>0</v>
      </c>
      <c r="AA185" s="79">
        <f>SUM(Gosforth:Ermelo!AA185)</f>
        <v>0</v>
      </c>
      <c r="AB185" s="79">
        <f>SUM(Gosforth:Ermelo!AB185)</f>
        <v>0</v>
      </c>
      <c r="AC185" s="79">
        <f>SUM(Gosforth:Ermelo!AC185)</f>
        <v>0</v>
      </c>
      <c r="AD185" s="79">
        <f>SUM(Gosforth:Ermelo!AD185)</f>
        <v>0</v>
      </c>
      <c r="AE185" s="79">
        <f>SUM(Gosforth:Ermelo!AE185)</f>
        <v>0</v>
      </c>
      <c r="AF185" s="79">
        <f>SUM(Gosforth:Ermelo!AF185)</f>
        <v>0</v>
      </c>
      <c r="AG185" s="78">
        <f>SUM(Gosforth:Ermelo!AG185)</f>
        <v>0</v>
      </c>
      <c r="AH185" s="80">
        <f>SUM(Gosforth:Ermelo!AH185)</f>
        <v>0</v>
      </c>
      <c r="AI185" s="79">
        <f>SUM(Gosforth:Ermelo!AI185)</f>
        <v>0</v>
      </c>
      <c r="AJ185" s="79">
        <f>SUM(Gosforth:Ermelo!AJ185)</f>
        <v>0</v>
      </c>
      <c r="AK185" s="79">
        <f>SUM(Gosforth:Ermelo!AK185)</f>
        <v>0</v>
      </c>
      <c r="AL185" s="79">
        <f>SUM(Gosforth:Ermelo!AL185)</f>
        <v>0</v>
      </c>
      <c r="AM185" s="79">
        <f>SUM(Gosforth:Ermelo!AM185)</f>
        <v>0</v>
      </c>
      <c r="AN185" s="79">
        <f>SUM(Gosforth:Ermelo!AN185)</f>
        <v>0</v>
      </c>
      <c r="AO185" s="79">
        <f>SUM(Gosforth:Ermelo!AO185)</f>
        <v>0</v>
      </c>
      <c r="AP185" s="79">
        <f>SUM(Gosforth:Ermelo!AP185)</f>
        <v>0</v>
      </c>
      <c r="AQ185" s="79">
        <f>SUM(Gosforth:Ermelo!AQ185)</f>
        <v>0</v>
      </c>
      <c r="AR185" s="79">
        <f>SUM(Gosforth:Ermelo!AR185)</f>
        <v>0</v>
      </c>
      <c r="AS185" s="78">
        <f>SUM(Gosforth:Ermelo!AS185)</f>
        <v>0</v>
      </c>
      <c r="AT185" s="80">
        <f>SUM(Gosforth:Ermelo!AT185)</f>
        <v>0</v>
      </c>
      <c r="AU185" s="79">
        <f>SUM(Gosforth:Ermelo!AU185)</f>
        <v>0</v>
      </c>
      <c r="AV185" s="79">
        <f>SUM(Gosforth:Ermelo!AV185)</f>
        <v>0</v>
      </c>
      <c r="AW185" s="79">
        <f>SUM(Gosforth:Ermelo!AW185)</f>
        <v>0</v>
      </c>
      <c r="AX185" s="79">
        <f>SUM(Gosforth:Ermelo!AX185)</f>
        <v>0</v>
      </c>
      <c r="AY185" s="79">
        <f>SUM(Gosforth:Ermelo!AY185)</f>
        <v>0</v>
      </c>
      <c r="AZ185" s="79">
        <f>SUM(Gosforth:Ermelo!AZ185)</f>
        <v>0</v>
      </c>
      <c r="BA185" s="79">
        <f>SUM(Gosforth:Ermelo!BA185)</f>
        <v>0</v>
      </c>
      <c r="BB185" s="79">
        <f>SUM(Gosforth:Ermelo!BB185)</f>
        <v>0</v>
      </c>
      <c r="BC185" s="79">
        <f>SUM(Gosforth:Ermelo!BC185)</f>
        <v>0</v>
      </c>
      <c r="BD185" s="79">
        <f>SUM(Gosforth:Ermelo!BD185)</f>
        <v>0</v>
      </c>
      <c r="BE185" s="78">
        <f>SUM(Gosforth:Ermelo!BE185)</f>
        <v>0</v>
      </c>
      <c r="BF185" s="80">
        <f>SUM(Gosforth:Ermelo!BF185)</f>
        <v>0</v>
      </c>
      <c r="BG185" s="79">
        <f>SUM(Gosforth:Ermelo!BG185)</f>
        <v>0</v>
      </c>
      <c r="BH185" s="79">
        <f>SUM(Gosforth:Ermelo!BH185)</f>
        <v>0</v>
      </c>
      <c r="BI185" s="79">
        <f>SUM(Gosforth:Ermelo!BI185)</f>
        <v>0</v>
      </c>
      <c r="BJ185" s="79">
        <f>SUM(Gosforth:Ermelo!BJ185)</f>
        <v>0</v>
      </c>
      <c r="BK185" s="79">
        <f>SUM(Gosforth:Ermelo!BK185)</f>
        <v>0</v>
      </c>
      <c r="BL185" s="79">
        <f>SUM(Gosforth:Ermelo!BL185)</f>
        <v>0</v>
      </c>
      <c r="BM185" s="79">
        <f>SUM(Gosforth:Ermelo!BM185)</f>
        <v>0</v>
      </c>
      <c r="BN185" s="79">
        <f>SUM(Gosforth:Ermelo!BN185)</f>
        <v>0</v>
      </c>
      <c r="BO185" s="79">
        <f>SUM(Gosforth:Ermelo!BO185)</f>
        <v>0</v>
      </c>
      <c r="BP185" s="79">
        <f>SUM(Gosforth:Ermelo!BP185)</f>
        <v>0</v>
      </c>
      <c r="BQ185" s="78">
        <f>SUM(Gosforth:Ermelo!BQ185)</f>
        <v>0</v>
      </c>
      <c r="BR185" s="80">
        <f>SUM(Gosforth:Ermelo!BR185)</f>
        <v>0</v>
      </c>
      <c r="BS185" s="79">
        <f>SUM(Gosforth:Ermelo!BS185)</f>
        <v>0</v>
      </c>
      <c r="BT185" s="79">
        <f>SUM(Gosforth:Ermelo!BT185)</f>
        <v>0</v>
      </c>
      <c r="BU185" s="79">
        <f>SUM(Gosforth:Ermelo!BU185)</f>
        <v>0</v>
      </c>
      <c r="BV185" s="79">
        <f>SUM(Gosforth:Ermelo!BV185)</f>
        <v>0</v>
      </c>
      <c r="BW185" s="79">
        <f>SUM(Gosforth:Ermelo!BW185)</f>
        <v>0</v>
      </c>
      <c r="BX185" s="79">
        <f>SUM(Gosforth:Ermelo!BX185)</f>
        <v>0</v>
      </c>
      <c r="BY185" s="79">
        <f>SUM(Gosforth:Ermelo!BY185)</f>
        <v>0</v>
      </c>
      <c r="BZ185" s="79">
        <f>SUM(Gosforth:Ermelo!BZ185)</f>
        <v>0</v>
      </c>
      <c r="CA185" s="79">
        <f>SUM(Gosforth:Ermelo!CA185)</f>
        <v>0</v>
      </c>
      <c r="CB185" s="79">
        <f>SUM(Gosforth:Ermelo!CB185)</f>
        <v>0</v>
      </c>
      <c r="CC185" s="78">
        <f>SUM(Gosforth:Ermelo!CC185)</f>
        <v>0</v>
      </c>
      <c r="CD185" s="41" t="s">
        <v>54</v>
      </c>
    </row>
    <row r="186" spans="1:82" s="41" customFormat="1" ht="15">
      <c r="B186" s="75" t="s">
        <v>364</v>
      </c>
      <c r="C186" s="145" t="str">
        <f>"Provision of transportation and depositing of cash from Customer Service Kiosks"</f>
        <v>Provision of transportation and depositing of cash from Customer Service Kiosks</v>
      </c>
      <c r="D186" s="146" t="s">
        <v>351</v>
      </c>
      <c r="E186" s="266">
        <f>SUM(Gosforth:Ermelo!E186)</f>
        <v>5</v>
      </c>
      <c r="F186" s="221" t="b">
        <f>(Gosforth!G186+Dalpark!G186+Leandra!G186+Trichardt!G186+Ermelo!G186)=G186</f>
        <v>1</v>
      </c>
      <c r="G186" s="76">
        <f t="shared" si="81"/>
        <v>450000</v>
      </c>
      <c r="H186" s="77">
        <f>SUM(Gosforth:Ermelo!H186)</f>
        <v>0</v>
      </c>
      <c r="I186" s="78">
        <f>SUM(Gosforth:Ermelo!I186)</f>
        <v>0</v>
      </c>
      <c r="J186" s="77">
        <f>SUM(Gosforth:Ermelo!J186)</f>
        <v>0</v>
      </c>
      <c r="K186" s="79">
        <f>SUM(Gosforth:Ermelo!K186)</f>
        <v>0</v>
      </c>
      <c r="L186" s="79">
        <f>SUM(Gosforth:Ermelo!L186)</f>
        <v>0</v>
      </c>
      <c r="M186" s="79">
        <f>SUM(Gosforth:Ermelo!M186)</f>
        <v>0</v>
      </c>
      <c r="N186" s="79">
        <f>SUM(Gosforth:Ermelo!N186)</f>
        <v>0</v>
      </c>
      <c r="O186" s="79">
        <f>SUM(Gosforth:Ermelo!O186)</f>
        <v>0</v>
      </c>
      <c r="P186" s="79">
        <f>SUM(Gosforth:Ermelo!P186)</f>
        <v>0</v>
      </c>
      <c r="Q186" s="79">
        <f>SUM(Gosforth:Ermelo!Q186)</f>
        <v>0</v>
      </c>
      <c r="R186" s="79">
        <f>SUM(Gosforth:Ermelo!R186)</f>
        <v>0</v>
      </c>
      <c r="S186" s="79">
        <f>SUM(Gosforth:Ermelo!S186)</f>
        <v>0</v>
      </c>
      <c r="T186" s="79">
        <f>SUM(Gosforth:Ermelo!T186)</f>
        <v>0</v>
      </c>
      <c r="U186" s="78">
        <f>SUM(Gosforth:Ermelo!U186)</f>
        <v>75000</v>
      </c>
      <c r="V186" s="77">
        <f>SUM(Gosforth:Ermelo!V186)</f>
        <v>0</v>
      </c>
      <c r="W186" s="79">
        <f>SUM(Gosforth:Ermelo!W186)</f>
        <v>0</v>
      </c>
      <c r="X186" s="79">
        <f>SUM(Gosforth:Ermelo!X186)</f>
        <v>0</v>
      </c>
      <c r="Y186" s="79">
        <f>SUM(Gosforth:Ermelo!Y186)</f>
        <v>0</v>
      </c>
      <c r="Z186" s="79">
        <f>SUM(Gosforth:Ermelo!Z186)</f>
        <v>0</v>
      </c>
      <c r="AA186" s="79">
        <f>SUM(Gosforth:Ermelo!AA186)</f>
        <v>0</v>
      </c>
      <c r="AB186" s="79">
        <f>SUM(Gosforth:Ermelo!AB186)</f>
        <v>0</v>
      </c>
      <c r="AC186" s="79">
        <f>SUM(Gosforth:Ermelo!AC186)</f>
        <v>0</v>
      </c>
      <c r="AD186" s="79">
        <f>SUM(Gosforth:Ermelo!AD186)</f>
        <v>0</v>
      </c>
      <c r="AE186" s="79">
        <f>SUM(Gosforth:Ermelo!AE186)</f>
        <v>0</v>
      </c>
      <c r="AF186" s="79">
        <f>SUM(Gosforth:Ermelo!AF186)</f>
        <v>0</v>
      </c>
      <c r="AG186" s="78">
        <f>SUM(Gosforth:Ermelo!AG186)</f>
        <v>75000</v>
      </c>
      <c r="AH186" s="80">
        <f>SUM(Gosforth:Ermelo!AH186)</f>
        <v>0</v>
      </c>
      <c r="AI186" s="79">
        <f>SUM(Gosforth:Ermelo!AI186)</f>
        <v>0</v>
      </c>
      <c r="AJ186" s="79">
        <f>SUM(Gosforth:Ermelo!AJ186)</f>
        <v>0</v>
      </c>
      <c r="AK186" s="79">
        <f>SUM(Gosforth:Ermelo!AK186)</f>
        <v>0</v>
      </c>
      <c r="AL186" s="79">
        <f>SUM(Gosforth:Ermelo!AL186)</f>
        <v>0</v>
      </c>
      <c r="AM186" s="79">
        <f>SUM(Gosforth:Ermelo!AM186)</f>
        <v>0</v>
      </c>
      <c r="AN186" s="79">
        <f>SUM(Gosforth:Ermelo!AN186)</f>
        <v>0</v>
      </c>
      <c r="AO186" s="79">
        <f>SUM(Gosforth:Ermelo!AO186)</f>
        <v>0</v>
      </c>
      <c r="AP186" s="79">
        <f>SUM(Gosforth:Ermelo!AP186)</f>
        <v>0</v>
      </c>
      <c r="AQ186" s="79">
        <f>SUM(Gosforth:Ermelo!AQ186)</f>
        <v>0</v>
      </c>
      <c r="AR186" s="79">
        <f>SUM(Gosforth:Ermelo!AR186)</f>
        <v>0</v>
      </c>
      <c r="AS186" s="78">
        <f>SUM(Gosforth:Ermelo!AS186)</f>
        <v>75000</v>
      </c>
      <c r="AT186" s="80">
        <f>SUM(Gosforth:Ermelo!AT186)</f>
        <v>0</v>
      </c>
      <c r="AU186" s="79">
        <f>SUM(Gosforth:Ermelo!AU186)</f>
        <v>0</v>
      </c>
      <c r="AV186" s="79">
        <f>SUM(Gosforth:Ermelo!AV186)</f>
        <v>0</v>
      </c>
      <c r="AW186" s="79">
        <f>SUM(Gosforth:Ermelo!AW186)</f>
        <v>0</v>
      </c>
      <c r="AX186" s="79">
        <f>SUM(Gosforth:Ermelo!AX186)</f>
        <v>0</v>
      </c>
      <c r="AY186" s="79">
        <f>SUM(Gosforth:Ermelo!AY186)</f>
        <v>0</v>
      </c>
      <c r="AZ186" s="79">
        <f>SUM(Gosforth:Ermelo!AZ186)</f>
        <v>0</v>
      </c>
      <c r="BA186" s="79">
        <f>SUM(Gosforth:Ermelo!BA186)</f>
        <v>0</v>
      </c>
      <c r="BB186" s="79">
        <f>SUM(Gosforth:Ermelo!BB186)</f>
        <v>0</v>
      </c>
      <c r="BC186" s="79">
        <f>SUM(Gosforth:Ermelo!BC186)</f>
        <v>0</v>
      </c>
      <c r="BD186" s="79">
        <f>SUM(Gosforth:Ermelo!BD186)</f>
        <v>0</v>
      </c>
      <c r="BE186" s="78">
        <f>SUM(Gosforth:Ermelo!BE186)</f>
        <v>75000</v>
      </c>
      <c r="BF186" s="80">
        <f>SUM(Gosforth:Ermelo!BF186)</f>
        <v>0</v>
      </c>
      <c r="BG186" s="79">
        <f>SUM(Gosforth:Ermelo!BG186)</f>
        <v>0</v>
      </c>
      <c r="BH186" s="79">
        <f>SUM(Gosforth:Ermelo!BH186)</f>
        <v>0</v>
      </c>
      <c r="BI186" s="79">
        <f>SUM(Gosforth:Ermelo!BI186)</f>
        <v>0</v>
      </c>
      <c r="BJ186" s="79">
        <f>SUM(Gosforth:Ermelo!BJ186)</f>
        <v>0</v>
      </c>
      <c r="BK186" s="79">
        <f>SUM(Gosforth:Ermelo!BK186)</f>
        <v>0</v>
      </c>
      <c r="BL186" s="79">
        <f>SUM(Gosforth:Ermelo!BL186)</f>
        <v>0</v>
      </c>
      <c r="BM186" s="79">
        <f>SUM(Gosforth:Ermelo!BM186)</f>
        <v>0</v>
      </c>
      <c r="BN186" s="79">
        <f>SUM(Gosforth:Ermelo!BN186)</f>
        <v>0</v>
      </c>
      <c r="BO186" s="79">
        <f>SUM(Gosforth:Ermelo!BO186)</f>
        <v>0</v>
      </c>
      <c r="BP186" s="79">
        <f>SUM(Gosforth:Ermelo!BP186)</f>
        <v>0</v>
      </c>
      <c r="BQ186" s="78">
        <f>SUM(Gosforth:Ermelo!BQ186)</f>
        <v>75000</v>
      </c>
      <c r="BR186" s="80">
        <f>SUM(Gosforth:Ermelo!BR186)</f>
        <v>0</v>
      </c>
      <c r="BS186" s="79">
        <f>SUM(Gosforth:Ermelo!BS186)</f>
        <v>0</v>
      </c>
      <c r="BT186" s="79">
        <f>SUM(Gosforth:Ermelo!BT186)</f>
        <v>0</v>
      </c>
      <c r="BU186" s="79">
        <f>SUM(Gosforth:Ermelo!BU186)</f>
        <v>0</v>
      </c>
      <c r="BV186" s="79">
        <f>SUM(Gosforth:Ermelo!BV186)</f>
        <v>0</v>
      </c>
      <c r="BW186" s="79">
        <f>SUM(Gosforth:Ermelo!BW186)</f>
        <v>0</v>
      </c>
      <c r="BX186" s="79">
        <f>SUM(Gosforth:Ermelo!BX186)</f>
        <v>0</v>
      </c>
      <c r="BY186" s="79">
        <f>SUM(Gosforth:Ermelo!BY186)</f>
        <v>0</v>
      </c>
      <c r="BZ186" s="79">
        <f>SUM(Gosforth:Ermelo!BZ186)</f>
        <v>0</v>
      </c>
      <c r="CA186" s="79">
        <f>SUM(Gosforth:Ermelo!CA186)</f>
        <v>0</v>
      </c>
      <c r="CB186" s="79">
        <f>SUM(Gosforth:Ermelo!CB186)</f>
        <v>0</v>
      </c>
      <c r="CC186" s="78">
        <f>SUM(Gosforth:Ermelo!CC186)</f>
        <v>75000</v>
      </c>
      <c r="CD186" s="41" t="s">
        <v>54</v>
      </c>
    </row>
    <row r="187" spans="1:82" ht="30">
      <c r="A187" s="41"/>
      <c r="B187" s="147" t="s">
        <v>365</v>
      </c>
      <c r="C187" s="148" t="str">
        <f>"Provision of transportation and Depositing of Cash from Customer Service Kiosks - Overhead charges and profit in respect to item A-10007a"</f>
        <v>Provision of transportation and Depositing of Cash from Customer Service Kiosks - Overhead charges and profit in respect to item A-10007a</v>
      </c>
      <c r="D187" s="149" t="s">
        <v>353</v>
      </c>
      <c r="E187" s="321">
        <f>SUM(Gosforth:Ermelo!E187)</f>
        <v>450000</v>
      </c>
      <c r="F187" s="221" t="b">
        <f>(Gosforth!G187+Dalpark!G187+Leandra!G187+Trichardt!G187+Ermelo!G187)=G187</f>
        <v>1</v>
      </c>
      <c r="G187" s="177">
        <f t="shared" si="81"/>
        <v>0</v>
      </c>
      <c r="H187" s="77">
        <f>SUM(Gosforth:Ermelo!H187)</f>
        <v>0</v>
      </c>
      <c r="I187" s="78">
        <f>SUM(Gosforth:Ermelo!I187)</f>
        <v>0</v>
      </c>
      <c r="J187" s="77">
        <f>SUM(Gosforth:Ermelo!J187)</f>
        <v>0</v>
      </c>
      <c r="K187" s="79">
        <f>SUM(Gosforth:Ermelo!K187)</f>
        <v>0</v>
      </c>
      <c r="L187" s="79">
        <f>SUM(Gosforth:Ermelo!L187)</f>
        <v>0</v>
      </c>
      <c r="M187" s="79">
        <f>SUM(Gosforth:Ermelo!M187)</f>
        <v>0</v>
      </c>
      <c r="N187" s="79">
        <f>SUM(Gosforth:Ermelo!N187)</f>
        <v>0</v>
      </c>
      <c r="O187" s="79">
        <f>SUM(Gosforth:Ermelo!O187)</f>
        <v>0</v>
      </c>
      <c r="P187" s="79">
        <f>SUM(Gosforth:Ermelo!P187)</f>
        <v>0</v>
      </c>
      <c r="Q187" s="79">
        <f>SUM(Gosforth:Ermelo!Q187)</f>
        <v>0</v>
      </c>
      <c r="R187" s="79">
        <f>SUM(Gosforth:Ermelo!R187)</f>
        <v>0</v>
      </c>
      <c r="S187" s="79">
        <f>SUM(Gosforth:Ermelo!S187)</f>
        <v>0</v>
      </c>
      <c r="T187" s="79">
        <f>SUM(Gosforth:Ermelo!T187)</f>
        <v>0</v>
      </c>
      <c r="U187" s="78">
        <f>SUM(Gosforth:Ermelo!U187)</f>
        <v>0</v>
      </c>
      <c r="V187" s="77">
        <f>SUM(Gosforth:Ermelo!V187)</f>
        <v>0</v>
      </c>
      <c r="W187" s="79">
        <f>SUM(Gosforth:Ermelo!W187)</f>
        <v>0</v>
      </c>
      <c r="X187" s="79">
        <f>SUM(Gosforth:Ermelo!X187)</f>
        <v>0</v>
      </c>
      <c r="Y187" s="79">
        <f>SUM(Gosforth:Ermelo!Y187)</f>
        <v>0</v>
      </c>
      <c r="Z187" s="79">
        <f>SUM(Gosforth:Ermelo!Z187)</f>
        <v>0</v>
      </c>
      <c r="AA187" s="79">
        <f>SUM(Gosforth:Ermelo!AA187)</f>
        <v>0</v>
      </c>
      <c r="AB187" s="79">
        <f>SUM(Gosforth:Ermelo!AB187)</f>
        <v>0</v>
      </c>
      <c r="AC187" s="79">
        <f>SUM(Gosforth:Ermelo!AC187)</f>
        <v>0</v>
      </c>
      <c r="AD187" s="79">
        <f>SUM(Gosforth:Ermelo!AD187)</f>
        <v>0</v>
      </c>
      <c r="AE187" s="79">
        <f>SUM(Gosforth:Ermelo!AE187)</f>
        <v>0</v>
      </c>
      <c r="AF187" s="79">
        <f>SUM(Gosforth:Ermelo!AF187)</f>
        <v>0</v>
      </c>
      <c r="AG187" s="78">
        <f>SUM(Gosforth:Ermelo!AG187)</f>
        <v>0</v>
      </c>
      <c r="AH187" s="80">
        <f>SUM(Gosforth:Ermelo!AH187)</f>
        <v>0</v>
      </c>
      <c r="AI187" s="79">
        <f>SUM(Gosforth:Ermelo!AI187)</f>
        <v>0</v>
      </c>
      <c r="AJ187" s="79">
        <f>SUM(Gosforth:Ermelo!AJ187)</f>
        <v>0</v>
      </c>
      <c r="AK187" s="79">
        <f>SUM(Gosforth:Ermelo!AK187)</f>
        <v>0</v>
      </c>
      <c r="AL187" s="79">
        <f>SUM(Gosforth:Ermelo!AL187)</f>
        <v>0</v>
      </c>
      <c r="AM187" s="79">
        <f>SUM(Gosforth:Ermelo!AM187)</f>
        <v>0</v>
      </c>
      <c r="AN187" s="79">
        <f>SUM(Gosforth:Ermelo!AN187)</f>
        <v>0</v>
      </c>
      <c r="AO187" s="79">
        <f>SUM(Gosforth:Ermelo!AO187)</f>
        <v>0</v>
      </c>
      <c r="AP187" s="79">
        <f>SUM(Gosforth:Ermelo!AP187)</f>
        <v>0</v>
      </c>
      <c r="AQ187" s="79">
        <f>SUM(Gosforth:Ermelo!AQ187)</f>
        <v>0</v>
      </c>
      <c r="AR187" s="79">
        <f>SUM(Gosforth:Ermelo!AR187)</f>
        <v>0</v>
      </c>
      <c r="AS187" s="78">
        <f>SUM(Gosforth:Ermelo!AS187)</f>
        <v>0</v>
      </c>
      <c r="AT187" s="80">
        <f>SUM(Gosforth:Ermelo!AT187)</f>
        <v>0</v>
      </c>
      <c r="AU187" s="79">
        <f>SUM(Gosforth:Ermelo!AU187)</f>
        <v>0</v>
      </c>
      <c r="AV187" s="79">
        <f>SUM(Gosforth:Ermelo!AV187)</f>
        <v>0</v>
      </c>
      <c r="AW187" s="79">
        <f>SUM(Gosforth:Ermelo!AW187)</f>
        <v>0</v>
      </c>
      <c r="AX187" s="79">
        <f>SUM(Gosforth:Ermelo!AX187)</f>
        <v>0</v>
      </c>
      <c r="AY187" s="79">
        <f>SUM(Gosforth:Ermelo!AY187)</f>
        <v>0</v>
      </c>
      <c r="AZ187" s="79">
        <f>SUM(Gosforth:Ermelo!AZ187)</f>
        <v>0</v>
      </c>
      <c r="BA187" s="79">
        <f>SUM(Gosforth:Ermelo!BA187)</f>
        <v>0</v>
      </c>
      <c r="BB187" s="79">
        <f>SUM(Gosforth:Ermelo!BB187)</f>
        <v>0</v>
      </c>
      <c r="BC187" s="79">
        <f>SUM(Gosforth:Ermelo!BC187)</f>
        <v>0</v>
      </c>
      <c r="BD187" s="79">
        <f>SUM(Gosforth:Ermelo!BD187)</f>
        <v>0</v>
      </c>
      <c r="BE187" s="78">
        <f>SUM(Gosforth:Ermelo!BE187)</f>
        <v>0</v>
      </c>
      <c r="BF187" s="80">
        <f>SUM(Gosforth:Ermelo!BF187)</f>
        <v>0</v>
      </c>
      <c r="BG187" s="79">
        <f>SUM(Gosforth:Ermelo!BG187)</f>
        <v>0</v>
      </c>
      <c r="BH187" s="79">
        <f>SUM(Gosforth:Ermelo!BH187)</f>
        <v>0</v>
      </c>
      <c r="BI187" s="79">
        <f>SUM(Gosforth:Ermelo!BI187)</f>
        <v>0</v>
      </c>
      <c r="BJ187" s="79">
        <f>SUM(Gosforth:Ermelo!BJ187)</f>
        <v>0</v>
      </c>
      <c r="BK187" s="79">
        <f>SUM(Gosforth:Ermelo!BK187)</f>
        <v>0</v>
      </c>
      <c r="BL187" s="79">
        <f>SUM(Gosforth:Ermelo!BL187)</f>
        <v>0</v>
      </c>
      <c r="BM187" s="79">
        <f>SUM(Gosforth:Ermelo!BM187)</f>
        <v>0</v>
      </c>
      <c r="BN187" s="79">
        <f>SUM(Gosforth:Ermelo!BN187)</f>
        <v>0</v>
      </c>
      <c r="BO187" s="79">
        <f>SUM(Gosforth:Ermelo!BO187)</f>
        <v>0</v>
      </c>
      <c r="BP187" s="79">
        <f>SUM(Gosforth:Ermelo!BP187)</f>
        <v>0</v>
      </c>
      <c r="BQ187" s="78">
        <f>SUM(Gosforth:Ermelo!BQ187)</f>
        <v>0</v>
      </c>
      <c r="BR187" s="80">
        <f>SUM(Gosforth:Ermelo!BR187)</f>
        <v>0</v>
      </c>
      <c r="BS187" s="79">
        <f>SUM(Gosforth:Ermelo!BS187)</f>
        <v>0</v>
      </c>
      <c r="BT187" s="79">
        <f>SUM(Gosforth:Ermelo!BT187)</f>
        <v>0</v>
      </c>
      <c r="BU187" s="79">
        <f>SUM(Gosforth:Ermelo!BU187)</f>
        <v>0</v>
      </c>
      <c r="BV187" s="79">
        <f>SUM(Gosforth:Ermelo!BV187)</f>
        <v>0</v>
      </c>
      <c r="BW187" s="79">
        <f>SUM(Gosforth:Ermelo!BW187)</f>
        <v>0</v>
      </c>
      <c r="BX187" s="79">
        <f>SUM(Gosforth:Ermelo!BX187)</f>
        <v>0</v>
      </c>
      <c r="BY187" s="79">
        <f>SUM(Gosforth:Ermelo!BY187)</f>
        <v>0</v>
      </c>
      <c r="BZ187" s="79">
        <f>SUM(Gosforth:Ermelo!BZ187)</f>
        <v>0</v>
      </c>
      <c r="CA187" s="79">
        <f>SUM(Gosforth:Ermelo!CA187)</f>
        <v>0</v>
      </c>
      <c r="CB187" s="79">
        <f>SUM(Gosforth:Ermelo!CB187)</f>
        <v>0</v>
      </c>
      <c r="CC187" s="78">
        <f>SUM(Gosforth:Ermelo!CC187)</f>
        <v>0</v>
      </c>
      <c r="CD187" s="41" t="s">
        <v>54</v>
      </c>
    </row>
    <row r="188" spans="1:82" ht="15">
      <c r="A188" s="41"/>
      <c r="B188" s="75" t="s">
        <v>366</v>
      </c>
      <c r="C188" s="145" t="str">
        <f>"Space Rental for Permanent and Temporary Customer Service Kiosks"</f>
        <v>Space Rental for Permanent and Temporary Customer Service Kiosks</v>
      </c>
      <c r="D188" s="146" t="s">
        <v>351</v>
      </c>
      <c r="E188" s="266">
        <f>SUM(Gosforth:Ermelo!E188)</f>
        <v>5</v>
      </c>
      <c r="F188" s="221" t="b">
        <f>(Gosforth!G188+Dalpark!G188+Leandra!G188+Trichardt!G188+Ermelo!G188)=G188</f>
        <v>1</v>
      </c>
      <c r="G188" s="76">
        <f t="shared" si="81"/>
        <v>450000</v>
      </c>
      <c r="H188" s="77">
        <f>SUM(Gosforth:Ermelo!H188)</f>
        <v>0</v>
      </c>
      <c r="I188" s="78">
        <f>SUM(Gosforth:Ermelo!I188)</f>
        <v>0</v>
      </c>
      <c r="J188" s="77">
        <f>SUM(Gosforth:Ermelo!J188)</f>
        <v>0</v>
      </c>
      <c r="K188" s="79">
        <f>SUM(Gosforth:Ermelo!K188)</f>
        <v>0</v>
      </c>
      <c r="L188" s="79">
        <f>SUM(Gosforth:Ermelo!L188)</f>
        <v>0</v>
      </c>
      <c r="M188" s="79">
        <f>SUM(Gosforth:Ermelo!M188)</f>
        <v>0</v>
      </c>
      <c r="N188" s="79">
        <f>SUM(Gosforth:Ermelo!N188)</f>
        <v>0</v>
      </c>
      <c r="O188" s="79">
        <f>SUM(Gosforth:Ermelo!O188)</f>
        <v>0</v>
      </c>
      <c r="P188" s="79">
        <f>SUM(Gosforth:Ermelo!P188)</f>
        <v>0</v>
      </c>
      <c r="Q188" s="79">
        <f>SUM(Gosforth:Ermelo!Q188)</f>
        <v>0</v>
      </c>
      <c r="R188" s="79">
        <f>SUM(Gosforth:Ermelo!R188)</f>
        <v>0</v>
      </c>
      <c r="S188" s="79">
        <f>SUM(Gosforth:Ermelo!S188)</f>
        <v>0</v>
      </c>
      <c r="T188" s="79">
        <f>SUM(Gosforth:Ermelo!T188)</f>
        <v>0</v>
      </c>
      <c r="U188" s="78">
        <f>SUM(Gosforth:Ermelo!U188)</f>
        <v>75000</v>
      </c>
      <c r="V188" s="77">
        <f>SUM(Gosforth:Ermelo!V188)</f>
        <v>0</v>
      </c>
      <c r="W188" s="79">
        <f>SUM(Gosforth:Ermelo!W188)</f>
        <v>0</v>
      </c>
      <c r="X188" s="79">
        <f>SUM(Gosforth:Ermelo!X188)</f>
        <v>0</v>
      </c>
      <c r="Y188" s="79">
        <f>SUM(Gosforth:Ermelo!Y188)</f>
        <v>0</v>
      </c>
      <c r="Z188" s="79">
        <f>SUM(Gosforth:Ermelo!Z188)</f>
        <v>0</v>
      </c>
      <c r="AA188" s="79">
        <f>SUM(Gosforth:Ermelo!AA188)</f>
        <v>0</v>
      </c>
      <c r="AB188" s="79">
        <f>SUM(Gosforth:Ermelo!AB188)</f>
        <v>0</v>
      </c>
      <c r="AC188" s="79">
        <f>SUM(Gosforth:Ermelo!AC188)</f>
        <v>0</v>
      </c>
      <c r="AD188" s="79">
        <f>SUM(Gosforth:Ermelo!AD188)</f>
        <v>0</v>
      </c>
      <c r="AE188" s="79">
        <f>SUM(Gosforth:Ermelo!AE188)</f>
        <v>0</v>
      </c>
      <c r="AF188" s="79">
        <f>SUM(Gosforth:Ermelo!AF188)</f>
        <v>0</v>
      </c>
      <c r="AG188" s="78">
        <f>SUM(Gosforth:Ermelo!AG188)</f>
        <v>75000</v>
      </c>
      <c r="AH188" s="80">
        <f>SUM(Gosforth:Ermelo!AH188)</f>
        <v>0</v>
      </c>
      <c r="AI188" s="79">
        <f>SUM(Gosforth:Ermelo!AI188)</f>
        <v>0</v>
      </c>
      <c r="AJ188" s="79">
        <f>SUM(Gosforth:Ermelo!AJ188)</f>
        <v>0</v>
      </c>
      <c r="AK188" s="79">
        <f>SUM(Gosforth:Ermelo!AK188)</f>
        <v>0</v>
      </c>
      <c r="AL188" s="79">
        <f>SUM(Gosforth:Ermelo!AL188)</f>
        <v>0</v>
      </c>
      <c r="AM188" s="79">
        <f>SUM(Gosforth:Ermelo!AM188)</f>
        <v>0</v>
      </c>
      <c r="AN188" s="79">
        <f>SUM(Gosforth:Ermelo!AN188)</f>
        <v>0</v>
      </c>
      <c r="AO188" s="79">
        <f>SUM(Gosforth:Ermelo!AO188)</f>
        <v>0</v>
      </c>
      <c r="AP188" s="79">
        <f>SUM(Gosforth:Ermelo!AP188)</f>
        <v>0</v>
      </c>
      <c r="AQ188" s="79">
        <f>SUM(Gosforth:Ermelo!AQ188)</f>
        <v>0</v>
      </c>
      <c r="AR188" s="79">
        <f>SUM(Gosforth:Ermelo!AR188)</f>
        <v>0</v>
      </c>
      <c r="AS188" s="78">
        <f>SUM(Gosforth:Ermelo!AS188)</f>
        <v>75000</v>
      </c>
      <c r="AT188" s="80">
        <f>SUM(Gosforth:Ermelo!AT188)</f>
        <v>0</v>
      </c>
      <c r="AU188" s="79">
        <f>SUM(Gosforth:Ermelo!AU188)</f>
        <v>0</v>
      </c>
      <c r="AV188" s="79">
        <f>SUM(Gosforth:Ermelo!AV188)</f>
        <v>0</v>
      </c>
      <c r="AW188" s="79">
        <f>SUM(Gosforth:Ermelo!AW188)</f>
        <v>0</v>
      </c>
      <c r="AX188" s="79">
        <f>SUM(Gosforth:Ermelo!AX188)</f>
        <v>0</v>
      </c>
      <c r="AY188" s="79">
        <f>SUM(Gosforth:Ermelo!AY188)</f>
        <v>0</v>
      </c>
      <c r="AZ188" s="79">
        <f>SUM(Gosforth:Ermelo!AZ188)</f>
        <v>0</v>
      </c>
      <c r="BA188" s="79">
        <f>SUM(Gosforth:Ermelo!BA188)</f>
        <v>0</v>
      </c>
      <c r="BB188" s="79">
        <f>SUM(Gosforth:Ermelo!BB188)</f>
        <v>0</v>
      </c>
      <c r="BC188" s="79">
        <f>SUM(Gosforth:Ermelo!BC188)</f>
        <v>0</v>
      </c>
      <c r="BD188" s="79">
        <f>SUM(Gosforth:Ermelo!BD188)</f>
        <v>0</v>
      </c>
      <c r="BE188" s="78">
        <f>SUM(Gosforth:Ermelo!BE188)</f>
        <v>75000</v>
      </c>
      <c r="BF188" s="80">
        <f>SUM(Gosforth:Ermelo!BF188)</f>
        <v>0</v>
      </c>
      <c r="BG188" s="79">
        <f>SUM(Gosforth:Ermelo!BG188)</f>
        <v>0</v>
      </c>
      <c r="BH188" s="79">
        <f>SUM(Gosforth:Ermelo!BH188)</f>
        <v>0</v>
      </c>
      <c r="BI188" s="79">
        <f>SUM(Gosforth:Ermelo!BI188)</f>
        <v>0</v>
      </c>
      <c r="BJ188" s="79">
        <f>SUM(Gosforth:Ermelo!BJ188)</f>
        <v>0</v>
      </c>
      <c r="BK188" s="79">
        <f>SUM(Gosforth:Ermelo!BK188)</f>
        <v>0</v>
      </c>
      <c r="BL188" s="79">
        <f>SUM(Gosforth:Ermelo!BL188)</f>
        <v>0</v>
      </c>
      <c r="BM188" s="79">
        <f>SUM(Gosforth:Ermelo!BM188)</f>
        <v>0</v>
      </c>
      <c r="BN188" s="79">
        <f>SUM(Gosforth:Ermelo!BN188)</f>
        <v>0</v>
      </c>
      <c r="BO188" s="79">
        <f>SUM(Gosforth:Ermelo!BO188)</f>
        <v>0</v>
      </c>
      <c r="BP188" s="79">
        <f>SUM(Gosforth:Ermelo!BP188)</f>
        <v>0</v>
      </c>
      <c r="BQ188" s="78">
        <f>SUM(Gosforth:Ermelo!BQ188)</f>
        <v>75000</v>
      </c>
      <c r="BR188" s="80">
        <f>SUM(Gosforth:Ermelo!BR188)</f>
        <v>0</v>
      </c>
      <c r="BS188" s="79">
        <f>SUM(Gosforth:Ermelo!BS188)</f>
        <v>0</v>
      </c>
      <c r="BT188" s="79">
        <f>SUM(Gosforth:Ermelo!BT188)</f>
        <v>0</v>
      </c>
      <c r="BU188" s="79">
        <f>SUM(Gosforth:Ermelo!BU188)</f>
        <v>0</v>
      </c>
      <c r="BV188" s="79">
        <f>SUM(Gosforth:Ermelo!BV188)</f>
        <v>0</v>
      </c>
      <c r="BW188" s="79">
        <f>SUM(Gosforth:Ermelo!BW188)</f>
        <v>0</v>
      </c>
      <c r="BX188" s="79">
        <f>SUM(Gosforth:Ermelo!BX188)</f>
        <v>0</v>
      </c>
      <c r="BY188" s="79">
        <f>SUM(Gosforth:Ermelo!BY188)</f>
        <v>0</v>
      </c>
      <c r="BZ188" s="79">
        <f>SUM(Gosforth:Ermelo!BZ188)</f>
        <v>0</v>
      </c>
      <c r="CA188" s="79">
        <f>SUM(Gosforth:Ermelo!CA188)</f>
        <v>0</v>
      </c>
      <c r="CB188" s="79">
        <f>SUM(Gosforth:Ermelo!CB188)</f>
        <v>0</v>
      </c>
      <c r="CC188" s="78">
        <f>SUM(Gosforth:Ermelo!CC188)</f>
        <v>75000</v>
      </c>
      <c r="CD188" s="41" t="s">
        <v>54</v>
      </c>
    </row>
    <row r="189" spans="1:82" ht="15">
      <c r="A189" s="41"/>
      <c r="B189" s="26" t="s">
        <v>367</v>
      </c>
      <c r="C189" s="27" t="str">
        <f>"Space Rental for Permanent and Temporary Customer Service Kiosks - Overhead charge and profit in respect to A-10008a"</f>
        <v>Space Rental for Permanent and Temporary Customer Service Kiosks - Overhead charge and profit in respect to A-10008a</v>
      </c>
      <c r="D189" s="149" t="s">
        <v>353</v>
      </c>
      <c r="E189" s="321">
        <f>SUM(Gosforth:Ermelo!E189)</f>
        <v>450000</v>
      </c>
      <c r="F189" s="221" t="b">
        <f>(Gosforth!G189+Dalpark!G189+Leandra!G189+Trichardt!G189+Ermelo!G189)=G189</f>
        <v>1</v>
      </c>
      <c r="G189" s="177">
        <f t="shared" si="81"/>
        <v>0</v>
      </c>
      <c r="H189" s="77">
        <f>SUM(Gosforth:Ermelo!H189)</f>
        <v>0</v>
      </c>
      <c r="I189" s="78">
        <f>SUM(Gosforth:Ermelo!I189)</f>
        <v>0</v>
      </c>
      <c r="J189" s="77">
        <f>SUM(Gosforth:Ermelo!J189)</f>
        <v>0</v>
      </c>
      <c r="K189" s="79">
        <f>SUM(Gosforth:Ermelo!K189)</f>
        <v>0</v>
      </c>
      <c r="L189" s="79">
        <f>SUM(Gosforth:Ermelo!L189)</f>
        <v>0</v>
      </c>
      <c r="M189" s="79">
        <f>SUM(Gosforth:Ermelo!M189)</f>
        <v>0</v>
      </c>
      <c r="N189" s="79">
        <f>SUM(Gosforth:Ermelo!N189)</f>
        <v>0</v>
      </c>
      <c r="O189" s="79">
        <f>SUM(Gosforth:Ermelo!O189)</f>
        <v>0</v>
      </c>
      <c r="P189" s="79">
        <f>SUM(Gosforth:Ermelo!P189)</f>
        <v>0</v>
      </c>
      <c r="Q189" s="79">
        <f>SUM(Gosforth:Ermelo!Q189)</f>
        <v>0</v>
      </c>
      <c r="R189" s="79">
        <f>SUM(Gosforth:Ermelo!R189)</f>
        <v>0</v>
      </c>
      <c r="S189" s="79">
        <f>SUM(Gosforth:Ermelo!S189)</f>
        <v>0</v>
      </c>
      <c r="T189" s="79">
        <f>SUM(Gosforth:Ermelo!T189)</f>
        <v>0</v>
      </c>
      <c r="U189" s="78">
        <f>SUM(Gosforth:Ermelo!U189)</f>
        <v>0</v>
      </c>
      <c r="V189" s="77">
        <f>SUM(Gosforth:Ermelo!V189)</f>
        <v>0</v>
      </c>
      <c r="W189" s="79">
        <f>SUM(Gosforth:Ermelo!W189)</f>
        <v>0</v>
      </c>
      <c r="X189" s="79">
        <f>SUM(Gosforth:Ermelo!X189)</f>
        <v>0</v>
      </c>
      <c r="Y189" s="79">
        <f>SUM(Gosforth:Ermelo!Y189)</f>
        <v>0</v>
      </c>
      <c r="Z189" s="79">
        <f>SUM(Gosforth:Ermelo!Z189)</f>
        <v>0</v>
      </c>
      <c r="AA189" s="79">
        <f>SUM(Gosforth:Ermelo!AA189)</f>
        <v>0</v>
      </c>
      <c r="AB189" s="79">
        <f>SUM(Gosforth:Ermelo!AB189)</f>
        <v>0</v>
      </c>
      <c r="AC189" s="79">
        <f>SUM(Gosforth:Ermelo!AC189)</f>
        <v>0</v>
      </c>
      <c r="AD189" s="79">
        <f>SUM(Gosforth:Ermelo!AD189)</f>
        <v>0</v>
      </c>
      <c r="AE189" s="79">
        <f>SUM(Gosforth:Ermelo!AE189)</f>
        <v>0</v>
      </c>
      <c r="AF189" s="79">
        <f>SUM(Gosforth:Ermelo!AF189)</f>
        <v>0</v>
      </c>
      <c r="AG189" s="78">
        <f>SUM(Gosforth:Ermelo!AG189)</f>
        <v>0</v>
      </c>
      <c r="AH189" s="80">
        <f>SUM(Gosforth:Ermelo!AH189)</f>
        <v>0</v>
      </c>
      <c r="AI189" s="79">
        <f>SUM(Gosforth:Ermelo!AI189)</f>
        <v>0</v>
      </c>
      <c r="AJ189" s="79">
        <f>SUM(Gosforth:Ermelo!AJ189)</f>
        <v>0</v>
      </c>
      <c r="AK189" s="79">
        <f>SUM(Gosforth:Ermelo!AK189)</f>
        <v>0</v>
      </c>
      <c r="AL189" s="79">
        <f>SUM(Gosforth:Ermelo!AL189)</f>
        <v>0</v>
      </c>
      <c r="AM189" s="79">
        <f>SUM(Gosforth:Ermelo!AM189)</f>
        <v>0</v>
      </c>
      <c r="AN189" s="79">
        <f>SUM(Gosforth:Ermelo!AN189)</f>
        <v>0</v>
      </c>
      <c r="AO189" s="79">
        <f>SUM(Gosforth:Ermelo!AO189)</f>
        <v>0</v>
      </c>
      <c r="AP189" s="79">
        <f>SUM(Gosforth:Ermelo!AP189)</f>
        <v>0</v>
      </c>
      <c r="AQ189" s="79">
        <f>SUM(Gosforth:Ermelo!AQ189)</f>
        <v>0</v>
      </c>
      <c r="AR189" s="79">
        <f>SUM(Gosforth:Ermelo!AR189)</f>
        <v>0</v>
      </c>
      <c r="AS189" s="78">
        <f>SUM(Gosforth:Ermelo!AS189)</f>
        <v>0</v>
      </c>
      <c r="AT189" s="80">
        <f>SUM(Gosforth:Ermelo!AT189)</f>
        <v>0</v>
      </c>
      <c r="AU189" s="79">
        <f>SUM(Gosforth:Ermelo!AU189)</f>
        <v>0</v>
      </c>
      <c r="AV189" s="79">
        <f>SUM(Gosforth:Ermelo!AV189)</f>
        <v>0</v>
      </c>
      <c r="AW189" s="79">
        <f>SUM(Gosforth:Ermelo!AW189)</f>
        <v>0</v>
      </c>
      <c r="AX189" s="79">
        <f>SUM(Gosforth:Ermelo!AX189)</f>
        <v>0</v>
      </c>
      <c r="AY189" s="79">
        <f>SUM(Gosforth:Ermelo!AY189)</f>
        <v>0</v>
      </c>
      <c r="AZ189" s="79">
        <f>SUM(Gosforth:Ermelo!AZ189)</f>
        <v>0</v>
      </c>
      <c r="BA189" s="79">
        <f>SUM(Gosforth:Ermelo!BA189)</f>
        <v>0</v>
      </c>
      <c r="BB189" s="79">
        <f>SUM(Gosforth:Ermelo!BB189)</f>
        <v>0</v>
      </c>
      <c r="BC189" s="79">
        <f>SUM(Gosforth:Ermelo!BC189)</f>
        <v>0</v>
      </c>
      <c r="BD189" s="79">
        <f>SUM(Gosforth:Ermelo!BD189)</f>
        <v>0</v>
      </c>
      <c r="BE189" s="78">
        <f>SUM(Gosforth:Ermelo!BE189)</f>
        <v>0</v>
      </c>
      <c r="BF189" s="80">
        <f>SUM(Gosforth:Ermelo!BF189)</f>
        <v>0</v>
      </c>
      <c r="BG189" s="79">
        <f>SUM(Gosforth:Ermelo!BG189)</f>
        <v>0</v>
      </c>
      <c r="BH189" s="79">
        <f>SUM(Gosforth:Ermelo!BH189)</f>
        <v>0</v>
      </c>
      <c r="BI189" s="79">
        <f>SUM(Gosforth:Ermelo!BI189)</f>
        <v>0</v>
      </c>
      <c r="BJ189" s="79">
        <f>SUM(Gosforth:Ermelo!BJ189)</f>
        <v>0</v>
      </c>
      <c r="BK189" s="79">
        <f>SUM(Gosforth:Ermelo!BK189)</f>
        <v>0</v>
      </c>
      <c r="BL189" s="79">
        <f>SUM(Gosforth:Ermelo!BL189)</f>
        <v>0</v>
      </c>
      <c r="BM189" s="79">
        <f>SUM(Gosforth:Ermelo!BM189)</f>
        <v>0</v>
      </c>
      <c r="BN189" s="79">
        <f>SUM(Gosforth:Ermelo!BN189)</f>
        <v>0</v>
      </c>
      <c r="BO189" s="79">
        <f>SUM(Gosforth:Ermelo!BO189)</f>
        <v>0</v>
      </c>
      <c r="BP189" s="79">
        <f>SUM(Gosforth:Ermelo!BP189)</f>
        <v>0</v>
      </c>
      <c r="BQ189" s="78">
        <f>SUM(Gosforth:Ermelo!BQ189)</f>
        <v>0</v>
      </c>
      <c r="BR189" s="80">
        <f>SUM(Gosforth:Ermelo!BR189)</f>
        <v>0</v>
      </c>
      <c r="BS189" s="79">
        <f>SUM(Gosforth:Ermelo!BS189)</f>
        <v>0</v>
      </c>
      <c r="BT189" s="79">
        <f>SUM(Gosforth:Ermelo!BT189)</f>
        <v>0</v>
      </c>
      <c r="BU189" s="79">
        <f>SUM(Gosforth:Ermelo!BU189)</f>
        <v>0</v>
      </c>
      <c r="BV189" s="79">
        <f>SUM(Gosforth:Ermelo!BV189)</f>
        <v>0</v>
      </c>
      <c r="BW189" s="79">
        <f>SUM(Gosforth:Ermelo!BW189)</f>
        <v>0</v>
      </c>
      <c r="BX189" s="79">
        <f>SUM(Gosforth:Ermelo!BX189)</f>
        <v>0</v>
      </c>
      <c r="BY189" s="79">
        <f>SUM(Gosforth:Ermelo!BY189)</f>
        <v>0</v>
      </c>
      <c r="BZ189" s="79">
        <f>SUM(Gosforth:Ermelo!BZ189)</f>
        <v>0</v>
      </c>
      <c r="CA189" s="79">
        <f>SUM(Gosforth:Ermelo!CA189)</f>
        <v>0</v>
      </c>
      <c r="CB189" s="79">
        <f>SUM(Gosforth:Ermelo!CB189)</f>
        <v>0</v>
      </c>
      <c r="CC189" s="78">
        <f>SUM(Gosforth:Ermelo!CC189)</f>
        <v>0</v>
      </c>
      <c r="CD189" s="41" t="s">
        <v>54</v>
      </c>
    </row>
    <row r="190" spans="1:82" ht="30">
      <c r="A190" s="41"/>
      <c r="B190" s="147" t="s">
        <v>368</v>
      </c>
      <c r="C190" s="148" t="str">
        <f>"Manual Lanes Credit Card transactions: Fees/ commissions related to Bank for Credit Card transactions during the Operations Service Period - Fees and Commissions"</f>
        <v>Manual Lanes Credit Card transactions: Fees/ commissions related to Bank for Credit Card transactions during the Operations Service Period - Fees and Commissions</v>
      </c>
      <c r="D190" s="146" t="s">
        <v>351</v>
      </c>
      <c r="E190" s="266">
        <f>SUM(Gosforth:Ermelo!E190)</f>
        <v>5</v>
      </c>
      <c r="F190" s="221" t="b">
        <f>(Gosforth!G190+Dalpark!G190+Leandra!G190+Trichardt!G190+Ermelo!G190)=G190</f>
        <v>1</v>
      </c>
      <c r="G190" s="76">
        <f t="shared" si="81"/>
        <v>59970000</v>
      </c>
      <c r="H190" s="77">
        <f>SUM(Gosforth:Ermelo!H190)</f>
        <v>0</v>
      </c>
      <c r="I190" s="78">
        <f>SUM(Gosforth:Ermelo!I190)</f>
        <v>0</v>
      </c>
      <c r="J190" s="77">
        <f>SUM(Gosforth:Ermelo!J190)</f>
        <v>0</v>
      </c>
      <c r="K190" s="79">
        <f>SUM(Gosforth:Ermelo!K190)</f>
        <v>0</v>
      </c>
      <c r="L190" s="79">
        <f>SUM(Gosforth:Ermelo!L190)</f>
        <v>0</v>
      </c>
      <c r="M190" s="79">
        <f>SUM(Gosforth:Ermelo!M190)</f>
        <v>0</v>
      </c>
      <c r="N190" s="79">
        <f>SUM(Gosforth:Ermelo!N190)</f>
        <v>0</v>
      </c>
      <c r="O190" s="79">
        <f>SUM(Gosforth:Ermelo!O190)</f>
        <v>0</v>
      </c>
      <c r="P190" s="79">
        <f>SUM(Gosforth:Ermelo!P190)</f>
        <v>0</v>
      </c>
      <c r="Q190" s="79">
        <f>SUM(Gosforth:Ermelo!Q190)</f>
        <v>0</v>
      </c>
      <c r="R190" s="79">
        <f>SUM(Gosforth:Ermelo!R190)</f>
        <v>0</v>
      </c>
      <c r="S190" s="79">
        <f>SUM(Gosforth:Ermelo!S190)</f>
        <v>0</v>
      </c>
      <c r="T190" s="79">
        <f>SUM(Gosforth:Ermelo!T190)</f>
        <v>0</v>
      </c>
      <c r="U190" s="78">
        <f>SUM(Gosforth:Ermelo!U190)</f>
        <v>9995000</v>
      </c>
      <c r="V190" s="77">
        <f>SUM(Gosforth:Ermelo!V190)</f>
        <v>0</v>
      </c>
      <c r="W190" s="79">
        <f>SUM(Gosforth:Ermelo!W190)</f>
        <v>0</v>
      </c>
      <c r="X190" s="79">
        <f>SUM(Gosforth:Ermelo!X190)</f>
        <v>0</v>
      </c>
      <c r="Y190" s="79">
        <f>SUM(Gosforth:Ermelo!Y190)</f>
        <v>0</v>
      </c>
      <c r="Z190" s="79">
        <f>SUM(Gosforth:Ermelo!Z190)</f>
        <v>0</v>
      </c>
      <c r="AA190" s="79">
        <f>SUM(Gosforth:Ermelo!AA190)</f>
        <v>0</v>
      </c>
      <c r="AB190" s="79">
        <f>SUM(Gosforth:Ermelo!AB190)</f>
        <v>0</v>
      </c>
      <c r="AC190" s="79">
        <f>SUM(Gosforth:Ermelo!AC190)</f>
        <v>0</v>
      </c>
      <c r="AD190" s="79">
        <f>SUM(Gosforth:Ermelo!AD190)</f>
        <v>0</v>
      </c>
      <c r="AE190" s="79">
        <f>SUM(Gosforth:Ermelo!AE190)</f>
        <v>0</v>
      </c>
      <c r="AF190" s="79">
        <f>SUM(Gosforth:Ermelo!AF190)</f>
        <v>0</v>
      </c>
      <c r="AG190" s="78">
        <f>SUM(Gosforth:Ermelo!AG190)</f>
        <v>9995000</v>
      </c>
      <c r="AH190" s="80">
        <f>SUM(Gosforth:Ermelo!AH190)</f>
        <v>0</v>
      </c>
      <c r="AI190" s="79">
        <f>SUM(Gosforth:Ermelo!AI190)</f>
        <v>0</v>
      </c>
      <c r="AJ190" s="79">
        <f>SUM(Gosforth:Ermelo!AJ190)</f>
        <v>0</v>
      </c>
      <c r="AK190" s="79">
        <f>SUM(Gosforth:Ermelo!AK190)</f>
        <v>0</v>
      </c>
      <c r="AL190" s="79">
        <f>SUM(Gosforth:Ermelo!AL190)</f>
        <v>0</v>
      </c>
      <c r="AM190" s="79">
        <f>SUM(Gosforth:Ermelo!AM190)</f>
        <v>0</v>
      </c>
      <c r="AN190" s="79">
        <f>SUM(Gosforth:Ermelo!AN190)</f>
        <v>0</v>
      </c>
      <c r="AO190" s="79">
        <f>SUM(Gosforth:Ermelo!AO190)</f>
        <v>0</v>
      </c>
      <c r="AP190" s="79">
        <f>SUM(Gosforth:Ermelo!AP190)</f>
        <v>0</v>
      </c>
      <c r="AQ190" s="79">
        <f>SUM(Gosforth:Ermelo!AQ190)</f>
        <v>0</v>
      </c>
      <c r="AR190" s="79">
        <f>SUM(Gosforth:Ermelo!AR190)</f>
        <v>0</v>
      </c>
      <c r="AS190" s="78">
        <f>SUM(Gosforth:Ermelo!AS190)</f>
        <v>9995000</v>
      </c>
      <c r="AT190" s="80">
        <f>SUM(Gosforth:Ermelo!AT190)</f>
        <v>0</v>
      </c>
      <c r="AU190" s="79">
        <f>SUM(Gosforth:Ermelo!AU190)</f>
        <v>0</v>
      </c>
      <c r="AV190" s="79">
        <f>SUM(Gosforth:Ermelo!AV190)</f>
        <v>0</v>
      </c>
      <c r="AW190" s="79">
        <f>SUM(Gosforth:Ermelo!AW190)</f>
        <v>0</v>
      </c>
      <c r="AX190" s="79">
        <f>SUM(Gosforth:Ermelo!AX190)</f>
        <v>0</v>
      </c>
      <c r="AY190" s="79">
        <f>SUM(Gosforth:Ermelo!AY190)</f>
        <v>0</v>
      </c>
      <c r="AZ190" s="79">
        <f>SUM(Gosforth:Ermelo!AZ190)</f>
        <v>0</v>
      </c>
      <c r="BA190" s="79">
        <f>SUM(Gosforth:Ermelo!BA190)</f>
        <v>0</v>
      </c>
      <c r="BB190" s="79">
        <f>SUM(Gosforth:Ermelo!BB190)</f>
        <v>0</v>
      </c>
      <c r="BC190" s="79">
        <f>SUM(Gosforth:Ermelo!BC190)</f>
        <v>0</v>
      </c>
      <c r="BD190" s="79">
        <f>SUM(Gosforth:Ermelo!BD190)</f>
        <v>0</v>
      </c>
      <c r="BE190" s="78">
        <f>SUM(Gosforth:Ermelo!BE190)</f>
        <v>9995000</v>
      </c>
      <c r="BF190" s="80">
        <f>SUM(Gosforth:Ermelo!BF190)</f>
        <v>0</v>
      </c>
      <c r="BG190" s="79">
        <f>SUM(Gosforth:Ermelo!BG190)</f>
        <v>0</v>
      </c>
      <c r="BH190" s="79">
        <f>SUM(Gosforth:Ermelo!BH190)</f>
        <v>0</v>
      </c>
      <c r="BI190" s="79">
        <f>SUM(Gosforth:Ermelo!BI190)</f>
        <v>0</v>
      </c>
      <c r="BJ190" s="79">
        <f>SUM(Gosforth:Ermelo!BJ190)</f>
        <v>0</v>
      </c>
      <c r="BK190" s="79">
        <f>SUM(Gosforth:Ermelo!BK190)</f>
        <v>0</v>
      </c>
      <c r="BL190" s="79">
        <f>SUM(Gosforth:Ermelo!BL190)</f>
        <v>0</v>
      </c>
      <c r="BM190" s="79">
        <f>SUM(Gosforth:Ermelo!BM190)</f>
        <v>0</v>
      </c>
      <c r="BN190" s="79">
        <f>SUM(Gosforth:Ermelo!BN190)</f>
        <v>0</v>
      </c>
      <c r="BO190" s="79">
        <f>SUM(Gosforth:Ermelo!BO190)</f>
        <v>0</v>
      </c>
      <c r="BP190" s="79">
        <f>SUM(Gosforth:Ermelo!BP190)</f>
        <v>0</v>
      </c>
      <c r="BQ190" s="78">
        <f>SUM(Gosforth:Ermelo!BQ190)</f>
        <v>9995000</v>
      </c>
      <c r="BR190" s="80">
        <f>SUM(Gosforth:Ermelo!BR190)</f>
        <v>0</v>
      </c>
      <c r="BS190" s="79">
        <f>SUM(Gosforth:Ermelo!BS190)</f>
        <v>0</v>
      </c>
      <c r="BT190" s="79">
        <f>SUM(Gosforth:Ermelo!BT190)</f>
        <v>0</v>
      </c>
      <c r="BU190" s="79">
        <f>SUM(Gosforth:Ermelo!BU190)</f>
        <v>0</v>
      </c>
      <c r="BV190" s="79">
        <f>SUM(Gosforth:Ermelo!BV190)</f>
        <v>0</v>
      </c>
      <c r="BW190" s="79">
        <f>SUM(Gosforth:Ermelo!BW190)</f>
        <v>0</v>
      </c>
      <c r="BX190" s="79">
        <f>SUM(Gosforth:Ermelo!BX190)</f>
        <v>0</v>
      </c>
      <c r="BY190" s="79">
        <f>SUM(Gosforth:Ermelo!BY190)</f>
        <v>0</v>
      </c>
      <c r="BZ190" s="79">
        <f>SUM(Gosforth:Ermelo!BZ190)</f>
        <v>0</v>
      </c>
      <c r="CA190" s="79">
        <f>SUM(Gosforth:Ermelo!CA190)</f>
        <v>0</v>
      </c>
      <c r="CB190" s="79">
        <f>SUM(Gosforth:Ermelo!CB190)</f>
        <v>0</v>
      </c>
      <c r="CC190" s="78">
        <f>SUM(Gosforth:Ermelo!CC190)</f>
        <v>9995000</v>
      </c>
      <c r="CD190" s="41" t="s">
        <v>54</v>
      </c>
    </row>
    <row r="191" spans="1:82" ht="30">
      <c r="A191" s="41"/>
      <c r="B191" s="147" t="s">
        <v>369</v>
      </c>
      <c r="C191" s="148" t="str">
        <f>"Manual Lanes Credit Card transactions: Fees/ commissions related to Bank for Credit Card transactions during the Operations Service Period - Overhead charge and profit in respect to A-10009a"</f>
        <v>Manual Lanes Credit Card transactions: Fees/ commissions related to Bank for Credit Card transactions during the Operations Service Period - Overhead charge and profit in respect to A-10009a</v>
      </c>
      <c r="D191" s="149" t="s">
        <v>353</v>
      </c>
      <c r="E191" s="321">
        <f>SUM(Gosforth:Ermelo!E191)</f>
        <v>59970000</v>
      </c>
      <c r="F191" s="221" t="b">
        <f>(Gosforth!G191+Dalpark!G191+Leandra!G191+Trichardt!G191+Ermelo!G191)=G191</f>
        <v>1</v>
      </c>
      <c r="G191" s="76">
        <f t="shared" si="81"/>
        <v>0</v>
      </c>
      <c r="H191" s="77">
        <f>SUM(Gosforth:Ermelo!H191)</f>
        <v>0</v>
      </c>
      <c r="I191" s="78">
        <f>SUM(Gosforth:Ermelo!I191)</f>
        <v>0</v>
      </c>
      <c r="J191" s="77">
        <f>SUM(Gosforth:Ermelo!J191)</f>
        <v>0</v>
      </c>
      <c r="K191" s="79">
        <f>SUM(Gosforth:Ermelo!K191)</f>
        <v>0</v>
      </c>
      <c r="L191" s="79">
        <f>SUM(Gosforth:Ermelo!L191)</f>
        <v>0</v>
      </c>
      <c r="M191" s="79">
        <f>SUM(Gosforth:Ermelo!M191)</f>
        <v>0</v>
      </c>
      <c r="N191" s="79">
        <f>SUM(Gosforth:Ermelo!N191)</f>
        <v>0</v>
      </c>
      <c r="O191" s="79">
        <f>SUM(Gosforth:Ermelo!O191)</f>
        <v>0</v>
      </c>
      <c r="P191" s="79">
        <f>SUM(Gosforth:Ermelo!P191)</f>
        <v>0</v>
      </c>
      <c r="Q191" s="79">
        <f>SUM(Gosforth:Ermelo!Q191)</f>
        <v>0</v>
      </c>
      <c r="R191" s="79">
        <f>SUM(Gosforth:Ermelo!R191)</f>
        <v>0</v>
      </c>
      <c r="S191" s="79">
        <f>SUM(Gosforth:Ermelo!S191)</f>
        <v>0</v>
      </c>
      <c r="T191" s="79">
        <f>SUM(Gosforth:Ermelo!T191)</f>
        <v>0</v>
      </c>
      <c r="U191" s="78">
        <f>SUM(Gosforth:Ermelo!U191)</f>
        <v>0</v>
      </c>
      <c r="V191" s="77">
        <f>SUM(Gosforth:Ermelo!V191)</f>
        <v>0</v>
      </c>
      <c r="W191" s="79">
        <f>SUM(Gosforth:Ermelo!W191)</f>
        <v>0</v>
      </c>
      <c r="X191" s="79">
        <f>SUM(Gosforth:Ermelo!X191)</f>
        <v>0</v>
      </c>
      <c r="Y191" s="79">
        <f>SUM(Gosforth:Ermelo!Y191)</f>
        <v>0</v>
      </c>
      <c r="Z191" s="79">
        <f>SUM(Gosforth:Ermelo!Z191)</f>
        <v>0</v>
      </c>
      <c r="AA191" s="79">
        <f>SUM(Gosforth:Ermelo!AA191)</f>
        <v>0</v>
      </c>
      <c r="AB191" s="79">
        <f>SUM(Gosforth:Ermelo!AB191)</f>
        <v>0</v>
      </c>
      <c r="AC191" s="79">
        <f>SUM(Gosforth:Ermelo!AC191)</f>
        <v>0</v>
      </c>
      <c r="AD191" s="79">
        <f>SUM(Gosforth:Ermelo!AD191)</f>
        <v>0</v>
      </c>
      <c r="AE191" s="79">
        <f>SUM(Gosforth:Ermelo!AE191)</f>
        <v>0</v>
      </c>
      <c r="AF191" s="79">
        <f>SUM(Gosforth:Ermelo!AF191)</f>
        <v>0</v>
      </c>
      <c r="AG191" s="78">
        <f>SUM(Gosforth:Ermelo!AG191)</f>
        <v>0</v>
      </c>
      <c r="AH191" s="80">
        <f>SUM(Gosforth:Ermelo!AH191)</f>
        <v>0</v>
      </c>
      <c r="AI191" s="79">
        <f>SUM(Gosforth:Ermelo!AI191)</f>
        <v>0</v>
      </c>
      <c r="AJ191" s="79">
        <f>SUM(Gosforth:Ermelo!AJ191)</f>
        <v>0</v>
      </c>
      <c r="AK191" s="79">
        <f>SUM(Gosforth:Ermelo!AK191)</f>
        <v>0</v>
      </c>
      <c r="AL191" s="79">
        <f>SUM(Gosforth:Ermelo!AL191)</f>
        <v>0</v>
      </c>
      <c r="AM191" s="79">
        <f>SUM(Gosforth:Ermelo!AM191)</f>
        <v>0</v>
      </c>
      <c r="AN191" s="79">
        <f>SUM(Gosforth:Ermelo!AN191)</f>
        <v>0</v>
      </c>
      <c r="AO191" s="79">
        <f>SUM(Gosforth:Ermelo!AO191)</f>
        <v>0</v>
      </c>
      <c r="AP191" s="79">
        <f>SUM(Gosforth:Ermelo!AP191)</f>
        <v>0</v>
      </c>
      <c r="AQ191" s="79">
        <f>SUM(Gosforth:Ermelo!AQ191)</f>
        <v>0</v>
      </c>
      <c r="AR191" s="79">
        <f>SUM(Gosforth:Ermelo!AR191)</f>
        <v>0</v>
      </c>
      <c r="AS191" s="78">
        <f>SUM(Gosforth:Ermelo!AS191)</f>
        <v>0</v>
      </c>
      <c r="AT191" s="80">
        <f>SUM(Gosforth:Ermelo!AT191)</f>
        <v>0</v>
      </c>
      <c r="AU191" s="79">
        <f>SUM(Gosforth:Ermelo!AU191)</f>
        <v>0</v>
      </c>
      <c r="AV191" s="79">
        <f>SUM(Gosforth:Ermelo!AV191)</f>
        <v>0</v>
      </c>
      <c r="AW191" s="79">
        <f>SUM(Gosforth:Ermelo!AW191)</f>
        <v>0</v>
      </c>
      <c r="AX191" s="79">
        <f>SUM(Gosforth:Ermelo!AX191)</f>
        <v>0</v>
      </c>
      <c r="AY191" s="79">
        <f>SUM(Gosforth:Ermelo!AY191)</f>
        <v>0</v>
      </c>
      <c r="AZ191" s="79">
        <f>SUM(Gosforth:Ermelo!AZ191)</f>
        <v>0</v>
      </c>
      <c r="BA191" s="79">
        <f>SUM(Gosforth:Ermelo!BA191)</f>
        <v>0</v>
      </c>
      <c r="BB191" s="79">
        <f>SUM(Gosforth:Ermelo!BB191)</f>
        <v>0</v>
      </c>
      <c r="BC191" s="79">
        <f>SUM(Gosforth:Ermelo!BC191)</f>
        <v>0</v>
      </c>
      <c r="BD191" s="79">
        <f>SUM(Gosforth:Ermelo!BD191)</f>
        <v>0</v>
      </c>
      <c r="BE191" s="78">
        <f>SUM(Gosforth:Ermelo!BE191)</f>
        <v>0</v>
      </c>
      <c r="BF191" s="80">
        <f>SUM(Gosforth:Ermelo!BF191)</f>
        <v>0</v>
      </c>
      <c r="BG191" s="79">
        <f>SUM(Gosforth:Ermelo!BG191)</f>
        <v>0</v>
      </c>
      <c r="BH191" s="79">
        <f>SUM(Gosforth:Ermelo!BH191)</f>
        <v>0</v>
      </c>
      <c r="BI191" s="79">
        <f>SUM(Gosforth:Ermelo!BI191)</f>
        <v>0</v>
      </c>
      <c r="BJ191" s="79">
        <f>SUM(Gosforth:Ermelo!BJ191)</f>
        <v>0</v>
      </c>
      <c r="BK191" s="79">
        <f>SUM(Gosforth:Ermelo!BK191)</f>
        <v>0</v>
      </c>
      <c r="BL191" s="79">
        <f>SUM(Gosforth:Ermelo!BL191)</f>
        <v>0</v>
      </c>
      <c r="BM191" s="79">
        <f>SUM(Gosforth:Ermelo!BM191)</f>
        <v>0</v>
      </c>
      <c r="BN191" s="79">
        <f>SUM(Gosforth:Ermelo!BN191)</f>
        <v>0</v>
      </c>
      <c r="BO191" s="79">
        <f>SUM(Gosforth:Ermelo!BO191)</f>
        <v>0</v>
      </c>
      <c r="BP191" s="79">
        <f>SUM(Gosforth:Ermelo!BP191)</f>
        <v>0</v>
      </c>
      <c r="BQ191" s="78">
        <f>SUM(Gosforth:Ermelo!BQ191)</f>
        <v>0</v>
      </c>
      <c r="BR191" s="80">
        <f>SUM(Gosforth:Ermelo!BR191)</f>
        <v>0</v>
      </c>
      <c r="BS191" s="79">
        <f>SUM(Gosforth:Ermelo!BS191)</f>
        <v>0</v>
      </c>
      <c r="BT191" s="79">
        <f>SUM(Gosforth:Ermelo!BT191)</f>
        <v>0</v>
      </c>
      <c r="BU191" s="79">
        <f>SUM(Gosforth:Ermelo!BU191)</f>
        <v>0</v>
      </c>
      <c r="BV191" s="79">
        <f>SUM(Gosforth:Ermelo!BV191)</f>
        <v>0</v>
      </c>
      <c r="BW191" s="79">
        <f>SUM(Gosforth:Ermelo!BW191)</f>
        <v>0</v>
      </c>
      <c r="BX191" s="79">
        <f>SUM(Gosforth:Ermelo!BX191)</f>
        <v>0</v>
      </c>
      <c r="BY191" s="79">
        <f>SUM(Gosforth:Ermelo!BY191)</f>
        <v>0</v>
      </c>
      <c r="BZ191" s="79">
        <f>SUM(Gosforth:Ermelo!BZ191)</f>
        <v>0</v>
      </c>
      <c r="CA191" s="79">
        <f>SUM(Gosforth:Ermelo!CA191)</f>
        <v>0</v>
      </c>
      <c r="CB191" s="79">
        <f>SUM(Gosforth:Ermelo!CB191)</f>
        <v>0</v>
      </c>
      <c r="CC191" s="78">
        <f>SUM(Gosforth:Ermelo!CC191)</f>
        <v>0</v>
      </c>
      <c r="CD191" s="41" t="s">
        <v>54</v>
      </c>
    </row>
    <row r="192" spans="1:82" s="41" customFormat="1" ht="30">
      <c r="A192" s="45"/>
      <c r="B192" s="25" t="s">
        <v>370</v>
      </c>
      <c r="C192" s="28" t="str">
        <f>"ETC Account Payments: Fees/ commissions related to banks and other providers of Payment means during Operation Service Period- Fees and Commissions"</f>
        <v>ETC Account Payments: Fees/ commissions related to banks and other providers of Payment means during Operation Service Period- Fees and Commissions</v>
      </c>
      <c r="D192" s="146" t="s">
        <v>351</v>
      </c>
      <c r="E192" s="266">
        <f>SUM(Gosforth:Ermelo!E192)</f>
        <v>5</v>
      </c>
      <c r="F192" s="221" t="b">
        <f>(Gosforth!G192+Dalpark!G192+Leandra!G192+Trichardt!G192+Ermelo!G192)=G192</f>
        <v>1</v>
      </c>
      <c r="G192" s="76">
        <f t="shared" si="81"/>
        <v>31770000</v>
      </c>
      <c r="H192" s="77">
        <f>SUM(Gosforth:Ermelo!H192)</f>
        <v>0</v>
      </c>
      <c r="I192" s="78">
        <f>SUM(Gosforth:Ermelo!I192)</f>
        <v>0</v>
      </c>
      <c r="J192" s="77">
        <f>SUM(Gosforth:Ermelo!J192)</f>
        <v>0</v>
      </c>
      <c r="K192" s="79">
        <f>SUM(Gosforth:Ermelo!K192)</f>
        <v>0</v>
      </c>
      <c r="L192" s="79">
        <f>SUM(Gosforth:Ermelo!L192)</f>
        <v>0</v>
      </c>
      <c r="M192" s="79">
        <f>SUM(Gosforth:Ermelo!M192)</f>
        <v>0</v>
      </c>
      <c r="N192" s="79">
        <f>SUM(Gosforth:Ermelo!N192)</f>
        <v>0</v>
      </c>
      <c r="O192" s="79">
        <f>SUM(Gosforth:Ermelo!O192)</f>
        <v>0</v>
      </c>
      <c r="P192" s="79">
        <f>SUM(Gosforth:Ermelo!P192)</f>
        <v>0</v>
      </c>
      <c r="Q192" s="79">
        <f>SUM(Gosforth:Ermelo!Q192)</f>
        <v>0</v>
      </c>
      <c r="R192" s="79">
        <f>SUM(Gosforth:Ermelo!R192)</f>
        <v>0</v>
      </c>
      <c r="S192" s="79">
        <f>SUM(Gosforth:Ermelo!S192)</f>
        <v>0</v>
      </c>
      <c r="T192" s="79">
        <f>SUM(Gosforth:Ermelo!T192)</f>
        <v>0</v>
      </c>
      <c r="U192" s="78">
        <f>SUM(Gosforth:Ermelo!U192)</f>
        <v>5295000</v>
      </c>
      <c r="V192" s="77">
        <f>SUM(Gosforth:Ermelo!V192)</f>
        <v>0</v>
      </c>
      <c r="W192" s="79">
        <f>SUM(Gosforth:Ermelo!W192)</f>
        <v>0</v>
      </c>
      <c r="X192" s="79">
        <f>SUM(Gosforth:Ermelo!X192)</f>
        <v>0</v>
      </c>
      <c r="Y192" s="79">
        <f>SUM(Gosforth:Ermelo!Y192)</f>
        <v>0</v>
      </c>
      <c r="Z192" s="79">
        <f>SUM(Gosforth:Ermelo!Z192)</f>
        <v>0</v>
      </c>
      <c r="AA192" s="79">
        <f>SUM(Gosforth:Ermelo!AA192)</f>
        <v>0</v>
      </c>
      <c r="AB192" s="79">
        <f>SUM(Gosforth:Ermelo!AB192)</f>
        <v>0</v>
      </c>
      <c r="AC192" s="79">
        <f>SUM(Gosforth:Ermelo!AC192)</f>
        <v>0</v>
      </c>
      <c r="AD192" s="79">
        <f>SUM(Gosforth:Ermelo!AD192)</f>
        <v>0</v>
      </c>
      <c r="AE192" s="79">
        <f>SUM(Gosforth:Ermelo!AE192)</f>
        <v>0</v>
      </c>
      <c r="AF192" s="79">
        <f>SUM(Gosforth:Ermelo!AF192)</f>
        <v>0</v>
      </c>
      <c r="AG192" s="78">
        <f>SUM(Gosforth:Ermelo!AG192)</f>
        <v>5295000</v>
      </c>
      <c r="AH192" s="80">
        <f>SUM(Gosforth:Ermelo!AH192)</f>
        <v>0</v>
      </c>
      <c r="AI192" s="79">
        <f>SUM(Gosforth:Ermelo!AI192)</f>
        <v>0</v>
      </c>
      <c r="AJ192" s="79">
        <f>SUM(Gosforth:Ermelo!AJ192)</f>
        <v>0</v>
      </c>
      <c r="AK192" s="79">
        <f>SUM(Gosforth:Ermelo!AK192)</f>
        <v>0</v>
      </c>
      <c r="AL192" s="79">
        <f>SUM(Gosforth:Ermelo!AL192)</f>
        <v>0</v>
      </c>
      <c r="AM192" s="79">
        <f>SUM(Gosforth:Ermelo!AM192)</f>
        <v>0</v>
      </c>
      <c r="AN192" s="79">
        <f>SUM(Gosforth:Ermelo!AN192)</f>
        <v>0</v>
      </c>
      <c r="AO192" s="79">
        <f>SUM(Gosforth:Ermelo!AO192)</f>
        <v>0</v>
      </c>
      <c r="AP192" s="79">
        <f>SUM(Gosforth:Ermelo!AP192)</f>
        <v>0</v>
      </c>
      <c r="AQ192" s="79">
        <f>SUM(Gosforth:Ermelo!AQ192)</f>
        <v>0</v>
      </c>
      <c r="AR192" s="79">
        <f>SUM(Gosforth:Ermelo!AR192)</f>
        <v>0</v>
      </c>
      <c r="AS192" s="78">
        <f>SUM(Gosforth:Ermelo!AS192)</f>
        <v>5295000</v>
      </c>
      <c r="AT192" s="80">
        <f>SUM(Gosforth:Ermelo!AT192)</f>
        <v>0</v>
      </c>
      <c r="AU192" s="79">
        <f>SUM(Gosforth:Ermelo!AU192)</f>
        <v>0</v>
      </c>
      <c r="AV192" s="79">
        <f>SUM(Gosforth:Ermelo!AV192)</f>
        <v>0</v>
      </c>
      <c r="AW192" s="79">
        <f>SUM(Gosforth:Ermelo!AW192)</f>
        <v>0</v>
      </c>
      <c r="AX192" s="79">
        <f>SUM(Gosforth:Ermelo!AX192)</f>
        <v>0</v>
      </c>
      <c r="AY192" s="79">
        <f>SUM(Gosforth:Ermelo!AY192)</f>
        <v>0</v>
      </c>
      <c r="AZ192" s="79">
        <f>SUM(Gosforth:Ermelo!AZ192)</f>
        <v>0</v>
      </c>
      <c r="BA192" s="79">
        <f>SUM(Gosforth:Ermelo!BA192)</f>
        <v>0</v>
      </c>
      <c r="BB192" s="79">
        <f>SUM(Gosforth:Ermelo!BB192)</f>
        <v>0</v>
      </c>
      <c r="BC192" s="79">
        <f>SUM(Gosforth:Ermelo!BC192)</f>
        <v>0</v>
      </c>
      <c r="BD192" s="79">
        <f>SUM(Gosforth:Ermelo!BD192)</f>
        <v>0</v>
      </c>
      <c r="BE192" s="78">
        <f>SUM(Gosforth:Ermelo!BE192)</f>
        <v>5295000</v>
      </c>
      <c r="BF192" s="80">
        <f>SUM(Gosforth:Ermelo!BF192)</f>
        <v>0</v>
      </c>
      <c r="BG192" s="79">
        <f>SUM(Gosforth:Ermelo!BG192)</f>
        <v>0</v>
      </c>
      <c r="BH192" s="79">
        <f>SUM(Gosforth:Ermelo!BH192)</f>
        <v>0</v>
      </c>
      <c r="BI192" s="79">
        <f>SUM(Gosforth:Ermelo!BI192)</f>
        <v>0</v>
      </c>
      <c r="BJ192" s="79">
        <f>SUM(Gosforth:Ermelo!BJ192)</f>
        <v>0</v>
      </c>
      <c r="BK192" s="79">
        <f>SUM(Gosforth:Ermelo!BK192)</f>
        <v>0</v>
      </c>
      <c r="BL192" s="79">
        <f>SUM(Gosforth:Ermelo!BL192)</f>
        <v>0</v>
      </c>
      <c r="BM192" s="79">
        <f>SUM(Gosforth:Ermelo!BM192)</f>
        <v>0</v>
      </c>
      <c r="BN192" s="79">
        <f>SUM(Gosforth:Ermelo!BN192)</f>
        <v>0</v>
      </c>
      <c r="BO192" s="79">
        <f>SUM(Gosforth:Ermelo!BO192)</f>
        <v>0</v>
      </c>
      <c r="BP192" s="79">
        <f>SUM(Gosforth:Ermelo!BP192)</f>
        <v>0</v>
      </c>
      <c r="BQ192" s="78">
        <f>SUM(Gosforth:Ermelo!BQ192)</f>
        <v>5295000</v>
      </c>
      <c r="BR192" s="80">
        <f>SUM(Gosforth:Ermelo!BR192)</f>
        <v>0</v>
      </c>
      <c r="BS192" s="79">
        <f>SUM(Gosforth:Ermelo!BS192)</f>
        <v>0</v>
      </c>
      <c r="BT192" s="79">
        <f>SUM(Gosforth:Ermelo!BT192)</f>
        <v>0</v>
      </c>
      <c r="BU192" s="79">
        <f>SUM(Gosforth:Ermelo!BU192)</f>
        <v>0</v>
      </c>
      <c r="BV192" s="79">
        <f>SUM(Gosforth:Ermelo!BV192)</f>
        <v>0</v>
      </c>
      <c r="BW192" s="79">
        <f>SUM(Gosforth:Ermelo!BW192)</f>
        <v>0</v>
      </c>
      <c r="BX192" s="79">
        <f>SUM(Gosforth:Ermelo!BX192)</f>
        <v>0</v>
      </c>
      <c r="BY192" s="79">
        <f>SUM(Gosforth:Ermelo!BY192)</f>
        <v>0</v>
      </c>
      <c r="BZ192" s="79">
        <f>SUM(Gosforth:Ermelo!BZ192)</f>
        <v>0</v>
      </c>
      <c r="CA192" s="79">
        <f>SUM(Gosforth:Ermelo!CA192)</f>
        <v>0</v>
      </c>
      <c r="CB192" s="79">
        <f>SUM(Gosforth:Ermelo!CB192)</f>
        <v>0</v>
      </c>
      <c r="CC192" s="78">
        <f>SUM(Gosforth:Ermelo!CC192)</f>
        <v>5295000</v>
      </c>
      <c r="CD192" s="41" t="s">
        <v>54</v>
      </c>
    </row>
    <row r="193" spans="1:82" ht="30">
      <c r="A193" s="41"/>
      <c r="B193" s="147" t="s">
        <v>371</v>
      </c>
      <c r="C193" s="148" t="str">
        <f>"ETC Account Payments: Fees/ commissions related to banks and other providers of Payment means during Operation Service Period - Overhead charge and profit in respect to A-10010a"</f>
        <v>ETC Account Payments: Fees/ commissions related to banks and other providers of Payment means during Operation Service Period - Overhead charge and profit in respect to A-10010a</v>
      </c>
      <c r="D193" s="149" t="s">
        <v>353</v>
      </c>
      <c r="E193" s="321">
        <f>SUM(Gosforth:Ermelo!E193)</f>
        <v>31770000</v>
      </c>
      <c r="F193" s="221" t="b">
        <f>(Gosforth!G193+Dalpark!G193+Leandra!G193+Trichardt!G193+Ermelo!G193)=G193</f>
        <v>1</v>
      </c>
      <c r="G193" s="76">
        <f t="shared" si="81"/>
        <v>0</v>
      </c>
      <c r="H193" s="77">
        <f>SUM(Gosforth:Ermelo!H193)</f>
        <v>0</v>
      </c>
      <c r="I193" s="78">
        <f>SUM(Gosforth:Ermelo!I193)</f>
        <v>0</v>
      </c>
      <c r="J193" s="77">
        <f>SUM(Gosforth:Ermelo!J193)</f>
        <v>0</v>
      </c>
      <c r="K193" s="79">
        <f>SUM(Gosforth:Ermelo!K193)</f>
        <v>0</v>
      </c>
      <c r="L193" s="79">
        <f>SUM(Gosforth:Ermelo!L193)</f>
        <v>0</v>
      </c>
      <c r="M193" s="79">
        <f>SUM(Gosforth:Ermelo!M193)</f>
        <v>0</v>
      </c>
      <c r="N193" s="79">
        <f>SUM(Gosforth:Ermelo!N193)</f>
        <v>0</v>
      </c>
      <c r="O193" s="79">
        <f>SUM(Gosforth:Ermelo!O193)</f>
        <v>0</v>
      </c>
      <c r="P193" s="79">
        <f>SUM(Gosforth:Ermelo!P193)</f>
        <v>0</v>
      </c>
      <c r="Q193" s="79">
        <f>SUM(Gosforth:Ermelo!Q193)</f>
        <v>0</v>
      </c>
      <c r="R193" s="79">
        <f>SUM(Gosforth:Ermelo!R193)</f>
        <v>0</v>
      </c>
      <c r="S193" s="79">
        <f>SUM(Gosforth:Ermelo!S193)</f>
        <v>0</v>
      </c>
      <c r="T193" s="79">
        <f>SUM(Gosforth:Ermelo!T193)</f>
        <v>0</v>
      </c>
      <c r="U193" s="78">
        <f>SUM(Gosforth:Ermelo!U193)</f>
        <v>0</v>
      </c>
      <c r="V193" s="77">
        <f>SUM(Gosforth:Ermelo!V193)</f>
        <v>0</v>
      </c>
      <c r="W193" s="79">
        <f>SUM(Gosforth:Ermelo!W193)</f>
        <v>0</v>
      </c>
      <c r="X193" s="79">
        <f>SUM(Gosforth:Ermelo!X193)</f>
        <v>0</v>
      </c>
      <c r="Y193" s="79">
        <f>SUM(Gosforth:Ermelo!Y193)</f>
        <v>0</v>
      </c>
      <c r="Z193" s="79">
        <f>SUM(Gosforth:Ermelo!Z193)</f>
        <v>0</v>
      </c>
      <c r="AA193" s="79">
        <f>SUM(Gosforth:Ermelo!AA193)</f>
        <v>0</v>
      </c>
      <c r="AB193" s="79">
        <f>SUM(Gosforth:Ermelo!AB193)</f>
        <v>0</v>
      </c>
      <c r="AC193" s="79">
        <f>SUM(Gosforth:Ermelo!AC193)</f>
        <v>0</v>
      </c>
      <c r="AD193" s="79">
        <f>SUM(Gosforth:Ermelo!AD193)</f>
        <v>0</v>
      </c>
      <c r="AE193" s="79">
        <f>SUM(Gosforth:Ermelo!AE193)</f>
        <v>0</v>
      </c>
      <c r="AF193" s="79">
        <f>SUM(Gosforth:Ermelo!AF193)</f>
        <v>0</v>
      </c>
      <c r="AG193" s="78">
        <f>SUM(Gosforth:Ermelo!AG193)</f>
        <v>0</v>
      </c>
      <c r="AH193" s="80">
        <f>SUM(Gosforth:Ermelo!AH193)</f>
        <v>0</v>
      </c>
      <c r="AI193" s="79">
        <f>SUM(Gosforth:Ermelo!AI193)</f>
        <v>0</v>
      </c>
      <c r="AJ193" s="79">
        <f>SUM(Gosforth:Ermelo!AJ193)</f>
        <v>0</v>
      </c>
      <c r="AK193" s="79">
        <f>SUM(Gosforth:Ermelo!AK193)</f>
        <v>0</v>
      </c>
      <c r="AL193" s="79">
        <f>SUM(Gosforth:Ermelo!AL193)</f>
        <v>0</v>
      </c>
      <c r="AM193" s="79">
        <f>SUM(Gosforth:Ermelo!AM193)</f>
        <v>0</v>
      </c>
      <c r="AN193" s="79">
        <f>SUM(Gosforth:Ermelo!AN193)</f>
        <v>0</v>
      </c>
      <c r="AO193" s="79">
        <f>SUM(Gosforth:Ermelo!AO193)</f>
        <v>0</v>
      </c>
      <c r="AP193" s="79">
        <f>SUM(Gosforth:Ermelo!AP193)</f>
        <v>0</v>
      </c>
      <c r="AQ193" s="79">
        <f>SUM(Gosforth:Ermelo!AQ193)</f>
        <v>0</v>
      </c>
      <c r="AR193" s="79">
        <f>SUM(Gosforth:Ermelo!AR193)</f>
        <v>0</v>
      </c>
      <c r="AS193" s="78">
        <f>SUM(Gosforth:Ermelo!AS193)</f>
        <v>0</v>
      </c>
      <c r="AT193" s="80">
        <f>SUM(Gosforth:Ermelo!AT193)</f>
        <v>0</v>
      </c>
      <c r="AU193" s="79">
        <f>SUM(Gosforth:Ermelo!AU193)</f>
        <v>0</v>
      </c>
      <c r="AV193" s="79">
        <f>SUM(Gosforth:Ermelo!AV193)</f>
        <v>0</v>
      </c>
      <c r="AW193" s="79">
        <f>SUM(Gosforth:Ermelo!AW193)</f>
        <v>0</v>
      </c>
      <c r="AX193" s="79">
        <f>SUM(Gosforth:Ermelo!AX193)</f>
        <v>0</v>
      </c>
      <c r="AY193" s="79">
        <f>SUM(Gosforth:Ermelo!AY193)</f>
        <v>0</v>
      </c>
      <c r="AZ193" s="79">
        <f>SUM(Gosforth:Ermelo!AZ193)</f>
        <v>0</v>
      </c>
      <c r="BA193" s="79">
        <f>SUM(Gosforth:Ermelo!BA193)</f>
        <v>0</v>
      </c>
      <c r="BB193" s="79">
        <f>SUM(Gosforth:Ermelo!BB193)</f>
        <v>0</v>
      </c>
      <c r="BC193" s="79">
        <f>SUM(Gosforth:Ermelo!BC193)</f>
        <v>0</v>
      </c>
      <c r="BD193" s="79">
        <f>SUM(Gosforth:Ermelo!BD193)</f>
        <v>0</v>
      </c>
      <c r="BE193" s="78">
        <f>SUM(Gosforth:Ermelo!BE193)</f>
        <v>0</v>
      </c>
      <c r="BF193" s="80">
        <f>SUM(Gosforth:Ermelo!BF193)</f>
        <v>0</v>
      </c>
      <c r="BG193" s="79">
        <f>SUM(Gosforth:Ermelo!BG193)</f>
        <v>0</v>
      </c>
      <c r="BH193" s="79">
        <f>SUM(Gosforth:Ermelo!BH193)</f>
        <v>0</v>
      </c>
      <c r="BI193" s="79">
        <f>SUM(Gosforth:Ermelo!BI193)</f>
        <v>0</v>
      </c>
      <c r="BJ193" s="79">
        <f>SUM(Gosforth:Ermelo!BJ193)</f>
        <v>0</v>
      </c>
      <c r="BK193" s="79">
        <f>SUM(Gosforth:Ermelo!BK193)</f>
        <v>0</v>
      </c>
      <c r="BL193" s="79">
        <f>SUM(Gosforth:Ermelo!BL193)</f>
        <v>0</v>
      </c>
      <c r="BM193" s="79">
        <f>SUM(Gosforth:Ermelo!BM193)</f>
        <v>0</v>
      </c>
      <c r="BN193" s="79">
        <f>SUM(Gosforth:Ermelo!BN193)</f>
        <v>0</v>
      </c>
      <c r="BO193" s="79">
        <f>SUM(Gosforth:Ermelo!BO193)</f>
        <v>0</v>
      </c>
      <c r="BP193" s="79">
        <f>SUM(Gosforth:Ermelo!BP193)</f>
        <v>0</v>
      </c>
      <c r="BQ193" s="78">
        <f>SUM(Gosforth:Ermelo!BQ193)</f>
        <v>0</v>
      </c>
      <c r="BR193" s="80">
        <f>SUM(Gosforth:Ermelo!BR193)</f>
        <v>0</v>
      </c>
      <c r="BS193" s="79">
        <f>SUM(Gosforth:Ermelo!BS193)</f>
        <v>0</v>
      </c>
      <c r="BT193" s="79">
        <f>SUM(Gosforth:Ermelo!BT193)</f>
        <v>0</v>
      </c>
      <c r="BU193" s="79">
        <f>SUM(Gosforth:Ermelo!BU193)</f>
        <v>0</v>
      </c>
      <c r="BV193" s="79">
        <f>SUM(Gosforth:Ermelo!BV193)</f>
        <v>0</v>
      </c>
      <c r="BW193" s="79">
        <f>SUM(Gosforth:Ermelo!BW193)</f>
        <v>0</v>
      </c>
      <c r="BX193" s="79">
        <f>SUM(Gosforth:Ermelo!BX193)</f>
        <v>0</v>
      </c>
      <c r="BY193" s="79">
        <f>SUM(Gosforth:Ermelo!BY193)</f>
        <v>0</v>
      </c>
      <c r="BZ193" s="79">
        <f>SUM(Gosforth:Ermelo!BZ193)</f>
        <v>0</v>
      </c>
      <c r="CA193" s="79">
        <f>SUM(Gosforth:Ermelo!CA193)</f>
        <v>0</v>
      </c>
      <c r="CB193" s="79">
        <f>SUM(Gosforth:Ermelo!CB193)</f>
        <v>0</v>
      </c>
      <c r="CC193" s="78">
        <f>SUM(Gosforth:Ermelo!CC193)</f>
        <v>0</v>
      </c>
      <c r="CD193" s="41" t="s">
        <v>54</v>
      </c>
    </row>
    <row r="194" spans="1:82" ht="15">
      <c r="A194" s="41"/>
      <c r="B194" s="147" t="s">
        <v>372</v>
      </c>
      <c r="C194" s="148" t="str">
        <f>"Fees related to TCH Service - Fees"</f>
        <v>Fees related to TCH Service - Fees</v>
      </c>
      <c r="D194" s="146" t="s">
        <v>351</v>
      </c>
      <c r="E194" s="266">
        <f>SUM(Gosforth:Ermelo!E194)</f>
        <v>5</v>
      </c>
      <c r="F194" s="221" t="b">
        <f>(Gosforth!G194+Dalpark!G194+Leandra!G194+Trichardt!G194+Ermelo!G194)=G194</f>
        <v>1</v>
      </c>
      <c r="G194" s="76">
        <f t="shared" si="81"/>
        <v>450000</v>
      </c>
      <c r="H194" s="77">
        <f>SUM(Gosforth:Ermelo!H194)</f>
        <v>0</v>
      </c>
      <c r="I194" s="78">
        <f>SUM(Gosforth:Ermelo!I194)</f>
        <v>0</v>
      </c>
      <c r="J194" s="77">
        <f>SUM(Gosforth:Ermelo!J194)</f>
        <v>0</v>
      </c>
      <c r="K194" s="79">
        <f>SUM(Gosforth:Ermelo!K194)</f>
        <v>0</v>
      </c>
      <c r="L194" s="79">
        <f>SUM(Gosforth:Ermelo!L194)</f>
        <v>0</v>
      </c>
      <c r="M194" s="79">
        <f>SUM(Gosforth:Ermelo!M194)</f>
        <v>0</v>
      </c>
      <c r="N194" s="79">
        <f>SUM(Gosforth:Ermelo!N194)</f>
        <v>0</v>
      </c>
      <c r="O194" s="79">
        <f>SUM(Gosforth:Ermelo!O194)</f>
        <v>0</v>
      </c>
      <c r="P194" s="79">
        <f>SUM(Gosforth:Ermelo!P194)</f>
        <v>0</v>
      </c>
      <c r="Q194" s="79">
        <f>SUM(Gosforth:Ermelo!Q194)</f>
        <v>0</v>
      </c>
      <c r="R194" s="79">
        <f>SUM(Gosforth:Ermelo!R194)</f>
        <v>0</v>
      </c>
      <c r="S194" s="79">
        <f>SUM(Gosforth:Ermelo!S194)</f>
        <v>0</v>
      </c>
      <c r="T194" s="79">
        <f>SUM(Gosforth:Ermelo!T194)</f>
        <v>0</v>
      </c>
      <c r="U194" s="78">
        <f>SUM(Gosforth:Ermelo!U194)</f>
        <v>75000</v>
      </c>
      <c r="V194" s="77">
        <f>SUM(Gosforth:Ermelo!V194)</f>
        <v>0</v>
      </c>
      <c r="W194" s="79">
        <f>SUM(Gosforth:Ermelo!W194)</f>
        <v>0</v>
      </c>
      <c r="X194" s="79">
        <f>SUM(Gosforth:Ermelo!X194)</f>
        <v>0</v>
      </c>
      <c r="Y194" s="79">
        <f>SUM(Gosforth:Ermelo!Y194)</f>
        <v>0</v>
      </c>
      <c r="Z194" s="79">
        <f>SUM(Gosforth:Ermelo!Z194)</f>
        <v>0</v>
      </c>
      <c r="AA194" s="79">
        <f>SUM(Gosforth:Ermelo!AA194)</f>
        <v>0</v>
      </c>
      <c r="AB194" s="79">
        <f>SUM(Gosforth:Ermelo!AB194)</f>
        <v>0</v>
      </c>
      <c r="AC194" s="79">
        <f>SUM(Gosforth:Ermelo!AC194)</f>
        <v>0</v>
      </c>
      <c r="AD194" s="79">
        <f>SUM(Gosforth:Ermelo!AD194)</f>
        <v>0</v>
      </c>
      <c r="AE194" s="79">
        <f>SUM(Gosforth:Ermelo!AE194)</f>
        <v>0</v>
      </c>
      <c r="AF194" s="79">
        <f>SUM(Gosforth:Ermelo!AF194)</f>
        <v>0</v>
      </c>
      <c r="AG194" s="78">
        <f>SUM(Gosforth:Ermelo!AG194)</f>
        <v>75000</v>
      </c>
      <c r="AH194" s="80">
        <f>SUM(Gosforth:Ermelo!AH194)</f>
        <v>0</v>
      </c>
      <c r="AI194" s="79">
        <f>SUM(Gosforth:Ermelo!AI194)</f>
        <v>0</v>
      </c>
      <c r="AJ194" s="79">
        <f>SUM(Gosforth:Ermelo!AJ194)</f>
        <v>0</v>
      </c>
      <c r="AK194" s="79">
        <f>SUM(Gosforth:Ermelo!AK194)</f>
        <v>0</v>
      </c>
      <c r="AL194" s="79">
        <f>SUM(Gosforth:Ermelo!AL194)</f>
        <v>0</v>
      </c>
      <c r="AM194" s="79">
        <f>SUM(Gosforth:Ermelo!AM194)</f>
        <v>0</v>
      </c>
      <c r="AN194" s="79">
        <f>SUM(Gosforth:Ermelo!AN194)</f>
        <v>0</v>
      </c>
      <c r="AO194" s="79">
        <f>SUM(Gosforth:Ermelo!AO194)</f>
        <v>0</v>
      </c>
      <c r="AP194" s="79">
        <f>SUM(Gosforth:Ermelo!AP194)</f>
        <v>0</v>
      </c>
      <c r="AQ194" s="79">
        <f>SUM(Gosforth:Ermelo!AQ194)</f>
        <v>0</v>
      </c>
      <c r="AR194" s="79">
        <f>SUM(Gosforth:Ermelo!AR194)</f>
        <v>0</v>
      </c>
      <c r="AS194" s="78">
        <f>SUM(Gosforth:Ermelo!AS194)</f>
        <v>75000</v>
      </c>
      <c r="AT194" s="80">
        <f>SUM(Gosforth:Ermelo!AT194)</f>
        <v>0</v>
      </c>
      <c r="AU194" s="79">
        <f>SUM(Gosforth:Ermelo!AU194)</f>
        <v>0</v>
      </c>
      <c r="AV194" s="79">
        <f>SUM(Gosforth:Ermelo!AV194)</f>
        <v>0</v>
      </c>
      <c r="AW194" s="79">
        <f>SUM(Gosforth:Ermelo!AW194)</f>
        <v>0</v>
      </c>
      <c r="AX194" s="79">
        <f>SUM(Gosforth:Ermelo!AX194)</f>
        <v>0</v>
      </c>
      <c r="AY194" s="79">
        <f>SUM(Gosforth:Ermelo!AY194)</f>
        <v>0</v>
      </c>
      <c r="AZ194" s="79">
        <f>SUM(Gosforth:Ermelo!AZ194)</f>
        <v>0</v>
      </c>
      <c r="BA194" s="79">
        <f>SUM(Gosforth:Ermelo!BA194)</f>
        <v>0</v>
      </c>
      <c r="BB194" s="79">
        <f>SUM(Gosforth:Ermelo!BB194)</f>
        <v>0</v>
      </c>
      <c r="BC194" s="79">
        <f>SUM(Gosforth:Ermelo!BC194)</f>
        <v>0</v>
      </c>
      <c r="BD194" s="79">
        <f>SUM(Gosforth:Ermelo!BD194)</f>
        <v>0</v>
      </c>
      <c r="BE194" s="78">
        <f>SUM(Gosforth:Ermelo!BE194)</f>
        <v>75000</v>
      </c>
      <c r="BF194" s="80">
        <f>SUM(Gosforth:Ermelo!BF194)</f>
        <v>0</v>
      </c>
      <c r="BG194" s="79">
        <f>SUM(Gosforth:Ermelo!BG194)</f>
        <v>0</v>
      </c>
      <c r="BH194" s="79">
        <f>SUM(Gosforth:Ermelo!BH194)</f>
        <v>0</v>
      </c>
      <c r="BI194" s="79">
        <f>SUM(Gosforth:Ermelo!BI194)</f>
        <v>0</v>
      </c>
      <c r="BJ194" s="79">
        <f>SUM(Gosforth:Ermelo!BJ194)</f>
        <v>0</v>
      </c>
      <c r="BK194" s="79">
        <f>SUM(Gosforth:Ermelo!BK194)</f>
        <v>0</v>
      </c>
      <c r="BL194" s="79">
        <f>SUM(Gosforth:Ermelo!BL194)</f>
        <v>0</v>
      </c>
      <c r="BM194" s="79">
        <f>SUM(Gosforth:Ermelo!BM194)</f>
        <v>0</v>
      </c>
      <c r="BN194" s="79">
        <f>SUM(Gosforth:Ermelo!BN194)</f>
        <v>0</v>
      </c>
      <c r="BO194" s="79">
        <f>SUM(Gosforth:Ermelo!BO194)</f>
        <v>0</v>
      </c>
      <c r="BP194" s="79">
        <f>SUM(Gosforth:Ermelo!BP194)</f>
        <v>0</v>
      </c>
      <c r="BQ194" s="78">
        <f>SUM(Gosforth:Ermelo!BQ194)</f>
        <v>75000</v>
      </c>
      <c r="BR194" s="80">
        <f>SUM(Gosforth:Ermelo!BR194)</f>
        <v>0</v>
      </c>
      <c r="BS194" s="79">
        <f>SUM(Gosforth:Ermelo!BS194)</f>
        <v>0</v>
      </c>
      <c r="BT194" s="79">
        <f>SUM(Gosforth:Ermelo!BT194)</f>
        <v>0</v>
      </c>
      <c r="BU194" s="79">
        <f>SUM(Gosforth:Ermelo!BU194)</f>
        <v>0</v>
      </c>
      <c r="BV194" s="79">
        <f>SUM(Gosforth:Ermelo!BV194)</f>
        <v>0</v>
      </c>
      <c r="BW194" s="79">
        <f>SUM(Gosforth:Ermelo!BW194)</f>
        <v>0</v>
      </c>
      <c r="BX194" s="79">
        <f>SUM(Gosforth:Ermelo!BX194)</f>
        <v>0</v>
      </c>
      <c r="BY194" s="79">
        <f>SUM(Gosforth:Ermelo!BY194)</f>
        <v>0</v>
      </c>
      <c r="BZ194" s="79">
        <f>SUM(Gosforth:Ermelo!BZ194)</f>
        <v>0</v>
      </c>
      <c r="CA194" s="79">
        <f>SUM(Gosforth:Ermelo!CA194)</f>
        <v>0</v>
      </c>
      <c r="CB194" s="79">
        <f>SUM(Gosforth:Ermelo!CB194)</f>
        <v>0</v>
      </c>
      <c r="CC194" s="78">
        <f>SUM(Gosforth:Ermelo!CC194)</f>
        <v>75000</v>
      </c>
      <c r="CD194" s="41" t="s">
        <v>54</v>
      </c>
    </row>
    <row r="195" spans="1:82" ht="15">
      <c r="A195" s="41"/>
      <c r="B195" s="147" t="s">
        <v>373</v>
      </c>
      <c r="C195" s="148" t="str">
        <f>"Fees related to TCH Service - Overhead charge and profit in respect to A-10011a"</f>
        <v>Fees related to TCH Service - Overhead charge and profit in respect to A-10011a</v>
      </c>
      <c r="D195" s="149" t="s">
        <v>353</v>
      </c>
      <c r="E195" s="321">
        <f>SUM(Gosforth:Ermelo!E195)</f>
        <v>450000</v>
      </c>
      <c r="F195" s="221" t="b">
        <f>(Gosforth!G195+Dalpark!G195+Leandra!G195+Trichardt!G195+Ermelo!G195)=G195</f>
        <v>1</v>
      </c>
      <c r="G195" s="76">
        <f t="shared" si="81"/>
        <v>0</v>
      </c>
      <c r="H195" s="77">
        <f>SUM(Gosforth:Ermelo!H195)</f>
        <v>0</v>
      </c>
      <c r="I195" s="78">
        <f>SUM(Gosforth:Ermelo!I195)</f>
        <v>0</v>
      </c>
      <c r="J195" s="77">
        <f>SUM(Gosforth:Ermelo!J195)</f>
        <v>0</v>
      </c>
      <c r="K195" s="79">
        <f>SUM(Gosforth:Ermelo!K195)</f>
        <v>0</v>
      </c>
      <c r="L195" s="79">
        <f>SUM(Gosforth:Ermelo!L195)</f>
        <v>0</v>
      </c>
      <c r="M195" s="79">
        <f>SUM(Gosforth:Ermelo!M195)</f>
        <v>0</v>
      </c>
      <c r="N195" s="79">
        <f>SUM(Gosforth:Ermelo!N195)</f>
        <v>0</v>
      </c>
      <c r="O195" s="79">
        <f>SUM(Gosforth:Ermelo!O195)</f>
        <v>0</v>
      </c>
      <c r="P195" s="79">
        <f>SUM(Gosforth:Ermelo!P195)</f>
        <v>0</v>
      </c>
      <c r="Q195" s="79">
        <f>SUM(Gosforth:Ermelo!Q195)</f>
        <v>0</v>
      </c>
      <c r="R195" s="79">
        <f>SUM(Gosforth:Ermelo!R195)</f>
        <v>0</v>
      </c>
      <c r="S195" s="79">
        <f>SUM(Gosforth:Ermelo!S195)</f>
        <v>0</v>
      </c>
      <c r="T195" s="79">
        <f>SUM(Gosforth:Ermelo!T195)</f>
        <v>0</v>
      </c>
      <c r="U195" s="78">
        <f>SUM(Gosforth:Ermelo!U195)</f>
        <v>0</v>
      </c>
      <c r="V195" s="77">
        <f>SUM(Gosforth:Ermelo!V195)</f>
        <v>0</v>
      </c>
      <c r="W195" s="79">
        <f>SUM(Gosforth:Ermelo!W195)</f>
        <v>0</v>
      </c>
      <c r="X195" s="79">
        <f>SUM(Gosforth:Ermelo!X195)</f>
        <v>0</v>
      </c>
      <c r="Y195" s="79">
        <f>SUM(Gosforth:Ermelo!Y195)</f>
        <v>0</v>
      </c>
      <c r="Z195" s="79">
        <f>SUM(Gosforth:Ermelo!Z195)</f>
        <v>0</v>
      </c>
      <c r="AA195" s="79">
        <f>SUM(Gosforth:Ermelo!AA195)</f>
        <v>0</v>
      </c>
      <c r="AB195" s="79">
        <f>SUM(Gosforth:Ermelo!AB195)</f>
        <v>0</v>
      </c>
      <c r="AC195" s="79">
        <f>SUM(Gosforth:Ermelo!AC195)</f>
        <v>0</v>
      </c>
      <c r="AD195" s="79">
        <f>SUM(Gosforth:Ermelo!AD195)</f>
        <v>0</v>
      </c>
      <c r="AE195" s="79">
        <f>SUM(Gosforth:Ermelo!AE195)</f>
        <v>0</v>
      </c>
      <c r="AF195" s="79">
        <f>SUM(Gosforth:Ermelo!AF195)</f>
        <v>0</v>
      </c>
      <c r="AG195" s="78">
        <f>SUM(Gosforth:Ermelo!AG195)</f>
        <v>0</v>
      </c>
      <c r="AH195" s="80">
        <f>SUM(Gosforth:Ermelo!AH195)</f>
        <v>0</v>
      </c>
      <c r="AI195" s="79">
        <f>SUM(Gosforth:Ermelo!AI195)</f>
        <v>0</v>
      </c>
      <c r="AJ195" s="79">
        <f>SUM(Gosforth:Ermelo!AJ195)</f>
        <v>0</v>
      </c>
      <c r="AK195" s="79">
        <f>SUM(Gosforth:Ermelo!AK195)</f>
        <v>0</v>
      </c>
      <c r="AL195" s="79">
        <f>SUM(Gosforth:Ermelo!AL195)</f>
        <v>0</v>
      </c>
      <c r="AM195" s="79">
        <f>SUM(Gosforth:Ermelo!AM195)</f>
        <v>0</v>
      </c>
      <c r="AN195" s="79">
        <f>SUM(Gosforth:Ermelo!AN195)</f>
        <v>0</v>
      </c>
      <c r="AO195" s="79">
        <f>SUM(Gosforth:Ermelo!AO195)</f>
        <v>0</v>
      </c>
      <c r="AP195" s="79">
        <f>SUM(Gosforth:Ermelo!AP195)</f>
        <v>0</v>
      </c>
      <c r="AQ195" s="79">
        <f>SUM(Gosforth:Ermelo!AQ195)</f>
        <v>0</v>
      </c>
      <c r="AR195" s="79">
        <f>SUM(Gosforth:Ermelo!AR195)</f>
        <v>0</v>
      </c>
      <c r="AS195" s="78">
        <f>SUM(Gosforth:Ermelo!AS195)</f>
        <v>0</v>
      </c>
      <c r="AT195" s="80">
        <f>SUM(Gosforth:Ermelo!AT195)</f>
        <v>0</v>
      </c>
      <c r="AU195" s="79">
        <f>SUM(Gosforth:Ermelo!AU195)</f>
        <v>0</v>
      </c>
      <c r="AV195" s="79">
        <f>SUM(Gosforth:Ermelo!AV195)</f>
        <v>0</v>
      </c>
      <c r="AW195" s="79">
        <f>SUM(Gosforth:Ermelo!AW195)</f>
        <v>0</v>
      </c>
      <c r="AX195" s="79">
        <f>SUM(Gosforth:Ermelo!AX195)</f>
        <v>0</v>
      </c>
      <c r="AY195" s="79">
        <f>SUM(Gosforth:Ermelo!AY195)</f>
        <v>0</v>
      </c>
      <c r="AZ195" s="79">
        <f>SUM(Gosforth:Ermelo!AZ195)</f>
        <v>0</v>
      </c>
      <c r="BA195" s="79">
        <f>SUM(Gosforth:Ermelo!BA195)</f>
        <v>0</v>
      </c>
      <c r="BB195" s="79">
        <f>SUM(Gosforth:Ermelo!BB195)</f>
        <v>0</v>
      </c>
      <c r="BC195" s="79">
        <f>SUM(Gosforth:Ermelo!BC195)</f>
        <v>0</v>
      </c>
      <c r="BD195" s="79">
        <f>SUM(Gosforth:Ermelo!BD195)</f>
        <v>0</v>
      </c>
      <c r="BE195" s="78">
        <f>SUM(Gosforth:Ermelo!BE195)</f>
        <v>0</v>
      </c>
      <c r="BF195" s="80">
        <f>SUM(Gosforth:Ermelo!BF195)</f>
        <v>0</v>
      </c>
      <c r="BG195" s="79">
        <f>SUM(Gosforth:Ermelo!BG195)</f>
        <v>0</v>
      </c>
      <c r="BH195" s="79">
        <f>SUM(Gosforth:Ermelo!BH195)</f>
        <v>0</v>
      </c>
      <c r="BI195" s="79">
        <f>SUM(Gosforth:Ermelo!BI195)</f>
        <v>0</v>
      </c>
      <c r="BJ195" s="79">
        <f>SUM(Gosforth:Ermelo!BJ195)</f>
        <v>0</v>
      </c>
      <c r="BK195" s="79">
        <f>SUM(Gosforth:Ermelo!BK195)</f>
        <v>0</v>
      </c>
      <c r="BL195" s="79">
        <f>SUM(Gosforth:Ermelo!BL195)</f>
        <v>0</v>
      </c>
      <c r="BM195" s="79">
        <f>SUM(Gosforth:Ermelo!BM195)</f>
        <v>0</v>
      </c>
      <c r="BN195" s="79">
        <f>SUM(Gosforth:Ermelo!BN195)</f>
        <v>0</v>
      </c>
      <c r="BO195" s="79">
        <f>SUM(Gosforth:Ermelo!BO195)</f>
        <v>0</v>
      </c>
      <c r="BP195" s="79">
        <f>SUM(Gosforth:Ermelo!BP195)</f>
        <v>0</v>
      </c>
      <c r="BQ195" s="78">
        <f>SUM(Gosforth:Ermelo!BQ195)</f>
        <v>0</v>
      </c>
      <c r="BR195" s="80">
        <f>SUM(Gosforth:Ermelo!BR195)</f>
        <v>0</v>
      </c>
      <c r="BS195" s="79">
        <f>SUM(Gosforth:Ermelo!BS195)</f>
        <v>0</v>
      </c>
      <c r="BT195" s="79">
        <f>SUM(Gosforth:Ermelo!BT195)</f>
        <v>0</v>
      </c>
      <c r="BU195" s="79">
        <f>SUM(Gosforth:Ermelo!BU195)</f>
        <v>0</v>
      </c>
      <c r="BV195" s="79">
        <f>SUM(Gosforth:Ermelo!BV195)</f>
        <v>0</v>
      </c>
      <c r="BW195" s="79">
        <f>SUM(Gosforth:Ermelo!BW195)</f>
        <v>0</v>
      </c>
      <c r="BX195" s="79">
        <f>SUM(Gosforth:Ermelo!BX195)</f>
        <v>0</v>
      </c>
      <c r="BY195" s="79">
        <f>SUM(Gosforth:Ermelo!BY195)</f>
        <v>0</v>
      </c>
      <c r="BZ195" s="79">
        <f>SUM(Gosforth:Ermelo!BZ195)</f>
        <v>0</v>
      </c>
      <c r="CA195" s="79">
        <f>SUM(Gosforth:Ermelo!CA195)</f>
        <v>0</v>
      </c>
      <c r="CB195" s="79">
        <f>SUM(Gosforth:Ermelo!CB195)</f>
        <v>0</v>
      </c>
      <c r="CC195" s="78">
        <f>SUM(Gosforth:Ermelo!CC195)</f>
        <v>0</v>
      </c>
      <c r="CD195" s="41" t="s">
        <v>54</v>
      </c>
    </row>
    <row r="196" spans="1:82" s="190" customFormat="1" ht="14" customHeight="1">
      <c r="B196" s="75" t="s">
        <v>374</v>
      </c>
      <c r="C196" s="145" t="str">
        <f>"Nominated Subcontract Works and Services (including Provisional Sums and allowances in the Nominated Subcontract"</f>
        <v>Nominated Subcontract Works and Services (including Provisional Sums and allowances in the Nominated Subcontract</v>
      </c>
      <c r="D196" s="146" t="s">
        <v>351</v>
      </c>
      <c r="E196" s="266">
        <f>SUM(Gosforth:Ermelo!E196)</f>
        <v>5</v>
      </c>
      <c r="F196" s="221" t="b">
        <f>(Gosforth!G196+Dalpark!G196+Leandra!G196+Trichardt!G196+Ermelo!G196)=G196</f>
        <v>1</v>
      </c>
      <c r="G196" s="76">
        <f t="shared" si="81"/>
        <v>93800000</v>
      </c>
      <c r="H196" s="77">
        <f>SUM(Gosforth:Ermelo!H196)</f>
        <v>0</v>
      </c>
      <c r="I196" s="78">
        <f>SUM(Gosforth:Ermelo!I196)</f>
        <v>0</v>
      </c>
      <c r="J196" s="77">
        <f>SUM(Gosforth:Ermelo!J196)</f>
        <v>0</v>
      </c>
      <c r="K196" s="79">
        <f>SUM(Gosforth:Ermelo!K196)</f>
        <v>0</v>
      </c>
      <c r="L196" s="79">
        <f>SUM(Gosforth:Ermelo!L196)</f>
        <v>0</v>
      </c>
      <c r="M196" s="79">
        <f>SUM(Gosforth:Ermelo!M196)</f>
        <v>0</v>
      </c>
      <c r="N196" s="79">
        <f>SUM(Gosforth:Ermelo!N196)</f>
        <v>0</v>
      </c>
      <c r="O196" s="79">
        <f>SUM(Gosforth:Ermelo!O196)</f>
        <v>0</v>
      </c>
      <c r="P196" s="79">
        <f>SUM(Gosforth:Ermelo!P196)</f>
        <v>0</v>
      </c>
      <c r="Q196" s="79">
        <f>SUM(Gosforth:Ermelo!Q196)</f>
        <v>0</v>
      </c>
      <c r="R196" s="79">
        <f>SUM(Gosforth:Ermelo!R196)</f>
        <v>0</v>
      </c>
      <c r="S196" s="79">
        <f>SUM(Gosforth:Ermelo!S196)</f>
        <v>0</v>
      </c>
      <c r="T196" s="79">
        <f>SUM(Gosforth:Ermelo!T196)</f>
        <v>0</v>
      </c>
      <c r="U196" s="78">
        <f>SUM(Gosforth:Ermelo!U196)</f>
        <v>15633333.34</v>
      </c>
      <c r="V196" s="77">
        <f>SUM(Gosforth:Ermelo!V196)</f>
        <v>0</v>
      </c>
      <c r="W196" s="79">
        <f>SUM(Gosforth:Ermelo!W196)</f>
        <v>0</v>
      </c>
      <c r="X196" s="79">
        <f>SUM(Gosforth:Ermelo!X196)</f>
        <v>0</v>
      </c>
      <c r="Y196" s="79">
        <f>SUM(Gosforth:Ermelo!Y196)</f>
        <v>0</v>
      </c>
      <c r="Z196" s="79">
        <f>SUM(Gosforth:Ermelo!Z196)</f>
        <v>0</v>
      </c>
      <c r="AA196" s="79">
        <f>SUM(Gosforth:Ermelo!AA196)</f>
        <v>0</v>
      </c>
      <c r="AB196" s="79">
        <f>SUM(Gosforth:Ermelo!AB196)</f>
        <v>0</v>
      </c>
      <c r="AC196" s="79">
        <f>SUM(Gosforth:Ermelo!AC196)</f>
        <v>0</v>
      </c>
      <c r="AD196" s="79">
        <f>SUM(Gosforth:Ermelo!AD196)</f>
        <v>0</v>
      </c>
      <c r="AE196" s="79">
        <f>SUM(Gosforth:Ermelo!AE196)</f>
        <v>0</v>
      </c>
      <c r="AF196" s="79">
        <f>SUM(Gosforth:Ermelo!AF196)</f>
        <v>0</v>
      </c>
      <c r="AG196" s="78">
        <f>SUM(Gosforth:Ermelo!AG196)</f>
        <v>15633333.34</v>
      </c>
      <c r="AH196" s="80">
        <f>SUM(Gosforth:Ermelo!AH196)</f>
        <v>0</v>
      </c>
      <c r="AI196" s="79">
        <f>SUM(Gosforth:Ermelo!AI196)</f>
        <v>0</v>
      </c>
      <c r="AJ196" s="79">
        <f>SUM(Gosforth:Ermelo!AJ196)</f>
        <v>0</v>
      </c>
      <c r="AK196" s="79">
        <f>SUM(Gosforth:Ermelo!AK196)</f>
        <v>0</v>
      </c>
      <c r="AL196" s="79">
        <f>SUM(Gosforth:Ermelo!AL196)</f>
        <v>0</v>
      </c>
      <c r="AM196" s="79">
        <f>SUM(Gosforth:Ermelo!AM196)</f>
        <v>0</v>
      </c>
      <c r="AN196" s="79">
        <f>SUM(Gosforth:Ermelo!AN196)</f>
        <v>0</v>
      </c>
      <c r="AO196" s="79">
        <f>SUM(Gosforth:Ermelo!AO196)</f>
        <v>0</v>
      </c>
      <c r="AP196" s="79">
        <f>SUM(Gosforth:Ermelo!AP196)</f>
        <v>0</v>
      </c>
      <c r="AQ196" s="79">
        <f>SUM(Gosforth:Ermelo!AQ196)</f>
        <v>0</v>
      </c>
      <c r="AR196" s="79">
        <f>SUM(Gosforth:Ermelo!AR196)</f>
        <v>0</v>
      </c>
      <c r="AS196" s="78">
        <f>SUM(Gosforth:Ermelo!AS196)</f>
        <v>15633333.34</v>
      </c>
      <c r="AT196" s="80">
        <f>SUM(Gosforth:Ermelo!AT196)</f>
        <v>0</v>
      </c>
      <c r="AU196" s="79">
        <f>SUM(Gosforth:Ermelo!AU196)</f>
        <v>0</v>
      </c>
      <c r="AV196" s="79">
        <f>SUM(Gosforth:Ermelo!AV196)</f>
        <v>0</v>
      </c>
      <c r="AW196" s="79">
        <f>SUM(Gosforth:Ermelo!AW196)</f>
        <v>0</v>
      </c>
      <c r="AX196" s="79">
        <f>SUM(Gosforth:Ermelo!AX196)</f>
        <v>0</v>
      </c>
      <c r="AY196" s="79">
        <f>SUM(Gosforth:Ermelo!AY196)</f>
        <v>0</v>
      </c>
      <c r="AZ196" s="79">
        <f>SUM(Gosforth:Ermelo!AZ196)</f>
        <v>0</v>
      </c>
      <c r="BA196" s="79">
        <f>SUM(Gosforth:Ermelo!BA196)</f>
        <v>0</v>
      </c>
      <c r="BB196" s="79">
        <f>SUM(Gosforth:Ermelo!BB196)</f>
        <v>0</v>
      </c>
      <c r="BC196" s="79">
        <f>SUM(Gosforth:Ermelo!BC196)</f>
        <v>0</v>
      </c>
      <c r="BD196" s="79">
        <f>SUM(Gosforth:Ermelo!BD196)</f>
        <v>0</v>
      </c>
      <c r="BE196" s="78">
        <f>SUM(Gosforth:Ermelo!BE196)</f>
        <v>15633333.34</v>
      </c>
      <c r="BF196" s="80">
        <f>SUM(Gosforth:Ermelo!BF196)</f>
        <v>0</v>
      </c>
      <c r="BG196" s="79">
        <f>SUM(Gosforth:Ermelo!BG196)</f>
        <v>0</v>
      </c>
      <c r="BH196" s="79">
        <f>SUM(Gosforth:Ermelo!BH196)</f>
        <v>0</v>
      </c>
      <c r="BI196" s="79">
        <f>SUM(Gosforth:Ermelo!BI196)</f>
        <v>0</v>
      </c>
      <c r="BJ196" s="79">
        <f>SUM(Gosforth:Ermelo!BJ196)</f>
        <v>0</v>
      </c>
      <c r="BK196" s="79">
        <f>SUM(Gosforth:Ermelo!BK196)</f>
        <v>0</v>
      </c>
      <c r="BL196" s="79">
        <f>SUM(Gosforth:Ermelo!BL196)</f>
        <v>0</v>
      </c>
      <c r="BM196" s="79">
        <f>SUM(Gosforth:Ermelo!BM196)</f>
        <v>0</v>
      </c>
      <c r="BN196" s="79">
        <f>SUM(Gosforth:Ermelo!BN196)</f>
        <v>0</v>
      </c>
      <c r="BO196" s="79">
        <f>SUM(Gosforth:Ermelo!BO196)</f>
        <v>0</v>
      </c>
      <c r="BP196" s="79">
        <f>SUM(Gosforth:Ermelo!BP196)</f>
        <v>0</v>
      </c>
      <c r="BQ196" s="78">
        <f>SUM(Gosforth:Ermelo!BQ196)</f>
        <v>15633333.34</v>
      </c>
      <c r="BR196" s="80">
        <f>SUM(Gosforth:Ermelo!BR196)</f>
        <v>0</v>
      </c>
      <c r="BS196" s="79">
        <f>SUM(Gosforth:Ermelo!BS196)</f>
        <v>0</v>
      </c>
      <c r="BT196" s="79">
        <f>SUM(Gosforth:Ermelo!BT196)</f>
        <v>0</v>
      </c>
      <c r="BU196" s="79">
        <f>SUM(Gosforth:Ermelo!BU196)</f>
        <v>0</v>
      </c>
      <c r="BV196" s="79">
        <f>SUM(Gosforth:Ermelo!BV196)</f>
        <v>0</v>
      </c>
      <c r="BW196" s="79">
        <f>SUM(Gosforth:Ermelo!BW196)</f>
        <v>0</v>
      </c>
      <c r="BX196" s="79">
        <f>SUM(Gosforth:Ermelo!BX196)</f>
        <v>0</v>
      </c>
      <c r="BY196" s="79">
        <f>SUM(Gosforth:Ermelo!BY196)</f>
        <v>0</v>
      </c>
      <c r="BZ196" s="79">
        <f>SUM(Gosforth:Ermelo!BZ196)</f>
        <v>0</v>
      </c>
      <c r="CA196" s="79">
        <f>SUM(Gosforth:Ermelo!CA196)</f>
        <v>0</v>
      </c>
      <c r="CB196" s="79">
        <f>SUM(Gosforth:Ermelo!CB196)</f>
        <v>0</v>
      </c>
      <c r="CC196" s="78">
        <f>SUM(Gosforth:Ermelo!CC196)</f>
        <v>15633333.300000001</v>
      </c>
      <c r="CD196" s="41" t="s">
        <v>54</v>
      </c>
    </row>
    <row r="197" spans="1:82" ht="15">
      <c r="A197" s="41"/>
      <c r="B197" s="147" t="s">
        <v>375</v>
      </c>
      <c r="C197" s="148" t="str">
        <f>"Nominated Subcontract Works and Services - Overhead charges and profit in respect of A-10012a"</f>
        <v>Nominated Subcontract Works and Services - Overhead charges and profit in respect of A-10012a</v>
      </c>
      <c r="D197" s="149" t="s">
        <v>353</v>
      </c>
      <c r="E197" s="321">
        <f>SUM(Gosforth:Ermelo!E197)</f>
        <v>93800000</v>
      </c>
      <c r="F197" s="221" t="b">
        <f>(Gosforth!G197+Dalpark!G197+Leandra!G197+Trichardt!G197+Ermelo!G197)=G197</f>
        <v>1</v>
      </c>
      <c r="G197" s="76">
        <f t="shared" si="81"/>
        <v>0</v>
      </c>
      <c r="H197" s="77">
        <f>SUM(Gosforth:Ermelo!H197)</f>
        <v>0</v>
      </c>
      <c r="I197" s="78">
        <f>SUM(Gosforth:Ermelo!I197)</f>
        <v>0</v>
      </c>
      <c r="J197" s="77">
        <f>SUM(Gosforth:Ermelo!J197)</f>
        <v>0</v>
      </c>
      <c r="K197" s="79">
        <f>SUM(Gosforth:Ermelo!K197)</f>
        <v>0</v>
      </c>
      <c r="L197" s="79">
        <f>SUM(Gosforth:Ermelo!L197)</f>
        <v>0</v>
      </c>
      <c r="M197" s="79">
        <f>SUM(Gosforth:Ermelo!M197)</f>
        <v>0</v>
      </c>
      <c r="N197" s="79">
        <f>SUM(Gosforth:Ermelo!N197)</f>
        <v>0</v>
      </c>
      <c r="O197" s="79">
        <f>SUM(Gosforth:Ermelo!O197)</f>
        <v>0</v>
      </c>
      <c r="P197" s="79">
        <f>SUM(Gosforth:Ermelo!P197)</f>
        <v>0</v>
      </c>
      <c r="Q197" s="79">
        <f>SUM(Gosforth:Ermelo!Q197)</f>
        <v>0</v>
      </c>
      <c r="R197" s="79">
        <f>SUM(Gosforth:Ermelo!R197)</f>
        <v>0</v>
      </c>
      <c r="S197" s="79">
        <f>SUM(Gosforth:Ermelo!S197)</f>
        <v>0</v>
      </c>
      <c r="T197" s="79">
        <f>SUM(Gosforth:Ermelo!T197)</f>
        <v>0</v>
      </c>
      <c r="U197" s="78">
        <f>SUM(Gosforth:Ermelo!U197)</f>
        <v>0</v>
      </c>
      <c r="V197" s="77">
        <f>SUM(Gosforth:Ermelo!V197)</f>
        <v>0</v>
      </c>
      <c r="W197" s="79">
        <f>SUM(Gosforth:Ermelo!W197)</f>
        <v>0</v>
      </c>
      <c r="X197" s="79">
        <f>SUM(Gosforth:Ermelo!X197)</f>
        <v>0</v>
      </c>
      <c r="Y197" s="79">
        <f>SUM(Gosforth:Ermelo!Y197)</f>
        <v>0</v>
      </c>
      <c r="Z197" s="79">
        <f>SUM(Gosforth:Ermelo!Z197)</f>
        <v>0</v>
      </c>
      <c r="AA197" s="79">
        <f>SUM(Gosforth:Ermelo!AA197)</f>
        <v>0</v>
      </c>
      <c r="AB197" s="79">
        <f>SUM(Gosforth:Ermelo!AB197)</f>
        <v>0</v>
      </c>
      <c r="AC197" s="79">
        <f>SUM(Gosforth:Ermelo!AC197)</f>
        <v>0</v>
      </c>
      <c r="AD197" s="79">
        <f>SUM(Gosforth:Ermelo!AD197)</f>
        <v>0</v>
      </c>
      <c r="AE197" s="79">
        <f>SUM(Gosforth:Ermelo!AE197)</f>
        <v>0</v>
      </c>
      <c r="AF197" s="79">
        <f>SUM(Gosforth:Ermelo!AF197)</f>
        <v>0</v>
      </c>
      <c r="AG197" s="78">
        <f>SUM(Gosforth:Ermelo!AG197)</f>
        <v>0</v>
      </c>
      <c r="AH197" s="80">
        <f>SUM(Gosforth:Ermelo!AH197)</f>
        <v>0</v>
      </c>
      <c r="AI197" s="79">
        <f>SUM(Gosforth:Ermelo!AI197)</f>
        <v>0</v>
      </c>
      <c r="AJ197" s="79">
        <f>SUM(Gosforth:Ermelo!AJ197)</f>
        <v>0</v>
      </c>
      <c r="AK197" s="79">
        <f>SUM(Gosforth:Ermelo!AK197)</f>
        <v>0</v>
      </c>
      <c r="AL197" s="79">
        <f>SUM(Gosforth:Ermelo!AL197)</f>
        <v>0</v>
      </c>
      <c r="AM197" s="79">
        <f>SUM(Gosforth:Ermelo!AM197)</f>
        <v>0</v>
      </c>
      <c r="AN197" s="79">
        <f>SUM(Gosforth:Ermelo!AN197)</f>
        <v>0</v>
      </c>
      <c r="AO197" s="79">
        <f>SUM(Gosforth:Ermelo!AO197)</f>
        <v>0</v>
      </c>
      <c r="AP197" s="79">
        <f>SUM(Gosforth:Ermelo!AP197)</f>
        <v>0</v>
      </c>
      <c r="AQ197" s="79">
        <f>SUM(Gosforth:Ermelo!AQ197)</f>
        <v>0</v>
      </c>
      <c r="AR197" s="79">
        <f>SUM(Gosforth:Ermelo!AR197)</f>
        <v>0</v>
      </c>
      <c r="AS197" s="78">
        <f>SUM(Gosforth:Ermelo!AS197)</f>
        <v>0</v>
      </c>
      <c r="AT197" s="80">
        <f>SUM(Gosforth:Ermelo!AT197)</f>
        <v>0</v>
      </c>
      <c r="AU197" s="79">
        <f>SUM(Gosforth:Ermelo!AU197)</f>
        <v>0</v>
      </c>
      <c r="AV197" s="79">
        <f>SUM(Gosforth:Ermelo!AV197)</f>
        <v>0</v>
      </c>
      <c r="AW197" s="79">
        <f>SUM(Gosforth:Ermelo!AW197)</f>
        <v>0</v>
      </c>
      <c r="AX197" s="79">
        <f>SUM(Gosforth:Ermelo!AX197)</f>
        <v>0</v>
      </c>
      <c r="AY197" s="79">
        <f>SUM(Gosforth:Ermelo!AY197)</f>
        <v>0</v>
      </c>
      <c r="AZ197" s="79">
        <f>SUM(Gosforth:Ermelo!AZ197)</f>
        <v>0</v>
      </c>
      <c r="BA197" s="79">
        <f>SUM(Gosforth:Ermelo!BA197)</f>
        <v>0</v>
      </c>
      <c r="BB197" s="79">
        <f>SUM(Gosforth:Ermelo!BB197)</f>
        <v>0</v>
      </c>
      <c r="BC197" s="79">
        <f>SUM(Gosforth:Ermelo!BC197)</f>
        <v>0</v>
      </c>
      <c r="BD197" s="79">
        <f>SUM(Gosforth:Ermelo!BD197)</f>
        <v>0</v>
      </c>
      <c r="BE197" s="78">
        <f>SUM(Gosforth:Ermelo!BE197)</f>
        <v>0</v>
      </c>
      <c r="BF197" s="80">
        <f>SUM(Gosforth:Ermelo!BF197)</f>
        <v>0</v>
      </c>
      <c r="BG197" s="79">
        <f>SUM(Gosforth:Ermelo!BG197)</f>
        <v>0</v>
      </c>
      <c r="BH197" s="79">
        <f>SUM(Gosforth:Ermelo!BH197)</f>
        <v>0</v>
      </c>
      <c r="BI197" s="79">
        <f>SUM(Gosforth:Ermelo!BI197)</f>
        <v>0</v>
      </c>
      <c r="BJ197" s="79">
        <f>SUM(Gosforth:Ermelo!BJ197)</f>
        <v>0</v>
      </c>
      <c r="BK197" s="79">
        <f>SUM(Gosforth:Ermelo!BK197)</f>
        <v>0</v>
      </c>
      <c r="BL197" s="79">
        <f>SUM(Gosforth:Ermelo!BL197)</f>
        <v>0</v>
      </c>
      <c r="BM197" s="79">
        <f>SUM(Gosforth:Ermelo!BM197)</f>
        <v>0</v>
      </c>
      <c r="BN197" s="79">
        <f>SUM(Gosforth:Ermelo!BN197)</f>
        <v>0</v>
      </c>
      <c r="BO197" s="79">
        <f>SUM(Gosforth:Ermelo!BO197)</f>
        <v>0</v>
      </c>
      <c r="BP197" s="79">
        <f>SUM(Gosforth:Ermelo!BP197)</f>
        <v>0</v>
      </c>
      <c r="BQ197" s="78">
        <f>SUM(Gosforth:Ermelo!BQ197)</f>
        <v>0</v>
      </c>
      <c r="BR197" s="80">
        <f>SUM(Gosforth:Ermelo!BR197)</f>
        <v>0</v>
      </c>
      <c r="BS197" s="79">
        <f>SUM(Gosforth:Ermelo!BS197)</f>
        <v>0</v>
      </c>
      <c r="BT197" s="79">
        <f>SUM(Gosforth:Ermelo!BT197)</f>
        <v>0</v>
      </c>
      <c r="BU197" s="79">
        <f>SUM(Gosforth:Ermelo!BU197)</f>
        <v>0</v>
      </c>
      <c r="BV197" s="79">
        <f>SUM(Gosforth:Ermelo!BV197)</f>
        <v>0</v>
      </c>
      <c r="BW197" s="79">
        <f>SUM(Gosforth:Ermelo!BW197)</f>
        <v>0</v>
      </c>
      <c r="BX197" s="79">
        <f>SUM(Gosforth:Ermelo!BX197)</f>
        <v>0</v>
      </c>
      <c r="BY197" s="79">
        <f>SUM(Gosforth:Ermelo!BY197)</f>
        <v>0</v>
      </c>
      <c r="BZ197" s="79">
        <f>SUM(Gosforth:Ermelo!BZ197)</f>
        <v>0</v>
      </c>
      <c r="CA197" s="79">
        <f>SUM(Gosforth:Ermelo!CA197)</f>
        <v>0</v>
      </c>
      <c r="CB197" s="79">
        <f>SUM(Gosforth:Ermelo!CB197)</f>
        <v>0</v>
      </c>
      <c r="CC197" s="78">
        <f>SUM(Gosforth:Ermelo!CC197)</f>
        <v>0</v>
      </c>
      <c r="CD197" s="41" t="s">
        <v>54</v>
      </c>
    </row>
    <row r="198" spans="1:82" s="190" customFormat="1" ht="16" customHeight="1">
      <c r="B198" s="103" t="s">
        <v>376</v>
      </c>
      <c r="C198" s="304" t="s">
        <v>377</v>
      </c>
      <c r="D198" s="146"/>
      <c r="E198" s="266"/>
      <c r="F198" s="221"/>
      <c r="G198" s="76"/>
      <c r="H198" s="77"/>
      <c r="I198" s="78"/>
      <c r="J198" s="77"/>
      <c r="K198" s="79"/>
      <c r="L198" s="79"/>
      <c r="M198" s="79"/>
      <c r="N198" s="79"/>
      <c r="O198" s="79"/>
      <c r="P198" s="79"/>
      <c r="Q198" s="79"/>
      <c r="R198" s="79"/>
      <c r="S198" s="79"/>
      <c r="T198" s="79"/>
      <c r="U198" s="78"/>
      <c r="V198" s="77"/>
      <c r="W198" s="79"/>
      <c r="X198" s="79"/>
      <c r="Y198" s="79"/>
      <c r="Z198" s="79"/>
      <c r="AA198" s="79"/>
      <c r="AB198" s="79"/>
      <c r="AC198" s="79"/>
      <c r="AD198" s="79"/>
      <c r="AE198" s="79"/>
      <c r="AF198" s="79"/>
      <c r="AG198" s="78"/>
      <c r="AH198" s="80"/>
      <c r="AI198" s="79"/>
      <c r="AJ198" s="79"/>
      <c r="AK198" s="79"/>
      <c r="AL198" s="79"/>
      <c r="AM198" s="79"/>
      <c r="AN198" s="79"/>
      <c r="AO198" s="79"/>
      <c r="AP198" s="79"/>
      <c r="AQ198" s="79"/>
      <c r="AR198" s="79"/>
      <c r="AS198" s="78"/>
      <c r="AT198" s="80"/>
      <c r="AU198" s="79"/>
      <c r="AV198" s="79"/>
      <c r="AW198" s="79"/>
      <c r="AX198" s="79"/>
      <c r="AY198" s="79"/>
      <c r="AZ198" s="79"/>
      <c r="BA198" s="79"/>
      <c r="BB198" s="79"/>
      <c r="BC198" s="79"/>
      <c r="BD198" s="79"/>
      <c r="BE198" s="78"/>
      <c r="BF198" s="80"/>
      <c r="BG198" s="79"/>
      <c r="BH198" s="79"/>
      <c r="BI198" s="79"/>
      <c r="BJ198" s="79"/>
      <c r="BK198" s="79"/>
      <c r="BL198" s="79"/>
      <c r="BM198" s="79"/>
      <c r="BN198" s="79"/>
      <c r="BO198" s="79"/>
      <c r="BP198" s="79"/>
      <c r="BQ198" s="78"/>
      <c r="BR198" s="80"/>
      <c r="BS198" s="79"/>
      <c r="BT198" s="79"/>
      <c r="BU198" s="79"/>
      <c r="BV198" s="79"/>
      <c r="BW198" s="79"/>
      <c r="BX198" s="79"/>
      <c r="BY198" s="79"/>
      <c r="BZ198" s="79"/>
      <c r="CA198" s="79"/>
      <c r="CB198" s="79"/>
      <c r="CC198" s="78"/>
      <c r="CD198" s="41"/>
    </row>
    <row r="199" spans="1:82" ht="15">
      <c r="A199" s="41"/>
      <c r="B199" s="147" t="s">
        <v>378</v>
      </c>
      <c r="C199" s="302" t="str">
        <f>"Resolving the continuous flooding of the manholes at Denne Road Plaza"</f>
        <v>Resolving the continuous flooding of the manholes at Denne Road Plaza</v>
      </c>
      <c r="D199" s="146" t="s">
        <v>351</v>
      </c>
      <c r="E199" s="266">
        <f>SUM(Gosforth:Ermelo!E199)</f>
        <v>1</v>
      </c>
      <c r="F199" s="221" t="b">
        <f>(Gosforth!G199+Dalpark!G199+Leandra!G199+Trichardt!G199+Ermelo!G199)=G199</f>
        <v>1</v>
      </c>
      <c r="G199" s="76">
        <f t="shared" ref="G199:G200" si="82">+SUM(H199:CC199)</f>
        <v>76500</v>
      </c>
      <c r="H199" s="77">
        <f>SUM(Gosforth:Ermelo!H199)</f>
        <v>0</v>
      </c>
      <c r="I199" s="78">
        <f>SUM(Gosforth:Ermelo!I199)</f>
        <v>0</v>
      </c>
      <c r="J199" s="77">
        <f>SUM(Gosforth:Ermelo!J199)</f>
        <v>0</v>
      </c>
      <c r="K199" s="79">
        <f>SUM(Gosforth:Ermelo!K199)</f>
        <v>0</v>
      </c>
      <c r="L199" s="79">
        <f>SUM(Gosforth:Ermelo!L199)</f>
        <v>0</v>
      </c>
      <c r="M199" s="79">
        <f>SUM(Gosforth:Ermelo!M199)</f>
        <v>0</v>
      </c>
      <c r="N199" s="79">
        <f>SUM(Gosforth:Ermelo!N199)</f>
        <v>0</v>
      </c>
      <c r="O199" s="79">
        <f>SUM(Gosforth:Ermelo!O199)</f>
        <v>0</v>
      </c>
      <c r="P199" s="79">
        <f>SUM(Gosforth:Ermelo!P199)</f>
        <v>0</v>
      </c>
      <c r="Q199" s="79">
        <f>SUM(Gosforth:Ermelo!Q199)</f>
        <v>0</v>
      </c>
      <c r="R199" s="79">
        <f>SUM(Gosforth:Ermelo!R199)</f>
        <v>0</v>
      </c>
      <c r="S199" s="79">
        <f>SUM(Gosforth:Ermelo!S199)</f>
        <v>0</v>
      </c>
      <c r="T199" s="79">
        <f>SUM(Gosforth:Ermelo!T199)</f>
        <v>0</v>
      </c>
      <c r="U199" s="78">
        <f>SUM(Gosforth:Ermelo!U199)</f>
        <v>12750</v>
      </c>
      <c r="V199" s="77">
        <f>SUM(Gosforth:Ermelo!V199)</f>
        <v>0</v>
      </c>
      <c r="W199" s="79">
        <f>SUM(Gosforth:Ermelo!W199)</f>
        <v>0</v>
      </c>
      <c r="X199" s="79">
        <f>SUM(Gosforth:Ermelo!X199)</f>
        <v>0</v>
      </c>
      <c r="Y199" s="79">
        <f>SUM(Gosforth:Ermelo!Y199)</f>
        <v>0</v>
      </c>
      <c r="Z199" s="79">
        <f>SUM(Gosforth:Ermelo!Z199)</f>
        <v>0</v>
      </c>
      <c r="AA199" s="79">
        <f>SUM(Gosforth:Ermelo!AA199)</f>
        <v>0</v>
      </c>
      <c r="AB199" s="79">
        <f>SUM(Gosforth:Ermelo!AB199)</f>
        <v>0</v>
      </c>
      <c r="AC199" s="79">
        <f>SUM(Gosforth:Ermelo!AC199)</f>
        <v>0</v>
      </c>
      <c r="AD199" s="79">
        <f>SUM(Gosforth:Ermelo!AD199)</f>
        <v>0</v>
      </c>
      <c r="AE199" s="79">
        <f>SUM(Gosforth:Ermelo!AE199)</f>
        <v>0</v>
      </c>
      <c r="AF199" s="79">
        <f>SUM(Gosforth:Ermelo!AF199)</f>
        <v>0</v>
      </c>
      <c r="AG199" s="78">
        <f>SUM(Gosforth:Ermelo!AG199)</f>
        <v>12750</v>
      </c>
      <c r="AH199" s="80">
        <f>SUM(Gosforth:Ermelo!AH199)</f>
        <v>0</v>
      </c>
      <c r="AI199" s="79">
        <f>SUM(Gosforth:Ermelo!AI199)</f>
        <v>0</v>
      </c>
      <c r="AJ199" s="79">
        <f>SUM(Gosforth:Ermelo!AJ199)</f>
        <v>0</v>
      </c>
      <c r="AK199" s="79">
        <f>SUM(Gosforth:Ermelo!AK199)</f>
        <v>0</v>
      </c>
      <c r="AL199" s="79">
        <f>SUM(Gosforth:Ermelo!AL199)</f>
        <v>0</v>
      </c>
      <c r="AM199" s="79">
        <f>SUM(Gosforth:Ermelo!AM199)</f>
        <v>0</v>
      </c>
      <c r="AN199" s="79">
        <f>SUM(Gosforth:Ermelo!AN199)</f>
        <v>0</v>
      </c>
      <c r="AO199" s="79">
        <f>SUM(Gosforth:Ermelo!AO199)</f>
        <v>0</v>
      </c>
      <c r="AP199" s="79">
        <f>SUM(Gosforth:Ermelo!AP199)</f>
        <v>0</v>
      </c>
      <c r="AQ199" s="79">
        <f>SUM(Gosforth:Ermelo!AQ199)</f>
        <v>0</v>
      </c>
      <c r="AR199" s="79">
        <f>SUM(Gosforth:Ermelo!AR199)</f>
        <v>0</v>
      </c>
      <c r="AS199" s="78">
        <f>SUM(Gosforth:Ermelo!AS199)</f>
        <v>12750</v>
      </c>
      <c r="AT199" s="80">
        <f>SUM(Gosforth:Ermelo!AT199)</f>
        <v>0</v>
      </c>
      <c r="AU199" s="79">
        <f>SUM(Gosforth:Ermelo!AU199)</f>
        <v>0</v>
      </c>
      <c r="AV199" s="79">
        <f>SUM(Gosforth:Ermelo!AV199)</f>
        <v>0</v>
      </c>
      <c r="AW199" s="79">
        <f>SUM(Gosforth:Ermelo!AW199)</f>
        <v>0</v>
      </c>
      <c r="AX199" s="79">
        <f>SUM(Gosforth:Ermelo!AX199)</f>
        <v>0</v>
      </c>
      <c r="AY199" s="79">
        <f>SUM(Gosforth:Ermelo!AY199)</f>
        <v>0</v>
      </c>
      <c r="AZ199" s="79">
        <f>SUM(Gosforth:Ermelo!AZ199)</f>
        <v>0</v>
      </c>
      <c r="BA199" s="79">
        <f>SUM(Gosforth:Ermelo!BA199)</f>
        <v>0</v>
      </c>
      <c r="BB199" s="79">
        <f>SUM(Gosforth:Ermelo!BB199)</f>
        <v>0</v>
      </c>
      <c r="BC199" s="79">
        <f>SUM(Gosforth:Ermelo!BC199)</f>
        <v>0</v>
      </c>
      <c r="BD199" s="79">
        <f>SUM(Gosforth:Ermelo!BD199)</f>
        <v>0</v>
      </c>
      <c r="BE199" s="78">
        <f>SUM(Gosforth:Ermelo!BE199)</f>
        <v>12750</v>
      </c>
      <c r="BF199" s="80">
        <f>SUM(Gosforth:Ermelo!BF199)</f>
        <v>0</v>
      </c>
      <c r="BG199" s="79">
        <f>SUM(Gosforth:Ermelo!BG199)</f>
        <v>0</v>
      </c>
      <c r="BH199" s="79">
        <f>SUM(Gosforth:Ermelo!BH199)</f>
        <v>0</v>
      </c>
      <c r="BI199" s="79">
        <f>SUM(Gosforth:Ermelo!BI199)</f>
        <v>0</v>
      </c>
      <c r="BJ199" s="79">
        <f>SUM(Gosforth:Ermelo!BJ199)</f>
        <v>0</v>
      </c>
      <c r="BK199" s="79">
        <f>SUM(Gosforth:Ermelo!BK199)</f>
        <v>0</v>
      </c>
      <c r="BL199" s="79">
        <f>SUM(Gosforth:Ermelo!BL199)</f>
        <v>0</v>
      </c>
      <c r="BM199" s="79">
        <f>SUM(Gosforth:Ermelo!BM199)</f>
        <v>0</v>
      </c>
      <c r="BN199" s="79">
        <f>SUM(Gosforth:Ermelo!BN199)</f>
        <v>0</v>
      </c>
      <c r="BO199" s="79">
        <f>SUM(Gosforth:Ermelo!BO199)</f>
        <v>0</v>
      </c>
      <c r="BP199" s="79">
        <f>SUM(Gosforth:Ermelo!BP199)</f>
        <v>0</v>
      </c>
      <c r="BQ199" s="78">
        <f>SUM(Gosforth:Ermelo!BQ199)</f>
        <v>12750</v>
      </c>
      <c r="BR199" s="80">
        <f>SUM(Gosforth:Ermelo!BR199)</f>
        <v>0</v>
      </c>
      <c r="BS199" s="79">
        <f>SUM(Gosforth:Ermelo!BS199)</f>
        <v>0</v>
      </c>
      <c r="BT199" s="79">
        <f>SUM(Gosforth:Ermelo!BT199)</f>
        <v>0</v>
      </c>
      <c r="BU199" s="79">
        <f>SUM(Gosforth:Ermelo!BU199)</f>
        <v>0</v>
      </c>
      <c r="BV199" s="79">
        <f>SUM(Gosforth:Ermelo!BV199)</f>
        <v>0</v>
      </c>
      <c r="BW199" s="79">
        <f>SUM(Gosforth:Ermelo!BW199)</f>
        <v>0</v>
      </c>
      <c r="BX199" s="79">
        <f>SUM(Gosforth:Ermelo!BX199)</f>
        <v>0</v>
      </c>
      <c r="BY199" s="79">
        <f>SUM(Gosforth:Ermelo!BY199)</f>
        <v>0</v>
      </c>
      <c r="BZ199" s="79">
        <f>SUM(Gosforth:Ermelo!BZ199)</f>
        <v>0</v>
      </c>
      <c r="CA199" s="79">
        <f>SUM(Gosforth:Ermelo!CA199)</f>
        <v>0</v>
      </c>
      <c r="CB199" s="79">
        <f>SUM(Gosforth:Ermelo!CB199)</f>
        <v>0</v>
      </c>
      <c r="CC199" s="78">
        <f>SUM(Gosforth:Ermelo!CC199)</f>
        <v>12750</v>
      </c>
      <c r="CD199" s="41" t="s">
        <v>54</v>
      </c>
    </row>
    <row r="200" spans="1:82" ht="15">
      <c r="A200" s="41"/>
      <c r="B200" s="147" t="s">
        <v>379</v>
      </c>
      <c r="C200" s="148" t="str">
        <f>"Resolution of flooding  - Overhead charge and profit in respect to A-10013a"</f>
        <v>Resolution of flooding  - Overhead charge and profit in respect to A-10013a</v>
      </c>
      <c r="D200" s="149" t="s">
        <v>353</v>
      </c>
      <c r="E200" s="321">
        <f>SUM(Gosforth:Ermelo!E200)</f>
        <v>76500</v>
      </c>
      <c r="F200" s="221" t="b">
        <f>(Gosforth!G200+Dalpark!G200+Leandra!G200+Trichardt!G200+Ermelo!G200)=G200</f>
        <v>1</v>
      </c>
      <c r="G200" s="76">
        <f t="shared" si="82"/>
        <v>0</v>
      </c>
      <c r="H200" s="77">
        <f>SUM(Gosforth:Ermelo!H200)</f>
        <v>0</v>
      </c>
      <c r="I200" s="78">
        <f>SUM(Gosforth:Ermelo!I200)</f>
        <v>0</v>
      </c>
      <c r="J200" s="77">
        <f>SUM(Gosforth:Ermelo!J200)</f>
        <v>0</v>
      </c>
      <c r="K200" s="79">
        <f>SUM(Gosforth:Ermelo!K200)</f>
        <v>0</v>
      </c>
      <c r="L200" s="79">
        <f>SUM(Gosforth:Ermelo!L200)</f>
        <v>0</v>
      </c>
      <c r="M200" s="79">
        <f>SUM(Gosforth:Ermelo!M200)</f>
        <v>0</v>
      </c>
      <c r="N200" s="79">
        <f>SUM(Gosforth:Ermelo!N200)</f>
        <v>0</v>
      </c>
      <c r="O200" s="79">
        <f>SUM(Gosforth:Ermelo!O200)</f>
        <v>0</v>
      </c>
      <c r="P200" s="79">
        <f>SUM(Gosforth:Ermelo!P200)</f>
        <v>0</v>
      </c>
      <c r="Q200" s="79">
        <f>SUM(Gosforth:Ermelo!Q200)</f>
        <v>0</v>
      </c>
      <c r="R200" s="79">
        <f>SUM(Gosforth:Ermelo!R200)</f>
        <v>0</v>
      </c>
      <c r="S200" s="79">
        <f>SUM(Gosforth:Ermelo!S200)</f>
        <v>0</v>
      </c>
      <c r="T200" s="79">
        <f>SUM(Gosforth:Ermelo!T200)</f>
        <v>0</v>
      </c>
      <c r="U200" s="78">
        <f>SUM(Gosforth:Ermelo!U200)</f>
        <v>0</v>
      </c>
      <c r="V200" s="77">
        <f>SUM(Gosforth:Ermelo!V200)</f>
        <v>0</v>
      </c>
      <c r="W200" s="79">
        <f>SUM(Gosforth:Ermelo!W200)</f>
        <v>0</v>
      </c>
      <c r="X200" s="79">
        <f>SUM(Gosforth:Ermelo!X200)</f>
        <v>0</v>
      </c>
      <c r="Y200" s="79">
        <f>SUM(Gosforth:Ermelo!Y200)</f>
        <v>0</v>
      </c>
      <c r="Z200" s="79">
        <f>SUM(Gosforth:Ermelo!Z200)</f>
        <v>0</v>
      </c>
      <c r="AA200" s="79">
        <f>SUM(Gosforth:Ermelo!AA200)</f>
        <v>0</v>
      </c>
      <c r="AB200" s="79">
        <f>SUM(Gosforth:Ermelo!AB200)</f>
        <v>0</v>
      </c>
      <c r="AC200" s="79">
        <f>SUM(Gosforth:Ermelo!AC200)</f>
        <v>0</v>
      </c>
      <c r="AD200" s="79">
        <f>SUM(Gosforth:Ermelo!AD200)</f>
        <v>0</v>
      </c>
      <c r="AE200" s="79">
        <f>SUM(Gosforth:Ermelo!AE200)</f>
        <v>0</v>
      </c>
      <c r="AF200" s="79">
        <f>SUM(Gosforth:Ermelo!AF200)</f>
        <v>0</v>
      </c>
      <c r="AG200" s="78">
        <f>SUM(Gosforth:Ermelo!AG200)</f>
        <v>0</v>
      </c>
      <c r="AH200" s="80">
        <f>SUM(Gosforth:Ermelo!AH200)</f>
        <v>0</v>
      </c>
      <c r="AI200" s="79">
        <f>SUM(Gosforth:Ermelo!AI200)</f>
        <v>0</v>
      </c>
      <c r="AJ200" s="79">
        <f>SUM(Gosforth:Ermelo!AJ200)</f>
        <v>0</v>
      </c>
      <c r="AK200" s="79">
        <f>SUM(Gosforth:Ermelo!AK200)</f>
        <v>0</v>
      </c>
      <c r="AL200" s="79">
        <f>SUM(Gosforth:Ermelo!AL200)</f>
        <v>0</v>
      </c>
      <c r="AM200" s="79">
        <f>SUM(Gosforth:Ermelo!AM200)</f>
        <v>0</v>
      </c>
      <c r="AN200" s="79">
        <f>SUM(Gosforth:Ermelo!AN200)</f>
        <v>0</v>
      </c>
      <c r="AO200" s="79">
        <f>SUM(Gosforth:Ermelo!AO200)</f>
        <v>0</v>
      </c>
      <c r="AP200" s="79">
        <f>SUM(Gosforth:Ermelo!AP200)</f>
        <v>0</v>
      </c>
      <c r="AQ200" s="79">
        <f>SUM(Gosforth:Ermelo!AQ200)</f>
        <v>0</v>
      </c>
      <c r="AR200" s="79">
        <f>SUM(Gosforth:Ermelo!AR200)</f>
        <v>0</v>
      </c>
      <c r="AS200" s="78">
        <f>SUM(Gosforth:Ermelo!AS200)</f>
        <v>0</v>
      </c>
      <c r="AT200" s="80">
        <f>SUM(Gosforth:Ermelo!AT200)</f>
        <v>0</v>
      </c>
      <c r="AU200" s="79">
        <f>SUM(Gosforth:Ermelo!AU200)</f>
        <v>0</v>
      </c>
      <c r="AV200" s="79">
        <f>SUM(Gosforth:Ermelo!AV200)</f>
        <v>0</v>
      </c>
      <c r="AW200" s="79">
        <f>SUM(Gosforth:Ermelo!AW200)</f>
        <v>0</v>
      </c>
      <c r="AX200" s="79">
        <f>SUM(Gosforth:Ermelo!AX200)</f>
        <v>0</v>
      </c>
      <c r="AY200" s="79">
        <f>SUM(Gosforth:Ermelo!AY200)</f>
        <v>0</v>
      </c>
      <c r="AZ200" s="79">
        <f>SUM(Gosforth:Ermelo!AZ200)</f>
        <v>0</v>
      </c>
      <c r="BA200" s="79">
        <f>SUM(Gosforth:Ermelo!BA200)</f>
        <v>0</v>
      </c>
      <c r="BB200" s="79">
        <f>SUM(Gosforth:Ermelo!BB200)</f>
        <v>0</v>
      </c>
      <c r="BC200" s="79">
        <f>SUM(Gosforth:Ermelo!BC200)</f>
        <v>0</v>
      </c>
      <c r="BD200" s="79">
        <f>SUM(Gosforth:Ermelo!BD200)</f>
        <v>0</v>
      </c>
      <c r="BE200" s="78">
        <f>SUM(Gosforth:Ermelo!BE200)</f>
        <v>0</v>
      </c>
      <c r="BF200" s="80">
        <f>SUM(Gosforth:Ermelo!BF200)</f>
        <v>0</v>
      </c>
      <c r="BG200" s="79">
        <f>SUM(Gosforth:Ermelo!BG200)</f>
        <v>0</v>
      </c>
      <c r="BH200" s="79">
        <f>SUM(Gosforth:Ermelo!BH200)</f>
        <v>0</v>
      </c>
      <c r="BI200" s="79">
        <f>SUM(Gosforth:Ermelo!BI200)</f>
        <v>0</v>
      </c>
      <c r="BJ200" s="79">
        <f>SUM(Gosforth:Ermelo!BJ200)</f>
        <v>0</v>
      </c>
      <c r="BK200" s="79">
        <f>SUM(Gosforth:Ermelo!BK200)</f>
        <v>0</v>
      </c>
      <c r="BL200" s="79">
        <f>SUM(Gosforth:Ermelo!BL200)</f>
        <v>0</v>
      </c>
      <c r="BM200" s="79">
        <f>SUM(Gosforth:Ermelo!BM200)</f>
        <v>0</v>
      </c>
      <c r="BN200" s="79">
        <f>SUM(Gosforth:Ermelo!BN200)</f>
        <v>0</v>
      </c>
      <c r="BO200" s="79">
        <f>SUM(Gosforth:Ermelo!BO200)</f>
        <v>0</v>
      </c>
      <c r="BP200" s="79">
        <f>SUM(Gosforth:Ermelo!BP200)</f>
        <v>0</v>
      </c>
      <c r="BQ200" s="78">
        <f>SUM(Gosforth:Ermelo!BQ200)</f>
        <v>0</v>
      </c>
      <c r="BR200" s="80">
        <f>SUM(Gosforth:Ermelo!BR200)</f>
        <v>0</v>
      </c>
      <c r="BS200" s="79">
        <f>SUM(Gosforth:Ermelo!BS200)</f>
        <v>0</v>
      </c>
      <c r="BT200" s="79">
        <f>SUM(Gosforth:Ermelo!BT200)</f>
        <v>0</v>
      </c>
      <c r="BU200" s="79">
        <f>SUM(Gosforth:Ermelo!BU200)</f>
        <v>0</v>
      </c>
      <c r="BV200" s="79">
        <f>SUM(Gosforth:Ermelo!BV200)</f>
        <v>0</v>
      </c>
      <c r="BW200" s="79">
        <f>SUM(Gosforth:Ermelo!BW200)</f>
        <v>0</v>
      </c>
      <c r="BX200" s="79">
        <f>SUM(Gosforth:Ermelo!BX200)</f>
        <v>0</v>
      </c>
      <c r="BY200" s="79">
        <f>SUM(Gosforth:Ermelo!BY200)</f>
        <v>0</v>
      </c>
      <c r="BZ200" s="79">
        <f>SUM(Gosforth:Ermelo!BZ200)</f>
        <v>0</v>
      </c>
      <c r="CA200" s="79">
        <f>SUM(Gosforth:Ermelo!CA200)</f>
        <v>0</v>
      </c>
      <c r="CB200" s="79">
        <f>SUM(Gosforth:Ermelo!CB200)</f>
        <v>0</v>
      </c>
      <c r="CC200" s="78">
        <f>SUM(Gosforth:Ermelo!CC200)</f>
        <v>0</v>
      </c>
      <c r="CD200" s="41" t="s">
        <v>54</v>
      </c>
    </row>
    <row r="201" spans="1:82" s="190" customFormat="1" ht="16" customHeight="1">
      <c r="B201" s="103" t="s">
        <v>380</v>
      </c>
      <c r="C201" s="304" t="s">
        <v>381</v>
      </c>
      <c r="D201" s="146"/>
      <c r="E201" s="266"/>
      <c r="F201" s="221"/>
      <c r="G201" s="76"/>
      <c r="H201" s="77"/>
      <c r="I201" s="78"/>
      <c r="J201" s="77"/>
      <c r="K201" s="79"/>
      <c r="L201" s="79"/>
      <c r="M201" s="79"/>
      <c r="N201" s="79"/>
      <c r="O201" s="79"/>
      <c r="P201" s="79"/>
      <c r="Q201" s="79"/>
      <c r="R201" s="79"/>
      <c r="S201" s="79"/>
      <c r="T201" s="79"/>
      <c r="U201" s="78"/>
      <c r="V201" s="77"/>
      <c r="W201" s="79"/>
      <c r="X201" s="79"/>
      <c r="Y201" s="79"/>
      <c r="Z201" s="79"/>
      <c r="AA201" s="79"/>
      <c r="AB201" s="79"/>
      <c r="AC201" s="79"/>
      <c r="AD201" s="79"/>
      <c r="AE201" s="79"/>
      <c r="AF201" s="79"/>
      <c r="AG201" s="78"/>
      <c r="AH201" s="80"/>
      <c r="AI201" s="79"/>
      <c r="AJ201" s="79"/>
      <c r="AK201" s="79"/>
      <c r="AL201" s="79"/>
      <c r="AM201" s="79"/>
      <c r="AN201" s="79"/>
      <c r="AO201" s="79"/>
      <c r="AP201" s="79"/>
      <c r="AQ201" s="79"/>
      <c r="AR201" s="79"/>
      <c r="AS201" s="78"/>
      <c r="AT201" s="80"/>
      <c r="AU201" s="79"/>
      <c r="AV201" s="79"/>
      <c r="AW201" s="79"/>
      <c r="AX201" s="79"/>
      <c r="AY201" s="79"/>
      <c r="AZ201" s="79"/>
      <c r="BA201" s="79"/>
      <c r="BB201" s="79"/>
      <c r="BC201" s="79"/>
      <c r="BD201" s="79"/>
      <c r="BE201" s="78"/>
      <c r="BF201" s="80"/>
      <c r="BG201" s="79"/>
      <c r="BH201" s="79"/>
      <c r="BI201" s="79"/>
      <c r="BJ201" s="79"/>
      <c r="BK201" s="79"/>
      <c r="BL201" s="79"/>
      <c r="BM201" s="79"/>
      <c r="BN201" s="79"/>
      <c r="BO201" s="79"/>
      <c r="BP201" s="79"/>
      <c r="BQ201" s="78"/>
      <c r="BR201" s="80"/>
      <c r="BS201" s="79"/>
      <c r="BT201" s="79"/>
      <c r="BU201" s="79"/>
      <c r="BV201" s="79"/>
      <c r="BW201" s="79"/>
      <c r="BX201" s="79"/>
      <c r="BY201" s="79"/>
      <c r="BZ201" s="79"/>
      <c r="CA201" s="79"/>
      <c r="CB201" s="79"/>
      <c r="CC201" s="78"/>
      <c r="CD201" s="41"/>
    </row>
    <row r="202" spans="1:82" ht="15">
      <c r="A202" s="41"/>
      <c r="B202" s="147" t="s">
        <v>382</v>
      </c>
      <c r="C202" s="302" t="str">
        <f>"Appointment of Water Proofing Experts to perform a detailed inspection of the water proofing issues at the Eastern Plazas"</f>
        <v>Appointment of Water Proofing Experts to perform a detailed inspection of the water proofing issues at the Eastern Plazas</v>
      </c>
      <c r="D202" s="146" t="s">
        <v>351</v>
      </c>
      <c r="E202" s="266">
        <f>SUM(Gosforth:Ermelo!E202)</f>
        <v>3</v>
      </c>
      <c r="F202" s="221" t="b">
        <f>(Gosforth!G202+Dalpark!G202+Leandra!G202+Trichardt!G202+Ermelo!G202)=G202</f>
        <v>1</v>
      </c>
      <c r="G202" s="76">
        <f t="shared" ref="G202:G203" si="83">+SUM(H202:CC202)</f>
        <v>270000</v>
      </c>
      <c r="H202" s="77">
        <f>SUM(Gosforth:Ermelo!H202)</f>
        <v>0</v>
      </c>
      <c r="I202" s="78">
        <f>SUM(Gosforth:Ermelo!I202)</f>
        <v>0</v>
      </c>
      <c r="J202" s="77">
        <f>SUM(Gosforth:Ermelo!J202)</f>
        <v>0</v>
      </c>
      <c r="K202" s="79">
        <f>SUM(Gosforth:Ermelo!K202)</f>
        <v>0</v>
      </c>
      <c r="L202" s="79">
        <f>SUM(Gosforth:Ermelo!L202)</f>
        <v>0</v>
      </c>
      <c r="M202" s="79">
        <f>SUM(Gosforth:Ermelo!M202)</f>
        <v>0</v>
      </c>
      <c r="N202" s="79">
        <f>SUM(Gosforth:Ermelo!N202)</f>
        <v>0</v>
      </c>
      <c r="O202" s="79">
        <f>SUM(Gosforth:Ermelo!O202)</f>
        <v>0</v>
      </c>
      <c r="P202" s="79">
        <f>SUM(Gosforth:Ermelo!P202)</f>
        <v>0</v>
      </c>
      <c r="Q202" s="79">
        <f>SUM(Gosforth:Ermelo!Q202)</f>
        <v>0</v>
      </c>
      <c r="R202" s="79">
        <f>SUM(Gosforth:Ermelo!R202)</f>
        <v>0</v>
      </c>
      <c r="S202" s="79">
        <f>SUM(Gosforth:Ermelo!S202)</f>
        <v>0</v>
      </c>
      <c r="T202" s="79">
        <f>SUM(Gosforth:Ermelo!T202)</f>
        <v>0</v>
      </c>
      <c r="U202" s="78">
        <f>SUM(Gosforth:Ermelo!U202)</f>
        <v>45000</v>
      </c>
      <c r="V202" s="77">
        <f>SUM(Gosforth:Ermelo!V202)</f>
        <v>0</v>
      </c>
      <c r="W202" s="79">
        <f>SUM(Gosforth:Ermelo!W202)</f>
        <v>0</v>
      </c>
      <c r="X202" s="79">
        <f>SUM(Gosforth:Ermelo!X202)</f>
        <v>0</v>
      </c>
      <c r="Y202" s="79">
        <f>SUM(Gosforth:Ermelo!Y202)</f>
        <v>0</v>
      </c>
      <c r="Z202" s="79">
        <f>SUM(Gosforth:Ermelo!Z202)</f>
        <v>0</v>
      </c>
      <c r="AA202" s="79">
        <f>SUM(Gosforth:Ermelo!AA202)</f>
        <v>0</v>
      </c>
      <c r="AB202" s="79">
        <f>SUM(Gosforth:Ermelo!AB202)</f>
        <v>0</v>
      </c>
      <c r="AC202" s="79">
        <f>SUM(Gosforth:Ermelo!AC202)</f>
        <v>0</v>
      </c>
      <c r="AD202" s="79">
        <f>SUM(Gosforth:Ermelo!AD202)</f>
        <v>0</v>
      </c>
      <c r="AE202" s="79">
        <f>SUM(Gosforth:Ermelo!AE202)</f>
        <v>0</v>
      </c>
      <c r="AF202" s="79">
        <f>SUM(Gosforth:Ermelo!AF202)</f>
        <v>0</v>
      </c>
      <c r="AG202" s="78">
        <f>SUM(Gosforth:Ermelo!AG202)</f>
        <v>45000</v>
      </c>
      <c r="AH202" s="80">
        <f>SUM(Gosforth:Ermelo!AH202)</f>
        <v>0</v>
      </c>
      <c r="AI202" s="79">
        <f>SUM(Gosforth:Ermelo!AI202)</f>
        <v>0</v>
      </c>
      <c r="AJ202" s="79">
        <f>SUM(Gosforth:Ermelo!AJ202)</f>
        <v>0</v>
      </c>
      <c r="AK202" s="79">
        <f>SUM(Gosforth:Ermelo!AK202)</f>
        <v>0</v>
      </c>
      <c r="AL202" s="79">
        <f>SUM(Gosforth:Ermelo!AL202)</f>
        <v>0</v>
      </c>
      <c r="AM202" s="79">
        <f>SUM(Gosforth:Ermelo!AM202)</f>
        <v>0</v>
      </c>
      <c r="AN202" s="79">
        <f>SUM(Gosforth:Ermelo!AN202)</f>
        <v>0</v>
      </c>
      <c r="AO202" s="79">
        <f>SUM(Gosforth:Ermelo!AO202)</f>
        <v>0</v>
      </c>
      <c r="AP202" s="79">
        <f>SUM(Gosforth:Ermelo!AP202)</f>
        <v>0</v>
      </c>
      <c r="AQ202" s="79">
        <f>SUM(Gosforth:Ermelo!AQ202)</f>
        <v>0</v>
      </c>
      <c r="AR202" s="79">
        <f>SUM(Gosforth:Ermelo!AR202)</f>
        <v>0</v>
      </c>
      <c r="AS202" s="78">
        <f>SUM(Gosforth:Ermelo!AS202)</f>
        <v>45000</v>
      </c>
      <c r="AT202" s="80">
        <f>SUM(Gosforth:Ermelo!AT202)</f>
        <v>0</v>
      </c>
      <c r="AU202" s="79">
        <f>SUM(Gosforth:Ermelo!AU202)</f>
        <v>0</v>
      </c>
      <c r="AV202" s="79">
        <f>SUM(Gosforth:Ermelo!AV202)</f>
        <v>0</v>
      </c>
      <c r="AW202" s="79">
        <f>SUM(Gosforth:Ermelo!AW202)</f>
        <v>0</v>
      </c>
      <c r="AX202" s="79">
        <f>SUM(Gosforth:Ermelo!AX202)</f>
        <v>0</v>
      </c>
      <c r="AY202" s="79">
        <f>SUM(Gosforth:Ermelo!AY202)</f>
        <v>0</v>
      </c>
      <c r="AZ202" s="79">
        <f>SUM(Gosforth:Ermelo!AZ202)</f>
        <v>0</v>
      </c>
      <c r="BA202" s="79">
        <f>SUM(Gosforth:Ermelo!BA202)</f>
        <v>0</v>
      </c>
      <c r="BB202" s="79">
        <f>SUM(Gosforth:Ermelo!BB202)</f>
        <v>0</v>
      </c>
      <c r="BC202" s="79">
        <f>SUM(Gosforth:Ermelo!BC202)</f>
        <v>0</v>
      </c>
      <c r="BD202" s="79">
        <f>SUM(Gosforth:Ermelo!BD202)</f>
        <v>0</v>
      </c>
      <c r="BE202" s="78">
        <f>SUM(Gosforth:Ermelo!BE202)</f>
        <v>45000</v>
      </c>
      <c r="BF202" s="80">
        <f>SUM(Gosforth:Ermelo!BF202)</f>
        <v>0</v>
      </c>
      <c r="BG202" s="79">
        <f>SUM(Gosforth:Ermelo!BG202)</f>
        <v>0</v>
      </c>
      <c r="BH202" s="79">
        <f>SUM(Gosforth:Ermelo!BH202)</f>
        <v>0</v>
      </c>
      <c r="BI202" s="79">
        <f>SUM(Gosforth:Ermelo!BI202)</f>
        <v>0</v>
      </c>
      <c r="BJ202" s="79">
        <f>SUM(Gosforth:Ermelo!BJ202)</f>
        <v>0</v>
      </c>
      <c r="BK202" s="79">
        <f>SUM(Gosforth:Ermelo!BK202)</f>
        <v>0</v>
      </c>
      <c r="BL202" s="79">
        <f>SUM(Gosforth:Ermelo!BL202)</f>
        <v>0</v>
      </c>
      <c r="BM202" s="79">
        <f>SUM(Gosforth:Ermelo!BM202)</f>
        <v>0</v>
      </c>
      <c r="BN202" s="79">
        <f>SUM(Gosforth:Ermelo!BN202)</f>
        <v>0</v>
      </c>
      <c r="BO202" s="79">
        <f>SUM(Gosforth:Ermelo!BO202)</f>
        <v>0</v>
      </c>
      <c r="BP202" s="79">
        <f>SUM(Gosforth:Ermelo!BP202)</f>
        <v>0</v>
      </c>
      <c r="BQ202" s="78">
        <f>SUM(Gosforth:Ermelo!BQ202)</f>
        <v>45000</v>
      </c>
      <c r="BR202" s="80">
        <f>SUM(Gosforth:Ermelo!BR202)</f>
        <v>0</v>
      </c>
      <c r="BS202" s="79">
        <f>SUM(Gosforth:Ermelo!BS202)</f>
        <v>0</v>
      </c>
      <c r="BT202" s="79">
        <f>SUM(Gosforth:Ermelo!BT202)</f>
        <v>0</v>
      </c>
      <c r="BU202" s="79">
        <f>SUM(Gosforth:Ermelo!BU202)</f>
        <v>0</v>
      </c>
      <c r="BV202" s="79">
        <f>SUM(Gosforth:Ermelo!BV202)</f>
        <v>0</v>
      </c>
      <c r="BW202" s="79">
        <f>SUM(Gosforth:Ermelo!BW202)</f>
        <v>0</v>
      </c>
      <c r="BX202" s="79">
        <f>SUM(Gosforth:Ermelo!BX202)</f>
        <v>0</v>
      </c>
      <c r="BY202" s="79">
        <f>SUM(Gosforth:Ermelo!BY202)</f>
        <v>0</v>
      </c>
      <c r="BZ202" s="79">
        <f>SUM(Gosforth:Ermelo!BZ202)</f>
        <v>0</v>
      </c>
      <c r="CA202" s="79">
        <f>SUM(Gosforth:Ermelo!CA202)</f>
        <v>0</v>
      </c>
      <c r="CB202" s="79">
        <f>SUM(Gosforth:Ermelo!CB202)</f>
        <v>0</v>
      </c>
      <c r="CC202" s="78">
        <f>SUM(Gosforth:Ermelo!CC202)</f>
        <v>45000</v>
      </c>
      <c r="CD202" s="41" t="s">
        <v>54</v>
      </c>
    </row>
    <row r="203" spans="1:82" ht="15">
      <c r="A203" s="41"/>
      <c r="B203" s="147" t="s">
        <v>383</v>
      </c>
      <c r="C203" s="148" t="str">
        <f>"Waterproofing at Eastern Plazas  - Overhead charge and profit in respect to A-10014a"</f>
        <v>Waterproofing at Eastern Plazas  - Overhead charge and profit in respect to A-10014a</v>
      </c>
      <c r="D203" s="149" t="s">
        <v>353</v>
      </c>
      <c r="E203" s="321">
        <f>SUM(Gosforth:Ermelo!E203)</f>
        <v>270000</v>
      </c>
      <c r="F203" s="221" t="b">
        <f>(Gosforth!G203+Dalpark!G203+Leandra!G203+Trichardt!G203+Ermelo!G203)=G203</f>
        <v>1</v>
      </c>
      <c r="G203" s="76">
        <f t="shared" si="83"/>
        <v>0</v>
      </c>
      <c r="H203" s="77">
        <f>SUM(Gosforth:Ermelo!H203)</f>
        <v>0</v>
      </c>
      <c r="I203" s="78">
        <f>SUM(Gosforth:Ermelo!I203)</f>
        <v>0</v>
      </c>
      <c r="J203" s="77">
        <f>SUM(Gosforth:Ermelo!J203)</f>
        <v>0</v>
      </c>
      <c r="K203" s="79">
        <f>SUM(Gosforth:Ermelo!K203)</f>
        <v>0</v>
      </c>
      <c r="L203" s="79">
        <f>SUM(Gosforth:Ermelo!L203)</f>
        <v>0</v>
      </c>
      <c r="M203" s="79">
        <f>SUM(Gosforth:Ermelo!M203)</f>
        <v>0</v>
      </c>
      <c r="N203" s="79">
        <f>SUM(Gosforth:Ermelo!N203)</f>
        <v>0</v>
      </c>
      <c r="O203" s="79">
        <f>SUM(Gosforth:Ermelo!O203)</f>
        <v>0</v>
      </c>
      <c r="P203" s="79">
        <f>SUM(Gosforth:Ermelo!P203)</f>
        <v>0</v>
      </c>
      <c r="Q203" s="79">
        <f>SUM(Gosforth:Ermelo!Q203)</f>
        <v>0</v>
      </c>
      <c r="R203" s="79">
        <f>SUM(Gosforth:Ermelo!R203)</f>
        <v>0</v>
      </c>
      <c r="S203" s="79">
        <f>SUM(Gosforth:Ermelo!S203)</f>
        <v>0</v>
      </c>
      <c r="T203" s="79">
        <f>SUM(Gosforth:Ermelo!T203)</f>
        <v>0</v>
      </c>
      <c r="U203" s="78">
        <f>SUM(Gosforth:Ermelo!U203)</f>
        <v>0</v>
      </c>
      <c r="V203" s="77">
        <f>SUM(Gosforth:Ermelo!V203)</f>
        <v>0</v>
      </c>
      <c r="W203" s="79">
        <f>SUM(Gosforth:Ermelo!W203)</f>
        <v>0</v>
      </c>
      <c r="X203" s="79">
        <f>SUM(Gosforth:Ermelo!X203)</f>
        <v>0</v>
      </c>
      <c r="Y203" s="79">
        <f>SUM(Gosforth:Ermelo!Y203)</f>
        <v>0</v>
      </c>
      <c r="Z203" s="79">
        <f>SUM(Gosforth:Ermelo!Z203)</f>
        <v>0</v>
      </c>
      <c r="AA203" s="79">
        <f>SUM(Gosforth:Ermelo!AA203)</f>
        <v>0</v>
      </c>
      <c r="AB203" s="79">
        <f>SUM(Gosforth:Ermelo!AB203)</f>
        <v>0</v>
      </c>
      <c r="AC203" s="79">
        <f>SUM(Gosforth:Ermelo!AC203)</f>
        <v>0</v>
      </c>
      <c r="AD203" s="79">
        <f>SUM(Gosforth:Ermelo!AD203)</f>
        <v>0</v>
      </c>
      <c r="AE203" s="79">
        <f>SUM(Gosforth:Ermelo!AE203)</f>
        <v>0</v>
      </c>
      <c r="AF203" s="79">
        <f>SUM(Gosforth:Ermelo!AF203)</f>
        <v>0</v>
      </c>
      <c r="AG203" s="78">
        <f>SUM(Gosforth:Ermelo!AG203)</f>
        <v>0</v>
      </c>
      <c r="AH203" s="80">
        <f>SUM(Gosforth:Ermelo!AH203)</f>
        <v>0</v>
      </c>
      <c r="AI203" s="79">
        <f>SUM(Gosforth:Ermelo!AI203)</f>
        <v>0</v>
      </c>
      <c r="AJ203" s="79">
        <f>SUM(Gosforth:Ermelo!AJ203)</f>
        <v>0</v>
      </c>
      <c r="AK203" s="79">
        <f>SUM(Gosforth:Ermelo!AK203)</f>
        <v>0</v>
      </c>
      <c r="AL203" s="79">
        <f>SUM(Gosforth:Ermelo!AL203)</f>
        <v>0</v>
      </c>
      <c r="AM203" s="79">
        <f>SUM(Gosforth:Ermelo!AM203)</f>
        <v>0</v>
      </c>
      <c r="AN203" s="79">
        <f>SUM(Gosforth:Ermelo!AN203)</f>
        <v>0</v>
      </c>
      <c r="AO203" s="79">
        <f>SUM(Gosforth:Ermelo!AO203)</f>
        <v>0</v>
      </c>
      <c r="AP203" s="79">
        <f>SUM(Gosforth:Ermelo!AP203)</f>
        <v>0</v>
      </c>
      <c r="AQ203" s="79">
        <f>SUM(Gosforth:Ermelo!AQ203)</f>
        <v>0</v>
      </c>
      <c r="AR203" s="79">
        <f>SUM(Gosforth:Ermelo!AR203)</f>
        <v>0</v>
      </c>
      <c r="AS203" s="78">
        <f>SUM(Gosforth:Ermelo!AS203)</f>
        <v>0</v>
      </c>
      <c r="AT203" s="80">
        <f>SUM(Gosforth:Ermelo!AT203)</f>
        <v>0</v>
      </c>
      <c r="AU203" s="79">
        <f>SUM(Gosforth:Ermelo!AU203)</f>
        <v>0</v>
      </c>
      <c r="AV203" s="79">
        <f>SUM(Gosforth:Ermelo!AV203)</f>
        <v>0</v>
      </c>
      <c r="AW203" s="79">
        <f>SUM(Gosforth:Ermelo!AW203)</f>
        <v>0</v>
      </c>
      <c r="AX203" s="79">
        <f>SUM(Gosforth:Ermelo!AX203)</f>
        <v>0</v>
      </c>
      <c r="AY203" s="79">
        <f>SUM(Gosforth:Ermelo!AY203)</f>
        <v>0</v>
      </c>
      <c r="AZ203" s="79">
        <f>SUM(Gosforth:Ermelo!AZ203)</f>
        <v>0</v>
      </c>
      <c r="BA203" s="79">
        <f>SUM(Gosforth:Ermelo!BA203)</f>
        <v>0</v>
      </c>
      <c r="BB203" s="79">
        <f>SUM(Gosforth:Ermelo!BB203)</f>
        <v>0</v>
      </c>
      <c r="BC203" s="79">
        <f>SUM(Gosforth:Ermelo!BC203)</f>
        <v>0</v>
      </c>
      <c r="BD203" s="79">
        <f>SUM(Gosforth:Ermelo!BD203)</f>
        <v>0</v>
      </c>
      <c r="BE203" s="78">
        <f>SUM(Gosforth:Ermelo!BE203)</f>
        <v>0</v>
      </c>
      <c r="BF203" s="80">
        <f>SUM(Gosforth:Ermelo!BF203)</f>
        <v>0</v>
      </c>
      <c r="BG203" s="79">
        <f>SUM(Gosforth:Ermelo!BG203)</f>
        <v>0</v>
      </c>
      <c r="BH203" s="79">
        <f>SUM(Gosforth:Ermelo!BH203)</f>
        <v>0</v>
      </c>
      <c r="BI203" s="79">
        <f>SUM(Gosforth:Ermelo!BI203)</f>
        <v>0</v>
      </c>
      <c r="BJ203" s="79">
        <f>SUM(Gosforth:Ermelo!BJ203)</f>
        <v>0</v>
      </c>
      <c r="BK203" s="79">
        <f>SUM(Gosforth:Ermelo!BK203)</f>
        <v>0</v>
      </c>
      <c r="BL203" s="79">
        <f>SUM(Gosforth:Ermelo!BL203)</f>
        <v>0</v>
      </c>
      <c r="BM203" s="79">
        <f>SUM(Gosforth:Ermelo!BM203)</f>
        <v>0</v>
      </c>
      <c r="BN203" s="79">
        <f>SUM(Gosforth:Ermelo!BN203)</f>
        <v>0</v>
      </c>
      <c r="BO203" s="79">
        <f>SUM(Gosforth:Ermelo!BO203)</f>
        <v>0</v>
      </c>
      <c r="BP203" s="79">
        <f>SUM(Gosforth:Ermelo!BP203)</f>
        <v>0</v>
      </c>
      <c r="BQ203" s="78">
        <f>SUM(Gosforth:Ermelo!BQ203)</f>
        <v>0</v>
      </c>
      <c r="BR203" s="80">
        <f>SUM(Gosforth:Ermelo!BR203)</f>
        <v>0</v>
      </c>
      <c r="BS203" s="79">
        <f>SUM(Gosforth:Ermelo!BS203)</f>
        <v>0</v>
      </c>
      <c r="BT203" s="79">
        <f>SUM(Gosforth:Ermelo!BT203)</f>
        <v>0</v>
      </c>
      <c r="BU203" s="79">
        <f>SUM(Gosforth:Ermelo!BU203)</f>
        <v>0</v>
      </c>
      <c r="BV203" s="79">
        <f>SUM(Gosforth:Ermelo!BV203)</f>
        <v>0</v>
      </c>
      <c r="BW203" s="79">
        <f>SUM(Gosforth:Ermelo!BW203)</f>
        <v>0</v>
      </c>
      <c r="BX203" s="79">
        <f>SUM(Gosforth:Ermelo!BX203)</f>
        <v>0</v>
      </c>
      <c r="BY203" s="79">
        <f>SUM(Gosforth:Ermelo!BY203)</f>
        <v>0</v>
      </c>
      <c r="BZ203" s="79">
        <f>SUM(Gosforth:Ermelo!BZ203)</f>
        <v>0</v>
      </c>
      <c r="CA203" s="79">
        <f>SUM(Gosforth:Ermelo!CA203)</f>
        <v>0</v>
      </c>
      <c r="CB203" s="79">
        <f>SUM(Gosforth:Ermelo!CB203)</f>
        <v>0</v>
      </c>
      <c r="CC203" s="78">
        <f>SUM(Gosforth:Ermelo!CC203)</f>
        <v>0</v>
      </c>
      <c r="CD203" s="41" t="s">
        <v>54</v>
      </c>
    </row>
    <row r="204" spans="1:82" ht="15">
      <c r="A204" s="41"/>
      <c r="B204" s="147" t="s">
        <v>384</v>
      </c>
      <c r="C204" s="302" t="str">
        <f>"Solving the water proofing issues at the Eastern Plazas and repainting of the walls and fixing of the tiles"</f>
        <v>Solving the water proofing issues at the Eastern Plazas and repainting of the walls and fixing of the tiles</v>
      </c>
      <c r="D204" s="146" t="s">
        <v>351</v>
      </c>
      <c r="E204" s="266">
        <f>SUM(Gosforth:Ermelo!E204)</f>
        <v>3</v>
      </c>
      <c r="F204" s="221" t="b">
        <f>(Gosforth!G204+Dalpark!G204+Leandra!G204+Trichardt!G204+Ermelo!G204)=G204</f>
        <v>1</v>
      </c>
      <c r="G204" s="76">
        <f t="shared" ref="G204:G205" si="84">+SUM(H204:CC204)</f>
        <v>6000000</v>
      </c>
      <c r="H204" s="77">
        <f>SUM(Gosforth:Ermelo!H204)</f>
        <v>0</v>
      </c>
      <c r="I204" s="78">
        <f>SUM(Gosforth:Ermelo!I204)</f>
        <v>0</v>
      </c>
      <c r="J204" s="77">
        <f>SUM(Gosforth:Ermelo!J204)</f>
        <v>0</v>
      </c>
      <c r="K204" s="79">
        <f>SUM(Gosforth:Ermelo!K204)</f>
        <v>0</v>
      </c>
      <c r="L204" s="79">
        <f>SUM(Gosforth:Ermelo!L204)</f>
        <v>0</v>
      </c>
      <c r="M204" s="79">
        <f>SUM(Gosforth:Ermelo!M204)</f>
        <v>0</v>
      </c>
      <c r="N204" s="79">
        <f>SUM(Gosforth:Ermelo!N204)</f>
        <v>0</v>
      </c>
      <c r="O204" s="79">
        <f>SUM(Gosforth:Ermelo!O204)</f>
        <v>0</v>
      </c>
      <c r="P204" s="79">
        <f>SUM(Gosforth:Ermelo!P204)</f>
        <v>0</v>
      </c>
      <c r="Q204" s="79">
        <f>SUM(Gosforth:Ermelo!Q204)</f>
        <v>0</v>
      </c>
      <c r="R204" s="79">
        <f>SUM(Gosforth:Ermelo!R204)</f>
        <v>0</v>
      </c>
      <c r="S204" s="79">
        <f>SUM(Gosforth:Ermelo!S204)</f>
        <v>0</v>
      </c>
      <c r="T204" s="79">
        <f>SUM(Gosforth:Ermelo!T204)</f>
        <v>0</v>
      </c>
      <c r="U204" s="78">
        <f>SUM(Gosforth:Ermelo!U204)</f>
        <v>999999.99</v>
      </c>
      <c r="V204" s="77">
        <f>SUM(Gosforth:Ermelo!V204)</f>
        <v>0</v>
      </c>
      <c r="W204" s="79">
        <f>SUM(Gosforth:Ermelo!W204)</f>
        <v>0</v>
      </c>
      <c r="X204" s="79">
        <f>SUM(Gosforth:Ermelo!X204)</f>
        <v>0</v>
      </c>
      <c r="Y204" s="79">
        <f>SUM(Gosforth:Ermelo!Y204)</f>
        <v>0</v>
      </c>
      <c r="Z204" s="79">
        <f>SUM(Gosforth:Ermelo!Z204)</f>
        <v>0</v>
      </c>
      <c r="AA204" s="79">
        <f>SUM(Gosforth:Ermelo!AA204)</f>
        <v>0</v>
      </c>
      <c r="AB204" s="79">
        <f>SUM(Gosforth:Ermelo!AB204)</f>
        <v>0</v>
      </c>
      <c r="AC204" s="79">
        <f>SUM(Gosforth:Ermelo!AC204)</f>
        <v>0</v>
      </c>
      <c r="AD204" s="79">
        <f>SUM(Gosforth:Ermelo!AD204)</f>
        <v>0</v>
      </c>
      <c r="AE204" s="79">
        <f>SUM(Gosforth:Ermelo!AE204)</f>
        <v>0</v>
      </c>
      <c r="AF204" s="79">
        <f>SUM(Gosforth:Ermelo!AF204)</f>
        <v>0</v>
      </c>
      <c r="AG204" s="78">
        <f>SUM(Gosforth:Ermelo!AG204)</f>
        <v>999999.99</v>
      </c>
      <c r="AH204" s="80">
        <f>SUM(Gosforth:Ermelo!AH204)</f>
        <v>0</v>
      </c>
      <c r="AI204" s="79">
        <f>SUM(Gosforth:Ermelo!AI204)</f>
        <v>0</v>
      </c>
      <c r="AJ204" s="79">
        <f>SUM(Gosforth:Ermelo!AJ204)</f>
        <v>0</v>
      </c>
      <c r="AK204" s="79">
        <f>SUM(Gosforth:Ermelo!AK204)</f>
        <v>0</v>
      </c>
      <c r="AL204" s="79">
        <f>SUM(Gosforth:Ermelo!AL204)</f>
        <v>0</v>
      </c>
      <c r="AM204" s="79">
        <f>SUM(Gosforth:Ermelo!AM204)</f>
        <v>0</v>
      </c>
      <c r="AN204" s="79">
        <f>SUM(Gosforth:Ermelo!AN204)</f>
        <v>0</v>
      </c>
      <c r="AO204" s="79">
        <f>SUM(Gosforth:Ermelo!AO204)</f>
        <v>0</v>
      </c>
      <c r="AP204" s="79">
        <f>SUM(Gosforth:Ermelo!AP204)</f>
        <v>0</v>
      </c>
      <c r="AQ204" s="79">
        <f>SUM(Gosforth:Ermelo!AQ204)</f>
        <v>0</v>
      </c>
      <c r="AR204" s="79">
        <f>SUM(Gosforth:Ermelo!AR204)</f>
        <v>0</v>
      </c>
      <c r="AS204" s="78">
        <f>SUM(Gosforth:Ermelo!AS204)</f>
        <v>999999.99</v>
      </c>
      <c r="AT204" s="80">
        <f>SUM(Gosforth:Ermelo!AT204)</f>
        <v>0</v>
      </c>
      <c r="AU204" s="79">
        <f>SUM(Gosforth:Ermelo!AU204)</f>
        <v>0</v>
      </c>
      <c r="AV204" s="79">
        <f>SUM(Gosforth:Ermelo!AV204)</f>
        <v>0</v>
      </c>
      <c r="AW204" s="79">
        <f>SUM(Gosforth:Ermelo!AW204)</f>
        <v>0</v>
      </c>
      <c r="AX204" s="79">
        <f>SUM(Gosforth:Ermelo!AX204)</f>
        <v>0</v>
      </c>
      <c r="AY204" s="79">
        <f>SUM(Gosforth:Ermelo!AY204)</f>
        <v>0</v>
      </c>
      <c r="AZ204" s="79">
        <f>SUM(Gosforth:Ermelo!AZ204)</f>
        <v>0</v>
      </c>
      <c r="BA204" s="79">
        <f>SUM(Gosforth:Ermelo!BA204)</f>
        <v>0</v>
      </c>
      <c r="BB204" s="79">
        <f>SUM(Gosforth:Ermelo!BB204)</f>
        <v>0</v>
      </c>
      <c r="BC204" s="79">
        <f>SUM(Gosforth:Ermelo!BC204)</f>
        <v>0</v>
      </c>
      <c r="BD204" s="79">
        <f>SUM(Gosforth:Ermelo!BD204)</f>
        <v>0</v>
      </c>
      <c r="BE204" s="78">
        <f>SUM(Gosforth:Ermelo!BE204)</f>
        <v>999999.99</v>
      </c>
      <c r="BF204" s="80">
        <f>SUM(Gosforth:Ermelo!BF204)</f>
        <v>0</v>
      </c>
      <c r="BG204" s="79">
        <f>SUM(Gosforth:Ermelo!BG204)</f>
        <v>0</v>
      </c>
      <c r="BH204" s="79">
        <f>SUM(Gosforth:Ermelo!BH204)</f>
        <v>0</v>
      </c>
      <c r="BI204" s="79">
        <f>SUM(Gosforth:Ermelo!BI204)</f>
        <v>0</v>
      </c>
      <c r="BJ204" s="79">
        <f>SUM(Gosforth:Ermelo!BJ204)</f>
        <v>0</v>
      </c>
      <c r="BK204" s="79">
        <f>SUM(Gosforth:Ermelo!BK204)</f>
        <v>0</v>
      </c>
      <c r="BL204" s="79">
        <f>SUM(Gosforth:Ermelo!BL204)</f>
        <v>0</v>
      </c>
      <c r="BM204" s="79">
        <f>SUM(Gosforth:Ermelo!BM204)</f>
        <v>0</v>
      </c>
      <c r="BN204" s="79">
        <f>SUM(Gosforth:Ermelo!BN204)</f>
        <v>0</v>
      </c>
      <c r="BO204" s="79">
        <f>SUM(Gosforth:Ermelo!BO204)</f>
        <v>0</v>
      </c>
      <c r="BP204" s="79">
        <f>SUM(Gosforth:Ermelo!BP204)</f>
        <v>0</v>
      </c>
      <c r="BQ204" s="78">
        <f>SUM(Gosforth:Ermelo!BQ204)</f>
        <v>999999.99</v>
      </c>
      <c r="BR204" s="80">
        <f>SUM(Gosforth:Ermelo!BR204)</f>
        <v>0</v>
      </c>
      <c r="BS204" s="79">
        <f>SUM(Gosforth:Ermelo!BS204)</f>
        <v>0</v>
      </c>
      <c r="BT204" s="79">
        <f>SUM(Gosforth:Ermelo!BT204)</f>
        <v>0</v>
      </c>
      <c r="BU204" s="79">
        <f>SUM(Gosforth:Ermelo!BU204)</f>
        <v>0</v>
      </c>
      <c r="BV204" s="79">
        <f>SUM(Gosforth:Ermelo!BV204)</f>
        <v>0</v>
      </c>
      <c r="BW204" s="79">
        <f>SUM(Gosforth:Ermelo!BW204)</f>
        <v>0</v>
      </c>
      <c r="BX204" s="79">
        <f>SUM(Gosforth:Ermelo!BX204)</f>
        <v>0</v>
      </c>
      <c r="BY204" s="79">
        <f>SUM(Gosforth:Ermelo!BY204)</f>
        <v>0</v>
      </c>
      <c r="BZ204" s="79">
        <f>SUM(Gosforth:Ermelo!BZ204)</f>
        <v>0</v>
      </c>
      <c r="CA204" s="79">
        <f>SUM(Gosforth:Ermelo!CA204)</f>
        <v>0</v>
      </c>
      <c r="CB204" s="79">
        <f>SUM(Gosforth:Ermelo!CB204)</f>
        <v>0</v>
      </c>
      <c r="CC204" s="78">
        <f>SUM(Gosforth:Ermelo!CC204)</f>
        <v>1000000.05</v>
      </c>
      <c r="CD204" s="41" t="s">
        <v>54</v>
      </c>
    </row>
    <row r="205" spans="1:82" ht="15">
      <c r="A205" s="41"/>
      <c r="B205" s="147" t="s">
        <v>385</v>
      </c>
      <c r="C205" s="148" t="str">
        <f>"Waterproofing at Eastern Plazas  - Overhead charge and profit in respect to A-10014c"</f>
        <v>Waterproofing at Eastern Plazas  - Overhead charge and profit in respect to A-10014c</v>
      </c>
      <c r="D205" s="149" t="s">
        <v>353</v>
      </c>
      <c r="E205" s="321">
        <f>SUM(Gosforth:Ermelo!E205)</f>
        <v>6000000</v>
      </c>
      <c r="F205" s="221" t="b">
        <f>(Gosforth!G205+Dalpark!G205+Leandra!G205+Trichardt!G205+Ermelo!G205)=G205</f>
        <v>1</v>
      </c>
      <c r="G205" s="76">
        <f t="shared" si="84"/>
        <v>0</v>
      </c>
      <c r="H205" s="77">
        <f>SUM(Gosforth:Ermelo!H205)</f>
        <v>0</v>
      </c>
      <c r="I205" s="78">
        <f>SUM(Gosforth:Ermelo!I205)</f>
        <v>0</v>
      </c>
      <c r="J205" s="77">
        <f>SUM(Gosforth:Ermelo!J205)</f>
        <v>0</v>
      </c>
      <c r="K205" s="79">
        <f>SUM(Gosforth:Ermelo!K205)</f>
        <v>0</v>
      </c>
      <c r="L205" s="79">
        <f>SUM(Gosforth:Ermelo!L205)</f>
        <v>0</v>
      </c>
      <c r="M205" s="79">
        <f>SUM(Gosforth:Ermelo!M205)</f>
        <v>0</v>
      </c>
      <c r="N205" s="79">
        <f>SUM(Gosforth:Ermelo!N205)</f>
        <v>0</v>
      </c>
      <c r="O205" s="79">
        <f>SUM(Gosforth:Ermelo!O205)</f>
        <v>0</v>
      </c>
      <c r="P205" s="79">
        <f>SUM(Gosforth:Ermelo!P205)</f>
        <v>0</v>
      </c>
      <c r="Q205" s="79">
        <f>SUM(Gosforth:Ermelo!Q205)</f>
        <v>0</v>
      </c>
      <c r="R205" s="79">
        <f>SUM(Gosforth:Ermelo!R205)</f>
        <v>0</v>
      </c>
      <c r="S205" s="79">
        <f>SUM(Gosforth:Ermelo!S205)</f>
        <v>0</v>
      </c>
      <c r="T205" s="79">
        <f>SUM(Gosforth:Ermelo!T205)</f>
        <v>0</v>
      </c>
      <c r="U205" s="78">
        <f>SUM(Gosforth:Ermelo!U205)</f>
        <v>0</v>
      </c>
      <c r="V205" s="77">
        <f>SUM(Gosforth:Ermelo!V205)</f>
        <v>0</v>
      </c>
      <c r="W205" s="79">
        <f>SUM(Gosforth:Ermelo!W205)</f>
        <v>0</v>
      </c>
      <c r="X205" s="79">
        <f>SUM(Gosforth:Ermelo!X205)</f>
        <v>0</v>
      </c>
      <c r="Y205" s="79">
        <f>SUM(Gosforth:Ermelo!Y205)</f>
        <v>0</v>
      </c>
      <c r="Z205" s="79">
        <f>SUM(Gosforth:Ermelo!Z205)</f>
        <v>0</v>
      </c>
      <c r="AA205" s="79">
        <f>SUM(Gosforth:Ermelo!AA205)</f>
        <v>0</v>
      </c>
      <c r="AB205" s="79">
        <f>SUM(Gosforth:Ermelo!AB205)</f>
        <v>0</v>
      </c>
      <c r="AC205" s="79">
        <f>SUM(Gosforth:Ermelo!AC205)</f>
        <v>0</v>
      </c>
      <c r="AD205" s="79">
        <f>SUM(Gosforth:Ermelo!AD205)</f>
        <v>0</v>
      </c>
      <c r="AE205" s="79">
        <f>SUM(Gosforth:Ermelo!AE205)</f>
        <v>0</v>
      </c>
      <c r="AF205" s="79">
        <f>SUM(Gosforth:Ermelo!AF205)</f>
        <v>0</v>
      </c>
      <c r="AG205" s="78">
        <f>SUM(Gosforth:Ermelo!AG205)</f>
        <v>0</v>
      </c>
      <c r="AH205" s="80">
        <f>SUM(Gosforth:Ermelo!AH205)</f>
        <v>0</v>
      </c>
      <c r="AI205" s="79">
        <f>SUM(Gosforth:Ermelo!AI205)</f>
        <v>0</v>
      </c>
      <c r="AJ205" s="79">
        <f>SUM(Gosforth:Ermelo!AJ205)</f>
        <v>0</v>
      </c>
      <c r="AK205" s="79">
        <f>SUM(Gosforth:Ermelo!AK205)</f>
        <v>0</v>
      </c>
      <c r="AL205" s="79">
        <f>SUM(Gosforth:Ermelo!AL205)</f>
        <v>0</v>
      </c>
      <c r="AM205" s="79">
        <f>SUM(Gosforth:Ermelo!AM205)</f>
        <v>0</v>
      </c>
      <c r="AN205" s="79">
        <f>SUM(Gosforth:Ermelo!AN205)</f>
        <v>0</v>
      </c>
      <c r="AO205" s="79">
        <f>SUM(Gosforth:Ermelo!AO205)</f>
        <v>0</v>
      </c>
      <c r="AP205" s="79">
        <f>SUM(Gosforth:Ermelo!AP205)</f>
        <v>0</v>
      </c>
      <c r="AQ205" s="79">
        <f>SUM(Gosforth:Ermelo!AQ205)</f>
        <v>0</v>
      </c>
      <c r="AR205" s="79">
        <f>SUM(Gosforth:Ermelo!AR205)</f>
        <v>0</v>
      </c>
      <c r="AS205" s="78">
        <f>SUM(Gosforth:Ermelo!AS205)</f>
        <v>0</v>
      </c>
      <c r="AT205" s="80">
        <f>SUM(Gosforth:Ermelo!AT205)</f>
        <v>0</v>
      </c>
      <c r="AU205" s="79">
        <f>SUM(Gosforth:Ermelo!AU205)</f>
        <v>0</v>
      </c>
      <c r="AV205" s="79">
        <f>SUM(Gosforth:Ermelo!AV205)</f>
        <v>0</v>
      </c>
      <c r="AW205" s="79">
        <f>SUM(Gosforth:Ermelo!AW205)</f>
        <v>0</v>
      </c>
      <c r="AX205" s="79">
        <f>SUM(Gosforth:Ermelo!AX205)</f>
        <v>0</v>
      </c>
      <c r="AY205" s="79">
        <f>SUM(Gosforth:Ermelo!AY205)</f>
        <v>0</v>
      </c>
      <c r="AZ205" s="79">
        <f>SUM(Gosforth:Ermelo!AZ205)</f>
        <v>0</v>
      </c>
      <c r="BA205" s="79">
        <f>SUM(Gosforth:Ermelo!BA205)</f>
        <v>0</v>
      </c>
      <c r="BB205" s="79">
        <f>SUM(Gosforth:Ermelo!BB205)</f>
        <v>0</v>
      </c>
      <c r="BC205" s="79">
        <f>SUM(Gosforth:Ermelo!BC205)</f>
        <v>0</v>
      </c>
      <c r="BD205" s="79">
        <f>SUM(Gosforth:Ermelo!BD205)</f>
        <v>0</v>
      </c>
      <c r="BE205" s="78">
        <f>SUM(Gosforth:Ermelo!BE205)</f>
        <v>0</v>
      </c>
      <c r="BF205" s="80">
        <f>SUM(Gosforth:Ermelo!BF205)</f>
        <v>0</v>
      </c>
      <c r="BG205" s="79">
        <f>SUM(Gosforth:Ermelo!BG205)</f>
        <v>0</v>
      </c>
      <c r="BH205" s="79">
        <f>SUM(Gosforth:Ermelo!BH205)</f>
        <v>0</v>
      </c>
      <c r="BI205" s="79">
        <f>SUM(Gosforth:Ermelo!BI205)</f>
        <v>0</v>
      </c>
      <c r="BJ205" s="79">
        <f>SUM(Gosforth:Ermelo!BJ205)</f>
        <v>0</v>
      </c>
      <c r="BK205" s="79">
        <f>SUM(Gosforth:Ermelo!BK205)</f>
        <v>0</v>
      </c>
      <c r="BL205" s="79">
        <f>SUM(Gosforth:Ermelo!BL205)</f>
        <v>0</v>
      </c>
      <c r="BM205" s="79">
        <f>SUM(Gosforth:Ermelo!BM205)</f>
        <v>0</v>
      </c>
      <c r="BN205" s="79">
        <f>SUM(Gosforth:Ermelo!BN205)</f>
        <v>0</v>
      </c>
      <c r="BO205" s="79">
        <f>SUM(Gosforth:Ermelo!BO205)</f>
        <v>0</v>
      </c>
      <c r="BP205" s="79">
        <f>SUM(Gosforth:Ermelo!BP205)</f>
        <v>0</v>
      </c>
      <c r="BQ205" s="78">
        <f>SUM(Gosforth:Ermelo!BQ205)</f>
        <v>0</v>
      </c>
      <c r="BR205" s="80">
        <f>SUM(Gosforth:Ermelo!BR205)</f>
        <v>0</v>
      </c>
      <c r="BS205" s="79">
        <f>SUM(Gosforth:Ermelo!BS205)</f>
        <v>0</v>
      </c>
      <c r="BT205" s="79">
        <f>SUM(Gosforth:Ermelo!BT205)</f>
        <v>0</v>
      </c>
      <c r="BU205" s="79">
        <f>SUM(Gosforth:Ermelo!BU205)</f>
        <v>0</v>
      </c>
      <c r="BV205" s="79">
        <f>SUM(Gosforth:Ermelo!BV205)</f>
        <v>0</v>
      </c>
      <c r="BW205" s="79">
        <f>SUM(Gosforth:Ermelo!BW205)</f>
        <v>0</v>
      </c>
      <c r="BX205" s="79">
        <f>SUM(Gosforth:Ermelo!BX205)</f>
        <v>0</v>
      </c>
      <c r="BY205" s="79">
        <f>SUM(Gosforth:Ermelo!BY205)</f>
        <v>0</v>
      </c>
      <c r="BZ205" s="79">
        <f>SUM(Gosforth:Ermelo!BZ205)</f>
        <v>0</v>
      </c>
      <c r="CA205" s="79">
        <f>SUM(Gosforth:Ermelo!CA205)</f>
        <v>0</v>
      </c>
      <c r="CB205" s="79">
        <f>SUM(Gosforth:Ermelo!CB205)</f>
        <v>0</v>
      </c>
      <c r="CC205" s="78">
        <f>SUM(Gosforth:Ermelo!CC205)</f>
        <v>0</v>
      </c>
      <c r="CD205" s="41" t="s">
        <v>54</v>
      </c>
    </row>
    <row r="206" spans="1:82" s="190" customFormat="1" ht="16" customHeight="1">
      <c r="B206" s="103" t="s">
        <v>386</v>
      </c>
      <c r="C206" s="304" t="s">
        <v>387</v>
      </c>
      <c r="D206" s="146"/>
      <c r="E206" s="266"/>
      <c r="F206" s="221"/>
      <c r="G206" s="76"/>
      <c r="H206" s="77"/>
      <c r="I206" s="78"/>
      <c r="J206" s="77"/>
      <c r="K206" s="79"/>
      <c r="L206" s="79"/>
      <c r="M206" s="79"/>
      <c r="N206" s="79"/>
      <c r="O206" s="79"/>
      <c r="P206" s="79"/>
      <c r="Q206" s="79"/>
      <c r="R206" s="79"/>
      <c r="S206" s="79"/>
      <c r="T206" s="79"/>
      <c r="U206" s="78"/>
      <c r="V206" s="77"/>
      <c r="W206" s="79"/>
      <c r="X206" s="79"/>
      <c r="Y206" s="79"/>
      <c r="Z206" s="79"/>
      <c r="AA206" s="79"/>
      <c r="AB206" s="79"/>
      <c r="AC206" s="79"/>
      <c r="AD206" s="79"/>
      <c r="AE206" s="79"/>
      <c r="AF206" s="79"/>
      <c r="AG206" s="78"/>
      <c r="AH206" s="80"/>
      <c r="AI206" s="79"/>
      <c r="AJ206" s="79"/>
      <c r="AK206" s="79"/>
      <c r="AL206" s="79"/>
      <c r="AM206" s="79"/>
      <c r="AN206" s="79"/>
      <c r="AO206" s="79"/>
      <c r="AP206" s="79"/>
      <c r="AQ206" s="79"/>
      <c r="AR206" s="79"/>
      <c r="AS206" s="78"/>
      <c r="AT206" s="80"/>
      <c r="AU206" s="79"/>
      <c r="AV206" s="79"/>
      <c r="AW206" s="79"/>
      <c r="AX206" s="79"/>
      <c r="AY206" s="79"/>
      <c r="AZ206" s="79"/>
      <c r="BA206" s="79"/>
      <c r="BB206" s="79"/>
      <c r="BC206" s="79"/>
      <c r="BD206" s="79"/>
      <c r="BE206" s="78"/>
      <c r="BF206" s="80"/>
      <c r="BG206" s="79"/>
      <c r="BH206" s="79"/>
      <c r="BI206" s="79"/>
      <c r="BJ206" s="79"/>
      <c r="BK206" s="79"/>
      <c r="BL206" s="79"/>
      <c r="BM206" s="79"/>
      <c r="BN206" s="79"/>
      <c r="BO206" s="79"/>
      <c r="BP206" s="79"/>
      <c r="BQ206" s="78"/>
      <c r="BR206" s="80"/>
      <c r="BS206" s="79"/>
      <c r="BT206" s="79"/>
      <c r="BU206" s="79"/>
      <c r="BV206" s="79"/>
      <c r="BW206" s="79"/>
      <c r="BX206" s="79"/>
      <c r="BY206" s="79"/>
      <c r="BZ206" s="79"/>
      <c r="CA206" s="79"/>
      <c r="CB206" s="79"/>
      <c r="CC206" s="78"/>
      <c r="CD206" s="41"/>
    </row>
    <row r="207" spans="1:82" ht="15">
      <c r="A207" s="41"/>
      <c r="B207" s="147" t="s">
        <v>388</v>
      </c>
      <c r="C207" s="302" t="str">
        <f>"Major and general refurbishment of the Gosforth, Dalpark and Denne Road Plaza Buildings"</f>
        <v>Major and general refurbishment of the Gosforth, Dalpark and Denne Road Plaza Buildings</v>
      </c>
      <c r="D207" s="146" t="s">
        <v>351</v>
      </c>
      <c r="E207" s="266">
        <f>SUM(Gosforth:Ermelo!E207)</f>
        <v>2</v>
      </c>
      <c r="F207" s="221" t="b">
        <f>(Gosforth!G207+Dalpark!G207+Leandra!G207+Trichardt!G207+Ermelo!G207)=G207</f>
        <v>1</v>
      </c>
      <c r="G207" s="76">
        <f t="shared" ref="G207:G208" si="85">+SUM(H207:CC207)</f>
        <v>8000000</v>
      </c>
      <c r="H207" s="77">
        <f>SUM(Gosforth:Ermelo!H207)</f>
        <v>0</v>
      </c>
      <c r="I207" s="78">
        <f>SUM(Gosforth:Ermelo!I207)</f>
        <v>0</v>
      </c>
      <c r="J207" s="77">
        <f>SUM(Gosforth:Ermelo!J207)</f>
        <v>0</v>
      </c>
      <c r="K207" s="79">
        <f>SUM(Gosforth:Ermelo!K207)</f>
        <v>0</v>
      </c>
      <c r="L207" s="79">
        <f>SUM(Gosforth:Ermelo!L207)</f>
        <v>0</v>
      </c>
      <c r="M207" s="79">
        <f>SUM(Gosforth:Ermelo!M207)</f>
        <v>0</v>
      </c>
      <c r="N207" s="79">
        <f>SUM(Gosforth:Ermelo!N207)</f>
        <v>0</v>
      </c>
      <c r="O207" s="79">
        <f>SUM(Gosforth:Ermelo!O207)</f>
        <v>0</v>
      </c>
      <c r="P207" s="79">
        <f>SUM(Gosforth:Ermelo!P207)</f>
        <v>0</v>
      </c>
      <c r="Q207" s="79">
        <f>SUM(Gosforth:Ermelo!Q207)</f>
        <v>0</v>
      </c>
      <c r="R207" s="79">
        <f>SUM(Gosforth:Ermelo!R207)</f>
        <v>0</v>
      </c>
      <c r="S207" s="79">
        <f>SUM(Gosforth:Ermelo!S207)</f>
        <v>0</v>
      </c>
      <c r="T207" s="79">
        <f>SUM(Gosforth:Ermelo!T207)</f>
        <v>0</v>
      </c>
      <c r="U207" s="78">
        <f>SUM(Gosforth:Ermelo!U207)</f>
        <v>1333333.3400000001</v>
      </c>
      <c r="V207" s="77">
        <f>SUM(Gosforth:Ermelo!V207)</f>
        <v>0</v>
      </c>
      <c r="W207" s="79">
        <f>SUM(Gosforth:Ermelo!W207)</f>
        <v>0</v>
      </c>
      <c r="X207" s="79">
        <f>SUM(Gosforth:Ermelo!X207)</f>
        <v>0</v>
      </c>
      <c r="Y207" s="79">
        <f>SUM(Gosforth:Ermelo!Y207)</f>
        <v>0</v>
      </c>
      <c r="Z207" s="79">
        <f>SUM(Gosforth:Ermelo!Z207)</f>
        <v>0</v>
      </c>
      <c r="AA207" s="79">
        <f>SUM(Gosforth:Ermelo!AA207)</f>
        <v>0</v>
      </c>
      <c r="AB207" s="79">
        <f>SUM(Gosforth:Ermelo!AB207)</f>
        <v>0</v>
      </c>
      <c r="AC207" s="79">
        <f>SUM(Gosforth:Ermelo!AC207)</f>
        <v>0</v>
      </c>
      <c r="AD207" s="79">
        <f>SUM(Gosforth:Ermelo!AD207)</f>
        <v>0</v>
      </c>
      <c r="AE207" s="79">
        <f>SUM(Gosforth:Ermelo!AE207)</f>
        <v>0</v>
      </c>
      <c r="AF207" s="79">
        <f>SUM(Gosforth:Ermelo!AF207)</f>
        <v>0</v>
      </c>
      <c r="AG207" s="78">
        <f>SUM(Gosforth:Ermelo!AG207)</f>
        <v>1333333.3400000001</v>
      </c>
      <c r="AH207" s="80">
        <f>SUM(Gosforth:Ermelo!AH207)</f>
        <v>0</v>
      </c>
      <c r="AI207" s="79">
        <f>SUM(Gosforth:Ermelo!AI207)</f>
        <v>0</v>
      </c>
      <c r="AJ207" s="79">
        <f>SUM(Gosforth:Ermelo!AJ207)</f>
        <v>0</v>
      </c>
      <c r="AK207" s="79">
        <f>SUM(Gosforth:Ermelo!AK207)</f>
        <v>0</v>
      </c>
      <c r="AL207" s="79">
        <f>SUM(Gosforth:Ermelo!AL207)</f>
        <v>0</v>
      </c>
      <c r="AM207" s="79">
        <f>SUM(Gosforth:Ermelo!AM207)</f>
        <v>0</v>
      </c>
      <c r="AN207" s="79">
        <f>SUM(Gosforth:Ermelo!AN207)</f>
        <v>0</v>
      </c>
      <c r="AO207" s="79">
        <f>SUM(Gosforth:Ermelo!AO207)</f>
        <v>0</v>
      </c>
      <c r="AP207" s="79">
        <f>SUM(Gosforth:Ermelo!AP207)</f>
        <v>0</v>
      </c>
      <c r="AQ207" s="79">
        <f>SUM(Gosforth:Ermelo!AQ207)</f>
        <v>0</v>
      </c>
      <c r="AR207" s="79">
        <f>SUM(Gosforth:Ermelo!AR207)</f>
        <v>0</v>
      </c>
      <c r="AS207" s="78">
        <f>SUM(Gosforth:Ermelo!AS207)</f>
        <v>1333333.3400000001</v>
      </c>
      <c r="AT207" s="80">
        <f>SUM(Gosforth:Ermelo!AT207)</f>
        <v>0</v>
      </c>
      <c r="AU207" s="79">
        <f>SUM(Gosforth:Ermelo!AU207)</f>
        <v>0</v>
      </c>
      <c r="AV207" s="79">
        <f>SUM(Gosforth:Ermelo!AV207)</f>
        <v>0</v>
      </c>
      <c r="AW207" s="79">
        <f>SUM(Gosforth:Ermelo!AW207)</f>
        <v>0</v>
      </c>
      <c r="AX207" s="79">
        <f>SUM(Gosforth:Ermelo!AX207)</f>
        <v>0</v>
      </c>
      <c r="AY207" s="79">
        <f>SUM(Gosforth:Ermelo!AY207)</f>
        <v>0</v>
      </c>
      <c r="AZ207" s="79">
        <f>SUM(Gosforth:Ermelo!AZ207)</f>
        <v>0</v>
      </c>
      <c r="BA207" s="79">
        <f>SUM(Gosforth:Ermelo!BA207)</f>
        <v>0</v>
      </c>
      <c r="BB207" s="79">
        <f>SUM(Gosforth:Ermelo!BB207)</f>
        <v>0</v>
      </c>
      <c r="BC207" s="79">
        <f>SUM(Gosforth:Ermelo!BC207)</f>
        <v>0</v>
      </c>
      <c r="BD207" s="79">
        <f>SUM(Gosforth:Ermelo!BD207)</f>
        <v>0</v>
      </c>
      <c r="BE207" s="78">
        <f>SUM(Gosforth:Ermelo!BE207)</f>
        <v>1333333.3400000001</v>
      </c>
      <c r="BF207" s="80">
        <f>SUM(Gosforth:Ermelo!BF207)</f>
        <v>0</v>
      </c>
      <c r="BG207" s="79">
        <f>SUM(Gosforth:Ermelo!BG207)</f>
        <v>0</v>
      </c>
      <c r="BH207" s="79">
        <f>SUM(Gosforth:Ermelo!BH207)</f>
        <v>0</v>
      </c>
      <c r="BI207" s="79">
        <f>SUM(Gosforth:Ermelo!BI207)</f>
        <v>0</v>
      </c>
      <c r="BJ207" s="79">
        <f>SUM(Gosforth:Ermelo!BJ207)</f>
        <v>0</v>
      </c>
      <c r="BK207" s="79">
        <f>SUM(Gosforth:Ermelo!BK207)</f>
        <v>0</v>
      </c>
      <c r="BL207" s="79">
        <f>SUM(Gosforth:Ermelo!BL207)</f>
        <v>0</v>
      </c>
      <c r="BM207" s="79">
        <f>SUM(Gosforth:Ermelo!BM207)</f>
        <v>0</v>
      </c>
      <c r="BN207" s="79">
        <f>SUM(Gosforth:Ermelo!BN207)</f>
        <v>0</v>
      </c>
      <c r="BO207" s="79">
        <f>SUM(Gosforth:Ermelo!BO207)</f>
        <v>0</v>
      </c>
      <c r="BP207" s="79">
        <f>SUM(Gosforth:Ermelo!BP207)</f>
        <v>0</v>
      </c>
      <c r="BQ207" s="78">
        <f>SUM(Gosforth:Ermelo!BQ207)</f>
        <v>1333333.3400000001</v>
      </c>
      <c r="BR207" s="80">
        <f>SUM(Gosforth:Ermelo!BR207)</f>
        <v>0</v>
      </c>
      <c r="BS207" s="79">
        <f>SUM(Gosforth:Ermelo!BS207)</f>
        <v>0</v>
      </c>
      <c r="BT207" s="79">
        <f>SUM(Gosforth:Ermelo!BT207)</f>
        <v>0</v>
      </c>
      <c r="BU207" s="79">
        <f>SUM(Gosforth:Ermelo!BU207)</f>
        <v>0</v>
      </c>
      <c r="BV207" s="79">
        <f>SUM(Gosforth:Ermelo!BV207)</f>
        <v>0</v>
      </c>
      <c r="BW207" s="79">
        <f>SUM(Gosforth:Ermelo!BW207)</f>
        <v>0</v>
      </c>
      <c r="BX207" s="79">
        <f>SUM(Gosforth:Ermelo!BX207)</f>
        <v>0</v>
      </c>
      <c r="BY207" s="79">
        <f>SUM(Gosforth:Ermelo!BY207)</f>
        <v>0</v>
      </c>
      <c r="BZ207" s="79">
        <f>SUM(Gosforth:Ermelo!BZ207)</f>
        <v>0</v>
      </c>
      <c r="CA207" s="79">
        <f>SUM(Gosforth:Ermelo!CA207)</f>
        <v>0</v>
      </c>
      <c r="CB207" s="79">
        <f>SUM(Gosforth:Ermelo!CB207)</f>
        <v>0</v>
      </c>
      <c r="CC207" s="78">
        <f>SUM(Gosforth:Ermelo!CC207)</f>
        <v>1333333.3</v>
      </c>
      <c r="CD207" s="41" t="s">
        <v>54</v>
      </c>
    </row>
    <row r="208" spans="1:82" ht="15">
      <c r="A208" s="41"/>
      <c r="B208" s="147" t="s">
        <v>389</v>
      </c>
      <c r="C208" s="148" t="str">
        <f>"Refurbishment of Western Plaza buildings  - Overhead charge and profit in respect to A-10015a"</f>
        <v>Refurbishment of Western Plaza buildings  - Overhead charge and profit in respect to A-10015a</v>
      </c>
      <c r="D208" s="149" t="s">
        <v>353</v>
      </c>
      <c r="E208" s="321">
        <f>SUM(Gosforth:Ermelo!E208)</f>
        <v>8000000</v>
      </c>
      <c r="F208" s="221" t="b">
        <f>(Gosforth!G208+Dalpark!G208+Leandra!G208+Trichardt!G208+Ermelo!G208)=G208</f>
        <v>1</v>
      </c>
      <c r="G208" s="76">
        <f t="shared" si="85"/>
        <v>0</v>
      </c>
      <c r="H208" s="77">
        <f>SUM(Gosforth:Ermelo!H208)</f>
        <v>0</v>
      </c>
      <c r="I208" s="78">
        <f>SUM(Gosforth:Ermelo!I208)</f>
        <v>0</v>
      </c>
      <c r="J208" s="77">
        <f>SUM(Gosforth:Ermelo!J208)</f>
        <v>0</v>
      </c>
      <c r="K208" s="79">
        <f>SUM(Gosforth:Ermelo!K208)</f>
        <v>0</v>
      </c>
      <c r="L208" s="79">
        <f>SUM(Gosforth:Ermelo!L208)</f>
        <v>0</v>
      </c>
      <c r="M208" s="79">
        <f>SUM(Gosforth:Ermelo!M208)</f>
        <v>0</v>
      </c>
      <c r="N208" s="79">
        <f>SUM(Gosforth:Ermelo!N208)</f>
        <v>0</v>
      </c>
      <c r="O208" s="79">
        <f>SUM(Gosforth:Ermelo!O208)</f>
        <v>0</v>
      </c>
      <c r="P208" s="79">
        <f>SUM(Gosforth:Ermelo!P208)</f>
        <v>0</v>
      </c>
      <c r="Q208" s="79">
        <f>SUM(Gosforth:Ermelo!Q208)</f>
        <v>0</v>
      </c>
      <c r="R208" s="79">
        <f>SUM(Gosforth:Ermelo!R208)</f>
        <v>0</v>
      </c>
      <c r="S208" s="79">
        <f>SUM(Gosforth:Ermelo!S208)</f>
        <v>0</v>
      </c>
      <c r="T208" s="79">
        <f>SUM(Gosforth:Ermelo!T208)</f>
        <v>0</v>
      </c>
      <c r="U208" s="78">
        <f>SUM(Gosforth:Ermelo!U208)</f>
        <v>0</v>
      </c>
      <c r="V208" s="77">
        <f>SUM(Gosforth:Ermelo!V208)</f>
        <v>0</v>
      </c>
      <c r="W208" s="79">
        <f>SUM(Gosforth:Ermelo!W208)</f>
        <v>0</v>
      </c>
      <c r="X208" s="79">
        <f>SUM(Gosforth:Ermelo!X208)</f>
        <v>0</v>
      </c>
      <c r="Y208" s="79">
        <f>SUM(Gosforth:Ermelo!Y208)</f>
        <v>0</v>
      </c>
      <c r="Z208" s="79">
        <f>SUM(Gosforth:Ermelo!Z208)</f>
        <v>0</v>
      </c>
      <c r="AA208" s="79">
        <f>SUM(Gosforth:Ermelo!AA208)</f>
        <v>0</v>
      </c>
      <c r="AB208" s="79">
        <f>SUM(Gosforth:Ermelo!AB208)</f>
        <v>0</v>
      </c>
      <c r="AC208" s="79">
        <f>SUM(Gosforth:Ermelo!AC208)</f>
        <v>0</v>
      </c>
      <c r="AD208" s="79">
        <f>SUM(Gosforth:Ermelo!AD208)</f>
        <v>0</v>
      </c>
      <c r="AE208" s="79">
        <f>SUM(Gosforth:Ermelo!AE208)</f>
        <v>0</v>
      </c>
      <c r="AF208" s="79">
        <f>SUM(Gosforth:Ermelo!AF208)</f>
        <v>0</v>
      </c>
      <c r="AG208" s="78">
        <f>SUM(Gosforth:Ermelo!AG208)</f>
        <v>0</v>
      </c>
      <c r="AH208" s="80">
        <f>SUM(Gosforth:Ermelo!AH208)</f>
        <v>0</v>
      </c>
      <c r="AI208" s="79">
        <f>SUM(Gosforth:Ermelo!AI208)</f>
        <v>0</v>
      </c>
      <c r="AJ208" s="79">
        <f>SUM(Gosforth:Ermelo!AJ208)</f>
        <v>0</v>
      </c>
      <c r="AK208" s="79">
        <f>SUM(Gosforth:Ermelo!AK208)</f>
        <v>0</v>
      </c>
      <c r="AL208" s="79">
        <f>SUM(Gosforth:Ermelo!AL208)</f>
        <v>0</v>
      </c>
      <c r="AM208" s="79">
        <f>SUM(Gosforth:Ermelo!AM208)</f>
        <v>0</v>
      </c>
      <c r="AN208" s="79">
        <f>SUM(Gosforth:Ermelo!AN208)</f>
        <v>0</v>
      </c>
      <c r="AO208" s="79">
        <f>SUM(Gosforth:Ermelo!AO208)</f>
        <v>0</v>
      </c>
      <c r="AP208" s="79">
        <f>SUM(Gosforth:Ermelo!AP208)</f>
        <v>0</v>
      </c>
      <c r="AQ208" s="79">
        <f>SUM(Gosforth:Ermelo!AQ208)</f>
        <v>0</v>
      </c>
      <c r="AR208" s="79">
        <f>SUM(Gosforth:Ermelo!AR208)</f>
        <v>0</v>
      </c>
      <c r="AS208" s="78">
        <f>SUM(Gosforth:Ermelo!AS208)</f>
        <v>0</v>
      </c>
      <c r="AT208" s="80">
        <f>SUM(Gosforth:Ermelo!AT208)</f>
        <v>0</v>
      </c>
      <c r="AU208" s="79">
        <f>SUM(Gosforth:Ermelo!AU208)</f>
        <v>0</v>
      </c>
      <c r="AV208" s="79">
        <f>SUM(Gosforth:Ermelo!AV208)</f>
        <v>0</v>
      </c>
      <c r="AW208" s="79">
        <f>SUM(Gosforth:Ermelo!AW208)</f>
        <v>0</v>
      </c>
      <c r="AX208" s="79">
        <f>SUM(Gosforth:Ermelo!AX208)</f>
        <v>0</v>
      </c>
      <c r="AY208" s="79">
        <f>SUM(Gosforth:Ermelo!AY208)</f>
        <v>0</v>
      </c>
      <c r="AZ208" s="79">
        <f>SUM(Gosforth:Ermelo!AZ208)</f>
        <v>0</v>
      </c>
      <c r="BA208" s="79">
        <f>SUM(Gosforth:Ermelo!BA208)</f>
        <v>0</v>
      </c>
      <c r="BB208" s="79">
        <f>SUM(Gosforth:Ermelo!BB208)</f>
        <v>0</v>
      </c>
      <c r="BC208" s="79">
        <f>SUM(Gosforth:Ermelo!BC208)</f>
        <v>0</v>
      </c>
      <c r="BD208" s="79">
        <f>SUM(Gosforth:Ermelo!BD208)</f>
        <v>0</v>
      </c>
      <c r="BE208" s="78">
        <f>SUM(Gosforth:Ermelo!BE208)</f>
        <v>0</v>
      </c>
      <c r="BF208" s="80">
        <f>SUM(Gosforth:Ermelo!BF208)</f>
        <v>0</v>
      </c>
      <c r="BG208" s="79">
        <f>SUM(Gosforth:Ermelo!BG208)</f>
        <v>0</v>
      </c>
      <c r="BH208" s="79">
        <f>SUM(Gosforth:Ermelo!BH208)</f>
        <v>0</v>
      </c>
      <c r="BI208" s="79">
        <f>SUM(Gosforth:Ermelo!BI208)</f>
        <v>0</v>
      </c>
      <c r="BJ208" s="79">
        <f>SUM(Gosforth:Ermelo!BJ208)</f>
        <v>0</v>
      </c>
      <c r="BK208" s="79">
        <f>SUM(Gosforth:Ermelo!BK208)</f>
        <v>0</v>
      </c>
      <c r="BL208" s="79">
        <f>SUM(Gosforth:Ermelo!BL208)</f>
        <v>0</v>
      </c>
      <c r="BM208" s="79">
        <f>SUM(Gosforth:Ermelo!BM208)</f>
        <v>0</v>
      </c>
      <c r="BN208" s="79">
        <f>SUM(Gosforth:Ermelo!BN208)</f>
        <v>0</v>
      </c>
      <c r="BO208" s="79">
        <f>SUM(Gosforth:Ermelo!BO208)</f>
        <v>0</v>
      </c>
      <c r="BP208" s="79">
        <f>SUM(Gosforth:Ermelo!BP208)</f>
        <v>0</v>
      </c>
      <c r="BQ208" s="78">
        <f>SUM(Gosforth:Ermelo!BQ208)</f>
        <v>0</v>
      </c>
      <c r="BR208" s="80">
        <f>SUM(Gosforth:Ermelo!BR208)</f>
        <v>0</v>
      </c>
      <c r="BS208" s="79">
        <f>SUM(Gosforth:Ermelo!BS208)</f>
        <v>0</v>
      </c>
      <c r="BT208" s="79">
        <f>SUM(Gosforth:Ermelo!BT208)</f>
        <v>0</v>
      </c>
      <c r="BU208" s="79">
        <f>SUM(Gosforth:Ermelo!BU208)</f>
        <v>0</v>
      </c>
      <c r="BV208" s="79">
        <f>SUM(Gosforth:Ermelo!BV208)</f>
        <v>0</v>
      </c>
      <c r="BW208" s="79">
        <f>SUM(Gosforth:Ermelo!BW208)</f>
        <v>0</v>
      </c>
      <c r="BX208" s="79">
        <f>SUM(Gosforth:Ermelo!BX208)</f>
        <v>0</v>
      </c>
      <c r="BY208" s="79">
        <f>SUM(Gosforth:Ermelo!BY208)</f>
        <v>0</v>
      </c>
      <c r="BZ208" s="79">
        <f>SUM(Gosforth:Ermelo!BZ208)</f>
        <v>0</v>
      </c>
      <c r="CA208" s="79">
        <f>SUM(Gosforth:Ermelo!CA208)</f>
        <v>0</v>
      </c>
      <c r="CB208" s="79">
        <f>SUM(Gosforth:Ermelo!CB208)</f>
        <v>0</v>
      </c>
      <c r="CC208" s="78">
        <f>SUM(Gosforth:Ermelo!CC208)</f>
        <v>0</v>
      </c>
      <c r="CD208" s="41" t="s">
        <v>54</v>
      </c>
    </row>
    <row r="209" spans="1:82" s="190" customFormat="1" ht="27" customHeight="1">
      <c r="B209" s="103" t="s">
        <v>390</v>
      </c>
      <c r="C209" s="304" t="s">
        <v>391</v>
      </c>
      <c r="D209" s="146"/>
      <c r="E209" s="266"/>
      <c r="F209" s="221"/>
      <c r="G209" s="76"/>
      <c r="H209" s="77"/>
      <c r="I209" s="78"/>
      <c r="J209" s="77"/>
      <c r="K209" s="79"/>
      <c r="L209" s="79"/>
      <c r="M209" s="79"/>
      <c r="N209" s="79"/>
      <c r="O209" s="79"/>
      <c r="P209" s="79"/>
      <c r="Q209" s="79"/>
      <c r="R209" s="79"/>
      <c r="S209" s="79"/>
      <c r="T209" s="79"/>
      <c r="U209" s="78"/>
      <c r="V209" s="77"/>
      <c r="W209" s="79"/>
      <c r="X209" s="79"/>
      <c r="Y209" s="79"/>
      <c r="Z209" s="79"/>
      <c r="AA209" s="79"/>
      <c r="AB209" s="79"/>
      <c r="AC209" s="79"/>
      <c r="AD209" s="79"/>
      <c r="AE209" s="79"/>
      <c r="AF209" s="79"/>
      <c r="AG209" s="78"/>
      <c r="AH209" s="80"/>
      <c r="AI209" s="79"/>
      <c r="AJ209" s="79"/>
      <c r="AK209" s="79"/>
      <c r="AL209" s="79"/>
      <c r="AM209" s="79"/>
      <c r="AN209" s="79"/>
      <c r="AO209" s="79"/>
      <c r="AP209" s="79"/>
      <c r="AQ209" s="79"/>
      <c r="AR209" s="79"/>
      <c r="AS209" s="78"/>
      <c r="AT209" s="80"/>
      <c r="AU209" s="79"/>
      <c r="AV209" s="79"/>
      <c r="AW209" s="79"/>
      <c r="AX209" s="79"/>
      <c r="AY209" s="79"/>
      <c r="AZ209" s="79"/>
      <c r="BA209" s="79"/>
      <c r="BB209" s="79"/>
      <c r="BC209" s="79"/>
      <c r="BD209" s="79"/>
      <c r="BE209" s="78"/>
      <c r="BF209" s="80"/>
      <c r="BG209" s="79"/>
      <c r="BH209" s="79"/>
      <c r="BI209" s="79"/>
      <c r="BJ209" s="79"/>
      <c r="BK209" s="79"/>
      <c r="BL209" s="79"/>
      <c r="BM209" s="79"/>
      <c r="BN209" s="79"/>
      <c r="BO209" s="79"/>
      <c r="BP209" s="79"/>
      <c r="BQ209" s="78"/>
      <c r="BR209" s="80"/>
      <c r="BS209" s="79"/>
      <c r="BT209" s="79"/>
      <c r="BU209" s="79"/>
      <c r="BV209" s="79"/>
      <c r="BW209" s="79"/>
      <c r="BX209" s="79"/>
      <c r="BY209" s="79"/>
      <c r="BZ209" s="79"/>
      <c r="CA209" s="79"/>
      <c r="CB209" s="79"/>
      <c r="CC209" s="78"/>
      <c r="CD209" s="41" t="s">
        <v>54</v>
      </c>
    </row>
    <row r="210" spans="1:82" ht="41" customHeight="1">
      <c r="A210" s="41"/>
      <c r="B210" s="147" t="s">
        <v>392</v>
      </c>
      <c r="C210" s="302" t="s">
        <v>393</v>
      </c>
      <c r="D210" s="146" t="s">
        <v>351</v>
      </c>
      <c r="E210" s="266">
        <f>SUM(Gosforth:Ermelo!E210)</f>
        <v>5</v>
      </c>
      <c r="F210" s="221" t="b">
        <f>(Gosforth!G210+Dalpark!G210+Leandra!G210+Trichardt!G210+Ermelo!G210)=G210</f>
        <v>1</v>
      </c>
      <c r="G210" s="76">
        <f t="shared" ref="G210:G211" si="86">+SUM(H210:CC210)</f>
        <v>21060000</v>
      </c>
      <c r="H210" s="77">
        <f>SUM(Gosforth:Ermelo!H210)</f>
        <v>0</v>
      </c>
      <c r="I210" s="78">
        <f>SUM(Gosforth:Ermelo!I210)</f>
        <v>0</v>
      </c>
      <c r="J210" s="77">
        <f>SUM(Gosforth:Ermelo!J210)</f>
        <v>0</v>
      </c>
      <c r="K210" s="79">
        <f>SUM(Gosforth:Ermelo!K210)</f>
        <v>0</v>
      </c>
      <c r="L210" s="79">
        <f>SUM(Gosforth:Ermelo!L210)</f>
        <v>0</v>
      </c>
      <c r="M210" s="79">
        <f>SUM(Gosforth:Ermelo!M210)</f>
        <v>0</v>
      </c>
      <c r="N210" s="79">
        <f>SUM(Gosforth:Ermelo!N210)</f>
        <v>0</v>
      </c>
      <c r="O210" s="79">
        <f>SUM(Gosforth:Ermelo!O210)</f>
        <v>0</v>
      </c>
      <c r="P210" s="79">
        <f>SUM(Gosforth:Ermelo!P210)</f>
        <v>0</v>
      </c>
      <c r="Q210" s="79">
        <f>SUM(Gosforth:Ermelo!Q210)</f>
        <v>0</v>
      </c>
      <c r="R210" s="79">
        <f>SUM(Gosforth:Ermelo!R210)</f>
        <v>0</v>
      </c>
      <c r="S210" s="79">
        <f>SUM(Gosforth:Ermelo!S210)</f>
        <v>0</v>
      </c>
      <c r="T210" s="79">
        <f>SUM(Gosforth:Ermelo!T210)</f>
        <v>0</v>
      </c>
      <c r="U210" s="78">
        <f>SUM(Gosforth:Ermelo!U210)</f>
        <v>3510000</v>
      </c>
      <c r="V210" s="77">
        <f>SUM(Gosforth:Ermelo!V210)</f>
        <v>0</v>
      </c>
      <c r="W210" s="79">
        <f>SUM(Gosforth:Ermelo!W210)</f>
        <v>0</v>
      </c>
      <c r="X210" s="79">
        <f>SUM(Gosforth:Ermelo!X210)</f>
        <v>0</v>
      </c>
      <c r="Y210" s="79">
        <f>SUM(Gosforth:Ermelo!Y210)</f>
        <v>0</v>
      </c>
      <c r="Z210" s="79">
        <f>SUM(Gosforth:Ermelo!Z210)</f>
        <v>0</v>
      </c>
      <c r="AA210" s="79">
        <f>SUM(Gosforth:Ermelo!AA210)</f>
        <v>0</v>
      </c>
      <c r="AB210" s="79">
        <f>SUM(Gosforth:Ermelo!AB210)</f>
        <v>0</v>
      </c>
      <c r="AC210" s="79">
        <f>SUM(Gosforth:Ermelo!AC210)</f>
        <v>0</v>
      </c>
      <c r="AD210" s="79">
        <f>SUM(Gosforth:Ermelo!AD210)</f>
        <v>0</v>
      </c>
      <c r="AE210" s="79">
        <f>SUM(Gosforth:Ermelo!AE210)</f>
        <v>0</v>
      </c>
      <c r="AF210" s="79">
        <f>SUM(Gosforth:Ermelo!AF210)</f>
        <v>0</v>
      </c>
      <c r="AG210" s="78">
        <f>SUM(Gosforth:Ermelo!AG210)</f>
        <v>3510000</v>
      </c>
      <c r="AH210" s="80">
        <f>SUM(Gosforth:Ermelo!AH210)</f>
        <v>0</v>
      </c>
      <c r="AI210" s="79">
        <f>SUM(Gosforth:Ermelo!AI210)</f>
        <v>0</v>
      </c>
      <c r="AJ210" s="79">
        <f>SUM(Gosforth:Ermelo!AJ210)</f>
        <v>0</v>
      </c>
      <c r="AK210" s="79">
        <f>SUM(Gosforth:Ermelo!AK210)</f>
        <v>0</v>
      </c>
      <c r="AL210" s="79">
        <f>SUM(Gosforth:Ermelo!AL210)</f>
        <v>0</v>
      </c>
      <c r="AM210" s="79">
        <f>SUM(Gosforth:Ermelo!AM210)</f>
        <v>0</v>
      </c>
      <c r="AN210" s="79">
        <f>SUM(Gosforth:Ermelo!AN210)</f>
        <v>0</v>
      </c>
      <c r="AO210" s="79">
        <f>SUM(Gosforth:Ermelo!AO210)</f>
        <v>0</v>
      </c>
      <c r="AP210" s="79">
        <f>SUM(Gosforth:Ermelo!AP210)</f>
        <v>0</v>
      </c>
      <c r="AQ210" s="79">
        <f>SUM(Gosforth:Ermelo!AQ210)</f>
        <v>0</v>
      </c>
      <c r="AR210" s="79">
        <f>SUM(Gosforth:Ermelo!AR210)</f>
        <v>0</v>
      </c>
      <c r="AS210" s="78">
        <f>SUM(Gosforth:Ermelo!AS210)</f>
        <v>3510000</v>
      </c>
      <c r="AT210" s="80">
        <f>SUM(Gosforth:Ermelo!AT210)</f>
        <v>0</v>
      </c>
      <c r="AU210" s="79">
        <f>SUM(Gosforth:Ermelo!AU210)</f>
        <v>0</v>
      </c>
      <c r="AV210" s="79">
        <f>SUM(Gosforth:Ermelo!AV210)</f>
        <v>0</v>
      </c>
      <c r="AW210" s="79">
        <f>SUM(Gosforth:Ermelo!AW210)</f>
        <v>0</v>
      </c>
      <c r="AX210" s="79">
        <f>SUM(Gosforth:Ermelo!AX210)</f>
        <v>0</v>
      </c>
      <c r="AY210" s="79">
        <f>SUM(Gosforth:Ermelo!AY210)</f>
        <v>0</v>
      </c>
      <c r="AZ210" s="79">
        <f>SUM(Gosforth:Ermelo!AZ210)</f>
        <v>0</v>
      </c>
      <c r="BA210" s="79">
        <f>SUM(Gosforth:Ermelo!BA210)</f>
        <v>0</v>
      </c>
      <c r="BB210" s="79">
        <f>SUM(Gosforth:Ermelo!BB210)</f>
        <v>0</v>
      </c>
      <c r="BC210" s="79">
        <f>SUM(Gosforth:Ermelo!BC210)</f>
        <v>0</v>
      </c>
      <c r="BD210" s="79">
        <f>SUM(Gosforth:Ermelo!BD210)</f>
        <v>0</v>
      </c>
      <c r="BE210" s="78">
        <f>SUM(Gosforth:Ermelo!BE210)</f>
        <v>3510000</v>
      </c>
      <c r="BF210" s="80">
        <f>SUM(Gosforth:Ermelo!BF210)</f>
        <v>0</v>
      </c>
      <c r="BG210" s="79">
        <f>SUM(Gosforth:Ermelo!BG210)</f>
        <v>0</v>
      </c>
      <c r="BH210" s="79">
        <f>SUM(Gosforth:Ermelo!BH210)</f>
        <v>0</v>
      </c>
      <c r="BI210" s="79">
        <f>SUM(Gosforth:Ermelo!BI210)</f>
        <v>0</v>
      </c>
      <c r="BJ210" s="79">
        <f>SUM(Gosforth:Ermelo!BJ210)</f>
        <v>0</v>
      </c>
      <c r="BK210" s="79">
        <f>SUM(Gosforth:Ermelo!BK210)</f>
        <v>0</v>
      </c>
      <c r="BL210" s="79">
        <f>SUM(Gosforth:Ermelo!BL210)</f>
        <v>0</v>
      </c>
      <c r="BM210" s="79">
        <f>SUM(Gosforth:Ermelo!BM210)</f>
        <v>0</v>
      </c>
      <c r="BN210" s="79">
        <f>SUM(Gosforth:Ermelo!BN210)</f>
        <v>0</v>
      </c>
      <c r="BO210" s="79">
        <f>SUM(Gosforth:Ermelo!BO210)</f>
        <v>0</v>
      </c>
      <c r="BP210" s="79">
        <f>SUM(Gosforth:Ermelo!BP210)</f>
        <v>0</v>
      </c>
      <c r="BQ210" s="78">
        <f>SUM(Gosforth:Ermelo!BQ210)</f>
        <v>3510000</v>
      </c>
      <c r="BR210" s="80">
        <f>SUM(Gosforth:Ermelo!BR210)</f>
        <v>0</v>
      </c>
      <c r="BS210" s="79">
        <f>SUM(Gosforth:Ermelo!BS210)</f>
        <v>0</v>
      </c>
      <c r="BT210" s="79">
        <f>SUM(Gosforth:Ermelo!BT210)</f>
        <v>0</v>
      </c>
      <c r="BU210" s="79">
        <f>SUM(Gosforth:Ermelo!BU210)</f>
        <v>0</v>
      </c>
      <c r="BV210" s="79">
        <f>SUM(Gosforth:Ermelo!BV210)</f>
        <v>0</v>
      </c>
      <c r="BW210" s="79">
        <f>SUM(Gosforth:Ermelo!BW210)</f>
        <v>0</v>
      </c>
      <c r="BX210" s="79">
        <f>SUM(Gosforth:Ermelo!BX210)</f>
        <v>0</v>
      </c>
      <c r="BY210" s="79">
        <f>SUM(Gosforth:Ermelo!BY210)</f>
        <v>0</v>
      </c>
      <c r="BZ210" s="79">
        <f>SUM(Gosforth:Ermelo!BZ210)</f>
        <v>0</v>
      </c>
      <c r="CA210" s="79">
        <f>SUM(Gosforth:Ermelo!CA210)</f>
        <v>0</v>
      </c>
      <c r="CB210" s="79">
        <f>SUM(Gosforth:Ermelo!CB210)</f>
        <v>0</v>
      </c>
      <c r="CC210" s="78">
        <f>SUM(Gosforth:Ermelo!CC210)</f>
        <v>3510000</v>
      </c>
      <c r="CD210" s="41" t="s">
        <v>54</v>
      </c>
    </row>
    <row r="211" spans="1:82" ht="29" customHeight="1">
      <c r="A211" s="41"/>
      <c r="B211" s="306" t="s">
        <v>394</v>
      </c>
      <c r="C211" s="307" t="str">
        <f>"Replacement of aluminium toll booths and concrete slab replacement  - Overhead charge and profit in respect to A-10016a"</f>
        <v>Replacement of aluminium toll booths and concrete slab replacement  - Overhead charge and profit in respect to A-10016a</v>
      </c>
      <c r="D211" s="308" t="s">
        <v>353</v>
      </c>
      <c r="E211" s="320">
        <f>SUM(Gosforth:Ermelo!E211)</f>
        <v>21060000</v>
      </c>
      <c r="F211" s="222" t="b">
        <f>(Gosforth!G211+Dalpark!G211+Leandra!G211+Trichardt!G211+Ermelo!G211)=G211</f>
        <v>1</v>
      </c>
      <c r="G211" s="108">
        <f t="shared" si="86"/>
        <v>0</v>
      </c>
      <c r="H211" s="169">
        <f>SUM(Gosforth:Ermelo!H211)</f>
        <v>0</v>
      </c>
      <c r="I211" s="170">
        <f>SUM(Gosforth:Ermelo!I211)</f>
        <v>0</v>
      </c>
      <c r="J211" s="169">
        <f>SUM(Gosforth:Ermelo!J211)</f>
        <v>0</v>
      </c>
      <c r="K211" s="111">
        <f>SUM(Gosforth:Ermelo!K211)</f>
        <v>0</v>
      </c>
      <c r="L211" s="111">
        <f>SUM(Gosforth:Ermelo!L211)</f>
        <v>0</v>
      </c>
      <c r="M211" s="111">
        <f>SUM(Gosforth:Ermelo!M211)</f>
        <v>0</v>
      </c>
      <c r="N211" s="111">
        <f>SUM(Gosforth:Ermelo!N211)</f>
        <v>0</v>
      </c>
      <c r="O211" s="111">
        <f>SUM(Gosforth:Ermelo!O211)</f>
        <v>0</v>
      </c>
      <c r="P211" s="111">
        <f>SUM(Gosforth:Ermelo!P211)</f>
        <v>0</v>
      </c>
      <c r="Q211" s="111">
        <f>SUM(Gosforth:Ermelo!Q211)</f>
        <v>0</v>
      </c>
      <c r="R211" s="111">
        <f>SUM(Gosforth:Ermelo!R211)</f>
        <v>0</v>
      </c>
      <c r="S211" s="111">
        <f>SUM(Gosforth:Ermelo!S211)</f>
        <v>0</v>
      </c>
      <c r="T211" s="111">
        <f>SUM(Gosforth:Ermelo!T211)</f>
        <v>0</v>
      </c>
      <c r="U211" s="170">
        <f>SUM(Gosforth:Ermelo!U211)</f>
        <v>0</v>
      </c>
      <c r="V211" s="169">
        <f>SUM(Gosforth:Ermelo!V211)</f>
        <v>0</v>
      </c>
      <c r="W211" s="111">
        <f>SUM(Gosforth:Ermelo!W211)</f>
        <v>0</v>
      </c>
      <c r="X211" s="111">
        <f>SUM(Gosforth:Ermelo!X211)</f>
        <v>0</v>
      </c>
      <c r="Y211" s="111">
        <f>SUM(Gosforth:Ermelo!Y211)</f>
        <v>0</v>
      </c>
      <c r="Z211" s="111">
        <f>SUM(Gosforth:Ermelo!Z211)</f>
        <v>0</v>
      </c>
      <c r="AA211" s="111">
        <f>SUM(Gosforth:Ermelo!AA211)</f>
        <v>0</v>
      </c>
      <c r="AB211" s="111">
        <f>SUM(Gosforth:Ermelo!AB211)</f>
        <v>0</v>
      </c>
      <c r="AC211" s="111">
        <f>SUM(Gosforth:Ermelo!AC211)</f>
        <v>0</v>
      </c>
      <c r="AD211" s="111">
        <f>SUM(Gosforth:Ermelo!AD211)</f>
        <v>0</v>
      </c>
      <c r="AE211" s="111">
        <f>SUM(Gosforth:Ermelo!AE211)</f>
        <v>0</v>
      </c>
      <c r="AF211" s="111">
        <f>SUM(Gosforth:Ermelo!AF211)</f>
        <v>0</v>
      </c>
      <c r="AG211" s="170">
        <f>SUM(Gosforth:Ermelo!AG211)</f>
        <v>0</v>
      </c>
      <c r="AH211" s="171">
        <f>SUM(Gosforth:Ermelo!AH211)</f>
        <v>0</v>
      </c>
      <c r="AI211" s="111">
        <f>SUM(Gosforth:Ermelo!AI211)</f>
        <v>0</v>
      </c>
      <c r="AJ211" s="111">
        <f>SUM(Gosforth:Ermelo!AJ211)</f>
        <v>0</v>
      </c>
      <c r="AK211" s="111">
        <f>SUM(Gosforth:Ermelo!AK211)</f>
        <v>0</v>
      </c>
      <c r="AL211" s="111">
        <f>SUM(Gosforth:Ermelo!AL211)</f>
        <v>0</v>
      </c>
      <c r="AM211" s="111">
        <f>SUM(Gosforth:Ermelo!AM211)</f>
        <v>0</v>
      </c>
      <c r="AN211" s="111">
        <f>SUM(Gosforth:Ermelo!AN211)</f>
        <v>0</v>
      </c>
      <c r="AO211" s="111">
        <f>SUM(Gosforth:Ermelo!AO211)</f>
        <v>0</v>
      </c>
      <c r="AP211" s="111">
        <f>SUM(Gosforth:Ermelo!AP211)</f>
        <v>0</v>
      </c>
      <c r="AQ211" s="111">
        <f>SUM(Gosforth:Ermelo!AQ211)</f>
        <v>0</v>
      </c>
      <c r="AR211" s="111">
        <f>SUM(Gosforth:Ermelo!AR211)</f>
        <v>0</v>
      </c>
      <c r="AS211" s="170">
        <f>SUM(Gosforth:Ermelo!AS211)</f>
        <v>0</v>
      </c>
      <c r="AT211" s="171">
        <f>SUM(Gosforth:Ermelo!AT211)</f>
        <v>0</v>
      </c>
      <c r="AU211" s="111">
        <f>SUM(Gosforth:Ermelo!AU211)</f>
        <v>0</v>
      </c>
      <c r="AV211" s="111">
        <f>SUM(Gosforth:Ermelo!AV211)</f>
        <v>0</v>
      </c>
      <c r="AW211" s="111">
        <f>SUM(Gosforth:Ermelo!AW211)</f>
        <v>0</v>
      </c>
      <c r="AX211" s="111">
        <f>SUM(Gosforth:Ermelo!AX211)</f>
        <v>0</v>
      </c>
      <c r="AY211" s="111">
        <f>SUM(Gosforth:Ermelo!AY211)</f>
        <v>0</v>
      </c>
      <c r="AZ211" s="111">
        <f>SUM(Gosforth:Ermelo!AZ211)</f>
        <v>0</v>
      </c>
      <c r="BA211" s="111">
        <f>SUM(Gosforth:Ermelo!BA211)</f>
        <v>0</v>
      </c>
      <c r="BB211" s="111">
        <f>SUM(Gosforth:Ermelo!BB211)</f>
        <v>0</v>
      </c>
      <c r="BC211" s="111">
        <f>SUM(Gosforth:Ermelo!BC211)</f>
        <v>0</v>
      </c>
      <c r="BD211" s="111">
        <f>SUM(Gosforth:Ermelo!BD211)</f>
        <v>0</v>
      </c>
      <c r="BE211" s="170">
        <f>SUM(Gosforth:Ermelo!BE211)</f>
        <v>0</v>
      </c>
      <c r="BF211" s="171">
        <f>SUM(Gosforth:Ermelo!BF211)</f>
        <v>0</v>
      </c>
      <c r="BG211" s="111">
        <f>SUM(Gosforth:Ermelo!BG211)</f>
        <v>0</v>
      </c>
      <c r="BH211" s="111">
        <f>SUM(Gosforth:Ermelo!BH211)</f>
        <v>0</v>
      </c>
      <c r="BI211" s="111">
        <f>SUM(Gosforth:Ermelo!BI211)</f>
        <v>0</v>
      </c>
      <c r="BJ211" s="111">
        <f>SUM(Gosforth:Ermelo!BJ211)</f>
        <v>0</v>
      </c>
      <c r="BK211" s="111">
        <f>SUM(Gosforth:Ermelo!BK211)</f>
        <v>0</v>
      </c>
      <c r="BL211" s="111">
        <f>SUM(Gosforth:Ermelo!BL211)</f>
        <v>0</v>
      </c>
      <c r="BM211" s="111">
        <f>SUM(Gosforth:Ermelo!BM211)</f>
        <v>0</v>
      </c>
      <c r="BN211" s="111">
        <f>SUM(Gosforth:Ermelo!BN211)</f>
        <v>0</v>
      </c>
      <c r="BO211" s="111">
        <f>SUM(Gosforth:Ermelo!BO211)</f>
        <v>0</v>
      </c>
      <c r="BP211" s="111">
        <f>SUM(Gosforth:Ermelo!BP211)</f>
        <v>0</v>
      </c>
      <c r="BQ211" s="170">
        <f>SUM(Gosforth:Ermelo!BQ211)</f>
        <v>0</v>
      </c>
      <c r="BR211" s="171">
        <f>SUM(Gosforth:Ermelo!BR211)</f>
        <v>0</v>
      </c>
      <c r="BS211" s="111">
        <f>SUM(Gosforth:Ermelo!BS211)</f>
        <v>0</v>
      </c>
      <c r="BT211" s="111">
        <f>SUM(Gosforth:Ermelo!BT211)</f>
        <v>0</v>
      </c>
      <c r="BU211" s="111">
        <f>SUM(Gosforth:Ermelo!BU211)</f>
        <v>0</v>
      </c>
      <c r="BV211" s="111">
        <f>SUM(Gosforth:Ermelo!BV211)</f>
        <v>0</v>
      </c>
      <c r="BW211" s="111">
        <f>SUM(Gosforth:Ermelo!BW211)</f>
        <v>0</v>
      </c>
      <c r="BX211" s="111">
        <f>SUM(Gosforth:Ermelo!BX211)</f>
        <v>0</v>
      </c>
      <c r="BY211" s="111">
        <f>SUM(Gosforth:Ermelo!BY211)</f>
        <v>0</v>
      </c>
      <c r="BZ211" s="111">
        <f>SUM(Gosforth:Ermelo!BZ211)</f>
        <v>0</v>
      </c>
      <c r="CA211" s="111">
        <f>SUM(Gosforth:Ermelo!CA211)</f>
        <v>0</v>
      </c>
      <c r="CB211" s="111">
        <f>SUM(Gosforth:Ermelo!CB211)</f>
        <v>0</v>
      </c>
      <c r="CC211" s="170">
        <f>SUM(Gosforth:Ermelo!CC211)</f>
        <v>0</v>
      </c>
      <c r="CD211" s="41" t="s">
        <v>54</v>
      </c>
    </row>
    <row r="212" spans="1:82">
      <c r="A212" s="152"/>
      <c r="B212" s="56"/>
      <c r="C212" s="198"/>
      <c r="D212" s="43"/>
      <c r="E212" s="322"/>
      <c r="F212" s="305" t="b">
        <f>(Gosforth!G212+Dalpark!G212+Leandra!G212+Trichardt!G212+Ermelo!G212)=G212</f>
        <v>1</v>
      </c>
      <c r="G212" s="44"/>
      <c r="H212" s="44"/>
      <c r="I212" s="59"/>
      <c r="J212" s="59"/>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151"/>
      <c r="CD212" s="41" t="s">
        <v>54</v>
      </c>
    </row>
    <row r="213" spans="1:82" s="190" customFormat="1" ht="15">
      <c r="B213" s="115" t="s">
        <v>395</v>
      </c>
      <c r="C213" s="116" t="s">
        <v>396</v>
      </c>
      <c r="D213" s="117"/>
      <c r="E213" s="327"/>
      <c r="F213" s="221" t="b">
        <f>(Gosforth!G213+Dalpark!G213+Leandra!G213+Trichardt!G213+Ermelo!G213)=G213</f>
        <v>1</v>
      </c>
      <c r="G213" s="118">
        <f>G214+G229+G262+G278+G428+G432</f>
        <v>171189580</v>
      </c>
      <c r="H213" s="119">
        <f t="shared" ref="H213:AL213" si="87">H214+H229+H262+H278+H428+H432</f>
        <v>0</v>
      </c>
      <c r="I213" s="120">
        <f t="shared" si="87"/>
        <v>0</v>
      </c>
      <c r="J213" s="119">
        <f t="shared" si="87"/>
        <v>0</v>
      </c>
      <c r="K213" s="121">
        <f t="shared" si="87"/>
        <v>0</v>
      </c>
      <c r="L213" s="121">
        <f t="shared" si="87"/>
        <v>0</v>
      </c>
      <c r="M213" s="121">
        <f t="shared" si="87"/>
        <v>0</v>
      </c>
      <c r="N213" s="121">
        <f t="shared" si="87"/>
        <v>0</v>
      </c>
      <c r="O213" s="121">
        <f t="shared" si="87"/>
        <v>0</v>
      </c>
      <c r="P213" s="121">
        <f t="shared" si="87"/>
        <v>0</v>
      </c>
      <c r="Q213" s="121">
        <f t="shared" si="87"/>
        <v>0</v>
      </c>
      <c r="R213" s="121">
        <f t="shared" si="87"/>
        <v>0</v>
      </c>
      <c r="S213" s="121">
        <f t="shared" si="87"/>
        <v>0</v>
      </c>
      <c r="T213" s="121">
        <f t="shared" si="87"/>
        <v>0</v>
      </c>
      <c r="U213" s="120">
        <f t="shared" si="87"/>
        <v>28531596.670000002</v>
      </c>
      <c r="V213" s="119">
        <f t="shared" si="87"/>
        <v>0</v>
      </c>
      <c r="W213" s="121">
        <f t="shared" si="87"/>
        <v>0</v>
      </c>
      <c r="X213" s="121">
        <f t="shared" si="87"/>
        <v>0</v>
      </c>
      <c r="Y213" s="121">
        <f t="shared" si="87"/>
        <v>0</v>
      </c>
      <c r="Z213" s="121">
        <f t="shared" si="87"/>
        <v>0</v>
      </c>
      <c r="AA213" s="121">
        <f t="shared" si="87"/>
        <v>0</v>
      </c>
      <c r="AB213" s="121">
        <f t="shared" si="87"/>
        <v>0</v>
      </c>
      <c r="AC213" s="121">
        <f t="shared" si="87"/>
        <v>0</v>
      </c>
      <c r="AD213" s="121">
        <f t="shared" si="87"/>
        <v>0</v>
      </c>
      <c r="AE213" s="121">
        <f t="shared" si="87"/>
        <v>0</v>
      </c>
      <c r="AF213" s="121">
        <f t="shared" si="87"/>
        <v>0</v>
      </c>
      <c r="AG213" s="120">
        <f t="shared" si="87"/>
        <v>28531596.670000002</v>
      </c>
      <c r="AH213" s="122">
        <f t="shared" si="87"/>
        <v>0</v>
      </c>
      <c r="AI213" s="121">
        <f t="shared" si="87"/>
        <v>0</v>
      </c>
      <c r="AJ213" s="121">
        <f t="shared" si="87"/>
        <v>0</v>
      </c>
      <c r="AK213" s="121">
        <f t="shared" si="87"/>
        <v>0</v>
      </c>
      <c r="AL213" s="121">
        <f t="shared" si="87"/>
        <v>0</v>
      </c>
      <c r="AM213" s="121">
        <f t="shared" ref="AM213:BR213" si="88">AM214+AM229+AM262+AM278+AM428+AM432</f>
        <v>0</v>
      </c>
      <c r="AN213" s="121">
        <f t="shared" si="88"/>
        <v>0</v>
      </c>
      <c r="AO213" s="121">
        <f t="shared" si="88"/>
        <v>0</v>
      </c>
      <c r="AP213" s="121">
        <f t="shared" si="88"/>
        <v>0</v>
      </c>
      <c r="AQ213" s="121">
        <f t="shared" si="88"/>
        <v>0</v>
      </c>
      <c r="AR213" s="121">
        <f t="shared" si="88"/>
        <v>0</v>
      </c>
      <c r="AS213" s="120">
        <f t="shared" si="88"/>
        <v>28531596.670000002</v>
      </c>
      <c r="AT213" s="122">
        <f t="shared" si="88"/>
        <v>0</v>
      </c>
      <c r="AU213" s="121">
        <f t="shared" si="88"/>
        <v>0</v>
      </c>
      <c r="AV213" s="121">
        <f t="shared" si="88"/>
        <v>0</v>
      </c>
      <c r="AW213" s="121">
        <f t="shared" si="88"/>
        <v>0</v>
      </c>
      <c r="AX213" s="121">
        <f t="shared" si="88"/>
        <v>0</v>
      </c>
      <c r="AY213" s="121">
        <f t="shared" si="88"/>
        <v>0</v>
      </c>
      <c r="AZ213" s="121">
        <f t="shared" si="88"/>
        <v>0</v>
      </c>
      <c r="BA213" s="121">
        <f t="shared" si="88"/>
        <v>0</v>
      </c>
      <c r="BB213" s="121">
        <f t="shared" si="88"/>
        <v>0</v>
      </c>
      <c r="BC213" s="121">
        <f t="shared" si="88"/>
        <v>0</v>
      </c>
      <c r="BD213" s="121">
        <f t="shared" si="88"/>
        <v>0</v>
      </c>
      <c r="BE213" s="120">
        <f t="shared" si="88"/>
        <v>28531596.670000002</v>
      </c>
      <c r="BF213" s="122">
        <f t="shared" si="88"/>
        <v>0</v>
      </c>
      <c r="BG213" s="121">
        <f t="shared" si="88"/>
        <v>0</v>
      </c>
      <c r="BH213" s="121">
        <f t="shared" si="88"/>
        <v>0</v>
      </c>
      <c r="BI213" s="121">
        <f t="shared" si="88"/>
        <v>0</v>
      </c>
      <c r="BJ213" s="121">
        <f t="shared" si="88"/>
        <v>0</v>
      </c>
      <c r="BK213" s="121">
        <f t="shared" si="88"/>
        <v>0</v>
      </c>
      <c r="BL213" s="121">
        <f t="shared" si="88"/>
        <v>0</v>
      </c>
      <c r="BM213" s="121">
        <f t="shared" si="88"/>
        <v>0</v>
      </c>
      <c r="BN213" s="121">
        <f t="shared" si="88"/>
        <v>0</v>
      </c>
      <c r="BO213" s="121">
        <f t="shared" si="88"/>
        <v>0</v>
      </c>
      <c r="BP213" s="121">
        <f t="shared" si="88"/>
        <v>0</v>
      </c>
      <c r="BQ213" s="120">
        <f t="shared" si="88"/>
        <v>28531596.670000002</v>
      </c>
      <c r="BR213" s="122">
        <f t="shared" si="88"/>
        <v>0</v>
      </c>
      <c r="BS213" s="121">
        <f t="shared" ref="BS213:CC213" si="89">BS214+BS229+BS262+BS278+BS428+BS432</f>
        <v>0</v>
      </c>
      <c r="BT213" s="121">
        <f t="shared" si="89"/>
        <v>0</v>
      </c>
      <c r="BU213" s="121">
        <f t="shared" si="89"/>
        <v>0</v>
      </c>
      <c r="BV213" s="121">
        <f t="shared" si="89"/>
        <v>0</v>
      </c>
      <c r="BW213" s="121">
        <f t="shared" si="89"/>
        <v>0</v>
      </c>
      <c r="BX213" s="121">
        <f t="shared" si="89"/>
        <v>0</v>
      </c>
      <c r="BY213" s="121">
        <f t="shared" si="89"/>
        <v>0</v>
      </c>
      <c r="BZ213" s="121">
        <f t="shared" si="89"/>
        <v>0</v>
      </c>
      <c r="CA213" s="121">
        <f t="shared" si="89"/>
        <v>0</v>
      </c>
      <c r="CB213" s="121">
        <f t="shared" si="89"/>
        <v>0</v>
      </c>
      <c r="CC213" s="120">
        <f t="shared" si="89"/>
        <v>28531596.649999999</v>
      </c>
      <c r="CD213" s="41" t="s">
        <v>54</v>
      </c>
    </row>
    <row r="214" spans="1:82" s="190" customFormat="1" ht="15">
      <c r="B214" s="123" t="s">
        <v>397</v>
      </c>
      <c r="C214" s="124" t="s">
        <v>398</v>
      </c>
      <c r="D214" s="125"/>
      <c r="E214" s="328"/>
      <c r="F214" s="221" t="b">
        <f>(Gosforth!G214+Dalpark!G214+Leandra!G214+Trichardt!G214+Ermelo!G214)=G214</f>
        <v>1</v>
      </c>
      <c r="G214" s="126">
        <f>SUM(G215:G228)</f>
        <v>0</v>
      </c>
      <c r="H214" s="127">
        <f t="shared" ref="H214:BS214" si="90">SUM(H215:H228)</f>
        <v>0</v>
      </c>
      <c r="I214" s="128">
        <f t="shared" si="90"/>
        <v>0</v>
      </c>
      <c r="J214" s="127">
        <f t="shared" si="90"/>
        <v>0</v>
      </c>
      <c r="K214" s="129">
        <f t="shared" si="90"/>
        <v>0</v>
      </c>
      <c r="L214" s="129">
        <f t="shared" si="90"/>
        <v>0</v>
      </c>
      <c r="M214" s="129">
        <f t="shared" si="90"/>
        <v>0</v>
      </c>
      <c r="N214" s="129">
        <f t="shared" si="90"/>
        <v>0</v>
      </c>
      <c r="O214" s="129">
        <f t="shared" si="90"/>
        <v>0</v>
      </c>
      <c r="P214" s="129">
        <f t="shared" si="90"/>
        <v>0</v>
      </c>
      <c r="Q214" s="129">
        <f t="shared" si="90"/>
        <v>0</v>
      </c>
      <c r="R214" s="129">
        <f t="shared" si="90"/>
        <v>0</v>
      </c>
      <c r="S214" s="129">
        <f t="shared" si="90"/>
        <v>0</v>
      </c>
      <c r="T214" s="129">
        <f t="shared" si="90"/>
        <v>0</v>
      </c>
      <c r="U214" s="128">
        <f t="shared" si="90"/>
        <v>0</v>
      </c>
      <c r="V214" s="127">
        <f t="shared" si="90"/>
        <v>0</v>
      </c>
      <c r="W214" s="129">
        <f t="shared" si="90"/>
        <v>0</v>
      </c>
      <c r="X214" s="129">
        <f t="shared" si="90"/>
        <v>0</v>
      </c>
      <c r="Y214" s="129">
        <f t="shared" si="90"/>
        <v>0</v>
      </c>
      <c r="Z214" s="129">
        <f t="shared" si="90"/>
        <v>0</v>
      </c>
      <c r="AA214" s="129">
        <f t="shared" si="90"/>
        <v>0</v>
      </c>
      <c r="AB214" s="129">
        <f t="shared" si="90"/>
        <v>0</v>
      </c>
      <c r="AC214" s="129">
        <f t="shared" si="90"/>
        <v>0</v>
      </c>
      <c r="AD214" s="129">
        <f t="shared" si="90"/>
        <v>0</v>
      </c>
      <c r="AE214" s="129">
        <f t="shared" si="90"/>
        <v>0</v>
      </c>
      <c r="AF214" s="129">
        <f t="shared" si="90"/>
        <v>0</v>
      </c>
      <c r="AG214" s="128">
        <f t="shared" si="90"/>
        <v>0</v>
      </c>
      <c r="AH214" s="130">
        <f t="shared" si="90"/>
        <v>0</v>
      </c>
      <c r="AI214" s="129">
        <f t="shared" si="90"/>
        <v>0</v>
      </c>
      <c r="AJ214" s="129">
        <f t="shared" si="90"/>
        <v>0</v>
      </c>
      <c r="AK214" s="129">
        <f t="shared" si="90"/>
        <v>0</v>
      </c>
      <c r="AL214" s="129">
        <f t="shared" si="90"/>
        <v>0</v>
      </c>
      <c r="AM214" s="129">
        <f t="shared" si="90"/>
        <v>0</v>
      </c>
      <c r="AN214" s="129">
        <f t="shared" si="90"/>
        <v>0</v>
      </c>
      <c r="AO214" s="129">
        <f t="shared" si="90"/>
        <v>0</v>
      </c>
      <c r="AP214" s="129">
        <f t="shared" si="90"/>
        <v>0</v>
      </c>
      <c r="AQ214" s="129">
        <f t="shared" si="90"/>
        <v>0</v>
      </c>
      <c r="AR214" s="129">
        <f t="shared" si="90"/>
        <v>0</v>
      </c>
      <c r="AS214" s="128">
        <f t="shared" si="90"/>
        <v>0</v>
      </c>
      <c r="AT214" s="130">
        <f t="shared" si="90"/>
        <v>0</v>
      </c>
      <c r="AU214" s="129">
        <f t="shared" si="90"/>
        <v>0</v>
      </c>
      <c r="AV214" s="129">
        <f t="shared" si="90"/>
        <v>0</v>
      </c>
      <c r="AW214" s="129">
        <f t="shared" si="90"/>
        <v>0</v>
      </c>
      <c r="AX214" s="129">
        <f t="shared" si="90"/>
        <v>0</v>
      </c>
      <c r="AY214" s="129">
        <f t="shared" si="90"/>
        <v>0</v>
      </c>
      <c r="AZ214" s="129">
        <f t="shared" si="90"/>
        <v>0</v>
      </c>
      <c r="BA214" s="129">
        <f t="shared" si="90"/>
        <v>0</v>
      </c>
      <c r="BB214" s="129">
        <f t="shared" si="90"/>
        <v>0</v>
      </c>
      <c r="BC214" s="129">
        <f t="shared" si="90"/>
        <v>0</v>
      </c>
      <c r="BD214" s="129">
        <f t="shared" si="90"/>
        <v>0</v>
      </c>
      <c r="BE214" s="128">
        <f t="shared" si="90"/>
        <v>0</v>
      </c>
      <c r="BF214" s="130">
        <f t="shared" si="90"/>
        <v>0</v>
      </c>
      <c r="BG214" s="129">
        <f t="shared" si="90"/>
        <v>0</v>
      </c>
      <c r="BH214" s="129">
        <f t="shared" si="90"/>
        <v>0</v>
      </c>
      <c r="BI214" s="129">
        <f t="shared" si="90"/>
        <v>0</v>
      </c>
      <c r="BJ214" s="129">
        <f t="shared" si="90"/>
        <v>0</v>
      </c>
      <c r="BK214" s="129">
        <f t="shared" si="90"/>
        <v>0</v>
      </c>
      <c r="BL214" s="129">
        <f t="shared" si="90"/>
        <v>0</v>
      </c>
      <c r="BM214" s="129">
        <f t="shared" si="90"/>
        <v>0</v>
      </c>
      <c r="BN214" s="129">
        <f t="shared" si="90"/>
        <v>0</v>
      </c>
      <c r="BO214" s="129">
        <f t="shared" si="90"/>
        <v>0</v>
      </c>
      <c r="BP214" s="129">
        <f t="shared" si="90"/>
        <v>0</v>
      </c>
      <c r="BQ214" s="128">
        <f t="shared" si="90"/>
        <v>0</v>
      </c>
      <c r="BR214" s="130">
        <f t="shared" si="90"/>
        <v>0</v>
      </c>
      <c r="BS214" s="129">
        <f t="shared" si="90"/>
        <v>0</v>
      </c>
      <c r="BT214" s="129">
        <f t="shared" ref="BT214:CC214" si="91">SUM(BT215:BT228)</f>
        <v>0</v>
      </c>
      <c r="BU214" s="129">
        <f t="shared" si="91"/>
        <v>0</v>
      </c>
      <c r="BV214" s="129">
        <f t="shared" si="91"/>
        <v>0</v>
      </c>
      <c r="BW214" s="129">
        <f t="shared" si="91"/>
        <v>0</v>
      </c>
      <c r="BX214" s="129">
        <f t="shared" si="91"/>
        <v>0</v>
      </c>
      <c r="BY214" s="129">
        <f t="shared" si="91"/>
        <v>0</v>
      </c>
      <c r="BZ214" s="129">
        <f t="shared" si="91"/>
        <v>0</v>
      </c>
      <c r="CA214" s="129">
        <f t="shared" si="91"/>
        <v>0</v>
      </c>
      <c r="CB214" s="129">
        <f t="shared" si="91"/>
        <v>0</v>
      </c>
      <c r="CC214" s="128">
        <f t="shared" si="91"/>
        <v>0</v>
      </c>
      <c r="CD214" s="41" t="s">
        <v>54</v>
      </c>
    </row>
    <row r="215" spans="1:82" s="190" customFormat="1" ht="30">
      <c r="B215" s="180" t="s">
        <v>399</v>
      </c>
      <c r="C215" s="181" t="s">
        <v>400</v>
      </c>
      <c r="D215" s="182" t="s">
        <v>92</v>
      </c>
      <c r="E215" s="329">
        <f>SUM(Gosforth:Ermelo!E215)</f>
        <v>0</v>
      </c>
      <c r="F215" s="221" t="b">
        <f>(Gosforth!G215+Dalpark!G215+Leandra!G215+Trichardt!G215+Ermelo!G215)=G215</f>
        <v>1</v>
      </c>
      <c r="G215" s="189">
        <f t="shared" ref="G215:G228" si="92">+SUM(H215:CC215)</f>
        <v>0</v>
      </c>
      <c r="H215" s="77">
        <f>SUM(Gosforth:Ermelo!H215)</f>
        <v>0</v>
      </c>
      <c r="I215" s="78">
        <f>SUM(Gosforth:Ermelo!I215)</f>
        <v>0</v>
      </c>
      <c r="J215" s="77">
        <f>SUM(Gosforth:Ermelo!J215)</f>
        <v>0</v>
      </c>
      <c r="K215" s="79">
        <f>SUM(Gosforth:Ermelo!K215)</f>
        <v>0</v>
      </c>
      <c r="L215" s="79">
        <f>SUM(Gosforth:Ermelo!L215)</f>
        <v>0</v>
      </c>
      <c r="M215" s="79">
        <f>SUM(Gosforth:Ermelo!M215)</f>
        <v>0</v>
      </c>
      <c r="N215" s="79">
        <f>SUM(Gosforth:Ermelo!N215)</f>
        <v>0</v>
      </c>
      <c r="O215" s="79">
        <f>SUM(Gosforth:Ermelo!O215)</f>
        <v>0</v>
      </c>
      <c r="P215" s="79">
        <f>SUM(Gosforth:Ermelo!P215)</f>
        <v>0</v>
      </c>
      <c r="Q215" s="79">
        <f>SUM(Gosforth:Ermelo!Q215)</f>
        <v>0</v>
      </c>
      <c r="R215" s="79">
        <f>SUM(Gosforth:Ermelo!R215)</f>
        <v>0</v>
      </c>
      <c r="S215" s="79">
        <f>SUM(Gosforth:Ermelo!S215)</f>
        <v>0</v>
      </c>
      <c r="T215" s="79">
        <f>SUM(Gosforth:Ermelo!T215)</f>
        <v>0</v>
      </c>
      <c r="U215" s="78">
        <f>SUM(Gosforth:Ermelo!U215)</f>
        <v>0</v>
      </c>
      <c r="V215" s="77">
        <f>SUM(Gosforth:Ermelo!V215)</f>
        <v>0</v>
      </c>
      <c r="W215" s="79">
        <f>SUM(Gosforth:Ermelo!W215)</f>
        <v>0</v>
      </c>
      <c r="X215" s="79">
        <f>SUM(Gosforth:Ermelo!X215)</f>
        <v>0</v>
      </c>
      <c r="Y215" s="79">
        <f>SUM(Gosforth:Ermelo!Y215)</f>
        <v>0</v>
      </c>
      <c r="Z215" s="79">
        <f>SUM(Gosforth:Ermelo!Z215)</f>
        <v>0</v>
      </c>
      <c r="AA215" s="79">
        <f>SUM(Gosforth:Ermelo!AA215)</f>
        <v>0</v>
      </c>
      <c r="AB215" s="79">
        <f>SUM(Gosforth:Ermelo!AB215)</f>
        <v>0</v>
      </c>
      <c r="AC215" s="79">
        <f>SUM(Gosforth:Ermelo!AC215)</f>
        <v>0</v>
      </c>
      <c r="AD215" s="79">
        <f>SUM(Gosforth:Ermelo!AD215)</f>
        <v>0</v>
      </c>
      <c r="AE215" s="79">
        <f>SUM(Gosforth:Ermelo!AE215)</f>
        <v>0</v>
      </c>
      <c r="AF215" s="79">
        <f>SUM(Gosforth:Ermelo!AF215)</f>
        <v>0</v>
      </c>
      <c r="AG215" s="78">
        <f>SUM(Gosforth:Ermelo!AG215)</f>
        <v>0</v>
      </c>
      <c r="AH215" s="80">
        <f>SUM(Gosforth:Ermelo!AH215)</f>
        <v>0</v>
      </c>
      <c r="AI215" s="79">
        <f>SUM(Gosforth:Ermelo!AI215)</f>
        <v>0</v>
      </c>
      <c r="AJ215" s="79">
        <f>SUM(Gosforth:Ermelo!AJ215)</f>
        <v>0</v>
      </c>
      <c r="AK215" s="79">
        <f>SUM(Gosforth:Ermelo!AK215)</f>
        <v>0</v>
      </c>
      <c r="AL215" s="79">
        <f>SUM(Gosforth:Ermelo!AL215)</f>
        <v>0</v>
      </c>
      <c r="AM215" s="79">
        <f>SUM(Gosforth:Ermelo!AM215)</f>
        <v>0</v>
      </c>
      <c r="AN215" s="79">
        <f>SUM(Gosforth:Ermelo!AN215)</f>
        <v>0</v>
      </c>
      <c r="AO215" s="79">
        <f>SUM(Gosforth:Ermelo!AO215)</f>
        <v>0</v>
      </c>
      <c r="AP215" s="79">
        <f>SUM(Gosforth:Ermelo!AP215)</f>
        <v>0</v>
      </c>
      <c r="AQ215" s="79">
        <f>SUM(Gosforth:Ermelo!AQ215)</f>
        <v>0</v>
      </c>
      <c r="AR215" s="79">
        <f>SUM(Gosforth:Ermelo!AR215)</f>
        <v>0</v>
      </c>
      <c r="AS215" s="78">
        <f>SUM(Gosforth:Ermelo!AS215)</f>
        <v>0</v>
      </c>
      <c r="AT215" s="80">
        <f>SUM(Gosforth:Ermelo!AT215)</f>
        <v>0</v>
      </c>
      <c r="AU215" s="79">
        <f>SUM(Gosforth:Ermelo!AU215)</f>
        <v>0</v>
      </c>
      <c r="AV215" s="79">
        <f>SUM(Gosforth:Ermelo!AV215)</f>
        <v>0</v>
      </c>
      <c r="AW215" s="79">
        <f>SUM(Gosforth:Ermelo!AW215)</f>
        <v>0</v>
      </c>
      <c r="AX215" s="79">
        <f>SUM(Gosforth:Ermelo!AX215)</f>
        <v>0</v>
      </c>
      <c r="AY215" s="79">
        <f>SUM(Gosforth:Ermelo!AY215)</f>
        <v>0</v>
      </c>
      <c r="AZ215" s="79">
        <f>SUM(Gosforth:Ermelo!AZ215)</f>
        <v>0</v>
      </c>
      <c r="BA215" s="79">
        <f>SUM(Gosforth:Ermelo!BA215)</f>
        <v>0</v>
      </c>
      <c r="BB215" s="79">
        <f>SUM(Gosforth:Ermelo!BB215)</f>
        <v>0</v>
      </c>
      <c r="BC215" s="79">
        <f>SUM(Gosforth:Ermelo!BC215)</f>
        <v>0</v>
      </c>
      <c r="BD215" s="79">
        <f>SUM(Gosforth:Ermelo!BD215)</f>
        <v>0</v>
      </c>
      <c r="BE215" s="78">
        <f>SUM(Gosforth:Ermelo!BE215)</f>
        <v>0</v>
      </c>
      <c r="BF215" s="80">
        <f>SUM(Gosforth:Ermelo!BF215)</f>
        <v>0</v>
      </c>
      <c r="BG215" s="79">
        <f>SUM(Gosforth:Ermelo!BG215)</f>
        <v>0</v>
      </c>
      <c r="BH215" s="79">
        <f>SUM(Gosforth:Ermelo!BH215)</f>
        <v>0</v>
      </c>
      <c r="BI215" s="79">
        <f>SUM(Gosforth:Ermelo!BI215)</f>
        <v>0</v>
      </c>
      <c r="BJ215" s="79">
        <f>SUM(Gosforth:Ermelo!BJ215)</f>
        <v>0</v>
      </c>
      <c r="BK215" s="79">
        <f>SUM(Gosforth:Ermelo!BK215)</f>
        <v>0</v>
      </c>
      <c r="BL215" s="79">
        <f>SUM(Gosforth:Ermelo!BL215)</f>
        <v>0</v>
      </c>
      <c r="BM215" s="79">
        <f>SUM(Gosforth:Ermelo!BM215)</f>
        <v>0</v>
      </c>
      <c r="BN215" s="79">
        <f>SUM(Gosforth:Ermelo!BN215)</f>
        <v>0</v>
      </c>
      <c r="BO215" s="79">
        <f>SUM(Gosforth:Ermelo!BO215)</f>
        <v>0</v>
      </c>
      <c r="BP215" s="79">
        <f>SUM(Gosforth:Ermelo!BP215)</f>
        <v>0</v>
      </c>
      <c r="BQ215" s="78">
        <f>SUM(Gosforth:Ermelo!BQ215)</f>
        <v>0</v>
      </c>
      <c r="BR215" s="80">
        <f>SUM(Gosforth:Ermelo!BR215)</f>
        <v>0</v>
      </c>
      <c r="BS215" s="79">
        <f>SUM(Gosforth:Ermelo!BS215)</f>
        <v>0</v>
      </c>
      <c r="BT215" s="79">
        <f>SUM(Gosforth:Ermelo!BT215)</f>
        <v>0</v>
      </c>
      <c r="BU215" s="79">
        <f>SUM(Gosforth:Ermelo!BU215)</f>
        <v>0</v>
      </c>
      <c r="BV215" s="79">
        <f>SUM(Gosforth:Ermelo!BV215)</f>
        <v>0</v>
      </c>
      <c r="BW215" s="79">
        <f>SUM(Gosforth:Ermelo!BW215)</f>
        <v>0</v>
      </c>
      <c r="BX215" s="79">
        <f>SUM(Gosforth:Ermelo!BX215)</f>
        <v>0</v>
      </c>
      <c r="BY215" s="79">
        <f>SUM(Gosforth:Ermelo!BY215)</f>
        <v>0</v>
      </c>
      <c r="BZ215" s="79">
        <f>SUM(Gosforth:Ermelo!BZ215)</f>
        <v>0</v>
      </c>
      <c r="CA215" s="79">
        <f>SUM(Gosforth:Ermelo!CA215)</f>
        <v>0</v>
      </c>
      <c r="CB215" s="79">
        <f>SUM(Gosforth:Ermelo!CB215)</f>
        <v>0</v>
      </c>
      <c r="CC215" s="78">
        <f>SUM(Gosforth:Ermelo!CC215)</f>
        <v>0</v>
      </c>
      <c r="CD215" s="179" t="s">
        <v>54</v>
      </c>
    </row>
    <row r="216" spans="1:82" s="190" customFormat="1" ht="30">
      <c r="B216" s="180" t="s">
        <v>401</v>
      </c>
      <c r="C216" s="181" t="s">
        <v>402</v>
      </c>
      <c r="D216" s="182" t="s">
        <v>64</v>
      </c>
      <c r="E216" s="329">
        <f>SUM(Gosforth:Ermelo!E216)</f>
        <v>0</v>
      </c>
      <c r="F216" s="221" t="b">
        <f>(Gosforth!G216+Dalpark!G216+Leandra!G216+Trichardt!G216+Ermelo!G216)=G216</f>
        <v>1</v>
      </c>
      <c r="G216" s="189">
        <f t="shared" si="92"/>
        <v>0</v>
      </c>
      <c r="H216" s="77">
        <f>SUM(Gosforth:Ermelo!H216)</f>
        <v>0</v>
      </c>
      <c r="I216" s="78">
        <f>SUM(Gosforth:Ermelo!I216)</f>
        <v>0</v>
      </c>
      <c r="J216" s="77">
        <f>SUM(Gosforth:Ermelo!J216)</f>
        <v>0</v>
      </c>
      <c r="K216" s="79">
        <f>SUM(Gosforth:Ermelo!K216)</f>
        <v>0</v>
      </c>
      <c r="L216" s="79">
        <f>SUM(Gosforth:Ermelo!L216)</f>
        <v>0</v>
      </c>
      <c r="M216" s="79">
        <f>SUM(Gosforth:Ermelo!M216)</f>
        <v>0</v>
      </c>
      <c r="N216" s="79">
        <f>SUM(Gosforth:Ermelo!N216)</f>
        <v>0</v>
      </c>
      <c r="O216" s="79">
        <f>SUM(Gosforth:Ermelo!O216)</f>
        <v>0</v>
      </c>
      <c r="P216" s="79">
        <f>SUM(Gosforth:Ermelo!P216)</f>
        <v>0</v>
      </c>
      <c r="Q216" s="79">
        <f>SUM(Gosforth:Ermelo!Q216)</f>
        <v>0</v>
      </c>
      <c r="R216" s="79">
        <f>SUM(Gosforth:Ermelo!R216)</f>
        <v>0</v>
      </c>
      <c r="S216" s="79">
        <f>SUM(Gosforth:Ermelo!S216)</f>
        <v>0</v>
      </c>
      <c r="T216" s="79">
        <f>SUM(Gosforth:Ermelo!T216)</f>
        <v>0</v>
      </c>
      <c r="U216" s="78">
        <f>SUM(Gosforth:Ermelo!U216)</f>
        <v>0</v>
      </c>
      <c r="V216" s="77">
        <f>SUM(Gosforth:Ermelo!V216)</f>
        <v>0</v>
      </c>
      <c r="W216" s="79">
        <f>SUM(Gosforth:Ermelo!W216)</f>
        <v>0</v>
      </c>
      <c r="X216" s="79">
        <f>SUM(Gosforth:Ermelo!X216)</f>
        <v>0</v>
      </c>
      <c r="Y216" s="79">
        <f>SUM(Gosforth:Ermelo!Y216)</f>
        <v>0</v>
      </c>
      <c r="Z216" s="79">
        <f>SUM(Gosforth:Ermelo!Z216)</f>
        <v>0</v>
      </c>
      <c r="AA216" s="79">
        <f>SUM(Gosforth:Ermelo!AA216)</f>
        <v>0</v>
      </c>
      <c r="AB216" s="79">
        <f>SUM(Gosforth:Ermelo!AB216)</f>
        <v>0</v>
      </c>
      <c r="AC216" s="79">
        <f>SUM(Gosforth:Ermelo!AC216)</f>
        <v>0</v>
      </c>
      <c r="AD216" s="79">
        <f>SUM(Gosforth:Ermelo!AD216)</f>
        <v>0</v>
      </c>
      <c r="AE216" s="79">
        <f>SUM(Gosforth:Ermelo!AE216)</f>
        <v>0</v>
      </c>
      <c r="AF216" s="79">
        <f>SUM(Gosforth:Ermelo!AF216)</f>
        <v>0</v>
      </c>
      <c r="AG216" s="78">
        <f>SUM(Gosforth:Ermelo!AG216)</f>
        <v>0</v>
      </c>
      <c r="AH216" s="80">
        <f>SUM(Gosforth:Ermelo!AH216)</f>
        <v>0</v>
      </c>
      <c r="AI216" s="79">
        <f>SUM(Gosforth:Ermelo!AI216)</f>
        <v>0</v>
      </c>
      <c r="AJ216" s="79">
        <f>SUM(Gosforth:Ermelo!AJ216)</f>
        <v>0</v>
      </c>
      <c r="AK216" s="79">
        <f>SUM(Gosforth:Ermelo!AK216)</f>
        <v>0</v>
      </c>
      <c r="AL216" s="79">
        <f>SUM(Gosforth:Ermelo!AL216)</f>
        <v>0</v>
      </c>
      <c r="AM216" s="79">
        <f>SUM(Gosforth:Ermelo!AM216)</f>
        <v>0</v>
      </c>
      <c r="AN216" s="79">
        <f>SUM(Gosforth:Ermelo!AN216)</f>
        <v>0</v>
      </c>
      <c r="AO216" s="79">
        <f>SUM(Gosforth:Ermelo!AO216)</f>
        <v>0</v>
      </c>
      <c r="AP216" s="79">
        <f>SUM(Gosforth:Ermelo!AP216)</f>
        <v>0</v>
      </c>
      <c r="AQ216" s="79">
        <f>SUM(Gosforth:Ermelo!AQ216)</f>
        <v>0</v>
      </c>
      <c r="AR216" s="79">
        <f>SUM(Gosforth:Ermelo!AR216)</f>
        <v>0</v>
      </c>
      <c r="AS216" s="78">
        <f>SUM(Gosforth:Ermelo!AS216)</f>
        <v>0</v>
      </c>
      <c r="AT216" s="80">
        <f>SUM(Gosforth:Ermelo!AT216)</f>
        <v>0</v>
      </c>
      <c r="AU216" s="79">
        <f>SUM(Gosforth:Ermelo!AU216)</f>
        <v>0</v>
      </c>
      <c r="AV216" s="79">
        <f>SUM(Gosforth:Ermelo!AV216)</f>
        <v>0</v>
      </c>
      <c r="AW216" s="79">
        <f>SUM(Gosforth:Ermelo!AW216)</f>
        <v>0</v>
      </c>
      <c r="AX216" s="79">
        <f>SUM(Gosforth:Ermelo!AX216)</f>
        <v>0</v>
      </c>
      <c r="AY216" s="79">
        <f>SUM(Gosforth:Ermelo!AY216)</f>
        <v>0</v>
      </c>
      <c r="AZ216" s="79">
        <f>SUM(Gosforth:Ermelo!AZ216)</f>
        <v>0</v>
      </c>
      <c r="BA216" s="79">
        <f>SUM(Gosforth:Ermelo!BA216)</f>
        <v>0</v>
      </c>
      <c r="BB216" s="79">
        <f>SUM(Gosforth:Ermelo!BB216)</f>
        <v>0</v>
      </c>
      <c r="BC216" s="79">
        <f>SUM(Gosforth:Ermelo!BC216)</f>
        <v>0</v>
      </c>
      <c r="BD216" s="79">
        <f>SUM(Gosforth:Ermelo!BD216)</f>
        <v>0</v>
      </c>
      <c r="BE216" s="78">
        <f>SUM(Gosforth:Ermelo!BE216)</f>
        <v>0</v>
      </c>
      <c r="BF216" s="80">
        <f>SUM(Gosforth:Ermelo!BF216)</f>
        <v>0</v>
      </c>
      <c r="BG216" s="79">
        <f>SUM(Gosforth:Ermelo!BG216)</f>
        <v>0</v>
      </c>
      <c r="BH216" s="79">
        <f>SUM(Gosforth:Ermelo!BH216)</f>
        <v>0</v>
      </c>
      <c r="BI216" s="79">
        <f>SUM(Gosforth:Ermelo!BI216)</f>
        <v>0</v>
      </c>
      <c r="BJ216" s="79">
        <f>SUM(Gosforth:Ermelo!BJ216)</f>
        <v>0</v>
      </c>
      <c r="BK216" s="79">
        <f>SUM(Gosforth:Ermelo!BK216)</f>
        <v>0</v>
      </c>
      <c r="BL216" s="79">
        <f>SUM(Gosforth:Ermelo!BL216)</f>
        <v>0</v>
      </c>
      <c r="BM216" s="79">
        <f>SUM(Gosforth:Ermelo!BM216)</f>
        <v>0</v>
      </c>
      <c r="BN216" s="79">
        <f>SUM(Gosforth:Ermelo!BN216)</f>
        <v>0</v>
      </c>
      <c r="BO216" s="79">
        <f>SUM(Gosforth:Ermelo!BO216)</f>
        <v>0</v>
      </c>
      <c r="BP216" s="79">
        <f>SUM(Gosforth:Ermelo!BP216)</f>
        <v>0</v>
      </c>
      <c r="BQ216" s="78">
        <f>SUM(Gosforth:Ermelo!BQ216)</f>
        <v>0</v>
      </c>
      <c r="BR216" s="80">
        <f>SUM(Gosforth:Ermelo!BR216)</f>
        <v>0</v>
      </c>
      <c r="BS216" s="79">
        <f>SUM(Gosforth:Ermelo!BS216)</f>
        <v>0</v>
      </c>
      <c r="BT216" s="79">
        <f>SUM(Gosforth:Ermelo!BT216)</f>
        <v>0</v>
      </c>
      <c r="BU216" s="79">
        <f>SUM(Gosforth:Ermelo!BU216)</f>
        <v>0</v>
      </c>
      <c r="BV216" s="79">
        <f>SUM(Gosforth:Ermelo!BV216)</f>
        <v>0</v>
      </c>
      <c r="BW216" s="79">
        <f>SUM(Gosforth:Ermelo!BW216)</f>
        <v>0</v>
      </c>
      <c r="BX216" s="79">
        <f>SUM(Gosforth:Ermelo!BX216)</f>
        <v>0</v>
      </c>
      <c r="BY216" s="79">
        <f>SUM(Gosforth:Ermelo!BY216)</f>
        <v>0</v>
      </c>
      <c r="BZ216" s="79">
        <f>SUM(Gosforth:Ermelo!BZ216)</f>
        <v>0</v>
      </c>
      <c r="CA216" s="79">
        <f>SUM(Gosforth:Ermelo!CA216)</f>
        <v>0</v>
      </c>
      <c r="CB216" s="79">
        <f>SUM(Gosforth:Ermelo!CB216)</f>
        <v>0</v>
      </c>
      <c r="CC216" s="78">
        <f>SUM(Gosforth:Ermelo!CC216)</f>
        <v>0</v>
      </c>
      <c r="CD216" s="179" t="s">
        <v>54</v>
      </c>
    </row>
    <row r="217" spans="1:82" s="41" customFormat="1" ht="15">
      <c r="A217" s="152"/>
      <c r="B217" s="75" t="s">
        <v>403</v>
      </c>
      <c r="C217" s="131" t="s">
        <v>404</v>
      </c>
      <c r="D217" s="141" t="s">
        <v>405</v>
      </c>
      <c r="E217" s="266">
        <f>SUM(Gosforth:Ermelo!E217)</f>
        <v>500</v>
      </c>
      <c r="F217" s="221" t="b">
        <f>(Gosforth!G217+Dalpark!G217+Leandra!G217+Trichardt!G217+Ermelo!G217)=G217</f>
        <v>1</v>
      </c>
      <c r="G217" s="76">
        <f t="shared" si="92"/>
        <v>0</v>
      </c>
      <c r="H217" s="77">
        <f>SUM(Gosforth:Ermelo!H217)</f>
        <v>0</v>
      </c>
      <c r="I217" s="78">
        <f>SUM(Gosforth:Ermelo!I217)</f>
        <v>0</v>
      </c>
      <c r="J217" s="77">
        <f>SUM(Gosforth:Ermelo!J217)</f>
        <v>0</v>
      </c>
      <c r="K217" s="79">
        <f>SUM(Gosforth:Ermelo!K217)</f>
        <v>0</v>
      </c>
      <c r="L217" s="79">
        <f>SUM(Gosforth:Ermelo!L217)</f>
        <v>0</v>
      </c>
      <c r="M217" s="79">
        <f>SUM(Gosforth:Ermelo!M217)</f>
        <v>0</v>
      </c>
      <c r="N217" s="79">
        <f>SUM(Gosforth:Ermelo!N217)</f>
        <v>0</v>
      </c>
      <c r="O217" s="79">
        <f>SUM(Gosforth:Ermelo!O217)</f>
        <v>0</v>
      </c>
      <c r="P217" s="79">
        <f>SUM(Gosforth:Ermelo!P217)</f>
        <v>0</v>
      </c>
      <c r="Q217" s="79">
        <f>SUM(Gosforth:Ermelo!Q217)</f>
        <v>0</v>
      </c>
      <c r="R217" s="79">
        <f>SUM(Gosforth:Ermelo!R217)</f>
        <v>0</v>
      </c>
      <c r="S217" s="79">
        <f>SUM(Gosforth:Ermelo!S217)</f>
        <v>0</v>
      </c>
      <c r="T217" s="79">
        <f>SUM(Gosforth:Ermelo!T217)</f>
        <v>0</v>
      </c>
      <c r="U217" s="78">
        <f>SUM(Gosforth:Ermelo!U217)</f>
        <v>0</v>
      </c>
      <c r="V217" s="77">
        <f>SUM(Gosforth:Ermelo!V217)</f>
        <v>0</v>
      </c>
      <c r="W217" s="79">
        <f>SUM(Gosforth:Ermelo!W217)</f>
        <v>0</v>
      </c>
      <c r="X217" s="79">
        <f>SUM(Gosforth:Ermelo!X217)</f>
        <v>0</v>
      </c>
      <c r="Y217" s="79">
        <f>SUM(Gosforth:Ermelo!Y217)</f>
        <v>0</v>
      </c>
      <c r="Z217" s="79">
        <f>SUM(Gosforth:Ermelo!Z217)</f>
        <v>0</v>
      </c>
      <c r="AA217" s="79">
        <f>SUM(Gosforth:Ermelo!AA217)</f>
        <v>0</v>
      </c>
      <c r="AB217" s="79">
        <f>SUM(Gosforth:Ermelo!AB217)</f>
        <v>0</v>
      </c>
      <c r="AC217" s="79">
        <f>SUM(Gosforth:Ermelo!AC217)</f>
        <v>0</v>
      </c>
      <c r="AD217" s="79">
        <f>SUM(Gosforth:Ermelo!AD217)</f>
        <v>0</v>
      </c>
      <c r="AE217" s="79">
        <f>SUM(Gosforth:Ermelo!AE217)</f>
        <v>0</v>
      </c>
      <c r="AF217" s="79">
        <f>SUM(Gosforth:Ermelo!AF217)</f>
        <v>0</v>
      </c>
      <c r="AG217" s="78">
        <f>SUM(Gosforth:Ermelo!AG217)</f>
        <v>0</v>
      </c>
      <c r="AH217" s="80">
        <f>SUM(Gosforth:Ermelo!AH217)</f>
        <v>0</v>
      </c>
      <c r="AI217" s="79">
        <f>SUM(Gosforth:Ermelo!AI217)</f>
        <v>0</v>
      </c>
      <c r="AJ217" s="79">
        <f>SUM(Gosforth:Ermelo!AJ217)</f>
        <v>0</v>
      </c>
      <c r="AK217" s="79">
        <f>SUM(Gosforth:Ermelo!AK217)</f>
        <v>0</v>
      </c>
      <c r="AL217" s="79">
        <f>SUM(Gosforth:Ermelo!AL217)</f>
        <v>0</v>
      </c>
      <c r="AM217" s="79">
        <f>SUM(Gosforth:Ermelo!AM217)</f>
        <v>0</v>
      </c>
      <c r="AN217" s="79">
        <f>SUM(Gosforth:Ermelo!AN217)</f>
        <v>0</v>
      </c>
      <c r="AO217" s="79">
        <f>SUM(Gosforth:Ermelo!AO217)</f>
        <v>0</v>
      </c>
      <c r="AP217" s="79">
        <f>SUM(Gosforth:Ermelo!AP217)</f>
        <v>0</v>
      </c>
      <c r="AQ217" s="79">
        <f>SUM(Gosforth:Ermelo!AQ217)</f>
        <v>0</v>
      </c>
      <c r="AR217" s="79">
        <f>SUM(Gosforth:Ermelo!AR217)</f>
        <v>0</v>
      </c>
      <c r="AS217" s="78">
        <f>SUM(Gosforth:Ermelo!AS217)</f>
        <v>0</v>
      </c>
      <c r="AT217" s="80">
        <f>SUM(Gosforth:Ermelo!AT217)</f>
        <v>0</v>
      </c>
      <c r="AU217" s="79">
        <f>SUM(Gosforth:Ermelo!AU217)</f>
        <v>0</v>
      </c>
      <c r="AV217" s="79">
        <f>SUM(Gosforth:Ermelo!AV217)</f>
        <v>0</v>
      </c>
      <c r="AW217" s="79">
        <f>SUM(Gosforth:Ermelo!AW217)</f>
        <v>0</v>
      </c>
      <c r="AX217" s="79">
        <f>SUM(Gosforth:Ermelo!AX217)</f>
        <v>0</v>
      </c>
      <c r="AY217" s="79">
        <f>SUM(Gosforth:Ermelo!AY217)</f>
        <v>0</v>
      </c>
      <c r="AZ217" s="79">
        <f>SUM(Gosforth:Ermelo!AZ217)</f>
        <v>0</v>
      </c>
      <c r="BA217" s="79">
        <f>SUM(Gosforth:Ermelo!BA217)</f>
        <v>0</v>
      </c>
      <c r="BB217" s="79">
        <f>SUM(Gosforth:Ermelo!BB217)</f>
        <v>0</v>
      </c>
      <c r="BC217" s="79">
        <f>SUM(Gosforth:Ermelo!BC217)</f>
        <v>0</v>
      </c>
      <c r="BD217" s="79">
        <f>SUM(Gosforth:Ermelo!BD217)</f>
        <v>0</v>
      </c>
      <c r="BE217" s="78">
        <f>SUM(Gosforth:Ermelo!BE217)</f>
        <v>0</v>
      </c>
      <c r="BF217" s="80">
        <f>SUM(Gosforth:Ermelo!BF217)</f>
        <v>0</v>
      </c>
      <c r="BG217" s="79">
        <f>SUM(Gosforth:Ermelo!BG217)</f>
        <v>0</v>
      </c>
      <c r="BH217" s="79">
        <f>SUM(Gosforth:Ermelo!BH217)</f>
        <v>0</v>
      </c>
      <c r="BI217" s="79">
        <f>SUM(Gosforth:Ermelo!BI217)</f>
        <v>0</v>
      </c>
      <c r="BJ217" s="79">
        <f>SUM(Gosforth:Ermelo!BJ217)</f>
        <v>0</v>
      </c>
      <c r="BK217" s="79">
        <f>SUM(Gosforth:Ermelo!BK217)</f>
        <v>0</v>
      </c>
      <c r="BL217" s="79">
        <f>SUM(Gosforth:Ermelo!BL217)</f>
        <v>0</v>
      </c>
      <c r="BM217" s="79">
        <f>SUM(Gosforth:Ermelo!BM217)</f>
        <v>0</v>
      </c>
      <c r="BN217" s="79">
        <f>SUM(Gosforth:Ermelo!BN217)</f>
        <v>0</v>
      </c>
      <c r="BO217" s="79">
        <f>SUM(Gosforth:Ermelo!BO217)</f>
        <v>0</v>
      </c>
      <c r="BP217" s="79">
        <f>SUM(Gosforth:Ermelo!BP217)</f>
        <v>0</v>
      </c>
      <c r="BQ217" s="78">
        <f>SUM(Gosforth:Ermelo!BQ217)</f>
        <v>0</v>
      </c>
      <c r="BR217" s="80">
        <f>SUM(Gosforth:Ermelo!BR217)</f>
        <v>0</v>
      </c>
      <c r="BS217" s="79">
        <f>SUM(Gosforth:Ermelo!BS217)</f>
        <v>0</v>
      </c>
      <c r="BT217" s="79">
        <f>SUM(Gosforth:Ermelo!BT217)</f>
        <v>0</v>
      </c>
      <c r="BU217" s="79">
        <f>SUM(Gosforth:Ermelo!BU217)</f>
        <v>0</v>
      </c>
      <c r="BV217" s="79">
        <f>SUM(Gosforth:Ermelo!BV217)</f>
        <v>0</v>
      </c>
      <c r="BW217" s="79">
        <f>SUM(Gosforth:Ermelo!BW217)</f>
        <v>0</v>
      </c>
      <c r="BX217" s="79">
        <f>SUM(Gosforth:Ermelo!BX217)</f>
        <v>0</v>
      </c>
      <c r="BY217" s="79">
        <f>SUM(Gosforth:Ermelo!BY217)</f>
        <v>0</v>
      </c>
      <c r="BZ217" s="79">
        <f>SUM(Gosforth:Ermelo!BZ217)</f>
        <v>0</v>
      </c>
      <c r="CA217" s="79">
        <f>SUM(Gosforth:Ermelo!CA217)</f>
        <v>0</v>
      </c>
      <c r="CB217" s="79">
        <f>SUM(Gosforth:Ermelo!CB217)</f>
        <v>0</v>
      </c>
      <c r="CC217" s="78">
        <f>SUM(Gosforth:Ermelo!CC217)</f>
        <v>0</v>
      </c>
      <c r="CD217" s="41" t="s">
        <v>54</v>
      </c>
    </row>
    <row r="218" spans="1:82" s="41" customFormat="1" ht="15">
      <c r="A218" s="152"/>
      <c r="B218" s="180" t="s">
        <v>406</v>
      </c>
      <c r="C218" s="181" t="s">
        <v>407</v>
      </c>
      <c r="D218" s="182" t="s">
        <v>405</v>
      </c>
      <c r="E218" s="329">
        <f>SUM(Gosforth:Ermelo!E218)</f>
        <v>0</v>
      </c>
      <c r="F218" s="221" t="b">
        <f>(Gosforth!G218+Dalpark!G218+Leandra!G218+Trichardt!G218+Ermelo!G218)=G218</f>
        <v>1</v>
      </c>
      <c r="G218" s="189">
        <f t="shared" si="92"/>
        <v>0</v>
      </c>
      <c r="H218" s="77">
        <f>SUM(Gosforth:Ermelo!H218)</f>
        <v>0</v>
      </c>
      <c r="I218" s="78">
        <f>SUM(Gosforth:Ermelo!I218)</f>
        <v>0</v>
      </c>
      <c r="J218" s="77">
        <f>SUM(Gosforth:Ermelo!J218)</f>
        <v>0</v>
      </c>
      <c r="K218" s="79">
        <f>SUM(Gosforth:Ermelo!K218)</f>
        <v>0</v>
      </c>
      <c r="L218" s="79">
        <f>SUM(Gosforth:Ermelo!L218)</f>
        <v>0</v>
      </c>
      <c r="M218" s="79">
        <f>SUM(Gosforth:Ermelo!M218)</f>
        <v>0</v>
      </c>
      <c r="N218" s="79">
        <f>SUM(Gosforth:Ermelo!N218)</f>
        <v>0</v>
      </c>
      <c r="O218" s="79">
        <f>SUM(Gosforth:Ermelo!O218)</f>
        <v>0</v>
      </c>
      <c r="P218" s="79">
        <f>SUM(Gosforth:Ermelo!P218)</f>
        <v>0</v>
      </c>
      <c r="Q218" s="79">
        <f>SUM(Gosforth:Ermelo!Q218)</f>
        <v>0</v>
      </c>
      <c r="R218" s="79">
        <f>SUM(Gosforth:Ermelo!R218)</f>
        <v>0</v>
      </c>
      <c r="S218" s="79">
        <f>SUM(Gosforth:Ermelo!S218)</f>
        <v>0</v>
      </c>
      <c r="T218" s="79">
        <f>SUM(Gosforth:Ermelo!T218)</f>
        <v>0</v>
      </c>
      <c r="U218" s="78">
        <f>SUM(Gosforth:Ermelo!U218)</f>
        <v>0</v>
      </c>
      <c r="V218" s="77">
        <f>SUM(Gosforth:Ermelo!V218)</f>
        <v>0</v>
      </c>
      <c r="W218" s="79">
        <f>SUM(Gosforth:Ermelo!W218)</f>
        <v>0</v>
      </c>
      <c r="X218" s="79">
        <f>SUM(Gosforth:Ermelo!X218)</f>
        <v>0</v>
      </c>
      <c r="Y218" s="79">
        <f>SUM(Gosforth:Ermelo!Y218)</f>
        <v>0</v>
      </c>
      <c r="Z218" s="79">
        <f>SUM(Gosforth:Ermelo!Z218)</f>
        <v>0</v>
      </c>
      <c r="AA218" s="79">
        <f>SUM(Gosforth:Ermelo!AA218)</f>
        <v>0</v>
      </c>
      <c r="AB218" s="79">
        <f>SUM(Gosforth:Ermelo!AB218)</f>
        <v>0</v>
      </c>
      <c r="AC218" s="79">
        <f>SUM(Gosforth:Ermelo!AC218)</f>
        <v>0</v>
      </c>
      <c r="AD218" s="79">
        <f>SUM(Gosforth:Ermelo!AD218)</f>
        <v>0</v>
      </c>
      <c r="AE218" s="79">
        <f>SUM(Gosforth:Ermelo!AE218)</f>
        <v>0</v>
      </c>
      <c r="AF218" s="79">
        <f>SUM(Gosforth:Ermelo!AF218)</f>
        <v>0</v>
      </c>
      <c r="AG218" s="78">
        <f>SUM(Gosforth:Ermelo!AG218)</f>
        <v>0</v>
      </c>
      <c r="AH218" s="80">
        <f>SUM(Gosforth:Ermelo!AH218)</f>
        <v>0</v>
      </c>
      <c r="AI218" s="79">
        <f>SUM(Gosforth:Ermelo!AI218)</f>
        <v>0</v>
      </c>
      <c r="AJ218" s="79">
        <f>SUM(Gosforth:Ermelo!AJ218)</f>
        <v>0</v>
      </c>
      <c r="AK218" s="79">
        <f>SUM(Gosforth:Ermelo!AK218)</f>
        <v>0</v>
      </c>
      <c r="AL218" s="79">
        <f>SUM(Gosforth:Ermelo!AL218)</f>
        <v>0</v>
      </c>
      <c r="AM218" s="79">
        <f>SUM(Gosforth:Ermelo!AM218)</f>
        <v>0</v>
      </c>
      <c r="AN218" s="79">
        <f>SUM(Gosforth:Ermelo!AN218)</f>
        <v>0</v>
      </c>
      <c r="AO218" s="79">
        <f>SUM(Gosforth:Ermelo!AO218)</f>
        <v>0</v>
      </c>
      <c r="AP218" s="79">
        <f>SUM(Gosforth:Ermelo!AP218)</f>
        <v>0</v>
      </c>
      <c r="AQ218" s="79">
        <f>SUM(Gosforth:Ermelo!AQ218)</f>
        <v>0</v>
      </c>
      <c r="AR218" s="79">
        <f>SUM(Gosforth:Ermelo!AR218)</f>
        <v>0</v>
      </c>
      <c r="AS218" s="78">
        <f>SUM(Gosforth:Ermelo!AS218)</f>
        <v>0</v>
      </c>
      <c r="AT218" s="80">
        <f>SUM(Gosforth:Ermelo!AT218)</f>
        <v>0</v>
      </c>
      <c r="AU218" s="79">
        <f>SUM(Gosforth:Ermelo!AU218)</f>
        <v>0</v>
      </c>
      <c r="AV218" s="79">
        <f>SUM(Gosforth:Ermelo!AV218)</f>
        <v>0</v>
      </c>
      <c r="AW218" s="79">
        <f>SUM(Gosforth:Ermelo!AW218)</f>
        <v>0</v>
      </c>
      <c r="AX218" s="79">
        <f>SUM(Gosforth:Ermelo!AX218)</f>
        <v>0</v>
      </c>
      <c r="AY218" s="79">
        <f>SUM(Gosforth:Ermelo!AY218)</f>
        <v>0</v>
      </c>
      <c r="AZ218" s="79">
        <f>SUM(Gosforth:Ermelo!AZ218)</f>
        <v>0</v>
      </c>
      <c r="BA218" s="79">
        <f>SUM(Gosforth:Ermelo!BA218)</f>
        <v>0</v>
      </c>
      <c r="BB218" s="79">
        <f>SUM(Gosforth:Ermelo!BB218)</f>
        <v>0</v>
      </c>
      <c r="BC218" s="79">
        <f>SUM(Gosforth:Ermelo!BC218)</f>
        <v>0</v>
      </c>
      <c r="BD218" s="79">
        <f>SUM(Gosforth:Ermelo!BD218)</f>
        <v>0</v>
      </c>
      <c r="BE218" s="78">
        <f>SUM(Gosforth:Ermelo!BE218)</f>
        <v>0</v>
      </c>
      <c r="BF218" s="80">
        <f>SUM(Gosforth:Ermelo!BF218)</f>
        <v>0</v>
      </c>
      <c r="BG218" s="79">
        <f>SUM(Gosforth:Ermelo!BG218)</f>
        <v>0</v>
      </c>
      <c r="BH218" s="79">
        <f>SUM(Gosforth:Ermelo!BH218)</f>
        <v>0</v>
      </c>
      <c r="BI218" s="79">
        <f>SUM(Gosforth:Ermelo!BI218)</f>
        <v>0</v>
      </c>
      <c r="BJ218" s="79">
        <f>SUM(Gosforth:Ermelo!BJ218)</f>
        <v>0</v>
      </c>
      <c r="BK218" s="79">
        <f>SUM(Gosforth:Ermelo!BK218)</f>
        <v>0</v>
      </c>
      <c r="BL218" s="79">
        <f>SUM(Gosforth:Ermelo!BL218)</f>
        <v>0</v>
      </c>
      <c r="BM218" s="79">
        <f>SUM(Gosforth:Ermelo!BM218)</f>
        <v>0</v>
      </c>
      <c r="BN218" s="79">
        <f>SUM(Gosforth:Ermelo!BN218)</f>
        <v>0</v>
      </c>
      <c r="BO218" s="79">
        <f>SUM(Gosforth:Ermelo!BO218)</f>
        <v>0</v>
      </c>
      <c r="BP218" s="79">
        <f>SUM(Gosforth:Ermelo!BP218)</f>
        <v>0</v>
      </c>
      <c r="BQ218" s="78">
        <f>SUM(Gosforth:Ermelo!BQ218)</f>
        <v>0</v>
      </c>
      <c r="BR218" s="80">
        <f>SUM(Gosforth:Ermelo!BR218)</f>
        <v>0</v>
      </c>
      <c r="BS218" s="79">
        <f>SUM(Gosforth:Ermelo!BS218)</f>
        <v>0</v>
      </c>
      <c r="BT218" s="79">
        <f>SUM(Gosforth:Ermelo!BT218)</f>
        <v>0</v>
      </c>
      <c r="BU218" s="79">
        <f>SUM(Gosforth:Ermelo!BU218)</f>
        <v>0</v>
      </c>
      <c r="BV218" s="79">
        <f>SUM(Gosforth:Ermelo!BV218)</f>
        <v>0</v>
      </c>
      <c r="BW218" s="79">
        <f>SUM(Gosforth:Ermelo!BW218)</f>
        <v>0</v>
      </c>
      <c r="BX218" s="79">
        <f>SUM(Gosforth:Ermelo!BX218)</f>
        <v>0</v>
      </c>
      <c r="BY218" s="79">
        <f>SUM(Gosforth:Ermelo!BY218)</f>
        <v>0</v>
      </c>
      <c r="BZ218" s="79">
        <f>SUM(Gosforth:Ermelo!BZ218)</f>
        <v>0</v>
      </c>
      <c r="CA218" s="79">
        <f>SUM(Gosforth:Ermelo!CA218)</f>
        <v>0</v>
      </c>
      <c r="CB218" s="79">
        <f>SUM(Gosforth:Ermelo!CB218)</f>
        <v>0</v>
      </c>
      <c r="CC218" s="78">
        <f>SUM(Gosforth:Ermelo!CC218)</f>
        <v>0</v>
      </c>
      <c r="CD218" s="179" t="s">
        <v>54</v>
      </c>
    </row>
    <row r="219" spans="1:82" s="41" customFormat="1" ht="15">
      <c r="A219" s="152"/>
      <c r="B219" s="180" t="s">
        <v>408</v>
      </c>
      <c r="C219" s="181" t="s">
        <v>409</v>
      </c>
      <c r="D219" s="182" t="s">
        <v>405</v>
      </c>
      <c r="E219" s="329">
        <f>SUM(Gosforth:Ermelo!E219)</f>
        <v>0</v>
      </c>
      <c r="F219" s="221" t="b">
        <f>(Gosforth!G219+Dalpark!G219+Leandra!G219+Trichardt!G219+Ermelo!G219)=G219</f>
        <v>1</v>
      </c>
      <c r="G219" s="189">
        <f t="shared" si="92"/>
        <v>0</v>
      </c>
      <c r="H219" s="77">
        <f>SUM(Gosforth:Ermelo!H219)</f>
        <v>0</v>
      </c>
      <c r="I219" s="78">
        <f>SUM(Gosforth:Ermelo!I219)</f>
        <v>0</v>
      </c>
      <c r="J219" s="77">
        <f>SUM(Gosforth:Ermelo!J219)</f>
        <v>0</v>
      </c>
      <c r="K219" s="79">
        <f>SUM(Gosforth:Ermelo!K219)</f>
        <v>0</v>
      </c>
      <c r="L219" s="79">
        <f>SUM(Gosforth:Ermelo!L219)</f>
        <v>0</v>
      </c>
      <c r="M219" s="79">
        <f>SUM(Gosforth:Ermelo!M219)</f>
        <v>0</v>
      </c>
      <c r="N219" s="79">
        <f>SUM(Gosforth:Ermelo!N219)</f>
        <v>0</v>
      </c>
      <c r="O219" s="79">
        <f>SUM(Gosforth:Ermelo!O219)</f>
        <v>0</v>
      </c>
      <c r="P219" s="79">
        <f>SUM(Gosforth:Ermelo!P219)</f>
        <v>0</v>
      </c>
      <c r="Q219" s="79">
        <f>SUM(Gosforth:Ermelo!Q219)</f>
        <v>0</v>
      </c>
      <c r="R219" s="79">
        <f>SUM(Gosforth:Ermelo!R219)</f>
        <v>0</v>
      </c>
      <c r="S219" s="79">
        <f>SUM(Gosforth:Ermelo!S219)</f>
        <v>0</v>
      </c>
      <c r="T219" s="79">
        <f>SUM(Gosforth:Ermelo!T219)</f>
        <v>0</v>
      </c>
      <c r="U219" s="78">
        <f>SUM(Gosforth:Ermelo!U219)</f>
        <v>0</v>
      </c>
      <c r="V219" s="77">
        <f>SUM(Gosforth:Ermelo!V219)</f>
        <v>0</v>
      </c>
      <c r="W219" s="79">
        <f>SUM(Gosforth:Ermelo!W219)</f>
        <v>0</v>
      </c>
      <c r="X219" s="79">
        <f>SUM(Gosforth:Ermelo!X219)</f>
        <v>0</v>
      </c>
      <c r="Y219" s="79">
        <f>SUM(Gosforth:Ermelo!Y219)</f>
        <v>0</v>
      </c>
      <c r="Z219" s="79">
        <f>SUM(Gosforth:Ermelo!Z219)</f>
        <v>0</v>
      </c>
      <c r="AA219" s="79">
        <f>SUM(Gosforth:Ermelo!AA219)</f>
        <v>0</v>
      </c>
      <c r="AB219" s="79">
        <f>SUM(Gosforth:Ermelo!AB219)</f>
        <v>0</v>
      </c>
      <c r="AC219" s="79">
        <f>SUM(Gosforth:Ermelo!AC219)</f>
        <v>0</v>
      </c>
      <c r="AD219" s="79">
        <f>SUM(Gosforth:Ermelo!AD219)</f>
        <v>0</v>
      </c>
      <c r="AE219" s="79">
        <f>SUM(Gosforth:Ermelo!AE219)</f>
        <v>0</v>
      </c>
      <c r="AF219" s="79">
        <f>SUM(Gosforth:Ermelo!AF219)</f>
        <v>0</v>
      </c>
      <c r="AG219" s="78">
        <f>SUM(Gosforth:Ermelo!AG219)</f>
        <v>0</v>
      </c>
      <c r="AH219" s="80">
        <f>SUM(Gosforth:Ermelo!AH219)</f>
        <v>0</v>
      </c>
      <c r="AI219" s="79">
        <f>SUM(Gosforth:Ermelo!AI219)</f>
        <v>0</v>
      </c>
      <c r="AJ219" s="79">
        <f>SUM(Gosforth:Ermelo!AJ219)</f>
        <v>0</v>
      </c>
      <c r="AK219" s="79">
        <f>SUM(Gosforth:Ermelo!AK219)</f>
        <v>0</v>
      </c>
      <c r="AL219" s="79">
        <f>SUM(Gosforth:Ermelo!AL219)</f>
        <v>0</v>
      </c>
      <c r="AM219" s="79">
        <f>SUM(Gosforth:Ermelo!AM219)</f>
        <v>0</v>
      </c>
      <c r="AN219" s="79">
        <f>SUM(Gosforth:Ermelo!AN219)</f>
        <v>0</v>
      </c>
      <c r="AO219" s="79">
        <f>SUM(Gosforth:Ermelo!AO219)</f>
        <v>0</v>
      </c>
      <c r="AP219" s="79">
        <f>SUM(Gosforth:Ermelo!AP219)</f>
        <v>0</v>
      </c>
      <c r="AQ219" s="79">
        <f>SUM(Gosforth:Ermelo!AQ219)</f>
        <v>0</v>
      </c>
      <c r="AR219" s="79">
        <f>SUM(Gosforth:Ermelo!AR219)</f>
        <v>0</v>
      </c>
      <c r="AS219" s="78">
        <f>SUM(Gosforth:Ermelo!AS219)</f>
        <v>0</v>
      </c>
      <c r="AT219" s="80">
        <f>SUM(Gosforth:Ermelo!AT219)</f>
        <v>0</v>
      </c>
      <c r="AU219" s="79">
        <f>SUM(Gosforth:Ermelo!AU219)</f>
        <v>0</v>
      </c>
      <c r="AV219" s="79">
        <f>SUM(Gosforth:Ermelo!AV219)</f>
        <v>0</v>
      </c>
      <c r="AW219" s="79">
        <f>SUM(Gosforth:Ermelo!AW219)</f>
        <v>0</v>
      </c>
      <c r="AX219" s="79">
        <f>SUM(Gosforth:Ermelo!AX219)</f>
        <v>0</v>
      </c>
      <c r="AY219" s="79">
        <f>SUM(Gosforth:Ermelo!AY219)</f>
        <v>0</v>
      </c>
      <c r="AZ219" s="79">
        <f>SUM(Gosforth:Ermelo!AZ219)</f>
        <v>0</v>
      </c>
      <c r="BA219" s="79">
        <f>SUM(Gosforth:Ermelo!BA219)</f>
        <v>0</v>
      </c>
      <c r="BB219" s="79">
        <f>SUM(Gosforth:Ermelo!BB219)</f>
        <v>0</v>
      </c>
      <c r="BC219" s="79">
        <f>SUM(Gosforth:Ermelo!BC219)</f>
        <v>0</v>
      </c>
      <c r="BD219" s="79">
        <f>SUM(Gosforth:Ermelo!BD219)</f>
        <v>0</v>
      </c>
      <c r="BE219" s="78">
        <f>SUM(Gosforth:Ermelo!BE219)</f>
        <v>0</v>
      </c>
      <c r="BF219" s="80">
        <f>SUM(Gosforth:Ermelo!BF219)</f>
        <v>0</v>
      </c>
      <c r="BG219" s="79">
        <f>SUM(Gosforth:Ermelo!BG219)</f>
        <v>0</v>
      </c>
      <c r="BH219" s="79">
        <f>SUM(Gosforth:Ermelo!BH219)</f>
        <v>0</v>
      </c>
      <c r="BI219" s="79">
        <f>SUM(Gosforth:Ermelo!BI219)</f>
        <v>0</v>
      </c>
      <c r="BJ219" s="79">
        <f>SUM(Gosforth:Ermelo!BJ219)</f>
        <v>0</v>
      </c>
      <c r="BK219" s="79">
        <f>SUM(Gosforth:Ermelo!BK219)</f>
        <v>0</v>
      </c>
      <c r="BL219" s="79">
        <f>SUM(Gosforth:Ermelo!BL219)</f>
        <v>0</v>
      </c>
      <c r="BM219" s="79">
        <f>SUM(Gosforth:Ermelo!BM219)</f>
        <v>0</v>
      </c>
      <c r="BN219" s="79">
        <f>SUM(Gosforth:Ermelo!BN219)</f>
        <v>0</v>
      </c>
      <c r="BO219" s="79">
        <f>SUM(Gosforth:Ermelo!BO219)</f>
        <v>0</v>
      </c>
      <c r="BP219" s="79">
        <f>SUM(Gosforth:Ermelo!BP219)</f>
        <v>0</v>
      </c>
      <c r="BQ219" s="78">
        <f>SUM(Gosforth:Ermelo!BQ219)</f>
        <v>0</v>
      </c>
      <c r="BR219" s="80">
        <f>SUM(Gosforth:Ermelo!BR219)</f>
        <v>0</v>
      </c>
      <c r="BS219" s="79">
        <f>SUM(Gosforth:Ermelo!BS219)</f>
        <v>0</v>
      </c>
      <c r="BT219" s="79">
        <f>SUM(Gosforth:Ermelo!BT219)</f>
        <v>0</v>
      </c>
      <c r="BU219" s="79">
        <f>SUM(Gosforth:Ermelo!BU219)</f>
        <v>0</v>
      </c>
      <c r="BV219" s="79">
        <f>SUM(Gosforth:Ermelo!BV219)</f>
        <v>0</v>
      </c>
      <c r="BW219" s="79">
        <f>SUM(Gosforth:Ermelo!BW219)</f>
        <v>0</v>
      </c>
      <c r="BX219" s="79">
        <f>SUM(Gosforth:Ermelo!BX219)</f>
        <v>0</v>
      </c>
      <c r="BY219" s="79">
        <f>SUM(Gosforth:Ermelo!BY219)</f>
        <v>0</v>
      </c>
      <c r="BZ219" s="79">
        <f>SUM(Gosforth:Ermelo!BZ219)</f>
        <v>0</v>
      </c>
      <c r="CA219" s="79">
        <f>SUM(Gosforth:Ermelo!CA219)</f>
        <v>0</v>
      </c>
      <c r="CB219" s="79">
        <f>SUM(Gosforth:Ermelo!CB219)</f>
        <v>0</v>
      </c>
      <c r="CC219" s="78">
        <f>SUM(Gosforth:Ermelo!CC219)</f>
        <v>0</v>
      </c>
      <c r="CD219" s="179" t="s">
        <v>54</v>
      </c>
    </row>
    <row r="220" spans="1:82" s="41" customFormat="1" ht="15">
      <c r="A220" s="152"/>
      <c r="B220" s="180" t="s">
        <v>410</v>
      </c>
      <c r="C220" s="181" t="s">
        <v>411</v>
      </c>
      <c r="D220" s="182" t="s">
        <v>405</v>
      </c>
      <c r="E220" s="329">
        <f>SUM(Gosforth:Ermelo!E220)</f>
        <v>0</v>
      </c>
      <c r="F220" s="221" t="b">
        <f>(Gosforth!G220+Dalpark!G220+Leandra!G220+Trichardt!G220+Ermelo!G220)=G220</f>
        <v>1</v>
      </c>
      <c r="G220" s="189">
        <f t="shared" si="92"/>
        <v>0</v>
      </c>
      <c r="H220" s="77">
        <f>SUM(Gosforth:Ermelo!H220)</f>
        <v>0</v>
      </c>
      <c r="I220" s="78">
        <f>SUM(Gosforth:Ermelo!I220)</f>
        <v>0</v>
      </c>
      <c r="J220" s="77">
        <f>SUM(Gosforth:Ermelo!J220)</f>
        <v>0</v>
      </c>
      <c r="K220" s="79">
        <f>SUM(Gosforth:Ermelo!K220)</f>
        <v>0</v>
      </c>
      <c r="L220" s="79">
        <f>SUM(Gosforth:Ermelo!L220)</f>
        <v>0</v>
      </c>
      <c r="M220" s="79">
        <f>SUM(Gosforth:Ermelo!M220)</f>
        <v>0</v>
      </c>
      <c r="N220" s="79">
        <f>SUM(Gosforth:Ermelo!N220)</f>
        <v>0</v>
      </c>
      <c r="O220" s="79">
        <f>SUM(Gosforth:Ermelo!O220)</f>
        <v>0</v>
      </c>
      <c r="P220" s="79">
        <f>SUM(Gosforth:Ermelo!P220)</f>
        <v>0</v>
      </c>
      <c r="Q220" s="79">
        <f>SUM(Gosforth:Ermelo!Q220)</f>
        <v>0</v>
      </c>
      <c r="R220" s="79">
        <f>SUM(Gosforth:Ermelo!R220)</f>
        <v>0</v>
      </c>
      <c r="S220" s="79">
        <f>SUM(Gosforth:Ermelo!S220)</f>
        <v>0</v>
      </c>
      <c r="T220" s="79">
        <f>SUM(Gosforth:Ermelo!T220)</f>
        <v>0</v>
      </c>
      <c r="U220" s="78">
        <f>SUM(Gosforth:Ermelo!U220)</f>
        <v>0</v>
      </c>
      <c r="V220" s="77">
        <f>SUM(Gosforth:Ermelo!V220)</f>
        <v>0</v>
      </c>
      <c r="W220" s="79">
        <f>SUM(Gosforth:Ermelo!W220)</f>
        <v>0</v>
      </c>
      <c r="X220" s="79">
        <f>SUM(Gosforth:Ermelo!X220)</f>
        <v>0</v>
      </c>
      <c r="Y220" s="79">
        <f>SUM(Gosforth:Ermelo!Y220)</f>
        <v>0</v>
      </c>
      <c r="Z220" s="79">
        <f>SUM(Gosforth:Ermelo!Z220)</f>
        <v>0</v>
      </c>
      <c r="AA220" s="79">
        <f>SUM(Gosforth:Ermelo!AA220)</f>
        <v>0</v>
      </c>
      <c r="AB220" s="79">
        <f>SUM(Gosforth:Ermelo!AB220)</f>
        <v>0</v>
      </c>
      <c r="AC220" s="79">
        <f>SUM(Gosforth:Ermelo!AC220)</f>
        <v>0</v>
      </c>
      <c r="AD220" s="79">
        <f>SUM(Gosforth:Ermelo!AD220)</f>
        <v>0</v>
      </c>
      <c r="AE220" s="79">
        <f>SUM(Gosforth:Ermelo!AE220)</f>
        <v>0</v>
      </c>
      <c r="AF220" s="79">
        <f>SUM(Gosforth:Ermelo!AF220)</f>
        <v>0</v>
      </c>
      <c r="AG220" s="78">
        <f>SUM(Gosforth:Ermelo!AG220)</f>
        <v>0</v>
      </c>
      <c r="AH220" s="80">
        <f>SUM(Gosforth:Ermelo!AH220)</f>
        <v>0</v>
      </c>
      <c r="AI220" s="79">
        <f>SUM(Gosforth:Ermelo!AI220)</f>
        <v>0</v>
      </c>
      <c r="AJ220" s="79">
        <f>SUM(Gosforth:Ermelo!AJ220)</f>
        <v>0</v>
      </c>
      <c r="AK220" s="79">
        <f>SUM(Gosforth:Ermelo!AK220)</f>
        <v>0</v>
      </c>
      <c r="AL220" s="79">
        <f>SUM(Gosforth:Ermelo!AL220)</f>
        <v>0</v>
      </c>
      <c r="AM220" s="79">
        <f>SUM(Gosforth:Ermelo!AM220)</f>
        <v>0</v>
      </c>
      <c r="AN220" s="79">
        <f>SUM(Gosforth:Ermelo!AN220)</f>
        <v>0</v>
      </c>
      <c r="AO220" s="79">
        <f>SUM(Gosforth:Ermelo!AO220)</f>
        <v>0</v>
      </c>
      <c r="AP220" s="79">
        <f>SUM(Gosforth:Ermelo!AP220)</f>
        <v>0</v>
      </c>
      <c r="AQ220" s="79">
        <f>SUM(Gosforth:Ermelo!AQ220)</f>
        <v>0</v>
      </c>
      <c r="AR220" s="79">
        <f>SUM(Gosforth:Ermelo!AR220)</f>
        <v>0</v>
      </c>
      <c r="AS220" s="78">
        <f>SUM(Gosforth:Ermelo!AS220)</f>
        <v>0</v>
      </c>
      <c r="AT220" s="80">
        <f>SUM(Gosforth:Ermelo!AT220)</f>
        <v>0</v>
      </c>
      <c r="AU220" s="79">
        <f>SUM(Gosforth:Ermelo!AU220)</f>
        <v>0</v>
      </c>
      <c r="AV220" s="79">
        <f>SUM(Gosforth:Ermelo!AV220)</f>
        <v>0</v>
      </c>
      <c r="AW220" s="79">
        <f>SUM(Gosforth:Ermelo!AW220)</f>
        <v>0</v>
      </c>
      <c r="AX220" s="79">
        <f>SUM(Gosforth:Ermelo!AX220)</f>
        <v>0</v>
      </c>
      <c r="AY220" s="79">
        <f>SUM(Gosforth:Ermelo!AY220)</f>
        <v>0</v>
      </c>
      <c r="AZ220" s="79">
        <f>SUM(Gosforth:Ermelo!AZ220)</f>
        <v>0</v>
      </c>
      <c r="BA220" s="79">
        <f>SUM(Gosforth:Ermelo!BA220)</f>
        <v>0</v>
      </c>
      <c r="BB220" s="79">
        <f>SUM(Gosforth:Ermelo!BB220)</f>
        <v>0</v>
      </c>
      <c r="BC220" s="79">
        <f>SUM(Gosforth:Ermelo!BC220)</f>
        <v>0</v>
      </c>
      <c r="BD220" s="79">
        <f>SUM(Gosforth:Ermelo!BD220)</f>
        <v>0</v>
      </c>
      <c r="BE220" s="78">
        <f>SUM(Gosforth:Ermelo!BE220)</f>
        <v>0</v>
      </c>
      <c r="BF220" s="80">
        <f>SUM(Gosforth:Ermelo!BF220)</f>
        <v>0</v>
      </c>
      <c r="BG220" s="79">
        <f>SUM(Gosforth:Ermelo!BG220)</f>
        <v>0</v>
      </c>
      <c r="BH220" s="79">
        <f>SUM(Gosforth:Ermelo!BH220)</f>
        <v>0</v>
      </c>
      <c r="BI220" s="79">
        <f>SUM(Gosforth:Ermelo!BI220)</f>
        <v>0</v>
      </c>
      <c r="BJ220" s="79">
        <f>SUM(Gosforth:Ermelo!BJ220)</f>
        <v>0</v>
      </c>
      <c r="BK220" s="79">
        <f>SUM(Gosforth:Ermelo!BK220)</f>
        <v>0</v>
      </c>
      <c r="BL220" s="79">
        <f>SUM(Gosforth:Ermelo!BL220)</f>
        <v>0</v>
      </c>
      <c r="BM220" s="79">
        <f>SUM(Gosforth:Ermelo!BM220)</f>
        <v>0</v>
      </c>
      <c r="BN220" s="79">
        <f>SUM(Gosforth:Ermelo!BN220)</f>
        <v>0</v>
      </c>
      <c r="BO220" s="79">
        <f>SUM(Gosforth:Ermelo!BO220)</f>
        <v>0</v>
      </c>
      <c r="BP220" s="79">
        <f>SUM(Gosforth:Ermelo!BP220)</f>
        <v>0</v>
      </c>
      <c r="BQ220" s="78">
        <f>SUM(Gosforth:Ermelo!BQ220)</f>
        <v>0</v>
      </c>
      <c r="BR220" s="80">
        <f>SUM(Gosforth:Ermelo!BR220)</f>
        <v>0</v>
      </c>
      <c r="BS220" s="79">
        <f>SUM(Gosforth:Ermelo!BS220)</f>
        <v>0</v>
      </c>
      <c r="BT220" s="79">
        <f>SUM(Gosforth:Ermelo!BT220)</f>
        <v>0</v>
      </c>
      <c r="BU220" s="79">
        <f>SUM(Gosforth:Ermelo!BU220)</f>
        <v>0</v>
      </c>
      <c r="BV220" s="79">
        <f>SUM(Gosforth:Ermelo!BV220)</f>
        <v>0</v>
      </c>
      <c r="BW220" s="79">
        <f>SUM(Gosforth:Ermelo!BW220)</f>
        <v>0</v>
      </c>
      <c r="BX220" s="79">
        <f>SUM(Gosforth:Ermelo!BX220)</f>
        <v>0</v>
      </c>
      <c r="BY220" s="79">
        <f>SUM(Gosforth:Ermelo!BY220)</f>
        <v>0</v>
      </c>
      <c r="BZ220" s="79">
        <f>SUM(Gosforth:Ermelo!BZ220)</f>
        <v>0</v>
      </c>
      <c r="CA220" s="79">
        <f>SUM(Gosforth:Ermelo!CA220)</f>
        <v>0</v>
      </c>
      <c r="CB220" s="79">
        <f>SUM(Gosforth:Ermelo!CB220)</f>
        <v>0</v>
      </c>
      <c r="CC220" s="78">
        <f>SUM(Gosforth:Ermelo!CC220)</f>
        <v>0</v>
      </c>
      <c r="CD220" s="179" t="s">
        <v>54</v>
      </c>
    </row>
    <row r="221" spans="1:82" s="41" customFormat="1" ht="15">
      <c r="A221" s="152"/>
      <c r="B221" s="180" t="s">
        <v>412</v>
      </c>
      <c r="C221" s="181" t="s">
        <v>413</v>
      </c>
      <c r="D221" s="182" t="s">
        <v>405</v>
      </c>
      <c r="E221" s="329">
        <f>SUM(Gosforth:Ermelo!E221)</f>
        <v>0</v>
      </c>
      <c r="F221" s="221" t="b">
        <f>(Gosforth!G221+Dalpark!G221+Leandra!G221+Trichardt!G221+Ermelo!G221)=G221</f>
        <v>1</v>
      </c>
      <c r="G221" s="189">
        <f t="shared" si="92"/>
        <v>0</v>
      </c>
      <c r="H221" s="77">
        <f>SUM(Gosforth:Ermelo!H221)</f>
        <v>0</v>
      </c>
      <c r="I221" s="78">
        <f>SUM(Gosforth:Ermelo!I221)</f>
        <v>0</v>
      </c>
      <c r="J221" s="77">
        <f>SUM(Gosforth:Ermelo!J221)</f>
        <v>0</v>
      </c>
      <c r="K221" s="79">
        <f>SUM(Gosforth:Ermelo!K221)</f>
        <v>0</v>
      </c>
      <c r="L221" s="79">
        <f>SUM(Gosforth:Ermelo!L221)</f>
        <v>0</v>
      </c>
      <c r="M221" s="79">
        <f>SUM(Gosforth:Ermelo!M221)</f>
        <v>0</v>
      </c>
      <c r="N221" s="79">
        <f>SUM(Gosforth:Ermelo!N221)</f>
        <v>0</v>
      </c>
      <c r="O221" s="79">
        <f>SUM(Gosforth:Ermelo!O221)</f>
        <v>0</v>
      </c>
      <c r="P221" s="79">
        <f>SUM(Gosforth:Ermelo!P221)</f>
        <v>0</v>
      </c>
      <c r="Q221" s="79">
        <f>SUM(Gosforth:Ermelo!Q221)</f>
        <v>0</v>
      </c>
      <c r="R221" s="79">
        <f>SUM(Gosforth:Ermelo!R221)</f>
        <v>0</v>
      </c>
      <c r="S221" s="79">
        <f>SUM(Gosforth:Ermelo!S221)</f>
        <v>0</v>
      </c>
      <c r="T221" s="79">
        <f>SUM(Gosforth:Ermelo!T221)</f>
        <v>0</v>
      </c>
      <c r="U221" s="78">
        <f>SUM(Gosforth:Ermelo!U221)</f>
        <v>0</v>
      </c>
      <c r="V221" s="77">
        <f>SUM(Gosforth:Ermelo!V221)</f>
        <v>0</v>
      </c>
      <c r="W221" s="79">
        <f>SUM(Gosforth:Ermelo!W221)</f>
        <v>0</v>
      </c>
      <c r="X221" s="79">
        <f>SUM(Gosforth:Ermelo!X221)</f>
        <v>0</v>
      </c>
      <c r="Y221" s="79">
        <f>SUM(Gosforth:Ermelo!Y221)</f>
        <v>0</v>
      </c>
      <c r="Z221" s="79">
        <f>SUM(Gosforth:Ermelo!Z221)</f>
        <v>0</v>
      </c>
      <c r="AA221" s="79">
        <f>SUM(Gosforth:Ermelo!AA221)</f>
        <v>0</v>
      </c>
      <c r="AB221" s="79">
        <f>SUM(Gosforth:Ermelo!AB221)</f>
        <v>0</v>
      </c>
      <c r="AC221" s="79">
        <f>SUM(Gosforth:Ermelo!AC221)</f>
        <v>0</v>
      </c>
      <c r="AD221" s="79">
        <f>SUM(Gosforth:Ermelo!AD221)</f>
        <v>0</v>
      </c>
      <c r="AE221" s="79">
        <f>SUM(Gosforth:Ermelo!AE221)</f>
        <v>0</v>
      </c>
      <c r="AF221" s="79">
        <f>SUM(Gosforth:Ermelo!AF221)</f>
        <v>0</v>
      </c>
      <c r="AG221" s="78">
        <f>SUM(Gosforth:Ermelo!AG221)</f>
        <v>0</v>
      </c>
      <c r="AH221" s="80">
        <f>SUM(Gosforth:Ermelo!AH221)</f>
        <v>0</v>
      </c>
      <c r="AI221" s="79">
        <f>SUM(Gosforth:Ermelo!AI221)</f>
        <v>0</v>
      </c>
      <c r="AJ221" s="79">
        <f>SUM(Gosforth:Ermelo!AJ221)</f>
        <v>0</v>
      </c>
      <c r="AK221" s="79">
        <f>SUM(Gosforth:Ermelo!AK221)</f>
        <v>0</v>
      </c>
      <c r="AL221" s="79">
        <f>SUM(Gosforth:Ermelo!AL221)</f>
        <v>0</v>
      </c>
      <c r="AM221" s="79">
        <f>SUM(Gosforth:Ermelo!AM221)</f>
        <v>0</v>
      </c>
      <c r="AN221" s="79">
        <f>SUM(Gosforth:Ermelo!AN221)</f>
        <v>0</v>
      </c>
      <c r="AO221" s="79">
        <f>SUM(Gosforth:Ermelo!AO221)</f>
        <v>0</v>
      </c>
      <c r="AP221" s="79">
        <f>SUM(Gosforth:Ermelo!AP221)</f>
        <v>0</v>
      </c>
      <c r="AQ221" s="79">
        <f>SUM(Gosforth:Ermelo!AQ221)</f>
        <v>0</v>
      </c>
      <c r="AR221" s="79">
        <f>SUM(Gosforth:Ermelo!AR221)</f>
        <v>0</v>
      </c>
      <c r="AS221" s="78">
        <f>SUM(Gosforth:Ermelo!AS221)</f>
        <v>0</v>
      </c>
      <c r="AT221" s="80">
        <f>SUM(Gosforth:Ermelo!AT221)</f>
        <v>0</v>
      </c>
      <c r="AU221" s="79">
        <f>SUM(Gosforth:Ermelo!AU221)</f>
        <v>0</v>
      </c>
      <c r="AV221" s="79">
        <f>SUM(Gosforth:Ermelo!AV221)</f>
        <v>0</v>
      </c>
      <c r="AW221" s="79">
        <f>SUM(Gosforth:Ermelo!AW221)</f>
        <v>0</v>
      </c>
      <c r="AX221" s="79">
        <f>SUM(Gosforth:Ermelo!AX221)</f>
        <v>0</v>
      </c>
      <c r="AY221" s="79">
        <f>SUM(Gosforth:Ermelo!AY221)</f>
        <v>0</v>
      </c>
      <c r="AZ221" s="79">
        <f>SUM(Gosforth:Ermelo!AZ221)</f>
        <v>0</v>
      </c>
      <c r="BA221" s="79">
        <f>SUM(Gosforth:Ermelo!BA221)</f>
        <v>0</v>
      </c>
      <c r="BB221" s="79">
        <f>SUM(Gosforth:Ermelo!BB221)</f>
        <v>0</v>
      </c>
      <c r="BC221" s="79">
        <f>SUM(Gosforth:Ermelo!BC221)</f>
        <v>0</v>
      </c>
      <c r="BD221" s="79">
        <f>SUM(Gosforth:Ermelo!BD221)</f>
        <v>0</v>
      </c>
      <c r="BE221" s="78">
        <f>SUM(Gosforth:Ermelo!BE221)</f>
        <v>0</v>
      </c>
      <c r="BF221" s="80">
        <f>SUM(Gosforth:Ermelo!BF221)</f>
        <v>0</v>
      </c>
      <c r="BG221" s="79">
        <f>SUM(Gosforth:Ermelo!BG221)</f>
        <v>0</v>
      </c>
      <c r="BH221" s="79">
        <f>SUM(Gosforth:Ermelo!BH221)</f>
        <v>0</v>
      </c>
      <c r="BI221" s="79">
        <f>SUM(Gosforth:Ermelo!BI221)</f>
        <v>0</v>
      </c>
      <c r="BJ221" s="79">
        <f>SUM(Gosforth:Ermelo!BJ221)</f>
        <v>0</v>
      </c>
      <c r="BK221" s="79">
        <f>SUM(Gosforth:Ermelo!BK221)</f>
        <v>0</v>
      </c>
      <c r="BL221" s="79">
        <f>SUM(Gosforth:Ermelo!BL221)</f>
        <v>0</v>
      </c>
      <c r="BM221" s="79">
        <f>SUM(Gosforth:Ermelo!BM221)</f>
        <v>0</v>
      </c>
      <c r="BN221" s="79">
        <f>SUM(Gosforth:Ermelo!BN221)</f>
        <v>0</v>
      </c>
      <c r="BO221" s="79">
        <f>SUM(Gosforth:Ermelo!BO221)</f>
        <v>0</v>
      </c>
      <c r="BP221" s="79">
        <f>SUM(Gosforth:Ermelo!BP221)</f>
        <v>0</v>
      </c>
      <c r="BQ221" s="78">
        <f>SUM(Gosforth:Ermelo!BQ221)</f>
        <v>0</v>
      </c>
      <c r="BR221" s="80">
        <f>SUM(Gosforth:Ermelo!BR221)</f>
        <v>0</v>
      </c>
      <c r="BS221" s="79">
        <f>SUM(Gosforth:Ermelo!BS221)</f>
        <v>0</v>
      </c>
      <c r="BT221" s="79">
        <f>SUM(Gosforth:Ermelo!BT221)</f>
        <v>0</v>
      </c>
      <c r="BU221" s="79">
        <f>SUM(Gosforth:Ermelo!BU221)</f>
        <v>0</v>
      </c>
      <c r="BV221" s="79">
        <f>SUM(Gosforth:Ermelo!BV221)</f>
        <v>0</v>
      </c>
      <c r="BW221" s="79">
        <f>SUM(Gosforth:Ermelo!BW221)</f>
        <v>0</v>
      </c>
      <c r="BX221" s="79">
        <f>SUM(Gosforth:Ermelo!BX221)</f>
        <v>0</v>
      </c>
      <c r="BY221" s="79">
        <f>SUM(Gosforth:Ermelo!BY221)</f>
        <v>0</v>
      </c>
      <c r="BZ221" s="79">
        <f>SUM(Gosforth:Ermelo!BZ221)</f>
        <v>0</v>
      </c>
      <c r="CA221" s="79">
        <f>SUM(Gosforth:Ermelo!CA221)</f>
        <v>0</v>
      </c>
      <c r="CB221" s="79">
        <f>SUM(Gosforth:Ermelo!CB221)</f>
        <v>0</v>
      </c>
      <c r="CC221" s="78">
        <f>SUM(Gosforth:Ermelo!CC221)</f>
        <v>0</v>
      </c>
      <c r="CD221" s="179" t="s">
        <v>54</v>
      </c>
    </row>
    <row r="222" spans="1:82" s="179" customFormat="1" ht="15">
      <c r="A222" s="200"/>
      <c r="B222" s="75" t="s">
        <v>414</v>
      </c>
      <c r="C222" s="131" t="s">
        <v>415</v>
      </c>
      <c r="D222" s="141" t="s">
        <v>405</v>
      </c>
      <c r="E222" s="266">
        <f>SUM(Gosforth:Ermelo!E222)</f>
        <v>500</v>
      </c>
      <c r="F222" s="221" t="b">
        <f>(Gosforth!G222+Dalpark!G222+Leandra!G222+Trichardt!G222+Ermelo!G222)=G222</f>
        <v>1</v>
      </c>
      <c r="G222" s="76">
        <f t="shared" si="92"/>
        <v>0</v>
      </c>
      <c r="H222" s="77">
        <f>SUM(Gosforth:Ermelo!H222)</f>
        <v>0</v>
      </c>
      <c r="I222" s="78">
        <f>SUM(Gosforth:Ermelo!I222)</f>
        <v>0</v>
      </c>
      <c r="J222" s="77">
        <f>SUM(Gosforth:Ermelo!J222)</f>
        <v>0</v>
      </c>
      <c r="K222" s="79">
        <f>SUM(Gosforth:Ermelo!K222)</f>
        <v>0</v>
      </c>
      <c r="L222" s="79">
        <f>SUM(Gosforth:Ermelo!L222)</f>
        <v>0</v>
      </c>
      <c r="M222" s="79">
        <f>SUM(Gosforth:Ermelo!M222)</f>
        <v>0</v>
      </c>
      <c r="N222" s="79">
        <f>SUM(Gosforth:Ermelo!N222)</f>
        <v>0</v>
      </c>
      <c r="O222" s="79">
        <f>SUM(Gosforth:Ermelo!O222)</f>
        <v>0</v>
      </c>
      <c r="P222" s="79">
        <f>SUM(Gosforth:Ermelo!P222)</f>
        <v>0</v>
      </c>
      <c r="Q222" s="79">
        <f>SUM(Gosforth:Ermelo!Q222)</f>
        <v>0</v>
      </c>
      <c r="R222" s="79">
        <f>SUM(Gosforth:Ermelo!R222)</f>
        <v>0</v>
      </c>
      <c r="S222" s="79">
        <f>SUM(Gosforth:Ermelo!S222)</f>
        <v>0</v>
      </c>
      <c r="T222" s="79">
        <f>SUM(Gosforth:Ermelo!T222)</f>
        <v>0</v>
      </c>
      <c r="U222" s="78">
        <f>SUM(Gosforth:Ermelo!U222)</f>
        <v>0</v>
      </c>
      <c r="V222" s="77">
        <f>SUM(Gosforth:Ermelo!V222)</f>
        <v>0</v>
      </c>
      <c r="W222" s="79">
        <f>SUM(Gosforth:Ermelo!W222)</f>
        <v>0</v>
      </c>
      <c r="X222" s="79">
        <f>SUM(Gosforth:Ermelo!X222)</f>
        <v>0</v>
      </c>
      <c r="Y222" s="79">
        <f>SUM(Gosforth:Ermelo!Y222)</f>
        <v>0</v>
      </c>
      <c r="Z222" s="79">
        <f>SUM(Gosforth:Ermelo!Z222)</f>
        <v>0</v>
      </c>
      <c r="AA222" s="79">
        <f>SUM(Gosforth:Ermelo!AA222)</f>
        <v>0</v>
      </c>
      <c r="AB222" s="79">
        <f>SUM(Gosforth:Ermelo!AB222)</f>
        <v>0</v>
      </c>
      <c r="AC222" s="79">
        <f>SUM(Gosforth:Ermelo!AC222)</f>
        <v>0</v>
      </c>
      <c r="AD222" s="79">
        <f>SUM(Gosforth:Ermelo!AD222)</f>
        <v>0</v>
      </c>
      <c r="AE222" s="79">
        <f>SUM(Gosforth:Ermelo!AE222)</f>
        <v>0</v>
      </c>
      <c r="AF222" s="79">
        <f>SUM(Gosforth:Ermelo!AF222)</f>
        <v>0</v>
      </c>
      <c r="AG222" s="78">
        <f>SUM(Gosforth:Ermelo!AG222)</f>
        <v>0</v>
      </c>
      <c r="AH222" s="80">
        <f>SUM(Gosforth:Ermelo!AH222)</f>
        <v>0</v>
      </c>
      <c r="AI222" s="79">
        <f>SUM(Gosforth:Ermelo!AI222)</f>
        <v>0</v>
      </c>
      <c r="AJ222" s="79">
        <f>SUM(Gosforth:Ermelo!AJ222)</f>
        <v>0</v>
      </c>
      <c r="AK222" s="79">
        <f>SUM(Gosforth:Ermelo!AK222)</f>
        <v>0</v>
      </c>
      <c r="AL222" s="79">
        <f>SUM(Gosforth:Ermelo!AL222)</f>
        <v>0</v>
      </c>
      <c r="AM222" s="79">
        <f>SUM(Gosforth:Ermelo!AM222)</f>
        <v>0</v>
      </c>
      <c r="AN222" s="79">
        <f>SUM(Gosforth:Ermelo!AN222)</f>
        <v>0</v>
      </c>
      <c r="AO222" s="79">
        <f>SUM(Gosforth:Ermelo!AO222)</f>
        <v>0</v>
      </c>
      <c r="AP222" s="79">
        <f>SUM(Gosforth:Ermelo!AP222)</f>
        <v>0</v>
      </c>
      <c r="AQ222" s="79">
        <f>SUM(Gosforth:Ermelo!AQ222)</f>
        <v>0</v>
      </c>
      <c r="AR222" s="79">
        <f>SUM(Gosforth:Ermelo!AR222)</f>
        <v>0</v>
      </c>
      <c r="AS222" s="78">
        <f>SUM(Gosforth:Ermelo!AS222)</f>
        <v>0</v>
      </c>
      <c r="AT222" s="80">
        <f>SUM(Gosforth:Ermelo!AT222)</f>
        <v>0</v>
      </c>
      <c r="AU222" s="79">
        <f>SUM(Gosforth:Ermelo!AU222)</f>
        <v>0</v>
      </c>
      <c r="AV222" s="79">
        <f>SUM(Gosforth:Ermelo!AV222)</f>
        <v>0</v>
      </c>
      <c r="AW222" s="79">
        <f>SUM(Gosforth:Ermelo!AW222)</f>
        <v>0</v>
      </c>
      <c r="AX222" s="79">
        <f>SUM(Gosforth:Ermelo!AX222)</f>
        <v>0</v>
      </c>
      <c r="AY222" s="79">
        <f>SUM(Gosforth:Ermelo!AY222)</f>
        <v>0</v>
      </c>
      <c r="AZ222" s="79">
        <f>SUM(Gosforth:Ermelo!AZ222)</f>
        <v>0</v>
      </c>
      <c r="BA222" s="79">
        <f>SUM(Gosforth:Ermelo!BA222)</f>
        <v>0</v>
      </c>
      <c r="BB222" s="79">
        <f>SUM(Gosforth:Ermelo!BB222)</f>
        <v>0</v>
      </c>
      <c r="BC222" s="79">
        <f>SUM(Gosforth:Ermelo!BC222)</f>
        <v>0</v>
      </c>
      <c r="BD222" s="79">
        <f>SUM(Gosforth:Ermelo!BD222)</f>
        <v>0</v>
      </c>
      <c r="BE222" s="78">
        <f>SUM(Gosforth:Ermelo!BE222)</f>
        <v>0</v>
      </c>
      <c r="BF222" s="80">
        <f>SUM(Gosforth:Ermelo!BF222)</f>
        <v>0</v>
      </c>
      <c r="BG222" s="79">
        <f>SUM(Gosforth:Ermelo!BG222)</f>
        <v>0</v>
      </c>
      <c r="BH222" s="79">
        <f>SUM(Gosforth:Ermelo!BH222)</f>
        <v>0</v>
      </c>
      <c r="BI222" s="79">
        <f>SUM(Gosforth:Ermelo!BI222)</f>
        <v>0</v>
      </c>
      <c r="BJ222" s="79">
        <f>SUM(Gosforth:Ermelo!BJ222)</f>
        <v>0</v>
      </c>
      <c r="BK222" s="79">
        <f>SUM(Gosforth:Ermelo!BK222)</f>
        <v>0</v>
      </c>
      <c r="BL222" s="79">
        <f>SUM(Gosforth:Ermelo!BL222)</f>
        <v>0</v>
      </c>
      <c r="BM222" s="79">
        <f>SUM(Gosforth:Ermelo!BM222)</f>
        <v>0</v>
      </c>
      <c r="BN222" s="79">
        <f>SUM(Gosforth:Ermelo!BN222)</f>
        <v>0</v>
      </c>
      <c r="BO222" s="79">
        <f>SUM(Gosforth:Ermelo!BO222)</f>
        <v>0</v>
      </c>
      <c r="BP222" s="79">
        <f>SUM(Gosforth:Ermelo!BP222)</f>
        <v>0</v>
      </c>
      <c r="BQ222" s="78">
        <f>SUM(Gosforth:Ermelo!BQ222)</f>
        <v>0</v>
      </c>
      <c r="BR222" s="80">
        <f>SUM(Gosforth:Ermelo!BR222)</f>
        <v>0</v>
      </c>
      <c r="BS222" s="79">
        <f>SUM(Gosforth:Ermelo!BS222)</f>
        <v>0</v>
      </c>
      <c r="BT222" s="79">
        <f>SUM(Gosforth:Ermelo!BT222)</f>
        <v>0</v>
      </c>
      <c r="BU222" s="79">
        <f>SUM(Gosforth:Ermelo!BU222)</f>
        <v>0</v>
      </c>
      <c r="BV222" s="79">
        <f>SUM(Gosforth:Ermelo!BV222)</f>
        <v>0</v>
      </c>
      <c r="BW222" s="79">
        <f>SUM(Gosforth:Ermelo!BW222)</f>
        <v>0</v>
      </c>
      <c r="BX222" s="79">
        <f>SUM(Gosforth:Ermelo!BX222)</f>
        <v>0</v>
      </c>
      <c r="BY222" s="79">
        <f>SUM(Gosforth:Ermelo!BY222)</f>
        <v>0</v>
      </c>
      <c r="BZ222" s="79">
        <f>SUM(Gosforth:Ermelo!BZ222)</f>
        <v>0</v>
      </c>
      <c r="CA222" s="79">
        <f>SUM(Gosforth:Ermelo!CA222)</f>
        <v>0</v>
      </c>
      <c r="CB222" s="79">
        <f>SUM(Gosforth:Ermelo!CB222)</f>
        <v>0</v>
      </c>
      <c r="CC222" s="78">
        <f>SUM(Gosforth:Ermelo!CC222)</f>
        <v>0</v>
      </c>
      <c r="CD222" s="41" t="s">
        <v>54</v>
      </c>
    </row>
    <row r="223" spans="1:82" s="179" customFormat="1" ht="15">
      <c r="A223" s="200"/>
      <c r="B223" s="75" t="s">
        <v>416</v>
      </c>
      <c r="C223" s="131" t="s">
        <v>417</v>
      </c>
      <c r="D223" s="141" t="s">
        <v>405</v>
      </c>
      <c r="E223" s="266">
        <f>SUM(Gosforth:Ermelo!E223)</f>
        <v>500</v>
      </c>
      <c r="F223" s="221" t="b">
        <f>(Gosforth!G223+Dalpark!G223+Leandra!G223+Trichardt!G223+Ermelo!G223)=G223</f>
        <v>1</v>
      </c>
      <c r="G223" s="76">
        <f t="shared" si="92"/>
        <v>0</v>
      </c>
      <c r="H223" s="77">
        <f>SUM(Gosforth:Ermelo!H223)</f>
        <v>0</v>
      </c>
      <c r="I223" s="78">
        <f>SUM(Gosforth:Ermelo!I223)</f>
        <v>0</v>
      </c>
      <c r="J223" s="77">
        <f>SUM(Gosforth:Ermelo!J223)</f>
        <v>0</v>
      </c>
      <c r="K223" s="79">
        <f>SUM(Gosforth:Ermelo!K223)</f>
        <v>0</v>
      </c>
      <c r="L223" s="79">
        <f>SUM(Gosforth:Ermelo!L223)</f>
        <v>0</v>
      </c>
      <c r="M223" s="79">
        <f>SUM(Gosforth:Ermelo!M223)</f>
        <v>0</v>
      </c>
      <c r="N223" s="79">
        <f>SUM(Gosforth:Ermelo!N223)</f>
        <v>0</v>
      </c>
      <c r="O223" s="79">
        <f>SUM(Gosforth:Ermelo!O223)</f>
        <v>0</v>
      </c>
      <c r="P223" s="79">
        <f>SUM(Gosforth:Ermelo!P223)</f>
        <v>0</v>
      </c>
      <c r="Q223" s="79">
        <f>SUM(Gosforth:Ermelo!Q223)</f>
        <v>0</v>
      </c>
      <c r="R223" s="79">
        <f>SUM(Gosforth:Ermelo!R223)</f>
        <v>0</v>
      </c>
      <c r="S223" s="79">
        <f>SUM(Gosforth:Ermelo!S223)</f>
        <v>0</v>
      </c>
      <c r="T223" s="79">
        <f>SUM(Gosforth:Ermelo!T223)</f>
        <v>0</v>
      </c>
      <c r="U223" s="78">
        <f>SUM(Gosforth:Ermelo!U223)</f>
        <v>0</v>
      </c>
      <c r="V223" s="77">
        <f>SUM(Gosforth:Ermelo!V223)</f>
        <v>0</v>
      </c>
      <c r="W223" s="79">
        <f>SUM(Gosforth:Ermelo!W223)</f>
        <v>0</v>
      </c>
      <c r="X223" s="79">
        <f>SUM(Gosforth:Ermelo!X223)</f>
        <v>0</v>
      </c>
      <c r="Y223" s="79">
        <f>SUM(Gosforth:Ermelo!Y223)</f>
        <v>0</v>
      </c>
      <c r="Z223" s="79">
        <f>SUM(Gosforth:Ermelo!Z223)</f>
        <v>0</v>
      </c>
      <c r="AA223" s="79">
        <f>SUM(Gosforth:Ermelo!AA223)</f>
        <v>0</v>
      </c>
      <c r="AB223" s="79">
        <f>SUM(Gosforth:Ermelo!AB223)</f>
        <v>0</v>
      </c>
      <c r="AC223" s="79">
        <f>SUM(Gosforth:Ermelo!AC223)</f>
        <v>0</v>
      </c>
      <c r="AD223" s="79">
        <f>SUM(Gosforth:Ermelo!AD223)</f>
        <v>0</v>
      </c>
      <c r="AE223" s="79">
        <f>SUM(Gosforth:Ermelo!AE223)</f>
        <v>0</v>
      </c>
      <c r="AF223" s="79">
        <f>SUM(Gosforth:Ermelo!AF223)</f>
        <v>0</v>
      </c>
      <c r="AG223" s="78">
        <f>SUM(Gosforth:Ermelo!AG223)</f>
        <v>0</v>
      </c>
      <c r="AH223" s="80">
        <f>SUM(Gosforth:Ermelo!AH223)</f>
        <v>0</v>
      </c>
      <c r="AI223" s="79">
        <f>SUM(Gosforth:Ermelo!AI223)</f>
        <v>0</v>
      </c>
      <c r="AJ223" s="79">
        <f>SUM(Gosforth:Ermelo!AJ223)</f>
        <v>0</v>
      </c>
      <c r="AK223" s="79">
        <f>SUM(Gosforth:Ermelo!AK223)</f>
        <v>0</v>
      </c>
      <c r="AL223" s="79">
        <f>SUM(Gosforth:Ermelo!AL223)</f>
        <v>0</v>
      </c>
      <c r="AM223" s="79">
        <f>SUM(Gosforth:Ermelo!AM223)</f>
        <v>0</v>
      </c>
      <c r="AN223" s="79">
        <f>SUM(Gosforth:Ermelo!AN223)</f>
        <v>0</v>
      </c>
      <c r="AO223" s="79">
        <f>SUM(Gosforth:Ermelo!AO223)</f>
        <v>0</v>
      </c>
      <c r="AP223" s="79">
        <f>SUM(Gosforth:Ermelo!AP223)</f>
        <v>0</v>
      </c>
      <c r="AQ223" s="79">
        <f>SUM(Gosforth:Ermelo!AQ223)</f>
        <v>0</v>
      </c>
      <c r="AR223" s="79">
        <f>SUM(Gosforth:Ermelo!AR223)</f>
        <v>0</v>
      </c>
      <c r="AS223" s="78">
        <f>SUM(Gosforth:Ermelo!AS223)</f>
        <v>0</v>
      </c>
      <c r="AT223" s="80">
        <f>SUM(Gosforth:Ermelo!AT223)</f>
        <v>0</v>
      </c>
      <c r="AU223" s="79">
        <f>SUM(Gosforth:Ermelo!AU223)</f>
        <v>0</v>
      </c>
      <c r="AV223" s="79">
        <f>SUM(Gosforth:Ermelo!AV223)</f>
        <v>0</v>
      </c>
      <c r="AW223" s="79">
        <f>SUM(Gosforth:Ermelo!AW223)</f>
        <v>0</v>
      </c>
      <c r="AX223" s="79">
        <f>SUM(Gosforth:Ermelo!AX223)</f>
        <v>0</v>
      </c>
      <c r="AY223" s="79">
        <f>SUM(Gosforth:Ermelo!AY223)</f>
        <v>0</v>
      </c>
      <c r="AZ223" s="79">
        <f>SUM(Gosforth:Ermelo!AZ223)</f>
        <v>0</v>
      </c>
      <c r="BA223" s="79">
        <f>SUM(Gosforth:Ermelo!BA223)</f>
        <v>0</v>
      </c>
      <c r="BB223" s="79">
        <f>SUM(Gosforth:Ermelo!BB223)</f>
        <v>0</v>
      </c>
      <c r="BC223" s="79">
        <f>SUM(Gosforth:Ermelo!BC223)</f>
        <v>0</v>
      </c>
      <c r="BD223" s="79">
        <f>SUM(Gosforth:Ermelo!BD223)</f>
        <v>0</v>
      </c>
      <c r="BE223" s="78">
        <f>SUM(Gosforth:Ermelo!BE223)</f>
        <v>0</v>
      </c>
      <c r="BF223" s="80">
        <f>SUM(Gosforth:Ermelo!BF223)</f>
        <v>0</v>
      </c>
      <c r="BG223" s="79">
        <f>SUM(Gosforth:Ermelo!BG223)</f>
        <v>0</v>
      </c>
      <c r="BH223" s="79">
        <f>SUM(Gosforth:Ermelo!BH223)</f>
        <v>0</v>
      </c>
      <c r="BI223" s="79">
        <f>SUM(Gosforth:Ermelo!BI223)</f>
        <v>0</v>
      </c>
      <c r="BJ223" s="79">
        <f>SUM(Gosforth:Ermelo!BJ223)</f>
        <v>0</v>
      </c>
      <c r="BK223" s="79">
        <f>SUM(Gosforth:Ermelo!BK223)</f>
        <v>0</v>
      </c>
      <c r="BL223" s="79">
        <f>SUM(Gosforth:Ermelo!BL223)</f>
        <v>0</v>
      </c>
      <c r="BM223" s="79">
        <f>SUM(Gosforth:Ermelo!BM223)</f>
        <v>0</v>
      </c>
      <c r="BN223" s="79">
        <f>SUM(Gosforth:Ermelo!BN223)</f>
        <v>0</v>
      </c>
      <c r="BO223" s="79">
        <f>SUM(Gosforth:Ermelo!BO223)</f>
        <v>0</v>
      </c>
      <c r="BP223" s="79">
        <f>SUM(Gosforth:Ermelo!BP223)</f>
        <v>0</v>
      </c>
      <c r="BQ223" s="78">
        <f>SUM(Gosforth:Ermelo!BQ223)</f>
        <v>0</v>
      </c>
      <c r="BR223" s="80">
        <f>SUM(Gosforth:Ermelo!BR223)</f>
        <v>0</v>
      </c>
      <c r="BS223" s="79">
        <f>SUM(Gosforth:Ermelo!BS223)</f>
        <v>0</v>
      </c>
      <c r="BT223" s="79">
        <f>SUM(Gosforth:Ermelo!BT223)</f>
        <v>0</v>
      </c>
      <c r="BU223" s="79">
        <f>SUM(Gosforth:Ermelo!BU223)</f>
        <v>0</v>
      </c>
      <c r="BV223" s="79">
        <f>SUM(Gosforth:Ermelo!BV223)</f>
        <v>0</v>
      </c>
      <c r="BW223" s="79">
        <f>SUM(Gosforth:Ermelo!BW223)</f>
        <v>0</v>
      </c>
      <c r="BX223" s="79">
        <f>SUM(Gosforth:Ermelo!BX223)</f>
        <v>0</v>
      </c>
      <c r="BY223" s="79">
        <f>SUM(Gosforth:Ermelo!BY223)</f>
        <v>0</v>
      </c>
      <c r="BZ223" s="79">
        <f>SUM(Gosforth:Ermelo!BZ223)</f>
        <v>0</v>
      </c>
      <c r="CA223" s="79">
        <f>SUM(Gosforth:Ermelo!CA223)</f>
        <v>0</v>
      </c>
      <c r="CB223" s="79">
        <f>SUM(Gosforth:Ermelo!CB223)</f>
        <v>0</v>
      </c>
      <c r="CC223" s="78">
        <f>SUM(Gosforth:Ermelo!CC223)</f>
        <v>0</v>
      </c>
      <c r="CD223" s="41" t="s">
        <v>54</v>
      </c>
    </row>
    <row r="224" spans="1:82" s="41" customFormat="1" ht="15">
      <c r="A224" s="45"/>
      <c r="B224" s="75" t="s">
        <v>418</v>
      </c>
      <c r="C224" s="131" t="s">
        <v>419</v>
      </c>
      <c r="D224" s="141" t="s">
        <v>405</v>
      </c>
      <c r="E224" s="266">
        <f>SUM(Gosforth:Ermelo!E224)</f>
        <v>500</v>
      </c>
      <c r="F224" s="221" t="b">
        <f>(Gosforth!G224+Dalpark!G224+Leandra!G224+Trichardt!G224+Ermelo!G224)=G224</f>
        <v>1</v>
      </c>
      <c r="G224" s="76">
        <f t="shared" si="92"/>
        <v>0</v>
      </c>
      <c r="H224" s="77">
        <f>SUM(Gosforth:Ermelo!H224)</f>
        <v>0</v>
      </c>
      <c r="I224" s="78">
        <f>SUM(Gosforth:Ermelo!I224)</f>
        <v>0</v>
      </c>
      <c r="J224" s="77">
        <f>SUM(Gosforth:Ermelo!J224)</f>
        <v>0</v>
      </c>
      <c r="K224" s="79">
        <f>SUM(Gosforth:Ermelo!K224)</f>
        <v>0</v>
      </c>
      <c r="L224" s="79">
        <f>SUM(Gosforth:Ermelo!L224)</f>
        <v>0</v>
      </c>
      <c r="M224" s="79">
        <f>SUM(Gosforth:Ermelo!M224)</f>
        <v>0</v>
      </c>
      <c r="N224" s="79">
        <f>SUM(Gosforth:Ermelo!N224)</f>
        <v>0</v>
      </c>
      <c r="O224" s="79">
        <f>SUM(Gosforth:Ermelo!O224)</f>
        <v>0</v>
      </c>
      <c r="P224" s="79">
        <f>SUM(Gosforth:Ermelo!P224)</f>
        <v>0</v>
      </c>
      <c r="Q224" s="79">
        <f>SUM(Gosforth:Ermelo!Q224)</f>
        <v>0</v>
      </c>
      <c r="R224" s="79">
        <f>SUM(Gosforth:Ermelo!R224)</f>
        <v>0</v>
      </c>
      <c r="S224" s="79">
        <f>SUM(Gosforth:Ermelo!S224)</f>
        <v>0</v>
      </c>
      <c r="T224" s="79">
        <f>SUM(Gosforth:Ermelo!T224)</f>
        <v>0</v>
      </c>
      <c r="U224" s="78">
        <f>SUM(Gosforth:Ermelo!U224)</f>
        <v>0</v>
      </c>
      <c r="V224" s="77">
        <f>SUM(Gosforth:Ermelo!V224)</f>
        <v>0</v>
      </c>
      <c r="W224" s="79">
        <f>SUM(Gosforth:Ermelo!W224)</f>
        <v>0</v>
      </c>
      <c r="X224" s="79">
        <f>SUM(Gosforth:Ermelo!X224)</f>
        <v>0</v>
      </c>
      <c r="Y224" s="79">
        <f>SUM(Gosforth:Ermelo!Y224)</f>
        <v>0</v>
      </c>
      <c r="Z224" s="79">
        <f>SUM(Gosforth:Ermelo!Z224)</f>
        <v>0</v>
      </c>
      <c r="AA224" s="79">
        <f>SUM(Gosforth:Ermelo!AA224)</f>
        <v>0</v>
      </c>
      <c r="AB224" s="79">
        <f>SUM(Gosforth:Ermelo!AB224)</f>
        <v>0</v>
      </c>
      <c r="AC224" s="79">
        <f>SUM(Gosforth:Ermelo!AC224)</f>
        <v>0</v>
      </c>
      <c r="AD224" s="79">
        <f>SUM(Gosforth:Ermelo!AD224)</f>
        <v>0</v>
      </c>
      <c r="AE224" s="79">
        <f>SUM(Gosforth:Ermelo!AE224)</f>
        <v>0</v>
      </c>
      <c r="AF224" s="79">
        <f>SUM(Gosforth:Ermelo!AF224)</f>
        <v>0</v>
      </c>
      <c r="AG224" s="78">
        <f>SUM(Gosforth:Ermelo!AG224)</f>
        <v>0</v>
      </c>
      <c r="AH224" s="80">
        <f>SUM(Gosforth:Ermelo!AH224)</f>
        <v>0</v>
      </c>
      <c r="AI224" s="79">
        <f>SUM(Gosforth:Ermelo!AI224)</f>
        <v>0</v>
      </c>
      <c r="AJ224" s="79">
        <f>SUM(Gosforth:Ermelo!AJ224)</f>
        <v>0</v>
      </c>
      <c r="AK224" s="79">
        <f>SUM(Gosforth:Ermelo!AK224)</f>
        <v>0</v>
      </c>
      <c r="AL224" s="79">
        <f>SUM(Gosforth:Ermelo!AL224)</f>
        <v>0</v>
      </c>
      <c r="AM224" s="79">
        <f>SUM(Gosforth:Ermelo!AM224)</f>
        <v>0</v>
      </c>
      <c r="AN224" s="79">
        <f>SUM(Gosforth:Ermelo!AN224)</f>
        <v>0</v>
      </c>
      <c r="AO224" s="79">
        <f>SUM(Gosforth:Ermelo!AO224)</f>
        <v>0</v>
      </c>
      <c r="AP224" s="79">
        <f>SUM(Gosforth:Ermelo!AP224)</f>
        <v>0</v>
      </c>
      <c r="AQ224" s="79">
        <f>SUM(Gosforth:Ermelo!AQ224)</f>
        <v>0</v>
      </c>
      <c r="AR224" s="79">
        <f>SUM(Gosforth:Ermelo!AR224)</f>
        <v>0</v>
      </c>
      <c r="AS224" s="78">
        <f>SUM(Gosforth:Ermelo!AS224)</f>
        <v>0</v>
      </c>
      <c r="AT224" s="80">
        <f>SUM(Gosforth:Ermelo!AT224)</f>
        <v>0</v>
      </c>
      <c r="AU224" s="79">
        <f>SUM(Gosforth:Ermelo!AU224)</f>
        <v>0</v>
      </c>
      <c r="AV224" s="79">
        <f>SUM(Gosforth:Ermelo!AV224)</f>
        <v>0</v>
      </c>
      <c r="AW224" s="79">
        <f>SUM(Gosforth:Ermelo!AW224)</f>
        <v>0</v>
      </c>
      <c r="AX224" s="79">
        <f>SUM(Gosforth:Ermelo!AX224)</f>
        <v>0</v>
      </c>
      <c r="AY224" s="79">
        <f>SUM(Gosforth:Ermelo!AY224)</f>
        <v>0</v>
      </c>
      <c r="AZ224" s="79">
        <f>SUM(Gosforth:Ermelo!AZ224)</f>
        <v>0</v>
      </c>
      <c r="BA224" s="79">
        <f>SUM(Gosforth:Ermelo!BA224)</f>
        <v>0</v>
      </c>
      <c r="BB224" s="79">
        <f>SUM(Gosforth:Ermelo!BB224)</f>
        <v>0</v>
      </c>
      <c r="BC224" s="79">
        <f>SUM(Gosforth:Ermelo!BC224)</f>
        <v>0</v>
      </c>
      <c r="BD224" s="79">
        <f>SUM(Gosforth:Ermelo!BD224)</f>
        <v>0</v>
      </c>
      <c r="BE224" s="78">
        <f>SUM(Gosforth:Ermelo!BE224)</f>
        <v>0</v>
      </c>
      <c r="BF224" s="80">
        <f>SUM(Gosforth:Ermelo!BF224)</f>
        <v>0</v>
      </c>
      <c r="BG224" s="79">
        <f>SUM(Gosforth:Ermelo!BG224)</f>
        <v>0</v>
      </c>
      <c r="BH224" s="79">
        <f>SUM(Gosforth:Ermelo!BH224)</f>
        <v>0</v>
      </c>
      <c r="BI224" s="79">
        <f>SUM(Gosforth:Ermelo!BI224)</f>
        <v>0</v>
      </c>
      <c r="BJ224" s="79">
        <f>SUM(Gosforth:Ermelo!BJ224)</f>
        <v>0</v>
      </c>
      <c r="BK224" s="79">
        <f>SUM(Gosforth:Ermelo!BK224)</f>
        <v>0</v>
      </c>
      <c r="BL224" s="79">
        <f>SUM(Gosforth:Ermelo!BL224)</f>
        <v>0</v>
      </c>
      <c r="BM224" s="79">
        <f>SUM(Gosforth:Ermelo!BM224)</f>
        <v>0</v>
      </c>
      <c r="BN224" s="79">
        <f>SUM(Gosforth:Ermelo!BN224)</f>
        <v>0</v>
      </c>
      <c r="BO224" s="79">
        <f>SUM(Gosforth:Ermelo!BO224)</f>
        <v>0</v>
      </c>
      <c r="BP224" s="79">
        <f>SUM(Gosforth:Ermelo!BP224)</f>
        <v>0</v>
      </c>
      <c r="BQ224" s="78">
        <f>SUM(Gosforth:Ermelo!BQ224)</f>
        <v>0</v>
      </c>
      <c r="BR224" s="80">
        <f>SUM(Gosforth:Ermelo!BR224)</f>
        <v>0</v>
      </c>
      <c r="BS224" s="79">
        <f>SUM(Gosforth:Ermelo!BS224)</f>
        <v>0</v>
      </c>
      <c r="BT224" s="79">
        <f>SUM(Gosforth:Ermelo!BT224)</f>
        <v>0</v>
      </c>
      <c r="BU224" s="79">
        <f>SUM(Gosforth:Ermelo!BU224)</f>
        <v>0</v>
      </c>
      <c r="BV224" s="79">
        <f>SUM(Gosforth:Ermelo!BV224)</f>
        <v>0</v>
      </c>
      <c r="BW224" s="79">
        <f>SUM(Gosforth:Ermelo!BW224)</f>
        <v>0</v>
      </c>
      <c r="BX224" s="79">
        <f>SUM(Gosforth:Ermelo!BX224)</f>
        <v>0</v>
      </c>
      <c r="BY224" s="79">
        <f>SUM(Gosforth:Ermelo!BY224)</f>
        <v>0</v>
      </c>
      <c r="BZ224" s="79">
        <f>SUM(Gosforth:Ermelo!BZ224)</f>
        <v>0</v>
      </c>
      <c r="CA224" s="79">
        <f>SUM(Gosforth:Ermelo!CA224)</f>
        <v>0</v>
      </c>
      <c r="CB224" s="79">
        <f>SUM(Gosforth:Ermelo!CB224)</f>
        <v>0</v>
      </c>
      <c r="CC224" s="78">
        <f>SUM(Gosforth:Ermelo!CC224)</f>
        <v>0</v>
      </c>
      <c r="CD224" s="41" t="s">
        <v>54</v>
      </c>
    </row>
    <row r="225" spans="1:82" s="179" customFormat="1" ht="15">
      <c r="B225" s="75" t="s">
        <v>420</v>
      </c>
      <c r="C225" s="131" t="s">
        <v>421</v>
      </c>
      <c r="D225" s="141" t="s">
        <v>405</v>
      </c>
      <c r="E225" s="266">
        <f>SUM(Gosforth:Ermelo!E225)</f>
        <v>500</v>
      </c>
      <c r="F225" s="221" t="b">
        <f>(Gosforth!G225+Dalpark!G225+Leandra!G225+Trichardt!G225+Ermelo!G225)=G225</f>
        <v>1</v>
      </c>
      <c r="G225" s="76">
        <f t="shared" si="92"/>
        <v>0</v>
      </c>
      <c r="H225" s="77">
        <f>SUM(Gosforth:Ermelo!H225)</f>
        <v>0</v>
      </c>
      <c r="I225" s="78">
        <f>SUM(Gosforth:Ermelo!I225)</f>
        <v>0</v>
      </c>
      <c r="J225" s="77">
        <f>SUM(Gosforth:Ermelo!J225)</f>
        <v>0</v>
      </c>
      <c r="K225" s="79">
        <f>SUM(Gosforth:Ermelo!K225)</f>
        <v>0</v>
      </c>
      <c r="L225" s="79">
        <f>SUM(Gosforth:Ermelo!L225)</f>
        <v>0</v>
      </c>
      <c r="M225" s="79">
        <f>SUM(Gosforth:Ermelo!M225)</f>
        <v>0</v>
      </c>
      <c r="N225" s="79">
        <f>SUM(Gosforth:Ermelo!N225)</f>
        <v>0</v>
      </c>
      <c r="O225" s="79">
        <f>SUM(Gosforth:Ermelo!O225)</f>
        <v>0</v>
      </c>
      <c r="P225" s="79">
        <f>SUM(Gosforth:Ermelo!P225)</f>
        <v>0</v>
      </c>
      <c r="Q225" s="79">
        <f>SUM(Gosforth:Ermelo!Q225)</f>
        <v>0</v>
      </c>
      <c r="R225" s="79">
        <f>SUM(Gosforth:Ermelo!R225)</f>
        <v>0</v>
      </c>
      <c r="S225" s="79">
        <f>SUM(Gosforth:Ermelo!S225)</f>
        <v>0</v>
      </c>
      <c r="T225" s="79">
        <f>SUM(Gosforth:Ermelo!T225)</f>
        <v>0</v>
      </c>
      <c r="U225" s="78">
        <f>SUM(Gosforth:Ermelo!U225)</f>
        <v>0</v>
      </c>
      <c r="V225" s="77">
        <f>SUM(Gosforth:Ermelo!V225)</f>
        <v>0</v>
      </c>
      <c r="W225" s="79">
        <f>SUM(Gosforth:Ermelo!W225)</f>
        <v>0</v>
      </c>
      <c r="X225" s="79">
        <f>SUM(Gosforth:Ermelo!X225)</f>
        <v>0</v>
      </c>
      <c r="Y225" s="79">
        <f>SUM(Gosforth:Ermelo!Y225)</f>
        <v>0</v>
      </c>
      <c r="Z225" s="79">
        <f>SUM(Gosforth:Ermelo!Z225)</f>
        <v>0</v>
      </c>
      <c r="AA225" s="79">
        <f>SUM(Gosforth:Ermelo!AA225)</f>
        <v>0</v>
      </c>
      <c r="AB225" s="79">
        <f>SUM(Gosforth:Ermelo!AB225)</f>
        <v>0</v>
      </c>
      <c r="AC225" s="79">
        <f>SUM(Gosforth:Ermelo!AC225)</f>
        <v>0</v>
      </c>
      <c r="AD225" s="79">
        <f>SUM(Gosforth:Ermelo!AD225)</f>
        <v>0</v>
      </c>
      <c r="AE225" s="79">
        <f>SUM(Gosforth:Ermelo!AE225)</f>
        <v>0</v>
      </c>
      <c r="AF225" s="79">
        <f>SUM(Gosforth:Ermelo!AF225)</f>
        <v>0</v>
      </c>
      <c r="AG225" s="78">
        <f>SUM(Gosforth:Ermelo!AG225)</f>
        <v>0</v>
      </c>
      <c r="AH225" s="80">
        <f>SUM(Gosforth:Ermelo!AH225)</f>
        <v>0</v>
      </c>
      <c r="AI225" s="79">
        <f>SUM(Gosforth:Ermelo!AI225)</f>
        <v>0</v>
      </c>
      <c r="AJ225" s="79">
        <f>SUM(Gosforth:Ermelo!AJ225)</f>
        <v>0</v>
      </c>
      <c r="AK225" s="79">
        <f>SUM(Gosforth:Ermelo!AK225)</f>
        <v>0</v>
      </c>
      <c r="AL225" s="79">
        <f>SUM(Gosforth:Ermelo!AL225)</f>
        <v>0</v>
      </c>
      <c r="AM225" s="79">
        <f>SUM(Gosforth:Ermelo!AM225)</f>
        <v>0</v>
      </c>
      <c r="AN225" s="79">
        <f>SUM(Gosforth:Ermelo!AN225)</f>
        <v>0</v>
      </c>
      <c r="AO225" s="79">
        <f>SUM(Gosforth:Ermelo!AO225)</f>
        <v>0</v>
      </c>
      <c r="AP225" s="79">
        <f>SUM(Gosforth:Ermelo!AP225)</f>
        <v>0</v>
      </c>
      <c r="AQ225" s="79">
        <f>SUM(Gosforth:Ermelo!AQ225)</f>
        <v>0</v>
      </c>
      <c r="AR225" s="79">
        <f>SUM(Gosforth:Ermelo!AR225)</f>
        <v>0</v>
      </c>
      <c r="AS225" s="78">
        <f>SUM(Gosforth:Ermelo!AS225)</f>
        <v>0</v>
      </c>
      <c r="AT225" s="80">
        <f>SUM(Gosforth:Ermelo!AT225)</f>
        <v>0</v>
      </c>
      <c r="AU225" s="79">
        <f>SUM(Gosforth:Ermelo!AU225)</f>
        <v>0</v>
      </c>
      <c r="AV225" s="79">
        <f>SUM(Gosforth:Ermelo!AV225)</f>
        <v>0</v>
      </c>
      <c r="AW225" s="79">
        <f>SUM(Gosforth:Ermelo!AW225)</f>
        <v>0</v>
      </c>
      <c r="AX225" s="79">
        <f>SUM(Gosforth:Ermelo!AX225)</f>
        <v>0</v>
      </c>
      <c r="AY225" s="79">
        <f>SUM(Gosforth:Ermelo!AY225)</f>
        <v>0</v>
      </c>
      <c r="AZ225" s="79">
        <f>SUM(Gosforth:Ermelo!AZ225)</f>
        <v>0</v>
      </c>
      <c r="BA225" s="79">
        <f>SUM(Gosforth:Ermelo!BA225)</f>
        <v>0</v>
      </c>
      <c r="BB225" s="79">
        <f>SUM(Gosforth:Ermelo!BB225)</f>
        <v>0</v>
      </c>
      <c r="BC225" s="79">
        <f>SUM(Gosforth:Ermelo!BC225)</f>
        <v>0</v>
      </c>
      <c r="BD225" s="79">
        <f>SUM(Gosforth:Ermelo!BD225)</f>
        <v>0</v>
      </c>
      <c r="BE225" s="78">
        <f>SUM(Gosforth:Ermelo!BE225)</f>
        <v>0</v>
      </c>
      <c r="BF225" s="80">
        <f>SUM(Gosforth:Ermelo!BF225)</f>
        <v>0</v>
      </c>
      <c r="BG225" s="79">
        <f>SUM(Gosforth:Ermelo!BG225)</f>
        <v>0</v>
      </c>
      <c r="BH225" s="79">
        <f>SUM(Gosforth:Ermelo!BH225)</f>
        <v>0</v>
      </c>
      <c r="BI225" s="79">
        <f>SUM(Gosforth:Ermelo!BI225)</f>
        <v>0</v>
      </c>
      <c r="BJ225" s="79">
        <f>SUM(Gosforth:Ermelo!BJ225)</f>
        <v>0</v>
      </c>
      <c r="BK225" s="79">
        <f>SUM(Gosforth:Ermelo!BK225)</f>
        <v>0</v>
      </c>
      <c r="BL225" s="79">
        <f>SUM(Gosforth:Ermelo!BL225)</f>
        <v>0</v>
      </c>
      <c r="BM225" s="79">
        <f>SUM(Gosforth:Ermelo!BM225)</f>
        <v>0</v>
      </c>
      <c r="BN225" s="79">
        <f>SUM(Gosforth:Ermelo!BN225)</f>
        <v>0</v>
      </c>
      <c r="BO225" s="79">
        <f>SUM(Gosforth:Ermelo!BO225)</f>
        <v>0</v>
      </c>
      <c r="BP225" s="79">
        <f>SUM(Gosforth:Ermelo!BP225)</f>
        <v>0</v>
      </c>
      <c r="BQ225" s="78">
        <f>SUM(Gosforth:Ermelo!BQ225)</f>
        <v>0</v>
      </c>
      <c r="BR225" s="80">
        <f>SUM(Gosforth:Ermelo!BR225)</f>
        <v>0</v>
      </c>
      <c r="BS225" s="79">
        <f>SUM(Gosforth:Ermelo!BS225)</f>
        <v>0</v>
      </c>
      <c r="BT225" s="79">
        <f>SUM(Gosforth:Ermelo!BT225)</f>
        <v>0</v>
      </c>
      <c r="BU225" s="79">
        <f>SUM(Gosforth:Ermelo!BU225)</f>
        <v>0</v>
      </c>
      <c r="BV225" s="79">
        <f>SUM(Gosforth:Ermelo!BV225)</f>
        <v>0</v>
      </c>
      <c r="BW225" s="79">
        <f>SUM(Gosforth:Ermelo!BW225)</f>
        <v>0</v>
      </c>
      <c r="BX225" s="79">
        <f>SUM(Gosforth:Ermelo!BX225)</f>
        <v>0</v>
      </c>
      <c r="BY225" s="79">
        <f>SUM(Gosforth:Ermelo!BY225)</f>
        <v>0</v>
      </c>
      <c r="BZ225" s="79">
        <f>SUM(Gosforth:Ermelo!BZ225)</f>
        <v>0</v>
      </c>
      <c r="CA225" s="79">
        <f>SUM(Gosforth:Ermelo!CA225)</f>
        <v>0</v>
      </c>
      <c r="CB225" s="79">
        <f>SUM(Gosforth:Ermelo!CB225)</f>
        <v>0</v>
      </c>
      <c r="CC225" s="78">
        <f>SUM(Gosforth:Ermelo!CC225)</f>
        <v>0</v>
      </c>
      <c r="CD225" s="41" t="s">
        <v>54</v>
      </c>
    </row>
    <row r="226" spans="1:82" s="179" customFormat="1" ht="15">
      <c r="B226" s="75" t="s">
        <v>422</v>
      </c>
      <c r="C226" s="131" t="s">
        <v>423</v>
      </c>
      <c r="D226" s="141" t="s">
        <v>405</v>
      </c>
      <c r="E226" s="266">
        <f>SUM(Gosforth:Ermelo!E226)</f>
        <v>500</v>
      </c>
      <c r="F226" s="221" t="b">
        <f>(Gosforth!G226+Dalpark!G226+Leandra!G226+Trichardt!G226+Ermelo!G226)=G226</f>
        <v>1</v>
      </c>
      <c r="G226" s="76">
        <f t="shared" si="92"/>
        <v>0</v>
      </c>
      <c r="H226" s="77">
        <f>SUM(Gosforth:Ermelo!H226)</f>
        <v>0</v>
      </c>
      <c r="I226" s="78">
        <f>SUM(Gosforth:Ermelo!I226)</f>
        <v>0</v>
      </c>
      <c r="J226" s="77">
        <f>SUM(Gosforth:Ermelo!J226)</f>
        <v>0</v>
      </c>
      <c r="K226" s="79">
        <f>SUM(Gosforth:Ermelo!K226)</f>
        <v>0</v>
      </c>
      <c r="L226" s="79">
        <f>SUM(Gosforth:Ermelo!L226)</f>
        <v>0</v>
      </c>
      <c r="M226" s="79">
        <f>SUM(Gosforth:Ermelo!M226)</f>
        <v>0</v>
      </c>
      <c r="N226" s="79">
        <f>SUM(Gosforth:Ermelo!N226)</f>
        <v>0</v>
      </c>
      <c r="O226" s="79">
        <f>SUM(Gosforth:Ermelo!O226)</f>
        <v>0</v>
      </c>
      <c r="P226" s="79">
        <f>SUM(Gosforth:Ermelo!P226)</f>
        <v>0</v>
      </c>
      <c r="Q226" s="79">
        <f>SUM(Gosforth:Ermelo!Q226)</f>
        <v>0</v>
      </c>
      <c r="R226" s="79">
        <f>SUM(Gosforth:Ermelo!R226)</f>
        <v>0</v>
      </c>
      <c r="S226" s="79">
        <f>SUM(Gosforth:Ermelo!S226)</f>
        <v>0</v>
      </c>
      <c r="T226" s="79">
        <f>SUM(Gosforth:Ermelo!T226)</f>
        <v>0</v>
      </c>
      <c r="U226" s="78">
        <f>SUM(Gosforth:Ermelo!U226)</f>
        <v>0</v>
      </c>
      <c r="V226" s="77">
        <f>SUM(Gosforth:Ermelo!V226)</f>
        <v>0</v>
      </c>
      <c r="W226" s="79">
        <f>SUM(Gosforth:Ermelo!W226)</f>
        <v>0</v>
      </c>
      <c r="X226" s="79">
        <f>SUM(Gosforth:Ermelo!X226)</f>
        <v>0</v>
      </c>
      <c r="Y226" s="79">
        <f>SUM(Gosforth:Ermelo!Y226)</f>
        <v>0</v>
      </c>
      <c r="Z226" s="79">
        <f>SUM(Gosforth:Ermelo!Z226)</f>
        <v>0</v>
      </c>
      <c r="AA226" s="79">
        <f>SUM(Gosforth:Ermelo!AA226)</f>
        <v>0</v>
      </c>
      <c r="AB226" s="79">
        <f>SUM(Gosforth:Ermelo!AB226)</f>
        <v>0</v>
      </c>
      <c r="AC226" s="79">
        <f>SUM(Gosforth:Ermelo!AC226)</f>
        <v>0</v>
      </c>
      <c r="AD226" s="79">
        <f>SUM(Gosforth:Ermelo!AD226)</f>
        <v>0</v>
      </c>
      <c r="AE226" s="79">
        <f>SUM(Gosforth:Ermelo!AE226)</f>
        <v>0</v>
      </c>
      <c r="AF226" s="79">
        <f>SUM(Gosforth:Ermelo!AF226)</f>
        <v>0</v>
      </c>
      <c r="AG226" s="78">
        <f>SUM(Gosforth:Ermelo!AG226)</f>
        <v>0</v>
      </c>
      <c r="AH226" s="80">
        <f>SUM(Gosforth:Ermelo!AH226)</f>
        <v>0</v>
      </c>
      <c r="AI226" s="79">
        <f>SUM(Gosforth:Ermelo!AI226)</f>
        <v>0</v>
      </c>
      <c r="AJ226" s="79">
        <f>SUM(Gosforth:Ermelo!AJ226)</f>
        <v>0</v>
      </c>
      <c r="AK226" s="79">
        <f>SUM(Gosforth:Ermelo!AK226)</f>
        <v>0</v>
      </c>
      <c r="AL226" s="79">
        <f>SUM(Gosforth:Ermelo!AL226)</f>
        <v>0</v>
      </c>
      <c r="AM226" s="79">
        <f>SUM(Gosforth:Ermelo!AM226)</f>
        <v>0</v>
      </c>
      <c r="AN226" s="79">
        <f>SUM(Gosforth:Ermelo!AN226)</f>
        <v>0</v>
      </c>
      <c r="AO226" s="79">
        <f>SUM(Gosforth:Ermelo!AO226)</f>
        <v>0</v>
      </c>
      <c r="AP226" s="79">
        <f>SUM(Gosforth:Ermelo!AP226)</f>
        <v>0</v>
      </c>
      <c r="AQ226" s="79">
        <f>SUM(Gosforth:Ermelo!AQ226)</f>
        <v>0</v>
      </c>
      <c r="AR226" s="79">
        <f>SUM(Gosforth:Ermelo!AR226)</f>
        <v>0</v>
      </c>
      <c r="AS226" s="78">
        <f>SUM(Gosforth:Ermelo!AS226)</f>
        <v>0</v>
      </c>
      <c r="AT226" s="80">
        <f>SUM(Gosforth:Ermelo!AT226)</f>
        <v>0</v>
      </c>
      <c r="AU226" s="79">
        <f>SUM(Gosforth:Ermelo!AU226)</f>
        <v>0</v>
      </c>
      <c r="AV226" s="79">
        <f>SUM(Gosforth:Ermelo!AV226)</f>
        <v>0</v>
      </c>
      <c r="AW226" s="79">
        <f>SUM(Gosforth:Ermelo!AW226)</f>
        <v>0</v>
      </c>
      <c r="AX226" s="79">
        <f>SUM(Gosforth:Ermelo!AX226)</f>
        <v>0</v>
      </c>
      <c r="AY226" s="79">
        <f>SUM(Gosforth:Ermelo!AY226)</f>
        <v>0</v>
      </c>
      <c r="AZ226" s="79">
        <f>SUM(Gosforth:Ermelo!AZ226)</f>
        <v>0</v>
      </c>
      <c r="BA226" s="79">
        <f>SUM(Gosforth:Ermelo!BA226)</f>
        <v>0</v>
      </c>
      <c r="BB226" s="79">
        <f>SUM(Gosforth:Ermelo!BB226)</f>
        <v>0</v>
      </c>
      <c r="BC226" s="79">
        <f>SUM(Gosforth:Ermelo!BC226)</f>
        <v>0</v>
      </c>
      <c r="BD226" s="79">
        <f>SUM(Gosforth:Ermelo!BD226)</f>
        <v>0</v>
      </c>
      <c r="BE226" s="78">
        <f>SUM(Gosforth:Ermelo!BE226)</f>
        <v>0</v>
      </c>
      <c r="BF226" s="80">
        <f>SUM(Gosforth:Ermelo!BF226)</f>
        <v>0</v>
      </c>
      <c r="BG226" s="79">
        <f>SUM(Gosforth:Ermelo!BG226)</f>
        <v>0</v>
      </c>
      <c r="BH226" s="79">
        <f>SUM(Gosforth:Ermelo!BH226)</f>
        <v>0</v>
      </c>
      <c r="BI226" s="79">
        <f>SUM(Gosforth:Ermelo!BI226)</f>
        <v>0</v>
      </c>
      <c r="BJ226" s="79">
        <f>SUM(Gosforth:Ermelo!BJ226)</f>
        <v>0</v>
      </c>
      <c r="BK226" s="79">
        <f>SUM(Gosforth:Ermelo!BK226)</f>
        <v>0</v>
      </c>
      <c r="BL226" s="79">
        <f>SUM(Gosforth:Ermelo!BL226)</f>
        <v>0</v>
      </c>
      <c r="BM226" s="79">
        <f>SUM(Gosforth:Ermelo!BM226)</f>
        <v>0</v>
      </c>
      <c r="BN226" s="79">
        <f>SUM(Gosforth:Ermelo!BN226)</f>
        <v>0</v>
      </c>
      <c r="BO226" s="79">
        <f>SUM(Gosforth:Ermelo!BO226)</f>
        <v>0</v>
      </c>
      <c r="BP226" s="79">
        <f>SUM(Gosforth:Ermelo!BP226)</f>
        <v>0</v>
      </c>
      <c r="BQ226" s="78">
        <f>SUM(Gosforth:Ermelo!BQ226)</f>
        <v>0</v>
      </c>
      <c r="BR226" s="80">
        <f>SUM(Gosforth:Ermelo!BR226)</f>
        <v>0</v>
      </c>
      <c r="BS226" s="79">
        <f>SUM(Gosforth:Ermelo!BS226)</f>
        <v>0</v>
      </c>
      <c r="BT226" s="79">
        <f>SUM(Gosforth:Ermelo!BT226)</f>
        <v>0</v>
      </c>
      <c r="BU226" s="79">
        <f>SUM(Gosforth:Ermelo!BU226)</f>
        <v>0</v>
      </c>
      <c r="BV226" s="79">
        <f>SUM(Gosforth:Ermelo!BV226)</f>
        <v>0</v>
      </c>
      <c r="BW226" s="79">
        <f>SUM(Gosforth:Ermelo!BW226)</f>
        <v>0</v>
      </c>
      <c r="BX226" s="79">
        <f>SUM(Gosforth:Ermelo!BX226)</f>
        <v>0</v>
      </c>
      <c r="BY226" s="79">
        <f>SUM(Gosforth:Ermelo!BY226)</f>
        <v>0</v>
      </c>
      <c r="BZ226" s="79">
        <f>SUM(Gosforth:Ermelo!BZ226)</f>
        <v>0</v>
      </c>
      <c r="CA226" s="79">
        <f>SUM(Gosforth:Ermelo!CA226)</f>
        <v>0</v>
      </c>
      <c r="CB226" s="79">
        <f>SUM(Gosforth:Ermelo!CB226)</f>
        <v>0</v>
      </c>
      <c r="CC226" s="78">
        <f>SUM(Gosforth:Ermelo!CC226)</f>
        <v>0</v>
      </c>
      <c r="CD226" s="41" t="s">
        <v>54</v>
      </c>
    </row>
    <row r="227" spans="1:82" s="179" customFormat="1" ht="15">
      <c r="B227" s="180" t="s">
        <v>424</v>
      </c>
      <c r="C227" s="181" t="s">
        <v>425</v>
      </c>
      <c r="D227" s="182"/>
      <c r="E227" s="266">
        <f>SUM(Gosforth:Ermelo!E227)</f>
        <v>0</v>
      </c>
      <c r="F227" s="221" t="b">
        <f>(Gosforth!G227+Dalpark!G227+Leandra!G227+Trichardt!G227+Ermelo!G227)=G227</f>
        <v>1</v>
      </c>
      <c r="G227" s="189">
        <f t="shared" si="92"/>
        <v>0</v>
      </c>
      <c r="H227" s="77">
        <f>SUM(Gosforth:Ermelo!H227)</f>
        <v>0</v>
      </c>
      <c r="I227" s="78">
        <f>SUM(Gosforth:Ermelo!I227)</f>
        <v>0</v>
      </c>
      <c r="J227" s="77">
        <f>SUM(Gosforth:Ermelo!J227)</f>
        <v>0</v>
      </c>
      <c r="K227" s="79">
        <f>SUM(Gosforth:Ermelo!K227)</f>
        <v>0</v>
      </c>
      <c r="L227" s="79">
        <f>SUM(Gosforth:Ermelo!L227)</f>
        <v>0</v>
      </c>
      <c r="M227" s="79">
        <f>SUM(Gosforth:Ermelo!M227)</f>
        <v>0</v>
      </c>
      <c r="N227" s="79">
        <f>SUM(Gosforth:Ermelo!N227)</f>
        <v>0</v>
      </c>
      <c r="O227" s="79">
        <f>SUM(Gosforth:Ermelo!O227)</f>
        <v>0</v>
      </c>
      <c r="P227" s="79">
        <f>SUM(Gosforth:Ermelo!P227)</f>
        <v>0</v>
      </c>
      <c r="Q227" s="79">
        <f>SUM(Gosforth:Ermelo!Q227)</f>
        <v>0</v>
      </c>
      <c r="R227" s="79">
        <f>SUM(Gosforth:Ermelo!R227)</f>
        <v>0</v>
      </c>
      <c r="S227" s="79">
        <f>SUM(Gosforth:Ermelo!S227)</f>
        <v>0</v>
      </c>
      <c r="T227" s="79">
        <f>SUM(Gosforth:Ermelo!T227)</f>
        <v>0</v>
      </c>
      <c r="U227" s="78">
        <f>SUM(Gosforth:Ermelo!U227)</f>
        <v>0</v>
      </c>
      <c r="V227" s="77">
        <f>SUM(Gosforth:Ermelo!V227)</f>
        <v>0</v>
      </c>
      <c r="W227" s="79">
        <f>SUM(Gosforth:Ermelo!W227)</f>
        <v>0</v>
      </c>
      <c r="X227" s="79">
        <f>SUM(Gosforth:Ermelo!X227)</f>
        <v>0</v>
      </c>
      <c r="Y227" s="79">
        <f>SUM(Gosforth:Ermelo!Y227)</f>
        <v>0</v>
      </c>
      <c r="Z227" s="79">
        <f>SUM(Gosforth:Ermelo!Z227)</f>
        <v>0</v>
      </c>
      <c r="AA227" s="79">
        <f>SUM(Gosforth:Ermelo!AA227)</f>
        <v>0</v>
      </c>
      <c r="AB227" s="79">
        <f>SUM(Gosforth:Ermelo!AB227)</f>
        <v>0</v>
      </c>
      <c r="AC227" s="79">
        <f>SUM(Gosforth:Ermelo!AC227)</f>
        <v>0</v>
      </c>
      <c r="AD227" s="79">
        <f>SUM(Gosforth:Ermelo!AD227)</f>
        <v>0</v>
      </c>
      <c r="AE227" s="79">
        <f>SUM(Gosforth:Ermelo!AE227)</f>
        <v>0</v>
      </c>
      <c r="AF227" s="79">
        <f>SUM(Gosforth:Ermelo!AF227)</f>
        <v>0</v>
      </c>
      <c r="AG227" s="78">
        <f>SUM(Gosforth:Ermelo!AG227)</f>
        <v>0</v>
      </c>
      <c r="AH227" s="80">
        <f>SUM(Gosforth:Ermelo!AH227)</f>
        <v>0</v>
      </c>
      <c r="AI227" s="79">
        <f>SUM(Gosforth:Ermelo!AI227)</f>
        <v>0</v>
      </c>
      <c r="AJ227" s="79">
        <f>SUM(Gosforth:Ermelo!AJ227)</f>
        <v>0</v>
      </c>
      <c r="AK227" s="79">
        <f>SUM(Gosforth:Ermelo!AK227)</f>
        <v>0</v>
      </c>
      <c r="AL227" s="79">
        <f>SUM(Gosforth:Ermelo!AL227)</f>
        <v>0</v>
      </c>
      <c r="AM227" s="79">
        <f>SUM(Gosforth:Ermelo!AM227)</f>
        <v>0</v>
      </c>
      <c r="AN227" s="79">
        <f>SUM(Gosforth:Ermelo!AN227)</f>
        <v>0</v>
      </c>
      <c r="AO227" s="79">
        <f>SUM(Gosforth:Ermelo!AO227)</f>
        <v>0</v>
      </c>
      <c r="AP227" s="79">
        <f>SUM(Gosforth:Ermelo!AP227)</f>
        <v>0</v>
      </c>
      <c r="AQ227" s="79">
        <f>SUM(Gosforth:Ermelo!AQ227)</f>
        <v>0</v>
      </c>
      <c r="AR227" s="79">
        <f>SUM(Gosforth:Ermelo!AR227)</f>
        <v>0</v>
      </c>
      <c r="AS227" s="78">
        <f>SUM(Gosforth:Ermelo!AS227)</f>
        <v>0</v>
      </c>
      <c r="AT227" s="80">
        <f>SUM(Gosforth:Ermelo!AT227)</f>
        <v>0</v>
      </c>
      <c r="AU227" s="79">
        <f>SUM(Gosforth:Ermelo!AU227)</f>
        <v>0</v>
      </c>
      <c r="AV227" s="79">
        <f>SUM(Gosforth:Ermelo!AV227)</f>
        <v>0</v>
      </c>
      <c r="AW227" s="79">
        <f>SUM(Gosforth:Ermelo!AW227)</f>
        <v>0</v>
      </c>
      <c r="AX227" s="79">
        <f>SUM(Gosforth:Ermelo!AX227)</f>
        <v>0</v>
      </c>
      <c r="AY227" s="79">
        <f>SUM(Gosforth:Ermelo!AY227)</f>
        <v>0</v>
      </c>
      <c r="AZ227" s="79">
        <f>SUM(Gosforth:Ermelo!AZ227)</f>
        <v>0</v>
      </c>
      <c r="BA227" s="79">
        <f>SUM(Gosforth:Ermelo!BA227)</f>
        <v>0</v>
      </c>
      <c r="BB227" s="79">
        <f>SUM(Gosforth:Ermelo!BB227)</f>
        <v>0</v>
      </c>
      <c r="BC227" s="79">
        <f>SUM(Gosforth:Ermelo!BC227)</f>
        <v>0</v>
      </c>
      <c r="BD227" s="79">
        <f>SUM(Gosforth:Ermelo!BD227)</f>
        <v>0</v>
      </c>
      <c r="BE227" s="78">
        <f>SUM(Gosforth:Ermelo!BE227)</f>
        <v>0</v>
      </c>
      <c r="BF227" s="80">
        <f>SUM(Gosforth:Ermelo!BF227)</f>
        <v>0</v>
      </c>
      <c r="BG227" s="79">
        <f>SUM(Gosforth:Ermelo!BG227)</f>
        <v>0</v>
      </c>
      <c r="BH227" s="79">
        <f>SUM(Gosforth:Ermelo!BH227)</f>
        <v>0</v>
      </c>
      <c r="BI227" s="79">
        <f>SUM(Gosforth:Ermelo!BI227)</f>
        <v>0</v>
      </c>
      <c r="BJ227" s="79">
        <f>SUM(Gosforth:Ermelo!BJ227)</f>
        <v>0</v>
      </c>
      <c r="BK227" s="79">
        <f>SUM(Gosforth:Ermelo!BK227)</f>
        <v>0</v>
      </c>
      <c r="BL227" s="79">
        <f>SUM(Gosforth:Ermelo!BL227)</f>
        <v>0</v>
      </c>
      <c r="BM227" s="79">
        <f>SUM(Gosforth:Ermelo!BM227)</f>
        <v>0</v>
      </c>
      <c r="BN227" s="79">
        <f>SUM(Gosforth:Ermelo!BN227)</f>
        <v>0</v>
      </c>
      <c r="BO227" s="79">
        <f>SUM(Gosforth:Ermelo!BO227)</f>
        <v>0</v>
      </c>
      <c r="BP227" s="79">
        <f>SUM(Gosforth:Ermelo!BP227)</f>
        <v>0</v>
      </c>
      <c r="BQ227" s="78">
        <f>SUM(Gosforth:Ermelo!BQ227)</f>
        <v>0</v>
      </c>
      <c r="BR227" s="80">
        <f>SUM(Gosforth:Ermelo!BR227)</f>
        <v>0</v>
      </c>
      <c r="BS227" s="79">
        <f>SUM(Gosforth:Ermelo!BS227)</f>
        <v>0</v>
      </c>
      <c r="BT227" s="79">
        <f>SUM(Gosforth:Ermelo!BT227)</f>
        <v>0</v>
      </c>
      <c r="BU227" s="79">
        <f>SUM(Gosforth:Ermelo!BU227)</f>
        <v>0</v>
      </c>
      <c r="BV227" s="79">
        <f>SUM(Gosforth:Ermelo!BV227)</f>
        <v>0</v>
      </c>
      <c r="BW227" s="79">
        <f>SUM(Gosforth:Ermelo!BW227)</f>
        <v>0</v>
      </c>
      <c r="BX227" s="79">
        <f>SUM(Gosforth:Ermelo!BX227)</f>
        <v>0</v>
      </c>
      <c r="BY227" s="79">
        <f>SUM(Gosforth:Ermelo!BY227)</f>
        <v>0</v>
      </c>
      <c r="BZ227" s="79">
        <f>SUM(Gosforth:Ermelo!BZ227)</f>
        <v>0</v>
      </c>
      <c r="CA227" s="79">
        <f>SUM(Gosforth:Ermelo!CA227)</f>
        <v>0</v>
      </c>
      <c r="CB227" s="79">
        <f>SUM(Gosforth:Ermelo!CB227)</f>
        <v>0</v>
      </c>
      <c r="CC227" s="78">
        <f>SUM(Gosforth:Ermelo!CC227)</f>
        <v>0</v>
      </c>
      <c r="CD227" s="179" t="s">
        <v>54</v>
      </c>
    </row>
    <row r="228" spans="1:82" s="179" customFormat="1" ht="15">
      <c r="B228" s="180" t="s">
        <v>426</v>
      </c>
      <c r="C228" s="188" t="s">
        <v>427</v>
      </c>
      <c r="D228" s="183" t="s">
        <v>428</v>
      </c>
      <c r="E228" s="266">
        <f>SUM(Gosforth:Ermelo!E228)</f>
        <v>0</v>
      </c>
      <c r="F228" s="221" t="b">
        <f>(Gosforth!G228+Dalpark!G228+Leandra!G228+Trichardt!G228+Ermelo!G228)=G228</f>
        <v>1</v>
      </c>
      <c r="G228" s="189">
        <f t="shared" si="92"/>
        <v>0</v>
      </c>
      <c r="H228" s="77">
        <f>SUM(Gosforth:Ermelo!H228)</f>
        <v>0</v>
      </c>
      <c r="I228" s="78">
        <f>SUM(Gosforth:Ermelo!I228)</f>
        <v>0</v>
      </c>
      <c r="J228" s="77">
        <f>SUM(Gosforth:Ermelo!J228)</f>
        <v>0</v>
      </c>
      <c r="K228" s="79">
        <f>SUM(Gosforth:Ermelo!K228)</f>
        <v>0</v>
      </c>
      <c r="L228" s="79">
        <f>SUM(Gosforth:Ermelo!L228)</f>
        <v>0</v>
      </c>
      <c r="M228" s="79">
        <f>SUM(Gosforth:Ermelo!M228)</f>
        <v>0</v>
      </c>
      <c r="N228" s="79">
        <f>SUM(Gosforth:Ermelo!N228)</f>
        <v>0</v>
      </c>
      <c r="O228" s="79">
        <f>SUM(Gosforth:Ermelo!O228)</f>
        <v>0</v>
      </c>
      <c r="P228" s="79">
        <f>SUM(Gosforth:Ermelo!P228)</f>
        <v>0</v>
      </c>
      <c r="Q228" s="79">
        <f>SUM(Gosforth:Ermelo!Q228)</f>
        <v>0</v>
      </c>
      <c r="R228" s="79">
        <f>SUM(Gosforth:Ermelo!R228)</f>
        <v>0</v>
      </c>
      <c r="S228" s="79">
        <f>SUM(Gosforth:Ermelo!S228)</f>
        <v>0</v>
      </c>
      <c r="T228" s="79">
        <f>SUM(Gosforth:Ermelo!T228)</f>
        <v>0</v>
      </c>
      <c r="U228" s="78">
        <f>SUM(Gosforth:Ermelo!U228)</f>
        <v>0</v>
      </c>
      <c r="V228" s="77">
        <f>SUM(Gosforth:Ermelo!V228)</f>
        <v>0</v>
      </c>
      <c r="W228" s="79">
        <f>SUM(Gosforth:Ermelo!W228)</f>
        <v>0</v>
      </c>
      <c r="X228" s="79">
        <f>SUM(Gosforth:Ermelo!X228)</f>
        <v>0</v>
      </c>
      <c r="Y228" s="79">
        <f>SUM(Gosforth:Ermelo!Y228)</f>
        <v>0</v>
      </c>
      <c r="Z228" s="79">
        <f>SUM(Gosforth:Ermelo!Z228)</f>
        <v>0</v>
      </c>
      <c r="AA228" s="79">
        <f>SUM(Gosforth:Ermelo!AA228)</f>
        <v>0</v>
      </c>
      <c r="AB228" s="79">
        <f>SUM(Gosforth:Ermelo!AB228)</f>
        <v>0</v>
      </c>
      <c r="AC228" s="79">
        <f>SUM(Gosforth:Ermelo!AC228)</f>
        <v>0</v>
      </c>
      <c r="AD228" s="79">
        <f>SUM(Gosforth:Ermelo!AD228)</f>
        <v>0</v>
      </c>
      <c r="AE228" s="79">
        <f>SUM(Gosforth:Ermelo!AE228)</f>
        <v>0</v>
      </c>
      <c r="AF228" s="79">
        <f>SUM(Gosforth:Ermelo!AF228)</f>
        <v>0</v>
      </c>
      <c r="AG228" s="78">
        <f>SUM(Gosforth:Ermelo!AG228)</f>
        <v>0</v>
      </c>
      <c r="AH228" s="80">
        <f>SUM(Gosforth:Ermelo!AH228)</f>
        <v>0</v>
      </c>
      <c r="AI228" s="79">
        <f>SUM(Gosforth:Ermelo!AI228)</f>
        <v>0</v>
      </c>
      <c r="AJ228" s="79">
        <f>SUM(Gosforth:Ermelo!AJ228)</f>
        <v>0</v>
      </c>
      <c r="AK228" s="79">
        <f>SUM(Gosforth:Ermelo!AK228)</f>
        <v>0</v>
      </c>
      <c r="AL228" s="79">
        <f>SUM(Gosforth:Ermelo!AL228)</f>
        <v>0</v>
      </c>
      <c r="AM228" s="79">
        <f>SUM(Gosforth:Ermelo!AM228)</f>
        <v>0</v>
      </c>
      <c r="AN228" s="79">
        <f>SUM(Gosforth:Ermelo!AN228)</f>
        <v>0</v>
      </c>
      <c r="AO228" s="79">
        <f>SUM(Gosforth:Ermelo!AO228)</f>
        <v>0</v>
      </c>
      <c r="AP228" s="79">
        <f>SUM(Gosforth:Ermelo!AP228)</f>
        <v>0</v>
      </c>
      <c r="AQ228" s="79">
        <f>SUM(Gosforth:Ermelo!AQ228)</f>
        <v>0</v>
      </c>
      <c r="AR228" s="79">
        <f>SUM(Gosforth:Ermelo!AR228)</f>
        <v>0</v>
      </c>
      <c r="AS228" s="78">
        <f>SUM(Gosforth:Ermelo!AS228)</f>
        <v>0</v>
      </c>
      <c r="AT228" s="80">
        <f>SUM(Gosforth:Ermelo!AT228)</f>
        <v>0</v>
      </c>
      <c r="AU228" s="79">
        <f>SUM(Gosforth:Ermelo!AU228)</f>
        <v>0</v>
      </c>
      <c r="AV228" s="79">
        <f>SUM(Gosforth:Ermelo!AV228)</f>
        <v>0</v>
      </c>
      <c r="AW228" s="79">
        <f>SUM(Gosforth:Ermelo!AW228)</f>
        <v>0</v>
      </c>
      <c r="AX228" s="79">
        <f>SUM(Gosforth:Ermelo!AX228)</f>
        <v>0</v>
      </c>
      <c r="AY228" s="79">
        <f>SUM(Gosforth:Ermelo!AY228)</f>
        <v>0</v>
      </c>
      <c r="AZ228" s="79">
        <f>SUM(Gosforth:Ermelo!AZ228)</f>
        <v>0</v>
      </c>
      <c r="BA228" s="79">
        <f>SUM(Gosforth:Ermelo!BA228)</f>
        <v>0</v>
      </c>
      <c r="BB228" s="79">
        <f>SUM(Gosforth:Ermelo!BB228)</f>
        <v>0</v>
      </c>
      <c r="BC228" s="79">
        <f>SUM(Gosforth:Ermelo!BC228)</f>
        <v>0</v>
      </c>
      <c r="BD228" s="79">
        <f>SUM(Gosforth:Ermelo!BD228)</f>
        <v>0</v>
      </c>
      <c r="BE228" s="78">
        <f>SUM(Gosforth:Ermelo!BE228)</f>
        <v>0</v>
      </c>
      <c r="BF228" s="80">
        <f>SUM(Gosforth:Ermelo!BF228)</f>
        <v>0</v>
      </c>
      <c r="BG228" s="79">
        <f>SUM(Gosforth:Ermelo!BG228)</f>
        <v>0</v>
      </c>
      <c r="BH228" s="79">
        <f>SUM(Gosforth:Ermelo!BH228)</f>
        <v>0</v>
      </c>
      <c r="BI228" s="79">
        <f>SUM(Gosforth:Ermelo!BI228)</f>
        <v>0</v>
      </c>
      <c r="BJ228" s="79">
        <f>SUM(Gosforth:Ermelo!BJ228)</f>
        <v>0</v>
      </c>
      <c r="BK228" s="79">
        <f>SUM(Gosforth:Ermelo!BK228)</f>
        <v>0</v>
      </c>
      <c r="BL228" s="79">
        <f>SUM(Gosforth:Ermelo!BL228)</f>
        <v>0</v>
      </c>
      <c r="BM228" s="79">
        <f>SUM(Gosforth:Ermelo!BM228)</f>
        <v>0</v>
      </c>
      <c r="BN228" s="79">
        <f>SUM(Gosforth:Ermelo!BN228)</f>
        <v>0</v>
      </c>
      <c r="BO228" s="79">
        <f>SUM(Gosforth:Ermelo!BO228)</f>
        <v>0</v>
      </c>
      <c r="BP228" s="79">
        <f>SUM(Gosforth:Ermelo!BP228)</f>
        <v>0</v>
      </c>
      <c r="BQ228" s="78">
        <f>SUM(Gosforth:Ermelo!BQ228)</f>
        <v>0</v>
      </c>
      <c r="BR228" s="80">
        <f>SUM(Gosforth:Ermelo!BR228)</f>
        <v>0</v>
      </c>
      <c r="BS228" s="79">
        <f>SUM(Gosforth:Ermelo!BS228)</f>
        <v>0</v>
      </c>
      <c r="BT228" s="79">
        <f>SUM(Gosforth:Ermelo!BT228)</f>
        <v>0</v>
      </c>
      <c r="BU228" s="79">
        <f>SUM(Gosforth:Ermelo!BU228)</f>
        <v>0</v>
      </c>
      <c r="BV228" s="79">
        <f>SUM(Gosforth:Ermelo!BV228)</f>
        <v>0</v>
      </c>
      <c r="BW228" s="79">
        <f>SUM(Gosforth:Ermelo!BW228)</f>
        <v>0</v>
      </c>
      <c r="BX228" s="79">
        <f>SUM(Gosforth:Ermelo!BX228)</f>
        <v>0</v>
      </c>
      <c r="BY228" s="79">
        <f>SUM(Gosforth:Ermelo!BY228)</f>
        <v>0</v>
      </c>
      <c r="BZ228" s="79">
        <f>SUM(Gosforth:Ermelo!BZ228)</f>
        <v>0</v>
      </c>
      <c r="CA228" s="79">
        <f>SUM(Gosforth:Ermelo!CA228)</f>
        <v>0</v>
      </c>
      <c r="CB228" s="79">
        <f>SUM(Gosforth:Ermelo!CB228)</f>
        <v>0</v>
      </c>
      <c r="CC228" s="78">
        <f>SUM(Gosforth:Ermelo!CC228)</f>
        <v>0</v>
      </c>
      <c r="CD228" s="179" t="s">
        <v>54</v>
      </c>
    </row>
    <row r="229" spans="1:82" s="179" customFormat="1" ht="15">
      <c r="B229" s="123" t="s">
        <v>429</v>
      </c>
      <c r="C229" s="124" t="s">
        <v>430</v>
      </c>
      <c r="D229" s="125"/>
      <c r="E229" s="328"/>
      <c r="F229" s="221" t="b">
        <f>(Gosforth!G229+Dalpark!G229+Leandra!G229+Trichardt!G229+Ermelo!G229)=G229</f>
        <v>1</v>
      </c>
      <c r="G229" s="126">
        <f>SUM(G230:G261)</f>
        <v>0</v>
      </c>
      <c r="H229" s="127">
        <f t="shared" ref="H229:AL229" si="93">SUM(H230:H261)</f>
        <v>0</v>
      </c>
      <c r="I229" s="128">
        <f t="shared" si="93"/>
        <v>0</v>
      </c>
      <c r="J229" s="127">
        <f t="shared" si="93"/>
        <v>0</v>
      </c>
      <c r="K229" s="129">
        <f t="shared" si="93"/>
        <v>0</v>
      </c>
      <c r="L229" s="129">
        <f t="shared" si="93"/>
        <v>0</v>
      </c>
      <c r="M229" s="129">
        <f t="shared" si="93"/>
        <v>0</v>
      </c>
      <c r="N229" s="129">
        <f t="shared" si="93"/>
        <v>0</v>
      </c>
      <c r="O229" s="129">
        <f t="shared" si="93"/>
        <v>0</v>
      </c>
      <c r="P229" s="129">
        <f t="shared" si="93"/>
        <v>0</v>
      </c>
      <c r="Q229" s="129">
        <f t="shared" si="93"/>
        <v>0</v>
      </c>
      <c r="R229" s="129">
        <f t="shared" si="93"/>
        <v>0</v>
      </c>
      <c r="S229" s="129">
        <f t="shared" si="93"/>
        <v>0</v>
      </c>
      <c r="T229" s="129">
        <f t="shared" si="93"/>
        <v>0</v>
      </c>
      <c r="U229" s="128">
        <f t="shared" si="93"/>
        <v>0</v>
      </c>
      <c r="V229" s="127">
        <f t="shared" si="93"/>
        <v>0</v>
      </c>
      <c r="W229" s="129">
        <f t="shared" si="93"/>
        <v>0</v>
      </c>
      <c r="X229" s="129">
        <f t="shared" si="93"/>
        <v>0</v>
      </c>
      <c r="Y229" s="129">
        <f t="shared" si="93"/>
        <v>0</v>
      </c>
      <c r="Z229" s="129">
        <f t="shared" si="93"/>
        <v>0</v>
      </c>
      <c r="AA229" s="129">
        <f t="shared" si="93"/>
        <v>0</v>
      </c>
      <c r="AB229" s="129">
        <f t="shared" si="93"/>
        <v>0</v>
      </c>
      <c r="AC229" s="129">
        <f t="shared" si="93"/>
        <v>0</v>
      </c>
      <c r="AD229" s="129">
        <f t="shared" si="93"/>
        <v>0</v>
      </c>
      <c r="AE229" s="129">
        <f t="shared" si="93"/>
        <v>0</v>
      </c>
      <c r="AF229" s="129">
        <f t="shared" si="93"/>
        <v>0</v>
      </c>
      <c r="AG229" s="128">
        <f t="shared" si="93"/>
        <v>0</v>
      </c>
      <c r="AH229" s="130">
        <f t="shared" si="93"/>
        <v>0</v>
      </c>
      <c r="AI229" s="129">
        <f t="shared" si="93"/>
        <v>0</v>
      </c>
      <c r="AJ229" s="129">
        <f t="shared" si="93"/>
        <v>0</v>
      </c>
      <c r="AK229" s="129">
        <f t="shared" si="93"/>
        <v>0</v>
      </c>
      <c r="AL229" s="129">
        <f t="shared" si="93"/>
        <v>0</v>
      </c>
      <c r="AM229" s="129">
        <f t="shared" ref="AM229:BR229" si="94">SUM(AM230:AM261)</f>
        <v>0</v>
      </c>
      <c r="AN229" s="129">
        <f t="shared" si="94"/>
        <v>0</v>
      </c>
      <c r="AO229" s="129">
        <f t="shared" si="94"/>
        <v>0</v>
      </c>
      <c r="AP229" s="129">
        <f t="shared" si="94"/>
        <v>0</v>
      </c>
      <c r="AQ229" s="129">
        <f t="shared" si="94"/>
        <v>0</v>
      </c>
      <c r="AR229" s="129">
        <f t="shared" si="94"/>
        <v>0</v>
      </c>
      <c r="AS229" s="128">
        <f t="shared" si="94"/>
        <v>0</v>
      </c>
      <c r="AT229" s="130">
        <f t="shared" si="94"/>
        <v>0</v>
      </c>
      <c r="AU229" s="129">
        <f t="shared" si="94"/>
        <v>0</v>
      </c>
      <c r="AV229" s="129">
        <f t="shared" si="94"/>
        <v>0</v>
      </c>
      <c r="AW229" s="129">
        <f t="shared" si="94"/>
        <v>0</v>
      </c>
      <c r="AX229" s="129">
        <f t="shared" si="94"/>
        <v>0</v>
      </c>
      <c r="AY229" s="129">
        <f t="shared" si="94"/>
        <v>0</v>
      </c>
      <c r="AZ229" s="129">
        <f t="shared" si="94"/>
        <v>0</v>
      </c>
      <c r="BA229" s="129">
        <f t="shared" si="94"/>
        <v>0</v>
      </c>
      <c r="BB229" s="129">
        <f t="shared" si="94"/>
        <v>0</v>
      </c>
      <c r="BC229" s="129">
        <f t="shared" si="94"/>
        <v>0</v>
      </c>
      <c r="BD229" s="129">
        <f t="shared" si="94"/>
        <v>0</v>
      </c>
      <c r="BE229" s="128">
        <f t="shared" si="94"/>
        <v>0</v>
      </c>
      <c r="BF229" s="130">
        <f t="shared" si="94"/>
        <v>0</v>
      </c>
      <c r="BG229" s="129">
        <f t="shared" si="94"/>
        <v>0</v>
      </c>
      <c r="BH229" s="129">
        <f t="shared" si="94"/>
        <v>0</v>
      </c>
      <c r="BI229" s="129">
        <f t="shared" si="94"/>
        <v>0</v>
      </c>
      <c r="BJ229" s="129">
        <f t="shared" si="94"/>
        <v>0</v>
      </c>
      <c r="BK229" s="129">
        <f t="shared" si="94"/>
        <v>0</v>
      </c>
      <c r="BL229" s="129">
        <f t="shared" si="94"/>
        <v>0</v>
      </c>
      <c r="BM229" s="129">
        <f t="shared" si="94"/>
        <v>0</v>
      </c>
      <c r="BN229" s="129">
        <f t="shared" si="94"/>
        <v>0</v>
      </c>
      <c r="BO229" s="129">
        <f t="shared" si="94"/>
        <v>0</v>
      </c>
      <c r="BP229" s="129">
        <f t="shared" si="94"/>
        <v>0</v>
      </c>
      <c r="BQ229" s="128">
        <f t="shared" si="94"/>
        <v>0</v>
      </c>
      <c r="BR229" s="130">
        <f t="shared" si="94"/>
        <v>0</v>
      </c>
      <c r="BS229" s="129">
        <f t="shared" ref="BS229:CC229" si="95">SUM(BS230:BS261)</f>
        <v>0</v>
      </c>
      <c r="BT229" s="129">
        <f t="shared" si="95"/>
        <v>0</v>
      </c>
      <c r="BU229" s="129">
        <f t="shared" si="95"/>
        <v>0</v>
      </c>
      <c r="BV229" s="129">
        <f t="shared" si="95"/>
        <v>0</v>
      </c>
      <c r="BW229" s="129">
        <f t="shared" si="95"/>
        <v>0</v>
      </c>
      <c r="BX229" s="129">
        <f t="shared" si="95"/>
        <v>0</v>
      </c>
      <c r="BY229" s="129">
        <f t="shared" si="95"/>
        <v>0</v>
      </c>
      <c r="BZ229" s="129">
        <f t="shared" si="95"/>
        <v>0</v>
      </c>
      <c r="CA229" s="129">
        <f t="shared" si="95"/>
        <v>0</v>
      </c>
      <c r="CB229" s="129">
        <f t="shared" si="95"/>
        <v>0</v>
      </c>
      <c r="CC229" s="128">
        <f t="shared" si="95"/>
        <v>0</v>
      </c>
      <c r="CD229" s="41" t="s">
        <v>54</v>
      </c>
    </row>
    <row r="230" spans="1:82" s="179" customFormat="1" ht="15">
      <c r="B230" s="180" t="s">
        <v>431</v>
      </c>
      <c r="C230" s="181" t="s">
        <v>432</v>
      </c>
      <c r="D230" s="182" t="s">
        <v>92</v>
      </c>
      <c r="E230" s="329">
        <f>SUM(Gosforth:Ermelo!E230)</f>
        <v>0</v>
      </c>
      <c r="F230" s="221" t="b">
        <f>(Gosforth!G230+Dalpark!G230+Leandra!G230+Trichardt!G230+Ermelo!G230)=G230</f>
        <v>1</v>
      </c>
      <c r="G230" s="178">
        <f t="shared" ref="G230:G236" si="96">+SUM(H230:CC230)</f>
        <v>0</v>
      </c>
      <c r="H230" s="77">
        <f>SUM(Gosforth:Ermelo!H230)</f>
        <v>0</v>
      </c>
      <c r="I230" s="78">
        <f>SUM(Gosforth:Ermelo!I230)</f>
        <v>0</v>
      </c>
      <c r="J230" s="77">
        <f>SUM(Gosforth:Ermelo!J230)</f>
        <v>0</v>
      </c>
      <c r="K230" s="79">
        <f>SUM(Gosforth:Ermelo!K230)</f>
        <v>0</v>
      </c>
      <c r="L230" s="79">
        <f>SUM(Gosforth:Ermelo!L230)</f>
        <v>0</v>
      </c>
      <c r="M230" s="79">
        <f>SUM(Gosforth:Ermelo!M230)</f>
        <v>0</v>
      </c>
      <c r="N230" s="79">
        <f>SUM(Gosforth:Ermelo!N230)</f>
        <v>0</v>
      </c>
      <c r="O230" s="79">
        <f>SUM(Gosforth:Ermelo!O230)</f>
        <v>0</v>
      </c>
      <c r="P230" s="79">
        <f>SUM(Gosforth:Ermelo!P230)</f>
        <v>0</v>
      </c>
      <c r="Q230" s="79">
        <f>SUM(Gosforth:Ermelo!Q230)</f>
        <v>0</v>
      </c>
      <c r="R230" s="79">
        <f>SUM(Gosforth:Ermelo!R230)</f>
        <v>0</v>
      </c>
      <c r="S230" s="79">
        <f>SUM(Gosforth:Ermelo!S230)</f>
        <v>0</v>
      </c>
      <c r="T230" s="79">
        <f>SUM(Gosforth:Ermelo!T230)</f>
        <v>0</v>
      </c>
      <c r="U230" s="78">
        <f>SUM(Gosforth:Ermelo!U230)</f>
        <v>0</v>
      </c>
      <c r="V230" s="77">
        <f>SUM(Gosforth:Ermelo!V230)</f>
        <v>0</v>
      </c>
      <c r="W230" s="79">
        <f>SUM(Gosforth:Ermelo!W230)</f>
        <v>0</v>
      </c>
      <c r="X230" s="79">
        <f>SUM(Gosforth:Ermelo!X230)</f>
        <v>0</v>
      </c>
      <c r="Y230" s="79">
        <f>SUM(Gosforth:Ermelo!Y230)</f>
        <v>0</v>
      </c>
      <c r="Z230" s="79">
        <f>SUM(Gosforth:Ermelo!Z230)</f>
        <v>0</v>
      </c>
      <c r="AA230" s="79">
        <f>SUM(Gosforth:Ermelo!AA230)</f>
        <v>0</v>
      </c>
      <c r="AB230" s="79">
        <f>SUM(Gosforth:Ermelo!AB230)</f>
        <v>0</v>
      </c>
      <c r="AC230" s="79">
        <f>SUM(Gosforth:Ermelo!AC230)</f>
        <v>0</v>
      </c>
      <c r="AD230" s="79">
        <f>SUM(Gosforth:Ermelo!AD230)</f>
        <v>0</v>
      </c>
      <c r="AE230" s="79">
        <f>SUM(Gosforth:Ermelo!AE230)</f>
        <v>0</v>
      </c>
      <c r="AF230" s="79">
        <f>SUM(Gosforth:Ermelo!AF230)</f>
        <v>0</v>
      </c>
      <c r="AG230" s="78">
        <f>SUM(Gosforth:Ermelo!AG230)</f>
        <v>0</v>
      </c>
      <c r="AH230" s="80">
        <f>SUM(Gosforth:Ermelo!AH230)</f>
        <v>0</v>
      </c>
      <c r="AI230" s="79">
        <f>SUM(Gosforth:Ermelo!AI230)</f>
        <v>0</v>
      </c>
      <c r="AJ230" s="79">
        <f>SUM(Gosforth:Ermelo!AJ230)</f>
        <v>0</v>
      </c>
      <c r="AK230" s="79">
        <f>SUM(Gosforth:Ermelo!AK230)</f>
        <v>0</v>
      </c>
      <c r="AL230" s="79">
        <f>SUM(Gosforth:Ermelo!AL230)</f>
        <v>0</v>
      </c>
      <c r="AM230" s="79">
        <f>SUM(Gosforth:Ermelo!AM230)</f>
        <v>0</v>
      </c>
      <c r="AN230" s="79">
        <f>SUM(Gosforth:Ermelo!AN230)</f>
        <v>0</v>
      </c>
      <c r="AO230" s="79">
        <f>SUM(Gosforth:Ermelo!AO230)</f>
        <v>0</v>
      </c>
      <c r="AP230" s="79">
        <f>SUM(Gosforth:Ermelo!AP230)</f>
        <v>0</v>
      </c>
      <c r="AQ230" s="79">
        <f>SUM(Gosforth:Ermelo!AQ230)</f>
        <v>0</v>
      </c>
      <c r="AR230" s="79">
        <f>SUM(Gosforth:Ermelo!AR230)</f>
        <v>0</v>
      </c>
      <c r="AS230" s="78">
        <f>SUM(Gosforth:Ermelo!AS230)</f>
        <v>0</v>
      </c>
      <c r="AT230" s="80">
        <f>SUM(Gosforth:Ermelo!AT230)</f>
        <v>0</v>
      </c>
      <c r="AU230" s="79">
        <f>SUM(Gosforth:Ermelo!AU230)</f>
        <v>0</v>
      </c>
      <c r="AV230" s="79">
        <f>SUM(Gosforth:Ermelo!AV230)</f>
        <v>0</v>
      </c>
      <c r="AW230" s="79">
        <f>SUM(Gosforth:Ermelo!AW230)</f>
        <v>0</v>
      </c>
      <c r="AX230" s="79">
        <f>SUM(Gosforth:Ermelo!AX230)</f>
        <v>0</v>
      </c>
      <c r="AY230" s="79">
        <f>SUM(Gosforth:Ermelo!AY230)</f>
        <v>0</v>
      </c>
      <c r="AZ230" s="79">
        <f>SUM(Gosforth:Ermelo!AZ230)</f>
        <v>0</v>
      </c>
      <c r="BA230" s="79">
        <f>SUM(Gosforth:Ermelo!BA230)</f>
        <v>0</v>
      </c>
      <c r="BB230" s="79">
        <f>SUM(Gosforth:Ermelo!BB230)</f>
        <v>0</v>
      </c>
      <c r="BC230" s="79">
        <f>SUM(Gosforth:Ermelo!BC230)</f>
        <v>0</v>
      </c>
      <c r="BD230" s="79">
        <f>SUM(Gosforth:Ermelo!BD230)</f>
        <v>0</v>
      </c>
      <c r="BE230" s="78">
        <f>SUM(Gosforth:Ermelo!BE230)</f>
        <v>0</v>
      </c>
      <c r="BF230" s="80">
        <f>SUM(Gosforth:Ermelo!BF230)</f>
        <v>0</v>
      </c>
      <c r="BG230" s="79">
        <f>SUM(Gosforth:Ermelo!BG230)</f>
        <v>0</v>
      </c>
      <c r="BH230" s="79">
        <f>SUM(Gosforth:Ermelo!BH230)</f>
        <v>0</v>
      </c>
      <c r="BI230" s="79">
        <f>SUM(Gosforth:Ermelo!BI230)</f>
        <v>0</v>
      </c>
      <c r="BJ230" s="79">
        <f>SUM(Gosforth:Ermelo!BJ230)</f>
        <v>0</v>
      </c>
      <c r="BK230" s="79">
        <f>SUM(Gosforth:Ermelo!BK230)</f>
        <v>0</v>
      </c>
      <c r="BL230" s="79">
        <f>SUM(Gosforth:Ermelo!BL230)</f>
        <v>0</v>
      </c>
      <c r="BM230" s="79">
        <f>SUM(Gosforth:Ermelo!BM230)</f>
        <v>0</v>
      </c>
      <c r="BN230" s="79">
        <f>SUM(Gosforth:Ermelo!BN230)</f>
        <v>0</v>
      </c>
      <c r="BO230" s="79">
        <f>SUM(Gosforth:Ermelo!BO230)</f>
        <v>0</v>
      </c>
      <c r="BP230" s="79">
        <f>SUM(Gosforth:Ermelo!BP230)</f>
        <v>0</v>
      </c>
      <c r="BQ230" s="78">
        <f>SUM(Gosforth:Ermelo!BQ230)</f>
        <v>0</v>
      </c>
      <c r="BR230" s="80">
        <f>SUM(Gosforth:Ermelo!BR230)</f>
        <v>0</v>
      </c>
      <c r="BS230" s="79">
        <f>SUM(Gosforth:Ermelo!BS230)</f>
        <v>0</v>
      </c>
      <c r="BT230" s="79">
        <f>SUM(Gosforth:Ermelo!BT230)</f>
        <v>0</v>
      </c>
      <c r="BU230" s="79">
        <f>SUM(Gosforth:Ermelo!BU230)</f>
        <v>0</v>
      </c>
      <c r="BV230" s="79">
        <f>SUM(Gosforth:Ermelo!BV230)</f>
        <v>0</v>
      </c>
      <c r="BW230" s="79">
        <f>SUM(Gosforth:Ermelo!BW230)</f>
        <v>0</v>
      </c>
      <c r="BX230" s="79">
        <f>SUM(Gosforth:Ermelo!BX230)</f>
        <v>0</v>
      </c>
      <c r="BY230" s="79">
        <f>SUM(Gosforth:Ermelo!BY230)</f>
        <v>0</v>
      </c>
      <c r="BZ230" s="79">
        <f>SUM(Gosforth:Ermelo!BZ230)</f>
        <v>0</v>
      </c>
      <c r="CA230" s="79">
        <f>SUM(Gosforth:Ermelo!CA230)</f>
        <v>0</v>
      </c>
      <c r="CB230" s="79">
        <f>SUM(Gosforth:Ermelo!CB230)</f>
        <v>0</v>
      </c>
      <c r="CC230" s="78">
        <f>SUM(Gosforth:Ermelo!CC230)</f>
        <v>0</v>
      </c>
      <c r="CD230" s="41" t="s">
        <v>54</v>
      </c>
    </row>
    <row r="231" spans="1:82" s="179" customFormat="1" ht="15">
      <c r="B231" s="180" t="s">
        <v>433</v>
      </c>
      <c r="C231" s="181" t="s">
        <v>434</v>
      </c>
      <c r="D231" s="182" t="s">
        <v>92</v>
      </c>
      <c r="E231" s="329">
        <f>SUM(Gosforth:Ermelo!E231)</f>
        <v>0</v>
      </c>
      <c r="F231" s="221" t="b">
        <f>(Gosforth!G231+Dalpark!G231+Leandra!G231+Trichardt!G231+Ermelo!G231)=G231</f>
        <v>1</v>
      </c>
      <c r="G231" s="178">
        <f t="shared" si="96"/>
        <v>0</v>
      </c>
      <c r="H231" s="77">
        <f>SUM(Gosforth:Ermelo!H231)</f>
        <v>0</v>
      </c>
      <c r="I231" s="78">
        <f>SUM(Gosforth:Ermelo!I231)</f>
        <v>0</v>
      </c>
      <c r="J231" s="77">
        <f>SUM(Gosforth:Ermelo!J231)</f>
        <v>0</v>
      </c>
      <c r="K231" s="79">
        <f>SUM(Gosforth:Ermelo!K231)</f>
        <v>0</v>
      </c>
      <c r="L231" s="79">
        <f>SUM(Gosforth:Ermelo!L231)</f>
        <v>0</v>
      </c>
      <c r="M231" s="79">
        <f>SUM(Gosforth:Ermelo!M231)</f>
        <v>0</v>
      </c>
      <c r="N231" s="79">
        <f>SUM(Gosforth:Ermelo!N231)</f>
        <v>0</v>
      </c>
      <c r="O231" s="79">
        <f>SUM(Gosforth:Ermelo!O231)</f>
        <v>0</v>
      </c>
      <c r="P231" s="79">
        <f>SUM(Gosforth:Ermelo!P231)</f>
        <v>0</v>
      </c>
      <c r="Q231" s="79">
        <f>SUM(Gosforth:Ermelo!Q231)</f>
        <v>0</v>
      </c>
      <c r="R231" s="79">
        <f>SUM(Gosforth:Ermelo!R231)</f>
        <v>0</v>
      </c>
      <c r="S231" s="79">
        <f>SUM(Gosforth:Ermelo!S231)</f>
        <v>0</v>
      </c>
      <c r="T231" s="79">
        <f>SUM(Gosforth:Ermelo!T231)</f>
        <v>0</v>
      </c>
      <c r="U231" s="78">
        <f>SUM(Gosforth:Ermelo!U231)</f>
        <v>0</v>
      </c>
      <c r="V231" s="77">
        <f>SUM(Gosforth:Ermelo!V231)</f>
        <v>0</v>
      </c>
      <c r="W231" s="79">
        <f>SUM(Gosforth:Ermelo!W231)</f>
        <v>0</v>
      </c>
      <c r="X231" s="79">
        <f>SUM(Gosforth:Ermelo!X231)</f>
        <v>0</v>
      </c>
      <c r="Y231" s="79">
        <f>SUM(Gosforth:Ermelo!Y231)</f>
        <v>0</v>
      </c>
      <c r="Z231" s="79">
        <f>SUM(Gosforth:Ermelo!Z231)</f>
        <v>0</v>
      </c>
      <c r="AA231" s="79">
        <f>SUM(Gosforth:Ermelo!AA231)</f>
        <v>0</v>
      </c>
      <c r="AB231" s="79">
        <f>SUM(Gosforth:Ermelo!AB231)</f>
        <v>0</v>
      </c>
      <c r="AC231" s="79">
        <f>SUM(Gosforth:Ermelo!AC231)</f>
        <v>0</v>
      </c>
      <c r="AD231" s="79">
        <f>SUM(Gosforth:Ermelo!AD231)</f>
        <v>0</v>
      </c>
      <c r="AE231" s="79">
        <f>SUM(Gosforth:Ermelo!AE231)</f>
        <v>0</v>
      </c>
      <c r="AF231" s="79">
        <f>SUM(Gosforth:Ermelo!AF231)</f>
        <v>0</v>
      </c>
      <c r="AG231" s="78">
        <f>SUM(Gosforth:Ermelo!AG231)</f>
        <v>0</v>
      </c>
      <c r="AH231" s="80">
        <f>SUM(Gosforth:Ermelo!AH231)</f>
        <v>0</v>
      </c>
      <c r="AI231" s="79">
        <f>SUM(Gosforth:Ermelo!AI231)</f>
        <v>0</v>
      </c>
      <c r="AJ231" s="79">
        <f>SUM(Gosforth:Ermelo!AJ231)</f>
        <v>0</v>
      </c>
      <c r="AK231" s="79">
        <f>SUM(Gosforth:Ermelo!AK231)</f>
        <v>0</v>
      </c>
      <c r="AL231" s="79">
        <f>SUM(Gosforth:Ermelo!AL231)</f>
        <v>0</v>
      </c>
      <c r="AM231" s="79">
        <f>SUM(Gosforth:Ermelo!AM231)</f>
        <v>0</v>
      </c>
      <c r="AN231" s="79">
        <f>SUM(Gosforth:Ermelo!AN231)</f>
        <v>0</v>
      </c>
      <c r="AO231" s="79">
        <f>SUM(Gosforth:Ermelo!AO231)</f>
        <v>0</v>
      </c>
      <c r="AP231" s="79">
        <f>SUM(Gosforth:Ermelo!AP231)</f>
        <v>0</v>
      </c>
      <c r="AQ231" s="79">
        <f>SUM(Gosforth:Ermelo!AQ231)</f>
        <v>0</v>
      </c>
      <c r="AR231" s="79">
        <f>SUM(Gosforth:Ermelo!AR231)</f>
        <v>0</v>
      </c>
      <c r="AS231" s="78">
        <f>SUM(Gosforth:Ermelo!AS231)</f>
        <v>0</v>
      </c>
      <c r="AT231" s="80">
        <f>SUM(Gosforth:Ermelo!AT231)</f>
        <v>0</v>
      </c>
      <c r="AU231" s="79">
        <f>SUM(Gosforth:Ermelo!AU231)</f>
        <v>0</v>
      </c>
      <c r="AV231" s="79">
        <f>SUM(Gosforth:Ermelo!AV231)</f>
        <v>0</v>
      </c>
      <c r="AW231" s="79">
        <f>SUM(Gosforth:Ermelo!AW231)</f>
        <v>0</v>
      </c>
      <c r="AX231" s="79">
        <f>SUM(Gosforth:Ermelo!AX231)</f>
        <v>0</v>
      </c>
      <c r="AY231" s="79">
        <f>SUM(Gosforth:Ermelo!AY231)</f>
        <v>0</v>
      </c>
      <c r="AZ231" s="79">
        <f>SUM(Gosforth:Ermelo!AZ231)</f>
        <v>0</v>
      </c>
      <c r="BA231" s="79">
        <f>SUM(Gosforth:Ermelo!BA231)</f>
        <v>0</v>
      </c>
      <c r="BB231" s="79">
        <f>SUM(Gosforth:Ermelo!BB231)</f>
        <v>0</v>
      </c>
      <c r="BC231" s="79">
        <f>SUM(Gosforth:Ermelo!BC231)</f>
        <v>0</v>
      </c>
      <c r="BD231" s="79">
        <f>SUM(Gosforth:Ermelo!BD231)</f>
        <v>0</v>
      </c>
      <c r="BE231" s="78">
        <f>SUM(Gosforth:Ermelo!BE231)</f>
        <v>0</v>
      </c>
      <c r="BF231" s="80">
        <f>SUM(Gosforth:Ermelo!BF231)</f>
        <v>0</v>
      </c>
      <c r="BG231" s="79">
        <f>SUM(Gosforth:Ermelo!BG231)</f>
        <v>0</v>
      </c>
      <c r="BH231" s="79">
        <f>SUM(Gosforth:Ermelo!BH231)</f>
        <v>0</v>
      </c>
      <c r="BI231" s="79">
        <f>SUM(Gosforth:Ermelo!BI231)</f>
        <v>0</v>
      </c>
      <c r="BJ231" s="79">
        <f>SUM(Gosforth:Ermelo!BJ231)</f>
        <v>0</v>
      </c>
      <c r="BK231" s="79">
        <f>SUM(Gosforth:Ermelo!BK231)</f>
        <v>0</v>
      </c>
      <c r="BL231" s="79">
        <f>SUM(Gosforth:Ermelo!BL231)</f>
        <v>0</v>
      </c>
      <c r="BM231" s="79">
        <f>SUM(Gosforth:Ermelo!BM231)</f>
        <v>0</v>
      </c>
      <c r="BN231" s="79">
        <f>SUM(Gosforth:Ermelo!BN231)</f>
        <v>0</v>
      </c>
      <c r="BO231" s="79">
        <f>SUM(Gosforth:Ermelo!BO231)</f>
        <v>0</v>
      </c>
      <c r="BP231" s="79">
        <f>SUM(Gosforth:Ermelo!BP231)</f>
        <v>0</v>
      </c>
      <c r="BQ231" s="78">
        <f>SUM(Gosforth:Ermelo!BQ231)</f>
        <v>0</v>
      </c>
      <c r="BR231" s="80">
        <f>SUM(Gosforth:Ermelo!BR231)</f>
        <v>0</v>
      </c>
      <c r="BS231" s="79">
        <f>SUM(Gosforth:Ermelo!BS231)</f>
        <v>0</v>
      </c>
      <c r="BT231" s="79">
        <f>SUM(Gosforth:Ermelo!BT231)</f>
        <v>0</v>
      </c>
      <c r="BU231" s="79">
        <f>SUM(Gosforth:Ermelo!BU231)</f>
        <v>0</v>
      </c>
      <c r="BV231" s="79">
        <f>SUM(Gosforth:Ermelo!BV231)</f>
        <v>0</v>
      </c>
      <c r="BW231" s="79">
        <f>SUM(Gosforth:Ermelo!BW231)</f>
        <v>0</v>
      </c>
      <c r="BX231" s="79">
        <f>SUM(Gosforth:Ermelo!BX231)</f>
        <v>0</v>
      </c>
      <c r="BY231" s="79">
        <f>SUM(Gosforth:Ermelo!BY231)</f>
        <v>0</v>
      </c>
      <c r="BZ231" s="79">
        <f>SUM(Gosforth:Ermelo!BZ231)</f>
        <v>0</v>
      </c>
      <c r="CA231" s="79">
        <f>SUM(Gosforth:Ermelo!CA231)</f>
        <v>0</v>
      </c>
      <c r="CB231" s="79">
        <f>SUM(Gosforth:Ermelo!CB231)</f>
        <v>0</v>
      </c>
      <c r="CC231" s="78">
        <f>SUM(Gosforth:Ermelo!CC231)</f>
        <v>0</v>
      </c>
      <c r="CD231" s="41" t="s">
        <v>54</v>
      </c>
    </row>
    <row r="232" spans="1:82" s="41" customFormat="1" ht="15">
      <c r="A232" s="152"/>
      <c r="B232" s="180" t="s">
        <v>435</v>
      </c>
      <c r="C232" s="181" t="s">
        <v>436</v>
      </c>
      <c r="D232" s="182" t="s">
        <v>92</v>
      </c>
      <c r="E232" s="329">
        <f>SUM(Gosforth:Ermelo!E232)</f>
        <v>0</v>
      </c>
      <c r="F232" s="221" t="b">
        <f>(Gosforth!G232+Dalpark!G232+Leandra!G232+Trichardt!G232+Ermelo!G232)=G232</f>
        <v>1</v>
      </c>
      <c r="G232" s="178">
        <f t="shared" si="96"/>
        <v>0</v>
      </c>
      <c r="H232" s="77">
        <f>SUM(Gosforth:Ermelo!H232)</f>
        <v>0</v>
      </c>
      <c r="I232" s="78">
        <f>SUM(Gosforth:Ermelo!I232)</f>
        <v>0</v>
      </c>
      <c r="J232" s="77">
        <f>SUM(Gosforth:Ermelo!J232)</f>
        <v>0</v>
      </c>
      <c r="K232" s="79">
        <f>SUM(Gosforth:Ermelo!K232)</f>
        <v>0</v>
      </c>
      <c r="L232" s="79">
        <f>SUM(Gosforth:Ermelo!L232)</f>
        <v>0</v>
      </c>
      <c r="M232" s="79">
        <f>SUM(Gosforth:Ermelo!M232)</f>
        <v>0</v>
      </c>
      <c r="N232" s="79">
        <f>SUM(Gosforth:Ermelo!N232)</f>
        <v>0</v>
      </c>
      <c r="O232" s="79">
        <f>SUM(Gosforth:Ermelo!O232)</f>
        <v>0</v>
      </c>
      <c r="P232" s="79">
        <f>SUM(Gosforth:Ermelo!P232)</f>
        <v>0</v>
      </c>
      <c r="Q232" s="79">
        <f>SUM(Gosforth:Ermelo!Q232)</f>
        <v>0</v>
      </c>
      <c r="R232" s="79">
        <f>SUM(Gosforth:Ermelo!R232)</f>
        <v>0</v>
      </c>
      <c r="S232" s="79">
        <f>SUM(Gosforth:Ermelo!S232)</f>
        <v>0</v>
      </c>
      <c r="T232" s="79">
        <f>SUM(Gosforth:Ermelo!T232)</f>
        <v>0</v>
      </c>
      <c r="U232" s="78">
        <f>SUM(Gosforth:Ermelo!U232)</f>
        <v>0</v>
      </c>
      <c r="V232" s="77">
        <f>SUM(Gosforth:Ermelo!V232)</f>
        <v>0</v>
      </c>
      <c r="W232" s="79">
        <f>SUM(Gosforth:Ermelo!W232)</f>
        <v>0</v>
      </c>
      <c r="X232" s="79">
        <f>SUM(Gosforth:Ermelo!X232)</f>
        <v>0</v>
      </c>
      <c r="Y232" s="79">
        <f>SUM(Gosforth:Ermelo!Y232)</f>
        <v>0</v>
      </c>
      <c r="Z232" s="79">
        <f>SUM(Gosforth:Ermelo!Z232)</f>
        <v>0</v>
      </c>
      <c r="AA232" s="79">
        <f>SUM(Gosforth:Ermelo!AA232)</f>
        <v>0</v>
      </c>
      <c r="AB232" s="79">
        <f>SUM(Gosforth:Ermelo!AB232)</f>
        <v>0</v>
      </c>
      <c r="AC232" s="79">
        <f>SUM(Gosforth:Ermelo!AC232)</f>
        <v>0</v>
      </c>
      <c r="AD232" s="79">
        <f>SUM(Gosforth:Ermelo!AD232)</f>
        <v>0</v>
      </c>
      <c r="AE232" s="79">
        <f>SUM(Gosforth:Ermelo!AE232)</f>
        <v>0</v>
      </c>
      <c r="AF232" s="79">
        <f>SUM(Gosforth:Ermelo!AF232)</f>
        <v>0</v>
      </c>
      <c r="AG232" s="78">
        <f>SUM(Gosforth:Ermelo!AG232)</f>
        <v>0</v>
      </c>
      <c r="AH232" s="80">
        <f>SUM(Gosforth:Ermelo!AH232)</f>
        <v>0</v>
      </c>
      <c r="AI232" s="79">
        <f>SUM(Gosforth:Ermelo!AI232)</f>
        <v>0</v>
      </c>
      <c r="AJ232" s="79">
        <f>SUM(Gosforth:Ermelo!AJ232)</f>
        <v>0</v>
      </c>
      <c r="AK232" s="79">
        <f>SUM(Gosforth:Ermelo!AK232)</f>
        <v>0</v>
      </c>
      <c r="AL232" s="79">
        <f>SUM(Gosforth:Ermelo!AL232)</f>
        <v>0</v>
      </c>
      <c r="AM232" s="79">
        <f>SUM(Gosforth:Ermelo!AM232)</f>
        <v>0</v>
      </c>
      <c r="AN232" s="79">
        <f>SUM(Gosforth:Ermelo!AN232)</f>
        <v>0</v>
      </c>
      <c r="AO232" s="79">
        <f>SUM(Gosforth:Ermelo!AO232)</f>
        <v>0</v>
      </c>
      <c r="AP232" s="79">
        <f>SUM(Gosforth:Ermelo!AP232)</f>
        <v>0</v>
      </c>
      <c r="AQ232" s="79">
        <f>SUM(Gosforth:Ermelo!AQ232)</f>
        <v>0</v>
      </c>
      <c r="AR232" s="79">
        <f>SUM(Gosforth:Ermelo!AR232)</f>
        <v>0</v>
      </c>
      <c r="AS232" s="78">
        <f>SUM(Gosforth:Ermelo!AS232)</f>
        <v>0</v>
      </c>
      <c r="AT232" s="80">
        <f>SUM(Gosforth:Ermelo!AT232)</f>
        <v>0</v>
      </c>
      <c r="AU232" s="79">
        <f>SUM(Gosforth:Ermelo!AU232)</f>
        <v>0</v>
      </c>
      <c r="AV232" s="79">
        <f>SUM(Gosforth:Ermelo!AV232)</f>
        <v>0</v>
      </c>
      <c r="AW232" s="79">
        <f>SUM(Gosforth:Ermelo!AW232)</f>
        <v>0</v>
      </c>
      <c r="AX232" s="79">
        <f>SUM(Gosforth:Ermelo!AX232)</f>
        <v>0</v>
      </c>
      <c r="AY232" s="79">
        <f>SUM(Gosforth:Ermelo!AY232)</f>
        <v>0</v>
      </c>
      <c r="AZ232" s="79">
        <f>SUM(Gosforth:Ermelo!AZ232)</f>
        <v>0</v>
      </c>
      <c r="BA232" s="79">
        <f>SUM(Gosforth:Ermelo!BA232)</f>
        <v>0</v>
      </c>
      <c r="BB232" s="79">
        <f>SUM(Gosforth:Ermelo!BB232)</f>
        <v>0</v>
      </c>
      <c r="BC232" s="79">
        <f>SUM(Gosforth:Ermelo!BC232)</f>
        <v>0</v>
      </c>
      <c r="BD232" s="79">
        <f>SUM(Gosforth:Ermelo!BD232)</f>
        <v>0</v>
      </c>
      <c r="BE232" s="78">
        <f>SUM(Gosforth:Ermelo!BE232)</f>
        <v>0</v>
      </c>
      <c r="BF232" s="80">
        <f>SUM(Gosforth:Ermelo!BF232)</f>
        <v>0</v>
      </c>
      <c r="BG232" s="79">
        <f>SUM(Gosforth:Ermelo!BG232)</f>
        <v>0</v>
      </c>
      <c r="BH232" s="79">
        <f>SUM(Gosforth:Ermelo!BH232)</f>
        <v>0</v>
      </c>
      <c r="BI232" s="79">
        <f>SUM(Gosforth:Ermelo!BI232)</f>
        <v>0</v>
      </c>
      <c r="BJ232" s="79">
        <f>SUM(Gosforth:Ermelo!BJ232)</f>
        <v>0</v>
      </c>
      <c r="BK232" s="79">
        <f>SUM(Gosforth:Ermelo!BK232)</f>
        <v>0</v>
      </c>
      <c r="BL232" s="79">
        <f>SUM(Gosforth:Ermelo!BL232)</f>
        <v>0</v>
      </c>
      <c r="BM232" s="79">
        <f>SUM(Gosforth:Ermelo!BM232)</f>
        <v>0</v>
      </c>
      <c r="BN232" s="79">
        <f>SUM(Gosforth:Ermelo!BN232)</f>
        <v>0</v>
      </c>
      <c r="BO232" s="79">
        <f>SUM(Gosforth:Ermelo!BO232)</f>
        <v>0</v>
      </c>
      <c r="BP232" s="79">
        <f>SUM(Gosforth:Ermelo!BP232)</f>
        <v>0</v>
      </c>
      <c r="BQ232" s="78">
        <f>SUM(Gosforth:Ermelo!BQ232)</f>
        <v>0</v>
      </c>
      <c r="BR232" s="80">
        <f>SUM(Gosforth:Ermelo!BR232)</f>
        <v>0</v>
      </c>
      <c r="BS232" s="79">
        <f>SUM(Gosforth:Ermelo!BS232)</f>
        <v>0</v>
      </c>
      <c r="BT232" s="79">
        <f>SUM(Gosforth:Ermelo!BT232)</f>
        <v>0</v>
      </c>
      <c r="BU232" s="79">
        <f>SUM(Gosforth:Ermelo!BU232)</f>
        <v>0</v>
      </c>
      <c r="BV232" s="79">
        <f>SUM(Gosforth:Ermelo!BV232)</f>
        <v>0</v>
      </c>
      <c r="BW232" s="79">
        <f>SUM(Gosforth:Ermelo!BW232)</f>
        <v>0</v>
      </c>
      <c r="BX232" s="79">
        <f>SUM(Gosforth:Ermelo!BX232)</f>
        <v>0</v>
      </c>
      <c r="BY232" s="79">
        <f>SUM(Gosforth:Ermelo!BY232)</f>
        <v>0</v>
      </c>
      <c r="BZ232" s="79">
        <f>SUM(Gosforth:Ermelo!BZ232)</f>
        <v>0</v>
      </c>
      <c r="CA232" s="79">
        <f>SUM(Gosforth:Ermelo!CA232)</f>
        <v>0</v>
      </c>
      <c r="CB232" s="79">
        <f>SUM(Gosforth:Ermelo!CB232)</f>
        <v>0</v>
      </c>
      <c r="CC232" s="78">
        <f>SUM(Gosforth:Ermelo!CC232)</f>
        <v>0</v>
      </c>
      <c r="CD232" s="41" t="s">
        <v>54</v>
      </c>
    </row>
    <row r="233" spans="1:82" s="179" customFormat="1" ht="15">
      <c r="B233" s="180" t="s">
        <v>437</v>
      </c>
      <c r="C233" s="181" t="s">
        <v>438</v>
      </c>
      <c r="D233" s="182" t="s">
        <v>92</v>
      </c>
      <c r="E233" s="329">
        <f>SUM(Gosforth:Ermelo!E233)</f>
        <v>0</v>
      </c>
      <c r="F233" s="221" t="b">
        <f>(Gosforth!G233+Dalpark!G233+Leandra!G233+Trichardt!G233+Ermelo!G233)=G233</f>
        <v>1</v>
      </c>
      <c r="G233" s="178">
        <f t="shared" si="96"/>
        <v>0</v>
      </c>
      <c r="H233" s="77">
        <f>SUM(Gosforth:Ermelo!H233)</f>
        <v>0</v>
      </c>
      <c r="I233" s="78">
        <f>SUM(Gosforth:Ermelo!I233)</f>
        <v>0</v>
      </c>
      <c r="J233" s="77">
        <f>SUM(Gosforth:Ermelo!J233)</f>
        <v>0</v>
      </c>
      <c r="K233" s="79">
        <f>SUM(Gosforth:Ermelo!K233)</f>
        <v>0</v>
      </c>
      <c r="L233" s="79">
        <f>SUM(Gosforth:Ermelo!L233)</f>
        <v>0</v>
      </c>
      <c r="M233" s="79">
        <f>SUM(Gosforth:Ermelo!M233)</f>
        <v>0</v>
      </c>
      <c r="N233" s="79">
        <f>SUM(Gosforth:Ermelo!N233)</f>
        <v>0</v>
      </c>
      <c r="O233" s="79">
        <f>SUM(Gosforth:Ermelo!O233)</f>
        <v>0</v>
      </c>
      <c r="P233" s="79">
        <f>SUM(Gosforth:Ermelo!P233)</f>
        <v>0</v>
      </c>
      <c r="Q233" s="79">
        <f>SUM(Gosforth:Ermelo!Q233)</f>
        <v>0</v>
      </c>
      <c r="R233" s="79">
        <f>SUM(Gosforth:Ermelo!R233)</f>
        <v>0</v>
      </c>
      <c r="S233" s="79">
        <f>SUM(Gosforth:Ermelo!S233)</f>
        <v>0</v>
      </c>
      <c r="T233" s="79">
        <f>SUM(Gosforth:Ermelo!T233)</f>
        <v>0</v>
      </c>
      <c r="U233" s="78">
        <f>SUM(Gosforth:Ermelo!U233)</f>
        <v>0</v>
      </c>
      <c r="V233" s="77">
        <f>SUM(Gosforth:Ermelo!V233)</f>
        <v>0</v>
      </c>
      <c r="W233" s="79">
        <f>SUM(Gosforth:Ermelo!W233)</f>
        <v>0</v>
      </c>
      <c r="X233" s="79">
        <f>SUM(Gosforth:Ermelo!X233)</f>
        <v>0</v>
      </c>
      <c r="Y233" s="79">
        <f>SUM(Gosforth:Ermelo!Y233)</f>
        <v>0</v>
      </c>
      <c r="Z233" s="79">
        <f>SUM(Gosforth:Ermelo!Z233)</f>
        <v>0</v>
      </c>
      <c r="AA233" s="79">
        <f>SUM(Gosforth:Ermelo!AA233)</f>
        <v>0</v>
      </c>
      <c r="AB233" s="79">
        <f>SUM(Gosforth:Ermelo!AB233)</f>
        <v>0</v>
      </c>
      <c r="AC233" s="79">
        <f>SUM(Gosforth:Ermelo!AC233)</f>
        <v>0</v>
      </c>
      <c r="AD233" s="79">
        <f>SUM(Gosforth:Ermelo!AD233)</f>
        <v>0</v>
      </c>
      <c r="AE233" s="79">
        <f>SUM(Gosforth:Ermelo!AE233)</f>
        <v>0</v>
      </c>
      <c r="AF233" s="79">
        <f>SUM(Gosforth:Ermelo!AF233)</f>
        <v>0</v>
      </c>
      <c r="AG233" s="78">
        <f>SUM(Gosforth:Ermelo!AG233)</f>
        <v>0</v>
      </c>
      <c r="AH233" s="80">
        <f>SUM(Gosforth:Ermelo!AH233)</f>
        <v>0</v>
      </c>
      <c r="AI233" s="79">
        <f>SUM(Gosforth:Ermelo!AI233)</f>
        <v>0</v>
      </c>
      <c r="AJ233" s="79">
        <f>SUM(Gosforth:Ermelo!AJ233)</f>
        <v>0</v>
      </c>
      <c r="AK233" s="79">
        <f>SUM(Gosforth:Ermelo!AK233)</f>
        <v>0</v>
      </c>
      <c r="AL233" s="79">
        <f>SUM(Gosforth:Ermelo!AL233)</f>
        <v>0</v>
      </c>
      <c r="AM233" s="79">
        <f>SUM(Gosforth:Ermelo!AM233)</f>
        <v>0</v>
      </c>
      <c r="AN233" s="79">
        <f>SUM(Gosforth:Ermelo!AN233)</f>
        <v>0</v>
      </c>
      <c r="AO233" s="79">
        <f>SUM(Gosforth:Ermelo!AO233)</f>
        <v>0</v>
      </c>
      <c r="AP233" s="79">
        <f>SUM(Gosforth:Ermelo!AP233)</f>
        <v>0</v>
      </c>
      <c r="AQ233" s="79">
        <f>SUM(Gosforth:Ermelo!AQ233)</f>
        <v>0</v>
      </c>
      <c r="AR233" s="79">
        <f>SUM(Gosforth:Ermelo!AR233)</f>
        <v>0</v>
      </c>
      <c r="AS233" s="78">
        <f>SUM(Gosforth:Ermelo!AS233)</f>
        <v>0</v>
      </c>
      <c r="AT233" s="80">
        <f>SUM(Gosforth:Ermelo!AT233)</f>
        <v>0</v>
      </c>
      <c r="AU233" s="79">
        <f>SUM(Gosforth:Ermelo!AU233)</f>
        <v>0</v>
      </c>
      <c r="AV233" s="79">
        <f>SUM(Gosforth:Ermelo!AV233)</f>
        <v>0</v>
      </c>
      <c r="AW233" s="79">
        <f>SUM(Gosforth:Ermelo!AW233)</f>
        <v>0</v>
      </c>
      <c r="AX233" s="79">
        <f>SUM(Gosforth:Ermelo!AX233)</f>
        <v>0</v>
      </c>
      <c r="AY233" s="79">
        <f>SUM(Gosforth:Ermelo!AY233)</f>
        <v>0</v>
      </c>
      <c r="AZ233" s="79">
        <f>SUM(Gosforth:Ermelo!AZ233)</f>
        <v>0</v>
      </c>
      <c r="BA233" s="79">
        <f>SUM(Gosforth:Ermelo!BA233)</f>
        <v>0</v>
      </c>
      <c r="BB233" s="79">
        <f>SUM(Gosforth:Ermelo!BB233)</f>
        <v>0</v>
      </c>
      <c r="BC233" s="79">
        <f>SUM(Gosforth:Ermelo!BC233)</f>
        <v>0</v>
      </c>
      <c r="BD233" s="79">
        <f>SUM(Gosforth:Ermelo!BD233)</f>
        <v>0</v>
      </c>
      <c r="BE233" s="78">
        <f>SUM(Gosforth:Ermelo!BE233)</f>
        <v>0</v>
      </c>
      <c r="BF233" s="80">
        <f>SUM(Gosforth:Ermelo!BF233)</f>
        <v>0</v>
      </c>
      <c r="BG233" s="79">
        <f>SUM(Gosforth:Ermelo!BG233)</f>
        <v>0</v>
      </c>
      <c r="BH233" s="79">
        <f>SUM(Gosforth:Ermelo!BH233)</f>
        <v>0</v>
      </c>
      <c r="BI233" s="79">
        <f>SUM(Gosforth:Ermelo!BI233)</f>
        <v>0</v>
      </c>
      <c r="BJ233" s="79">
        <f>SUM(Gosforth:Ermelo!BJ233)</f>
        <v>0</v>
      </c>
      <c r="BK233" s="79">
        <f>SUM(Gosforth:Ermelo!BK233)</f>
        <v>0</v>
      </c>
      <c r="BL233" s="79">
        <f>SUM(Gosforth:Ermelo!BL233)</f>
        <v>0</v>
      </c>
      <c r="BM233" s="79">
        <f>SUM(Gosforth:Ermelo!BM233)</f>
        <v>0</v>
      </c>
      <c r="BN233" s="79">
        <f>SUM(Gosforth:Ermelo!BN233)</f>
        <v>0</v>
      </c>
      <c r="BO233" s="79">
        <f>SUM(Gosforth:Ermelo!BO233)</f>
        <v>0</v>
      </c>
      <c r="BP233" s="79">
        <f>SUM(Gosforth:Ermelo!BP233)</f>
        <v>0</v>
      </c>
      <c r="BQ233" s="78">
        <f>SUM(Gosforth:Ermelo!BQ233)</f>
        <v>0</v>
      </c>
      <c r="BR233" s="80">
        <f>SUM(Gosforth:Ermelo!BR233)</f>
        <v>0</v>
      </c>
      <c r="BS233" s="79">
        <f>SUM(Gosforth:Ermelo!BS233)</f>
        <v>0</v>
      </c>
      <c r="BT233" s="79">
        <f>SUM(Gosforth:Ermelo!BT233)</f>
        <v>0</v>
      </c>
      <c r="BU233" s="79">
        <f>SUM(Gosforth:Ermelo!BU233)</f>
        <v>0</v>
      </c>
      <c r="BV233" s="79">
        <f>SUM(Gosforth:Ermelo!BV233)</f>
        <v>0</v>
      </c>
      <c r="BW233" s="79">
        <f>SUM(Gosforth:Ermelo!BW233)</f>
        <v>0</v>
      </c>
      <c r="BX233" s="79">
        <f>SUM(Gosforth:Ermelo!BX233)</f>
        <v>0</v>
      </c>
      <c r="BY233" s="79">
        <f>SUM(Gosforth:Ermelo!BY233)</f>
        <v>0</v>
      </c>
      <c r="BZ233" s="79">
        <f>SUM(Gosforth:Ermelo!BZ233)</f>
        <v>0</v>
      </c>
      <c r="CA233" s="79">
        <f>SUM(Gosforth:Ermelo!CA233)</f>
        <v>0</v>
      </c>
      <c r="CB233" s="79">
        <f>SUM(Gosforth:Ermelo!CB233)</f>
        <v>0</v>
      </c>
      <c r="CC233" s="78">
        <f>SUM(Gosforth:Ermelo!CC233)</f>
        <v>0</v>
      </c>
      <c r="CD233" s="41" t="s">
        <v>54</v>
      </c>
    </row>
    <row r="234" spans="1:82" s="179" customFormat="1" ht="15">
      <c r="B234" s="180" t="s">
        <v>439</v>
      </c>
      <c r="C234" s="181" t="s">
        <v>440</v>
      </c>
      <c r="D234" s="182" t="s">
        <v>92</v>
      </c>
      <c r="E234" s="329">
        <f>SUM(Gosforth:Ermelo!E234)</f>
        <v>0</v>
      </c>
      <c r="F234" s="221" t="b">
        <f>(Gosforth!G234+Dalpark!G234+Leandra!G234+Trichardt!G234+Ermelo!G234)=G234</f>
        <v>1</v>
      </c>
      <c r="G234" s="178">
        <f t="shared" si="96"/>
        <v>0</v>
      </c>
      <c r="H234" s="77">
        <f>SUM(Gosforth:Ermelo!H234)</f>
        <v>0</v>
      </c>
      <c r="I234" s="78">
        <f>SUM(Gosforth:Ermelo!I234)</f>
        <v>0</v>
      </c>
      <c r="J234" s="77">
        <f>SUM(Gosforth:Ermelo!J234)</f>
        <v>0</v>
      </c>
      <c r="K234" s="79">
        <f>SUM(Gosforth:Ermelo!K234)</f>
        <v>0</v>
      </c>
      <c r="L234" s="79">
        <f>SUM(Gosforth:Ermelo!L234)</f>
        <v>0</v>
      </c>
      <c r="M234" s="79">
        <f>SUM(Gosforth:Ermelo!M234)</f>
        <v>0</v>
      </c>
      <c r="N234" s="79">
        <f>SUM(Gosforth:Ermelo!N234)</f>
        <v>0</v>
      </c>
      <c r="O234" s="79">
        <f>SUM(Gosforth:Ermelo!O234)</f>
        <v>0</v>
      </c>
      <c r="P234" s="79">
        <f>SUM(Gosforth:Ermelo!P234)</f>
        <v>0</v>
      </c>
      <c r="Q234" s="79">
        <f>SUM(Gosforth:Ermelo!Q234)</f>
        <v>0</v>
      </c>
      <c r="R234" s="79">
        <f>SUM(Gosforth:Ermelo!R234)</f>
        <v>0</v>
      </c>
      <c r="S234" s="79">
        <f>SUM(Gosforth:Ermelo!S234)</f>
        <v>0</v>
      </c>
      <c r="T234" s="79">
        <f>SUM(Gosforth:Ermelo!T234)</f>
        <v>0</v>
      </c>
      <c r="U234" s="78">
        <f>SUM(Gosforth:Ermelo!U234)</f>
        <v>0</v>
      </c>
      <c r="V234" s="77">
        <f>SUM(Gosforth:Ermelo!V234)</f>
        <v>0</v>
      </c>
      <c r="W234" s="79">
        <f>SUM(Gosforth:Ermelo!W234)</f>
        <v>0</v>
      </c>
      <c r="X234" s="79">
        <f>SUM(Gosforth:Ermelo!X234)</f>
        <v>0</v>
      </c>
      <c r="Y234" s="79">
        <f>SUM(Gosforth:Ermelo!Y234)</f>
        <v>0</v>
      </c>
      <c r="Z234" s="79">
        <f>SUM(Gosforth:Ermelo!Z234)</f>
        <v>0</v>
      </c>
      <c r="AA234" s="79">
        <f>SUM(Gosforth:Ermelo!AA234)</f>
        <v>0</v>
      </c>
      <c r="AB234" s="79">
        <f>SUM(Gosforth:Ermelo!AB234)</f>
        <v>0</v>
      </c>
      <c r="AC234" s="79">
        <f>SUM(Gosforth:Ermelo!AC234)</f>
        <v>0</v>
      </c>
      <c r="AD234" s="79">
        <f>SUM(Gosforth:Ermelo!AD234)</f>
        <v>0</v>
      </c>
      <c r="AE234" s="79">
        <f>SUM(Gosforth:Ermelo!AE234)</f>
        <v>0</v>
      </c>
      <c r="AF234" s="79">
        <f>SUM(Gosforth:Ermelo!AF234)</f>
        <v>0</v>
      </c>
      <c r="AG234" s="78">
        <f>SUM(Gosforth:Ermelo!AG234)</f>
        <v>0</v>
      </c>
      <c r="AH234" s="80">
        <f>SUM(Gosforth:Ermelo!AH234)</f>
        <v>0</v>
      </c>
      <c r="AI234" s="79">
        <f>SUM(Gosforth:Ermelo!AI234)</f>
        <v>0</v>
      </c>
      <c r="AJ234" s="79">
        <f>SUM(Gosforth:Ermelo!AJ234)</f>
        <v>0</v>
      </c>
      <c r="AK234" s="79">
        <f>SUM(Gosforth:Ermelo!AK234)</f>
        <v>0</v>
      </c>
      <c r="AL234" s="79">
        <f>SUM(Gosforth:Ermelo!AL234)</f>
        <v>0</v>
      </c>
      <c r="AM234" s="79">
        <f>SUM(Gosforth:Ermelo!AM234)</f>
        <v>0</v>
      </c>
      <c r="AN234" s="79">
        <f>SUM(Gosforth:Ermelo!AN234)</f>
        <v>0</v>
      </c>
      <c r="AO234" s="79">
        <f>SUM(Gosforth:Ermelo!AO234)</f>
        <v>0</v>
      </c>
      <c r="AP234" s="79">
        <f>SUM(Gosforth:Ermelo!AP234)</f>
        <v>0</v>
      </c>
      <c r="AQ234" s="79">
        <f>SUM(Gosforth:Ermelo!AQ234)</f>
        <v>0</v>
      </c>
      <c r="AR234" s="79">
        <f>SUM(Gosforth:Ermelo!AR234)</f>
        <v>0</v>
      </c>
      <c r="AS234" s="78">
        <f>SUM(Gosforth:Ermelo!AS234)</f>
        <v>0</v>
      </c>
      <c r="AT234" s="80">
        <f>SUM(Gosforth:Ermelo!AT234)</f>
        <v>0</v>
      </c>
      <c r="AU234" s="79">
        <f>SUM(Gosforth:Ermelo!AU234)</f>
        <v>0</v>
      </c>
      <c r="AV234" s="79">
        <f>SUM(Gosforth:Ermelo!AV234)</f>
        <v>0</v>
      </c>
      <c r="AW234" s="79">
        <f>SUM(Gosforth:Ermelo!AW234)</f>
        <v>0</v>
      </c>
      <c r="AX234" s="79">
        <f>SUM(Gosforth:Ermelo!AX234)</f>
        <v>0</v>
      </c>
      <c r="AY234" s="79">
        <f>SUM(Gosforth:Ermelo!AY234)</f>
        <v>0</v>
      </c>
      <c r="AZ234" s="79">
        <f>SUM(Gosforth:Ermelo!AZ234)</f>
        <v>0</v>
      </c>
      <c r="BA234" s="79">
        <f>SUM(Gosforth:Ermelo!BA234)</f>
        <v>0</v>
      </c>
      <c r="BB234" s="79">
        <f>SUM(Gosforth:Ermelo!BB234)</f>
        <v>0</v>
      </c>
      <c r="BC234" s="79">
        <f>SUM(Gosforth:Ermelo!BC234)</f>
        <v>0</v>
      </c>
      <c r="BD234" s="79">
        <f>SUM(Gosforth:Ermelo!BD234)</f>
        <v>0</v>
      </c>
      <c r="BE234" s="78">
        <f>SUM(Gosforth:Ermelo!BE234)</f>
        <v>0</v>
      </c>
      <c r="BF234" s="80">
        <f>SUM(Gosforth:Ermelo!BF234)</f>
        <v>0</v>
      </c>
      <c r="BG234" s="79">
        <f>SUM(Gosforth:Ermelo!BG234)</f>
        <v>0</v>
      </c>
      <c r="BH234" s="79">
        <f>SUM(Gosforth:Ermelo!BH234)</f>
        <v>0</v>
      </c>
      <c r="BI234" s="79">
        <f>SUM(Gosforth:Ermelo!BI234)</f>
        <v>0</v>
      </c>
      <c r="BJ234" s="79">
        <f>SUM(Gosforth:Ermelo!BJ234)</f>
        <v>0</v>
      </c>
      <c r="BK234" s="79">
        <f>SUM(Gosforth:Ermelo!BK234)</f>
        <v>0</v>
      </c>
      <c r="BL234" s="79">
        <f>SUM(Gosforth:Ermelo!BL234)</f>
        <v>0</v>
      </c>
      <c r="BM234" s="79">
        <f>SUM(Gosforth:Ermelo!BM234)</f>
        <v>0</v>
      </c>
      <c r="BN234" s="79">
        <f>SUM(Gosforth:Ermelo!BN234)</f>
        <v>0</v>
      </c>
      <c r="BO234" s="79">
        <f>SUM(Gosforth:Ermelo!BO234)</f>
        <v>0</v>
      </c>
      <c r="BP234" s="79">
        <f>SUM(Gosforth:Ermelo!BP234)</f>
        <v>0</v>
      </c>
      <c r="BQ234" s="78">
        <f>SUM(Gosforth:Ermelo!BQ234)</f>
        <v>0</v>
      </c>
      <c r="BR234" s="80">
        <f>SUM(Gosforth:Ermelo!BR234)</f>
        <v>0</v>
      </c>
      <c r="BS234" s="79">
        <f>SUM(Gosforth:Ermelo!BS234)</f>
        <v>0</v>
      </c>
      <c r="BT234" s="79">
        <f>SUM(Gosforth:Ermelo!BT234)</f>
        <v>0</v>
      </c>
      <c r="BU234" s="79">
        <f>SUM(Gosforth:Ermelo!BU234)</f>
        <v>0</v>
      </c>
      <c r="BV234" s="79">
        <f>SUM(Gosforth:Ermelo!BV234)</f>
        <v>0</v>
      </c>
      <c r="BW234" s="79">
        <f>SUM(Gosforth:Ermelo!BW234)</f>
        <v>0</v>
      </c>
      <c r="BX234" s="79">
        <f>SUM(Gosforth:Ermelo!BX234)</f>
        <v>0</v>
      </c>
      <c r="BY234" s="79">
        <f>SUM(Gosforth:Ermelo!BY234)</f>
        <v>0</v>
      </c>
      <c r="BZ234" s="79">
        <f>SUM(Gosforth:Ermelo!BZ234)</f>
        <v>0</v>
      </c>
      <c r="CA234" s="79">
        <f>SUM(Gosforth:Ermelo!CA234)</f>
        <v>0</v>
      </c>
      <c r="CB234" s="79">
        <f>SUM(Gosforth:Ermelo!CB234)</f>
        <v>0</v>
      </c>
      <c r="CC234" s="78">
        <f>SUM(Gosforth:Ermelo!CC234)</f>
        <v>0</v>
      </c>
      <c r="CD234" s="41" t="s">
        <v>54</v>
      </c>
    </row>
    <row r="235" spans="1:82" s="179" customFormat="1" ht="15">
      <c r="B235" s="180" t="s">
        <v>441</v>
      </c>
      <c r="C235" s="181" t="s">
        <v>442</v>
      </c>
      <c r="D235" s="182" t="s">
        <v>92</v>
      </c>
      <c r="E235" s="329">
        <f>SUM(Gosforth:Ermelo!E235)</f>
        <v>0</v>
      </c>
      <c r="F235" s="221" t="b">
        <f>(Gosforth!G235+Dalpark!G235+Leandra!G235+Trichardt!G235+Ermelo!G235)=G235</f>
        <v>1</v>
      </c>
      <c r="G235" s="178">
        <f t="shared" si="96"/>
        <v>0</v>
      </c>
      <c r="H235" s="77">
        <f>SUM(Gosforth:Ermelo!H235)</f>
        <v>0</v>
      </c>
      <c r="I235" s="78">
        <f>SUM(Gosforth:Ermelo!I235)</f>
        <v>0</v>
      </c>
      <c r="J235" s="77">
        <f>SUM(Gosforth:Ermelo!J235)</f>
        <v>0</v>
      </c>
      <c r="K235" s="79">
        <f>SUM(Gosforth:Ermelo!K235)</f>
        <v>0</v>
      </c>
      <c r="L235" s="79">
        <f>SUM(Gosforth:Ermelo!L235)</f>
        <v>0</v>
      </c>
      <c r="M235" s="79">
        <f>SUM(Gosforth:Ermelo!M235)</f>
        <v>0</v>
      </c>
      <c r="N235" s="79">
        <f>SUM(Gosforth:Ermelo!N235)</f>
        <v>0</v>
      </c>
      <c r="O235" s="79">
        <f>SUM(Gosforth:Ermelo!O235)</f>
        <v>0</v>
      </c>
      <c r="P235" s="79">
        <f>SUM(Gosforth:Ermelo!P235)</f>
        <v>0</v>
      </c>
      <c r="Q235" s="79">
        <f>SUM(Gosforth:Ermelo!Q235)</f>
        <v>0</v>
      </c>
      <c r="R235" s="79">
        <f>SUM(Gosforth:Ermelo!R235)</f>
        <v>0</v>
      </c>
      <c r="S235" s="79">
        <f>SUM(Gosforth:Ermelo!S235)</f>
        <v>0</v>
      </c>
      <c r="T235" s="79">
        <f>SUM(Gosforth:Ermelo!T235)</f>
        <v>0</v>
      </c>
      <c r="U235" s="78">
        <f>SUM(Gosforth:Ermelo!U235)</f>
        <v>0</v>
      </c>
      <c r="V235" s="77">
        <f>SUM(Gosforth:Ermelo!V235)</f>
        <v>0</v>
      </c>
      <c r="W235" s="79">
        <f>SUM(Gosforth:Ermelo!W235)</f>
        <v>0</v>
      </c>
      <c r="X235" s="79">
        <f>SUM(Gosforth:Ermelo!X235)</f>
        <v>0</v>
      </c>
      <c r="Y235" s="79">
        <f>SUM(Gosforth:Ermelo!Y235)</f>
        <v>0</v>
      </c>
      <c r="Z235" s="79">
        <f>SUM(Gosforth:Ermelo!Z235)</f>
        <v>0</v>
      </c>
      <c r="AA235" s="79">
        <f>SUM(Gosforth:Ermelo!AA235)</f>
        <v>0</v>
      </c>
      <c r="AB235" s="79">
        <f>SUM(Gosforth:Ermelo!AB235)</f>
        <v>0</v>
      </c>
      <c r="AC235" s="79">
        <f>SUM(Gosforth:Ermelo!AC235)</f>
        <v>0</v>
      </c>
      <c r="AD235" s="79">
        <f>SUM(Gosforth:Ermelo!AD235)</f>
        <v>0</v>
      </c>
      <c r="AE235" s="79">
        <f>SUM(Gosforth:Ermelo!AE235)</f>
        <v>0</v>
      </c>
      <c r="AF235" s="79">
        <f>SUM(Gosforth:Ermelo!AF235)</f>
        <v>0</v>
      </c>
      <c r="AG235" s="78">
        <f>SUM(Gosforth:Ermelo!AG235)</f>
        <v>0</v>
      </c>
      <c r="AH235" s="80">
        <f>SUM(Gosforth:Ermelo!AH235)</f>
        <v>0</v>
      </c>
      <c r="AI235" s="79">
        <f>SUM(Gosforth:Ermelo!AI235)</f>
        <v>0</v>
      </c>
      <c r="AJ235" s="79">
        <f>SUM(Gosforth:Ermelo!AJ235)</f>
        <v>0</v>
      </c>
      <c r="AK235" s="79">
        <f>SUM(Gosforth:Ermelo!AK235)</f>
        <v>0</v>
      </c>
      <c r="AL235" s="79">
        <f>SUM(Gosforth:Ermelo!AL235)</f>
        <v>0</v>
      </c>
      <c r="AM235" s="79">
        <f>SUM(Gosforth:Ermelo!AM235)</f>
        <v>0</v>
      </c>
      <c r="AN235" s="79">
        <f>SUM(Gosforth:Ermelo!AN235)</f>
        <v>0</v>
      </c>
      <c r="AO235" s="79">
        <f>SUM(Gosforth:Ermelo!AO235)</f>
        <v>0</v>
      </c>
      <c r="AP235" s="79">
        <f>SUM(Gosforth:Ermelo!AP235)</f>
        <v>0</v>
      </c>
      <c r="AQ235" s="79">
        <f>SUM(Gosforth:Ermelo!AQ235)</f>
        <v>0</v>
      </c>
      <c r="AR235" s="79">
        <f>SUM(Gosforth:Ermelo!AR235)</f>
        <v>0</v>
      </c>
      <c r="AS235" s="78">
        <f>SUM(Gosforth:Ermelo!AS235)</f>
        <v>0</v>
      </c>
      <c r="AT235" s="80">
        <f>SUM(Gosforth:Ermelo!AT235)</f>
        <v>0</v>
      </c>
      <c r="AU235" s="79">
        <f>SUM(Gosforth:Ermelo!AU235)</f>
        <v>0</v>
      </c>
      <c r="AV235" s="79">
        <f>SUM(Gosforth:Ermelo!AV235)</f>
        <v>0</v>
      </c>
      <c r="AW235" s="79">
        <f>SUM(Gosforth:Ermelo!AW235)</f>
        <v>0</v>
      </c>
      <c r="AX235" s="79">
        <f>SUM(Gosforth:Ermelo!AX235)</f>
        <v>0</v>
      </c>
      <c r="AY235" s="79">
        <f>SUM(Gosforth:Ermelo!AY235)</f>
        <v>0</v>
      </c>
      <c r="AZ235" s="79">
        <f>SUM(Gosforth:Ermelo!AZ235)</f>
        <v>0</v>
      </c>
      <c r="BA235" s="79">
        <f>SUM(Gosforth:Ermelo!BA235)</f>
        <v>0</v>
      </c>
      <c r="BB235" s="79">
        <f>SUM(Gosforth:Ermelo!BB235)</f>
        <v>0</v>
      </c>
      <c r="BC235" s="79">
        <f>SUM(Gosforth:Ermelo!BC235)</f>
        <v>0</v>
      </c>
      <c r="BD235" s="79">
        <f>SUM(Gosforth:Ermelo!BD235)</f>
        <v>0</v>
      </c>
      <c r="BE235" s="78">
        <f>SUM(Gosforth:Ermelo!BE235)</f>
        <v>0</v>
      </c>
      <c r="BF235" s="80">
        <f>SUM(Gosforth:Ermelo!BF235)</f>
        <v>0</v>
      </c>
      <c r="BG235" s="79">
        <f>SUM(Gosforth:Ermelo!BG235)</f>
        <v>0</v>
      </c>
      <c r="BH235" s="79">
        <f>SUM(Gosforth:Ermelo!BH235)</f>
        <v>0</v>
      </c>
      <c r="BI235" s="79">
        <f>SUM(Gosforth:Ermelo!BI235)</f>
        <v>0</v>
      </c>
      <c r="BJ235" s="79">
        <f>SUM(Gosforth:Ermelo!BJ235)</f>
        <v>0</v>
      </c>
      <c r="BK235" s="79">
        <f>SUM(Gosforth:Ermelo!BK235)</f>
        <v>0</v>
      </c>
      <c r="BL235" s="79">
        <f>SUM(Gosforth:Ermelo!BL235)</f>
        <v>0</v>
      </c>
      <c r="BM235" s="79">
        <f>SUM(Gosforth:Ermelo!BM235)</f>
        <v>0</v>
      </c>
      <c r="BN235" s="79">
        <f>SUM(Gosforth:Ermelo!BN235)</f>
        <v>0</v>
      </c>
      <c r="BO235" s="79">
        <f>SUM(Gosforth:Ermelo!BO235)</f>
        <v>0</v>
      </c>
      <c r="BP235" s="79">
        <f>SUM(Gosforth:Ermelo!BP235)</f>
        <v>0</v>
      </c>
      <c r="BQ235" s="78">
        <f>SUM(Gosforth:Ermelo!BQ235)</f>
        <v>0</v>
      </c>
      <c r="BR235" s="80">
        <f>SUM(Gosforth:Ermelo!BR235)</f>
        <v>0</v>
      </c>
      <c r="BS235" s="79">
        <f>SUM(Gosforth:Ermelo!BS235)</f>
        <v>0</v>
      </c>
      <c r="BT235" s="79">
        <f>SUM(Gosforth:Ermelo!BT235)</f>
        <v>0</v>
      </c>
      <c r="BU235" s="79">
        <f>SUM(Gosforth:Ermelo!BU235)</f>
        <v>0</v>
      </c>
      <c r="BV235" s="79">
        <f>SUM(Gosforth:Ermelo!BV235)</f>
        <v>0</v>
      </c>
      <c r="BW235" s="79">
        <f>SUM(Gosforth:Ermelo!BW235)</f>
        <v>0</v>
      </c>
      <c r="BX235" s="79">
        <f>SUM(Gosforth:Ermelo!BX235)</f>
        <v>0</v>
      </c>
      <c r="BY235" s="79">
        <f>SUM(Gosforth:Ermelo!BY235)</f>
        <v>0</v>
      </c>
      <c r="BZ235" s="79">
        <f>SUM(Gosforth:Ermelo!BZ235)</f>
        <v>0</v>
      </c>
      <c r="CA235" s="79">
        <f>SUM(Gosforth:Ermelo!CA235)</f>
        <v>0</v>
      </c>
      <c r="CB235" s="79">
        <f>SUM(Gosforth:Ermelo!CB235)</f>
        <v>0</v>
      </c>
      <c r="CC235" s="78">
        <f>SUM(Gosforth:Ermelo!CC235)</f>
        <v>0</v>
      </c>
      <c r="CD235" s="41" t="s">
        <v>54</v>
      </c>
    </row>
    <row r="236" spans="1:82" s="179" customFormat="1" ht="15">
      <c r="B236" s="180" t="s">
        <v>443</v>
      </c>
      <c r="C236" s="181" t="s">
        <v>444</v>
      </c>
      <c r="D236" s="182" t="s">
        <v>92</v>
      </c>
      <c r="E236" s="329">
        <f>SUM(Gosforth:Ermelo!E236)</f>
        <v>0</v>
      </c>
      <c r="F236" s="221" t="b">
        <f>(Gosforth!G236+Dalpark!G236+Leandra!G236+Trichardt!G236+Ermelo!G236)=G236</f>
        <v>1</v>
      </c>
      <c r="G236" s="178">
        <f t="shared" si="96"/>
        <v>0</v>
      </c>
      <c r="H236" s="77">
        <f>SUM(Gosforth:Ermelo!H236)</f>
        <v>0</v>
      </c>
      <c r="I236" s="78">
        <f>SUM(Gosforth:Ermelo!I236)</f>
        <v>0</v>
      </c>
      <c r="J236" s="77">
        <f>SUM(Gosforth:Ermelo!J236)</f>
        <v>0</v>
      </c>
      <c r="K236" s="79">
        <f>SUM(Gosforth:Ermelo!K236)</f>
        <v>0</v>
      </c>
      <c r="L236" s="79">
        <f>SUM(Gosforth:Ermelo!L236)</f>
        <v>0</v>
      </c>
      <c r="M236" s="79">
        <f>SUM(Gosforth:Ermelo!M236)</f>
        <v>0</v>
      </c>
      <c r="N236" s="79">
        <f>SUM(Gosforth:Ermelo!N236)</f>
        <v>0</v>
      </c>
      <c r="O236" s="79">
        <f>SUM(Gosforth:Ermelo!O236)</f>
        <v>0</v>
      </c>
      <c r="P236" s="79">
        <f>SUM(Gosforth:Ermelo!P236)</f>
        <v>0</v>
      </c>
      <c r="Q236" s="79">
        <f>SUM(Gosforth:Ermelo!Q236)</f>
        <v>0</v>
      </c>
      <c r="R236" s="79">
        <f>SUM(Gosforth:Ermelo!R236)</f>
        <v>0</v>
      </c>
      <c r="S236" s="79">
        <f>SUM(Gosforth:Ermelo!S236)</f>
        <v>0</v>
      </c>
      <c r="T236" s="79">
        <f>SUM(Gosforth:Ermelo!T236)</f>
        <v>0</v>
      </c>
      <c r="U236" s="78">
        <f>SUM(Gosforth:Ermelo!U236)</f>
        <v>0</v>
      </c>
      <c r="V236" s="77">
        <f>SUM(Gosforth:Ermelo!V236)</f>
        <v>0</v>
      </c>
      <c r="W236" s="79">
        <f>SUM(Gosforth:Ermelo!W236)</f>
        <v>0</v>
      </c>
      <c r="X236" s="79">
        <f>SUM(Gosforth:Ermelo!X236)</f>
        <v>0</v>
      </c>
      <c r="Y236" s="79">
        <f>SUM(Gosforth:Ermelo!Y236)</f>
        <v>0</v>
      </c>
      <c r="Z236" s="79">
        <f>SUM(Gosforth:Ermelo!Z236)</f>
        <v>0</v>
      </c>
      <c r="AA236" s="79">
        <f>SUM(Gosforth:Ermelo!AA236)</f>
        <v>0</v>
      </c>
      <c r="AB236" s="79">
        <f>SUM(Gosforth:Ermelo!AB236)</f>
        <v>0</v>
      </c>
      <c r="AC236" s="79">
        <f>SUM(Gosforth:Ermelo!AC236)</f>
        <v>0</v>
      </c>
      <c r="AD236" s="79">
        <f>SUM(Gosforth:Ermelo!AD236)</f>
        <v>0</v>
      </c>
      <c r="AE236" s="79">
        <f>SUM(Gosforth:Ermelo!AE236)</f>
        <v>0</v>
      </c>
      <c r="AF236" s="79">
        <f>SUM(Gosforth:Ermelo!AF236)</f>
        <v>0</v>
      </c>
      <c r="AG236" s="78">
        <f>SUM(Gosforth:Ermelo!AG236)</f>
        <v>0</v>
      </c>
      <c r="AH236" s="80">
        <f>SUM(Gosforth:Ermelo!AH236)</f>
        <v>0</v>
      </c>
      <c r="AI236" s="79">
        <f>SUM(Gosforth:Ermelo!AI236)</f>
        <v>0</v>
      </c>
      <c r="AJ236" s="79">
        <f>SUM(Gosforth:Ermelo!AJ236)</f>
        <v>0</v>
      </c>
      <c r="AK236" s="79">
        <f>SUM(Gosforth:Ermelo!AK236)</f>
        <v>0</v>
      </c>
      <c r="AL236" s="79">
        <f>SUM(Gosforth:Ermelo!AL236)</f>
        <v>0</v>
      </c>
      <c r="AM236" s="79">
        <f>SUM(Gosforth:Ermelo!AM236)</f>
        <v>0</v>
      </c>
      <c r="AN236" s="79">
        <f>SUM(Gosforth:Ermelo!AN236)</f>
        <v>0</v>
      </c>
      <c r="AO236" s="79">
        <f>SUM(Gosforth:Ermelo!AO236)</f>
        <v>0</v>
      </c>
      <c r="AP236" s="79">
        <f>SUM(Gosforth:Ermelo!AP236)</f>
        <v>0</v>
      </c>
      <c r="AQ236" s="79">
        <f>SUM(Gosforth:Ermelo!AQ236)</f>
        <v>0</v>
      </c>
      <c r="AR236" s="79">
        <f>SUM(Gosforth:Ermelo!AR236)</f>
        <v>0</v>
      </c>
      <c r="AS236" s="78">
        <f>SUM(Gosforth:Ermelo!AS236)</f>
        <v>0</v>
      </c>
      <c r="AT236" s="80">
        <f>SUM(Gosforth:Ermelo!AT236)</f>
        <v>0</v>
      </c>
      <c r="AU236" s="79">
        <f>SUM(Gosforth:Ermelo!AU236)</f>
        <v>0</v>
      </c>
      <c r="AV236" s="79">
        <f>SUM(Gosforth:Ermelo!AV236)</f>
        <v>0</v>
      </c>
      <c r="AW236" s="79">
        <f>SUM(Gosforth:Ermelo!AW236)</f>
        <v>0</v>
      </c>
      <c r="AX236" s="79">
        <f>SUM(Gosforth:Ermelo!AX236)</f>
        <v>0</v>
      </c>
      <c r="AY236" s="79">
        <f>SUM(Gosforth:Ermelo!AY236)</f>
        <v>0</v>
      </c>
      <c r="AZ236" s="79">
        <f>SUM(Gosforth:Ermelo!AZ236)</f>
        <v>0</v>
      </c>
      <c r="BA236" s="79">
        <f>SUM(Gosforth:Ermelo!BA236)</f>
        <v>0</v>
      </c>
      <c r="BB236" s="79">
        <f>SUM(Gosforth:Ermelo!BB236)</f>
        <v>0</v>
      </c>
      <c r="BC236" s="79">
        <f>SUM(Gosforth:Ermelo!BC236)</f>
        <v>0</v>
      </c>
      <c r="BD236" s="79">
        <f>SUM(Gosforth:Ermelo!BD236)</f>
        <v>0</v>
      </c>
      <c r="BE236" s="78">
        <f>SUM(Gosforth:Ermelo!BE236)</f>
        <v>0</v>
      </c>
      <c r="BF236" s="80">
        <f>SUM(Gosforth:Ermelo!BF236)</f>
        <v>0</v>
      </c>
      <c r="BG236" s="79">
        <f>SUM(Gosforth:Ermelo!BG236)</f>
        <v>0</v>
      </c>
      <c r="BH236" s="79">
        <f>SUM(Gosforth:Ermelo!BH236)</f>
        <v>0</v>
      </c>
      <c r="BI236" s="79">
        <f>SUM(Gosforth:Ermelo!BI236)</f>
        <v>0</v>
      </c>
      <c r="BJ236" s="79">
        <f>SUM(Gosforth:Ermelo!BJ236)</f>
        <v>0</v>
      </c>
      <c r="BK236" s="79">
        <f>SUM(Gosforth:Ermelo!BK236)</f>
        <v>0</v>
      </c>
      <c r="BL236" s="79">
        <f>SUM(Gosforth:Ermelo!BL236)</f>
        <v>0</v>
      </c>
      <c r="BM236" s="79">
        <f>SUM(Gosforth:Ermelo!BM236)</f>
        <v>0</v>
      </c>
      <c r="BN236" s="79">
        <f>SUM(Gosforth:Ermelo!BN236)</f>
        <v>0</v>
      </c>
      <c r="BO236" s="79">
        <f>SUM(Gosforth:Ermelo!BO236)</f>
        <v>0</v>
      </c>
      <c r="BP236" s="79">
        <f>SUM(Gosforth:Ermelo!BP236)</f>
        <v>0</v>
      </c>
      <c r="BQ236" s="78">
        <f>SUM(Gosforth:Ermelo!BQ236)</f>
        <v>0</v>
      </c>
      <c r="BR236" s="80">
        <f>SUM(Gosforth:Ermelo!BR236)</f>
        <v>0</v>
      </c>
      <c r="BS236" s="79">
        <f>SUM(Gosforth:Ermelo!BS236)</f>
        <v>0</v>
      </c>
      <c r="BT236" s="79">
        <f>SUM(Gosforth:Ermelo!BT236)</f>
        <v>0</v>
      </c>
      <c r="BU236" s="79">
        <f>SUM(Gosforth:Ermelo!BU236)</f>
        <v>0</v>
      </c>
      <c r="BV236" s="79">
        <f>SUM(Gosforth:Ermelo!BV236)</f>
        <v>0</v>
      </c>
      <c r="BW236" s="79">
        <f>SUM(Gosforth:Ermelo!BW236)</f>
        <v>0</v>
      </c>
      <c r="BX236" s="79">
        <f>SUM(Gosforth:Ermelo!BX236)</f>
        <v>0</v>
      </c>
      <c r="BY236" s="79">
        <f>SUM(Gosforth:Ermelo!BY236)</f>
        <v>0</v>
      </c>
      <c r="BZ236" s="79">
        <f>SUM(Gosforth:Ermelo!BZ236)</f>
        <v>0</v>
      </c>
      <c r="CA236" s="79">
        <f>SUM(Gosforth:Ermelo!CA236)</f>
        <v>0</v>
      </c>
      <c r="CB236" s="79">
        <f>SUM(Gosforth:Ermelo!CB236)</f>
        <v>0</v>
      </c>
      <c r="CC236" s="78">
        <f>SUM(Gosforth:Ermelo!CC236)</f>
        <v>0</v>
      </c>
      <c r="CD236" s="41" t="s">
        <v>54</v>
      </c>
    </row>
    <row r="237" spans="1:82" s="179" customFormat="1" ht="15">
      <c r="B237" s="75" t="s">
        <v>445</v>
      </c>
      <c r="C237" s="131" t="s">
        <v>446</v>
      </c>
      <c r="D237" s="141" t="s">
        <v>92</v>
      </c>
      <c r="E237" s="266">
        <f>SUM(Gosforth:Ermelo!E237)</f>
        <v>5</v>
      </c>
      <c r="F237" s="221" t="b">
        <f>(Gosforth!G237+Dalpark!G237+Leandra!G237+Trichardt!G237+Ermelo!G237)=G237</f>
        <v>1</v>
      </c>
      <c r="G237" s="76">
        <f t="shared" ref="G237:G238" si="97">+SUM(H237:CC237)</f>
        <v>0</v>
      </c>
      <c r="H237" s="77">
        <f>SUM(Gosforth:Ermelo!H237)</f>
        <v>0</v>
      </c>
      <c r="I237" s="78">
        <f>SUM(Gosforth:Ermelo!I237)</f>
        <v>0</v>
      </c>
      <c r="J237" s="77">
        <f>SUM(Gosforth:Ermelo!J237)</f>
        <v>0</v>
      </c>
      <c r="K237" s="79">
        <f>SUM(Gosforth:Ermelo!K237)</f>
        <v>0</v>
      </c>
      <c r="L237" s="79">
        <f>SUM(Gosforth:Ermelo!L237)</f>
        <v>0</v>
      </c>
      <c r="M237" s="79">
        <f>SUM(Gosforth:Ermelo!M237)</f>
        <v>0</v>
      </c>
      <c r="N237" s="79">
        <f>SUM(Gosforth:Ermelo!N237)</f>
        <v>0</v>
      </c>
      <c r="O237" s="79">
        <f>SUM(Gosforth:Ermelo!O237)</f>
        <v>0</v>
      </c>
      <c r="P237" s="79">
        <f>SUM(Gosforth:Ermelo!P237)</f>
        <v>0</v>
      </c>
      <c r="Q237" s="79">
        <f>SUM(Gosforth:Ermelo!Q237)</f>
        <v>0</v>
      </c>
      <c r="R237" s="79">
        <f>SUM(Gosforth:Ermelo!R237)</f>
        <v>0</v>
      </c>
      <c r="S237" s="79">
        <f>SUM(Gosforth:Ermelo!S237)</f>
        <v>0</v>
      </c>
      <c r="T237" s="79">
        <f>SUM(Gosforth:Ermelo!T237)</f>
        <v>0</v>
      </c>
      <c r="U237" s="78">
        <f>SUM(Gosforth:Ermelo!U237)</f>
        <v>0</v>
      </c>
      <c r="V237" s="77">
        <f>SUM(Gosforth:Ermelo!V237)</f>
        <v>0</v>
      </c>
      <c r="W237" s="79">
        <f>SUM(Gosforth:Ermelo!W237)</f>
        <v>0</v>
      </c>
      <c r="X237" s="79">
        <f>SUM(Gosforth:Ermelo!X237)</f>
        <v>0</v>
      </c>
      <c r="Y237" s="79">
        <f>SUM(Gosforth:Ermelo!Y237)</f>
        <v>0</v>
      </c>
      <c r="Z237" s="79">
        <f>SUM(Gosforth:Ermelo!Z237)</f>
        <v>0</v>
      </c>
      <c r="AA237" s="79">
        <f>SUM(Gosforth:Ermelo!AA237)</f>
        <v>0</v>
      </c>
      <c r="AB237" s="79">
        <f>SUM(Gosforth:Ermelo!AB237)</f>
        <v>0</v>
      </c>
      <c r="AC237" s="79">
        <f>SUM(Gosforth:Ermelo!AC237)</f>
        <v>0</v>
      </c>
      <c r="AD237" s="79">
        <f>SUM(Gosforth:Ermelo!AD237)</f>
        <v>0</v>
      </c>
      <c r="AE237" s="79">
        <f>SUM(Gosforth:Ermelo!AE237)</f>
        <v>0</v>
      </c>
      <c r="AF237" s="79">
        <f>SUM(Gosforth:Ermelo!AF237)</f>
        <v>0</v>
      </c>
      <c r="AG237" s="78">
        <f>SUM(Gosforth:Ermelo!AG237)</f>
        <v>0</v>
      </c>
      <c r="AH237" s="80">
        <f>SUM(Gosforth:Ermelo!AH237)</f>
        <v>0</v>
      </c>
      <c r="AI237" s="79">
        <f>SUM(Gosforth:Ermelo!AI237)</f>
        <v>0</v>
      </c>
      <c r="AJ237" s="79">
        <f>SUM(Gosforth:Ermelo!AJ237)</f>
        <v>0</v>
      </c>
      <c r="AK237" s="79">
        <f>SUM(Gosforth:Ermelo!AK237)</f>
        <v>0</v>
      </c>
      <c r="AL237" s="79">
        <f>SUM(Gosforth:Ermelo!AL237)</f>
        <v>0</v>
      </c>
      <c r="AM237" s="79">
        <f>SUM(Gosforth:Ermelo!AM237)</f>
        <v>0</v>
      </c>
      <c r="AN237" s="79">
        <f>SUM(Gosforth:Ermelo!AN237)</f>
        <v>0</v>
      </c>
      <c r="AO237" s="79">
        <f>SUM(Gosforth:Ermelo!AO237)</f>
        <v>0</v>
      </c>
      <c r="AP237" s="79">
        <f>SUM(Gosforth:Ermelo!AP237)</f>
        <v>0</v>
      </c>
      <c r="AQ237" s="79">
        <f>SUM(Gosforth:Ermelo!AQ237)</f>
        <v>0</v>
      </c>
      <c r="AR237" s="79">
        <f>SUM(Gosforth:Ermelo!AR237)</f>
        <v>0</v>
      </c>
      <c r="AS237" s="78">
        <f>SUM(Gosforth:Ermelo!AS237)</f>
        <v>0</v>
      </c>
      <c r="AT237" s="80">
        <f>SUM(Gosforth:Ermelo!AT237)</f>
        <v>0</v>
      </c>
      <c r="AU237" s="79">
        <f>SUM(Gosforth:Ermelo!AU237)</f>
        <v>0</v>
      </c>
      <c r="AV237" s="79">
        <f>SUM(Gosforth:Ermelo!AV237)</f>
        <v>0</v>
      </c>
      <c r="AW237" s="79">
        <f>SUM(Gosforth:Ermelo!AW237)</f>
        <v>0</v>
      </c>
      <c r="AX237" s="79">
        <f>SUM(Gosforth:Ermelo!AX237)</f>
        <v>0</v>
      </c>
      <c r="AY237" s="79">
        <f>SUM(Gosforth:Ermelo!AY237)</f>
        <v>0</v>
      </c>
      <c r="AZ237" s="79">
        <f>SUM(Gosforth:Ermelo!AZ237)</f>
        <v>0</v>
      </c>
      <c r="BA237" s="79">
        <f>SUM(Gosforth:Ermelo!BA237)</f>
        <v>0</v>
      </c>
      <c r="BB237" s="79">
        <f>SUM(Gosforth:Ermelo!BB237)</f>
        <v>0</v>
      </c>
      <c r="BC237" s="79">
        <f>SUM(Gosforth:Ermelo!BC237)</f>
        <v>0</v>
      </c>
      <c r="BD237" s="79">
        <f>SUM(Gosforth:Ermelo!BD237)</f>
        <v>0</v>
      </c>
      <c r="BE237" s="78">
        <f>SUM(Gosforth:Ermelo!BE237)</f>
        <v>0</v>
      </c>
      <c r="BF237" s="80">
        <f>SUM(Gosforth:Ermelo!BF237)</f>
        <v>0</v>
      </c>
      <c r="BG237" s="79">
        <f>SUM(Gosforth:Ermelo!BG237)</f>
        <v>0</v>
      </c>
      <c r="BH237" s="79">
        <f>SUM(Gosforth:Ermelo!BH237)</f>
        <v>0</v>
      </c>
      <c r="BI237" s="79">
        <f>SUM(Gosforth:Ermelo!BI237)</f>
        <v>0</v>
      </c>
      <c r="BJ237" s="79">
        <f>SUM(Gosforth:Ermelo!BJ237)</f>
        <v>0</v>
      </c>
      <c r="BK237" s="79">
        <f>SUM(Gosforth:Ermelo!BK237)</f>
        <v>0</v>
      </c>
      <c r="BL237" s="79">
        <f>SUM(Gosforth:Ermelo!BL237)</f>
        <v>0</v>
      </c>
      <c r="BM237" s="79">
        <f>SUM(Gosforth:Ermelo!BM237)</f>
        <v>0</v>
      </c>
      <c r="BN237" s="79">
        <f>SUM(Gosforth:Ermelo!BN237)</f>
        <v>0</v>
      </c>
      <c r="BO237" s="79">
        <f>SUM(Gosforth:Ermelo!BO237)</f>
        <v>0</v>
      </c>
      <c r="BP237" s="79">
        <f>SUM(Gosforth:Ermelo!BP237)</f>
        <v>0</v>
      </c>
      <c r="BQ237" s="78">
        <f>SUM(Gosforth:Ermelo!BQ237)</f>
        <v>0</v>
      </c>
      <c r="BR237" s="80">
        <f>SUM(Gosforth:Ermelo!BR237)</f>
        <v>0</v>
      </c>
      <c r="BS237" s="79">
        <f>SUM(Gosforth:Ermelo!BS237)</f>
        <v>0</v>
      </c>
      <c r="BT237" s="79">
        <f>SUM(Gosforth:Ermelo!BT237)</f>
        <v>0</v>
      </c>
      <c r="BU237" s="79">
        <f>SUM(Gosforth:Ermelo!BU237)</f>
        <v>0</v>
      </c>
      <c r="BV237" s="79">
        <f>SUM(Gosforth:Ermelo!BV237)</f>
        <v>0</v>
      </c>
      <c r="BW237" s="79">
        <f>SUM(Gosforth:Ermelo!BW237)</f>
        <v>0</v>
      </c>
      <c r="BX237" s="79">
        <f>SUM(Gosforth:Ermelo!BX237)</f>
        <v>0</v>
      </c>
      <c r="BY237" s="79">
        <f>SUM(Gosforth:Ermelo!BY237)</f>
        <v>0</v>
      </c>
      <c r="BZ237" s="79">
        <f>SUM(Gosforth:Ermelo!BZ237)</f>
        <v>0</v>
      </c>
      <c r="CA237" s="79">
        <f>SUM(Gosforth:Ermelo!CA237)</f>
        <v>0</v>
      </c>
      <c r="CB237" s="79">
        <f>SUM(Gosforth:Ermelo!CB237)</f>
        <v>0</v>
      </c>
      <c r="CC237" s="78">
        <f>SUM(Gosforth:Ermelo!CC237)</f>
        <v>0</v>
      </c>
      <c r="CD237" s="41" t="s">
        <v>54</v>
      </c>
    </row>
    <row r="238" spans="1:82" ht="30">
      <c r="A238" s="41"/>
      <c r="B238" s="180" t="s">
        <v>447</v>
      </c>
      <c r="C238" s="181" t="s">
        <v>448</v>
      </c>
      <c r="D238" s="182" t="s">
        <v>243</v>
      </c>
      <c r="E238" s="329">
        <f>SUM(Gosforth:Ermelo!E238)</f>
        <v>0</v>
      </c>
      <c r="F238" s="221" t="b">
        <f>(Gosforth!G238+Dalpark!G238+Leandra!G238+Trichardt!G238+Ermelo!G238)=G238</f>
        <v>1</v>
      </c>
      <c r="G238" s="178">
        <f t="shared" si="97"/>
        <v>0</v>
      </c>
      <c r="H238" s="77">
        <f>SUM(Gosforth:Ermelo!H238)</f>
        <v>0</v>
      </c>
      <c r="I238" s="78">
        <f>SUM(Gosforth:Ermelo!I238)</f>
        <v>0</v>
      </c>
      <c r="J238" s="77">
        <f>SUM(Gosforth:Ermelo!J238)</f>
        <v>0</v>
      </c>
      <c r="K238" s="79">
        <f>SUM(Gosforth:Ermelo!K238)</f>
        <v>0</v>
      </c>
      <c r="L238" s="79">
        <f>SUM(Gosforth:Ermelo!L238)</f>
        <v>0</v>
      </c>
      <c r="M238" s="79">
        <f>SUM(Gosforth:Ermelo!M238)</f>
        <v>0</v>
      </c>
      <c r="N238" s="79">
        <f>SUM(Gosforth:Ermelo!N238)</f>
        <v>0</v>
      </c>
      <c r="O238" s="79">
        <f>SUM(Gosforth:Ermelo!O238)</f>
        <v>0</v>
      </c>
      <c r="P238" s="79">
        <f>SUM(Gosforth:Ermelo!P238)</f>
        <v>0</v>
      </c>
      <c r="Q238" s="79">
        <f>SUM(Gosforth:Ermelo!Q238)</f>
        <v>0</v>
      </c>
      <c r="R238" s="79">
        <f>SUM(Gosforth:Ermelo!R238)</f>
        <v>0</v>
      </c>
      <c r="S238" s="79">
        <f>SUM(Gosforth:Ermelo!S238)</f>
        <v>0</v>
      </c>
      <c r="T238" s="79">
        <f>SUM(Gosforth:Ermelo!T238)</f>
        <v>0</v>
      </c>
      <c r="U238" s="78">
        <f>SUM(Gosforth:Ermelo!U238)</f>
        <v>0</v>
      </c>
      <c r="V238" s="77">
        <f>SUM(Gosforth:Ermelo!V238)</f>
        <v>0</v>
      </c>
      <c r="W238" s="79">
        <f>SUM(Gosforth:Ermelo!W238)</f>
        <v>0</v>
      </c>
      <c r="X238" s="79">
        <f>SUM(Gosforth:Ermelo!X238)</f>
        <v>0</v>
      </c>
      <c r="Y238" s="79">
        <f>SUM(Gosforth:Ermelo!Y238)</f>
        <v>0</v>
      </c>
      <c r="Z238" s="79">
        <f>SUM(Gosforth:Ermelo!Z238)</f>
        <v>0</v>
      </c>
      <c r="AA238" s="79">
        <f>SUM(Gosforth:Ermelo!AA238)</f>
        <v>0</v>
      </c>
      <c r="AB238" s="79">
        <f>SUM(Gosforth:Ermelo!AB238)</f>
        <v>0</v>
      </c>
      <c r="AC238" s="79">
        <f>SUM(Gosforth:Ermelo!AC238)</f>
        <v>0</v>
      </c>
      <c r="AD238" s="79">
        <f>SUM(Gosforth:Ermelo!AD238)</f>
        <v>0</v>
      </c>
      <c r="AE238" s="79">
        <f>SUM(Gosforth:Ermelo!AE238)</f>
        <v>0</v>
      </c>
      <c r="AF238" s="79">
        <f>SUM(Gosforth:Ermelo!AF238)</f>
        <v>0</v>
      </c>
      <c r="AG238" s="78">
        <f>SUM(Gosforth:Ermelo!AG238)</f>
        <v>0</v>
      </c>
      <c r="AH238" s="80">
        <f>SUM(Gosforth:Ermelo!AH238)</f>
        <v>0</v>
      </c>
      <c r="AI238" s="79">
        <f>SUM(Gosforth:Ermelo!AI238)</f>
        <v>0</v>
      </c>
      <c r="AJ238" s="79">
        <f>SUM(Gosforth:Ermelo!AJ238)</f>
        <v>0</v>
      </c>
      <c r="AK238" s="79">
        <f>SUM(Gosforth:Ermelo!AK238)</f>
        <v>0</v>
      </c>
      <c r="AL238" s="79">
        <f>SUM(Gosforth:Ermelo!AL238)</f>
        <v>0</v>
      </c>
      <c r="AM238" s="79">
        <f>SUM(Gosforth:Ermelo!AM238)</f>
        <v>0</v>
      </c>
      <c r="AN238" s="79">
        <f>SUM(Gosforth:Ermelo!AN238)</f>
        <v>0</v>
      </c>
      <c r="AO238" s="79">
        <f>SUM(Gosforth:Ermelo!AO238)</f>
        <v>0</v>
      </c>
      <c r="AP238" s="79">
        <f>SUM(Gosforth:Ermelo!AP238)</f>
        <v>0</v>
      </c>
      <c r="AQ238" s="79">
        <f>SUM(Gosforth:Ermelo!AQ238)</f>
        <v>0</v>
      </c>
      <c r="AR238" s="79">
        <f>SUM(Gosforth:Ermelo!AR238)</f>
        <v>0</v>
      </c>
      <c r="AS238" s="78">
        <f>SUM(Gosforth:Ermelo!AS238)</f>
        <v>0</v>
      </c>
      <c r="AT238" s="80">
        <f>SUM(Gosforth:Ermelo!AT238)</f>
        <v>0</v>
      </c>
      <c r="AU238" s="79">
        <f>SUM(Gosforth:Ermelo!AU238)</f>
        <v>0</v>
      </c>
      <c r="AV238" s="79">
        <f>SUM(Gosforth:Ermelo!AV238)</f>
        <v>0</v>
      </c>
      <c r="AW238" s="79">
        <f>SUM(Gosforth:Ermelo!AW238)</f>
        <v>0</v>
      </c>
      <c r="AX238" s="79">
        <f>SUM(Gosforth:Ermelo!AX238)</f>
        <v>0</v>
      </c>
      <c r="AY238" s="79">
        <f>SUM(Gosforth:Ermelo!AY238)</f>
        <v>0</v>
      </c>
      <c r="AZ238" s="79">
        <f>SUM(Gosforth:Ermelo!AZ238)</f>
        <v>0</v>
      </c>
      <c r="BA238" s="79">
        <f>SUM(Gosforth:Ermelo!BA238)</f>
        <v>0</v>
      </c>
      <c r="BB238" s="79">
        <f>SUM(Gosforth:Ermelo!BB238)</f>
        <v>0</v>
      </c>
      <c r="BC238" s="79">
        <f>SUM(Gosforth:Ermelo!BC238)</f>
        <v>0</v>
      </c>
      <c r="BD238" s="79">
        <f>SUM(Gosforth:Ermelo!BD238)</f>
        <v>0</v>
      </c>
      <c r="BE238" s="78">
        <f>SUM(Gosforth:Ermelo!BE238)</f>
        <v>0</v>
      </c>
      <c r="BF238" s="80">
        <f>SUM(Gosforth:Ermelo!BF238)</f>
        <v>0</v>
      </c>
      <c r="BG238" s="79">
        <f>SUM(Gosforth:Ermelo!BG238)</f>
        <v>0</v>
      </c>
      <c r="BH238" s="79">
        <f>SUM(Gosforth:Ermelo!BH238)</f>
        <v>0</v>
      </c>
      <c r="BI238" s="79">
        <f>SUM(Gosforth:Ermelo!BI238)</f>
        <v>0</v>
      </c>
      <c r="BJ238" s="79">
        <f>SUM(Gosforth:Ermelo!BJ238)</f>
        <v>0</v>
      </c>
      <c r="BK238" s="79">
        <f>SUM(Gosforth:Ermelo!BK238)</f>
        <v>0</v>
      </c>
      <c r="BL238" s="79">
        <f>SUM(Gosforth:Ermelo!BL238)</f>
        <v>0</v>
      </c>
      <c r="BM238" s="79">
        <f>SUM(Gosforth:Ermelo!BM238)</f>
        <v>0</v>
      </c>
      <c r="BN238" s="79">
        <f>SUM(Gosforth:Ermelo!BN238)</f>
        <v>0</v>
      </c>
      <c r="BO238" s="79">
        <f>SUM(Gosforth:Ermelo!BO238)</f>
        <v>0</v>
      </c>
      <c r="BP238" s="79">
        <f>SUM(Gosforth:Ermelo!BP238)</f>
        <v>0</v>
      </c>
      <c r="BQ238" s="78">
        <f>SUM(Gosforth:Ermelo!BQ238)</f>
        <v>0</v>
      </c>
      <c r="BR238" s="80">
        <f>SUM(Gosforth:Ermelo!BR238)</f>
        <v>0</v>
      </c>
      <c r="BS238" s="79">
        <f>SUM(Gosforth:Ermelo!BS238)</f>
        <v>0</v>
      </c>
      <c r="BT238" s="79">
        <f>SUM(Gosforth:Ermelo!BT238)</f>
        <v>0</v>
      </c>
      <c r="BU238" s="79">
        <f>SUM(Gosforth:Ermelo!BU238)</f>
        <v>0</v>
      </c>
      <c r="BV238" s="79">
        <f>SUM(Gosforth:Ermelo!BV238)</f>
        <v>0</v>
      </c>
      <c r="BW238" s="79">
        <f>SUM(Gosforth:Ermelo!BW238)</f>
        <v>0</v>
      </c>
      <c r="BX238" s="79">
        <f>SUM(Gosforth:Ermelo!BX238)</f>
        <v>0</v>
      </c>
      <c r="BY238" s="79">
        <f>SUM(Gosforth:Ermelo!BY238)</f>
        <v>0</v>
      </c>
      <c r="BZ238" s="79">
        <f>SUM(Gosforth:Ermelo!BZ238)</f>
        <v>0</v>
      </c>
      <c r="CA238" s="79">
        <f>SUM(Gosforth:Ermelo!CA238)</f>
        <v>0</v>
      </c>
      <c r="CB238" s="79">
        <f>SUM(Gosforth:Ermelo!CB238)</f>
        <v>0</v>
      </c>
      <c r="CC238" s="78">
        <f>SUM(Gosforth:Ermelo!CC238)</f>
        <v>0</v>
      </c>
      <c r="CD238" s="41" t="s">
        <v>54</v>
      </c>
    </row>
    <row r="239" spans="1:82" ht="30">
      <c r="A239" s="41"/>
      <c r="B239" s="180" t="s">
        <v>449</v>
      </c>
      <c r="C239" s="181" t="s">
        <v>450</v>
      </c>
      <c r="D239" s="182" t="s">
        <v>92</v>
      </c>
      <c r="E239" s="329">
        <f>SUM(Gosforth:Ermelo!E239)</f>
        <v>0</v>
      </c>
      <c r="F239" s="221" t="b">
        <f>(Gosforth!G239+Dalpark!G239+Leandra!G239+Trichardt!G239+Ermelo!G239)=G239</f>
        <v>1</v>
      </c>
      <c r="G239" s="178">
        <f t="shared" ref="G239:G243" si="98">+SUM(H239:CC239)</f>
        <v>0</v>
      </c>
      <c r="H239" s="77">
        <f>SUM(Gosforth:Ermelo!H239)</f>
        <v>0</v>
      </c>
      <c r="I239" s="78">
        <f>SUM(Gosforth:Ermelo!I239)</f>
        <v>0</v>
      </c>
      <c r="J239" s="77">
        <f>SUM(Gosforth:Ermelo!J239)</f>
        <v>0</v>
      </c>
      <c r="K239" s="79">
        <f>SUM(Gosforth:Ermelo!K239)</f>
        <v>0</v>
      </c>
      <c r="L239" s="79">
        <f>SUM(Gosforth:Ermelo!L239)</f>
        <v>0</v>
      </c>
      <c r="M239" s="79">
        <f>SUM(Gosforth:Ermelo!M239)</f>
        <v>0</v>
      </c>
      <c r="N239" s="79">
        <f>SUM(Gosforth:Ermelo!N239)</f>
        <v>0</v>
      </c>
      <c r="O239" s="79">
        <f>SUM(Gosforth:Ermelo!O239)</f>
        <v>0</v>
      </c>
      <c r="P239" s="79">
        <f>SUM(Gosforth:Ermelo!P239)</f>
        <v>0</v>
      </c>
      <c r="Q239" s="79">
        <f>SUM(Gosforth:Ermelo!Q239)</f>
        <v>0</v>
      </c>
      <c r="R239" s="79">
        <f>SUM(Gosforth:Ermelo!R239)</f>
        <v>0</v>
      </c>
      <c r="S239" s="79">
        <f>SUM(Gosforth:Ermelo!S239)</f>
        <v>0</v>
      </c>
      <c r="T239" s="79">
        <f>SUM(Gosforth:Ermelo!T239)</f>
        <v>0</v>
      </c>
      <c r="U239" s="78">
        <f>SUM(Gosforth:Ermelo!U239)</f>
        <v>0</v>
      </c>
      <c r="V239" s="77">
        <f>SUM(Gosforth:Ermelo!V239)</f>
        <v>0</v>
      </c>
      <c r="W239" s="79">
        <f>SUM(Gosforth:Ermelo!W239)</f>
        <v>0</v>
      </c>
      <c r="X239" s="79">
        <f>SUM(Gosforth:Ermelo!X239)</f>
        <v>0</v>
      </c>
      <c r="Y239" s="79">
        <f>SUM(Gosforth:Ermelo!Y239)</f>
        <v>0</v>
      </c>
      <c r="Z239" s="79">
        <f>SUM(Gosforth:Ermelo!Z239)</f>
        <v>0</v>
      </c>
      <c r="AA239" s="79">
        <f>SUM(Gosforth:Ermelo!AA239)</f>
        <v>0</v>
      </c>
      <c r="AB239" s="79">
        <f>SUM(Gosforth:Ermelo!AB239)</f>
        <v>0</v>
      </c>
      <c r="AC239" s="79">
        <f>SUM(Gosforth:Ermelo!AC239)</f>
        <v>0</v>
      </c>
      <c r="AD239" s="79">
        <f>SUM(Gosforth:Ermelo!AD239)</f>
        <v>0</v>
      </c>
      <c r="AE239" s="79">
        <f>SUM(Gosforth:Ermelo!AE239)</f>
        <v>0</v>
      </c>
      <c r="AF239" s="79">
        <f>SUM(Gosforth:Ermelo!AF239)</f>
        <v>0</v>
      </c>
      <c r="AG239" s="78">
        <f>SUM(Gosforth:Ermelo!AG239)</f>
        <v>0</v>
      </c>
      <c r="AH239" s="80">
        <f>SUM(Gosforth:Ermelo!AH239)</f>
        <v>0</v>
      </c>
      <c r="AI239" s="79">
        <f>SUM(Gosforth:Ermelo!AI239)</f>
        <v>0</v>
      </c>
      <c r="AJ239" s="79">
        <f>SUM(Gosforth:Ermelo!AJ239)</f>
        <v>0</v>
      </c>
      <c r="AK239" s="79">
        <f>SUM(Gosforth:Ermelo!AK239)</f>
        <v>0</v>
      </c>
      <c r="AL239" s="79">
        <f>SUM(Gosforth:Ermelo!AL239)</f>
        <v>0</v>
      </c>
      <c r="AM239" s="79">
        <f>SUM(Gosforth:Ermelo!AM239)</f>
        <v>0</v>
      </c>
      <c r="AN239" s="79">
        <f>SUM(Gosforth:Ermelo!AN239)</f>
        <v>0</v>
      </c>
      <c r="AO239" s="79">
        <f>SUM(Gosforth:Ermelo!AO239)</f>
        <v>0</v>
      </c>
      <c r="AP239" s="79">
        <f>SUM(Gosforth:Ermelo!AP239)</f>
        <v>0</v>
      </c>
      <c r="AQ239" s="79">
        <f>SUM(Gosforth:Ermelo!AQ239)</f>
        <v>0</v>
      </c>
      <c r="AR239" s="79">
        <f>SUM(Gosforth:Ermelo!AR239)</f>
        <v>0</v>
      </c>
      <c r="AS239" s="78">
        <f>SUM(Gosforth:Ermelo!AS239)</f>
        <v>0</v>
      </c>
      <c r="AT239" s="80">
        <f>SUM(Gosforth:Ermelo!AT239)</f>
        <v>0</v>
      </c>
      <c r="AU239" s="79">
        <f>SUM(Gosforth:Ermelo!AU239)</f>
        <v>0</v>
      </c>
      <c r="AV239" s="79">
        <f>SUM(Gosforth:Ermelo!AV239)</f>
        <v>0</v>
      </c>
      <c r="AW239" s="79">
        <f>SUM(Gosforth:Ermelo!AW239)</f>
        <v>0</v>
      </c>
      <c r="AX239" s="79">
        <f>SUM(Gosforth:Ermelo!AX239)</f>
        <v>0</v>
      </c>
      <c r="AY239" s="79">
        <f>SUM(Gosforth:Ermelo!AY239)</f>
        <v>0</v>
      </c>
      <c r="AZ239" s="79">
        <f>SUM(Gosforth:Ermelo!AZ239)</f>
        <v>0</v>
      </c>
      <c r="BA239" s="79">
        <f>SUM(Gosforth:Ermelo!BA239)</f>
        <v>0</v>
      </c>
      <c r="BB239" s="79">
        <f>SUM(Gosforth:Ermelo!BB239)</f>
        <v>0</v>
      </c>
      <c r="BC239" s="79">
        <f>SUM(Gosforth:Ermelo!BC239)</f>
        <v>0</v>
      </c>
      <c r="BD239" s="79">
        <f>SUM(Gosforth:Ermelo!BD239)</f>
        <v>0</v>
      </c>
      <c r="BE239" s="78">
        <f>SUM(Gosforth:Ermelo!BE239)</f>
        <v>0</v>
      </c>
      <c r="BF239" s="80">
        <f>SUM(Gosforth:Ermelo!BF239)</f>
        <v>0</v>
      </c>
      <c r="BG239" s="79">
        <f>SUM(Gosforth:Ermelo!BG239)</f>
        <v>0</v>
      </c>
      <c r="BH239" s="79">
        <f>SUM(Gosforth:Ermelo!BH239)</f>
        <v>0</v>
      </c>
      <c r="BI239" s="79">
        <f>SUM(Gosforth:Ermelo!BI239)</f>
        <v>0</v>
      </c>
      <c r="BJ239" s="79">
        <f>SUM(Gosforth:Ermelo!BJ239)</f>
        <v>0</v>
      </c>
      <c r="BK239" s="79">
        <f>SUM(Gosforth:Ermelo!BK239)</f>
        <v>0</v>
      </c>
      <c r="BL239" s="79">
        <f>SUM(Gosforth:Ermelo!BL239)</f>
        <v>0</v>
      </c>
      <c r="BM239" s="79">
        <f>SUM(Gosforth:Ermelo!BM239)</f>
        <v>0</v>
      </c>
      <c r="BN239" s="79">
        <f>SUM(Gosforth:Ermelo!BN239)</f>
        <v>0</v>
      </c>
      <c r="BO239" s="79">
        <f>SUM(Gosforth:Ermelo!BO239)</f>
        <v>0</v>
      </c>
      <c r="BP239" s="79">
        <f>SUM(Gosforth:Ermelo!BP239)</f>
        <v>0</v>
      </c>
      <c r="BQ239" s="78">
        <f>SUM(Gosforth:Ermelo!BQ239)</f>
        <v>0</v>
      </c>
      <c r="BR239" s="80">
        <f>SUM(Gosforth:Ermelo!BR239)</f>
        <v>0</v>
      </c>
      <c r="BS239" s="79">
        <f>SUM(Gosforth:Ermelo!BS239)</f>
        <v>0</v>
      </c>
      <c r="BT239" s="79">
        <f>SUM(Gosforth:Ermelo!BT239)</f>
        <v>0</v>
      </c>
      <c r="BU239" s="79">
        <f>SUM(Gosforth:Ermelo!BU239)</f>
        <v>0</v>
      </c>
      <c r="BV239" s="79">
        <f>SUM(Gosforth:Ermelo!BV239)</f>
        <v>0</v>
      </c>
      <c r="BW239" s="79">
        <f>SUM(Gosforth:Ermelo!BW239)</f>
        <v>0</v>
      </c>
      <c r="BX239" s="79">
        <f>SUM(Gosforth:Ermelo!BX239)</f>
        <v>0</v>
      </c>
      <c r="BY239" s="79">
        <f>SUM(Gosforth:Ermelo!BY239)</f>
        <v>0</v>
      </c>
      <c r="BZ239" s="79">
        <f>SUM(Gosforth:Ermelo!BZ239)</f>
        <v>0</v>
      </c>
      <c r="CA239" s="79">
        <f>SUM(Gosforth:Ermelo!CA239)</f>
        <v>0</v>
      </c>
      <c r="CB239" s="79">
        <f>SUM(Gosforth:Ermelo!CB239)</f>
        <v>0</v>
      </c>
      <c r="CC239" s="78">
        <f>SUM(Gosforth:Ermelo!CC239)</f>
        <v>0</v>
      </c>
      <c r="CD239" s="41" t="s">
        <v>54</v>
      </c>
    </row>
    <row r="240" spans="1:82" s="179" customFormat="1" ht="15">
      <c r="B240" s="180" t="s">
        <v>451</v>
      </c>
      <c r="C240" s="181" t="s">
        <v>452</v>
      </c>
      <c r="D240" s="182" t="s">
        <v>92</v>
      </c>
      <c r="E240" s="329">
        <f>SUM(Gosforth:Ermelo!E240)</f>
        <v>0</v>
      </c>
      <c r="F240" s="221" t="b">
        <f>(Gosforth!G240+Dalpark!G240+Leandra!G240+Trichardt!G240+Ermelo!G240)=G240</f>
        <v>1</v>
      </c>
      <c r="G240" s="178">
        <f t="shared" si="98"/>
        <v>0</v>
      </c>
      <c r="H240" s="77">
        <f>SUM(Gosforth:Ermelo!H240)</f>
        <v>0</v>
      </c>
      <c r="I240" s="78">
        <f>SUM(Gosforth:Ermelo!I240)</f>
        <v>0</v>
      </c>
      <c r="J240" s="77">
        <f>SUM(Gosforth:Ermelo!J240)</f>
        <v>0</v>
      </c>
      <c r="K240" s="79">
        <f>SUM(Gosforth:Ermelo!K240)</f>
        <v>0</v>
      </c>
      <c r="L240" s="79">
        <f>SUM(Gosforth:Ermelo!L240)</f>
        <v>0</v>
      </c>
      <c r="M240" s="79">
        <f>SUM(Gosforth:Ermelo!M240)</f>
        <v>0</v>
      </c>
      <c r="N240" s="79">
        <f>SUM(Gosforth:Ermelo!N240)</f>
        <v>0</v>
      </c>
      <c r="O240" s="79">
        <f>SUM(Gosforth:Ermelo!O240)</f>
        <v>0</v>
      </c>
      <c r="P240" s="79">
        <f>SUM(Gosforth:Ermelo!P240)</f>
        <v>0</v>
      </c>
      <c r="Q240" s="79">
        <f>SUM(Gosforth:Ermelo!Q240)</f>
        <v>0</v>
      </c>
      <c r="R240" s="79">
        <f>SUM(Gosforth:Ermelo!R240)</f>
        <v>0</v>
      </c>
      <c r="S240" s="79">
        <f>SUM(Gosforth:Ermelo!S240)</f>
        <v>0</v>
      </c>
      <c r="T240" s="79">
        <f>SUM(Gosforth:Ermelo!T240)</f>
        <v>0</v>
      </c>
      <c r="U240" s="78">
        <f>SUM(Gosforth:Ermelo!U240)</f>
        <v>0</v>
      </c>
      <c r="V240" s="77">
        <f>SUM(Gosforth:Ermelo!V240)</f>
        <v>0</v>
      </c>
      <c r="W240" s="79">
        <f>SUM(Gosforth:Ermelo!W240)</f>
        <v>0</v>
      </c>
      <c r="X240" s="79">
        <f>SUM(Gosforth:Ermelo!X240)</f>
        <v>0</v>
      </c>
      <c r="Y240" s="79">
        <f>SUM(Gosforth:Ermelo!Y240)</f>
        <v>0</v>
      </c>
      <c r="Z240" s="79">
        <f>SUM(Gosforth:Ermelo!Z240)</f>
        <v>0</v>
      </c>
      <c r="AA240" s="79">
        <f>SUM(Gosforth:Ermelo!AA240)</f>
        <v>0</v>
      </c>
      <c r="AB240" s="79">
        <f>SUM(Gosforth:Ermelo!AB240)</f>
        <v>0</v>
      </c>
      <c r="AC240" s="79">
        <f>SUM(Gosforth:Ermelo!AC240)</f>
        <v>0</v>
      </c>
      <c r="AD240" s="79">
        <f>SUM(Gosforth:Ermelo!AD240)</f>
        <v>0</v>
      </c>
      <c r="AE240" s="79">
        <f>SUM(Gosforth:Ermelo!AE240)</f>
        <v>0</v>
      </c>
      <c r="AF240" s="79">
        <f>SUM(Gosforth:Ermelo!AF240)</f>
        <v>0</v>
      </c>
      <c r="AG240" s="78">
        <f>SUM(Gosforth:Ermelo!AG240)</f>
        <v>0</v>
      </c>
      <c r="AH240" s="80">
        <f>SUM(Gosforth:Ermelo!AH240)</f>
        <v>0</v>
      </c>
      <c r="AI240" s="79">
        <f>SUM(Gosforth:Ermelo!AI240)</f>
        <v>0</v>
      </c>
      <c r="AJ240" s="79">
        <f>SUM(Gosforth:Ermelo!AJ240)</f>
        <v>0</v>
      </c>
      <c r="AK240" s="79">
        <f>SUM(Gosforth:Ermelo!AK240)</f>
        <v>0</v>
      </c>
      <c r="AL240" s="79">
        <f>SUM(Gosforth:Ermelo!AL240)</f>
        <v>0</v>
      </c>
      <c r="AM240" s="79">
        <f>SUM(Gosforth:Ermelo!AM240)</f>
        <v>0</v>
      </c>
      <c r="AN240" s="79">
        <f>SUM(Gosforth:Ermelo!AN240)</f>
        <v>0</v>
      </c>
      <c r="AO240" s="79">
        <f>SUM(Gosforth:Ermelo!AO240)</f>
        <v>0</v>
      </c>
      <c r="AP240" s="79">
        <f>SUM(Gosforth:Ermelo!AP240)</f>
        <v>0</v>
      </c>
      <c r="AQ240" s="79">
        <f>SUM(Gosforth:Ermelo!AQ240)</f>
        <v>0</v>
      </c>
      <c r="AR240" s="79">
        <f>SUM(Gosforth:Ermelo!AR240)</f>
        <v>0</v>
      </c>
      <c r="AS240" s="78">
        <f>SUM(Gosforth:Ermelo!AS240)</f>
        <v>0</v>
      </c>
      <c r="AT240" s="80">
        <f>SUM(Gosforth:Ermelo!AT240)</f>
        <v>0</v>
      </c>
      <c r="AU240" s="79">
        <f>SUM(Gosforth:Ermelo!AU240)</f>
        <v>0</v>
      </c>
      <c r="AV240" s="79">
        <f>SUM(Gosforth:Ermelo!AV240)</f>
        <v>0</v>
      </c>
      <c r="AW240" s="79">
        <f>SUM(Gosforth:Ermelo!AW240)</f>
        <v>0</v>
      </c>
      <c r="AX240" s="79">
        <f>SUM(Gosforth:Ermelo!AX240)</f>
        <v>0</v>
      </c>
      <c r="AY240" s="79">
        <f>SUM(Gosforth:Ermelo!AY240)</f>
        <v>0</v>
      </c>
      <c r="AZ240" s="79">
        <f>SUM(Gosforth:Ermelo!AZ240)</f>
        <v>0</v>
      </c>
      <c r="BA240" s="79">
        <f>SUM(Gosforth:Ermelo!BA240)</f>
        <v>0</v>
      </c>
      <c r="BB240" s="79">
        <f>SUM(Gosforth:Ermelo!BB240)</f>
        <v>0</v>
      </c>
      <c r="BC240" s="79">
        <f>SUM(Gosforth:Ermelo!BC240)</f>
        <v>0</v>
      </c>
      <c r="BD240" s="79">
        <f>SUM(Gosforth:Ermelo!BD240)</f>
        <v>0</v>
      </c>
      <c r="BE240" s="78">
        <f>SUM(Gosforth:Ermelo!BE240)</f>
        <v>0</v>
      </c>
      <c r="BF240" s="80">
        <f>SUM(Gosforth:Ermelo!BF240)</f>
        <v>0</v>
      </c>
      <c r="BG240" s="79">
        <f>SUM(Gosforth:Ermelo!BG240)</f>
        <v>0</v>
      </c>
      <c r="BH240" s="79">
        <f>SUM(Gosforth:Ermelo!BH240)</f>
        <v>0</v>
      </c>
      <c r="BI240" s="79">
        <f>SUM(Gosforth:Ermelo!BI240)</f>
        <v>0</v>
      </c>
      <c r="BJ240" s="79">
        <f>SUM(Gosforth:Ermelo!BJ240)</f>
        <v>0</v>
      </c>
      <c r="BK240" s="79">
        <f>SUM(Gosforth:Ermelo!BK240)</f>
        <v>0</v>
      </c>
      <c r="BL240" s="79">
        <f>SUM(Gosforth:Ermelo!BL240)</f>
        <v>0</v>
      </c>
      <c r="BM240" s="79">
        <f>SUM(Gosforth:Ermelo!BM240)</f>
        <v>0</v>
      </c>
      <c r="BN240" s="79">
        <f>SUM(Gosforth:Ermelo!BN240)</f>
        <v>0</v>
      </c>
      <c r="BO240" s="79">
        <f>SUM(Gosforth:Ermelo!BO240)</f>
        <v>0</v>
      </c>
      <c r="BP240" s="79">
        <f>SUM(Gosforth:Ermelo!BP240)</f>
        <v>0</v>
      </c>
      <c r="BQ240" s="78">
        <f>SUM(Gosforth:Ermelo!BQ240)</f>
        <v>0</v>
      </c>
      <c r="BR240" s="80">
        <f>SUM(Gosforth:Ermelo!BR240)</f>
        <v>0</v>
      </c>
      <c r="BS240" s="79">
        <f>SUM(Gosforth:Ermelo!BS240)</f>
        <v>0</v>
      </c>
      <c r="BT240" s="79">
        <f>SUM(Gosforth:Ermelo!BT240)</f>
        <v>0</v>
      </c>
      <c r="BU240" s="79">
        <f>SUM(Gosforth:Ermelo!BU240)</f>
        <v>0</v>
      </c>
      <c r="BV240" s="79">
        <f>SUM(Gosforth:Ermelo!BV240)</f>
        <v>0</v>
      </c>
      <c r="BW240" s="79">
        <f>SUM(Gosforth:Ermelo!BW240)</f>
        <v>0</v>
      </c>
      <c r="BX240" s="79">
        <f>SUM(Gosforth:Ermelo!BX240)</f>
        <v>0</v>
      </c>
      <c r="BY240" s="79">
        <f>SUM(Gosforth:Ermelo!BY240)</f>
        <v>0</v>
      </c>
      <c r="BZ240" s="79">
        <f>SUM(Gosforth:Ermelo!BZ240)</f>
        <v>0</v>
      </c>
      <c r="CA240" s="79">
        <f>SUM(Gosforth:Ermelo!CA240)</f>
        <v>0</v>
      </c>
      <c r="CB240" s="79">
        <f>SUM(Gosforth:Ermelo!CB240)</f>
        <v>0</v>
      </c>
      <c r="CC240" s="78">
        <f>SUM(Gosforth:Ermelo!CC240)</f>
        <v>0</v>
      </c>
      <c r="CD240" s="41" t="s">
        <v>54</v>
      </c>
    </row>
    <row r="241" spans="1:82" s="179" customFormat="1" ht="15">
      <c r="B241" s="180" t="s">
        <v>453</v>
      </c>
      <c r="C241" s="181" t="s">
        <v>454</v>
      </c>
      <c r="D241" s="182" t="s">
        <v>92</v>
      </c>
      <c r="E241" s="329">
        <f>SUM(Gosforth:Ermelo!E241)</f>
        <v>0</v>
      </c>
      <c r="F241" s="221" t="b">
        <f>(Gosforth!G241+Dalpark!G241+Leandra!G241+Trichardt!G241+Ermelo!G241)=G241</f>
        <v>1</v>
      </c>
      <c r="G241" s="178">
        <f t="shared" si="98"/>
        <v>0</v>
      </c>
      <c r="H241" s="77">
        <f>SUM(Gosforth:Ermelo!H241)</f>
        <v>0</v>
      </c>
      <c r="I241" s="78">
        <f>SUM(Gosforth:Ermelo!I241)</f>
        <v>0</v>
      </c>
      <c r="J241" s="77">
        <f>SUM(Gosforth:Ermelo!J241)</f>
        <v>0</v>
      </c>
      <c r="K241" s="79">
        <f>SUM(Gosforth:Ermelo!K241)</f>
        <v>0</v>
      </c>
      <c r="L241" s="79">
        <f>SUM(Gosforth:Ermelo!L241)</f>
        <v>0</v>
      </c>
      <c r="M241" s="79">
        <f>SUM(Gosforth:Ermelo!M241)</f>
        <v>0</v>
      </c>
      <c r="N241" s="79">
        <f>SUM(Gosforth:Ermelo!N241)</f>
        <v>0</v>
      </c>
      <c r="O241" s="79">
        <f>SUM(Gosforth:Ermelo!O241)</f>
        <v>0</v>
      </c>
      <c r="P241" s="79">
        <f>SUM(Gosforth:Ermelo!P241)</f>
        <v>0</v>
      </c>
      <c r="Q241" s="79">
        <f>SUM(Gosforth:Ermelo!Q241)</f>
        <v>0</v>
      </c>
      <c r="R241" s="79">
        <f>SUM(Gosforth:Ermelo!R241)</f>
        <v>0</v>
      </c>
      <c r="S241" s="79">
        <f>SUM(Gosforth:Ermelo!S241)</f>
        <v>0</v>
      </c>
      <c r="T241" s="79">
        <f>SUM(Gosforth:Ermelo!T241)</f>
        <v>0</v>
      </c>
      <c r="U241" s="78">
        <f>SUM(Gosforth:Ermelo!U241)</f>
        <v>0</v>
      </c>
      <c r="V241" s="77">
        <f>SUM(Gosforth:Ermelo!V241)</f>
        <v>0</v>
      </c>
      <c r="W241" s="79">
        <f>SUM(Gosforth:Ermelo!W241)</f>
        <v>0</v>
      </c>
      <c r="X241" s="79">
        <f>SUM(Gosforth:Ermelo!X241)</f>
        <v>0</v>
      </c>
      <c r="Y241" s="79">
        <f>SUM(Gosforth:Ermelo!Y241)</f>
        <v>0</v>
      </c>
      <c r="Z241" s="79">
        <f>SUM(Gosforth:Ermelo!Z241)</f>
        <v>0</v>
      </c>
      <c r="AA241" s="79">
        <f>SUM(Gosforth:Ermelo!AA241)</f>
        <v>0</v>
      </c>
      <c r="AB241" s="79">
        <f>SUM(Gosforth:Ermelo!AB241)</f>
        <v>0</v>
      </c>
      <c r="AC241" s="79">
        <f>SUM(Gosforth:Ermelo!AC241)</f>
        <v>0</v>
      </c>
      <c r="AD241" s="79">
        <f>SUM(Gosforth:Ermelo!AD241)</f>
        <v>0</v>
      </c>
      <c r="AE241" s="79">
        <f>SUM(Gosforth:Ermelo!AE241)</f>
        <v>0</v>
      </c>
      <c r="AF241" s="79">
        <f>SUM(Gosforth:Ermelo!AF241)</f>
        <v>0</v>
      </c>
      <c r="AG241" s="78">
        <f>SUM(Gosforth:Ermelo!AG241)</f>
        <v>0</v>
      </c>
      <c r="AH241" s="80">
        <f>SUM(Gosforth:Ermelo!AH241)</f>
        <v>0</v>
      </c>
      <c r="AI241" s="79">
        <f>SUM(Gosforth:Ermelo!AI241)</f>
        <v>0</v>
      </c>
      <c r="AJ241" s="79">
        <f>SUM(Gosforth:Ermelo!AJ241)</f>
        <v>0</v>
      </c>
      <c r="AK241" s="79">
        <f>SUM(Gosforth:Ermelo!AK241)</f>
        <v>0</v>
      </c>
      <c r="AL241" s="79">
        <f>SUM(Gosforth:Ermelo!AL241)</f>
        <v>0</v>
      </c>
      <c r="AM241" s="79">
        <f>SUM(Gosforth:Ermelo!AM241)</f>
        <v>0</v>
      </c>
      <c r="AN241" s="79">
        <f>SUM(Gosforth:Ermelo!AN241)</f>
        <v>0</v>
      </c>
      <c r="AO241" s="79">
        <f>SUM(Gosforth:Ermelo!AO241)</f>
        <v>0</v>
      </c>
      <c r="AP241" s="79">
        <f>SUM(Gosforth:Ermelo!AP241)</f>
        <v>0</v>
      </c>
      <c r="AQ241" s="79">
        <f>SUM(Gosforth:Ermelo!AQ241)</f>
        <v>0</v>
      </c>
      <c r="AR241" s="79">
        <f>SUM(Gosforth:Ermelo!AR241)</f>
        <v>0</v>
      </c>
      <c r="AS241" s="78">
        <f>SUM(Gosforth:Ermelo!AS241)</f>
        <v>0</v>
      </c>
      <c r="AT241" s="80">
        <f>SUM(Gosforth:Ermelo!AT241)</f>
        <v>0</v>
      </c>
      <c r="AU241" s="79">
        <f>SUM(Gosforth:Ermelo!AU241)</f>
        <v>0</v>
      </c>
      <c r="AV241" s="79">
        <f>SUM(Gosforth:Ermelo!AV241)</f>
        <v>0</v>
      </c>
      <c r="AW241" s="79">
        <f>SUM(Gosforth:Ermelo!AW241)</f>
        <v>0</v>
      </c>
      <c r="AX241" s="79">
        <f>SUM(Gosforth:Ermelo!AX241)</f>
        <v>0</v>
      </c>
      <c r="AY241" s="79">
        <f>SUM(Gosforth:Ermelo!AY241)</f>
        <v>0</v>
      </c>
      <c r="AZ241" s="79">
        <f>SUM(Gosforth:Ermelo!AZ241)</f>
        <v>0</v>
      </c>
      <c r="BA241" s="79">
        <f>SUM(Gosforth:Ermelo!BA241)</f>
        <v>0</v>
      </c>
      <c r="BB241" s="79">
        <f>SUM(Gosforth:Ermelo!BB241)</f>
        <v>0</v>
      </c>
      <c r="BC241" s="79">
        <f>SUM(Gosforth:Ermelo!BC241)</f>
        <v>0</v>
      </c>
      <c r="BD241" s="79">
        <f>SUM(Gosforth:Ermelo!BD241)</f>
        <v>0</v>
      </c>
      <c r="BE241" s="78">
        <f>SUM(Gosforth:Ermelo!BE241)</f>
        <v>0</v>
      </c>
      <c r="BF241" s="80">
        <f>SUM(Gosforth:Ermelo!BF241)</f>
        <v>0</v>
      </c>
      <c r="BG241" s="79">
        <f>SUM(Gosforth:Ermelo!BG241)</f>
        <v>0</v>
      </c>
      <c r="BH241" s="79">
        <f>SUM(Gosforth:Ermelo!BH241)</f>
        <v>0</v>
      </c>
      <c r="BI241" s="79">
        <f>SUM(Gosforth:Ermelo!BI241)</f>
        <v>0</v>
      </c>
      <c r="BJ241" s="79">
        <f>SUM(Gosforth:Ermelo!BJ241)</f>
        <v>0</v>
      </c>
      <c r="BK241" s="79">
        <f>SUM(Gosforth:Ermelo!BK241)</f>
        <v>0</v>
      </c>
      <c r="BL241" s="79">
        <f>SUM(Gosforth:Ermelo!BL241)</f>
        <v>0</v>
      </c>
      <c r="BM241" s="79">
        <f>SUM(Gosforth:Ermelo!BM241)</f>
        <v>0</v>
      </c>
      <c r="BN241" s="79">
        <f>SUM(Gosforth:Ermelo!BN241)</f>
        <v>0</v>
      </c>
      <c r="BO241" s="79">
        <f>SUM(Gosforth:Ermelo!BO241)</f>
        <v>0</v>
      </c>
      <c r="BP241" s="79">
        <f>SUM(Gosforth:Ermelo!BP241)</f>
        <v>0</v>
      </c>
      <c r="BQ241" s="78">
        <f>SUM(Gosforth:Ermelo!BQ241)</f>
        <v>0</v>
      </c>
      <c r="BR241" s="80">
        <f>SUM(Gosforth:Ermelo!BR241)</f>
        <v>0</v>
      </c>
      <c r="BS241" s="79">
        <f>SUM(Gosforth:Ermelo!BS241)</f>
        <v>0</v>
      </c>
      <c r="BT241" s="79">
        <f>SUM(Gosforth:Ermelo!BT241)</f>
        <v>0</v>
      </c>
      <c r="BU241" s="79">
        <f>SUM(Gosforth:Ermelo!BU241)</f>
        <v>0</v>
      </c>
      <c r="BV241" s="79">
        <f>SUM(Gosforth:Ermelo!BV241)</f>
        <v>0</v>
      </c>
      <c r="BW241" s="79">
        <f>SUM(Gosforth:Ermelo!BW241)</f>
        <v>0</v>
      </c>
      <c r="BX241" s="79">
        <f>SUM(Gosforth:Ermelo!BX241)</f>
        <v>0</v>
      </c>
      <c r="BY241" s="79">
        <f>SUM(Gosforth:Ermelo!BY241)</f>
        <v>0</v>
      </c>
      <c r="BZ241" s="79">
        <f>SUM(Gosforth:Ermelo!BZ241)</f>
        <v>0</v>
      </c>
      <c r="CA241" s="79">
        <f>SUM(Gosforth:Ermelo!CA241)</f>
        <v>0</v>
      </c>
      <c r="CB241" s="79">
        <f>SUM(Gosforth:Ermelo!CB241)</f>
        <v>0</v>
      </c>
      <c r="CC241" s="78">
        <f>SUM(Gosforth:Ermelo!CC241)</f>
        <v>0</v>
      </c>
      <c r="CD241" s="41" t="s">
        <v>54</v>
      </c>
    </row>
    <row r="242" spans="1:82" s="179" customFormat="1" ht="15">
      <c r="B242" s="180" t="s">
        <v>455</v>
      </c>
      <c r="C242" s="181" t="s">
        <v>456</v>
      </c>
      <c r="D242" s="182" t="s">
        <v>92</v>
      </c>
      <c r="E242" s="329">
        <f>SUM(Gosforth:Ermelo!E242)</f>
        <v>0</v>
      </c>
      <c r="F242" s="221" t="b">
        <f>(Gosforth!G242+Dalpark!G242+Leandra!G242+Trichardt!G242+Ermelo!G242)=G242</f>
        <v>1</v>
      </c>
      <c r="G242" s="178">
        <f t="shared" si="98"/>
        <v>0</v>
      </c>
      <c r="H242" s="77">
        <f>SUM(Gosforth:Ermelo!H242)</f>
        <v>0</v>
      </c>
      <c r="I242" s="78">
        <f>SUM(Gosforth:Ermelo!I242)</f>
        <v>0</v>
      </c>
      <c r="J242" s="77">
        <f>SUM(Gosforth:Ermelo!J242)</f>
        <v>0</v>
      </c>
      <c r="K242" s="79">
        <f>SUM(Gosforth:Ermelo!K242)</f>
        <v>0</v>
      </c>
      <c r="L242" s="79">
        <f>SUM(Gosforth:Ermelo!L242)</f>
        <v>0</v>
      </c>
      <c r="M242" s="79">
        <f>SUM(Gosforth:Ermelo!M242)</f>
        <v>0</v>
      </c>
      <c r="N242" s="79">
        <f>SUM(Gosforth:Ermelo!N242)</f>
        <v>0</v>
      </c>
      <c r="O242" s="79">
        <f>SUM(Gosforth:Ermelo!O242)</f>
        <v>0</v>
      </c>
      <c r="P242" s="79">
        <f>SUM(Gosforth:Ermelo!P242)</f>
        <v>0</v>
      </c>
      <c r="Q242" s="79">
        <f>SUM(Gosforth:Ermelo!Q242)</f>
        <v>0</v>
      </c>
      <c r="R242" s="79">
        <f>SUM(Gosforth:Ermelo!R242)</f>
        <v>0</v>
      </c>
      <c r="S242" s="79">
        <f>SUM(Gosforth:Ermelo!S242)</f>
        <v>0</v>
      </c>
      <c r="T242" s="79">
        <f>SUM(Gosforth:Ermelo!T242)</f>
        <v>0</v>
      </c>
      <c r="U242" s="78">
        <f>SUM(Gosforth:Ermelo!U242)</f>
        <v>0</v>
      </c>
      <c r="V242" s="77">
        <f>SUM(Gosforth:Ermelo!V242)</f>
        <v>0</v>
      </c>
      <c r="W242" s="79">
        <f>SUM(Gosforth:Ermelo!W242)</f>
        <v>0</v>
      </c>
      <c r="X242" s="79">
        <f>SUM(Gosforth:Ermelo!X242)</f>
        <v>0</v>
      </c>
      <c r="Y242" s="79">
        <f>SUM(Gosforth:Ermelo!Y242)</f>
        <v>0</v>
      </c>
      <c r="Z242" s="79">
        <f>SUM(Gosforth:Ermelo!Z242)</f>
        <v>0</v>
      </c>
      <c r="AA242" s="79">
        <f>SUM(Gosforth:Ermelo!AA242)</f>
        <v>0</v>
      </c>
      <c r="AB242" s="79">
        <f>SUM(Gosforth:Ermelo!AB242)</f>
        <v>0</v>
      </c>
      <c r="AC242" s="79">
        <f>SUM(Gosforth:Ermelo!AC242)</f>
        <v>0</v>
      </c>
      <c r="AD242" s="79">
        <f>SUM(Gosforth:Ermelo!AD242)</f>
        <v>0</v>
      </c>
      <c r="AE242" s="79">
        <f>SUM(Gosforth:Ermelo!AE242)</f>
        <v>0</v>
      </c>
      <c r="AF242" s="79">
        <f>SUM(Gosforth:Ermelo!AF242)</f>
        <v>0</v>
      </c>
      <c r="AG242" s="78">
        <f>SUM(Gosforth:Ermelo!AG242)</f>
        <v>0</v>
      </c>
      <c r="AH242" s="80">
        <f>SUM(Gosforth:Ermelo!AH242)</f>
        <v>0</v>
      </c>
      <c r="AI242" s="79">
        <f>SUM(Gosforth:Ermelo!AI242)</f>
        <v>0</v>
      </c>
      <c r="AJ242" s="79">
        <f>SUM(Gosforth:Ermelo!AJ242)</f>
        <v>0</v>
      </c>
      <c r="AK242" s="79">
        <f>SUM(Gosforth:Ermelo!AK242)</f>
        <v>0</v>
      </c>
      <c r="AL242" s="79">
        <f>SUM(Gosforth:Ermelo!AL242)</f>
        <v>0</v>
      </c>
      <c r="AM242" s="79">
        <f>SUM(Gosforth:Ermelo!AM242)</f>
        <v>0</v>
      </c>
      <c r="AN242" s="79">
        <f>SUM(Gosforth:Ermelo!AN242)</f>
        <v>0</v>
      </c>
      <c r="AO242" s="79">
        <f>SUM(Gosforth:Ermelo!AO242)</f>
        <v>0</v>
      </c>
      <c r="AP242" s="79">
        <f>SUM(Gosforth:Ermelo!AP242)</f>
        <v>0</v>
      </c>
      <c r="AQ242" s="79">
        <f>SUM(Gosforth:Ermelo!AQ242)</f>
        <v>0</v>
      </c>
      <c r="AR242" s="79">
        <f>SUM(Gosforth:Ermelo!AR242)</f>
        <v>0</v>
      </c>
      <c r="AS242" s="78">
        <f>SUM(Gosforth:Ermelo!AS242)</f>
        <v>0</v>
      </c>
      <c r="AT242" s="80">
        <f>SUM(Gosforth:Ermelo!AT242)</f>
        <v>0</v>
      </c>
      <c r="AU242" s="79">
        <f>SUM(Gosforth:Ermelo!AU242)</f>
        <v>0</v>
      </c>
      <c r="AV242" s="79">
        <f>SUM(Gosforth:Ermelo!AV242)</f>
        <v>0</v>
      </c>
      <c r="AW242" s="79">
        <f>SUM(Gosforth:Ermelo!AW242)</f>
        <v>0</v>
      </c>
      <c r="AX242" s="79">
        <f>SUM(Gosforth:Ermelo!AX242)</f>
        <v>0</v>
      </c>
      <c r="AY242" s="79">
        <f>SUM(Gosforth:Ermelo!AY242)</f>
        <v>0</v>
      </c>
      <c r="AZ242" s="79">
        <f>SUM(Gosforth:Ermelo!AZ242)</f>
        <v>0</v>
      </c>
      <c r="BA242" s="79">
        <f>SUM(Gosforth:Ermelo!BA242)</f>
        <v>0</v>
      </c>
      <c r="BB242" s="79">
        <f>SUM(Gosforth:Ermelo!BB242)</f>
        <v>0</v>
      </c>
      <c r="BC242" s="79">
        <f>SUM(Gosforth:Ermelo!BC242)</f>
        <v>0</v>
      </c>
      <c r="BD242" s="79">
        <f>SUM(Gosforth:Ermelo!BD242)</f>
        <v>0</v>
      </c>
      <c r="BE242" s="78">
        <f>SUM(Gosforth:Ermelo!BE242)</f>
        <v>0</v>
      </c>
      <c r="BF242" s="80">
        <f>SUM(Gosforth:Ermelo!BF242)</f>
        <v>0</v>
      </c>
      <c r="BG242" s="79">
        <f>SUM(Gosforth:Ermelo!BG242)</f>
        <v>0</v>
      </c>
      <c r="BH242" s="79">
        <f>SUM(Gosforth:Ermelo!BH242)</f>
        <v>0</v>
      </c>
      <c r="BI242" s="79">
        <f>SUM(Gosforth:Ermelo!BI242)</f>
        <v>0</v>
      </c>
      <c r="BJ242" s="79">
        <f>SUM(Gosforth:Ermelo!BJ242)</f>
        <v>0</v>
      </c>
      <c r="BK242" s="79">
        <f>SUM(Gosforth:Ermelo!BK242)</f>
        <v>0</v>
      </c>
      <c r="BL242" s="79">
        <f>SUM(Gosforth:Ermelo!BL242)</f>
        <v>0</v>
      </c>
      <c r="BM242" s="79">
        <f>SUM(Gosforth:Ermelo!BM242)</f>
        <v>0</v>
      </c>
      <c r="BN242" s="79">
        <f>SUM(Gosforth:Ermelo!BN242)</f>
        <v>0</v>
      </c>
      <c r="BO242" s="79">
        <f>SUM(Gosforth:Ermelo!BO242)</f>
        <v>0</v>
      </c>
      <c r="BP242" s="79">
        <f>SUM(Gosforth:Ermelo!BP242)</f>
        <v>0</v>
      </c>
      <c r="BQ242" s="78">
        <f>SUM(Gosforth:Ermelo!BQ242)</f>
        <v>0</v>
      </c>
      <c r="BR242" s="80">
        <f>SUM(Gosforth:Ermelo!BR242)</f>
        <v>0</v>
      </c>
      <c r="BS242" s="79">
        <f>SUM(Gosforth:Ermelo!BS242)</f>
        <v>0</v>
      </c>
      <c r="BT242" s="79">
        <f>SUM(Gosforth:Ermelo!BT242)</f>
        <v>0</v>
      </c>
      <c r="BU242" s="79">
        <f>SUM(Gosforth:Ermelo!BU242)</f>
        <v>0</v>
      </c>
      <c r="BV242" s="79">
        <f>SUM(Gosforth:Ermelo!BV242)</f>
        <v>0</v>
      </c>
      <c r="BW242" s="79">
        <f>SUM(Gosforth:Ermelo!BW242)</f>
        <v>0</v>
      </c>
      <c r="BX242" s="79">
        <f>SUM(Gosforth:Ermelo!BX242)</f>
        <v>0</v>
      </c>
      <c r="BY242" s="79">
        <f>SUM(Gosforth:Ermelo!BY242)</f>
        <v>0</v>
      </c>
      <c r="BZ242" s="79">
        <f>SUM(Gosforth:Ermelo!BZ242)</f>
        <v>0</v>
      </c>
      <c r="CA242" s="79">
        <f>SUM(Gosforth:Ermelo!CA242)</f>
        <v>0</v>
      </c>
      <c r="CB242" s="79">
        <f>SUM(Gosforth:Ermelo!CB242)</f>
        <v>0</v>
      </c>
      <c r="CC242" s="78">
        <f>SUM(Gosforth:Ermelo!CC242)</f>
        <v>0</v>
      </c>
      <c r="CD242" s="41" t="s">
        <v>54</v>
      </c>
    </row>
    <row r="243" spans="1:82" s="179" customFormat="1" ht="15">
      <c r="B243" s="180" t="s">
        <v>457</v>
      </c>
      <c r="C243" s="181" t="s">
        <v>458</v>
      </c>
      <c r="D243" s="182" t="s">
        <v>92</v>
      </c>
      <c r="E243" s="329">
        <f>SUM(Gosforth:Ermelo!E243)</f>
        <v>0</v>
      </c>
      <c r="F243" s="221" t="b">
        <f>(Gosforth!G243+Dalpark!G243+Leandra!G243+Trichardt!G243+Ermelo!G243)=G243</f>
        <v>1</v>
      </c>
      <c r="G243" s="178">
        <f t="shared" si="98"/>
        <v>0</v>
      </c>
      <c r="H243" s="77">
        <f>SUM(Gosforth:Ermelo!H243)</f>
        <v>0</v>
      </c>
      <c r="I243" s="78">
        <f>SUM(Gosforth:Ermelo!I243)</f>
        <v>0</v>
      </c>
      <c r="J243" s="77">
        <f>SUM(Gosforth:Ermelo!J243)</f>
        <v>0</v>
      </c>
      <c r="K243" s="79">
        <f>SUM(Gosforth:Ermelo!K243)</f>
        <v>0</v>
      </c>
      <c r="L243" s="79">
        <f>SUM(Gosforth:Ermelo!L243)</f>
        <v>0</v>
      </c>
      <c r="M243" s="79">
        <f>SUM(Gosforth:Ermelo!M243)</f>
        <v>0</v>
      </c>
      <c r="N243" s="79">
        <f>SUM(Gosforth:Ermelo!N243)</f>
        <v>0</v>
      </c>
      <c r="O243" s="79">
        <f>SUM(Gosforth:Ermelo!O243)</f>
        <v>0</v>
      </c>
      <c r="P243" s="79">
        <f>SUM(Gosforth:Ermelo!P243)</f>
        <v>0</v>
      </c>
      <c r="Q243" s="79">
        <f>SUM(Gosforth:Ermelo!Q243)</f>
        <v>0</v>
      </c>
      <c r="R243" s="79">
        <f>SUM(Gosforth:Ermelo!R243)</f>
        <v>0</v>
      </c>
      <c r="S243" s="79">
        <f>SUM(Gosforth:Ermelo!S243)</f>
        <v>0</v>
      </c>
      <c r="T243" s="79">
        <f>SUM(Gosforth:Ermelo!T243)</f>
        <v>0</v>
      </c>
      <c r="U243" s="78">
        <f>SUM(Gosforth:Ermelo!U243)</f>
        <v>0</v>
      </c>
      <c r="V243" s="77">
        <f>SUM(Gosforth:Ermelo!V243)</f>
        <v>0</v>
      </c>
      <c r="W243" s="79">
        <f>SUM(Gosforth:Ermelo!W243)</f>
        <v>0</v>
      </c>
      <c r="X243" s="79">
        <f>SUM(Gosforth:Ermelo!X243)</f>
        <v>0</v>
      </c>
      <c r="Y243" s="79">
        <f>SUM(Gosforth:Ermelo!Y243)</f>
        <v>0</v>
      </c>
      <c r="Z243" s="79">
        <f>SUM(Gosforth:Ermelo!Z243)</f>
        <v>0</v>
      </c>
      <c r="AA243" s="79">
        <f>SUM(Gosforth:Ermelo!AA243)</f>
        <v>0</v>
      </c>
      <c r="AB243" s="79">
        <f>SUM(Gosforth:Ermelo!AB243)</f>
        <v>0</v>
      </c>
      <c r="AC243" s="79">
        <f>SUM(Gosforth:Ermelo!AC243)</f>
        <v>0</v>
      </c>
      <c r="AD243" s="79">
        <f>SUM(Gosforth:Ermelo!AD243)</f>
        <v>0</v>
      </c>
      <c r="AE243" s="79">
        <f>SUM(Gosforth:Ermelo!AE243)</f>
        <v>0</v>
      </c>
      <c r="AF243" s="79">
        <f>SUM(Gosforth:Ermelo!AF243)</f>
        <v>0</v>
      </c>
      <c r="AG243" s="78">
        <f>SUM(Gosforth:Ermelo!AG243)</f>
        <v>0</v>
      </c>
      <c r="AH243" s="80">
        <f>SUM(Gosforth:Ermelo!AH243)</f>
        <v>0</v>
      </c>
      <c r="AI243" s="79">
        <f>SUM(Gosforth:Ermelo!AI243)</f>
        <v>0</v>
      </c>
      <c r="AJ243" s="79">
        <f>SUM(Gosforth:Ermelo!AJ243)</f>
        <v>0</v>
      </c>
      <c r="AK243" s="79">
        <f>SUM(Gosforth:Ermelo!AK243)</f>
        <v>0</v>
      </c>
      <c r="AL243" s="79">
        <f>SUM(Gosforth:Ermelo!AL243)</f>
        <v>0</v>
      </c>
      <c r="AM243" s="79">
        <f>SUM(Gosforth:Ermelo!AM243)</f>
        <v>0</v>
      </c>
      <c r="AN243" s="79">
        <f>SUM(Gosforth:Ermelo!AN243)</f>
        <v>0</v>
      </c>
      <c r="AO243" s="79">
        <f>SUM(Gosforth:Ermelo!AO243)</f>
        <v>0</v>
      </c>
      <c r="AP243" s="79">
        <f>SUM(Gosforth:Ermelo!AP243)</f>
        <v>0</v>
      </c>
      <c r="AQ243" s="79">
        <f>SUM(Gosforth:Ermelo!AQ243)</f>
        <v>0</v>
      </c>
      <c r="AR243" s="79">
        <f>SUM(Gosforth:Ermelo!AR243)</f>
        <v>0</v>
      </c>
      <c r="AS243" s="78">
        <f>SUM(Gosforth:Ermelo!AS243)</f>
        <v>0</v>
      </c>
      <c r="AT243" s="80">
        <f>SUM(Gosforth:Ermelo!AT243)</f>
        <v>0</v>
      </c>
      <c r="AU243" s="79">
        <f>SUM(Gosforth:Ermelo!AU243)</f>
        <v>0</v>
      </c>
      <c r="AV243" s="79">
        <f>SUM(Gosforth:Ermelo!AV243)</f>
        <v>0</v>
      </c>
      <c r="AW243" s="79">
        <f>SUM(Gosforth:Ermelo!AW243)</f>
        <v>0</v>
      </c>
      <c r="AX243" s="79">
        <f>SUM(Gosforth:Ermelo!AX243)</f>
        <v>0</v>
      </c>
      <c r="AY243" s="79">
        <f>SUM(Gosforth:Ermelo!AY243)</f>
        <v>0</v>
      </c>
      <c r="AZ243" s="79">
        <f>SUM(Gosforth:Ermelo!AZ243)</f>
        <v>0</v>
      </c>
      <c r="BA243" s="79">
        <f>SUM(Gosforth:Ermelo!BA243)</f>
        <v>0</v>
      </c>
      <c r="BB243" s="79">
        <f>SUM(Gosforth:Ermelo!BB243)</f>
        <v>0</v>
      </c>
      <c r="BC243" s="79">
        <f>SUM(Gosforth:Ermelo!BC243)</f>
        <v>0</v>
      </c>
      <c r="BD243" s="79">
        <f>SUM(Gosforth:Ermelo!BD243)</f>
        <v>0</v>
      </c>
      <c r="BE243" s="78">
        <f>SUM(Gosforth:Ermelo!BE243)</f>
        <v>0</v>
      </c>
      <c r="BF243" s="80">
        <f>SUM(Gosforth:Ermelo!BF243)</f>
        <v>0</v>
      </c>
      <c r="BG243" s="79">
        <f>SUM(Gosforth:Ermelo!BG243)</f>
        <v>0</v>
      </c>
      <c r="BH243" s="79">
        <f>SUM(Gosforth:Ermelo!BH243)</f>
        <v>0</v>
      </c>
      <c r="BI243" s="79">
        <f>SUM(Gosforth:Ermelo!BI243)</f>
        <v>0</v>
      </c>
      <c r="BJ243" s="79">
        <f>SUM(Gosforth:Ermelo!BJ243)</f>
        <v>0</v>
      </c>
      <c r="BK243" s="79">
        <f>SUM(Gosforth:Ermelo!BK243)</f>
        <v>0</v>
      </c>
      <c r="BL243" s="79">
        <f>SUM(Gosforth:Ermelo!BL243)</f>
        <v>0</v>
      </c>
      <c r="BM243" s="79">
        <f>SUM(Gosforth:Ermelo!BM243)</f>
        <v>0</v>
      </c>
      <c r="BN243" s="79">
        <f>SUM(Gosforth:Ermelo!BN243)</f>
        <v>0</v>
      </c>
      <c r="BO243" s="79">
        <f>SUM(Gosforth:Ermelo!BO243)</f>
        <v>0</v>
      </c>
      <c r="BP243" s="79">
        <f>SUM(Gosforth:Ermelo!BP243)</f>
        <v>0</v>
      </c>
      <c r="BQ243" s="78">
        <f>SUM(Gosforth:Ermelo!BQ243)</f>
        <v>0</v>
      </c>
      <c r="BR243" s="80">
        <f>SUM(Gosforth:Ermelo!BR243)</f>
        <v>0</v>
      </c>
      <c r="BS243" s="79">
        <f>SUM(Gosforth:Ermelo!BS243)</f>
        <v>0</v>
      </c>
      <c r="BT243" s="79">
        <f>SUM(Gosforth:Ermelo!BT243)</f>
        <v>0</v>
      </c>
      <c r="BU243" s="79">
        <f>SUM(Gosforth:Ermelo!BU243)</f>
        <v>0</v>
      </c>
      <c r="BV243" s="79">
        <f>SUM(Gosforth:Ermelo!BV243)</f>
        <v>0</v>
      </c>
      <c r="BW243" s="79">
        <f>SUM(Gosforth:Ermelo!BW243)</f>
        <v>0</v>
      </c>
      <c r="BX243" s="79">
        <f>SUM(Gosforth:Ermelo!BX243)</f>
        <v>0</v>
      </c>
      <c r="BY243" s="79">
        <f>SUM(Gosforth:Ermelo!BY243)</f>
        <v>0</v>
      </c>
      <c r="BZ243" s="79">
        <f>SUM(Gosforth:Ermelo!BZ243)</f>
        <v>0</v>
      </c>
      <c r="CA243" s="79">
        <f>SUM(Gosforth:Ermelo!CA243)</f>
        <v>0</v>
      </c>
      <c r="CB243" s="79">
        <f>SUM(Gosforth:Ermelo!CB243)</f>
        <v>0</v>
      </c>
      <c r="CC243" s="78">
        <f>SUM(Gosforth:Ermelo!CC243)</f>
        <v>0</v>
      </c>
      <c r="CD243" s="41" t="s">
        <v>54</v>
      </c>
    </row>
    <row r="244" spans="1:82" s="179" customFormat="1" ht="15">
      <c r="B244" s="75" t="s">
        <v>459</v>
      </c>
      <c r="C244" s="131" t="s">
        <v>460</v>
      </c>
      <c r="D244" s="141" t="s">
        <v>92</v>
      </c>
      <c r="E244" s="266">
        <f>SUM(Gosforth:Ermelo!E244)</f>
        <v>5</v>
      </c>
      <c r="F244" s="221" t="b">
        <f>(Gosforth!G244+Dalpark!G244+Leandra!G244+Trichardt!G244+Ermelo!G244)=G244</f>
        <v>1</v>
      </c>
      <c r="G244" s="76">
        <f t="shared" ref="G244" si="99">+SUM(H244:CC244)</f>
        <v>0</v>
      </c>
      <c r="H244" s="77">
        <f>SUM(Gosforth:Ermelo!H244)</f>
        <v>0</v>
      </c>
      <c r="I244" s="78">
        <f>SUM(Gosforth:Ermelo!I244)</f>
        <v>0</v>
      </c>
      <c r="J244" s="77">
        <f>SUM(Gosforth:Ermelo!J244)</f>
        <v>0</v>
      </c>
      <c r="K244" s="79">
        <f>SUM(Gosforth:Ermelo!K244)</f>
        <v>0</v>
      </c>
      <c r="L244" s="79">
        <f>SUM(Gosforth:Ermelo!L244)</f>
        <v>0</v>
      </c>
      <c r="M244" s="79">
        <f>SUM(Gosforth:Ermelo!M244)</f>
        <v>0</v>
      </c>
      <c r="N244" s="79">
        <f>SUM(Gosforth:Ermelo!N244)</f>
        <v>0</v>
      </c>
      <c r="O244" s="79">
        <f>SUM(Gosforth:Ermelo!O244)</f>
        <v>0</v>
      </c>
      <c r="P244" s="79">
        <f>SUM(Gosforth:Ermelo!P244)</f>
        <v>0</v>
      </c>
      <c r="Q244" s="79">
        <f>SUM(Gosforth:Ermelo!Q244)</f>
        <v>0</v>
      </c>
      <c r="R244" s="79">
        <f>SUM(Gosforth:Ermelo!R244)</f>
        <v>0</v>
      </c>
      <c r="S244" s="79">
        <f>SUM(Gosforth:Ermelo!S244)</f>
        <v>0</v>
      </c>
      <c r="T244" s="79">
        <f>SUM(Gosforth:Ermelo!T244)</f>
        <v>0</v>
      </c>
      <c r="U244" s="78">
        <f>SUM(Gosforth:Ermelo!U244)</f>
        <v>0</v>
      </c>
      <c r="V244" s="77">
        <f>SUM(Gosforth:Ermelo!V244)</f>
        <v>0</v>
      </c>
      <c r="W244" s="79">
        <f>SUM(Gosforth:Ermelo!W244)</f>
        <v>0</v>
      </c>
      <c r="X244" s="79">
        <f>SUM(Gosforth:Ermelo!X244)</f>
        <v>0</v>
      </c>
      <c r="Y244" s="79">
        <f>SUM(Gosforth:Ermelo!Y244)</f>
        <v>0</v>
      </c>
      <c r="Z244" s="79">
        <f>SUM(Gosforth:Ermelo!Z244)</f>
        <v>0</v>
      </c>
      <c r="AA244" s="79">
        <f>SUM(Gosforth:Ermelo!AA244)</f>
        <v>0</v>
      </c>
      <c r="AB244" s="79">
        <f>SUM(Gosforth:Ermelo!AB244)</f>
        <v>0</v>
      </c>
      <c r="AC244" s="79">
        <f>SUM(Gosforth:Ermelo!AC244)</f>
        <v>0</v>
      </c>
      <c r="AD244" s="79">
        <f>SUM(Gosforth:Ermelo!AD244)</f>
        <v>0</v>
      </c>
      <c r="AE244" s="79">
        <f>SUM(Gosforth:Ermelo!AE244)</f>
        <v>0</v>
      </c>
      <c r="AF244" s="79">
        <f>SUM(Gosforth:Ermelo!AF244)</f>
        <v>0</v>
      </c>
      <c r="AG244" s="78">
        <f>SUM(Gosforth:Ermelo!AG244)</f>
        <v>0</v>
      </c>
      <c r="AH244" s="80">
        <f>SUM(Gosforth:Ermelo!AH244)</f>
        <v>0</v>
      </c>
      <c r="AI244" s="79">
        <f>SUM(Gosforth:Ermelo!AI244)</f>
        <v>0</v>
      </c>
      <c r="AJ244" s="79">
        <f>SUM(Gosforth:Ermelo!AJ244)</f>
        <v>0</v>
      </c>
      <c r="AK244" s="79">
        <f>SUM(Gosforth:Ermelo!AK244)</f>
        <v>0</v>
      </c>
      <c r="AL244" s="79">
        <f>SUM(Gosforth:Ermelo!AL244)</f>
        <v>0</v>
      </c>
      <c r="AM244" s="79">
        <f>SUM(Gosforth:Ermelo!AM244)</f>
        <v>0</v>
      </c>
      <c r="AN244" s="79">
        <f>SUM(Gosforth:Ermelo!AN244)</f>
        <v>0</v>
      </c>
      <c r="AO244" s="79">
        <f>SUM(Gosforth:Ermelo!AO244)</f>
        <v>0</v>
      </c>
      <c r="AP244" s="79">
        <f>SUM(Gosforth:Ermelo!AP244)</f>
        <v>0</v>
      </c>
      <c r="AQ244" s="79">
        <f>SUM(Gosforth:Ermelo!AQ244)</f>
        <v>0</v>
      </c>
      <c r="AR244" s="79">
        <f>SUM(Gosforth:Ermelo!AR244)</f>
        <v>0</v>
      </c>
      <c r="AS244" s="78">
        <f>SUM(Gosforth:Ermelo!AS244)</f>
        <v>0</v>
      </c>
      <c r="AT244" s="80">
        <f>SUM(Gosforth:Ermelo!AT244)</f>
        <v>0</v>
      </c>
      <c r="AU244" s="79">
        <f>SUM(Gosforth:Ermelo!AU244)</f>
        <v>0</v>
      </c>
      <c r="AV244" s="79">
        <f>SUM(Gosforth:Ermelo!AV244)</f>
        <v>0</v>
      </c>
      <c r="AW244" s="79">
        <f>SUM(Gosforth:Ermelo!AW244)</f>
        <v>0</v>
      </c>
      <c r="AX244" s="79">
        <f>SUM(Gosforth:Ermelo!AX244)</f>
        <v>0</v>
      </c>
      <c r="AY244" s="79">
        <f>SUM(Gosforth:Ermelo!AY244)</f>
        <v>0</v>
      </c>
      <c r="AZ244" s="79">
        <f>SUM(Gosforth:Ermelo!AZ244)</f>
        <v>0</v>
      </c>
      <c r="BA244" s="79">
        <f>SUM(Gosforth:Ermelo!BA244)</f>
        <v>0</v>
      </c>
      <c r="BB244" s="79">
        <f>SUM(Gosforth:Ermelo!BB244)</f>
        <v>0</v>
      </c>
      <c r="BC244" s="79">
        <f>SUM(Gosforth:Ermelo!BC244)</f>
        <v>0</v>
      </c>
      <c r="BD244" s="79">
        <f>SUM(Gosforth:Ermelo!BD244)</f>
        <v>0</v>
      </c>
      <c r="BE244" s="78">
        <f>SUM(Gosforth:Ermelo!BE244)</f>
        <v>0</v>
      </c>
      <c r="BF244" s="80">
        <f>SUM(Gosforth:Ermelo!BF244)</f>
        <v>0</v>
      </c>
      <c r="BG244" s="79">
        <f>SUM(Gosforth:Ermelo!BG244)</f>
        <v>0</v>
      </c>
      <c r="BH244" s="79">
        <f>SUM(Gosforth:Ermelo!BH244)</f>
        <v>0</v>
      </c>
      <c r="BI244" s="79">
        <f>SUM(Gosforth:Ermelo!BI244)</f>
        <v>0</v>
      </c>
      <c r="BJ244" s="79">
        <f>SUM(Gosforth:Ermelo!BJ244)</f>
        <v>0</v>
      </c>
      <c r="BK244" s="79">
        <f>SUM(Gosforth:Ermelo!BK244)</f>
        <v>0</v>
      </c>
      <c r="BL244" s="79">
        <f>SUM(Gosforth:Ermelo!BL244)</f>
        <v>0</v>
      </c>
      <c r="BM244" s="79">
        <f>SUM(Gosforth:Ermelo!BM244)</f>
        <v>0</v>
      </c>
      <c r="BN244" s="79">
        <f>SUM(Gosforth:Ermelo!BN244)</f>
        <v>0</v>
      </c>
      <c r="BO244" s="79">
        <f>SUM(Gosforth:Ermelo!BO244)</f>
        <v>0</v>
      </c>
      <c r="BP244" s="79">
        <f>SUM(Gosforth:Ermelo!BP244)</f>
        <v>0</v>
      </c>
      <c r="BQ244" s="78">
        <f>SUM(Gosforth:Ermelo!BQ244)</f>
        <v>0</v>
      </c>
      <c r="BR244" s="80">
        <f>SUM(Gosforth:Ermelo!BR244)</f>
        <v>0</v>
      </c>
      <c r="BS244" s="79">
        <f>SUM(Gosforth:Ermelo!BS244)</f>
        <v>0</v>
      </c>
      <c r="BT244" s="79">
        <f>SUM(Gosforth:Ermelo!BT244)</f>
        <v>0</v>
      </c>
      <c r="BU244" s="79">
        <f>SUM(Gosforth:Ermelo!BU244)</f>
        <v>0</v>
      </c>
      <c r="BV244" s="79">
        <f>SUM(Gosforth:Ermelo!BV244)</f>
        <v>0</v>
      </c>
      <c r="BW244" s="79">
        <f>SUM(Gosforth:Ermelo!BW244)</f>
        <v>0</v>
      </c>
      <c r="BX244" s="79">
        <f>SUM(Gosforth:Ermelo!BX244)</f>
        <v>0</v>
      </c>
      <c r="BY244" s="79">
        <f>SUM(Gosforth:Ermelo!BY244)</f>
        <v>0</v>
      </c>
      <c r="BZ244" s="79">
        <f>SUM(Gosforth:Ermelo!BZ244)</f>
        <v>0</v>
      </c>
      <c r="CA244" s="79">
        <f>SUM(Gosforth:Ermelo!CA244)</f>
        <v>0</v>
      </c>
      <c r="CB244" s="79">
        <f>SUM(Gosforth:Ermelo!CB244)</f>
        <v>0</v>
      </c>
      <c r="CC244" s="78">
        <f>SUM(Gosforth:Ermelo!CC244)</f>
        <v>0</v>
      </c>
      <c r="CD244" s="41" t="s">
        <v>54</v>
      </c>
    </row>
    <row r="245" spans="1:82" s="179" customFormat="1" ht="15">
      <c r="B245" s="180" t="s">
        <v>461</v>
      </c>
      <c r="C245" s="181" t="s">
        <v>462</v>
      </c>
      <c r="D245" s="182" t="s">
        <v>92</v>
      </c>
      <c r="E245" s="329">
        <f>SUM(Gosforth:Ermelo!E245)</f>
        <v>0</v>
      </c>
      <c r="F245" s="221" t="b">
        <f>(Gosforth!G245+Dalpark!G245+Leandra!G245+Trichardt!G245+Ermelo!G245)=G245</f>
        <v>1</v>
      </c>
      <c r="G245" s="178">
        <f t="shared" ref="G245:G252" si="100">+SUM(H245:CC245)</f>
        <v>0</v>
      </c>
      <c r="H245" s="77">
        <f>SUM(Gosforth:Ermelo!H245)</f>
        <v>0</v>
      </c>
      <c r="I245" s="78">
        <f>SUM(Gosforth:Ermelo!I245)</f>
        <v>0</v>
      </c>
      <c r="J245" s="77">
        <f>SUM(Gosforth:Ermelo!J245)</f>
        <v>0</v>
      </c>
      <c r="K245" s="79">
        <f>SUM(Gosforth:Ermelo!K245)</f>
        <v>0</v>
      </c>
      <c r="L245" s="79">
        <f>SUM(Gosforth:Ermelo!L245)</f>
        <v>0</v>
      </c>
      <c r="M245" s="79">
        <f>SUM(Gosforth:Ermelo!M245)</f>
        <v>0</v>
      </c>
      <c r="N245" s="79">
        <f>SUM(Gosforth:Ermelo!N245)</f>
        <v>0</v>
      </c>
      <c r="O245" s="79">
        <f>SUM(Gosforth:Ermelo!O245)</f>
        <v>0</v>
      </c>
      <c r="P245" s="79">
        <f>SUM(Gosforth:Ermelo!P245)</f>
        <v>0</v>
      </c>
      <c r="Q245" s="79">
        <f>SUM(Gosforth:Ermelo!Q245)</f>
        <v>0</v>
      </c>
      <c r="R245" s="79">
        <f>SUM(Gosforth:Ermelo!R245)</f>
        <v>0</v>
      </c>
      <c r="S245" s="79">
        <f>SUM(Gosforth:Ermelo!S245)</f>
        <v>0</v>
      </c>
      <c r="T245" s="79">
        <f>SUM(Gosforth:Ermelo!T245)</f>
        <v>0</v>
      </c>
      <c r="U245" s="78">
        <f>SUM(Gosforth:Ermelo!U245)</f>
        <v>0</v>
      </c>
      <c r="V245" s="77">
        <f>SUM(Gosforth:Ermelo!V245)</f>
        <v>0</v>
      </c>
      <c r="W245" s="79">
        <f>SUM(Gosforth:Ermelo!W245)</f>
        <v>0</v>
      </c>
      <c r="X245" s="79">
        <f>SUM(Gosforth:Ermelo!X245)</f>
        <v>0</v>
      </c>
      <c r="Y245" s="79">
        <f>SUM(Gosforth:Ermelo!Y245)</f>
        <v>0</v>
      </c>
      <c r="Z245" s="79">
        <f>SUM(Gosforth:Ermelo!Z245)</f>
        <v>0</v>
      </c>
      <c r="AA245" s="79">
        <f>SUM(Gosforth:Ermelo!AA245)</f>
        <v>0</v>
      </c>
      <c r="AB245" s="79">
        <f>SUM(Gosforth:Ermelo!AB245)</f>
        <v>0</v>
      </c>
      <c r="AC245" s="79">
        <f>SUM(Gosforth:Ermelo!AC245)</f>
        <v>0</v>
      </c>
      <c r="AD245" s="79">
        <f>SUM(Gosforth:Ermelo!AD245)</f>
        <v>0</v>
      </c>
      <c r="AE245" s="79">
        <f>SUM(Gosforth:Ermelo!AE245)</f>
        <v>0</v>
      </c>
      <c r="AF245" s="79">
        <f>SUM(Gosforth:Ermelo!AF245)</f>
        <v>0</v>
      </c>
      <c r="AG245" s="78">
        <f>SUM(Gosforth:Ermelo!AG245)</f>
        <v>0</v>
      </c>
      <c r="AH245" s="80">
        <f>SUM(Gosforth:Ermelo!AH245)</f>
        <v>0</v>
      </c>
      <c r="AI245" s="79">
        <f>SUM(Gosforth:Ermelo!AI245)</f>
        <v>0</v>
      </c>
      <c r="AJ245" s="79">
        <f>SUM(Gosforth:Ermelo!AJ245)</f>
        <v>0</v>
      </c>
      <c r="AK245" s="79">
        <f>SUM(Gosforth:Ermelo!AK245)</f>
        <v>0</v>
      </c>
      <c r="AL245" s="79">
        <f>SUM(Gosforth:Ermelo!AL245)</f>
        <v>0</v>
      </c>
      <c r="AM245" s="79">
        <f>SUM(Gosforth:Ermelo!AM245)</f>
        <v>0</v>
      </c>
      <c r="AN245" s="79">
        <f>SUM(Gosforth:Ermelo!AN245)</f>
        <v>0</v>
      </c>
      <c r="AO245" s="79">
        <f>SUM(Gosforth:Ermelo!AO245)</f>
        <v>0</v>
      </c>
      <c r="AP245" s="79">
        <f>SUM(Gosforth:Ermelo!AP245)</f>
        <v>0</v>
      </c>
      <c r="AQ245" s="79">
        <f>SUM(Gosforth:Ermelo!AQ245)</f>
        <v>0</v>
      </c>
      <c r="AR245" s="79">
        <f>SUM(Gosforth:Ermelo!AR245)</f>
        <v>0</v>
      </c>
      <c r="AS245" s="78">
        <f>SUM(Gosforth:Ermelo!AS245)</f>
        <v>0</v>
      </c>
      <c r="AT245" s="80">
        <f>SUM(Gosforth:Ermelo!AT245)</f>
        <v>0</v>
      </c>
      <c r="AU245" s="79">
        <f>SUM(Gosforth:Ermelo!AU245)</f>
        <v>0</v>
      </c>
      <c r="AV245" s="79">
        <f>SUM(Gosforth:Ermelo!AV245)</f>
        <v>0</v>
      </c>
      <c r="AW245" s="79">
        <f>SUM(Gosforth:Ermelo!AW245)</f>
        <v>0</v>
      </c>
      <c r="AX245" s="79">
        <f>SUM(Gosforth:Ermelo!AX245)</f>
        <v>0</v>
      </c>
      <c r="AY245" s="79">
        <f>SUM(Gosforth:Ermelo!AY245)</f>
        <v>0</v>
      </c>
      <c r="AZ245" s="79">
        <f>SUM(Gosforth:Ermelo!AZ245)</f>
        <v>0</v>
      </c>
      <c r="BA245" s="79">
        <f>SUM(Gosforth:Ermelo!BA245)</f>
        <v>0</v>
      </c>
      <c r="BB245" s="79">
        <f>SUM(Gosforth:Ermelo!BB245)</f>
        <v>0</v>
      </c>
      <c r="BC245" s="79">
        <f>SUM(Gosforth:Ermelo!BC245)</f>
        <v>0</v>
      </c>
      <c r="BD245" s="79">
        <f>SUM(Gosforth:Ermelo!BD245)</f>
        <v>0</v>
      </c>
      <c r="BE245" s="78">
        <f>SUM(Gosforth:Ermelo!BE245)</f>
        <v>0</v>
      </c>
      <c r="BF245" s="80">
        <f>SUM(Gosforth:Ermelo!BF245)</f>
        <v>0</v>
      </c>
      <c r="BG245" s="79">
        <f>SUM(Gosforth:Ermelo!BG245)</f>
        <v>0</v>
      </c>
      <c r="BH245" s="79">
        <f>SUM(Gosforth:Ermelo!BH245)</f>
        <v>0</v>
      </c>
      <c r="BI245" s="79">
        <f>SUM(Gosforth:Ermelo!BI245)</f>
        <v>0</v>
      </c>
      <c r="BJ245" s="79">
        <f>SUM(Gosforth:Ermelo!BJ245)</f>
        <v>0</v>
      </c>
      <c r="BK245" s="79">
        <f>SUM(Gosforth:Ermelo!BK245)</f>
        <v>0</v>
      </c>
      <c r="BL245" s="79">
        <f>SUM(Gosforth:Ermelo!BL245)</f>
        <v>0</v>
      </c>
      <c r="BM245" s="79">
        <f>SUM(Gosforth:Ermelo!BM245)</f>
        <v>0</v>
      </c>
      <c r="BN245" s="79">
        <f>SUM(Gosforth:Ermelo!BN245)</f>
        <v>0</v>
      </c>
      <c r="BO245" s="79">
        <f>SUM(Gosforth:Ermelo!BO245)</f>
        <v>0</v>
      </c>
      <c r="BP245" s="79">
        <f>SUM(Gosforth:Ermelo!BP245)</f>
        <v>0</v>
      </c>
      <c r="BQ245" s="78">
        <f>SUM(Gosforth:Ermelo!BQ245)</f>
        <v>0</v>
      </c>
      <c r="BR245" s="80">
        <f>SUM(Gosforth:Ermelo!BR245)</f>
        <v>0</v>
      </c>
      <c r="BS245" s="79">
        <f>SUM(Gosforth:Ermelo!BS245)</f>
        <v>0</v>
      </c>
      <c r="BT245" s="79">
        <f>SUM(Gosforth:Ermelo!BT245)</f>
        <v>0</v>
      </c>
      <c r="BU245" s="79">
        <f>SUM(Gosforth:Ermelo!BU245)</f>
        <v>0</v>
      </c>
      <c r="BV245" s="79">
        <f>SUM(Gosforth:Ermelo!BV245)</f>
        <v>0</v>
      </c>
      <c r="BW245" s="79">
        <f>SUM(Gosforth:Ermelo!BW245)</f>
        <v>0</v>
      </c>
      <c r="BX245" s="79">
        <f>SUM(Gosforth:Ermelo!BX245)</f>
        <v>0</v>
      </c>
      <c r="BY245" s="79">
        <f>SUM(Gosforth:Ermelo!BY245)</f>
        <v>0</v>
      </c>
      <c r="BZ245" s="79">
        <f>SUM(Gosforth:Ermelo!BZ245)</f>
        <v>0</v>
      </c>
      <c r="CA245" s="79">
        <f>SUM(Gosforth:Ermelo!CA245)</f>
        <v>0</v>
      </c>
      <c r="CB245" s="79">
        <f>SUM(Gosforth:Ermelo!CB245)</f>
        <v>0</v>
      </c>
      <c r="CC245" s="78">
        <f>SUM(Gosforth:Ermelo!CC245)</f>
        <v>0</v>
      </c>
      <c r="CD245" s="41" t="s">
        <v>54</v>
      </c>
    </row>
    <row r="246" spans="1:82" s="179" customFormat="1" ht="15">
      <c r="B246" s="180" t="s">
        <v>463</v>
      </c>
      <c r="C246" s="181" t="s">
        <v>464</v>
      </c>
      <c r="D246" s="182" t="s">
        <v>92</v>
      </c>
      <c r="E246" s="329">
        <f>SUM(Gosforth:Ermelo!E246)</f>
        <v>0</v>
      </c>
      <c r="F246" s="221" t="b">
        <f>(Gosforth!G246+Dalpark!G246+Leandra!G246+Trichardt!G246+Ermelo!G246)=G246</f>
        <v>1</v>
      </c>
      <c r="G246" s="178">
        <f t="shared" si="100"/>
        <v>0</v>
      </c>
      <c r="H246" s="77">
        <f>SUM(Gosforth:Ermelo!H246)</f>
        <v>0</v>
      </c>
      <c r="I246" s="78">
        <f>SUM(Gosforth:Ermelo!I246)</f>
        <v>0</v>
      </c>
      <c r="J246" s="77">
        <f>SUM(Gosforth:Ermelo!J246)</f>
        <v>0</v>
      </c>
      <c r="K246" s="79">
        <f>SUM(Gosforth:Ermelo!K246)</f>
        <v>0</v>
      </c>
      <c r="L246" s="79">
        <f>SUM(Gosforth:Ermelo!L246)</f>
        <v>0</v>
      </c>
      <c r="M246" s="79">
        <f>SUM(Gosforth:Ermelo!M246)</f>
        <v>0</v>
      </c>
      <c r="N246" s="79">
        <f>SUM(Gosforth:Ermelo!N246)</f>
        <v>0</v>
      </c>
      <c r="O246" s="79">
        <f>SUM(Gosforth:Ermelo!O246)</f>
        <v>0</v>
      </c>
      <c r="P246" s="79">
        <f>SUM(Gosforth:Ermelo!P246)</f>
        <v>0</v>
      </c>
      <c r="Q246" s="79">
        <f>SUM(Gosforth:Ermelo!Q246)</f>
        <v>0</v>
      </c>
      <c r="R246" s="79">
        <f>SUM(Gosforth:Ermelo!R246)</f>
        <v>0</v>
      </c>
      <c r="S246" s="79">
        <f>SUM(Gosforth:Ermelo!S246)</f>
        <v>0</v>
      </c>
      <c r="T246" s="79">
        <f>SUM(Gosforth:Ermelo!T246)</f>
        <v>0</v>
      </c>
      <c r="U246" s="78">
        <f>SUM(Gosforth:Ermelo!U246)</f>
        <v>0</v>
      </c>
      <c r="V246" s="77">
        <f>SUM(Gosforth:Ermelo!V246)</f>
        <v>0</v>
      </c>
      <c r="W246" s="79">
        <f>SUM(Gosforth:Ermelo!W246)</f>
        <v>0</v>
      </c>
      <c r="X246" s="79">
        <f>SUM(Gosforth:Ermelo!X246)</f>
        <v>0</v>
      </c>
      <c r="Y246" s="79">
        <f>SUM(Gosforth:Ermelo!Y246)</f>
        <v>0</v>
      </c>
      <c r="Z246" s="79">
        <f>SUM(Gosforth:Ermelo!Z246)</f>
        <v>0</v>
      </c>
      <c r="AA246" s="79">
        <f>SUM(Gosforth:Ermelo!AA246)</f>
        <v>0</v>
      </c>
      <c r="AB246" s="79">
        <f>SUM(Gosforth:Ermelo!AB246)</f>
        <v>0</v>
      </c>
      <c r="AC246" s="79">
        <f>SUM(Gosforth:Ermelo!AC246)</f>
        <v>0</v>
      </c>
      <c r="AD246" s="79">
        <f>SUM(Gosforth:Ermelo!AD246)</f>
        <v>0</v>
      </c>
      <c r="AE246" s="79">
        <f>SUM(Gosforth:Ermelo!AE246)</f>
        <v>0</v>
      </c>
      <c r="AF246" s="79">
        <f>SUM(Gosforth:Ermelo!AF246)</f>
        <v>0</v>
      </c>
      <c r="AG246" s="78">
        <f>SUM(Gosforth:Ermelo!AG246)</f>
        <v>0</v>
      </c>
      <c r="AH246" s="80">
        <f>SUM(Gosforth:Ermelo!AH246)</f>
        <v>0</v>
      </c>
      <c r="AI246" s="79">
        <f>SUM(Gosforth:Ermelo!AI246)</f>
        <v>0</v>
      </c>
      <c r="AJ246" s="79">
        <f>SUM(Gosforth:Ermelo!AJ246)</f>
        <v>0</v>
      </c>
      <c r="AK246" s="79">
        <f>SUM(Gosforth:Ermelo!AK246)</f>
        <v>0</v>
      </c>
      <c r="AL246" s="79">
        <f>SUM(Gosforth:Ermelo!AL246)</f>
        <v>0</v>
      </c>
      <c r="AM246" s="79">
        <f>SUM(Gosforth:Ermelo!AM246)</f>
        <v>0</v>
      </c>
      <c r="AN246" s="79">
        <f>SUM(Gosforth:Ermelo!AN246)</f>
        <v>0</v>
      </c>
      <c r="AO246" s="79">
        <f>SUM(Gosforth:Ermelo!AO246)</f>
        <v>0</v>
      </c>
      <c r="AP246" s="79">
        <f>SUM(Gosforth:Ermelo!AP246)</f>
        <v>0</v>
      </c>
      <c r="AQ246" s="79">
        <f>SUM(Gosforth:Ermelo!AQ246)</f>
        <v>0</v>
      </c>
      <c r="AR246" s="79">
        <f>SUM(Gosforth:Ermelo!AR246)</f>
        <v>0</v>
      </c>
      <c r="AS246" s="78">
        <f>SUM(Gosforth:Ermelo!AS246)</f>
        <v>0</v>
      </c>
      <c r="AT246" s="80">
        <f>SUM(Gosforth:Ermelo!AT246)</f>
        <v>0</v>
      </c>
      <c r="AU246" s="79">
        <f>SUM(Gosforth:Ermelo!AU246)</f>
        <v>0</v>
      </c>
      <c r="AV246" s="79">
        <f>SUM(Gosforth:Ermelo!AV246)</f>
        <v>0</v>
      </c>
      <c r="AW246" s="79">
        <f>SUM(Gosforth:Ermelo!AW246)</f>
        <v>0</v>
      </c>
      <c r="AX246" s="79">
        <f>SUM(Gosforth:Ermelo!AX246)</f>
        <v>0</v>
      </c>
      <c r="AY246" s="79">
        <f>SUM(Gosforth:Ermelo!AY246)</f>
        <v>0</v>
      </c>
      <c r="AZ246" s="79">
        <f>SUM(Gosforth:Ermelo!AZ246)</f>
        <v>0</v>
      </c>
      <c r="BA246" s="79">
        <f>SUM(Gosforth:Ermelo!BA246)</f>
        <v>0</v>
      </c>
      <c r="BB246" s="79">
        <f>SUM(Gosforth:Ermelo!BB246)</f>
        <v>0</v>
      </c>
      <c r="BC246" s="79">
        <f>SUM(Gosforth:Ermelo!BC246)</f>
        <v>0</v>
      </c>
      <c r="BD246" s="79">
        <f>SUM(Gosforth:Ermelo!BD246)</f>
        <v>0</v>
      </c>
      <c r="BE246" s="78">
        <f>SUM(Gosforth:Ermelo!BE246)</f>
        <v>0</v>
      </c>
      <c r="BF246" s="80">
        <f>SUM(Gosforth:Ermelo!BF246)</f>
        <v>0</v>
      </c>
      <c r="BG246" s="79">
        <f>SUM(Gosforth:Ermelo!BG246)</f>
        <v>0</v>
      </c>
      <c r="BH246" s="79">
        <f>SUM(Gosforth:Ermelo!BH246)</f>
        <v>0</v>
      </c>
      <c r="BI246" s="79">
        <f>SUM(Gosforth:Ermelo!BI246)</f>
        <v>0</v>
      </c>
      <c r="BJ246" s="79">
        <f>SUM(Gosforth:Ermelo!BJ246)</f>
        <v>0</v>
      </c>
      <c r="BK246" s="79">
        <f>SUM(Gosforth:Ermelo!BK246)</f>
        <v>0</v>
      </c>
      <c r="BL246" s="79">
        <f>SUM(Gosforth:Ermelo!BL246)</f>
        <v>0</v>
      </c>
      <c r="BM246" s="79">
        <f>SUM(Gosforth:Ermelo!BM246)</f>
        <v>0</v>
      </c>
      <c r="BN246" s="79">
        <f>SUM(Gosforth:Ermelo!BN246)</f>
        <v>0</v>
      </c>
      <c r="BO246" s="79">
        <f>SUM(Gosforth:Ermelo!BO246)</f>
        <v>0</v>
      </c>
      <c r="BP246" s="79">
        <f>SUM(Gosforth:Ermelo!BP246)</f>
        <v>0</v>
      </c>
      <c r="BQ246" s="78">
        <f>SUM(Gosforth:Ermelo!BQ246)</f>
        <v>0</v>
      </c>
      <c r="BR246" s="80">
        <f>SUM(Gosforth:Ermelo!BR246)</f>
        <v>0</v>
      </c>
      <c r="BS246" s="79">
        <f>SUM(Gosforth:Ermelo!BS246)</f>
        <v>0</v>
      </c>
      <c r="BT246" s="79">
        <f>SUM(Gosforth:Ermelo!BT246)</f>
        <v>0</v>
      </c>
      <c r="BU246" s="79">
        <f>SUM(Gosforth:Ermelo!BU246)</f>
        <v>0</v>
      </c>
      <c r="BV246" s="79">
        <f>SUM(Gosforth:Ermelo!BV246)</f>
        <v>0</v>
      </c>
      <c r="BW246" s="79">
        <f>SUM(Gosforth:Ermelo!BW246)</f>
        <v>0</v>
      </c>
      <c r="BX246" s="79">
        <f>SUM(Gosforth:Ermelo!BX246)</f>
        <v>0</v>
      </c>
      <c r="BY246" s="79">
        <f>SUM(Gosforth:Ermelo!BY246)</f>
        <v>0</v>
      </c>
      <c r="BZ246" s="79">
        <f>SUM(Gosforth:Ermelo!BZ246)</f>
        <v>0</v>
      </c>
      <c r="CA246" s="79">
        <f>SUM(Gosforth:Ermelo!CA246)</f>
        <v>0</v>
      </c>
      <c r="CB246" s="79">
        <f>SUM(Gosforth:Ermelo!CB246)</f>
        <v>0</v>
      </c>
      <c r="CC246" s="78">
        <f>SUM(Gosforth:Ermelo!CC246)</f>
        <v>0</v>
      </c>
      <c r="CD246" s="41" t="s">
        <v>54</v>
      </c>
    </row>
    <row r="247" spans="1:82" s="179" customFormat="1" ht="15">
      <c r="B247" s="180" t="s">
        <v>465</v>
      </c>
      <c r="C247" s="181" t="s">
        <v>466</v>
      </c>
      <c r="D247" s="182" t="s">
        <v>92</v>
      </c>
      <c r="E247" s="329">
        <f>SUM(Gosforth:Ermelo!E247)</f>
        <v>0</v>
      </c>
      <c r="F247" s="221" t="b">
        <f>(Gosforth!G247+Dalpark!G247+Leandra!G247+Trichardt!G247+Ermelo!G247)=G247</f>
        <v>1</v>
      </c>
      <c r="G247" s="178">
        <f t="shared" si="100"/>
        <v>0</v>
      </c>
      <c r="H247" s="77">
        <f>SUM(Gosforth:Ermelo!H247)</f>
        <v>0</v>
      </c>
      <c r="I247" s="78">
        <f>SUM(Gosforth:Ermelo!I247)</f>
        <v>0</v>
      </c>
      <c r="J247" s="77">
        <f>SUM(Gosforth:Ermelo!J247)</f>
        <v>0</v>
      </c>
      <c r="K247" s="79">
        <f>SUM(Gosforth:Ermelo!K247)</f>
        <v>0</v>
      </c>
      <c r="L247" s="79">
        <f>SUM(Gosforth:Ermelo!L247)</f>
        <v>0</v>
      </c>
      <c r="M247" s="79">
        <f>SUM(Gosforth:Ermelo!M247)</f>
        <v>0</v>
      </c>
      <c r="N247" s="79">
        <f>SUM(Gosforth:Ermelo!N247)</f>
        <v>0</v>
      </c>
      <c r="O247" s="79">
        <f>SUM(Gosforth:Ermelo!O247)</f>
        <v>0</v>
      </c>
      <c r="P247" s="79">
        <f>SUM(Gosforth:Ermelo!P247)</f>
        <v>0</v>
      </c>
      <c r="Q247" s="79">
        <f>SUM(Gosforth:Ermelo!Q247)</f>
        <v>0</v>
      </c>
      <c r="R247" s="79">
        <f>SUM(Gosforth:Ermelo!R247)</f>
        <v>0</v>
      </c>
      <c r="S247" s="79">
        <f>SUM(Gosforth:Ermelo!S247)</f>
        <v>0</v>
      </c>
      <c r="T247" s="79">
        <f>SUM(Gosforth:Ermelo!T247)</f>
        <v>0</v>
      </c>
      <c r="U247" s="78">
        <f>SUM(Gosforth:Ermelo!U247)</f>
        <v>0</v>
      </c>
      <c r="V247" s="77">
        <f>SUM(Gosforth:Ermelo!V247)</f>
        <v>0</v>
      </c>
      <c r="W247" s="79">
        <f>SUM(Gosforth:Ermelo!W247)</f>
        <v>0</v>
      </c>
      <c r="X247" s="79">
        <f>SUM(Gosforth:Ermelo!X247)</f>
        <v>0</v>
      </c>
      <c r="Y247" s="79">
        <f>SUM(Gosforth:Ermelo!Y247)</f>
        <v>0</v>
      </c>
      <c r="Z247" s="79">
        <f>SUM(Gosforth:Ermelo!Z247)</f>
        <v>0</v>
      </c>
      <c r="AA247" s="79">
        <f>SUM(Gosforth:Ermelo!AA247)</f>
        <v>0</v>
      </c>
      <c r="AB247" s="79">
        <f>SUM(Gosforth:Ermelo!AB247)</f>
        <v>0</v>
      </c>
      <c r="AC247" s="79">
        <f>SUM(Gosforth:Ermelo!AC247)</f>
        <v>0</v>
      </c>
      <c r="AD247" s="79">
        <f>SUM(Gosforth:Ermelo!AD247)</f>
        <v>0</v>
      </c>
      <c r="AE247" s="79">
        <f>SUM(Gosforth:Ermelo!AE247)</f>
        <v>0</v>
      </c>
      <c r="AF247" s="79">
        <f>SUM(Gosforth:Ermelo!AF247)</f>
        <v>0</v>
      </c>
      <c r="AG247" s="78">
        <f>SUM(Gosforth:Ermelo!AG247)</f>
        <v>0</v>
      </c>
      <c r="AH247" s="80">
        <f>SUM(Gosforth:Ermelo!AH247)</f>
        <v>0</v>
      </c>
      <c r="AI247" s="79">
        <f>SUM(Gosforth:Ermelo!AI247)</f>
        <v>0</v>
      </c>
      <c r="AJ247" s="79">
        <f>SUM(Gosforth:Ermelo!AJ247)</f>
        <v>0</v>
      </c>
      <c r="AK247" s="79">
        <f>SUM(Gosforth:Ermelo!AK247)</f>
        <v>0</v>
      </c>
      <c r="AL247" s="79">
        <f>SUM(Gosforth:Ermelo!AL247)</f>
        <v>0</v>
      </c>
      <c r="AM247" s="79">
        <f>SUM(Gosforth:Ermelo!AM247)</f>
        <v>0</v>
      </c>
      <c r="AN247" s="79">
        <f>SUM(Gosforth:Ermelo!AN247)</f>
        <v>0</v>
      </c>
      <c r="AO247" s="79">
        <f>SUM(Gosforth:Ermelo!AO247)</f>
        <v>0</v>
      </c>
      <c r="AP247" s="79">
        <f>SUM(Gosforth:Ermelo!AP247)</f>
        <v>0</v>
      </c>
      <c r="AQ247" s="79">
        <f>SUM(Gosforth:Ermelo!AQ247)</f>
        <v>0</v>
      </c>
      <c r="AR247" s="79">
        <f>SUM(Gosforth:Ermelo!AR247)</f>
        <v>0</v>
      </c>
      <c r="AS247" s="78">
        <f>SUM(Gosforth:Ermelo!AS247)</f>
        <v>0</v>
      </c>
      <c r="AT247" s="80">
        <f>SUM(Gosforth:Ermelo!AT247)</f>
        <v>0</v>
      </c>
      <c r="AU247" s="79">
        <f>SUM(Gosforth:Ermelo!AU247)</f>
        <v>0</v>
      </c>
      <c r="AV247" s="79">
        <f>SUM(Gosforth:Ermelo!AV247)</f>
        <v>0</v>
      </c>
      <c r="AW247" s="79">
        <f>SUM(Gosforth:Ermelo!AW247)</f>
        <v>0</v>
      </c>
      <c r="AX247" s="79">
        <f>SUM(Gosforth:Ermelo!AX247)</f>
        <v>0</v>
      </c>
      <c r="AY247" s="79">
        <f>SUM(Gosforth:Ermelo!AY247)</f>
        <v>0</v>
      </c>
      <c r="AZ247" s="79">
        <f>SUM(Gosforth:Ermelo!AZ247)</f>
        <v>0</v>
      </c>
      <c r="BA247" s="79">
        <f>SUM(Gosforth:Ermelo!BA247)</f>
        <v>0</v>
      </c>
      <c r="BB247" s="79">
        <f>SUM(Gosforth:Ermelo!BB247)</f>
        <v>0</v>
      </c>
      <c r="BC247" s="79">
        <f>SUM(Gosforth:Ermelo!BC247)</f>
        <v>0</v>
      </c>
      <c r="BD247" s="79">
        <f>SUM(Gosforth:Ermelo!BD247)</f>
        <v>0</v>
      </c>
      <c r="BE247" s="78">
        <f>SUM(Gosforth:Ermelo!BE247)</f>
        <v>0</v>
      </c>
      <c r="BF247" s="80">
        <f>SUM(Gosforth:Ermelo!BF247)</f>
        <v>0</v>
      </c>
      <c r="BG247" s="79">
        <f>SUM(Gosforth:Ermelo!BG247)</f>
        <v>0</v>
      </c>
      <c r="BH247" s="79">
        <f>SUM(Gosforth:Ermelo!BH247)</f>
        <v>0</v>
      </c>
      <c r="BI247" s="79">
        <f>SUM(Gosforth:Ermelo!BI247)</f>
        <v>0</v>
      </c>
      <c r="BJ247" s="79">
        <f>SUM(Gosforth:Ermelo!BJ247)</f>
        <v>0</v>
      </c>
      <c r="BK247" s="79">
        <f>SUM(Gosforth:Ermelo!BK247)</f>
        <v>0</v>
      </c>
      <c r="BL247" s="79">
        <f>SUM(Gosforth:Ermelo!BL247)</f>
        <v>0</v>
      </c>
      <c r="BM247" s="79">
        <f>SUM(Gosforth:Ermelo!BM247)</f>
        <v>0</v>
      </c>
      <c r="BN247" s="79">
        <f>SUM(Gosforth:Ermelo!BN247)</f>
        <v>0</v>
      </c>
      <c r="BO247" s="79">
        <f>SUM(Gosforth:Ermelo!BO247)</f>
        <v>0</v>
      </c>
      <c r="BP247" s="79">
        <f>SUM(Gosforth:Ermelo!BP247)</f>
        <v>0</v>
      </c>
      <c r="BQ247" s="78">
        <f>SUM(Gosforth:Ermelo!BQ247)</f>
        <v>0</v>
      </c>
      <c r="BR247" s="80">
        <f>SUM(Gosforth:Ermelo!BR247)</f>
        <v>0</v>
      </c>
      <c r="BS247" s="79">
        <f>SUM(Gosforth:Ermelo!BS247)</f>
        <v>0</v>
      </c>
      <c r="BT247" s="79">
        <f>SUM(Gosforth:Ermelo!BT247)</f>
        <v>0</v>
      </c>
      <c r="BU247" s="79">
        <f>SUM(Gosforth:Ermelo!BU247)</f>
        <v>0</v>
      </c>
      <c r="BV247" s="79">
        <f>SUM(Gosforth:Ermelo!BV247)</f>
        <v>0</v>
      </c>
      <c r="BW247" s="79">
        <f>SUM(Gosforth:Ermelo!BW247)</f>
        <v>0</v>
      </c>
      <c r="BX247" s="79">
        <f>SUM(Gosforth:Ermelo!BX247)</f>
        <v>0</v>
      </c>
      <c r="BY247" s="79">
        <f>SUM(Gosforth:Ermelo!BY247)</f>
        <v>0</v>
      </c>
      <c r="BZ247" s="79">
        <f>SUM(Gosforth:Ermelo!BZ247)</f>
        <v>0</v>
      </c>
      <c r="CA247" s="79">
        <f>SUM(Gosforth:Ermelo!CA247)</f>
        <v>0</v>
      </c>
      <c r="CB247" s="79">
        <f>SUM(Gosforth:Ermelo!CB247)</f>
        <v>0</v>
      </c>
      <c r="CC247" s="78">
        <f>SUM(Gosforth:Ermelo!CC247)</f>
        <v>0</v>
      </c>
      <c r="CD247" s="41" t="s">
        <v>54</v>
      </c>
    </row>
    <row r="248" spans="1:82" ht="15">
      <c r="A248" s="41"/>
      <c r="B248" s="180" t="s">
        <v>467</v>
      </c>
      <c r="C248" s="181" t="s">
        <v>468</v>
      </c>
      <c r="D248" s="182" t="s">
        <v>92</v>
      </c>
      <c r="E248" s="329">
        <f>SUM(Gosforth:Ermelo!E248)</f>
        <v>0</v>
      </c>
      <c r="F248" s="221" t="b">
        <f>(Gosforth!G248+Dalpark!G248+Leandra!G248+Trichardt!G248+Ermelo!G248)=G248</f>
        <v>1</v>
      </c>
      <c r="G248" s="178">
        <f t="shared" si="100"/>
        <v>0</v>
      </c>
      <c r="H248" s="77">
        <f>SUM(Gosforth:Ermelo!H248)</f>
        <v>0</v>
      </c>
      <c r="I248" s="78">
        <f>SUM(Gosforth:Ermelo!I248)</f>
        <v>0</v>
      </c>
      <c r="J248" s="77">
        <f>SUM(Gosforth:Ermelo!J248)</f>
        <v>0</v>
      </c>
      <c r="K248" s="79">
        <f>SUM(Gosforth:Ermelo!K248)</f>
        <v>0</v>
      </c>
      <c r="L248" s="79">
        <f>SUM(Gosforth:Ermelo!L248)</f>
        <v>0</v>
      </c>
      <c r="M248" s="79">
        <f>SUM(Gosforth:Ermelo!M248)</f>
        <v>0</v>
      </c>
      <c r="N248" s="79">
        <f>SUM(Gosforth:Ermelo!N248)</f>
        <v>0</v>
      </c>
      <c r="O248" s="79">
        <f>SUM(Gosforth:Ermelo!O248)</f>
        <v>0</v>
      </c>
      <c r="P248" s="79">
        <f>SUM(Gosforth:Ermelo!P248)</f>
        <v>0</v>
      </c>
      <c r="Q248" s="79">
        <f>SUM(Gosforth:Ermelo!Q248)</f>
        <v>0</v>
      </c>
      <c r="R248" s="79">
        <f>SUM(Gosforth:Ermelo!R248)</f>
        <v>0</v>
      </c>
      <c r="S248" s="79">
        <f>SUM(Gosforth:Ermelo!S248)</f>
        <v>0</v>
      </c>
      <c r="T248" s="79">
        <f>SUM(Gosforth:Ermelo!T248)</f>
        <v>0</v>
      </c>
      <c r="U248" s="78">
        <f>SUM(Gosforth:Ermelo!U248)</f>
        <v>0</v>
      </c>
      <c r="V248" s="77">
        <f>SUM(Gosforth:Ermelo!V248)</f>
        <v>0</v>
      </c>
      <c r="W248" s="79">
        <f>SUM(Gosforth:Ermelo!W248)</f>
        <v>0</v>
      </c>
      <c r="X248" s="79">
        <f>SUM(Gosforth:Ermelo!X248)</f>
        <v>0</v>
      </c>
      <c r="Y248" s="79">
        <f>SUM(Gosforth:Ermelo!Y248)</f>
        <v>0</v>
      </c>
      <c r="Z248" s="79">
        <f>SUM(Gosforth:Ermelo!Z248)</f>
        <v>0</v>
      </c>
      <c r="AA248" s="79">
        <f>SUM(Gosforth:Ermelo!AA248)</f>
        <v>0</v>
      </c>
      <c r="AB248" s="79">
        <f>SUM(Gosforth:Ermelo!AB248)</f>
        <v>0</v>
      </c>
      <c r="AC248" s="79">
        <f>SUM(Gosforth:Ermelo!AC248)</f>
        <v>0</v>
      </c>
      <c r="AD248" s="79">
        <f>SUM(Gosforth:Ermelo!AD248)</f>
        <v>0</v>
      </c>
      <c r="AE248" s="79">
        <f>SUM(Gosforth:Ermelo!AE248)</f>
        <v>0</v>
      </c>
      <c r="AF248" s="79">
        <f>SUM(Gosforth:Ermelo!AF248)</f>
        <v>0</v>
      </c>
      <c r="AG248" s="78">
        <f>SUM(Gosforth:Ermelo!AG248)</f>
        <v>0</v>
      </c>
      <c r="AH248" s="80">
        <f>SUM(Gosforth:Ermelo!AH248)</f>
        <v>0</v>
      </c>
      <c r="AI248" s="79">
        <f>SUM(Gosforth:Ermelo!AI248)</f>
        <v>0</v>
      </c>
      <c r="AJ248" s="79">
        <f>SUM(Gosforth:Ermelo!AJ248)</f>
        <v>0</v>
      </c>
      <c r="AK248" s="79">
        <f>SUM(Gosforth:Ermelo!AK248)</f>
        <v>0</v>
      </c>
      <c r="AL248" s="79">
        <f>SUM(Gosforth:Ermelo!AL248)</f>
        <v>0</v>
      </c>
      <c r="AM248" s="79">
        <f>SUM(Gosforth:Ermelo!AM248)</f>
        <v>0</v>
      </c>
      <c r="AN248" s="79">
        <f>SUM(Gosforth:Ermelo!AN248)</f>
        <v>0</v>
      </c>
      <c r="AO248" s="79">
        <f>SUM(Gosforth:Ermelo!AO248)</f>
        <v>0</v>
      </c>
      <c r="AP248" s="79">
        <f>SUM(Gosforth:Ermelo!AP248)</f>
        <v>0</v>
      </c>
      <c r="AQ248" s="79">
        <f>SUM(Gosforth:Ermelo!AQ248)</f>
        <v>0</v>
      </c>
      <c r="AR248" s="79">
        <f>SUM(Gosforth:Ermelo!AR248)</f>
        <v>0</v>
      </c>
      <c r="AS248" s="78">
        <f>SUM(Gosforth:Ermelo!AS248)</f>
        <v>0</v>
      </c>
      <c r="AT248" s="80">
        <f>SUM(Gosforth:Ermelo!AT248)</f>
        <v>0</v>
      </c>
      <c r="AU248" s="79">
        <f>SUM(Gosforth:Ermelo!AU248)</f>
        <v>0</v>
      </c>
      <c r="AV248" s="79">
        <f>SUM(Gosforth:Ermelo!AV248)</f>
        <v>0</v>
      </c>
      <c r="AW248" s="79">
        <f>SUM(Gosforth:Ermelo!AW248)</f>
        <v>0</v>
      </c>
      <c r="AX248" s="79">
        <f>SUM(Gosforth:Ermelo!AX248)</f>
        <v>0</v>
      </c>
      <c r="AY248" s="79">
        <f>SUM(Gosforth:Ermelo!AY248)</f>
        <v>0</v>
      </c>
      <c r="AZ248" s="79">
        <f>SUM(Gosforth:Ermelo!AZ248)</f>
        <v>0</v>
      </c>
      <c r="BA248" s="79">
        <f>SUM(Gosforth:Ermelo!BA248)</f>
        <v>0</v>
      </c>
      <c r="BB248" s="79">
        <f>SUM(Gosforth:Ermelo!BB248)</f>
        <v>0</v>
      </c>
      <c r="BC248" s="79">
        <f>SUM(Gosforth:Ermelo!BC248)</f>
        <v>0</v>
      </c>
      <c r="BD248" s="79">
        <f>SUM(Gosforth:Ermelo!BD248)</f>
        <v>0</v>
      </c>
      <c r="BE248" s="78">
        <f>SUM(Gosforth:Ermelo!BE248)</f>
        <v>0</v>
      </c>
      <c r="BF248" s="80">
        <f>SUM(Gosforth:Ermelo!BF248)</f>
        <v>0</v>
      </c>
      <c r="BG248" s="79">
        <f>SUM(Gosforth:Ermelo!BG248)</f>
        <v>0</v>
      </c>
      <c r="BH248" s="79">
        <f>SUM(Gosforth:Ermelo!BH248)</f>
        <v>0</v>
      </c>
      <c r="BI248" s="79">
        <f>SUM(Gosforth:Ermelo!BI248)</f>
        <v>0</v>
      </c>
      <c r="BJ248" s="79">
        <f>SUM(Gosforth:Ermelo!BJ248)</f>
        <v>0</v>
      </c>
      <c r="BK248" s="79">
        <f>SUM(Gosforth:Ermelo!BK248)</f>
        <v>0</v>
      </c>
      <c r="BL248" s="79">
        <f>SUM(Gosforth:Ermelo!BL248)</f>
        <v>0</v>
      </c>
      <c r="BM248" s="79">
        <f>SUM(Gosforth:Ermelo!BM248)</f>
        <v>0</v>
      </c>
      <c r="BN248" s="79">
        <f>SUM(Gosforth:Ermelo!BN248)</f>
        <v>0</v>
      </c>
      <c r="BO248" s="79">
        <f>SUM(Gosforth:Ermelo!BO248)</f>
        <v>0</v>
      </c>
      <c r="BP248" s="79">
        <f>SUM(Gosforth:Ermelo!BP248)</f>
        <v>0</v>
      </c>
      <c r="BQ248" s="78">
        <f>SUM(Gosforth:Ermelo!BQ248)</f>
        <v>0</v>
      </c>
      <c r="BR248" s="80">
        <f>SUM(Gosforth:Ermelo!BR248)</f>
        <v>0</v>
      </c>
      <c r="BS248" s="79">
        <f>SUM(Gosforth:Ermelo!BS248)</f>
        <v>0</v>
      </c>
      <c r="BT248" s="79">
        <f>SUM(Gosforth:Ermelo!BT248)</f>
        <v>0</v>
      </c>
      <c r="BU248" s="79">
        <f>SUM(Gosforth:Ermelo!BU248)</f>
        <v>0</v>
      </c>
      <c r="BV248" s="79">
        <f>SUM(Gosforth:Ermelo!BV248)</f>
        <v>0</v>
      </c>
      <c r="BW248" s="79">
        <f>SUM(Gosforth:Ermelo!BW248)</f>
        <v>0</v>
      </c>
      <c r="BX248" s="79">
        <f>SUM(Gosforth:Ermelo!BX248)</f>
        <v>0</v>
      </c>
      <c r="BY248" s="79">
        <f>SUM(Gosforth:Ermelo!BY248)</f>
        <v>0</v>
      </c>
      <c r="BZ248" s="79">
        <f>SUM(Gosforth:Ermelo!BZ248)</f>
        <v>0</v>
      </c>
      <c r="CA248" s="79">
        <f>SUM(Gosforth:Ermelo!CA248)</f>
        <v>0</v>
      </c>
      <c r="CB248" s="79">
        <f>SUM(Gosforth:Ermelo!CB248)</f>
        <v>0</v>
      </c>
      <c r="CC248" s="78">
        <f>SUM(Gosforth:Ermelo!CC248)</f>
        <v>0</v>
      </c>
      <c r="CD248" s="41" t="s">
        <v>54</v>
      </c>
    </row>
    <row r="249" spans="1:82" ht="15">
      <c r="A249" s="41"/>
      <c r="B249" s="180" t="s">
        <v>469</v>
      </c>
      <c r="C249" s="181" t="s">
        <v>470</v>
      </c>
      <c r="D249" s="182" t="s">
        <v>92</v>
      </c>
      <c r="E249" s="329">
        <f>SUM(Gosforth:Ermelo!E249)</f>
        <v>0</v>
      </c>
      <c r="F249" s="221" t="b">
        <f>(Gosforth!G249+Dalpark!G249+Leandra!G249+Trichardt!G249+Ermelo!G249)=G249</f>
        <v>1</v>
      </c>
      <c r="G249" s="178">
        <f t="shared" si="100"/>
        <v>0</v>
      </c>
      <c r="H249" s="77">
        <f>SUM(Gosforth:Ermelo!H249)</f>
        <v>0</v>
      </c>
      <c r="I249" s="78">
        <f>SUM(Gosforth:Ermelo!I249)</f>
        <v>0</v>
      </c>
      <c r="J249" s="77">
        <f>SUM(Gosforth:Ermelo!J249)</f>
        <v>0</v>
      </c>
      <c r="K249" s="79">
        <f>SUM(Gosforth:Ermelo!K249)</f>
        <v>0</v>
      </c>
      <c r="L249" s="79">
        <f>SUM(Gosforth:Ermelo!L249)</f>
        <v>0</v>
      </c>
      <c r="M249" s="79">
        <f>SUM(Gosforth:Ermelo!M249)</f>
        <v>0</v>
      </c>
      <c r="N249" s="79">
        <f>SUM(Gosforth:Ermelo!N249)</f>
        <v>0</v>
      </c>
      <c r="O249" s="79">
        <f>SUM(Gosforth:Ermelo!O249)</f>
        <v>0</v>
      </c>
      <c r="P249" s="79">
        <f>SUM(Gosforth:Ermelo!P249)</f>
        <v>0</v>
      </c>
      <c r="Q249" s="79">
        <f>SUM(Gosforth:Ermelo!Q249)</f>
        <v>0</v>
      </c>
      <c r="R249" s="79">
        <f>SUM(Gosforth:Ermelo!R249)</f>
        <v>0</v>
      </c>
      <c r="S249" s="79">
        <f>SUM(Gosforth:Ermelo!S249)</f>
        <v>0</v>
      </c>
      <c r="T249" s="79">
        <f>SUM(Gosforth:Ermelo!T249)</f>
        <v>0</v>
      </c>
      <c r="U249" s="78">
        <f>SUM(Gosforth:Ermelo!U249)</f>
        <v>0</v>
      </c>
      <c r="V249" s="77">
        <f>SUM(Gosforth:Ermelo!V249)</f>
        <v>0</v>
      </c>
      <c r="W249" s="79">
        <f>SUM(Gosforth:Ermelo!W249)</f>
        <v>0</v>
      </c>
      <c r="X249" s="79">
        <f>SUM(Gosforth:Ermelo!X249)</f>
        <v>0</v>
      </c>
      <c r="Y249" s="79">
        <f>SUM(Gosforth:Ermelo!Y249)</f>
        <v>0</v>
      </c>
      <c r="Z249" s="79">
        <f>SUM(Gosforth:Ermelo!Z249)</f>
        <v>0</v>
      </c>
      <c r="AA249" s="79">
        <f>SUM(Gosforth:Ermelo!AA249)</f>
        <v>0</v>
      </c>
      <c r="AB249" s="79">
        <f>SUM(Gosforth:Ermelo!AB249)</f>
        <v>0</v>
      </c>
      <c r="AC249" s="79">
        <f>SUM(Gosforth:Ermelo!AC249)</f>
        <v>0</v>
      </c>
      <c r="AD249" s="79">
        <f>SUM(Gosforth:Ermelo!AD249)</f>
        <v>0</v>
      </c>
      <c r="AE249" s="79">
        <f>SUM(Gosforth:Ermelo!AE249)</f>
        <v>0</v>
      </c>
      <c r="AF249" s="79">
        <f>SUM(Gosforth:Ermelo!AF249)</f>
        <v>0</v>
      </c>
      <c r="AG249" s="78">
        <f>SUM(Gosforth:Ermelo!AG249)</f>
        <v>0</v>
      </c>
      <c r="AH249" s="80">
        <f>SUM(Gosforth:Ermelo!AH249)</f>
        <v>0</v>
      </c>
      <c r="AI249" s="79">
        <f>SUM(Gosforth:Ermelo!AI249)</f>
        <v>0</v>
      </c>
      <c r="AJ249" s="79">
        <f>SUM(Gosforth:Ermelo!AJ249)</f>
        <v>0</v>
      </c>
      <c r="AK249" s="79">
        <f>SUM(Gosforth:Ermelo!AK249)</f>
        <v>0</v>
      </c>
      <c r="AL249" s="79">
        <f>SUM(Gosforth:Ermelo!AL249)</f>
        <v>0</v>
      </c>
      <c r="AM249" s="79">
        <f>SUM(Gosforth:Ermelo!AM249)</f>
        <v>0</v>
      </c>
      <c r="AN249" s="79">
        <f>SUM(Gosforth:Ermelo!AN249)</f>
        <v>0</v>
      </c>
      <c r="AO249" s="79">
        <f>SUM(Gosforth:Ermelo!AO249)</f>
        <v>0</v>
      </c>
      <c r="AP249" s="79">
        <f>SUM(Gosforth:Ermelo!AP249)</f>
        <v>0</v>
      </c>
      <c r="AQ249" s="79">
        <f>SUM(Gosforth:Ermelo!AQ249)</f>
        <v>0</v>
      </c>
      <c r="AR249" s="79">
        <f>SUM(Gosforth:Ermelo!AR249)</f>
        <v>0</v>
      </c>
      <c r="AS249" s="78">
        <f>SUM(Gosforth:Ermelo!AS249)</f>
        <v>0</v>
      </c>
      <c r="AT249" s="80">
        <f>SUM(Gosforth:Ermelo!AT249)</f>
        <v>0</v>
      </c>
      <c r="AU249" s="79">
        <f>SUM(Gosforth:Ermelo!AU249)</f>
        <v>0</v>
      </c>
      <c r="AV249" s="79">
        <f>SUM(Gosforth:Ermelo!AV249)</f>
        <v>0</v>
      </c>
      <c r="AW249" s="79">
        <f>SUM(Gosforth:Ermelo!AW249)</f>
        <v>0</v>
      </c>
      <c r="AX249" s="79">
        <f>SUM(Gosforth:Ermelo!AX249)</f>
        <v>0</v>
      </c>
      <c r="AY249" s="79">
        <f>SUM(Gosforth:Ermelo!AY249)</f>
        <v>0</v>
      </c>
      <c r="AZ249" s="79">
        <f>SUM(Gosforth:Ermelo!AZ249)</f>
        <v>0</v>
      </c>
      <c r="BA249" s="79">
        <f>SUM(Gosforth:Ermelo!BA249)</f>
        <v>0</v>
      </c>
      <c r="BB249" s="79">
        <f>SUM(Gosforth:Ermelo!BB249)</f>
        <v>0</v>
      </c>
      <c r="BC249" s="79">
        <f>SUM(Gosforth:Ermelo!BC249)</f>
        <v>0</v>
      </c>
      <c r="BD249" s="79">
        <f>SUM(Gosforth:Ermelo!BD249)</f>
        <v>0</v>
      </c>
      <c r="BE249" s="78">
        <f>SUM(Gosforth:Ermelo!BE249)</f>
        <v>0</v>
      </c>
      <c r="BF249" s="80">
        <f>SUM(Gosforth:Ermelo!BF249)</f>
        <v>0</v>
      </c>
      <c r="BG249" s="79">
        <f>SUM(Gosforth:Ermelo!BG249)</f>
        <v>0</v>
      </c>
      <c r="BH249" s="79">
        <f>SUM(Gosforth:Ermelo!BH249)</f>
        <v>0</v>
      </c>
      <c r="BI249" s="79">
        <f>SUM(Gosforth:Ermelo!BI249)</f>
        <v>0</v>
      </c>
      <c r="BJ249" s="79">
        <f>SUM(Gosforth:Ermelo!BJ249)</f>
        <v>0</v>
      </c>
      <c r="BK249" s="79">
        <f>SUM(Gosforth:Ermelo!BK249)</f>
        <v>0</v>
      </c>
      <c r="BL249" s="79">
        <f>SUM(Gosforth:Ermelo!BL249)</f>
        <v>0</v>
      </c>
      <c r="BM249" s="79">
        <f>SUM(Gosforth:Ermelo!BM249)</f>
        <v>0</v>
      </c>
      <c r="BN249" s="79">
        <f>SUM(Gosforth:Ermelo!BN249)</f>
        <v>0</v>
      </c>
      <c r="BO249" s="79">
        <f>SUM(Gosforth:Ermelo!BO249)</f>
        <v>0</v>
      </c>
      <c r="BP249" s="79">
        <f>SUM(Gosforth:Ermelo!BP249)</f>
        <v>0</v>
      </c>
      <c r="BQ249" s="78">
        <f>SUM(Gosforth:Ermelo!BQ249)</f>
        <v>0</v>
      </c>
      <c r="BR249" s="80">
        <f>SUM(Gosforth:Ermelo!BR249)</f>
        <v>0</v>
      </c>
      <c r="BS249" s="79">
        <f>SUM(Gosforth:Ermelo!BS249)</f>
        <v>0</v>
      </c>
      <c r="BT249" s="79">
        <f>SUM(Gosforth:Ermelo!BT249)</f>
        <v>0</v>
      </c>
      <c r="BU249" s="79">
        <f>SUM(Gosforth:Ermelo!BU249)</f>
        <v>0</v>
      </c>
      <c r="BV249" s="79">
        <f>SUM(Gosforth:Ermelo!BV249)</f>
        <v>0</v>
      </c>
      <c r="BW249" s="79">
        <f>SUM(Gosforth:Ermelo!BW249)</f>
        <v>0</v>
      </c>
      <c r="BX249" s="79">
        <f>SUM(Gosforth:Ermelo!BX249)</f>
        <v>0</v>
      </c>
      <c r="BY249" s="79">
        <f>SUM(Gosforth:Ermelo!BY249)</f>
        <v>0</v>
      </c>
      <c r="BZ249" s="79">
        <f>SUM(Gosforth:Ermelo!BZ249)</f>
        <v>0</v>
      </c>
      <c r="CA249" s="79">
        <f>SUM(Gosforth:Ermelo!CA249)</f>
        <v>0</v>
      </c>
      <c r="CB249" s="79">
        <f>SUM(Gosforth:Ermelo!CB249)</f>
        <v>0</v>
      </c>
      <c r="CC249" s="78">
        <f>SUM(Gosforth:Ermelo!CC249)</f>
        <v>0</v>
      </c>
      <c r="CD249" s="41" t="s">
        <v>54</v>
      </c>
    </row>
    <row r="250" spans="1:82" s="179" customFormat="1" ht="15">
      <c r="B250" s="180" t="s">
        <v>471</v>
      </c>
      <c r="C250" s="181" t="s">
        <v>472</v>
      </c>
      <c r="D250" s="182" t="s">
        <v>92</v>
      </c>
      <c r="E250" s="329">
        <f>SUM(Gosforth:Ermelo!E250)</f>
        <v>0</v>
      </c>
      <c r="F250" s="221" t="b">
        <f>(Gosforth!G250+Dalpark!G250+Leandra!G250+Trichardt!G250+Ermelo!G250)=G250</f>
        <v>1</v>
      </c>
      <c r="G250" s="178">
        <f t="shared" si="100"/>
        <v>0</v>
      </c>
      <c r="H250" s="77">
        <f>SUM(Gosforth:Ermelo!H250)</f>
        <v>0</v>
      </c>
      <c r="I250" s="78">
        <f>SUM(Gosforth:Ermelo!I250)</f>
        <v>0</v>
      </c>
      <c r="J250" s="77">
        <f>SUM(Gosforth:Ermelo!J250)</f>
        <v>0</v>
      </c>
      <c r="K250" s="79">
        <f>SUM(Gosforth:Ermelo!K250)</f>
        <v>0</v>
      </c>
      <c r="L250" s="79">
        <f>SUM(Gosforth:Ermelo!L250)</f>
        <v>0</v>
      </c>
      <c r="M250" s="79">
        <f>SUM(Gosforth:Ermelo!M250)</f>
        <v>0</v>
      </c>
      <c r="N250" s="79">
        <f>SUM(Gosforth:Ermelo!N250)</f>
        <v>0</v>
      </c>
      <c r="O250" s="79">
        <f>SUM(Gosforth:Ermelo!O250)</f>
        <v>0</v>
      </c>
      <c r="P250" s="79">
        <f>SUM(Gosforth:Ermelo!P250)</f>
        <v>0</v>
      </c>
      <c r="Q250" s="79">
        <f>SUM(Gosforth:Ermelo!Q250)</f>
        <v>0</v>
      </c>
      <c r="R250" s="79">
        <f>SUM(Gosforth:Ermelo!R250)</f>
        <v>0</v>
      </c>
      <c r="S250" s="79">
        <f>SUM(Gosforth:Ermelo!S250)</f>
        <v>0</v>
      </c>
      <c r="T250" s="79">
        <f>SUM(Gosforth:Ermelo!T250)</f>
        <v>0</v>
      </c>
      <c r="U250" s="78">
        <f>SUM(Gosforth:Ermelo!U250)</f>
        <v>0</v>
      </c>
      <c r="V250" s="77">
        <f>SUM(Gosforth:Ermelo!V250)</f>
        <v>0</v>
      </c>
      <c r="W250" s="79">
        <f>SUM(Gosforth:Ermelo!W250)</f>
        <v>0</v>
      </c>
      <c r="X250" s="79">
        <f>SUM(Gosforth:Ermelo!X250)</f>
        <v>0</v>
      </c>
      <c r="Y250" s="79">
        <f>SUM(Gosforth:Ermelo!Y250)</f>
        <v>0</v>
      </c>
      <c r="Z250" s="79">
        <f>SUM(Gosforth:Ermelo!Z250)</f>
        <v>0</v>
      </c>
      <c r="AA250" s="79">
        <f>SUM(Gosforth:Ermelo!AA250)</f>
        <v>0</v>
      </c>
      <c r="AB250" s="79">
        <f>SUM(Gosforth:Ermelo!AB250)</f>
        <v>0</v>
      </c>
      <c r="AC250" s="79">
        <f>SUM(Gosforth:Ermelo!AC250)</f>
        <v>0</v>
      </c>
      <c r="AD250" s="79">
        <f>SUM(Gosforth:Ermelo!AD250)</f>
        <v>0</v>
      </c>
      <c r="AE250" s="79">
        <f>SUM(Gosforth:Ermelo!AE250)</f>
        <v>0</v>
      </c>
      <c r="AF250" s="79">
        <f>SUM(Gosforth:Ermelo!AF250)</f>
        <v>0</v>
      </c>
      <c r="AG250" s="78">
        <f>SUM(Gosforth:Ermelo!AG250)</f>
        <v>0</v>
      </c>
      <c r="AH250" s="80">
        <f>SUM(Gosforth:Ermelo!AH250)</f>
        <v>0</v>
      </c>
      <c r="AI250" s="79">
        <f>SUM(Gosforth:Ermelo!AI250)</f>
        <v>0</v>
      </c>
      <c r="AJ250" s="79">
        <f>SUM(Gosforth:Ermelo!AJ250)</f>
        <v>0</v>
      </c>
      <c r="AK250" s="79">
        <f>SUM(Gosforth:Ermelo!AK250)</f>
        <v>0</v>
      </c>
      <c r="AL250" s="79">
        <f>SUM(Gosforth:Ermelo!AL250)</f>
        <v>0</v>
      </c>
      <c r="AM250" s="79">
        <f>SUM(Gosforth:Ermelo!AM250)</f>
        <v>0</v>
      </c>
      <c r="AN250" s="79">
        <f>SUM(Gosforth:Ermelo!AN250)</f>
        <v>0</v>
      </c>
      <c r="AO250" s="79">
        <f>SUM(Gosforth:Ermelo!AO250)</f>
        <v>0</v>
      </c>
      <c r="AP250" s="79">
        <f>SUM(Gosforth:Ermelo!AP250)</f>
        <v>0</v>
      </c>
      <c r="AQ250" s="79">
        <f>SUM(Gosforth:Ermelo!AQ250)</f>
        <v>0</v>
      </c>
      <c r="AR250" s="79">
        <f>SUM(Gosforth:Ermelo!AR250)</f>
        <v>0</v>
      </c>
      <c r="AS250" s="78">
        <f>SUM(Gosforth:Ermelo!AS250)</f>
        <v>0</v>
      </c>
      <c r="AT250" s="80">
        <f>SUM(Gosforth:Ermelo!AT250)</f>
        <v>0</v>
      </c>
      <c r="AU250" s="79">
        <f>SUM(Gosforth:Ermelo!AU250)</f>
        <v>0</v>
      </c>
      <c r="AV250" s="79">
        <f>SUM(Gosforth:Ermelo!AV250)</f>
        <v>0</v>
      </c>
      <c r="AW250" s="79">
        <f>SUM(Gosforth:Ermelo!AW250)</f>
        <v>0</v>
      </c>
      <c r="AX250" s="79">
        <f>SUM(Gosforth:Ermelo!AX250)</f>
        <v>0</v>
      </c>
      <c r="AY250" s="79">
        <f>SUM(Gosforth:Ermelo!AY250)</f>
        <v>0</v>
      </c>
      <c r="AZ250" s="79">
        <f>SUM(Gosforth:Ermelo!AZ250)</f>
        <v>0</v>
      </c>
      <c r="BA250" s="79">
        <f>SUM(Gosforth:Ermelo!BA250)</f>
        <v>0</v>
      </c>
      <c r="BB250" s="79">
        <f>SUM(Gosforth:Ermelo!BB250)</f>
        <v>0</v>
      </c>
      <c r="BC250" s="79">
        <f>SUM(Gosforth:Ermelo!BC250)</f>
        <v>0</v>
      </c>
      <c r="BD250" s="79">
        <f>SUM(Gosforth:Ermelo!BD250)</f>
        <v>0</v>
      </c>
      <c r="BE250" s="78">
        <f>SUM(Gosforth:Ermelo!BE250)</f>
        <v>0</v>
      </c>
      <c r="BF250" s="80">
        <f>SUM(Gosforth:Ermelo!BF250)</f>
        <v>0</v>
      </c>
      <c r="BG250" s="79">
        <f>SUM(Gosforth:Ermelo!BG250)</f>
        <v>0</v>
      </c>
      <c r="BH250" s="79">
        <f>SUM(Gosforth:Ermelo!BH250)</f>
        <v>0</v>
      </c>
      <c r="BI250" s="79">
        <f>SUM(Gosforth:Ermelo!BI250)</f>
        <v>0</v>
      </c>
      <c r="BJ250" s="79">
        <f>SUM(Gosforth:Ermelo!BJ250)</f>
        <v>0</v>
      </c>
      <c r="BK250" s="79">
        <f>SUM(Gosforth:Ermelo!BK250)</f>
        <v>0</v>
      </c>
      <c r="BL250" s="79">
        <f>SUM(Gosforth:Ermelo!BL250)</f>
        <v>0</v>
      </c>
      <c r="BM250" s="79">
        <f>SUM(Gosforth:Ermelo!BM250)</f>
        <v>0</v>
      </c>
      <c r="BN250" s="79">
        <f>SUM(Gosforth:Ermelo!BN250)</f>
        <v>0</v>
      </c>
      <c r="BO250" s="79">
        <f>SUM(Gosforth:Ermelo!BO250)</f>
        <v>0</v>
      </c>
      <c r="BP250" s="79">
        <f>SUM(Gosforth:Ermelo!BP250)</f>
        <v>0</v>
      </c>
      <c r="BQ250" s="78">
        <f>SUM(Gosforth:Ermelo!BQ250)</f>
        <v>0</v>
      </c>
      <c r="BR250" s="80">
        <f>SUM(Gosforth:Ermelo!BR250)</f>
        <v>0</v>
      </c>
      <c r="BS250" s="79">
        <f>SUM(Gosforth:Ermelo!BS250)</f>
        <v>0</v>
      </c>
      <c r="BT250" s="79">
        <f>SUM(Gosforth:Ermelo!BT250)</f>
        <v>0</v>
      </c>
      <c r="BU250" s="79">
        <f>SUM(Gosforth:Ermelo!BU250)</f>
        <v>0</v>
      </c>
      <c r="BV250" s="79">
        <f>SUM(Gosforth:Ermelo!BV250)</f>
        <v>0</v>
      </c>
      <c r="BW250" s="79">
        <f>SUM(Gosforth:Ermelo!BW250)</f>
        <v>0</v>
      </c>
      <c r="BX250" s="79">
        <f>SUM(Gosforth:Ermelo!BX250)</f>
        <v>0</v>
      </c>
      <c r="BY250" s="79">
        <f>SUM(Gosforth:Ermelo!BY250)</f>
        <v>0</v>
      </c>
      <c r="BZ250" s="79">
        <f>SUM(Gosforth:Ermelo!BZ250)</f>
        <v>0</v>
      </c>
      <c r="CA250" s="79">
        <f>SUM(Gosforth:Ermelo!CA250)</f>
        <v>0</v>
      </c>
      <c r="CB250" s="79">
        <f>SUM(Gosforth:Ermelo!CB250)</f>
        <v>0</v>
      </c>
      <c r="CC250" s="78">
        <f>SUM(Gosforth:Ermelo!CC250)</f>
        <v>0</v>
      </c>
      <c r="CD250" s="41" t="s">
        <v>54</v>
      </c>
    </row>
    <row r="251" spans="1:82" s="179" customFormat="1" ht="15">
      <c r="B251" s="180" t="s">
        <v>473</v>
      </c>
      <c r="C251" s="181" t="s">
        <v>474</v>
      </c>
      <c r="D251" s="182" t="s">
        <v>475</v>
      </c>
      <c r="E251" s="329">
        <f>SUM(Gosforth:Ermelo!E251)</f>
        <v>0</v>
      </c>
      <c r="F251" s="221" t="b">
        <f>(Gosforth!G251+Dalpark!G251+Leandra!G251+Trichardt!G251+Ermelo!G251)=G251</f>
        <v>1</v>
      </c>
      <c r="G251" s="178">
        <f t="shared" si="100"/>
        <v>0</v>
      </c>
      <c r="H251" s="77">
        <f>SUM(Gosforth:Ermelo!H251)</f>
        <v>0</v>
      </c>
      <c r="I251" s="78">
        <f>SUM(Gosforth:Ermelo!I251)</f>
        <v>0</v>
      </c>
      <c r="J251" s="77">
        <f>SUM(Gosforth:Ermelo!J251)</f>
        <v>0</v>
      </c>
      <c r="K251" s="79">
        <f>SUM(Gosforth:Ermelo!K251)</f>
        <v>0</v>
      </c>
      <c r="L251" s="79">
        <f>SUM(Gosforth:Ermelo!L251)</f>
        <v>0</v>
      </c>
      <c r="M251" s="79">
        <f>SUM(Gosforth:Ermelo!M251)</f>
        <v>0</v>
      </c>
      <c r="N251" s="79">
        <f>SUM(Gosforth:Ermelo!N251)</f>
        <v>0</v>
      </c>
      <c r="O251" s="79">
        <f>SUM(Gosforth:Ermelo!O251)</f>
        <v>0</v>
      </c>
      <c r="P251" s="79">
        <f>SUM(Gosforth:Ermelo!P251)</f>
        <v>0</v>
      </c>
      <c r="Q251" s="79">
        <f>SUM(Gosforth:Ermelo!Q251)</f>
        <v>0</v>
      </c>
      <c r="R251" s="79">
        <f>SUM(Gosforth:Ermelo!R251)</f>
        <v>0</v>
      </c>
      <c r="S251" s="79">
        <f>SUM(Gosforth:Ermelo!S251)</f>
        <v>0</v>
      </c>
      <c r="T251" s="79">
        <f>SUM(Gosforth:Ermelo!T251)</f>
        <v>0</v>
      </c>
      <c r="U251" s="78">
        <f>SUM(Gosforth:Ermelo!U251)</f>
        <v>0</v>
      </c>
      <c r="V251" s="77">
        <f>SUM(Gosforth:Ermelo!V251)</f>
        <v>0</v>
      </c>
      <c r="W251" s="79">
        <f>SUM(Gosforth:Ermelo!W251)</f>
        <v>0</v>
      </c>
      <c r="X251" s="79">
        <f>SUM(Gosforth:Ermelo!X251)</f>
        <v>0</v>
      </c>
      <c r="Y251" s="79">
        <f>SUM(Gosforth:Ermelo!Y251)</f>
        <v>0</v>
      </c>
      <c r="Z251" s="79">
        <f>SUM(Gosforth:Ermelo!Z251)</f>
        <v>0</v>
      </c>
      <c r="AA251" s="79">
        <f>SUM(Gosforth:Ermelo!AA251)</f>
        <v>0</v>
      </c>
      <c r="AB251" s="79">
        <f>SUM(Gosforth:Ermelo!AB251)</f>
        <v>0</v>
      </c>
      <c r="AC251" s="79">
        <f>SUM(Gosforth:Ermelo!AC251)</f>
        <v>0</v>
      </c>
      <c r="AD251" s="79">
        <f>SUM(Gosforth:Ermelo!AD251)</f>
        <v>0</v>
      </c>
      <c r="AE251" s="79">
        <f>SUM(Gosforth:Ermelo!AE251)</f>
        <v>0</v>
      </c>
      <c r="AF251" s="79">
        <f>SUM(Gosforth:Ermelo!AF251)</f>
        <v>0</v>
      </c>
      <c r="AG251" s="78">
        <f>SUM(Gosforth:Ermelo!AG251)</f>
        <v>0</v>
      </c>
      <c r="AH251" s="80">
        <f>SUM(Gosforth:Ermelo!AH251)</f>
        <v>0</v>
      </c>
      <c r="AI251" s="79">
        <f>SUM(Gosforth:Ermelo!AI251)</f>
        <v>0</v>
      </c>
      <c r="AJ251" s="79">
        <f>SUM(Gosforth:Ermelo!AJ251)</f>
        <v>0</v>
      </c>
      <c r="AK251" s="79">
        <f>SUM(Gosforth:Ermelo!AK251)</f>
        <v>0</v>
      </c>
      <c r="AL251" s="79">
        <f>SUM(Gosforth:Ermelo!AL251)</f>
        <v>0</v>
      </c>
      <c r="AM251" s="79">
        <f>SUM(Gosforth:Ermelo!AM251)</f>
        <v>0</v>
      </c>
      <c r="AN251" s="79">
        <f>SUM(Gosforth:Ermelo!AN251)</f>
        <v>0</v>
      </c>
      <c r="AO251" s="79">
        <f>SUM(Gosforth:Ermelo!AO251)</f>
        <v>0</v>
      </c>
      <c r="AP251" s="79">
        <f>SUM(Gosforth:Ermelo!AP251)</f>
        <v>0</v>
      </c>
      <c r="AQ251" s="79">
        <f>SUM(Gosforth:Ermelo!AQ251)</f>
        <v>0</v>
      </c>
      <c r="AR251" s="79">
        <f>SUM(Gosforth:Ermelo!AR251)</f>
        <v>0</v>
      </c>
      <c r="AS251" s="78">
        <f>SUM(Gosforth:Ermelo!AS251)</f>
        <v>0</v>
      </c>
      <c r="AT251" s="80">
        <f>SUM(Gosforth:Ermelo!AT251)</f>
        <v>0</v>
      </c>
      <c r="AU251" s="79">
        <f>SUM(Gosforth:Ermelo!AU251)</f>
        <v>0</v>
      </c>
      <c r="AV251" s="79">
        <f>SUM(Gosforth:Ermelo!AV251)</f>
        <v>0</v>
      </c>
      <c r="AW251" s="79">
        <f>SUM(Gosforth:Ermelo!AW251)</f>
        <v>0</v>
      </c>
      <c r="AX251" s="79">
        <f>SUM(Gosforth:Ermelo!AX251)</f>
        <v>0</v>
      </c>
      <c r="AY251" s="79">
        <f>SUM(Gosforth:Ermelo!AY251)</f>
        <v>0</v>
      </c>
      <c r="AZ251" s="79">
        <f>SUM(Gosforth:Ermelo!AZ251)</f>
        <v>0</v>
      </c>
      <c r="BA251" s="79">
        <f>SUM(Gosforth:Ermelo!BA251)</f>
        <v>0</v>
      </c>
      <c r="BB251" s="79">
        <f>SUM(Gosforth:Ermelo!BB251)</f>
        <v>0</v>
      </c>
      <c r="BC251" s="79">
        <f>SUM(Gosforth:Ermelo!BC251)</f>
        <v>0</v>
      </c>
      <c r="BD251" s="79">
        <f>SUM(Gosforth:Ermelo!BD251)</f>
        <v>0</v>
      </c>
      <c r="BE251" s="78">
        <f>SUM(Gosforth:Ermelo!BE251)</f>
        <v>0</v>
      </c>
      <c r="BF251" s="80">
        <f>SUM(Gosforth:Ermelo!BF251)</f>
        <v>0</v>
      </c>
      <c r="BG251" s="79">
        <f>SUM(Gosforth:Ermelo!BG251)</f>
        <v>0</v>
      </c>
      <c r="BH251" s="79">
        <f>SUM(Gosforth:Ermelo!BH251)</f>
        <v>0</v>
      </c>
      <c r="BI251" s="79">
        <f>SUM(Gosforth:Ermelo!BI251)</f>
        <v>0</v>
      </c>
      <c r="BJ251" s="79">
        <f>SUM(Gosforth:Ermelo!BJ251)</f>
        <v>0</v>
      </c>
      <c r="BK251" s="79">
        <f>SUM(Gosforth:Ermelo!BK251)</f>
        <v>0</v>
      </c>
      <c r="BL251" s="79">
        <f>SUM(Gosforth:Ermelo!BL251)</f>
        <v>0</v>
      </c>
      <c r="BM251" s="79">
        <f>SUM(Gosforth:Ermelo!BM251)</f>
        <v>0</v>
      </c>
      <c r="BN251" s="79">
        <f>SUM(Gosforth:Ermelo!BN251)</f>
        <v>0</v>
      </c>
      <c r="BO251" s="79">
        <f>SUM(Gosforth:Ermelo!BO251)</f>
        <v>0</v>
      </c>
      <c r="BP251" s="79">
        <f>SUM(Gosforth:Ermelo!BP251)</f>
        <v>0</v>
      </c>
      <c r="BQ251" s="78">
        <f>SUM(Gosforth:Ermelo!BQ251)</f>
        <v>0</v>
      </c>
      <c r="BR251" s="80">
        <f>SUM(Gosforth:Ermelo!BR251)</f>
        <v>0</v>
      </c>
      <c r="BS251" s="79">
        <f>SUM(Gosforth:Ermelo!BS251)</f>
        <v>0</v>
      </c>
      <c r="BT251" s="79">
        <f>SUM(Gosforth:Ermelo!BT251)</f>
        <v>0</v>
      </c>
      <c r="BU251" s="79">
        <f>SUM(Gosforth:Ermelo!BU251)</f>
        <v>0</v>
      </c>
      <c r="BV251" s="79">
        <f>SUM(Gosforth:Ermelo!BV251)</f>
        <v>0</v>
      </c>
      <c r="BW251" s="79">
        <f>SUM(Gosforth:Ermelo!BW251)</f>
        <v>0</v>
      </c>
      <c r="BX251" s="79">
        <f>SUM(Gosforth:Ermelo!BX251)</f>
        <v>0</v>
      </c>
      <c r="BY251" s="79">
        <f>SUM(Gosforth:Ermelo!BY251)</f>
        <v>0</v>
      </c>
      <c r="BZ251" s="79">
        <f>SUM(Gosforth:Ermelo!BZ251)</f>
        <v>0</v>
      </c>
      <c r="CA251" s="79">
        <f>SUM(Gosforth:Ermelo!CA251)</f>
        <v>0</v>
      </c>
      <c r="CB251" s="79">
        <f>SUM(Gosforth:Ermelo!CB251)</f>
        <v>0</v>
      </c>
      <c r="CC251" s="78">
        <f>SUM(Gosforth:Ermelo!CC251)</f>
        <v>0</v>
      </c>
      <c r="CD251" s="41" t="s">
        <v>54</v>
      </c>
    </row>
    <row r="252" spans="1:82" s="179" customFormat="1" ht="15">
      <c r="B252" s="180" t="s">
        <v>476</v>
      </c>
      <c r="C252" s="181" t="s">
        <v>477</v>
      </c>
      <c r="D252" s="182" t="s">
        <v>478</v>
      </c>
      <c r="E252" s="329">
        <f>SUM(Gosforth:Ermelo!E252)</f>
        <v>0</v>
      </c>
      <c r="F252" s="221" t="b">
        <f>(Gosforth!G252+Dalpark!G252+Leandra!G252+Trichardt!G252+Ermelo!G252)=G252</f>
        <v>1</v>
      </c>
      <c r="G252" s="178">
        <f t="shared" si="100"/>
        <v>0</v>
      </c>
      <c r="H252" s="77">
        <f>SUM(Gosforth:Ermelo!H252)</f>
        <v>0</v>
      </c>
      <c r="I252" s="78">
        <f>SUM(Gosforth:Ermelo!I252)</f>
        <v>0</v>
      </c>
      <c r="J252" s="77">
        <f>SUM(Gosforth:Ermelo!J252)</f>
        <v>0</v>
      </c>
      <c r="K252" s="79">
        <f>SUM(Gosforth:Ermelo!K252)</f>
        <v>0</v>
      </c>
      <c r="L252" s="79">
        <f>SUM(Gosforth:Ermelo!L252)</f>
        <v>0</v>
      </c>
      <c r="M252" s="79">
        <f>SUM(Gosforth:Ermelo!M252)</f>
        <v>0</v>
      </c>
      <c r="N252" s="79">
        <f>SUM(Gosforth:Ermelo!N252)</f>
        <v>0</v>
      </c>
      <c r="O252" s="79">
        <f>SUM(Gosforth:Ermelo!O252)</f>
        <v>0</v>
      </c>
      <c r="P252" s="79">
        <f>SUM(Gosforth:Ermelo!P252)</f>
        <v>0</v>
      </c>
      <c r="Q252" s="79">
        <f>SUM(Gosforth:Ermelo!Q252)</f>
        <v>0</v>
      </c>
      <c r="R252" s="79">
        <f>SUM(Gosforth:Ermelo!R252)</f>
        <v>0</v>
      </c>
      <c r="S252" s="79">
        <f>SUM(Gosforth:Ermelo!S252)</f>
        <v>0</v>
      </c>
      <c r="T252" s="79">
        <f>SUM(Gosforth:Ermelo!T252)</f>
        <v>0</v>
      </c>
      <c r="U252" s="78">
        <f>SUM(Gosforth:Ermelo!U252)</f>
        <v>0</v>
      </c>
      <c r="V252" s="77">
        <f>SUM(Gosforth:Ermelo!V252)</f>
        <v>0</v>
      </c>
      <c r="W252" s="79">
        <f>SUM(Gosforth:Ermelo!W252)</f>
        <v>0</v>
      </c>
      <c r="X252" s="79">
        <f>SUM(Gosforth:Ermelo!X252)</f>
        <v>0</v>
      </c>
      <c r="Y252" s="79">
        <f>SUM(Gosforth:Ermelo!Y252)</f>
        <v>0</v>
      </c>
      <c r="Z252" s="79">
        <f>SUM(Gosforth:Ermelo!Z252)</f>
        <v>0</v>
      </c>
      <c r="AA252" s="79">
        <f>SUM(Gosforth:Ermelo!AA252)</f>
        <v>0</v>
      </c>
      <c r="AB252" s="79">
        <f>SUM(Gosforth:Ermelo!AB252)</f>
        <v>0</v>
      </c>
      <c r="AC252" s="79">
        <f>SUM(Gosforth:Ermelo!AC252)</f>
        <v>0</v>
      </c>
      <c r="AD252" s="79">
        <f>SUM(Gosforth:Ermelo!AD252)</f>
        <v>0</v>
      </c>
      <c r="AE252" s="79">
        <f>SUM(Gosforth:Ermelo!AE252)</f>
        <v>0</v>
      </c>
      <c r="AF252" s="79">
        <f>SUM(Gosforth:Ermelo!AF252)</f>
        <v>0</v>
      </c>
      <c r="AG252" s="78">
        <f>SUM(Gosforth:Ermelo!AG252)</f>
        <v>0</v>
      </c>
      <c r="AH252" s="80">
        <f>SUM(Gosforth:Ermelo!AH252)</f>
        <v>0</v>
      </c>
      <c r="AI252" s="79">
        <f>SUM(Gosforth:Ermelo!AI252)</f>
        <v>0</v>
      </c>
      <c r="AJ252" s="79">
        <f>SUM(Gosforth:Ermelo!AJ252)</f>
        <v>0</v>
      </c>
      <c r="AK252" s="79">
        <f>SUM(Gosforth:Ermelo!AK252)</f>
        <v>0</v>
      </c>
      <c r="AL252" s="79">
        <f>SUM(Gosforth:Ermelo!AL252)</f>
        <v>0</v>
      </c>
      <c r="AM252" s="79">
        <f>SUM(Gosforth:Ermelo!AM252)</f>
        <v>0</v>
      </c>
      <c r="AN252" s="79">
        <f>SUM(Gosforth:Ermelo!AN252)</f>
        <v>0</v>
      </c>
      <c r="AO252" s="79">
        <f>SUM(Gosforth:Ermelo!AO252)</f>
        <v>0</v>
      </c>
      <c r="AP252" s="79">
        <f>SUM(Gosforth:Ermelo!AP252)</f>
        <v>0</v>
      </c>
      <c r="AQ252" s="79">
        <f>SUM(Gosforth:Ermelo!AQ252)</f>
        <v>0</v>
      </c>
      <c r="AR252" s="79">
        <f>SUM(Gosforth:Ermelo!AR252)</f>
        <v>0</v>
      </c>
      <c r="AS252" s="78">
        <f>SUM(Gosforth:Ermelo!AS252)</f>
        <v>0</v>
      </c>
      <c r="AT252" s="80">
        <f>SUM(Gosforth:Ermelo!AT252)</f>
        <v>0</v>
      </c>
      <c r="AU252" s="79">
        <f>SUM(Gosforth:Ermelo!AU252)</f>
        <v>0</v>
      </c>
      <c r="AV252" s="79">
        <f>SUM(Gosforth:Ermelo!AV252)</f>
        <v>0</v>
      </c>
      <c r="AW252" s="79">
        <f>SUM(Gosforth:Ermelo!AW252)</f>
        <v>0</v>
      </c>
      <c r="AX252" s="79">
        <f>SUM(Gosforth:Ermelo!AX252)</f>
        <v>0</v>
      </c>
      <c r="AY252" s="79">
        <f>SUM(Gosforth:Ermelo!AY252)</f>
        <v>0</v>
      </c>
      <c r="AZ252" s="79">
        <f>SUM(Gosforth:Ermelo!AZ252)</f>
        <v>0</v>
      </c>
      <c r="BA252" s="79">
        <f>SUM(Gosforth:Ermelo!BA252)</f>
        <v>0</v>
      </c>
      <c r="BB252" s="79">
        <f>SUM(Gosforth:Ermelo!BB252)</f>
        <v>0</v>
      </c>
      <c r="BC252" s="79">
        <f>SUM(Gosforth:Ermelo!BC252)</f>
        <v>0</v>
      </c>
      <c r="BD252" s="79">
        <f>SUM(Gosforth:Ermelo!BD252)</f>
        <v>0</v>
      </c>
      <c r="BE252" s="78">
        <f>SUM(Gosforth:Ermelo!BE252)</f>
        <v>0</v>
      </c>
      <c r="BF252" s="80">
        <f>SUM(Gosforth:Ermelo!BF252)</f>
        <v>0</v>
      </c>
      <c r="BG252" s="79">
        <f>SUM(Gosforth:Ermelo!BG252)</f>
        <v>0</v>
      </c>
      <c r="BH252" s="79">
        <f>SUM(Gosforth:Ermelo!BH252)</f>
        <v>0</v>
      </c>
      <c r="BI252" s="79">
        <f>SUM(Gosforth:Ermelo!BI252)</f>
        <v>0</v>
      </c>
      <c r="BJ252" s="79">
        <f>SUM(Gosforth:Ermelo!BJ252)</f>
        <v>0</v>
      </c>
      <c r="BK252" s="79">
        <f>SUM(Gosforth:Ermelo!BK252)</f>
        <v>0</v>
      </c>
      <c r="BL252" s="79">
        <f>SUM(Gosforth:Ermelo!BL252)</f>
        <v>0</v>
      </c>
      <c r="BM252" s="79">
        <f>SUM(Gosforth:Ermelo!BM252)</f>
        <v>0</v>
      </c>
      <c r="BN252" s="79">
        <f>SUM(Gosforth:Ermelo!BN252)</f>
        <v>0</v>
      </c>
      <c r="BO252" s="79">
        <f>SUM(Gosforth:Ermelo!BO252)</f>
        <v>0</v>
      </c>
      <c r="BP252" s="79">
        <f>SUM(Gosforth:Ermelo!BP252)</f>
        <v>0</v>
      </c>
      <c r="BQ252" s="78">
        <f>SUM(Gosforth:Ermelo!BQ252)</f>
        <v>0</v>
      </c>
      <c r="BR252" s="80">
        <f>SUM(Gosforth:Ermelo!BR252)</f>
        <v>0</v>
      </c>
      <c r="BS252" s="79">
        <f>SUM(Gosforth:Ermelo!BS252)</f>
        <v>0</v>
      </c>
      <c r="BT252" s="79">
        <f>SUM(Gosforth:Ermelo!BT252)</f>
        <v>0</v>
      </c>
      <c r="BU252" s="79">
        <f>SUM(Gosforth:Ermelo!BU252)</f>
        <v>0</v>
      </c>
      <c r="BV252" s="79">
        <f>SUM(Gosforth:Ermelo!BV252)</f>
        <v>0</v>
      </c>
      <c r="BW252" s="79">
        <f>SUM(Gosforth:Ermelo!BW252)</f>
        <v>0</v>
      </c>
      <c r="BX252" s="79">
        <f>SUM(Gosforth:Ermelo!BX252)</f>
        <v>0</v>
      </c>
      <c r="BY252" s="79">
        <f>SUM(Gosforth:Ermelo!BY252)</f>
        <v>0</v>
      </c>
      <c r="BZ252" s="79">
        <f>SUM(Gosforth:Ermelo!BZ252)</f>
        <v>0</v>
      </c>
      <c r="CA252" s="79">
        <f>SUM(Gosforth:Ermelo!CA252)</f>
        <v>0</v>
      </c>
      <c r="CB252" s="79">
        <f>SUM(Gosforth:Ermelo!CB252)</f>
        <v>0</v>
      </c>
      <c r="CC252" s="78">
        <f>SUM(Gosforth:Ermelo!CC252)</f>
        <v>0</v>
      </c>
      <c r="CD252" s="41" t="s">
        <v>54</v>
      </c>
    </row>
    <row r="253" spans="1:82" s="179" customFormat="1" ht="15">
      <c r="B253" s="75" t="s">
        <v>479</v>
      </c>
      <c r="C253" s="131" t="s">
        <v>480</v>
      </c>
      <c r="D253" s="141" t="s">
        <v>92</v>
      </c>
      <c r="E253" s="266">
        <f>SUM(Gosforth:Ermelo!E253)</f>
        <v>5</v>
      </c>
      <c r="F253" s="221" t="b">
        <f>(Gosforth!G253+Dalpark!G253+Leandra!G253+Trichardt!G253+Ermelo!G253)=G253</f>
        <v>1</v>
      </c>
      <c r="G253" s="76">
        <f t="shared" ref="G253:G254" si="101">+SUM(H253:CC253)</f>
        <v>0</v>
      </c>
      <c r="H253" s="77">
        <f>SUM(Gosforth:Ermelo!H253)</f>
        <v>0</v>
      </c>
      <c r="I253" s="78">
        <f>SUM(Gosforth:Ermelo!I253)</f>
        <v>0</v>
      </c>
      <c r="J253" s="77">
        <f>SUM(Gosforth:Ermelo!J253)</f>
        <v>0</v>
      </c>
      <c r="K253" s="79">
        <f>SUM(Gosforth:Ermelo!K253)</f>
        <v>0</v>
      </c>
      <c r="L253" s="79">
        <f>SUM(Gosforth:Ermelo!L253)</f>
        <v>0</v>
      </c>
      <c r="M253" s="79">
        <f>SUM(Gosforth:Ermelo!M253)</f>
        <v>0</v>
      </c>
      <c r="N253" s="79">
        <f>SUM(Gosforth:Ermelo!N253)</f>
        <v>0</v>
      </c>
      <c r="O253" s="79">
        <f>SUM(Gosforth:Ermelo!O253)</f>
        <v>0</v>
      </c>
      <c r="P253" s="79">
        <f>SUM(Gosforth:Ermelo!P253)</f>
        <v>0</v>
      </c>
      <c r="Q253" s="79">
        <f>SUM(Gosforth:Ermelo!Q253)</f>
        <v>0</v>
      </c>
      <c r="R253" s="79">
        <f>SUM(Gosforth:Ermelo!R253)</f>
        <v>0</v>
      </c>
      <c r="S253" s="79">
        <f>SUM(Gosforth:Ermelo!S253)</f>
        <v>0</v>
      </c>
      <c r="T253" s="79">
        <f>SUM(Gosforth:Ermelo!T253)</f>
        <v>0</v>
      </c>
      <c r="U253" s="78">
        <f>SUM(Gosforth:Ermelo!U253)</f>
        <v>0</v>
      </c>
      <c r="V253" s="77">
        <f>SUM(Gosforth:Ermelo!V253)</f>
        <v>0</v>
      </c>
      <c r="W253" s="79">
        <f>SUM(Gosforth:Ermelo!W253)</f>
        <v>0</v>
      </c>
      <c r="X253" s="79">
        <f>SUM(Gosforth:Ermelo!X253)</f>
        <v>0</v>
      </c>
      <c r="Y253" s="79">
        <f>SUM(Gosforth:Ermelo!Y253)</f>
        <v>0</v>
      </c>
      <c r="Z253" s="79">
        <f>SUM(Gosforth:Ermelo!Z253)</f>
        <v>0</v>
      </c>
      <c r="AA253" s="79">
        <f>SUM(Gosforth:Ermelo!AA253)</f>
        <v>0</v>
      </c>
      <c r="AB253" s="79">
        <f>SUM(Gosforth:Ermelo!AB253)</f>
        <v>0</v>
      </c>
      <c r="AC253" s="79">
        <f>SUM(Gosforth:Ermelo!AC253)</f>
        <v>0</v>
      </c>
      <c r="AD253" s="79">
        <f>SUM(Gosforth:Ermelo!AD253)</f>
        <v>0</v>
      </c>
      <c r="AE253" s="79">
        <f>SUM(Gosforth:Ermelo!AE253)</f>
        <v>0</v>
      </c>
      <c r="AF253" s="79">
        <f>SUM(Gosforth:Ermelo!AF253)</f>
        <v>0</v>
      </c>
      <c r="AG253" s="78">
        <f>SUM(Gosforth:Ermelo!AG253)</f>
        <v>0</v>
      </c>
      <c r="AH253" s="80">
        <f>SUM(Gosforth:Ermelo!AH253)</f>
        <v>0</v>
      </c>
      <c r="AI253" s="79">
        <f>SUM(Gosforth:Ermelo!AI253)</f>
        <v>0</v>
      </c>
      <c r="AJ253" s="79">
        <f>SUM(Gosforth:Ermelo!AJ253)</f>
        <v>0</v>
      </c>
      <c r="AK253" s="79">
        <f>SUM(Gosforth:Ermelo!AK253)</f>
        <v>0</v>
      </c>
      <c r="AL253" s="79">
        <f>SUM(Gosforth:Ermelo!AL253)</f>
        <v>0</v>
      </c>
      <c r="AM253" s="79">
        <f>SUM(Gosforth:Ermelo!AM253)</f>
        <v>0</v>
      </c>
      <c r="AN253" s="79">
        <f>SUM(Gosforth:Ermelo!AN253)</f>
        <v>0</v>
      </c>
      <c r="AO253" s="79">
        <f>SUM(Gosforth:Ermelo!AO253)</f>
        <v>0</v>
      </c>
      <c r="AP253" s="79">
        <f>SUM(Gosforth:Ermelo!AP253)</f>
        <v>0</v>
      </c>
      <c r="AQ253" s="79">
        <f>SUM(Gosforth:Ermelo!AQ253)</f>
        <v>0</v>
      </c>
      <c r="AR253" s="79">
        <f>SUM(Gosforth:Ermelo!AR253)</f>
        <v>0</v>
      </c>
      <c r="AS253" s="78">
        <f>SUM(Gosforth:Ermelo!AS253)</f>
        <v>0</v>
      </c>
      <c r="AT253" s="80">
        <f>SUM(Gosforth:Ermelo!AT253)</f>
        <v>0</v>
      </c>
      <c r="AU253" s="79">
        <f>SUM(Gosforth:Ermelo!AU253)</f>
        <v>0</v>
      </c>
      <c r="AV253" s="79">
        <f>SUM(Gosforth:Ermelo!AV253)</f>
        <v>0</v>
      </c>
      <c r="AW253" s="79">
        <f>SUM(Gosforth:Ermelo!AW253)</f>
        <v>0</v>
      </c>
      <c r="AX253" s="79">
        <f>SUM(Gosforth:Ermelo!AX253)</f>
        <v>0</v>
      </c>
      <c r="AY253" s="79">
        <f>SUM(Gosforth:Ermelo!AY253)</f>
        <v>0</v>
      </c>
      <c r="AZ253" s="79">
        <f>SUM(Gosforth:Ermelo!AZ253)</f>
        <v>0</v>
      </c>
      <c r="BA253" s="79">
        <f>SUM(Gosforth:Ermelo!BA253)</f>
        <v>0</v>
      </c>
      <c r="BB253" s="79">
        <f>SUM(Gosforth:Ermelo!BB253)</f>
        <v>0</v>
      </c>
      <c r="BC253" s="79">
        <f>SUM(Gosforth:Ermelo!BC253)</f>
        <v>0</v>
      </c>
      <c r="BD253" s="79">
        <f>SUM(Gosforth:Ermelo!BD253)</f>
        <v>0</v>
      </c>
      <c r="BE253" s="78">
        <f>SUM(Gosforth:Ermelo!BE253)</f>
        <v>0</v>
      </c>
      <c r="BF253" s="80">
        <f>SUM(Gosforth:Ermelo!BF253)</f>
        <v>0</v>
      </c>
      <c r="BG253" s="79">
        <f>SUM(Gosforth:Ermelo!BG253)</f>
        <v>0</v>
      </c>
      <c r="BH253" s="79">
        <f>SUM(Gosforth:Ermelo!BH253)</f>
        <v>0</v>
      </c>
      <c r="BI253" s="79">
        <f>SUM(Gosforth:Ermelo!BI253)</f>
        <v>0</v>
      </c>
      <c r="BJ253" s="79">
        <f>SUM(Gosforth:Ermelo!BJ253)</f>
        <v>0</v>
      </c>
      <c r="BK253" s="79">
        <f>SUM(Gosforth:Ermelo!BK253)</f>
        <v>0</v>
      </c>
      <c r="BL253" s="79">
        <f>SUM(Gosforth:Ermelo!BL253)</f>
        <v>0</v>
      </c>
      <c r="BM253" s="79">
        <f>SUM(Gosforth:Ermelo!BM253)</f>
        <v>0</v>
      </c>
      <c r="BN253" s="79">
        <f>SUM(Gosforth:Ermelo!BN253)</f>
        <v>0</v>
      </c>
      <c r="BO253" s="79">
        <f>SUM(Gosforth:Ermelo!BO253)</f>
        <v>0</v>
      </c>
      <c r="BP253" s="79">
        <f>SUM(Gosforth:Ermelo!BP253)</f>
        <v>0</v>
      </c>
      <c r="BQ253" s="78">
        <f>SUM(Gosforth:Ermelo!BQ253)</f>
        <v>0</v>
      </c>
      <c r="BR253" s="80">
        <f>SUM(Gosforth:Ermelo!BR253)</f>
        <v>0</v>
      </c>
      <c r="BS253" s="79">
        <f>SUM(Gosforth:Ermelo!BS253)</f>
        <v>0</v>
      </c>
      <c r="BT253" s="79">
        <f>SUM(Gosforth:Ermelo!BT253)</f>
        <v>0</v>
      </c>
      <c r="BU253" s="79">
        <f>SUM(Gosforth:Ermelo!BU253)</f>
        <v>0</v>
      </c>
      <c r="BV253" s="79">
        <f>SUM(Gosforth:Ermelo!BV253)</f>
        <v>0</v>
      </c>
      <c r="BW253" s="79">
        <f>SUM(Gosforth:Ermelo!BW253)</f>
        <v>0</v>
      </c>
      <c r="BX253" s="79">
        <f>SUM(Gosforth:Ermelo!BX253)</f>
        <v>0</v>
      </c>
      <c r="BY253" s="79">
        <f>SUM(Gosforth:Ermelo!BY253)</f>
        <v>0</v>
      </c>
      <c r="BZ253" s="79">
        <f>SUM(Gosforth:Ermelo!BZ253)</f>
        <v>0</v>
      </c>
      <c r="CA253" s="79">
        <f>SUM(Gosforth:Ermelo!CA253)</f>
        <v>0</v>
      </c>
      <c r="CB253" s="79">
        <f>SUM(Gosforth:Ermelo!CB253)</f>
        <v>0</v>
      </c>
      <c r="CC253" s="78">
        <f>SUM(Gosforth:Ermelo!CC253)</f>
        <v>0</v>
      </c>
      <c r="CD253" s="41" t="s">
        <v>54</v>
      </c>
    </row>
    <row r="254" spans="1:82" s="179" customFormat="1" ht="15">
      <c r="B254" s="75" t="s">
        <v>481</v>
      </c>
      <c r="C254" s="131" t="s">
        <v>482</v>
      </c>
      <c r="D254" s="141" t="s">
        <v>92</v>
      </c>
      <c r="E254" s="266">
        <f>SUM(Gosforth:Ermelo!E254)</f>
        <v>5</v>
      </c>
      <c r="F254" s="221" t="b">
        <f>(Gosforth!G254+Dalpark!G254+Leandra!G254+Trichardt!G254+Ermelo!G254)=G254</f>
        <v>1</v>
      </c>
      <c r="G254" s="76">
        <f t="shared" si="101"/>
        <v>0</v>
      </c>
      <c r="H254" s="77">
        <f>SUM(Gosforth:Ermelo!H254)</f>
        <v>0</v>
      </c>
      <c r="I254" s="78">
        <f>SUM(Gosforth:Ermelo!I254)</f>
        <v>0</v>
      </c>
      <c r="J254" s="77">
        <f>SUM(Gosforth:Ermelo!J254)</f>
        <v>0</v>
      </c>
      <c r="K254" s="79">
        <f>SUM(Gosforth:Ermelo!K254)</f>
        <v>0</v>
      </c>
      <c r="L254" s="79">
        <f>SUM(Gosforth:Ermelo!L254)</f>
        <v>0</v>
      </c>
      <c r="M254" s="79">
        <f>SUM(Gosforth:Ermelo!M254)</f>
        <v>0</v>
      </c>
      <c r="N254" s="79">
        <f>SUM(Gosforth:Ermelo!N254)</f>
        <v>0</v>
      </c>
      <c r="O254" s="79">
        <f>SUM(Gosforth:Ermelo!O254)</f>
        <v>0</v>
      </c>
      <c r="P254" s="79">
        <f>SUM(Gosforth:Ermelo!P254)</f>
        <v>0</v>
      </c>
      <c r="Q254" s="79">
        <f>SUM(Gosforth:Ermelo!Q254)</f>
        <v>0</v>
      </c>
      <c r="R254" s="79">
        <f>SUM(Gosforth:Ermelo!R254)</f>
        <v>0</v>
      </c>
      <c r="S254" s="79">
        <f>SUM(Gosforth:Ermelo!S254)</f>
        <v>0</v>
      </c>
      <c r="T254" s="79">
        <f>SUM(Gosforth:Ermelo!T254)</f>
        <v>0</v>
      </c>
      <c r="U254" s="78">
        <f>SUM(Gosforth:Ermelo!U254)</f>
        <v>0</v>
      </c>
      <c r="V254" s="77">
        <f>SUM(Gosforth:Ermelo!V254)</f>
        <v>0</v>
      </c>
      <c r="W254" s="79">
        <f>SUM(Gosforth:Ermelo!W254)</f>
        <v>0</v>
      </c>
      <c r="X254" s="79">
        <f>SUM(Gosforth:Ermelo!X254)</f>
        <v>0</v>
      </c>
      <c r="Y254" s="79">
        <f>SUM(Gosforth:Ermelo!Y254)</f>
        <v>0</v>
      </c>
      <c r="Z254" s="79">
        <f>SUM(Gosforth:Ermelo!Z254)</f>
        <v>0</v>
      </c>
      <c r="AA254" s="79">
        <f>SUM(Gosforth:Ermelo!AA254)</f>
        <v>0</v>
      </c>
      <c r="AB254" s="79">
        <f>SUM(Gosforth:Ermelo!AB254)</f>
        <v>0</v>
      </c>
      <c r="AC254" s="79">
        <f>SUM(Gosforth:Ermelo!AC254)</f>
        <v>0</v>
      </c>
      <c r="AD254" s="79">
        <f>SUM(Gosforth:Ermelo!AD254)</f>
        <v>0</v>
      </c>
      <c r="AE254" s="79">
        <f>SUM(Gosforth:Ermelo!AE254)</f>
        <v>0</v>
      </c>
      <c r="AF254" s="79">
        <f>SUM(Gosforth:Ermelo!AF254)</f>
        <v>0</v>
      </c>
      <c r="AG254" s="78">
        <f>SUM(Gosforth:Ermelo!AG254)</f>
        <v>0</v>
      </c>
      <c r="AH254" s="80">
        <f>SUM(Gosforth:Ermelo!AH254)</f>
        <v>0</v>
      </c>
      <c r="AI254" s="79">
        <f>SUM(Gosforth:Ermelo!AI254)</f>
        <v>0</v>
      </c>
      <c r="AJ254" s="79">
        <f>SUM(Gosforth:Ermelo!AJ254)</f>
        <v>0</v>
      </c>
      <c r="AK254" s="79">
        <f>SUM(Gosforth:Ermelo!AK254)</f>
        <v>0</v>
      </c>
      <c r="AL254" s="79">
        <f>SUM(Gosforth:Ermelo!AL254)</f>
        <v>0</v>
      </c>
      <c r="AM254" s="79">
        <f>SUM(Gosforth:Ermelo!AM254)</f>
        <v>0</v>
      </c>
      <c r="AN254" s="79">
        <f>SUM(Gosforth:Ermelo!AN254)</f>
        <v>0</v>
      </c>
      <c r="AO254" s="79">
        <f>SUM(Gosforth:Ermelo!AO254)</f>
        <v>0</v>
      </c>
      <c r="AP254" s="79">
        <f>SUM(Gosforth:Ermelo!AP254)</f>
        <v>0</v>
      </c>
      <c r="AQ254" s="79">
        <f>SUM(Gosforth:Ermelo!AQ254)</f>
        <v>0</v>
      </c>
      <c r="AR254" s="79">
        <f>SUM(Gosforth:Ermelo!AR254)</f>
        <v>0</v>
      </c>
      <c r="AS254" s="78">
        <f>SUM(Gosforth:Ermelo!AS254)</f>
        <v>0</v>
      </c>
      <c r="AT254" s="80">
        <f>SUM(Gosforth:Ermelo!AT254)</f>
        <v>0</v>
      </c>
      <c r="AU254" s="79">
        <f>SUM(Gosforth:Ermelo!AU254)</f>
        <v>0</v>
      </c>
      <c r="AV254" s="79">
        <f>SUM(Gosforth:Ermelo!AV254)</f>
        <v>0</v>
      </c>
      <c r="AW254" s="79">
        <f>SUM(Gosforth:Ermelo!AW254)</f>
        <v>0</v>
      </c>
      <c r="AX254" s="79">
        <f>SUM(Gosforth:Ermelo!AX254)</f>
        <v>0</v>
      </c>
      <c r="AY254" s="79">
        <f>SUM(Gosforth:Ermelo!AY254)</f>
        <v>0</v>
      </c>
      <c r="AZ254" s="79">
        <f>SUM(Gosforth:Ermelo!AZ254)</f>
        <v>0</v>
      </c>
      <c r="BA254" s="79">
        <f>SUM(Gosforth:Ermelo!BA254)</f>
        <v>0</v>
      </c>
      <c r="BB254" s="79">
        <f>SUM(Gosforth:Ermelo!BB254)</f>
        <v>0</v>
      </c>
      <c r="BC254" s="79">
        <f>SUM(Gosforth:Ermelo!BC254)</f>
        <v>0</v>
      </c>
      <c r="BD254" s="79">
        <f>SUM(Gosforth:Ermelo!BD254)</f>
        <v>0</v>
      </c>
      <c r="BE254" s="78">
        <f>SUM(Gosforth:Ermelo!BE254)</f>
        <v>0</v>
      </c>
      <c r="BF254" s="80">
        <f>SUM(Gosforth:Ermelo!BF254)</f>
        <v>0</v>
      </c>
      <c r="BG254" s="79">
        <f>SUM(Gosforth:Ermelo!BG254)</f>
        <v>0</v>
      </c>
      <c r="BH254" s="79">
        <f>SUM(Gosforth:Ermelo!BH254)</f>
        <v>0</v>
      </c>
      <c r="BI254" s="79">
        <f>SUM(Gosforth:Ermelo!BI254)</f>
        <v>0</v>
      </c>
      <c r="BJ254" s="79">
        <f>SUM(Gosforth:Ermelo!BJ254)</f>
        <v>0</v>
      </c>
      <c r="BK254" s="79">
        <f>SUM(Gosforth:Ermelo!BK254)</f>
        <v>0</v>
      </c>
      <c r="BL254" s="79">
        <f>SUM(Gosforth:Ermelo!BL254)</f>
        <v>0</v>
      </c>
      <c r="BM254" s="79">
        <f>SUM(Gosforth:Ermelo!BM254)</f>
        <v>0</v>
      </c>
      <c r="BN254" s="79">
        <f>SUM(Gosforth:Ermelo!BN254)</f>
        <v>0</v>
      </c>
      <c r="BO254" s="79">
        <f>SUM(Gosforth:Ermelo!BO254)</f>
        <v>0</v>
      </c>
      <c r="BP254" s="79">
        <f>SUM(Gosforth:Ermelo!BP254)</f>
        <v>0</v>
      </c>
      <c r="BQ254" s="78">
        <f>SUM(Gosforth:Ermelo!BQ254)</f>
        <v>0</v>
      </c>
      <c r="BR254" s="80">
        <f>SUM(Gosforth:Ermelo!BR254)</f>
        <v>0</v>
      </c>
      <c r="BS254" s="79">
        <f>SUM(Gosforth:Ermelo!BS254)</f>
        <v>0</v>
      </c>
      <c r="BT254" s="79">
        <f>SUM(Gosforth:Ermelo!BT254)</f>
        <v>0</v>
      </c>
      <c r="BU254" s="79">
        <f>SUM(Gosforth:Ermelo!BU254)</f>
        <v>0</v>
      </c>
      <c r="BV254" s="79">
        <f>SUM(Gosforth:Ermelo!BV254)</f>
        <v>0</v>
      </c>
      <c r="BW254" s="79">
        <f>SUM(Gosforth:Ermelo!BW254)</f>
        <v>0</v>
      </c>
      <c r="BX254" s="79">
        <f>SUM(Gosforth:Ermelo!BX254)</f>
        <v>0</v>
      </c>
      <c r="BY254" s="79">
        <f>SUM(Gosforth:Ermelo!BY254)</f>
        <v>0</v>
      </c>
      <c r="BZ254" s="79">
        <f>SUM(Gosforth:Ermelo!BZ254)</f>
        <v>0</v>
      </c>
      <c r="CA254" s="79">
        <f>SUM(Gosforth:Ermelo!CA254)</f>
        <v>0</v>
      </c>
      <c r="CB254" s="79">
        <f>SUM(Gosforth:Ermelo!CB254)</f>
        <v>0</v>
      </c>
      <c r="CC254" s="78">
        <f>SUM(Gosforth:Ermelo!CC254)</f>
        <v>0</v>
      </c>
      <c r="CD254" s="41" t="s">
        <v>54</v>
      </c>
    </row>
    <row r="255" spans="1:82" ht="15">
      <c r="A255" s="41"/>
      <c r="B255" s="180" t="s">
        <v>483</v>
      </c>
      <c r="C255" s="181" t="s">
        <v>484</v>
      </c>
      <c r="D255" s="182" t="s">
        <v>92</v>
      </c>
      <c r="E255" s="329">
        <f>SUM(Gosforth:Ermelo!E255)</f>
        <v>0</v>
      </c>
      <c r="F255" s="221" t="b">
        <f>(Gosforth!G255+Dalpark!G255+Leandra!G255+Trichardt!G255+Ermelo!G255)=G255</f>
        <v>1</v>
      </c>
      <c r="G255" s="178">
        <f t="shared" ref="G255:G259" si="102">+SUM(H255:CC255)</f>
        <v>0</v>
      </c>
      <c r="H255" s="77">
        <f>SUM(Gosforth:Ermelo!H255)</f>
        <v>0</v>
      </c>
      <c r="I255" s="78">
        <f>SUM(Gosforth:Ermelo!I255)</f>
        <v>0</v>
      </c>
      <c r="J255" s="77">
        <f>SUM(Gosforth:Ermelo!J255)</f>
        <v>0</v>
      </c>
      <c r="K255" s="79">
        <f>SUM(Gosforth:Ermelo!K255)</f>
        <v>0</v>
      </c>
      <c r="L255" s="79">
        <f>SUM(Gosforth:Ermelo!L255)</f>
        <v>0</v>
      </c>
      <c r="M255" s="79">
        <f>SUM(Gosforth:Ermelo!M255)</f>
        <v>0</v>
      </c>
      <c r="N255" s="79">
        <f>SUM(Gosforth:Ermelo!N255)</f>
        <v>0</v>
      </c>
      <c r="O255" s="79">
        <f>SUM(Gosforth:Ermelo!O255)</f>
        <v>0</v>
      </c>
      <c r="P255" s="79">
        <f>SUM(Gosforth:Ermelo!P255)</f>
        <v>0</v>
      </c>
      <c r="Q255" s="79">
        <f>SUM(Gosforth:Ermelo!Q255)</f>
        <v>0</v>
      </c>
      <c r="R255" s="79">
        <f>SUM(Gosforth:Ermelo!R255)</f>
        <v>0</v>
      </c>
      <c r="S255" s="79">
        <f>SUM(Gosforth:Ermelo!S255)</f>
        <v>0</v>
      </c>
      <c r="T255" s="79">
        <f>SUM(Gosforth:Ermelo!T255)</f>
        <v>0</v>
      </c>
      <c r="U255" s="78">
        <f>SUM(Gosforth:Ermelo!U255)</f>
        <v>0</v>
      </c>
      <c r="V255" s="77">
        <f>SUM(Gosforth:Ermelo!V255)</f>
        <v>0</v>
      </c>
      <c r="W255" s="79">
        <f>SUM(Gosforth:Ermelo!W255)</f>
        <v>0</v>
      </c>
      <c r="X255" s="79">
        <f>SUM(Gosforth:Ermelo!X255)</f>
        <v>0</v>
      </c>
      <c r="Y255" s="79">
        <f>SUM(Gosforth:Ermelo!Y255)</f>
        <v>0</v>
      </c>
      <c r="Z255" s="79">
        <f>SUM(Gosforth:Ermelo!Z255)</f>
        <v>0</v>
      </c>
      <c r="AA255" s="79">
        <f>SUM(Gosforth:Ermelo!AA255)</f>
        <v>0</v>
      </c>
      <c r="AB255" s="79">
        <f>SUM(Gosforth:Ermelo!AB255)</f>
        <v>0</v>
      </c>
      <c r="AC255" s="79">
        <f>SUM(Gosforth:Ermelo!AC255)</f>
        <v>0</v>
      </c>
      <c r="AD255" s="79">
        <f>SUM(Gosforth:Ermelo!AD255)</f>
        <v>0</v>
      </c>
      <c r="AE255" s="79">
        <f>SUM(Gosforth:Ermelo!AE255)</f>
        <v>0</v>
      </c>
      <c r="AF255" s="79">
        <f>SUM(Gosforth:Ermelo!AF255)</f>
        <v>0</v>
      </c>
      <c r="AG255" s="78">
        <f>SUM(Gosforth:Ermelo!AG255)</f>
        <v>0</v>
      </c>
      <c r="AH255" s="80">
        <f>SUM(Gosforth:Ermelo!AH255)</f>
        <v>0</v>
      </c>
      <c r="AI255" s="79">
        <f>SUM(Gosforth:Ermelo!AI255)</f>
        <v>0</v>
      </c>
      <c r="AJ255" s="79">
        <f>SUM(Gosforth:Ermelo!AJ255)</f>
        <v>0</v>
      </c>
      <c r="AK255" s="79">
        <f>SUM(Gosforth:Ermelo!AK255)</f>
        <v>0</v>
      </c>
      <c r="AL255" s="79">
        <f>SUM(Gosforth:Ermelo!AL255)</f>
        <v>0</v>
      </c>
      <c r="AM255" s="79">
        <f>SUM(Gosforth:Ermelo!AM255)</f>
        <v>0</v>
      </c>
      <c r="AN255" s="79">
        <f>SUM(Gosforth:Ermelo!AN255)</f>
        <v>0</v>
      </c>
      <c r="AO255" s="79">
        <f>SUM(Gosforth:Ermelo!AO255)</f>
        <v>0</v>
      </c>
      <c r="AP255" s="79">
        <f>SUM(Gosforth:Ermelo!AP255)</f>
        <v>0</v>
      </c>
      <c r="AQ255" s="79">
        <f>SUM(Gosforth:Ermelo!AQ255)</f>
        <v>0</v>
      </c>
      <c r="AR255" s="79">
        <f>SUM(Gosforth:Ermelo!AR255)</f>
        <v>0</v>
      </c>
      <c r="AS255" s="78">
        <f>SUM(Gosforth:Ermelo!AS255)</f>
        <v>0</v>
      </c>
      <c r="AT255" s="80">
        <f>SUM(Gosforth:Ermelo!AT255)</f>
        <v>0</v>
      </c>
      <c r="AU255" s="79">
        <f>SUM(Gosforth:Ermelo!AU255)</f>
        <v>0</v>
      </c>
      <c r="AV255" s="79">
        <f>SUM(Gosforth:Ermelo!AV255)</f>
        <v>0</v>
      </c>
      <c r="AW255" s="79">
        <f>SUM(Gosforth:Ermelo!AW255)</f>
        <v>0</v>
      </c>
      <c r="AX255" s="79">
        <f>SUM(Gosforth:Ermelo!AX255)</f>
        <v>0</v>
      </c>
      <c r="AY255" s="79">
        <f>SUM(Gosforth:Ermelo!AY255)</f>
        <v>0</v>
      </c>
      <c r="AZ255" s="79">
        <f>SUM(Gosforth:Ermelo!AZ255)</f>
        <v>0</v>
      </c>
      <c r="BA255" s="79">
        <f>SUM(Gosforth:Ermelo!BA255)</f>
        <v>0</v>
      </c>
      <c r="BB255" s="79">
        <f>SUM(Gosforth:Ermelo!BB255)</f>
        <v>0</v>
      </c>
      <c r="BC255" s="79">
        <f>SUM(Gosforth:Ermelo!BC255)</f>
        <v>0</v>
      </c>
      <c r="BD255" s="79">
        <f>SUM(Gosforth:Ermelo!BD255)</f>
        <v>0</v>
      </c>
      <c r="BE255" s="78">
        <f>SUM(Gosforth:Ermelo!BE255)</f>
        <v>0</v>
      </c>
      <c r="BF255" s="80">
        <f>SUM(Gosforth:Ermelo!BF255)</f>
        <v>0</v>
      </c>
      <c r="BG255" s="79">
        <f>SUM(Gosforth:Ermelo!BG255)</f>
        <v>0</v>
      </c>
      <c r="BH255" s="79">
        <f>SUM(Gosforth:Ermelo!BH255)</f>
        <v>0</v>
      </c>
      <c r="BI255" s="79">
        <f>SUM(Gosforth:Ermelo!BI255)</f>
        <v>0</v>
      </c>
      <c r="BJ255" s="79">
        <f>SUM(Gosforth:Ermelo!BJ255)</f>
        <v>0</v>
      </c>
      <c r="BK255" s="79">
        <f>SUM(Gosforth:Ermelo!BK255)</f>
        <v>0</v>
      </c>
      <c r="BL255" s="79">
        <f>SUM(Gosforth:Ermelo!BL255)</f>
        <v>0</v>
      </c>
      <c r="BM255" s="79">
        <f>SUM(Gosforth:Ermelo!BM255)</f>
        <v>0</v>
      </c>
      <c r="BN255" s="79">
        <f>SUM(Gosforth:Ermelo!BN255)</f>
        <v>0</v>
      </c>
      <c r="BO255" s="79">
        <f>SUM(Gosforth:Ermelo!BO255)</f>
        <v>0</v>
      </c>
      <c r="BP255" s="79">
        <f>SUM(Gosforth:Ermelo!BP255)</f>
        <v>0</v>
      </c>
      <c r="BQ255" s="78">
        <f>SUM(Gosforth:Ermelo!BQ255)</f>
        <v>0</v>
      </c>
      <c r="BR255" s="80">
        <f>SUM(Gosforth:Ermelo!BR255)</f>
        <v>0</v>
      </c>
      <c r="BS255" s="79">
        <f>SUM(Gosforth:Ermelo!BS255)</f>
        <v>0</v>
      </c>
      <c r="BT255" s="79">
        <f>SUM(Gosforth:Ermelo!BT255)</f>
        <v>0</v>
      </c>
      <c r="BU255" s="79">
        <f>SUM(Gosforth:Ermelo!BU255)</f>
        <v>0</v>
      </c>
      <c r="BV255" s="79">
        <f>SUM(Gosforth:Ermelo!BV255)</f>
        <v>0</v>
      </c>
      <c r="BW255" s="79">
        <f>SUM(Gosforth:Ermelo!BW255)</f>
        <v>0</v>
      </c>
      <c r="BX255" s="79">
        <f>SUM(Gosforth:Ermelo!BX255)</f>
        <v>0</v>
      </c>
      <c r="BY255" s="79">
        <f>SUM(Gosforth:Ermelo!BY255)</f>
        <v>0</v>
      </c>
      <c r="BZ255" s="79">
        <f>SUM(Gosforth:Ermelo!BZ255)</f>
        <v>0</v>
      </c>
      <c r="CA255" s="79">
        <f>SUM(Gosforth:Ermelo!CA255)</f>
        <v>0</v>
      </c>
      <c r="CB255" s="79">
        <f>SUM(Gosforth:Ermelo!CB255)</f>
        <v>0</v>
      </c>
      <c r="CC255" s="78">
        <f>SUM(Gosforth:Ermelo!CC255)</f>
        <v>0</v>
      </c>
      <c r="CD255" s="41" t="s">
        <v>54</v>
      </c>
    </row>
    <row r="256" spans="1:82" ht="15">
      <c r="A256" s="41"/>
      <c r="B256" s="180" t="s">
        <v>485</v>
      </c>
      <c r="C256" s="181" t="s">
        <v>486</v>
      </c>
      <c r="D256" s="182" t="s">
        <v>92</v>
      </c>
      <c r="E256" s="329">
        <f>SUM(Gosforth:Ermelo!E256)</f>
        <v>0</v>
      </c>
      <c r="F256" s="221" t="b">
        <f>(Gosforth!G256+Dalpark!G256+Leandra!G256+Trichardt!G256+Ermelo!G256)=G256</f>
        <v>1</v>
      </c>
      <c r="G256" s="178">
        <f t="shared" si="102"/>
        <v>0</v>
      </c>
      <c r="H256" s="77">
        <f>SUM(Gosforth:Ermelo!H256)</f>
        <v>0</v>
      </c>
      <c r="I256" s="78">
        <f>SUM(Gosforth:Ermelo!I256)</f>
        <v>0</v>
      </c>
      <c r="J256" s="77">
        <f>SUM(Gosforth:Ermelo!J256)</f>
        <v>0</v>
      </c>
      <c r="K256" s="79">
        <f>SUM(Gosforth:Ermelo!K256)</f>
        <v>0</v>
      </c>
      <c r="L256" s="79">
        <f>SUM(Gosforth:Ermelo!L256)</f>
        <v>0</v>
      </c>
      <c r="M256" s="79">
        <f>SUM(Gosforth:Ermelo!M256)</f>
        <v>0</v>
      </c>
      <c r="N256" s="79">
        <f>SUM(Gosforth:Ermelo!N256)</f>
        <v>0</v>
      </c>
      <c r="O256" s="79">
        <f>SUM(Gosforth:Ermelo!O256)</f>
        <v>0</v>
      </c>
      <c r="P256" s="79">
        <f>SUM(Gosforth:Ermelo!P256)</f>
        <v>0</v>
      </c>
      <c r="Q256" s="79">
        <f>SUM(Gosforth:Ermelo!Q256)</f>
        <v>0</v>
      </c>
      <c r="R256" s="79">
        <f>SUM(Gosforth:Ermelo!R256)</f>
        <v>0</v>
      </c>
      <c r="S256" s="79">
        <f>SUM(Gosforth:Ermelo!S256)</f>
        <v>0</v>
      </c>
      <c r="T256" s="79">
        <f>SUM(Gosforth:Ermelo!T256)</f>
        <v>0</v>
      </c>
      <c r="U256" s="78">
        <f>SUM(Gosforth:Ermelo!U256)</f>
        <v>0</v>
      </c>
      <c r="V256" s="77">
        <f>SUM(Gosforth:Ermelo!V256)</f>
        <v>0</v>
      </c>
      <c r="W256" s="79">
        <f>SUM(Gosforth:Ermelo!W256)</f>
        <v>0</v>
      </c>
      <c r="X256" s="79">
        <f>SUM(Gosforth:Ermelo!X256)</f>
        <v>0</v>
      </c>
      <c r="Y256" s="79">
        <f>SUM(Gosforth:Ermelo!Y256)</f>
        <v>0</v>
      </c>
      <c r="Z256" s="79">
        <f>SUM(Gosforth:Ermelo!Z256)</f>
        <v>0</v>
      </c>
      <c r="AA256" s="79">
        <f>SUM(Gosforth:Ermelo!AA256)</f>
        <v>0</v>
      </c>
      <c r="AB256" s="79">
        <f>SUM(Gosforth:Ermelo!AB256)</f>
        <v>0</v>
      </c>
      <c r="AC256" s="79">
        <f>SUM(Gosforth:Ermelo!AC256)</f>
        <v>0</v>
      </c>
      <c r="AD256" s="79">
        <f>SUM(Gosforth:Ermelo!AD256)</f>
        <v>0</v>
      </c>
      <c r="AE256" s="79">
        <f>SUM(Gosforth:Ermelo!AE256)</f>
        <v>0</v>
      </c>
      <c r="AF256" s="79">
        <f>SUM(Gosforth:Ermelo!AF256)</f>
        <v>0</v>
      </c>
      <c r="AG256" s="78">
        <f>SUM(Gosforth:Ermelo!AG256)</f>
        <v>0</v>
      </c>
      <c r="AH256" s="80">
        <f>SUM(Gosforth:Ermelo!AH256)</f>
        <v>0</v>
      </c>
      <c r="AI256" s="79">
        <f>SUM(Gosforth:Ermelo!AI256)</f>
        <v>0</v>
      </c>
      <c r="AJ256" s="79">
        <f>SUM(Gosforth:Ermelo!AJ256)</f>
        <v>0</v>
      </c>
      <c r="AK256" s="79">
        <f>SUM(Gosforth:Ermelo!AK256)</f>
        <v>0</v>
      </c>
      <c r="AL256" s="79">
        <f>SUM(Gosforth:Ermelo!AL256)</f>
        <v>0</v>
      </c>
      <c r="AM256" s="79">
        <f>SUM(Gosforth:Ermelo!AM256)</f>
        <v>0</v>
      </c>
      <c r="AN256" s="79">
        <f>SUM(Gosforth:Ermelo!AN256)</f>
        <v>0</v>
      </c>
      <c r="AO256" s="79">
        <f>SUM(Gosforth:Ermelo!AO256)</f>
        <v>0</v>
      </c>
      <c r="AP256" s="79">
        <f>SUM(Gosforth:Ermelo!AP256)</f>
        <v>0</v>
      </c>
      <c r="AQ256" s="79">
        <f>SUM(Gosforth:Ermelo!AQ256)</f>
        <v>0</v>
      </c>
      <c r="AR256" s="79">
        <f>SUM(Gosforth:Ermelo!AR256)</f>
        <v>0</v>
      </c>
      <c r="AS256" s="78">
        <f>SUM(Gosforth:Ermelo!AS256)</f>
        <v>0</v>
      </c>
      <c r="AT256" s="80">
        <f>SUM(Gosforth:Ermelo!AT256)</f>
        <v>0</v>
      </c>
      <c r="AU256" s="79">
        <f>SUM(Gosforth:Ermelo!AU256)</f>
        <v>0</v>
      </c>
      <c r="AV256" s="79">
        <f>SUM(Gosforth:Ermelo!AV256)</f>
        <v>0</v>
      </c>
      <c r="AW256" s="79">
        <f>SUM(Gosforth:Ermelo!AW256)</f>
        <v>0</v>
      </c>
      <c r="AX256" s="79">
        <f>SUM(Gosforth:Ermelo!AX256)</f>
        <v>0</v>
      </c>
      <c r="AY256" s="79">
        <f>SUM(Gosforth:Ermelo!AY256)</f>
        <v>0</v>
      </c>
      <c r="AZ256" s="79">
        <f>SUM(Gosforth:Ermelo!AZ256)</f>
        <v>0</v>
      </c>
      <c r="BA256" s="79">
        <f>SUM(Gosforth:Ermelo!BA256)</f>
        <v>0</v>
      </c>
      <c r="BB256" s="79">
        <f>SUM(Gosforth:Ermelo!BB256)</f>
        <v>0</v>
      </c>
      <c r="BC256" s="79">
        <f>SUM(Gosforth:Ermelo!BC256)</f>
        <v>0</v>
      </c>
      <c r="BD256" s="79">
        <f>SUM(Gosforth:Ermelo!BD256)</f>
        <v>0</v>
      </c>
      <c r="BE256" s="78">
        <f>SUM(Gosforth:Ermelo!BE256)</f>
        <v>0</v>
      </c>
      <c r="BF256" s="80">
        <f>SUM(Gosforth:Ermelo!BF256)</f>
        <v>0</v>
      </c>
      <c r="BG256" s="79">
        <f>SUM(Gosforth:Ermelo!BG256)</f>
        <v>0</v>
      </c>
      <c r="BH256" s="79">
        <f>SUM(Gosforth:Ermelo!BH256)</f>
        <v>0</v>
      </c>
      <c r="BI256" s="79">
        <f>SUM(Gosforth:Ermelo!BI256)</f>
        <v>0</v>
      </c>
      <c r="BJ256" s="79">
        <f>SUM(Gosforth:Ermelo!BJ256)</f>
        <v>0</v>
      </c>
      <c r="BK256" s="79">
        <f>SUM(Gosforth:Ermelo!BK256)</f>
        <v>0</v>
      </c>
      <c r="BL256" s="79">
        <f>SUM(Gosforth:Ermelo!BL256)</f>
        <v>0</v>
      </c>
      <c r="BM256" s="79">
        <f>SUM(Gosforth:Ermelo!BM256)</f>
        <v>0</v>
      </c>
      <c r="BN256" s="79">
        <f>SUM(Gosforth:Ermelo!BN256)</f>
        <v>0</v>
      </c>
      <c r="BO256" s="79">
        <f>SUM(Gosforth:Ermelo!BO256)</f>
        <v>0</v>
      </c>
      <c r="BP256" s="79">
        <f>SUM(Gosforth:Ermelo!BP256)</f>
        <v>0</v>
      </c>
      <c r="BQ256" s="78">
        <f>SUM(Gosforth:Ermelo!BQ256)</f>
        <v>0</v>
      </c>
      <c r="BR256" s="80">
        <f>SUM(Gosforth:Ermelo!BR256)</f>
        <v>0</v>
      </c>
      <c r="BS256" s="79">
        <f>SUM(Gosforth:Ermelo!BS256)</f>
        <v>0</v>
      </c>
      <c r="BT256" s="79">
        <f>SUM(Gosforth:Ermelo!BT256)</f>
        <v>0</v>
      </c>
      <c r="BU256" s="79">
        <f>SUM(Gosforth:Ermelo!BU256)</f>
        <v>0</v>
      </c>
      <c r="BV256" s="79">
        <f>SUM(Gosforth:Ermelo!BV256)</f>
        <v>0</v>
      </c>
      <c r="BW256" s="79">
        <f>SUM(Gosforth:Ermelo!BW256)</f>
        <v>0</v>
      </c>
      <c r="BX256" s="79">
        <f>SUM(Gosforth:Ermelo!BX256)</f>
        <v>0</v>
      </c>
      <c r="BY256" s="79">
        <f>SUM(Gosforth:Ermelo!BY256)</f>
        <v>0</v>
      </c>
      <c r="BZ256" s="79">
        <f>SUM(Gosforth:Ermelo!BZ256)</f>
        <v>0</v>
      </c>
      <c r="CA256" s="79">
        <f>SUM(Gosforth:Ermelo!CA256)</f>
        <v>0</v>
      </c>
      <c r="CB256" s="79">
        <f>SUM(Gosforth:Ermelo!CB256)</f>
        <v>0</v>
      </c>
      <c r="CC256" s="78">
        <f>SUM(Gosforth:Ermelo!CC256)</f>
        <v>0</v>
      </c>
      <c r="CD256" s="41" t="s">
        <v>54</v>
      </c>
    </row>
    <row r="257" spans="1:82" s="41" customFormat="1" ht="15">
      <c r="A257" s="45"/>
      <c r="B257" s="180" t="s">
        <v>487</v>
      </c>
      <c r="C257" s="181" t="s">
        <v>488</v>
      </c>
      <c r="D257" s="182" t="s">
        <v>64</v>
      </c>
      <c r="E257" s="329">
        <f>SUM(Gosforth:Ermelo!E257)</f>
        <v>0</v>
      </c>
      <c r="F257" s="221" t="b">
        <f>(Gosforth!G257+Dalpark!G257+Leandra!G257+Trichardt!G257+Ermelo!G257)=G257</f>
        <v>1</v>
      </c>
      <c r="G257" s="178">
        <f t="shared" si="102"/>
        <v>0</v>
      </c>
      <c r="H257" s="77">
        <f>SUM(Gosforth:Ermelo!H257)</f>
        <v>0</v>
      </c>
      <c r="I257" s="78">
        <f>SUM(Gosforth:Ermelo!I257)</f>
        <v>0</v>
      </c>
      <c r="J257" s="77">
        <f>SUM(Gosforth:Ermelo!J257)</f>
        <v>0</v>
      </c>
      <c r="K257" s="79">
        <f>SUM(Gosforth:Ermelo!K257)</f>
        <v>0</v>
      </c>
      <c r="L257" s="79">
        <f>SUM(Gosforth:Ermelo!L257)</f>
        <v>0</v>
      </c>
      <c r="M257" s="79">
        <f>SUM(Gosforth:Ermelo!M257)</f>
        <v>0</v>
      </c>
      <c r="N257" s="79">
        <f>SUM(Gosforth:Ermelo!N257)</f>
        <v>0</v>
      </c>
      <c r="O257" s="79">
        <f>SUM(Gosforth:Ermelo!O257)</f>
        <v>0</v>
      </c>
      <c r="P257" s="79">
        <f>SUM(Gosforth:Ermelo!P257)</f>
        <v>0</v>
      </c>
      <c r="Q257" s="79">
        <f>SUM(Gosforth:Ermelo!Q257)</f>
        <v>0</v>
      </c>
      <c r="R257" s="79">
        <f>SUM(Gosforth:Ermelo!R257)</f>
        <v>0</v>
      </c>
      <c r="S257" s="79">
        <f>SUM(Gosforth:Ermelo!S257)</f>
        <v>0</v>
      </c>
      <c r="T257" s="79">
        <f>SUM(Gosforth:Ermelo!T257)</f>
        <v>0</v>
      </c>
      <c r="U257" s="78">
        <f>SUM(Gosforth:Ermelo!U257)</f>
        <v>0</v>
      </c>
      <c r="V257" s="77">
        <f>SUM(Gosforth:Ermelo!V257)</f>
        <v>0</v>
      </c>
      <c r="W257" s="79">
        <f>SUM(Gosforth:Ermelo!W257)</f>
        <v>0</v>
      </c>
      <c r="X257" s="79">
        <f>SUM(Gosforth:Ermelo!X257)</f>
        <v>0</v>
      </c>
      <c r="Y257" s="79">
        <f>SUM(Gosforth:Ermelo!Y257)</f>
        <v>0</v>
      </c>
      <c r="Z257" s="79">
        <f>SUM(Gosforth:Ermelo!Z257)</f>
        <v>0</v>
      </c>
      <c r="AA257" s="79">
        <f>SUM(Gosforth:Ermelo!AA257)</f>
        <v>0</v>
      </c>
      <c r="AB257" s="79">
        <f>SUM(Gosforth:Ermelo!AB257)</f>
        <v>0</v>
      </c>
      <c r="AC257" s="79">
        <f>SUM(Gosforth:Ermelo!AC257)</f>
        <v>0</v>
      </c>
      <c r="AD257" s="79">
        <f>SUM(Gosforth:Ermelo!AD257)</f>
        <v>0</v>
      </c>
      <c r="AE257" s="79">
        <f>SUM(Gosforth:Ermelo!AE257)</f>
        <v>0</v>
      </c>
      <c r="AF257" s="79">
        <f>SUM(Gosforth:Ermelo!AF257)</f>
        <v>0</v>
      </c>
      <c r="AG257" s="78">
        <f>SUM(Gosforth:Ermelo!AG257)</f>
        <v>0</v>
      </c>
      <c r="AH257" s="80">
        <f>SUM(Gosforth:Ermelo!AH257)</f>
        <v>0</v>
      </c>
      <c r="AI257" s="79">
        <f>SUM(Gosforth:Ermelo!AI257)</f>
        <v>0</v>
      </c>
      <c r="AJ257" s="79">
        <f>SUM(Gosforth:Ermelo!AJ257)</f>
        <v>0</v>
      </c>
      <c r="AK257" s="79">
        <f>SUM(Gosforth:Ermelo!AK257)</f>
        <v>0</v>
      </c>
      <c r="AL257" s="79">
        <f>SUM(Gosforth:Ermelo!AL257)</f>
        <v>0</v>
      </c>
      <c r="AM257" s="79">
        <f>SUM(Gosforth:Ermelo!AM257)</f>
        <v>0</v>
      </c>
      <c r="AN257" s="79">
        <f>SUM(Gosforth:Ermelo!AN257)</f>
        <v>0</v>
      </c>
      <c r="AO257" s="79">
        <f>SUM(Gosforth:Ermelo!AO257)</f>
        <v>0</v>
      </c>
      <c r="AP257" s="79">
        <f>SUM(Gosforth:Ermelo!AP257)</f>
        <v>0</v>
      </c>
      <c r="AQ257" s="79">
        <f>SUM(Gosforth:Ermelo!AQ257)</f>
        <v>0</v>
      </c>
      <c r="AR257" s="79">
        <f>SUM(Gosforth:Ermelo!AR257)</f>
        <v>0</v>
      </c>
      <c r="AS257" s="78">
        <f>SUM(Gosforth:Ermelo!AS257)</f>
        <v>0</v>
      </c>
      <c r="AT257" s="80">
        <f>SUM(Gosforth:Ermelo!AT257)</f>
        <v>0</v>
      </c>
      <c r="AU257" s="79">
        <f>SUM(Gosforth:Ermelo!AU257)</f>
        <v>0</v>
      </c>
      <c r="AV257" s="79">
        <f>SUM(Gosforth:Ermelo!AV257)</f>
        <v>0</v>
      </c>
      <c r="AW257" s="79">
        <f>SUM(Gosforth:Ermelo!AW257)</f>
        <v>0</v>
      </c>
      <c r="AX257" s="79">
        <f>SUM(Gosforth:Ermelo!AX257)</f>
        <v>0</v>
      </c>
      <c r="AY257" s="79">
        <f>SUM(Gosforth:Ermelo!AY257)</f>
        <v>0</v>
      </c>
      <c r="AZ257" s="79">
        <f>SUM(Gosforth:Ermelo!AZ257)</f>
        <v>0</v>
      </c>
      <c r="BA257" s="79">
        <f>SUM(Gosforth:Ermelo!BA257)</f>
        <v>0</v>
      </c>
      <c r="BB257" s="79">
        <f>SUM(Gosforth:Ermelo!BB257)</f>
        <v>0</v>
      </c>
      <c r="BC257" s="79">
        <f>SUM(Gosforth:Ermelo!BC257)</f>
        <v>0</v>
      </c>
      <c r="BD257" s="79">
        <f>SUM(Gosforth:Ermelo!BD257)</f>
        <v>0</v>
      </c>
      <c r="BE257" s="78">
        <f>SUM(Gosforth:Ermelo!BE257)</f>
        <v>0</v>
      </c>
      <c r="BF257" s="80">
        <f>SUM(Gosforth:Ermelo!BF257)</f>
        <v>0</v>
      </c>
      <c r="BG257" s="79">
        <f>SUM(Gosforth:Ermelo!BG257)</f>
        <v>0</v>
      </c>
      <c r="BH257" s="79">
        <f>SUM(Gosforth:Ermelo!BH257)</f>
        <v>0</v>
      </c>
      <c r="BI257" s="79">
        <f>SUM(Gosforth:Ermelo!BI257)</f>
        <v>0</v>
      </c>
      <c r="BJ257" s="79">
        <f>SUM(Gosforth:Ermelo!BJ257)</f>
        <v>0</v>
      </c>
      <c r="BK257" s="79">
        <f>SUM(Gosforth:Ermelo!BK257)</f>
        <v>0</v>
      </c>
      <c r="BL257" s="79">
        <f>SUM(Gosforth:Ermelo!BL257)</f>
        <v>0</v>
      </c>
      <c r="BM257" s="79">
        <f>SUM(Gosforth:Ermelo!BM257)</f>
        <v>0</v>
      </c>
      <c r="BN257" s="79">
        <f>SUM(Gosforth:Ermelo!BN257)</f>
        <v>0</v>
      </c>
      <c r="BO257" s="79">
        <f>SUM(Gosforth:Ermelo!BO257)</f>
        <v>0</v>
      </c>
      <c r="BP257" s="79">
        <f>SUM(Gosforth:Ermelo!BP257)</f>
        <v>0</v>
      </c>
      <c r="BQ257" s="78">
        <f>SUM(Gosforth:Ermelo!BQ257)</f>
        <v>0</v>
      </c>
      <c r="BR257" s="80">
        <f>SUM(Gosforth:Ermelo!BR257)</f>
        <v>0</v>
      </c>
      <c r="BS257" s="79">
        <f>SUM(Gosforth:Ermelo!BS257)</f>
        <v>0</v>
      </c>
      <c r="BT257" s="79">
        <f>SUM(Gosforth:Ermelo!BT257)</f>
        <v>0</v>
      </c>
      <c r="BU257" s="79">
        <f>SUM(Gosforth:Ermelo!BU257)</f>
        <v>0</v>
      </c>
      <c r="BV257" s="79">
        <f>SUM(Gosforth:Ermelo!BV257)</f>
        <v>0</v>
      </c>
      <c r="BW257" s="79">
        <f>SUM(Gosforth:Ermelo!BW257)</f>
        <v>0</v>
      </c>
      <c r="BX257" s="79">
        <f>SUM(Gosforth:Ermelo!BX257)</f>
        <v>0</v>
      </c>
      <c r="BY257" s="79">
        <f>SUM(Gosforth:Ermelo!BY257)</f>
        <v>0</v>
      </c>
      <c r="BZ257" s="79">
        <f>SUM(Gosforth:Ermelo!BZ257)</f>
        <v>0</v>
      </c>
      <c r="CA257" s="79">
        <f>SUM(Gosforth:Ermelo!CA257)</f>
        <v>0</v>
      </c>
      <c r="CB257" s="79">
        <f>SUM(Gosforth:Ermelo!CB257)</f>
        <v>0</v>
      </c>
      <c r="CC257" s="78">
        <f>SUM(Gosforth:Ermelo!CC257)</f>
        <v>0</v>
      </c>
      <c r="CD257" s="41" t="s">
        <v>54</v>
      </c>
    </row>
    <row r="258" spans="1:82" s="41" customFormat="1" ht="15">
      <c r="A258" s="152"/>
      <c r="B258" s="180" t="s">
        <v>489</v>
      </c>
      <c r="C258" s="181" t="s">
        <v>490</v>
      </c>
      <c r="D258" s="182" t="s">
        <v>92</v>
      </c>
      <c r="E258" s="329">
        <f>SUM(Gosforth:Ermelo!E258)</f>
        <v>0</v>
      </c>
      <c r="F258" s="221" t="b">
        <f>(Gosforth!G258+Dalpark!G258+Leandra!G258+Trichardt!G258+Ermelo!G258)=G258</f>
        <v>1</v>
      </c>
      <c r="G258" s="178">
        <f t="shared" si="102"/>
        <v>0</v>
      </c>
      <c r="H258" s="77">
        <f>SUM(Gosforth:Ermelo!H258)</f>
        <v>0</v>
      </c>
      <c r="I258" s="78">
        <f>SUM(Gosforth:Ermelo!I258)</f>
        <v>0</v>
      </c>
      <c r="J258" s="77">
        <f>SUM(Gosforth:Ermelo!J258)</f>
        <v>0</v>
      </c>
      <c r="K258" s="79">
        <f>SUM(Gosforth:Ermelo!K258)</f>
        <v>0</v>
      </c>
      <c r="L258" s="79">
        <f>SUM(Gosforth:Ermelo!L258)</f>
        <v>0</v>
      </c>
      <c r="M258" s="79">
        <f>SUM(Gosforth:Ermelo!M258)</f>
        <v>0</v>
      </c>
      <c r="N258" s="79">
        <f>SUM(Gosforth:Ermelo!N258)</f>
        <v>0</v>
      </c>
      <c r="O258" s="79">
        <f>SUM(Gosforth:Ermelo!O258)</f>
        <v>0</v>
      </c>
      <c r="P258" s="79">
        <f>SUM(Gosforth:Ermelo!P258)</f>
        <v>0</v>
      </c>
      <c r="Q258" s="79">
        <f>SUM(Gosforth:Ermelo!Q258)</f>
        <v>0</v>
      </c>
      <c r="R258" s="79">
        <f>SUM(Gosforth:Ermelo!R258)</f>
        <v>0</v>
      </c>
      <c r="S258" s="79">
        <f>SUM(Gosforth:Ermelo!S258)</f>
        <v>0</v>
      </c>
      <c r="T258" s="79">
        <f>SUM(Gosforth:Ermelo!T258)</f>
        <v>0</v>
      </c>
      <c r="U258" s="78">
        <f>SUM(Gosforth:Ermelo!U258)</f>
        <v>0</v>
      </c>
      <c r="V258" s="77">
        <f>SUM(Gosforth:Ermelo!V258)</f>
        <v>0</v>
      </c>
      <c r="W258" s="79">
        <f>SUM(Gosforth:Ermelo!W258)</f>
        <v>0</v>
      </c>
      <c r="X258" s="79">
        <f>SUM(Gosforth:Ermelo!X258)</f>
        <v>0</v>
      </c>
      <c r="Y258" s="79">
        <f>SUM(Gosforth:Ermelo!Y258)</f>
        <v>0</v>
      </c>
      <c r="Z258" s="79">
        <f>SUM(Gosforth:Ermelo!Z258)</f>
        <v>0</v>
      </c>
      <c r="AA258" s="79">
        <f>SUM(Gosforth:Ermelo!AA258)</f>
        <v>0</v>
      </c>
      <c r="AB258" s="79">
        <f>SUM(Gosforth:Ermelo!AB258)</f>
        <v>0</v>
      </c>
      <c r="AC258" s="79">
        <f>SUM(Gosforth:Ermelo!AC258)</f>
        <v>0</v>
      </c>
      <c r="AD258" s="79">
        <f>SUM(Gosforth:Ermelo!AD258)</f>
        <v>0</v>
      </c>
      <c r="AE258" s="79">
        <f>SUM(Gosforth:Ermelo!AE258)</f>
        <v>0</v>
      </c>
      <c r="AF258" s="79">
        <f>SUM(Gosforth:Ermelo!AF258)</f>
        <v>0</v>
      </c>
      <c r="AG258" s="78">
        <f>SUM(Gosforth:Ermelo!AG258)</f>
        <v>0</v>
      </c>
      <c r="AH258" s="80">
        <f>SUM(Gosforth:Ermelo!AH258)</f>
        <v>0</v>
      </c>
      <c r="AI258" s="79">
        <f>SUM(Gosforth:Ermelo!AI258)</f>
        <v>0</v>
      </c>
      <c r="AJ258" s="79">
        <f>SUM(Gosforth:Ermelo!AJ258)</f>
        <v>0</v>
      </c>
      <c r="AK258" s="79">
        <f>SUM(Gosforth:Ermelo!AK258)</f>
        <v>0</v>
      </c>
      <c r="AL258" s="79">
        <f>SUM(Gosforth:Ermelo!AL258)</f>
        <v>0</v>
      </c>
      <c r="AM258" s="79">
        <f>SUM(Gosforth:Ermelo!AM258)</f>
        <v>0</v>
      </c>
      <c r="AN258" s="79">
        <f>SUM(Gosforth:Ermelo!AN258)</f>
        <v>0</v>
      </c>
      <c r="AO258" s="79">
        <f>SUM(Gosforth:Ermelo!AO258)</f>
        <v>0</v>
      </c>
      <c r="AP258" s="79">
        <f>SUM(Gosforth:Ermelo!AP258)</f>
        <v>0</v>
      </c>
      <c r="AQ258" s="79">
        <f>SUM(Gosforth:Ermelo!AQ258)</f>
        <v>0</v>
      </c>
      <c r="AR258" s="79">
        <f>SUM(Gosforth:Ermelo!AR258)</f>
        <v>0</v>
      </c>
      <c r="AS258" s="78">
        <f>SUM(Gosforth:Ermelo!AS258)</f>
        <v>0</v>
      </c>
      <c r="AT258" s="80">
        <f>SUM(Gosforth:Ermelo!AT258)</f>
        <v>0</v>
      </c>
      <c r="AU258" s="79">
        <f>SUM(Gosforth:Ermelo!AU258)</f>
        <v>0</v>
      </c>
      <c r="AV258" s="79">
        <f>SUM(Gosforth:Ermelo!AV258)</f>
        <v>0</v>
      </c>
      <c r="AW258" s="79">
        <f>SUM(Gosforth:Ermelo!AW258)</f>
        <v>0</v>
      </c>
      <c r="AX258" s="79">
        <f>SUM(Gosforth:Ermelo!AX258)</f>
        <v>0</v>
      </c>
      <c r="AY258" s="79">
        <f>SUM(Gosforth:Ermelo!AY258)</f>
        <v>0</v>
      </c>
      <c r="AZ258" s="79">
        <f>SUM(Gosforth:Ermelo!AZ258)</f>
        <v>0</v>
      </c>
      <c r="BA258" s="79">
        <f>SUM(Gosforth:Ermelo!BA258)</f>
        <v>0</v>
      </c>
      <c r="BB258" s="79">
        <f>SUM(Gosforth:Ermelo!BB258)</f>
        <v>0</v>
      </c>
      <c r="BC258" s="79">
        <f>SUM(Gosforth:Ermelo!BC258)</f>
        <v>0</v>
      </c>
      <c r="BD258" s="79">
        <f>SUM(Gosforth:Ermelo!BD258)</f>
        <v>0</v>
      </c>
      <c r="BE258" s="78">
        <f>SUM(Gosforth:Ermelo!BE258)</f>
        <v>0</v>
      </c>
      <c r="BF258" s="80">
        <f>SUM(Gosforth:Ermelo!BF258)</f>
        <v>0</v>
      </c>
      <c r="BG258" s="79">
        <f>SUM(Gosforth:Ermelo!BG258)</f>
        <v>0</v>
      </c>
      <c r="BH258" s="79">
        <f>SUM(Gosforth:Ermelo!BH258)</f>
        <v>0</v>
      </c>
      <c r="BI258" s="79">
        <f>SUM(Gosforth:Ermelo!BI258)</f>
        <v>0</v>
      </c>
      <c r="BJ258" s="79">
        <f>SUM(Gosforth:Ermelo!BJ258)</f>
        <v>0</v>
      </c>
      <c r="BK258" s="79">
        <f>SUM(Gosforth:Ermelo!BK258)</f>
        <v>0</v>
      </c>
      <c r="BL258" s="79">
        <f>SUM(Gosforth:Ermelo!BL258)</f>
        <v>0</v>
      </c>
      <c r="BM258" s="79">
        <f>SUM(Gosforth:Ermelo!BM258)</f>
        <v>0</v>
      </c>
      <c r="BN258" s="79">
        <f>SUM(Gosforth:Ermelo!BN258)</f>
        <v>0</v>
      </c>
      <c r="BO258" s="79">
        <f>SUM(Gosforth:Ermelo!BO258)</f>
        <v>0</v>
      </c>
      <c r="BP258" s="79">
        <f>SUM(Gosforth:Ermelo!BP258)</f>
        <v>0</v>
      </c>
      <c r="BQ258" s="78">
        <f>SUM(Gosforth:Ermelo!BQ258)</f>
        <v>0</v>
      </c>
      <c r="BR258" s="80">
        <f>SUM(Gosforth:Ermelo!BR258)</f>
        <v>0</v>
      </c>
      <c r="BS258" s="79">
        <f>SUM(Gosforth:Ermelo!BS258)</f>
        <v>0</v>
      </c>
      <c r="BT258" s="79">
        <f>SUM(Gosforth:Ermelo!BT258)</f>
        <v>0</v>
      </c>
      <c r="BU258" s="79">
        <f>SUM(Gosforth:Ermelo!BU258)</f>
        <v>0</v>
      </c>
      <c r="BV258" s="79">
        <f>SUM(Gosforth:Ermelo!BV258)</f>
        <v>0</v>
      </c>
      <c r="BW258" s="79">
        <f>SUM(Gosforth:Ermelo!BW258)</f>
        <v>0</v>
      </c>
      <c r="BX258" s="79">
        <f>SUM(Gosforth:Ermelo!BX258)</f>
        <v>0</v>
      </c>
      <c r="BY258" s="79">
        <f>SUM(Gosforth:Ermelo!BY258)</f>
        <v>0</v>
      </c>
      <c r="BZ258" s="79">
        <f>SUM(Gosforth:Ermelo!BZ258)</f>
        <v>0</v>
      </c>
      <c r="CA258" s="79">
        <f>SUM(Gosforth:Ermelo!CA258)</f>
        <v>0</v>
      </c>
      <c r="CB258" s="79">
        <f>SUM(Gosforth:Ermelo!CB258)</f>
        <v>0</v>
      </c>
      <c r="CC258" s="78">
        <f>SUM(Gosforth:Ermelo!CC258)</f>
        <v>0</v>
      </c>
      <c r="CD258" s="41" t="s">
        <v>54</v>
      </c>
    </row>
    <row r="259" spans="1:82" s="41" customFormat="1" ht="15">
      <c r="A259" s="152"/>
      <c r="B259" s="180" t="s">
        <v>491</v>
      </c>
      <c r="C259" s="181" t="s">
        <v>492</v>
      </c>
      <c r="D259" s="182" t="s">
        <v>92</v>
      </c>
      <c r="E259" s="329">
        <f>SUM(Gosforth:Ermelo!E259)</f>
        <v>0</v>
      </c>
      <c r="F259" s="221" t="b">
        <f>(Gosforth!G259+Dalpark!G259+Leandra!G259+Trichardt!G259+Ermelo!G259)=G259</f>
        <v>1</v>
      </c>
      <c r="G259" s="178">
        <f t="shared" si="102"/>
        <v>0</v>
      </c>
      <c r="H259" s="77">
        <f>SUM(Gosforth:Ermelo!H259)</f>
        <v>0</v>
      </c>
      <c r="I259" s="78">
        <f>SUM(Gosforth:Ermelo!I259)</f>
        <v>0</v>
      </c>
      <c r="J259" s="77">
        <f>SUM(Gosforth:Ermelo!J259)</f>
        <v>0</v>
      </c>
      <c r="K259" s="79">
        <f>SUM(Gosforth:Ermelo!K259)</f>
        <v>0</v>
      </c>
      <c r="L259" s="79">
        <f>SUM(Gosforth:Ermelo!L259)</f>
        <v>0</v>
      </c>
      <c r="M259" s="79">
        <f>SUM(Gosforth:Ermelo!M259)</f>
        <v>0</v>
      </c>
      <c r="N259" s="79">
        <f>SUM(Gosforth:Ermelo!N259)</f>
        <v>0</v>
      </c>
      <c r="O259" s="79">
        <f>SUM(Gosforth:Ermelo!O259)</f>
        <v>0</v>
      </c>
      <c r="P259" s="79">
        <f>SUM(Gosforth:Ermelo!P259)</f>
        <v>0</v>
      </c>
      <c r="Q259" s="79">
        <f>SUM(Gosforth:Ermelo!Q259)</f>
        <v>0</v>
      </c>
      <c r="R259" s="79">
        <f>SUM(Gosforth:Ermelo!R259)</f>
        <v>0</v>
      </c>
      <c r="S259" s="79">
        <f>SUM(Gosforth:Ermelo!S259)</f>
        <v>0</v>
      </c>
      <c r="T259" s="79">
        <f>SUM(Gosforth:Ermelo!T259)</f>
        <v>0</v>
      </c>
      <c r="U259" s="78">
        <f>SUM(Gosforth:Ermelo!U259)</f>
        <v>0</v>
      </c>
      <c r="V259" s="77">
        <f>SUM(Gosforth:Ermelo!V259)</f>
        <v>0</v>
      </c>
      <c r="W259" s="79">
        <f>SUM(Gosforth:Ermelo!W259)</f>
        <v>0</v>
      </c>
      <c r="X259" s="79">
        <f>SUM(Gosforth:Ermelo!X259)</f>
        <v>0</v>
      </c>
      <c r="Y259" s="79">
        <f>SUM(Gosforth:Ermelo!Y259)</f>
        <v>0</v>
      </c>
      <c r="Z259" s="79">
        <f>SUM(Gosforth:Ermelo!Z259)</f>
        <v>0</v>
      </c>
      <c r="AA259" s="79">
        <f>SUM(Gosforth:Ermelo!AA259)</f>
        <v>0</v>
      </c>
      <c r="AB259" s="79">
        <f>SUM(Gosforth:Ermelo!AB259)</f>
        <v>0</v>
      </c>
      <c r="AC259" s="79">
        <f>SUM(Gosforth:Ermelo!AC259)</f>
        <v>0</v>
      </c>
      <c r="AD259" s="79">
        <f>SUM(Gosforth:Ermelo!AD259)</f>
        <v>0</v>
      </c>
      <c r="AE259" s="79">
        <f>SUM(Gosforth:Ermelo!AE259)</f>
        <v>0</v>
      </c>
      <c r="AF259" s="79">
        <f>SUM(Gosforth:Ermelo!AF259)</f>
        <v>0</v>
      </c>
      <c r="AG259" s="78">
        <f>SUM(Gosforth:Ermelo!AG259)</f>
        <v>0</v>
      </c>
      <c r="AH259" s="80">
        <f>SUM(Gosforth:Ermelo!AH259)</f>
        <v>0</v>
      </c>
      <c r="AI259" s="79">
        <f>SUM(Gosforth:Ermelo!AI259)</f>
        <v>0</v>
      </c>
      <c r="AJ259" s="79">
        <f>SUM(Gosforth:Ermelo!AJ259)</f>
        <v>0</v>
      </c>
      <c r="AK259" s="79">
        <f>SUM(Gosforth:Ermelo!AK259)</f>
        <v>0</v>
      </c>
      <c r="AL259" s="79">
        <f>SUM(Gosforth:Ermelo!AL259)</f>
        <v>0</v>
      </c>
      <c r="AM259" s="79">
        <f>SUM(Gosforth:Ermelo!AM259)</f>
        <v>0</v>
      </c>
      <c r="AN259" s="79">
        <f>SUM(Gosforth:Ermelo!AN259)</f>
        <v>0</v>
      </c>
      <c r="AO259" s="79">
        <f>SUM(Gosforth:Ermelo!AO259)</f>
        <v>0</v>
      </c>
      <c r="AP259" s="79">
        <f>SUM(Gosforth:Ermelo!AP259)</f>
        <v>0</v>
      </c>
      <c r="AQ259" s="79">
        <f>SUM(Gosforth:Ermelo!AQ259)</f>
        <v>0</v>
      </c>
      <c r="AR259" s="79">
        <f>SUM(Gosforth:Ermelo!AR259)</f>
        <v>0</v>
      </c>
      <c r="AS259" s="78">
        <f>SUM(Gosforth:Ermelo!AS259)</f>
        <v>0</v>
      </c>
      <c r="AT259" s="80">
        <f>SUM(Gosforth:Ermelo!AT259)</f>
        <v>0</v>
      </c>
      <c r="AU259" s="79">
        <f>SUM(Gosforth:Ermelo!AU259)</f>
        <v>0</v>
      </c>
      <c r="AV259" s="79">
        <f>SUM(Gosforth:Ermelo!AV259)</f>
        <v>0</v>
      </c>
      <c r="AW259" s="79">
        <f>SUM(Gosforth:Ermelo!AW259)</f>
        <v>0</v>
      </c>
      <c r="AX259" s="79">
        <f>SUM(Gosforth:Ermelo!AX259)</f>
        <v>0</v>
      </c>
      <c r="AY259" s="79">
        <f>SUM(Gosforth:Ermelo!AY259)</f>
        <v>0</v>
      </c>
      <c r="AZ259" s="79">
        <f>SUM(Gosforth:Ermelo!AZ259)</f>
        <v>0</v>
      </c>
      <c r="BA259" s="79">
        <f>SUM(Gosforth:Ermelo!BA259)</f>
        <v>0</v>
      </c>
      <c r="BB259" s="79">
        <f>SUM(Gosforth:Ermelo!BB259)</f>
        <v>0</v>
      </c>
      <c r="BC259" s="79">
        <f>SUM(Gosforth:Ermelo!BC259)</f>
        <v>0</v>
      </c>
      <c r="BD259" s="79">
        <f>SUM(Gosforth:Ermelo!BD259)</f>
        <v>0</v>
      </c>
      <c r="BE259" s="78">
        <f>SUM(Gosforth:Ermelo!BE259)</f>
        <v>0</v>
      </c>
      <c r="BF259" s="80">
        <f>SUM(Gosforth:Ermelo!BF259)</f>
        <v>0</v>
      </c>
      <c r="BG259" s="79">
        <f>SUM(Gosforth:Ermelo!BG259)</f>
        <v>0</v>
      </c>
      <c r="BH259" s="79">
        <f>SUM(Gosforth:Ermelo!BH259)</f>
        <v>0</v>
      </c>
      <c r="BI259" s="79">
        <f>SUM(Gosforth:Ermelo!BI259)</f>
        <v>0</v>
      </c>
      <c r="BJ259" s="79">
        <f>SUM(Gosforth:Ermelo!BJ259)</f>
        <v>0</v>
      </c>
      <c r="BK259" s="79">
        <f>SUM(Gosforth:Ermelo!BK259)</f>
        <v>0</v>
      </c>
      <c r="BL259" s="79">
        <f>SUM(Gosforth:Ermelo!BL259)</f>
        <v>0</v>
      </c>
      <c r="BM259" s="79">
        <f>SUM(Gosforth:Ermelo!BM259)</f>
        <v>0</v>
      </c>
      <c r="BN259" s="79">
        <f>SUM(Gosforth:Ermelo!BN259)</f>
        <v>0</v>
      </c>
      <c r="BO259" s="79">
        <f>SUM(Gosforth:Ermelo!BO259)</f>
        <v>0</v>
      </c>
      <c r="BP259" s="79">
        <f>SUM(Gosforth:Ermelo!BP259)</f>
        <v>0</v>
      </c>
      <c r="BQ259" s="78">
        <f>SUM(Gosforth:Ermelo!BQ259)</f>
        <v>0</v>
      </c>
      <c r="BR259" s="80">
        <f>SUM(Gosforth:Ermelo!BR259)</f>
        <v>0</v>
      </c>
      <c r="BS259" s="79">
        <f>SUM(Gosforth:Ermelo!BS259)</f>
        <v>0</v>
      </c>
      <c r="BT259" s="79">
        <f>SUM(Gosforth:Ermelo!BT259)</f>
        <v>0</v>
      </c>
      <c r="BU259" s="79">
        <f>SUM(Gosforth:Ermelo!BU259)</f>
        <v>0</v>
      </c>
      <c r="BV259" s="79">
        <f>SUM(Gosforth:Ermelo!BV259)</f>
        <v>0</v>
      </c>
      <c r="BW259" s="79">
        <f>SUM(Gosforth:Ermelo!BW259)</f>
        <v>0</v>
      </c>
      <c r="BX259" s="79">
        <f>SUM(Gosforth:Ermelo!BX259)</f>
        <v>0</v>
      </c>
      <c r="BY259" s="79">
        <f>SUM(Gosforth:Ermelo!BY259)</f>
        <v>0</v>
      </c>
      <c r="BZ259" s="79">
        <f>SUM(Gosforth:Ermelo!BZ259)</f>
        <v>0</v>
      </c>
      <c r="CA259" s="79">
        <f>SUM(Gosforth:Ermelo!CA259)</f>
        <v>0</v>
      </c>
      <c r="CB259" s="79">
        <f>SUM(Gosforth:Ermelo!CB259)</f>
        <v>0</v>
      </c>
      <c r="CC259" s="78">
        <f>SUM(Gosforth:Ermelo!CC259)</f>
        <v>0</v>
      </c>
      <c r="CD259" s="41" t="s">
        <v>54</v>
      </c>
    </row>
    <row r="260" spans="1:82" s="41" customFormat="1" ht="15">
      <c r="A260" s="152"/>
      <c r="B260" s="75" t="s">
        <v>493</v>
      </c>
      <c r="C260" s="131" t="s">
        <v>494</v>
      </c>
      <c r="D260" s="141" t="s">
        <v>92</v>
      </c>
      <c r="E260" s="266">
        <f>SUM(Gosforth:Ermelo!E260)</f>
        <v>5</v>
      </c>
      <c r="F260" s="221" t="b">
        <f>(Gosforth!G260+Dalpark!G260+Leandra!G260+Trichardt!G260+Ermelo!G260)=G260</f>
        <v>1</v>
      </c>
      <c r="G260" s="76">
        <f t="shared" ref="G260:G261" si="103">+SUM(H260:CC260)</f>
        <v>0</v>
      </c>
      <c r="H260" s="77">
        <f>SUM(Gosforth:Ermelo!H260)</f>
        <v>0</v>
      </c>
      <c r="I260" s="78">
        <f>SUM(Gosforth:Ermelo!I260)</f>
        <v>0</v>
      </c>
      <c r="J260" s="77">
        <f>SUM(Gosforth:Ermelo!J260)</f>
        <v>0</v>
      </c>
      <c r="K260" s="79">
        <f>SUM(Gosforth:Ermelo!K260)</f>
        <v>0</v>
      </c>
      <c r="L260" s="79">
        <f>SUM(Gosforth:Ermelo!L260)</f>
        <v>0</v>
      </c>
      <c r="M260" s="79">
        <f>SUM(Gosforth:Ermelo!M260)</f>
        <v>0</v>
      </c>
      <c r="N260" s="79">
        <f>SUM(Gosforth:Ermelo!N260)</f>
        <v>0</v>
      </c>
      <c r="O260" s="79">
        <f>SUM(Gosforth:Ermelo!O260)</f>
        <v>0</v>
      </c>
      <c r="P260" s="79">
        <f>SUM(Gosforth:Ermelo!P260)</f>
        <v>0</v>
      </c>
      <c r="Q260" s="79">
        <f>SUM(Gosforth:Ermelo!Q260)</f>
        <v>0</v>
      </c>
      <c r="R260" s="79">
        <f>SUM(Gosforth:Ermelo!R260)</f>
        <v>0</v>
      </c>
      <c r="S260" s="79">
        <f>SUM(Gosforth:Ermelo!S260)</f>
        <v>0</v>
      </c>
      <c r="T260" s="79">
        <f>SUM(Gosforth:Ermelo!T260)</f>
        <v>0</v>
      </c>
      <c r="U260" s="78">
        <f>SUM(Gosforth:Ermelo!U260)</f>
        <v>0</v>
      </c>
      <c r="V260" s="77">
        <f>SUM(Gosforth:Ermelo!V260)</f>
        <v>0</v>
      </c>
      <c r="W260" s="79">
        <f>SUM(Gosforth:Ermelo!W260)</f>
        <v>0</v>
      </c>
      <c r="X260" s="79">
        <f>SUM(Gosforth:Ermelo!X260)</f>
        <v>0</v>
      </c>
      <c r="Y260" s="79">
        <f>SUM(Gosforth:Ermelo!Y260)</f>
        <v>0</v>
      </c>
      <c r="Z260" s="79">
        <f>SUM(Gosforth:Ermelo!Z260)</f>
        <v>0</v>
      </c>
      <c r="AA260" s="79">
        <f>SUM(Gosforth:Ermelo!AA260)</f>
        <v>0</v>
      </c>
      <c r="AB260" s="79">
        <f>SUM(Gosforth:Ermelo!AB260)</f>
        <v>0</v>
      </c>
      <c r="AC260" s="79">
        <f>SUM(Gosforth:Ermelo!AC260)</f>
        <v>0</v>
      </c>
      <c r="AD260" s="79">
        <f>SUM(Gosforth:Ermelo!AD260)</f>
        <v>0</v>
      </c>
      <c r="AE260" s="79">
        <f>SUM(Gosforth:Ermelo!AE260)</f>
        <v>0</v>
      </c>
      <c r="AF260" s="79">
        <f>SUM(Gosforth:Ermelo!AF260)</f>
        <v>0</v>
      </c>
      <c r="AG260" s="78">
        <f>SUM(Gosforth:Ermelo!AG260)</f>
        <v>0</v>
      </c>
      <c r="AH260" s="80">
        <f>SUM(Gosforth:Ermelo!AH260)</f>
        <v>0</v>
      </c>
      <c r="AI260" s="79">
        <f>SUM(Gosforth:Ermelo!AI260)</f>
        <v>0</v>
      </c>
      <c r="AJ260" s="79">
        <f>SUM(Gosforth:Ermelo!AJ260)</f>
        <v>0</v>
      </c>
      <c r="AK260" s="79">
        <f>SUM(Gosforth:Ermelo!AK260)</f>
        <v>0</v>
      </c>
      <c r="AL260" s="79">
        <f>SUM(Gosforth:Ermelo!AL260)</f>
        <v>0</v>
      </c>
      <c r="AM260" s="79">
        <f>SUM(Gosforth:Ermelo!AM260)</f>
        <v>0</v>
      </c>
      <c r="AN260" s="79">
        <f>SUM(Gosforth:Ermelo!AN260)</f>
        <v>0</v>
      </c>
      <c r="AO260" s="79">
        <f>SUM(Gosforth:Ermelo!AO260)</f>
        <v>0</v>
      </c>
      <c r="AP260" s="79">
        <f>SUM(Gosforth:Ermelo!AP260)</f>
        <v>0</v>
      </c>
      <c r="AQ260" s="79">
        <f>SUM(Gosforth:Ermelo!AQ260)</f>
        <v>0</v>
      </c>
      <c r="AR260" s="79">
        <f>SUM(Gosforth:Ermelo!AR260)</f>
        <v>0</v>
      </c>
      <c r="AS260" s="78">
        <f>SUM(Gosforth:Ermelo!AS260)</f>
        <v>0</v>
      </c>
      <c r="AT260" s="80">
        <f>SUM(Gosforth:Ermelo!AT260)</f>
        <v>0</v>
      </c>
      <c r="AU260" s="79">
        <f>SUM(Gosforth:Ermelo!AU260)</f>
        <v>0</v>
      </c>
      <c r="AV260" s="79">
        <f>SUM(Gosforth:Ermelo!AV260)</f>
        <v>0</v>
      </c>
      <c r="AW260" s="79">
        <f>SUM(Gosforth:Ermelo!AW260)</f>
        <v>0</v>
      </c>
      <c r="AX260" s="79">
        <f>SUM(Gosforth:Ermelo!AX260)</f>
        <v>0</v>
      </c>
      <c r="AY260" s="79">
        <f>SUM(Gosforth:Ermelo!AY260)</f>
        <v>0</v>
      </c>
      <c r="AZ260" s="79">
        <f>SUM(Gosforth:Ermelo!AZ260)</f>
        <v>0</v>
      </c>
      <c r="BA260" s="79">
        <f>SUM(Gosforth:Ermelo!BA260)</f>
        <v>0</v>
      </c>
      <c r="BB260" s="79">
        <f>SUM(Gosforth:Ermelo!BB260)</f>
        <v>0</v>
      </c>
      <c r="BC260" s="79">
        <f>SUM(Gosforth:Ermelo!BC260)</f>
        <v>0</v>
      </c>
      <c r="BD260" s="79">
        <f>SUM(Gosforth:Ermelo!BD260)</f>
        <v>0</v>
      </c>
      <c r="BE260" s="78">
        <f>SUM(Gosforth:Ermelo!BE260)</f>
        <v>0</v>
      </c>
      <c r="BF260" s="80">
        <f>SUM(Gosforth:Ermelo!BF260)</f>
        <v>0</v>
      </c>
      <c r="BG260" s="79">
        <f>SUM(Gosforth:Ermelo!BG260)</f>
        <v>0</v>
      </c>
      <c r="BH260" s="79">
        <f>SUM(Gosforth:Ermelo!BH260)</f>
        <v>0</v>
      </c>
      <c r="BI260" s="79">
        <f>SUM(Gosforth:Ermelo!BI260)</f>
        <v>0</v>
      </c>
      <c r="BJ260" s="79">
        <f>SUM(Gosforth:Ermelo!BJ260)</f>
        <v>0</v>
      </c>
      <c r="BK260" s="79">
        <f>SUM(Gosforth:Ermelo!BK260)</f>
        <v>0</v>
      </c>
      <c r="BL260" s="79">
        <f>SUM(Gosforth:Ermelo!BL260)</f>
        <v>0</v>
      </c>
      <c r="BM260" s="79">
        <f>SUM(Gosforth:Ermelo!BM260)</f>
        <v>0</v>
      </c>
      <c r="BN260" s="79">
        <f>SUM(Gosforth:Ermelo!BN260)</f>
        <v>0</v>
      </c>
      <c r="BO260" s="79">
        <f>SUM(Gosforth:Ermelo!BO260)</f>
        <v>0</v>
      </c>
      <c r="BP260" s="79">
        <f>SUM(Gosforth:Ermelo!BP260)</f>
        <v>0</v>
      </c>
      <c r="BQ260" s="78">
        <f>SUM(Gosforth:Ermelo!BQ260)</f>
        <v>0</v>
      </c>
      <c r="BR260" s="80">
        <f>SUM(Gosforth:Ermelo!BR260)</f>
        <v>0</v>
      </c>
      <c r="BS260" s="79">
        <f>SUM(Gosforth:Ermelo!BS260)</f>
        <v>0</v>
      </c>
      <c r="BT260" s="79">
        <f>SUM(Gosforth:Ermelo!BT260)</f>
        <v>0</v>
      </c>
      <c r="BU260" s="79">
        <f>SUM(Gosforth:Ermelo!BU260)</f>
        <v>0</v>
      </c>
      <c r="BV260" s="79">
        <f>SUM(Gosforth:Ermelo!BV260)</f>
        <v>0</v>
      </c>
      <c r="BW260" s="79">
        <f>SUM(Gosforth:Ermelo!BW260)</f>
        <v>0</v>
      </c>
      <c r="BX260" s="79">
        <f>SUM(Gosforth:Ermelo!BX260)</f>
        <v>0</v>
      </c>
      <c r="BY260" s="79">
        <f>SUM(Gosforth:Ermelo!BY260)</f>
        <v>0</v>
      </c>
      <c r="BZ260" s="79">
        <f>SUM(Gosforth:Ermelo!BZ260)</f>
        <v>0</v>
      </c>
      <c r="CA260" s="79">
        <f>SUM(Gosforth:Ermelo!CA260)</f>
        <v>0</v>
      </c>
      <c r="CB260" s="79">
        <f>SUM(Gosforth:Ermelo!CB260)</f>
        <v>0</v>
      </c>
      <c r="CC260" s="78">
        <f>SUM(Gosforth:Ermelo!CC260)</f>
        <v>0</v>
      </c>
      <c r="CD260" s="41" t="s">
        <v>54</v>
      </c>
    </row>
    <row r="261" spans="1:82" s="41" customFormat="1" ht="30">
      <c r="A261" s="152"/>
      <c r="B261" s="75" t="s">
        <v>495</v>
      </c>
      <c r="C261" s="131" t="s">
        <v>496</v>
      </c>
      <c r="D261" s="141" t="s">
        <v>92</v>
      </c>
      <c r="E261" s="266">
        <f>SUM(Gosforth:Ermelo!E261)</f>
        <v>5</v>
      </c>
      <c r="F261" s="221" t="b">
        <f>(Gosforth!G261+Dalpark!G261+Leandra!G261+Trichardt!G261+Ermelo!G261)=G261</f>
        <v>1</v>
      </c>
      <c r="G261" s="76">
        <f t="shared" si="103"/>
        <v>0</v>
      </c>
      <c r="H261" s="77">
        <f>SUM(Gosforth:Ermelo!H261)</f>
        <v>0</v>
      </c>
      <c r="I261" s="78">
        <f>SUM(Gosforth:Ermelo!I261)</f>
        <v>0</v>
      </c>
      <c r="J261" s="77">
        <f>SUM(Gosforth:Ermelo!J261)</f>
        <v>0</v>
      </c>
      <c r="K261" s="79">
        <f>SUM(Gosforth:Ermelo!K261)</f>
        <v>0</v>
      </c>
      <c r="L261" s="79">
        <f>SUM(Gosforth:Ermelo!L261)</f>
        <v>0</v>
      </c>
      <c r="M261" s="79">
        <f>SUM(Gosforth:Ermelo!M261)</f>
        <v>0</v>
      </c>
      <c r="N261" s="79">
        <f>SUM(Gosforth:Ermelo!N261)</f>
        <v>0</v>
      </c>
      <c r="O261" s="79">
        <f>SUM(Gosforth:Ermelo!O261)</f>
        <v>0</v>
      </c>
      <c r="P261" s="79">
        <f>SUM(Gosforth:Ermelo!P261)</f>
        <v>0</v>
      </c>
      <c r="Q261" s="79">
        <f>SUM(Gosforth:Ermelo!Q261)</f>
        <v>0</v>
      </c>
      <c r="R261" s="79">
        <f>SUM(Gosforth:Ermelo!R261)</f>
        <v>0</v>
      </c>
      <c r="S261" s="79">
        <f>SUM(Gosforth:Ermelo!S261)</f>
        <v>0</v>
      </c>
      <c r="T261" s="79">
        <f>SUM(Gosforth:Ermelo!T261)</f>
        <v>0</v>
      </c>
      <c r="U261" s="78">
        <f>SUM(Gosforth:Ermelo!U261)</f>
        <v>0</v>
      </c>
      <c r="V261" s="77">
        <f>SUM(Gosforth:Ermelo!V261)</f>
        <v>0</v>
      </c>
      <c r="W261" s="79">
        <f>SUM(Gosforth:Ermelo!W261)</f>
        <v>0</v>
      </c>
      <c r="X261" s="79">
        <f>SUM(Gosforth:Ermelo!X261)</f>
        <v>0</v>
      </c>
      <c r="Y261" s="79">
        <f>SUM(Gosforth:Ermelo!Y261)</f>
        <v>0</v>
      </c>
      <c r="Z261" s="79">
        <f>SUM(Gosforth:Ermelo!Z261)</f>
        <v>0</v>
      </c>
      <c r="AA261" s="79">
        <f>SUM(Gosforth:Ermelo!AA261)</f>
        <v>0</v>
      </c>
      <c r="AB261" s="79">
        <f>SUM(Gosforth:Ermelo!AB261)</f>
        <v>0</v>
      </c>
      <c r="AC261" s="79">
        <f>SUM(Gosforth:Ermelo!AC261)</f>
        <v>0</v>
      </c>
      <c r="AD261" s="79">
        <f>SUM(Gosforth:Ermelo!AD261)</f>
        <v>0</v>
      </c>
      <c r="AE261" s="79">
        <f>SUM(Gosforth:Ermelo!AE261)</f>
        <v>0</v>
      </c>
      <c r="AF261" s="79">
        <f>SUM(Gosforth:Ermelo!AF261)</f>
        <v>0</v>
      </c>
      <c r="AG261" s="78">
        <f>SUM(Gosforth:Ermelo!AG261)</f>
        <v>0</v>
      </c>
      <c r="AH261" s="80">
        <f>SUM(Gosforth:Ermelo!AH261)</f>
        <v>0</v>
      </c>
      <c r="AI261" s="79">
        <f>SUM(Gosforth:Ermelo!AI261)</f>
        <v>0</v>
      </c>
      <c r="AJ261" s="79">
        <f>SUM(Gosforth:Ermelo!AJ261)</f>
        <v>0</v>
      </c>
      <c r="AK261" s="79">
        <f>SUM(Gosforth:Ermelo!AK261)</f>
        <v>0</v>
      </c>
      <c r="AL261" s="79">
        <f>SUM(Gosforth:Ermelo!AL261)</f>
        <v>0</v>
      </c>
      <c r="AM261" s="79">
        <f>SUM(Gosforth:Ermelo!AM261)</f>
        <v>0</v>
      </c>
      <c r="AN261" s="79">
        <f>SUM(Gosforth:Ermelo!AN261)</f>
        <v>0</v>
      </c>
      <c r="AO261" s="79">
        <f>SUM(Gosforth:Ermelo!AO261)</f>
        <v>0</v>
      </c>
      <c r="AP261" s="79">
        <f>SUM(Gosforth:Ermelo!AP261)</f>
        <v>0</v>
      </c>
      <c r="AQ261" s="79">
        <f>SUM(Gosforth:Ermelo!AQ261)</f>
        <v>0</v>
      </c>
      <c r="AR261" s="79">
        <f>SUM(Gosforth:Ermelo!AR261)</f>
        <v>0</v>
      </c>
      <c r="AS261" s="78">
        <f>SUM(Gosforth:Ermelo!AS261)</f>
        <v>0</v>
      </c>
      <c r="AT261" s="80">
        <f>SUM(Gosforth:Ermelo!AT261)</f>
        <v>0</v>
      </c>
      <c r="AU261" s="79">
        <f>SUM(Gosforth:Ermelo!AU261)</f>
        <v>0</v>
      </c>
      <c r="AV261" s="79">
        <f>SUM(Gosforth:Ermelo!AV261)</f>
        <v>0</v>
      </c>
      <c r="AW261" s="79">
        <f>SUM(Gosforth:Ermelo!AW261)</f>
        <v>0</v>
      </c>
      <c r="AX261" s="79">
        <f>SUM(Gosforth:Ermelo!AX261)</f>
        <v>0</v>
      </c>
      <c r="AY261" s="79">
        <f>SUM(Gosforth:Ermelo!AY261)</f>
        <v>0</v>
      </c>
      <c r="AZ261" s="79">
        <f>SUM(Gosforth:Ermelo!AZ261)</f>
        <v>0</v>
      </c>
      <c r="BA261" s="79">
        <f>SUM(Gosforth:Ermelo!BA261)</f>
        <v>0</v>
      </c>
      <c r="BB261" s="79">
        <f>SUM(Gosforth:Ermelo!BB261)</f>
        <v>0</v>
      </c>
      <c r="BC261" s="79">
        <f>SUM(Gosforth:Ermelo!BC261)</f>
        <v>0</v>
      </c>
      <c r="BD261" s="79">
        <f>SUM(Gosforth:Ermelo!BD261)</f>
        <v>0</v>
      </c>
      <c r="BE261" s="78">
        <f>SUM(Gosforth:Ermelo!BE261)</f>
        <v>0</v>
      </c>
      <c r="BF261" s="80">
        <f>SUM(Gosforth:Ermelo!BF261)</f>
        <v>0</v>
      </c>
      <c r="BG261" s="79">
        <f>SUM(Gosforth:Ermelo!BG261)</f>
        <v>0</v>
      </c>
      <c r="BH261" s="79">
        <f>SUM(Gosforth:Ermelo!BH261)</f>
        <v>0</v>
      </c>
      <c r="BI261" s="79">
        <f>SUM(Gosforth:Ermelo!BI261)</f>
        <v>0</v>
      </c>
      <c r="BJ261" s="79">
        <f>SUM(Gosforth:Ermelo!BJ261)</f>
        <v>0</v>
      </c>
      <c r="BK261" s="79">
        <f>SUM(Gosforth:Ermelo!BK261)</f>
        <v>0</v>
      </c>
      <c r="BL261" s="79">
        <f>SUM(Gosforth:Ermelo!BL261)</f>
        <v>0</v>
      </c>
      <c r="BM261" s="79">
        <f>SUM(Gosforth:Ermelo!BM261)</f>
        <v>0</v>
      </c>
      <c r="BN261" s="79">
        <f>SUM(Gosforth:Ermelo!BN261)</f>
        <v>0</v>
      </c>
      <c r="BO261" s="79">
        <f>SUM(Gosforth:Ermelo!BO261)</f>
        <v>0</v>
      </c>
      <c r="BP261" s="79">
        <f>SUM(Gosforth:Ermelo!BP261)</f>
        <v>0</v>
      </c>
      <c r="BQ261" s="78">
        <f>SUM(Gosforth:Ermelo!BQ261)</f>
        <v>0</v>
      </c>
      <c r="BR261" s="80">
        <f>SUM(Gosforth:Ermelo!BR261)</f>
        <v>0</v>
      </c>
      <c r="BS261" s="79">
        <f>SUM(Gosforth:Ermelo!BS261)</f>
        <v>0</v>
      </c>
      <c r="BT261" s="79">
        <f>SUM(Gosforth:Ermelo!BT261)</f>
        <v>0</v>
      </c>
      <c r="BU261" s="79">
        <f>SUM(Gosforth:Ermelo!BU261)</f>
        <v>0</v>
      </c>
      <c r="BV261" s="79">
        <f>SUM(Gosforth:Ermelo!BV261)</f>
        <v>0</v>
      </c>
      <c r="BW261" s="79">
        <f>SUM(Gosforth:Ermelo!BW261)</f>
        <v>0</v>
      </c>
      <c r="BX261" s="79">
        <f>SUM(Gosforth:Ermelo!BX261)</f>
        <v>0</v>
      </c>
      <c r="BY261" s="79">
        <f>SUM(Gosforth:Ermelo!BY261)</f>
        <v>0</v>
      </c>
      <c r="BZ261" s="79">
        <f>SUM(Gosforth:Ermelo!BZ261)</f>
        <v>0</v>
      </c>
      <c r="CA261" s="79">
        <f>SUM(Gosforth:Ermelo!CA261)</f>
        <v>0</v>
      </c>
      <c r="CB261" s="79">
        <f>SUM(Gosforth:Ermelo!CB261)</f>
        <v>0</v>
      </c>
      <c r="CC261" s="78">
        <f>SUM(Gosforth:Ermelo!CC261)</f>
        <v>0</v>
      </c>
      <c r="CD261" s="41" t="s">
        <v>54</v>
      </c>
    </row>
    <row r="262" spans="1:82" s="41" customFormat="1" ht="15">
      <c r="A262" s="152"/>
      <c r="B262" s="123" t="s">
        <v>497</v>
      </c>
      <c r="C262" s="153" t="s">
        <v>498</v>
      </c>
      <c r="D262" s="125"/>
      <c r="E262" s="328"/>
      <c r="F262" s="221" t="b">
        <f>(Gosforth!G262+Dalpark!G262+Leandra!G262+Trichardt!G262+Ermelo!G262)=G262</f>
        <v>1</v>
      </c>
      <c r="G262" s="126">
        <f>SUM(G263:G277)</f>
        <v>0</v>
      </c>
      <c r="H262" s="127">
        <f t="shared" ref="H262:BS262" si="104">SUM(H263:H277)</f>
        <v>0</v>
      </c>
      <c r="I262" s="128">
        <f t="shared" si="104"/>
        <v>0</v>
      </c>
      <c r="J262" s="127">
        <f t="shared" si="104"/>
        <v>0</v>
      </c>
      <c r="K262" s="129">
        <f t="shared" si="104"/>
        <v>0</v>
      </c>
      <c r="L262" s="129">
        <f t="shared" si="104"/>
        <v>0</v>
      </c>
      <c r="M262" s="129">
        <f t="shared" si="104"/>
        <v>0</v>
      </c>
      <c r="N262" s="129">
        <f t="shared" si="104"/>
        <v>0</v>
      </c>
      <c r="O262" s="129">
        <f t="shared" si="104"/>
        <v>0</v>
      </c>
      <c r="P262" s="129">
        <f t="shared" si="104"/>
        <v>0</v>
      </c>
      <c r="Q262" s="129">
        <f t="shared" si="104"/>
        <v>0</v>
      </c>
      <c r="R262" s="129">
        <f t="shared" si="104"/>
        <v>0</v>
      </c>
      <c r="S262" s="129">
        <f t="shared" si="104"/>
        <v>0</v>
      </c>
      <c r="T262" s="129">
        <f t="shared" si="104"/>
        <v>0</v>
      </c>
      <c r="U262" s="128">
        <f t="shared" si="104"/>
        <v>0</v>
      </c>
      <c r="V262" s="127">
        <f t="shared" si="104"/>
        <v>0</v>
      </c>
      <c r="W262" s="129">
        <f t="shared" si="104"/>
        <v>0</v>
      </c>
      <c r="X262" s="129">
        <f t="shared" si="104"/>
        <v>0</v>
      </c>
      <c r="Y262" s="129">
        <f t="shared" si="104"/>
        <v>0</v>
      </c>
      <c r="Z262" s="129">
        <f t="shared" si="104"/>
        <v>0</v>
      </c>
      <c r="AA262" s="129">
        <f t="shared" si="104"/>
        <v>0</v>
      </c>
      <c r="AB262" s="129">
        <f t="shared" si="104"/>
        <v>0</v>
      </c>
      <c r="AC262" s="129">
        <f t="shared" si="104"/>
        <v>0</v>
      </c>
      <c r="AD262" s="129">
        <f t="shared" si="104"/>
        <v>0</v>
      </c>
      <c r="AE262" s="129">
        <f t="shared" si="104"/>
        <v>0</v>
      </c>
      <c r="AF262" s="129">
        <f t="shared" si="104"/>
        <v>0</v>
      </c>
      <c r="AG262" s="128">
        <f t="shared" si="104"/>
        <v>0</v>
      </c>
      <c r="AH262" s="130">
        <f t="shared" si="104"/>
        <v>0</v>
      </c>
      <c r="AI262" s="129">
        <f t="shared" si="104"/>
        <v>0</v>
      </c>
      <c r="AJ262" s="129">
        <f t="shared" si="104"/>
        <v>0</v>
      </c>
      <c r="AK262" s="129">
        <f t="shared" si="104"/>
        <v>0</v>
      </c>
      <c r="AL262" s="129">
        <f t="shared" si="104"/>
        <v>0</v>
      </c>
      <c r="AM262" s="129">
        <f t="shared" si="104"/>
        <v>0</v>
      </c>
      <c r="AN262" s="129">
        <f t="shared" si="104"/>
        <v>0</v>
      </c>
      <c r="AO262" s="129">
        <f t="shared" si="104"/>
        <v>0</v>
      </c>
      <c r="AP262" s="129">
        <f t="shared" si="104"/>
        <v>0</v>
      </c>
      <c r="AQ262" s="129">
        <f t="shared" si="104"/>
        <v>0</v>
      </c>
      <c r="AR262" s="129">
        <f t="shared" si="104"/>
        <v>0</v>
      </c>
      <c r="AS262" s="128">
        <f t="shared" si="104"/>
        <v>0</v>
      </c>
      <c r="AT262" s="130">
        <f t="shared" si="104"/>
        <v>0</v>
      </c>
      <c r="AU262" s="129">
        <f t="shared" si="104"/>
        <v>0</v>
      </c>
      <c r="AV262" s="129">
        <f t="shared" si="104"/>
        <v>0</v>
      </c>
      <c r="AW262" s="129">
        <f t="shared" si="104"/>
        <v>0</v>
      </c>
      <c r="AX262" s="129">
        <f t="shared" si="104"/>
        <v>0</v>
      </c>
      <c r="AY262" s="129">
        <f t="shared" si="104"/>
        <v>0</v>
      </c>
      <c r="AZ262" s="129">
        <f t="shared" si="104"/>
        <v>0</v>
      </c>
      <c r="BA262" s="129">
        <f t="shared" si="104"/>
        <v>0</v>
      </c>
      <c r="BB262" s="129">
        <f t="shared" si="104"/>
        <v>0</v>
      </c>
      <c r="BC262" s="129">
        <f t="shared" si="104"/>
        <v>0</v>
      </c>
      <c r="BD262" s="129">
        <f t="shared" si="104"/>
        <v>0</v>
      </c>
      <c r="BE262" s="128">
        <f t="shared" si="104"/>
        <v>0</v>
      </c>
      <c r="BF262" s="130">
        <f t="shared" si="104"/>
        <v>0</v>
      </c>
      <c r="BG262" s="129">
        <f t="shared" si="104"/>
        <v>0</v>
      </c>
      <c r="BH262" s="129">
        <f t="shared" si="104"/>
        <v>0</v>
      </c>
      <c r="BI262" s="129">
        <f t="shared" si="104"/>
        <v>0</v>
      </c>
      <c r="BJ262" s="129">
        <f t="shared" si="104"/>
        <v>0</v>
      </c>
      <c r="BK262" s="129">
        <f t="shared" si="104"/>
        <v>0</v>
      </c>
      <c r="BL262" s="129">
        <f t="shared" si="104"/>
        <v>0</v>
      </c>
      <c r="BM262" s="129">
        <f t="shared" si="104"/>
        <v>0</v>
      </c>
      <c r="BN262" s="129">
        <f t="shared" si="104"/>
        <v>0</v>
      </c>
      <c r="BO262" s="129">
        <f t="shared" si="104"/>
        <v>0</v>
      </c>
      <c r="BP262" s="129">
        <f t="shared" si="104"/>
        <v>0</v>
      </c>
      <c r="BQ262" s="128">
        <f t="shared" si="104"/>
        <v>0</v>
      </c>
      <c r="BR262" s="130">
        <f t="shared" si="104"/>
        <v>0</v>
      </c>
      <c r="BS262" s="129">
        <f t="shared" si="104"/>
        <v>0</v>
      </c>
      <c r="BT262" s="129">
        <f t="shared" ref="BT262:CC262" si="105">SUM(BT263:BT277)</f>
        <v>0</v>
      </c>
      <c r="BU262" s="129">
        <f t="shared" si="105"/>
        <v>0</v>
      </c>
      <c r="BV262" s="129">
        <f t="shared" si="105"/>
        <v>0</v>
      </c>
      <c r="BW262" s="129">
        <f t="shared" si="105"/>
        <v>0</v>
      </c>
      <c r="BX262" s="129">
        <f t="shared" si="105"/>
        <v>0</v>
      </c>
      <c r="BY262" s="129">
        <f t="shared" si="105"/>
        <v>0</v>
      </c>
      <c r="BZ262" s="129">
        <f t="shared" si="105"/>
        <v>0</v>
      </c>
      <c r="CA262" s="129">
        <f t="shared" si="105"/>
        <v>0</v>
      </c>
      <c r="CB262" s="129">
        <f t="shared" si="105"/>
        <v>0</v>
      </c>
      <c r="CC262" s="128">
        <f t="shared" si="105"/>
        <v>0</v>
      </c>
      <c r="CD262" s="41" t="s">
        <v>54</v>
      </c>
    </row>
    <row r="263" spans="1:82" s="41" customFormat="1" ht="30">
      <c r="A263" s="152"/>
      <c r="B263" s="180" t="s">
        <v>499</v>
      </c>
      <c r="C263" s="181" t="s">
        <v>500</v>
      </c>
      <c r="D263" s="182" t="s">
        <v>501</v>
      </c>
      <c r="E263" s="329">
        <f>SUM(Gosforth:Ermelo!E263)</f>
        <v>0</v>
      </c>
      <c r="F263" s="221" t="b">
        <f>(Gosforth!G263+Dalpark!G263+Leandra!G263+Trichardt!G263+Ermelo!G263)=G263</f>
        <v>1</v>
      </c>
      <c r="G263" s="76">
        <f t="shared" ref="G263:G277" si="106">+SUM(H263:CC263)</f>
        <v>0</v>
      </c>
      <c r="H263" s="77">
        <f>SUM(Gosforth:Ermelo!H263)</f>
        <v>0</v>
      </c>
      <c r="I263" s="78">
        <f>SUM(Gosforth:Ermelo!I263)</f>
        <v>0</v>
      </c>
      <c r="J263" s="77">
        <f>SUM(Gosforth:Ermelo!J263)</f>
        <v>0</v>
      </c>
      <c r="K263" s="79">
        <f>SUM(Gosforth:Ermelo!K263)</f>
        <v>0</v>
      </c>
      <c r="L263" s="79">
        <f>SUM(Gosforth:Ermelo!L263)</f>
        <v>0</v>
      </c>
      <c r="M263" s="79">
        <f>SUM(Gosforth:Ermelo!M263)</f>
        <v>0</v>
      </c>
      <c r="N263" s="79">
        <f>SUM(Gosforth:Ermelo!N263)</f>
        <v>0</v>
      </c>
      <c r="O263" s="79">
        <f>SUM(Gosforth:Ermelo!O263)</f>
        <v>0</v>
      </c>
      <c r="P263" s="79">
        <f>SUM(Gosforth:Ermelo!P263)</f>
        <v>0</v>
      </c>
      <c r="Q263" s="79">
        <f>SUM(Gosforth:Ermelo!Q263)</f>
        <v>0</v>
      </c>
      <c r="R263" s="79">
        <f>SUM(Gosforth:Ermelo!R263)</f>
        <v>0</v>
      </c>
      <c r="S263" s="79">
        <f>SUM(Gosforth:Ermelo!S263)</f>
        <v>0</v>
      </c>
      <c r="T263" s="79">
        <f>SUM(Gosforth:Ermelo!T263)</f>
        <v>0</v>
      </c>
      <c r="U263" s="78">
        <f>SUM(Gosforth:Ermelo!U263)</f>
        <v>0</v>
      </c>
      <c r="V263" s="77">
        <f>SUM(Gosforth:Ermelo!V263)</f>
        <v>0</v>
      </c>
      <c r="W263" s="79">
        <f>SUM(Gosforth:Ermelo!W263)</f>
        <v>0</v>
      </c>
      <c r="X263" s="79">
        <f>SUM(Gosforth:Ermelo!X263)</f>
        <v>0</v>
      </c>
      <c r="Y263" s="79">
        <f>SUM(Gosforth:Ermelo!Y263)</f>
        <v>0</v>
      </c>
      <c r="Z263" s="79">
        <f>SUM(Gosforth:Ermelo!Z263)</f>
        <v>0</v>
      </c>
      <c r="AA263" s="79">
        <f>SUM(Gosforth:Ermelo!AA263)</f>
        <v>0</v>
      </c>
      <c r="AB263" s="79">
        <f>SUM(Gosforth:Ermelo!AB263)</f>
        <v>0</v>
      </c>
      <c r="AC263" s="79">
        <f>SUM(Gosforth:Ermelo!AC263)</f>
        <v>0</v>
      </c>
      <c r="AD263" s="79">
        <f>SUM(Gosforth:Ermelo!AD263)</f>
        <v>0</v>
      </c>
      <c r="AE263" s="79">
        <f>SUM(Gosforth:Ermelo!AE263)</f>
        <v>0</v>
      </c>
      <c r="AF263" s="79">
        <f>SUM(Gosforth:Ermelo!AF263)</f>
        <v>0</v>
      </c>
      <c r="AG263" s="78">
        <f>SUM(Gosforth:Ermelo!AG263)</f>
        <v>0</v>
      </c>
      <c r="AH263" s="80">
        <f>SUM(Gosforth:Ermelo!AH263)</f>
        <v>0</v>
      </c>
      <c r="AI263" s="79">
        <f>SUM(Gosforth:Ermelo!AI263)</f>
        <v>0</v>
      </c>
      <c r="AJ263" s="79">
        <f>SUM(Gosforth:Ermelo!AJ263)</f>
        <v>0</v>
      </c>
      <c r="AK263" s="79">
        <f>SUM(Gosforth:Ermelo!AK263)</f>
        <v>0</v>
      </c>
      <c r="AL263" s="79">
        <f>SUM(Gosforth:Ermelo!AL263)</f>
        <v>0</v>
      </c>
      <c r="AM263" s="79">
        <f>SUM(Gosforth:Ermelo!AM263)</f>
        <v>0</v>
      </c>
      <c r="AN263" s="79">
        <f>SUM(Gosforth:Ermelo!AN263)</f>
        <v>0</v>
      </c>
      <c r="AO263" s="79">
        <f>SUM(Gosforth:Ermelo!AO263)</f>
        <v>0</v>
      </c>
      <c r="AP263" s="79">
        <f>SUM(Gosforth:Ermelo!AP263)</f>
        <v>0</v>
      </c>
      <c r="AQ263" s="79">
        <f>SUM(Gosforth:Ermelo!AQ263)</f>
        <v>0</v>
      </c>
      <c r="AR263" s="79">
        <f>SUM(Gosforth:Ermelo!AR263)</f>
        <v>0</v>
      </c>
      <c r="AS263" s="78">
        <f>SUM(Gosforth:Ermelo!AS263)</f>
        <v>0</v>
      </c>
      <c r="AT263" s="80">
        <f>SUM(Gosforth:Ermelo!AT263)</f>
        <v>0</v>
      </c>
      <c r="AU263" s="79">
        <f>SUM(Gosforth:Ermelo!AU263)</f>
        <v>0</v>
      </c>
      <c r="AV263" s="79">
        <f>SUM(Gosforth:Ermelo!AV263)</f>
        <v>0</v>
      </c>
      <c r="AW263" s="79">
        <f>SUM(Gosforth:Ermelo!AW263)</f>
        <v>0</v>
      </c>
      <c r="AX263" s="79">
        <f>SUM(Gosforth:Ermelo!AX263)</f>
        <v>0</v>
      </c>
      <c r="AY263" s="79">
        <f>SUM(Gosforth:Ermelo!AY263)</f>
        <v>0</v>
      </c>
      <c r="AZ263" s="79">
        <f>SUM(Gosforth:Ermelo!AZ263)</f>
        <v>0</v>
      </c>
      <c r="BA263" s="79">
        <f>SUM(Gosforth:Ermelo!BA263)</f>
        <v>0</v>
      </c>
      <c r="BB263" s="79">
        <f>SUM(Gosforth:Ermelo!BB263)</f>
        <v>0</v>
      </c>
      <c r="BC263" s="79">
        <f>SUM(Gosforth:Ermelo!BC263)</f>
        <v>0</v>
      </c>
      <c r="BD263" s="79">
        <f>SUM(Gosforth:Ermelo!BD263)</f>
        <v>0</v>
      </c>
      <c r="BE263" s="78">
        <f>SUM(Gosforth:Ermelo!BE263)</f>
        <v>0</v>
      </c>
      <c r="BF263" s="80">
        <f>SUM(Gosforth:Ermelo!BF263)</f>
        <v>0</v>
      </c>
      <c r="BG263" s="79">
        <f>SUM(Gosforth:Ermelo!BG263)</f>
        <v>0</v>
      </c>
      <c r="BH263" s="79">
        <f>SUM(Gosforth:Ermelo!BH263)</f>
        <v>0</v>
      </c>
      <c r="BI263" s="79">
        <f>SUM(Gosforth:Ermelo!BI263)</f>
        <v>0</v>
      </c>
      <c r="BJ263" s="79">
        <f>SUM(Gosforth:Ermelo!BJ263)</f>
        <v>0</v>
      </c>
      <c r="BK263" s="79">
        <f>SUM(Gosforth:Ermelo!BK263)</f>
        <v>0</v>
      </c>
      <c r="BL263" s="79">
        <f>SUM(Gosforth:Ermelo!BL263)</f>
        <v>0</v>
      </c>
      <c r="BM263" s="79">
        <f>SUM(Gosforth:Ermelo!BM263)</f>
        <v>0</v>
      </c>
      <c r="BN263" s="79">
        <f>SUM(Gosforth:Ermelo!BN263)</f>
        <v>0</v>
      </c>
      <c r="BO263" s="79">
        <f>SUM(Gosforth:Ermelo!BO263)</f>
        <v>0</v>
      </c>
      <c r="BP263" s="79">
        <f>SUM(Gosforth:Ermelo!BP263)</f>
        <v>0</v>
      </c>
      <c r="BQ263" s="78">
        <f>SUM(Gosforth:Ermelo!BQ263)</f>
        <v>0</v>
      </c>
      <c r="BR263" s="80">
        <f>SUM(Gosforth:Ermelo!BR263)</f>
        <v>0</v>
      </c>
      <c r="BS263" s="79">
        <f>SUM(Gosforth:Ermelo!BS263)</f>
        <v>0</v>
      </c>
      <c r="BT263" s="79">
        <f>SUM(Gosforth:Ermelo!BT263)</f>
        <v>0</v>
      </c>
      <c r="BU263" s="79">
        <f>SUM(Gosforth:Ermelo!BU263)</f>
        <v>0</v>
      </c>
      <c r="BV263" s="79">
        <f>SUM(Gosforth:Ermelo!BV263)</f>
        <v>0</v>
      </c>
      <c r="BW263" s="79">
        <f>SUM(Gosforth:Ermelo!BW263)</f>
        <v>0</v>
      </c>
      <c r="BX263" s="79">
        <f>SUM(Gosforth:Ermelo!BX263)</f>
        <v>0</v>
      </c>
      <c r="BY263" s="79">
        <f>SUM(Gosforth:Ermelo!BY263)</f>
        <v>0</v>
      </c>
      <c r="BZ263" s="79">
        <f>SUM(Gosforth:Ermelo!BZ263)</f>
        <v>0</v>
      </c>
      <c r="CA263" s="79">
        <f>SUM(Gosforth:Ermelo!CA263)</f>
        <v>0</v>
      </c>
      <c r="CB263" s="79">
        <f>SUM(Gosforth:Ermelo!CB263)</f>
        <v>0</v>
      </c>
      <c r="CC263" s="78">
        <f>SUM(Gosforth:Ermelo!CC263)</f>
        <v>0</v>
      </c>
      <c r="CD263" s="41" t="s">
        <v>54</v>
      </c>
    </row>
    <row r="264" spans="1:82" s="41" customFormat="1" ht="15">
      <c r="A264" s="152"/>
      <c r="B264" s="180" t="s">
        <v>502</v>
      </c>
      <c r="C264" s="181" t="s">
        <v>503</v>
      </c>
      <c r="D264" s="182" t="s">
        <v>501</v>
      </c>
      <c r="E264" s="329">
        <f>SUM(Gosforth:Ermelo!E264)</f>
        <v>0</v>
      </c>
      <c r="F264" s="221" t="b">
        <f>(Gosforth!G264+Dalpark!G264+Leandra!G264+Trichardt!G264+Ermelo!G264)=G264</f>
        <v>1</v>
      </c>
      <c r="G264" s="76">
        <f t="shared" si="106"/>
        <v>0</v>
      </c>
      <c r="H264" s="77">
        <f>SUM(Gosforth:Ermelo!H264)</f>
        <v>0</v>
      </c>
      <c r="I264" s="78">
        <f>SUM(Gosforth:Ermelo!I264)</f>
        <v>0</v>
      </c>
      <c r="J264" s="77">
        <f>SUM(Gosforth:Ermelo!J264)</f>
        <v>0</v>
      </c>
      <c r="K264" s="79">
        <f>SUM(Gosforth:Ermelo!K264)</f>
        <v>0</v>
      </c>
      <c r="L264" s="79">
        <f>SUM(Gosforth:Ermelo!L264)</f>
        <v>0</v>
      </c>
      <c r="M264" s="79">
        <f>SUM(Gosforth:Ermelo!M264)</f>
        <v>0</v>
      </c>
      <c r="N264" s="79">
        <f>SUM(Gosforth:Ermelo!N264)</f>
        <v>0</v>
      </c>
      <c r="O264" s="79">
        <f>SUM(Gosforth:Ermelo!O264)</f>
        <v>0</v>
      </c>
      <c r="P264" s="79">
        <f>SUM(Gosforth:Ermelo!P264)</f>
        <v>0</v>
      </c>
      <c r="Q264" s="79">
        <f>SUM(Gosforth:Ermelo!Q264)</f>
        <v>0</v>
      </c>
      <c r="R264" s="79">
        <f>SUM(Gosforth:Ermelo!R264)</f>
        <v>0</v>
      </c>
      <c r="S264" s="79">
        <f>SUM(Gosforth:Ermelo!S264)</f>
        <v>0</v>
      </c>
      <c r="T264" s="79">
        <f>SUM(Gosforth:Ermelo!T264)</f>
        <v>0</v>
      </c>
      <c r="U264" s="78">
        <f>SUM(Gosforth:Ermelo!U264)</f>
        <v>0</v>
      </c>
      <c r="V264" s="77">
        <f>SUM(Gosforth:Ermelo!V264)</f>
        <v>0</v>
      </c>
      <c r="W264" s="79">
        <f>SUM(Gosforth:Ermelo!W264)</f>
        <v>0</v>
      </c>
      <c r="X264" s="79">
        <f>SUM(Gosforth:Ermelo!X264)</f>
        <v>0</v>
      </c>
      <c r="Y264" s="79">
        <f>SUM(Gosforth:Ermelo!Y264)</f>
        <v>0</v>
      </c>
      <c r="Z264" s="79">
        <f>SUM(Gosforth:Ermelo!Z264)</f>
        <v>0</v>
      </c>
      <c r="AA264" s="79">
        <f>SUM(Gosforth:Ermelo!AA264)</f>
        <v>0</v>
      </c>
      <c r="AB264" s="79">
        <f>SUM(Gosforth:Ermelo!AB264)</f>
        <v>0</v>
      </c>
      <c r="AC264" s="79">
        <f>SUM(Gosforth:Ermelo!AC264)</f>
        <v>0</v>
      </c>
      <c r="AD264" s="79">
        <f>SUM(Gosforth:Ermelo!AD264)</f>
        <v>0</v>
      </c>
      <c r="AE264" s="79">
        <f>SUM(Gosforth:Ermelo!AE264)</f>
        <v>0</v>
      </c>
      <c r="AF264" s="79">
        <f>SUM(Gosforth:Ermelo!AF264)</f>
        <v>0</v>
      </c>
      <c r="AG264" s="78">
        <f>SUM(Gosforth:Ermelo!AG264)</f>
        <v>0</v>
      </c>
      <c r="AH264" s="80">
        <f>SUM(Gosforth:Ermelo!AH264)</f>
        <v>0</v>
      </c>
      <c r="AI264" s="79">
        <f>SUM(Gosforth:Ermelo!AI264)</f>
        <v>0</v>
      </c>
      <c r="AJ264" s="79">
        <f>SUM(Gosforth:Ermelo!AJ264)</f>
        <v>0</v>
      </c>
      <c r="AK264" s="79">
        <f>SUM(Gosforth:Ermelo!AK264)</f>
        <v>0</v>
      </c>
      <c r="AL264" s="79">
        <f>SUM(Gosforth:Ermelo!AL264)</f>
        <v>0</v>
      </c>
      <c r="AM264" s="79">
        <f>SUM(Gosforth:Ermelo!AM264)</f>
        <v>0</v>
      </c>
      <c r="AN264" s="79">
        <f>SUM(Gosforth:Ermelo!AN264)</f>
        <v>0</v>
      </c>
      <c r="AO264" s="79">
        <f>SUM(Gosforth:Ermelo!AO264)</f>
        <v>0</v>
      </c>
      <c r="AP264" s="79">
        <f>SUM(Gosforth:Ermelo!AP264)</f>
        <v>0</v>
      </c>
      <c r="AQ264" s="79">
        <f>SUM(Gosforth:Ermelo!AQ264)</f>
        <v>0</v>
      </c>
      <c r="AR264" s="79">
        <f>SUM(Gosforth:Ermelo!AR264)</f>
        <v>0</v>
      </c>
      <c r="AS264" s="78">
        <f>SUM(Gosforth:Ermelo!AS264)</f>
        <v>0</v>
      </c>
      <c r="AT264" s="80">
        <f>SUM(Gosforth:Ermelo!AT264)</f>
        <v>0</v>
      </c>
      <c r="AU264" s="79">
        <f>SUM(Gosforth:Ermelo!AU264)</f>
        <v>0</v>
      </c>
      <c r="AV264" s="79">
        <f>SUM(Gosforth:Ermelo!AV264)</f>
        <v>0</v>
      </c>
      <c r="AW264" s="79">
        <f>SUM(Gosforth:Ermelo!AW264)</f>
        <v>0</v>
      </c>
      <c r="AX264" s="79">
        <f>SUM(Gosforth:Ermelo!AX264)</f>
        <v>0</v>
      </c>
      <c r="AY264" s="79">
        <f>SUM(Gosforth:Ermelo!AY264)</f>
        <v>0</v>
      </c>
      <c r="AZ264" s="79">
        <f>SUM(Gosforth:Ermelo!AZ264)</f>
        <v>0</v>
      </c>
      <c r="BA264" s="79">
        <f>SUM(Gosforth:Ermelo!BA264)</f>
        <v>0</v>
      </c>
      <c r="BB264" s="79">
        <f>SUM(Gosforth:Ermelo!BB264)</f>
        <v>0</v>
      </c>
      <c r="BC264" s="79">
        <f>SUM(Gosforth:Ermelo!BC264)</f>
        <v>0</v>
      </c>
      <c r="BD264" s="79">
        <f>SUM(Gosforth:Ermelo!BD264)</f>
        <v>0</v>
      </c>
      <c r="BE264" s="78">
        <f>SUM(Gosforth:Ermelo!BE264)</f>
        <v>0</v>
      </c>
      <c r="BF264" s="80">
        <f>SUM(Gosforth:Ermelo!BF264)</f>
        <v>0</v>
      </c>
      <c r="BG264" s="79">
        <f>SUM(Gosforth:Ermelo!BG264)</f>
        <v>0</v>
      </c>
      <c r="BH264" s="79">
        <f>SUM(Gosforth:Ermelo!BH264)</f>
        <v>0</v>
      </c>
      <c r="BI264" s="79">
        <f>SUM(Gosforth:Ermelo!BI264)</f>
        <v>0</v>
      </c>
      <c r="BJ264" s="79">
        <f>SUM(Gosforth:Ermelo!BJ264)</f>
        <v>0</v>
      </c>
      <c r="BK264" s="79">
        <f>SUM(Gosforth:Ermelo!BK264)</f>
        <v>0</v>
      </c>
      <c r="BL264" s="79">
        <f>SUM(Gosforth:Ermelo!BL264)</f>
        <v>0</v>
      </c>
      <c r="BM264" s="79">
        <f>SUM(Gosforth:Ermelo!BM264)</f>
        <v>0</v>
      </c>
      <c r="BN264" s="79">
        <f>SUM(Gosforth:Ermelo!BN264)</f>
        <v>0</v>
      </c>
      <c r="BO264" s="79">
        <f>SUM(Gosforth:Ermelo!BO264)</f>
        <v>0</v>
      </c>
      <c r="BP264" s="79">
        <f>SUM(Gosforth:Ermelo!BP264)</f>
        <v>0</v>
      </c>
      <c r="BQ264" s="78">
        <f>SUM(Gosforth:Ermelo!BQ264)</f>
        <v>0</v>
      </c>
      <c r="BR264" s="80">
        <f>SUM(Gosforth:Ermelo!BR264)</f>
        <v>0</v>
      </c>
      <c r="BS264" s="79">
        <f>SUM(Gosforth:Ermelo!BS264)</f>
        <v>0</v>
      </c>
      <c r="BT264" s="79">
        <f>SUM(Gosforth:Ermelo!BT264)</f>
        <v>0</v>
      </c>
      <c r="BU264" s="79">
        <f>SUM(Gosforth:Ermelo!BU264)</f>
        <v>0</v>
      </c>
      <c r="BV264" s="79">
        <f>SUM(Gosforth:Ermelo!BV264)</f>
        <v>0</v>
      </c>
      <c r="BW264" s="79">
        <f>SUM(Gosforth:Ermelo!BW264)</f>
        <v>0</v>
      </c>
      <c r="BX264" s="79">
        <f>SUM(Gosforth:Ermelo!BX264)</f>
        <v>0</v>
      </c>
      <c r="BY264" s="79">
        <f>SUM(Gosforth:Ermelo!BY264)</f>
        <v>0</v>
      </c>
      <c r="BZ264" s="79">
        <f>SUM(Gosforth:Ermelo!BZ264)</f>
        <v>0</v>
      </c>
      <c r="CA264" s="79">
        <f>SUM(Gosforth:Ermelo!CA264)</f>
        <v>0</v>
      </c>
      <c r="CB264" s="79">
        <f>SUM(Gosforth:Ermelo!CB264)</f>
        <v>0</v>
      </c>
      <c r="CC264" s="78">
        <f>SUM(Gosforth:Ermelo!CC264)</f>
        <v>0</v>
      </c>
      <c r="CD264" s="41" t="s">
        <v>54</v>
      </c>
    </row>
    <row r="265" spans="1:82" s="41" customFormat="1" ht="15">
      <c r="A265" s="152"/>
      <c r="B265" s="180" t="s">
        <v>504</v>
      </c>
      <c r="C265" s="181" t="s">
        <v>505</v>
      </c>
      <c r="D265" s="182" t="s">
        <v>501</v>
      </c>
      <c r="E265" s="329">
        <f>SUM(Gosforth:Ermelo!E265)</f>
        <v>0</v>
      </c>
      <c r="F265" s="221" t="b">
        <f>(Gosforth!G265+Dalpark!G265+Leandra!G265+Trichardt!G265+Ermelo!G265)=G265</f>
        <v>1</v>
      </c>
      <c r="G265" s="76">
        <f t="shared" si="106"/>
        <v>0</v>
      </c>
      <c r="H265" s="77">
        <f>SUM(Gosforth:Ermelo!H265)</f>
        <v>0</v>
      </c>
      <c r="I265" s="78">
        <f>SUM(Gosforth:Ermelo!I265)</f>
        <v>0</v>
      </c>
      <c r="J265" s="77">
        <f>SUM(Gosforth:Ermelo!J265)</f>
        <v>0</v>
      </c>
      <c r="K265" s="79">
        <f>SUM(Gosforth:Ermelo!K265)</f>
        <v>0</v>
      </c>
      <c r="L265" s="79">
        <f>SUM(Gosforth:Ermelo!L265)</f>
        <v>0</v>
      </c>
      <c r="M265" s="79">
        <f>SUM(Gosforth:Ermelo!M265)</f>
        <v>0</v>
      </c>
      <c r="N265" s="79">
        <f>SUM(Gosforth:Ermelo!N265)</f>
        <v>0</v>
      </c>
      <c r="O265" s="79">
        <f>SUM(Gosforth:Ermelo!O265)</f>
        <v>0</v>
      </c>
      <c r="P265" s="79">
        <f>SUM(Gosforth:Ermelo!P265)</f>
        <v>0</v>
      </c>
      <c r="Q265" s="79">
        <f>SUM(Gosforth:Ermelo!Q265)</f>
        <v>0</v>
      </c>
      <c r="R265" s="79">
        <f>SUM(Gosforth:Ermelo!R265)</f>
        <v>0</v>
      </c>
      <c r="S265" s="79">
        <f>SUM(Gosforth:Ermelo!S265)</f>
        <v>0</v>
      </c>
      <c r="T265" s="79">
        <f>SUM(Gosforth:Ermelo!T265)</f>
        <v>0</v>
      </c>
      <c r="U265" s="78">
        <f>SUM(Gosforth:Ermelo!U265)</f>
        <v>0</v>
      </c>
      <c r="V265" s="77">
        <f>SUM(Gosforth:Ermelo!V265)</f>
        <v>0</v>
      </c>
      <c r="W265" s="79">
        <f>SUM(Gosforth:Ermelo!W265)</f>
        <v>0</v>
      </c>
      <c r="X265" s="79">
        <f>SUM(Gosforth:Ermelo!X265)</f>
        <v>0</v>
      </c>
      <c r="Y265" s="79">
        <f>SUM(Gosforth:Ermelo!Y265)</f>
        <v>0</v>
      </c>
      <c r="Z265" s="79">
        <f>SUM(Gosforth:Ermelo!Z265)</f>
        <v>0</v>
      </c>
      <c r="AA265" s="79">
        <f>SUM(Gosforth:Ermelo!AA265)</f>
        <v>0</v>
      </c>
      <c r="AB265" s="79">
        <f>SUM(Gosforth:Ermelo!AB265)</f>
        <v>0</v>
      </c>
      <c r="AC265" s="79">
        <f>SUM(Gosforth:Ermelo!AC265)</f>
        <v>0</v>
      </c>
      <c r="AD265" s="79">
        <f>SUM(Gosforth:Ermelo!AD265)</f>
        <v>0</v>
      </c>
      <c r="AE265" s="79">
        <f>SUM(Gosforth:Ermelo!AE265)</f>
        <v>0</v>
      </c>
      <c r="AF265" s="79">
        <f>SUM(Gosforth:Ermelo!AF265)</f>
        <v>0</v>
      </c>
      <c r="AG265" s="78">
        <f>SUM(Gosforth:Ermelo!AG265)</f>
        <v>0</v>
      </c>
      <c r="AH265" s="80">
        <f>SUM(Gosforth:Ermelo!AH265)</f>
        <v>0</v>
      </c>
      <c r="AI265" s="79">
        <f>SUM(Gosforth:Ermelo!AI265)</f>
        <v>0</v>
      </c>
      <c r="AJ265" s="79">
        <f>SUM(Gosforth:Ermelo!AJ265)</f>
        <v>0</v>
      </c>
      <c r="AK265" s="79">
        <f>SUM(Gosforth:Ermelo!AK265)</f>
        <v>0</v>
      </c>
      <c r="AL265" s="79">
        <f>SUM(Gosforth:Ermelo!AL265)</f>
        <v>0</v>
      </c>
      <c r="AM265" s="79">
        <f>SUM(Gosforth:Ermelo!AM265)</f>
        <v>0</v>
      </c>
      <c r="AN265" s="79">
        <f>SUM(Gosforth:Ermelo!AN265)</f>
        <v>0</v>
      </c>
      <c r="AO265" s="79">
        <f>SUM(Gosforth:Ermelo!AO265)</f>
        <v>0</v>
      </c>
      <c r="AP265" s="79">
        <f>SUM(Gosforth:Ermelo!AP265)</f>
        <v>0</v>
      </c>
      <c r="AQ265" s="79">
        <f>SUM(Gosforth:Ermelo!AQ265)</f>
        <v>0</v>
      </c>
      <c r="AR265" s="79">
        <f>SUM(Gosforth:Ermelo!AR265)</f>
        <v>0</v>
      </c>
      <c r="AS265" s="78">
        <f>SUM(Gosforth:Ermelo!AS265)</f>
        <v>0</v>
      </c>
      <c r="AT265" s="80">
        <f>SUM(Gosforth:Ermelo!AT265)</f>
        <v>0</v>
      </c>
      <c r="AU265" s="79">
        <f>SUM(Gosforth:Ermelo!AU265)</f>
        <v>0</v>
      </c>
      <c r="AV265" s="79">
        <f>SUM(Gosforth:Ermelo!AV265)</f>
        <v>0</v>
      </c>
      <c r="AW265" s="79">
        <f>SUM(Gosforth:Ermelo!AW265)</f>
        <v>0</v>
      </c>
      <c r="AX265" s="79">
        <f>SUM(Gosforth:Ermelo!AX265)</f>
        <v>0</v>
      </c>
      <c r="AY265" s="79">
        <f>SUM(Gosforth:Ermelo!AY265)</f>
        <v>0</v>
      </c>
      <c r="AZ265" s="79">
        <f>SUM(Gosforth:Ermelo!AZ265)</f>
        <v>0</v>
      </c>
      <c r="BA265" s="79">
        <f>SUM(Gosforth:Ermelo!BA265)</f>
        <v>0</v>
      </c>
      <c r="BB265" s="79">
        <f>SUM(Gosforth:Ermelo!BB265)</f>
        <v>0</v>
      </c>
      <c r="BC265" s="79">
        <f>SUM(Gosforth:Ermelo!BC265)</f>
        <v>0</v>
      </c>
      <c r="BD265" s="79">
        <f>SUM(Gosforth:Ermelo!BD265)</f>
        <v>0</v>
      </c>
      <c r="BE265" s="78">
        <f>SUM(Gosforth:Ermelo!BE265)</f>
        <v>0</v>
      </c>
      <c r="BF265" s="80">
        <f>SUM(Gosforth:Ermelo!BF265)</f>
        <v>0</v>
      </c>
      <c r="BG265" s="79">
        <f>SUM(Gosforth:Ermelo!BG265)</f>
        <v>0</v>
      </c>
      <c r="BH265" s="79">
        <f>SUM(Gosforth:Ermelo!BH265)</f>
        <v>0</v>
      </c>
      <c r="BI265" s="79">
        <f>SUM(Gosforth:Ermelo!BI265)</f>
        <v>0</v>
      </c>
      <c r="BJ265" s="79">
        <f>SUM(Gosforth:Ermelo!BJ265)</f>
        <v>0</v>
      </c>
      <c r="BK265" s="79">
        <f>SUM(Gosforth:Ermelo!BK265)</f>
        <v>0</v>
      </c>
      <c r="BL265" s="79">
        <f>SUM(Gosforth:Ermelo!BL265)</f>
        <v>0</v>
      </c>
      <c r="BM265" s="79">
        <f>SUM(Gosforth:Ermelo!BM265)</f>
        <v>0</v>
      </c>
      <c r="BN265" s="79">
        <f>SUM(Gosforth:Ermelo!BN265)</f>
        <v>0</v>
      </c>
      <c r="BO265" s="79">
        <f>SUM(Gosforth:Ermelo!BO265)</f>
        <v>0</v>
      </c>
      <c r="BP265" s="79">
        <f>SUM(Gosforth:Ermelo!BP265)</f>
        <v>0</v>
      </c>
      <c r="BQ265" s="78">
        <f>SUM(Gosforth:Ermelo!BQ265)</f>
        <v>0</v>
      </c>
      <c r="BR265" s="80">
        <f>SUM(Gosforth:Ermelo!BR265)</f>
        <v>0</v>
      </c>
      <c r="BS265" s="79">
        <f>SUM(Gosforth:Ermelo!BS265)</f>
        <v>0</v>
      </c>
      <c r="BT265" s="79">
        <f>SUM(Gosforth:Ermelo!BT265)</f>
        <v>0</v>
      </c>
      <c r="BU265" s="79">
        <f>SUM(Gosforth:Ermelo!BU265)</f>
        <v>0</v>
      </c>
      <c r="BV265" s="79">
        <f>SUM(Gosforth:Ermelo!BV265)</f>
        <v>0</v>
      </c>
      <c r="BW265" s="79">
        <f>SUM(Gosforth:Ermelo!BW265)</f>
        <v>0</v>
      </c>
      <c r="BX265" s="79">
        <f>SUM(Gosforth:Ermelo!BX265)</f>
        <v>0</v>
      </c>
      <c r="BY265" s="79">
        <f>SUM(Gosforth:Ermelo!BY265)</f>
        <v>0</v>
      </c>
      <c r="BZ265" s="79">
        <f>SUM(Gosforth:Ermelo!BZ265)</f>
        <v>0</v>
      </c>
      <c r="CA265" s="79">
        <f>SUM(Gosforth:Ermelo!CA265)</f>
        <v>0</v>
      </c>
      <c r="CB265" s="79">
        <f>SUM(Gosforth:Ermelo!CB265)</f>
        <v>0</v>
      </c>
      <c r="CC265" s="78">
        <f>SUM(Gosforth:Ermelo!CC265)</f>
        <v>0</v>
      </c>
      <c r="CD265" s="41" t="s">
        <v>54</v>
      </c>
    </row>
    <row r="266" spans="1:82" s="41" customFormat="1" ht="15">
      <c r="A266" s="152"/>
      <c r="B266" s="180" t="s">
        <v>506</v>
      </c>
      <c r="C266" s="181" t="s">
        <v>507</v>
      </c>
      <c r="D266" s="182" t="s">
        <v>501</v>
      </c>
      <c r="E266" s="329">
        <f>SUM(Gosforth:Ermelo!E266)</f>
        <v>0</v>
      </c>
      <c r="F266" s="221" t="b">
        <f>(Gosforth!G266+Dalpark!G266+Leandra!G266+Trichardt!G266+Ermelo!G266)=G266</f>
        <v>1</v>
      </c>
      <c r="G266" s="76">
        <f t="shared" si="106"/>
        <v>0</v>
      </c>
      <c r="H266" s="77">
        <f>SUM(Gosforth:Ermelo!H266)</f>
        <v>0</v>
      </c>
      <c r="I266" s="78">
        <f>SUM(Gosforth:Ermelo!I266)</f>
        <v>0</v>
      </c>
      <c r="J266" s="77">
        <f>SUM(Gosforth:Ermelo!J266)</f>
        <v>0</v>
      </c>
      <c r="K266" s="79">
        <f>SUM(Gosforth:Ermelo!K266)</f>
        <v>0</v>
      </c>
      <c r="L266" s="79">
        <f>SUM(Gosforth:Ermelo!L266)</f>
        <v>0</v>
      </c>
      <c r="M266" s="79">
        <f>SUM(Gosforth:Ermelo!M266)</f>
        <v>0</v>
      </c>
      <c r="N266" s="79">
        <f>SUM(Gosforth:Ermelo!N266)</f>
        <v>0</v>
      </c>
      <c r="O266" s="79">
        <f>SUM(Gosforth:Ermelo!O266)</f>
        <v>0</v>
      </c>
      <c r="P266" s="79">
        <f>SUM(Gosforth:Ermelo!P266)</f>
        <v>0</v>
      </c>
      <c r="Q266" s="79">
        <f>SUM(Gosforth:Ermelo!Q266)</f>
        <v>0</v>
      </c>
      <c r="R266" s="79">
        <f>SUM(Gosforth:Ermelo!R266)</f>
        <v>0</v>
      </c>
      <c r="S266" s="79">
        <f>SUM(Gosforth:Ermelo!S266)</f>
        <v>0</v>
      </c>
      <c r="T266" s="79">
        <f>SUM(Gosforth:Ermelo!T266)</f>
        <v>0</v>
      </c>
      <c r="U266" s="78">
        <f>SUM(Gosforth:Ermelo!U266)</f>
        <v>0</v>
      </c>
      <c r="V266" s="77">
        <f>SUM(Gosforth:Ermelo!V266)</f>
        <v>0</v>
      </c>
      <c r="W266" s="79">
        <f>SUM(Gosforth:Ermelo!W266)</f>
        <v>0</v>
      </c>
      <c r="X266" s="79">
        <f>SUM(Gosforth:Ermelo!X266)</f>
        <v>0</v>
      </c>
      <c r="Y266" s="79">
        <f>SUM(Gosforth:Ermelo!Y266)</f>
        <v>0</v>
      </c>
      <c r="Z266" s="79">
        <f>SUM(Gosforth:Ermelo!Z266)</f>
        <v>0</v>
      </c>
      <c r="AA266" s="79">
        <f>SUM(Gosforth:Ermelo!AA266)</f>
        <v>0</v>
      </c>
      <c r="AB266" s="79">
        <f>SUM(Gosforth:Ermelo!AB266)</f>
        <v>0</v>
      </c>
      <c r="AC266" s="79">
        <f>SUM(Gosforth:Ermelo!AC266)</f>
        <v>0</v>
      </c>
      <c r="AD266" s="79">
        <f>SUM(Gosforth:Ermelo!AD266)</f>
        <v>0</v>
      </c>
      <c r="AE266" s="79">
        <f>SUM(Gosforth:Ermelo!AE266)</f>
        <v>0</v>
      </c>
      <c r="AF266" s="79">
        <f>SUM(Gosforth:Ermelo!AF266)</f>
        <v>0</v>
      </c>
      <c r="AG266" s="78">
        <f>SUM(Gosforth:Ermelo!AG266)</f>
        <v>0</v>
      </c>
      <c r="AH266" s="80">
        <f>SUM(Gosforth:Ermelo!AH266)</f>
        <v>0</v>
      </c>
      <c r="AI266" s="79">
        <f>SUM(Gosforth:Ermelo!AI266)</f>
        <v>0</v>
      </c>
      <c r="AJ266" s="79">
        <f>SUM(Gosforth:Ermelo!AJ266)</f>
        <v>0</v>
      </c>
      <c r="AK266" s="79">
        <f>SUM(Gosforth:Ermelo!AK266)</f>
        <v>0</v>
      </c>
      <c r="AL266" s="79">
        <f>SUM(Gosforth:Ermelo!AL266)</f>
        <v>0</v>
      </c>
      <c r="AM266" s="79">
        <f>SUM(Gosforth:Ermelo!AM266)</f>
        <v>0</v>
      </c>
      <c r="AN266" s="79">
        <f>SUM(Gosforth:Ermelo!AN266)</f>
        <v>0</v>
      </c>
      <c r="AO266" s="79">
        <f>SUM(Gosforth:Ermelo!AO266)</f>
        <v>0</v>
      </c>
      <c r="AP266" s="79">
        <f>SUM(Gosforth:Ermelo!AP266)</f>
        <v>0</v>
      </c>
      <c r="AQ266" s="79">
        <f>SUM(Gosforth:Ermelo!AQ266)</f>
        <v>0</v>
      </c>
      <c r="AR266" s="79">
        <f>SUM(Gosforth:Ermelo!AR266)</f>
        <v>0</v>
      </c>
      <c r="AS266" s="78">
        <f>SUM(Gosforth:Ermelo!AS266)</f>
        <v>0</v>
      </c>
      <c r="AT266" s="80">
        <f>SUM(Gosforth:Ermelo!AT266)</f>
        <v>0</v>
      </c>
      <c r="AU266" s="79">
        <f>SUM(Gosforth:Ermelo!AU266)</f>
        <v>0</v>
      </c>
      <c r="AV266" s="79">
        <f>SUM(Gosforth:Ermelo!AV266)</f>
        <v>0</v>
      </c>
      <c r="AW266" s="79">
        <f>SUM(Gosforth:Ermelo!AW266)</f>
        <v>0</v>
      </c>
      <c r="AX266" s="79">
        <f>SUM(Gosforth:Ermelo!AX266)</f>
        <v>0</v>
      </c>
      <c r="AY266" s="79">
        <f>SUM(Gosforth:Ermelo!AY266)</f>
        <v>0</v>
      </c>
      <c r="AZ266" s="79">
        <f>SUM(Gosforth:Ermelo!AZ266)</f>
        <v>0</v>
      </c>
      <c r="BA266" s="79">
        <f>SUM(Gosforth:Ermelo!BA266)</f>
        <v>0</v>
      </c>
      <c r="BB266" s="79">
        <f>SUM(Gosforth:Ermelo!BB266)</f>
        <v>0</v>
      </c>
      <c r="BC266" s="79">
        <f>SUM(Gosforth:Ermelo!BC266)</f>
        <v>0</v>
      </c>
      <c r="BD266" s="79">
        <f>SUM(Gosforth:Ermelo!BD266)</f>
        <v>0</v>
      </c>
      <c r="BE266" s="78">
        <f>SUM(Gosforth:Ermelo!BE266)</f>
        <v>0</v>
      </c>
      <c r="BF266" s="80">
        <f>SUM(Gosforth:Ermelo!BF266)</f>
        <v>0</v>
      </c>
      <c r="BG266" s="79">
        <f>SUM(Gosforth:Ermelo!BG266)</f>
        <v>0</v>
      </c>
      <c r="BH266" s="79">
        <f>SUM(Gosforth:Ermelo!BH266)</f>
        <v>0</v>
      </c>
      <c r="BI266" s="79">
        <f>SUM(Gosforth:Ermelo!BI266)</f>
        <v>0</v>
      </c>
      <c r="BJ266" s="79">
        <f>SUM(Gosforth:Ermelo!BJ266)</f>
        <v>0</v>
      </c>
      <c r="BK266" s="79">
        <f>SUM(Gosforth:Ermelo!BK266)</f>
        <v>0</v>
      </c>
      <c r="BL266" s="79">
        <f>SUM(Gosforth:Ermelo!BL266)</f>
        <v>0</v>
      </c>
      <c r="BM266" s="79">
        <f>SUM(Gosforth:Ermelo!BM266)</f>
        <v>0</v>
      </c>
      <c r="BN266" s="79">
        <f>SUM(Gosforth:Ermelo!BN266)</f>
        <v>0</v>
      </c>
      <c r="BO266" s="79">
        <f>SUM(Gosforth:Ermelo!BO266)</f>
        <v>0</v>
      </c>
      <c r="BP266" s="79">
        <f>SUM(Gosforth:Ermelo!BP266)</f>
        <v>0</v>
      </c>
      <c r="BQ266" s="78">
        <f>SUM(Gosforth:Ermelo!BQ266)</f>
        <v>0</v>
      </c>
      <c r="BR266" s="80">
        <f>SUM(Gosforth:Ermelo!BR266)</f>
        <v>0</v>
      </c>
      <c r="BS266" s="79">
        <f>SUM(Gosforth:Ermelo!BS266)</f>
        <v>0</v>
      </c>
      <c r="BT266" s="79">
        <f>SUM(Gosforth:Ermelo!BT266)</f>
        <v>0</v>
      </c>
      <c r="BU266" s="79">
        <f>SUM(Gosforth:Ermelo!BU266)</f>
        <v>0</v>
      </c>
      <c r="BV266" s="79">
        <f>SUM(Gosforth:Ermelo!BV266)</f>
        <v>0</v>
      </c>
      <c r="BW266" s="79">
        <f>SUM(Gosforth:Ermelo!BW266)</f>
        <v>0</v>
      </c>
      <c r="BX266" s="79">
        <f>SUM(Gosforth:Ermelo!BX266)</f>
        <v>0</v>
      </c>
      <c r="BY266" s="79">
        <f>SUM(Gosforth:Ermelo!BY266)</f>
        <v>0</v>
      </c>
      <c r="BZ266" s="79">
        <f>SUM(Gosforth:Ermelo!BZ266)</f>
        <v>0</v>
      </c>
      <c r="CA266" s="79">
        <f>SUM(Gosforth:Ermelo!CA266)</f>
        <v>0</v>
      </c>
      <c r="CB266" s="79">
        <f>SUM(Gosforth:Ermelo!CB266)</f>
        <v>0</v>
      </c>
      <c r="CC266" s="78">
        <f>SUM(Gosforth:Ermelo!CC266)</f>
        <v>0</v>
      </c>
      <c r="CD266" s="41" t="s">
        <v>54</v>
      </c>
    </row>
    <row r="267" spans="1:82" s="41" customFormat="1" ht="15">
      <c r="A267" s="154"/>
      <c r="B267" s="180" t="s">
        <v>508</v>
      </c>
      <c r="C267" s="181" t="s">
        <v>509</v>
      </c>
      <c r="D267" s="182" t="s">
        <v>501</v>
      </c>
      <c r="E267" s="329">
        <f>SUM(Gosforth:Ermelo!E267)</f>
        <v>0</v>
      </c>
      <c r="F267" s="221" t="b">
        <f>(Gosforth!G267+Dalpark!G267+Leandra!G267+Trichardt!G267+Ermelo!G267)=G267</f>
        <v>1</v>
      </c>
      <c r="G267" s="76">
        <f t="shared" si="106"/>
        <v>0</v>
      </c>
      <c r="H267" s="77">
        <f>SUM(Gosforth:Ermelo!H267)</f>
        <v>0</v>
      </c>
      <c r="I267" s="78">
        <f>SUM(Gosforth:Ermelo!I267)</f>
        <v>0</v>
      </c>
      <c r="J267" s="77">
        <f>SUM(Gosforth:Ermelo!J267)</f>
        <v>0</v>
      </c>
      <c r="K267" s="79">
        <f>SUM(Gosforth:Ermelo!K267)</f>
        <v>0</v>
      </c>
      <c r="L267" s="79">
        <f>SUM(Gosforth:Ermelo!L267)</f>
        <v>0</v>
      </c>
      <c r="M267" s="79">
        <f>SUM(Gosforth:Ermelo!M267)</f>
        <v>0</v>
      </c>
      <c r="N267" s="79">
        <f>SUM(Gosforth:Ermelo!N267)</f>
        <v>0</v>
      </c>
      <c r="O267" s="79">
        <f>SUM(Gosforth:Ermelo!O267)</f>
        <v>0</v>
      </c>
      <c r="P267" s="79">
        <f>SUM(Gosforth:Ermelo!P267)</f>
        <v>0</v>
      </c>
      <c r="Q267" s="79">
        <f>SUM(Gosforth:Ermelo!Q267)</f>
        <v>0</v>
      </c>
      <c r="R267" s="79">
        <f>SUM(Gosforth:Ermelo!R267)</f>
        <v>0</v>
      </c>
      <c r="S267" s="79">
        <f>SUM(Gosforth:Ermelo!S267)</f>
        <v>0</v>
      </c>
      <c r="T267" s="79">
        <f>SUM(Gosforth:Ermelo!T267)</f>
        <v>0</v>
      </c>
      <c r="U267" s="78">
        <f>SUM(Gosforth:Ermelo!U267)</f>
        <v>0</v>
      </c>
      <c r="V267" s="77">
        <f>SUM(Gosforth:Ermelo!V267)</f>
        <v>0</v>
      </c>
      <c r="W267" s="79">
        <f>SUM(Gosforth:Ermelo!W267)</f>
        <v>0</v>
      </c>
      <c r="X267" s="79">
        <f>SUM(Gosforth:Ermelo!X267)</f>
        <v>0</v>
      </c>
      <c r="Y267" s="79">
        <f>SUM(Gosforth:Ermelo!Y267)</f>
        <v>0</v>
      </c>
      <c r="Z267" s="79">
        <f>SUM(Gosforth:Ermelo!Z267)</f>
        <v>0</v>
      </c>
      <c r="AA267" s="79">
        <f>SUM(Gosforth:Ermelo!AA267)</f>
        <v>0</v>
      </c>
      <c r="AB267" s="79">
        <f>SUM(Gosforth:Ermelo!AB267)</f>
        <v>0</v>
      </c>
      <c r="AC267" s="79">
        <f>SUM(Gosforth:Ermelo!AC267)</f>
        <v>0</v>
      </c>
      <c r="AD267" s="79">
        <f>SUM(Gosforth:Ermelo!AD267)</f>
        <v>0</v>
      </c>
      <c r="AE267" s="79">
        <f>SUM(Gosforth:Ermelo!AE267)</f>
        <v>0</v>
      </c>
      <c r="AF267" s="79">
        <f>SUM(Gosforth:Ermelo!AF267)</f>
        <v>0</v>
      </c>
      <c r="AG267" s="78">
        <f>SUM(Gosforth:Ermelo!AG267)</f>
        <v>0</v>
      </c>
      <c r="AH267" s="80">
        <f>SUM(Gosforth:Ermelo!AH267)</f>
        <v>0</v>
      </c>
      <c r="AI267" s="79">
        <f>SUM(Gosforth:Ermelo!AI267)</f>
        <v>0</v>
      </c>
      <c r="AJ267" s="79">
        <f>SUM(Gosforth:Ermelo!AJ267)</f>
        <v>0</v>
      </c>
      <c r="AK267" s="79">
        <f>SUM(Gosforth:Ermelo!AK267)</f>
        <v>0</v>
      </c>
      <c r="AL267" s="79">
        <f>SUM(Gosforth:Ermelo!AL267)</f>
        <v>0</v>
      </c>
      <c r="AM267" s="79">
        <f>SUM(Gosforth:Ermelo!AM267)</f>
        <v>0</v>
      </c>
      <c r="AN267" s="79">
        <f>SUM(Gosforth:Ermelo!AN267)</f>
        <v>0</v>
      </c>
      <c r="AO267" s="79">
        <f>SUM(Gosforth:Ermelo!AO267)</f>
        <v>0</v>
      </c>
      <c r="AP267" s="79">
        <f>SUM(Gosforth:Ermelo!AP267)</f>
        <v>0</v>
      </c>
      <c r="AQ267" s="79">
        <f>SUM(Gosforth:Ermelo!AQ267)</f>
        <v>0</v>
      </c>
      <c r="AR267" s="79">
        <f>SUM(Gosforth:Ermelo!AR267)</f>
        <v>0</v>
      </c>
      <c r="AS267" s="78">
        <f>SUM(Gosforth:Ermelo!AS267)</f>
        <v>0</v>
      </c>
      <c r="AT267" s="80">
        <f>SUM(Gosforth:Ermelo!AT267)</f>
        <v>0</v>
      </c>
      <c r="AU267" s="79">
        <f>SUM(Gosforth:Ermelo!AU267)</f>
        <v>0</v>
      </c>
      <c r="AV267" s="79">
        <f>SUM(Gosforth:Ermelo!AV267)</f>
        <v>0</v>
      </c>
      <c r="AW267" s="79">
        <f>SUM(Gosforth:Ermelo!AW267)</f>
        <v>0</v>
      </c>
      <c r="AX267" s="79">
        <f>SUM(Gosforth:Ermelo!AX267)</f>
        <v>0</v>
      </c>
      <c r="AY267" s="79">
        <f>SUM(Gosforth:Ermelo!AY267)</f>
        <v>0</v>
      </c>
      <c r="AZ267" s="79">
        <f>SUM(Gosforth:Ermelo!AZ267)</f>
        <v>0</v>
      </c>
      <c r="BA267" s="79">
        <f>SUM(Gosforth:Ermelo!BA267)</f>
        <v>0</v>
      </c>
      <c r="BB267" s="79">
        <f>SUM(Gosforth:Ermelo!BB267)</f>
        <v>0</v>
      </c>
      <c r="BC267" s="79">
        <f>SUM(Gosforth:Ermelo!BC267)</f>
        <v>0</v>
      </c>
      <c r="BD267" s="79">
        <f>SUM(Gosforth:Ermelo!BD267)</f>
        <v>0</v>
      </c>
      <c r="BE267" s="78">
        <f>SUM(Gosforth:Ermelo!BE267)</f>
        <v>0</v>
      </c>
      <c r="BF267" s="80">
        <f>SUM(Gosforth:Ermelo!BF267)</f>
        <v>0</v>
      </c>
      <c r="BG267" s="79">
        <f>SUM(Gosforth:Ermelo!BG267)</f>
        <v>0</v>
      </c>
      <c r="BH267" s="79">
        <f>SUM(Gosforth:Ermelo!BH267)</f>
        <v>0</v>
      </c>
      <c r="BI267" s="79">
        <f>SUM(Gosforth:Ermelo!BI267)</f>
        <v>0</v>
      </c>
      <c r="BJ267" s="79">
        <f>SUM(Gosforth:Ermelo!BJ267)</f>
        <v>0</v>
      </c>
      <c r="BK267" s="79">
        <f>SUM(Gosforth:Ermelo!BK267)</f>
        <v>0</v>
      </c>
      <c r="BL267" s="79">
        <f>SUM(Gosforth:Ermelo!BL267)</f>
        <v>0</v>
      </c>
      <c r="BM267" s="79">
        <f>SUM(Gosforth:Ermelo!BM267)</f>
        <v>0</v>
      </c>
      <c r="BN267" s="79">
        <f>SUM(Gosforth:Ermelo!BN267)</f>
        <v>0</v>
      </c>
      <c r="BO267" s="79">
        <f>SUM(Gosforth:Ermelo!BO267)</f>
        <v>0</v>
      </c>
      <c r="BP267" s="79">
        <f>SUM(Gosforth:Ermelo!BP267)</f>
        <v>0</v>
      </c>
      <c r="BQ267" s="78">
        <f>SUM(Gosforth:Ermelo!BQ267)</f>
        <v>0</v>
      </c>
      <c r="BR267" s="80">
        <f>SUM(Gosforth:Ermelo!BR267)</f>
        <v>0</v>
      </c>
      <c r="BS267" s="79">
        <f>SUM(Gosforth:Ermelo!BS267)</f>
        <v>0</v>
      </c>
      <c r="BT267" s="79">
        <f>SUM(Gosforth:Ermelo!BT267)</f>
        <v>0</v>
      </c>
      <c r="BU267" s="79">
        <f>SUM(Gosforth:Ermelo!BU267)</f>
        <v>0</v>
      </c>
      <c r="BV267" s="79">
        <f>SUM(Gosforth:Ermelo!BV267)</f>
        <v>0</v>
      </c>
      <c r="BW267" s="79">
        <f>SUM(Gosforth:Ermelo!BW267)</f>
        <v>0</v>
      </c>
      <c r="BX267" s="79">
        <f>SUM(Gosforth:Ermelo!BX267)</f>
        <v>0</v>
      </c>
      <c r="BY267" s="79">
        <f>SUM(Gosforth:Ermelo!BY267)</f>
        <v>0</v>
      </c>
      <c r="BZ267" s="79">
        <f>SUM(Gosforth:Ermelo!BZ267)</f>
        <v>0</v>
      </c>
      <c r="CA267" s="79">
        <f>SUM(Gosforth:Ermelo!CA267)</f>
        <v>0</v>
      </c>
      <c r="CB267" s="79">
        <f>SUM(Gosforth:Ermelo!CB267)</f>
        <v>0</v>
      </c>
      <c r="CC267" s="78">
        <f>SUM(Gosforth:Ermelo!CC267)</f>
        <v>0</v>
      </c>
      <c r="CD267" s="41" t="s">
        <v>54</v>
      </c>
    </row>
    <row r="268" spans="1:82" s="41" customFormat="1" ht="15">
      <c r="A268" s="154"/>
      <c r="B268" s="180" t="s">
        <v>510</v>
      </c>
      <c r="C268" s="181" t="s">
        <v>436</v>
      </c>
      <c r="D268" s="182" t="s">
        <v>92</v>
      </c>
      <c r="E268" s="329">
        <f>SUM(Gosforth:Ermelo!E268)</f>
        <v>0</v>
      </c>
      <c r="F268" s="221" t="b">
        <f>(Gosforth!G268+Dalpark!G268+Leandra!G268+Trichardt!G268+Ermelo!G268)=G268</f>
        <v>1</v>
      </c>
      <c r="G268" s="76">
        <f t="shared" si="106"/>
        <v>0</v>
      </c>
      <c r="H268" s="77">
        <f>SUM(Gosforth:Ermelo!H268)</f>
        <v>0</v>
      </c>
      <c r="I268" s="78">
        <f>SUM(Gosforth:Ermelo!I268)</f>
        <v>0</v>
      </c>
      <c r="J268" s="77">
        <f>SUM(Gosforth:Ermelo!J268)</f>
        <v>0</v>
      </c>
      <c r="K268" s="79">
        <f>SUM(Gosforth:Ermelo!K268)</f>
        <v>0</v>
      </c>
      <c r="L268" s="79">
        <f>SUM(Gosforth:Ermelo!L268)</f>
        <v>0</v>
      </c>
      <c r="M268" s="79">
        <f>SUM(Gosforth:Ermelo!M268)</f>
        <v>0</v>
      </c>
      <c r="N268" s="79">
        <f>SUM(Gosforth:Ermelo!N268)</f>
        <v>0</v>
      </c>
      <c r="O268" s="79">
        <f>SUM(Gosforth:Ermelo!O268)</f>
        <v>0</v>
      </c>
      <c r="P268" s="79">
        <f>SUM(Gosforth:Ermelo!P268)</f>
        <v>0</v>
      </c>
      <c r="Q268" s="79">
        <f>SUM(Gosforth:Ermelo!Q268)</f>
        <v>0</v>
      </c>
      <c r="R268" s="79">
        <f>SUM(Gosforth:Ermelo!R268)</f>
        <v>0</v>
      </c>
      <c r="S268" s="79">
        <f>SUM(Gosforth:Ermelo!S268)</f>
        <v>0</v>
      </c>
      <c r="T268" s="79">
        <f>SUM(Gosforth:Ermelo!T268)</f>
        <v>0</v>
      </c>
      <c r="U268" s="78">
        <f>SUM(Gosforth:Ermelo!U268)</f>
        <v>0</v>
      </c>
      <c r="V268" s="77">
        <f>SUM(Gosforth:Ermelo!V268)</f>
        <v>0</v>
      </c>
      <c r="W268" s="79">
        <f>SUM(Gosforth:Ermelo!W268)</f>
        <v>0</v>
      </c>
      <c r="X268" s="79">
        <f>SUM(Gosforth:Ermelo!X268)</f>
        <v>0</v>
      </c>
      <c r="Y268" s="79">
        <f>SUM(Gosforth:Ermelo!Y268)</f>
        <v>0</v>
      </c>
      <c r="Z268" s="79">
        <f>SUM(Gosforth:Ermelo!Z268)</f>
        <v>0</v>
      </c>
      <c r="AA268" s="79">
        <f>SUM(Gosforth:Ermelo!AA268)</f>
        <v>0</v>
      </c>
      <c r="AB268" s="79">
        <f>SUM(Gosforth:Ermelo!AB268)</f>
        <v>0</v>
      </c>
      <c r="AC268" s="79">
        <f>SUM(Gosforth:Ermelo!AC268)</f>
        <v>0</v>
      </c>
      <c r="AD268" s="79">
        <f>SUM(Gosforth:Ermelo!AD268)</f>
        <v>0</v>
      </c>
      <c r="AE268" s="79">
        <f>SUM(Gosforth:Ermelo!AE268)</f>
        <v>0</v>
      </c>
      <c r="AF268" s="79">
        <f>SUM(Gosforth:Ermelo!AF268)</f>
        <v>0</v>
      </c>
      <c r="AG268" s="78">
        <f>SUM(Gosforth:Ermelo!AG268)</f>
        <v>0</v>
      </c>
      <c r="AH268" s="80">
        <f>SUM(Gosforth:Ermelo!AH268)</f>
        <v>0</v>
      </c>
      <c r="AI268" s="79">
        <f>SUM(Gosforth:Ermelo!AI268)</f>
        <v>0</v>
      </c>
      <c r="AJ268" s="79">
        <f>SUM(Gosforth:Ermelo!AJ268)</f>
        <v>0</v>
      </c>
      <c r="AK268" s="79">
        <f>SUM(Gosforth:Ermelo!AK268)</f>
        <v>0</v>
      </c>
      <c r="AL268" s="79">
        <f>SUM(Gosforth:Ermelo!AL268)</f>
        <v>0</v>
      </c>
      <c r="AM268" s="79">
        <f>SUM(Gosforth:Ermelo!AM268)</f>
        <v>0</v>
      </c>
      <c r="AN268" s="79">
        <f>SUM(Gosforth:Ermelo!AN268)</f>
        <v>0</v>
      </c>
      <c r="AO268" s="79">
        <f>SUM(Gosforth:Ermelo!AO268)</f>
        <v>0</v>
      </c>
      <c r="AP268" s="79">
        <f>SUM(Gosforth:Ermelo!AP268)</f>
        <v>0</v>
      </c>
      <c r="AQ268" s="79">
        <f>SUM(Gosforth:Ermelo!AQ268)</f>
        <v>0</v>
      </c>
      <c r="AR268" s="79">
        <f>SUM(Gosforth:Ermelo!AR268)</f>
        <v>0</v>
      </c>
      <c r="AS268" s="78">
        <f>SUM(Gosforth:Ermelo!AS268)</f>
        <v>0</v>
      </c>
      <c r="AT268" s="80">
        <f>SUM(Gosforth:Ermelo!AT268)</f>
        <v>0</v>
      </c>
      <c r="AU268" s="79">
        <f>SUM(Gosforth:Ermelo!AU268)</f>
        <v>0</v>
      </c>
      <c r="AV268" s="79">
        <f>SUM(Gosforth:Ermelo!AV268)</f>
        <v>0</v>
      </c>
      <c r="AW268" s="79">
        <f>SUM(Gosforth:Ermelo!AW268)</f>
        <v>0</v>
      </c>
      <c r="AX268" s="79">
        <f>SUM(Gosforth:Ermelo!AX268)</f>
        <v>0</v>
      </c>
      <c r="AY268" s="79">
        <f>SUM(Gosforth:Ermelo!AY268)</f>
        <v>0</v>
      </c>
      <c r="AZ268" s="79">
        <f>SUM(Gosforth:Ermelo!AZ268)</f>
        <v>0</v>
      </c>
      <c r="BA268" s="79">
        <f>SUM(Gosforth:Ermelo!BA268)</f>
        <v>0</v>
      </c>
      <c r="BB268" s="79">
        <f>SUM(Gosforth:Ermelo!BB268)</f>
        <v>0</v>
      </c>
      <c r="BC268" s="79">
        <f>SUM(Gosforth:Ermelo!BC268)</f>
        <v>0</v>
      </c>
      <c r="BD268" s="79">
        <f>SUM(Gosforth:Ermelo!BD268)</f>
        <v>0</v>
      </c>
      <c r="BE268" s="78">
        <f>SUM(Gosforth:Ermelo!BE268)</f>
        <v>0</v>
      </c>
      <c r="BF268" s="80">
        <f>SUM(Gosforth:Ermelo!BF268)</f>
        <v>0</v>
      </c>
      <c r="BG268" s="79">
        <f>SUM(Gosforth:Ermelo!BG268)</f>
        <v>0</v>
      </c>
      <c r="BH268" s="79">
        <f>SUM(Gosforth:Ermelo!BH268)</f>
        <v>0</v>
      </c>
      <c r="BI268" s="79">
        <f>SUM(Gosforth:Ermelo!BI268)</f>
        <v>0</v>
      </c>
      <c r="BJ268" s="79">
        <f>SUM(Gosforth:Ermelo!BJ268)</f>
        <v>0</v>
      </c>
      <c r="BK268" s="79">
        <f>SUM(Gosforth:Ermelo!BK268)</f>
        <v>0</v>
      </c>
      <c r="BL268" s="79">
        <f>SUM(Gosforth:Ermelo!BL268)</f>
        <v>0</v>
      </c>
      <c r="BM268" s="79">
        <f>SUM(Gosforth:Ermelo!BM268)</f>
        <v>0</v>
      </c>
      <c r="BN268" s="79">
        <f>SUM(Gosforth:Ermelo!BN268)</f>
        <v>0</v>
      </c>
      <c r="BO268" s="79">
        <f>SUM(Gosforth:Ermelo!BO268)</f>
        <v>0</v>
      </c>
      <c r="BP268" s="79">
        <f>SUM(Gosforth:Ermelo!BP268)</f>
        <v>0</v>
      </c>
      <c r="BQ268" s="78">
        <f>SUM(Gosforth:Ermelo!BQ268)</f>
        <v>0</v>
      </c>
      <c r="BR268" s="80">
        <f>SUM(Gosforth:Ermelo!BR268)</f>
        <v>0</v>
      </c>
      <c r="BS268" s="79">
        <f>SUM(Gosforth:Ermelo!BS268)</f>
        <v>0</v>
      </c>
      <c r="BT268" s="79">
        <f>SUM(Gosforth:Ermelo!BT268)</f>
        <v>0</v>
      </c>
      <c r="BU268" s="79">
        <f>SUM(Gosforth:Ermelo!BU268)</f>
        <v>0</v>
      </c>
      <c r="BV268" s="79">
        <f>SUM(Gosforth:Ermelo!BV268)</f>
        <v>0</v>
      </c>
      <c r="BW268" s="79">
        <f>SUM(Gosforth:Ermelo!BW268)</f>
        <v>0</v>
      </c>
      <c r="BX268" s="79">
        <f>SUM(Gosforth:Ermelo!BX268)</f>
        <v>0</v>
      </c>
      <c r="BY268" s="79">
        <f>SUM(Gosforth:Ermelo!BY268)</f>
        <v>0</v>
      </c>
      <c r="BZ268" s="79">
        <f>SUM(Gosforth:Ermelo!BZ268)</f>
        <v>0</v>
      </c>
      <c r="CA268" s="79">
        <f>SUM(Gosforth:Ermelo!CA268)</f>
        <v>0</v>
      </c>
      <c r="CB268" s="79">
        <f>SUM(Gosforth:Ermelo!CB268)</f>
        <v>0</v>
      </c>
      <c r="CC268" s="78">
        <f>SUM(Gosforth:Ermelo!CC268)</f>
        <v>0</v>
      </c>
      <c r="CD268" s="41" t="s">
        <v>54</v>
      </c>
    </row>
    <row r="269" spans="1:82" s="41" customFormat="1" ht="15">
      <c r="A269" s="154"/>
      <c r="B269" s="180" t="s">
        <v>511</v>
      </c>
      <c r="C269" s="181" t="s">
        <v>434</v>
      </c>
      <c r="D269" s="182" t="s">
        <v>92</v>
      </c>
      <c r="E269" s="329">
        <f>SUM(Gosforth:Ermelo!E269)</f>
        <v>0</v>
      </c>
      <c r="F269" s="221" t="b">
        <f>(Gosforth!G269+Dalpark!G269+Leandra!G269+Trichardt!G269+Ermelo!G269)=G269</f>
        <v>1</v>
      </c>
      <c r="G269" s="76">
        <f t="shared" si="106"/>
        <v>0</v>
      </c>
      <c r="H269" s="77">
        <f>SUM(Gosforth:Ermelo!H269)</f>
        <v>0</v>
      </c>
      <c r="I269" s="78">
        <f>SUM(Gosforth:Ermelo!I269)</f>
        <v>0</v>
      </c>
      <c r="J269" s="77">
        <f>SUM(Gosforth:Ermelo!J269)</f>
        <v>0</v>
      </c>
      <c r="K269" s="79">
        <f>SUM(Gosforth:Ermelo!K269)</f>
        <v>0</v>
      </c>
      <c r="L269" s="79">
        <f>SUM(Gosforth:Ermelo!L269)</f>
        <v>0</v>
      </c>
      <c r="M269" s="79">
        <f>SUM(Gosforth:Ermelo!M269)</f>
        <v>0</v>
      </c>
      <c r="N269" s="79">
        <f>SUM(Gosforth:Ermelo!N269)</f>
        <v>0</v>
      </c>
      <c r="O269" s="79">
        <f>SUM(Gosforth:Ermelo!O269)</f>
        <v>0</v>
      </c>
      <c r="P269" s="79">
        <f>SUM(Gosforth:Ermelo!P269)</f>
        <v>0</v>
      </c>
      <c r="Q269" s="79">
        <f>SUM(Gosforth:Ermelo!Q269)</f>
        <v>0</v>
      </c>
      <c r="R269" s="79">
        <f>SUM(Gosforth:Ermelo!R269)</f>
        <v>0</v>
      </c>
      <c r="S269" s="79">
        <f>SUM(Gosforth:Ermelo!S269)</f>
        <v>0</v>
      </c>
      <c r="T269" s="79">
        <f>SUM(Gosforth:Ermelo!T269)</f>
        <v>0</v>
      </c>
      <c r="U269" s="78">
        <f>SUM(Gosforth:Ermelo!U269)</f>
        <v>0</v>
      </c>
      <c r="V269" s="77">
        <f>SUM(Gosforth:Ermelo!V269)</f>
        <v>0</v>
      </c>
      <c r="W269" s="79">
        <f>SUM(Gosforth:Ermelo!W269)</f>
        <v>0</v>
      </c>
      <c r="X269" s="79">
        <f>SUM(Gosforth:Ermelo!X269)</f>
        <v>0</v>
      </c>
      <c r="Y269" s="79">
        <f>SUM(Gosforth:Ermelo!Y269)</f>
        <v>0</v>
      </c>
      <c r="Z269" s="79">
        <f>SUM(Gosforth:Ermelo!Z269)</f>
        <v>0</v>
      </c>
      <c r="AA269" s="79">
        <f>SUM(Gosforth:Ermelo!AA269)</f>
        <v>0</v>
      </c>
      <c r="AB269" s="79">
        <f>SUM(Gosforth:Ermelo!AB269)</f>
        <v>0</v>
      </c>
      <c r="AC269" s="79">
        <f>SUM(Gosforth:Ermelo!AC269)</f>
        <v>0</v>
      </c>
      <c r="AD269" s="79">
        <f>SUM(Gosforth:Ermelo!AD269)</f>
        <v>0</v>
      </c>
      <c r="AE269" s="79">
        <f>SUM(Gosforth:Ermelo!AE269)</f>
        <v>0</v>
      </c>
      <c r="AF269" s="79">
        <f>SUM(Gosforth:Ermelo!AF269)</f>
        <v>0</v>
      </c>
      <c r="AG269" s="78">
        <f>SUM(Gosforth:Ermelo!AG269)</f>
        <v>0</v>
      </c>
      <c r="AH269" s="80">
        <f>SUM(Gosforth:Ermelo!AH269)</f>
        <v>0</v>
      </c>
      <c r="AI269" s="79">
        <f>SUM(Gosforth:Ermelo!AI269)</f>
        <v>0</v>
      </c>
      <c r="AJ269" s="79">
        <f>SUM(Gosforth:Ermelo!AJ269)</f>
        <v>0</v>
      </c>
      <c r="AK269" s="79">
        <f>SUM(Gosforth:Ermelo!AK269)</f>
        <v>0</v>
      </c>
      <c r="AL269" s="79">
        <f>SUM(Gosforth:Ermelo!AL269)</f>
        <v>0</v>
      </c>
      <c r="AM269" s="79">
        <f>SUM(Gosforth:Ermelo!AM269)</f>
        <v>0</v>
      </c>
      <c r="AN269" s="79">
        <f>SUM(Gosforth:Ermelo!AN269)</f>
        <v>0</v>
      </c>
      <c r="AO269" s="79">
        <f>SUM(Gosforth:Ermelo!AO269)</f>
        <v>0</v>
      </c>
      <c r="AP269" s="79">
        <f>SUM(Gosforth:Ermelo!AP269)</f>
        <v>0</v>
      </c>
      <c r="AQ269" s="79">
        <f>SUM(Gosforth:Ermelo!AQ269)</f>
        <v>0</v>
      </c>
      <c r="AR269" s="79">
        <f>SUM(Gosforth:Ermelo!AR269)</f>
        <v>0</v>
      </c>
      <c r="AS269" s="78">
        <f>SUM(Gosforth:Ermelo!AS269)</f>
        <v>0</v>
      </c>
      <c r="AT269" s="80">
        <f>SUM(Gosforth:Ermelo!AT269)</f>
        <v>0</v>
      </c>
      <c r="AU269" s="79">
        <f>SUM(Gosforth:Ermelo!AU269)</f>
        <v>0</v>
      </c>
      <c r="AV269" s="79">
        <f>SUM(Gosforth:Ermelo!AV269)</f>
        <v>0</v>
      </c>
      <c r="AW269" s="79">
        <f>SUM(Gosforth:Ermelo!AW269)</f>
        <v>0</v>
      </c>
      <c r="AX269" s="79">
        <f>SUM(Gosforth:Ermelo!AX269)</f>
        <v>0</v>
      </c>
      <c r="AY269" s="79">
        <f>SUM(Gosforth:Ermelo!AY269)</f>
        <v>0</v>
      </c>
      <c r="AZ269" s="79">
        <f>SUM(Gosforth:Ermelo!AZ269)</f>
        <v>0</v>
      </c>
      <c r="BA269" s="79">
        <f>SUM(Gosforth:Ermelo!BA269)</f>
        <v>0</v>
      </c>
      <c r="BB269" s="79">
        <f>SUM(Gosforth:Ermelo!BB269)</f>
        <v>0</v>
      </c>
      <c r="BC269" s="79">
        <f>SUM(Gosforth:Ermelo!BC269)</f>
        <v>0</v>
      </c>
      <c r="BD269" s="79">
        <f>SUM(Gosforth:Ermelo!BD269)</f>
        <v>0</v>
      </c>
      <c r="BE269" s="78">
        <f>SUM(Gosforth:Ermelo!BE269)</f>
        <v>0</v>
      </c>
      <c r="BF269" s="80">
        <f>SUM(Gosforth:Ermelo!BF269)</f>
        <v>0</v>
      </c>
      <c r="BG269" s="79">
        <f>SUM(Gosforth:Ermelo!BG269)</f>
        <v>0</v>
      </c>
      <c r="BH269" s="79">
        <f>SUM(Gosforth:Ermelo!BH269)</f>
        <v>0</v>
      </c>
      <c r="BI269" s="79">
        <f>SUM(Gosforth:Ermelo!BI269)</f>
        <v>0</v>
      </c>
      <c r="BJ269" s="79">
        <f>SUM(Gosforth:Ermelo!BJ269)</f>
        <v>0</v>
      </c>
      <c r="BK269" s="79">
        <f>SUM(Gosforth:Ermelo!BK269)</f>
        <v>0</v>
      </c>
      <c r="BL269" s="79">
        <f>SUM(Gosforth:Ermelo!BL269)</f>
        <v>0</v>
      </c>
      <c r="BM269" s="79">
        <f>SUM(Gosforth:Ermelo!BM269)</f>
        <v>0</v>
      </c>
      <c r="BN269" s="79">
        <f>SUM(Gosforth:Ermelo!BN269)</f>
        <v>0</v>
      </c>
      <c r="BO269" s="79">
        <f>SUM(Gosforth:Ermelo!BO269)</f>
        <v>0</v>
      </c>
      <c r="BP269" s="79">
        <f>SUM(Gosforth:Ermelo!BP269)</f>
        <v>0</v>
      </c>
      <c r="BQ269" s="78">
        <f>SUM(Gosforth:Ermelo!BQ269)</f>
        <v>0</v>
      </c>
      <c r="BR269" s="80">
        <f>SUM(Gosforth:Ermelo!BR269)</f>
        <v>0</v>
      </c>
      <c r="BS269" s="79">
        <f>SUM(Gosforth:Ermelo!BS269)</f>
        <v>0</v>
      </c>
      <c r="BT269" s="79">
        <f>SUM(Gosforth:Ermelo!BT269)</f>
        <v>0</v>
      </c>
      <c r="BU269" s="79">
        <f>SUM(Gosforth:Ermelo!BU269)</f>
        <v>0</v>
      </c>
      <c r="BV269" s="79">
        <f>SUM(Gosforth:Ermelo!BV269)</f>
        <v>0</v>
      </c>
      <c r="BW269" s="79">
        <f>SUM(Gosforth:Ermelo!BW269)</f>
        <v>0</v>
      </c>
      <c r="BX269" s="79">
        <f>SUM(Gosforth:Ermelo!BX269)</f>
        <v>0</v>
      </c>
      <c r="BY269" s="79">
        <f>SUM(Gosforth:Ermelo!BY269)</f>
        <v>0</v>
      </c>
      <c r="BZ269" s="79">
        <f>SUM(Gosforth:Ermelo!BZ269)</f>
        <v>0</v>
      </c>
      <c r="CA269" s="79">
        <f>SUM(Gosforth:Ermelo!CA269)</f>
        <v>0</v>
      </c>
      <c r="CB269" s="79">
        <f>SUM(Gosforth:Ermelo!CB269)</f>
        <v>0</v>
      </c>
      <c r="CC269" s="78">
        <f>SUM(Gosforth:Ermelo!CC269)</f>
        <v>0</v>
      </c>
      <c r="CD269" s="41" t="s">
        <v>54</v>
      </c>
    </row>
    <row r="270" spans="1:82" s="41" customFormat="1" ht="15">
      <c r="A270" s="154"/>
      <c r="B270" s="180" t="s">
        <v>512</v>
      </c>
      <c r="C270" s="181" t="s">
        <v>513</v>
      </c>
      <c r="D270" s="182" t="s">
        <v>92</v>
      </c>
      <c r="E270" s="329">
        <f>SUM(Gosforth:Ermelo!E270)</f>
        <v>0</v>
      </c>
      <c r="F270" s="221" t="b">
        <f>(Gosforth!G270+Dalpark!G270+Leandra!G270+Trichardt!G270+Ermelo!G270)=G270</f>
        <v>1</v>
      </c>
      <c r="G270" s="76">
        <f t="shared" si="106"/>
        <v>0</v>
      </c>
      <c r="H270" s="77">
        <f>SUM(Gosforth:Ermelo!H270)</f>
        <v>0</v>
      </c>
      <c r="I270" s="78">
        <f>SUM(Gosforth:Ermelo!I270)</f>
        <v>0</v>
      </c>
      <c r="J270" s="77">
        <f>SUM(Gosforth:Ermelo!J270)</f>
        <v>0</v>
      </c>
      <c r="K270" s="79">
        <f>SUM(Gosforth:Ermelo!K270)</f>
        <v>0</v>
      </c>
      <c r="L270" s="79">
        <f>SUM(Gosforth:Ermelo!L270)</f>
        <v>0</v>
      </c>
      <c r="M270" s="79">
        <f>SUM(Gosforth:Ermelo!M270)</f>
        <v>0</v>
      </c>
      <c r="N270" s="79">
        <f>SUM(Gosforth:Ermelo!N270)</f>
        <v>0</v>
      </c>
      <c r="O270" s="79">
        <f>SUM(Gosforth:Ermelo!O270)</f>
        <v>0</v>
      </c>
      <c r="P270" s="79">
        <f>SUM(Gosforth:Ermelo!P270)</f>
        <v>0</v>
      </c>
      <c r="Q270" s="79">
        <f>SUM(Gosforth:Ermelo!Q270)</f>
        <v>0</v>
      </c>
      <c r="R270" s="79">
        <f>SUM(Gosforth:Ermelo!R270)</f>
        <v>0</v>
      </c>
      <c r="S270" s="79">
        <f>SUM(Gosforth:Ermelo!S270)</f>
        <v>0</v>
      </c>
      <c r="T270" s="79">
        <f>SUM(Gosforth:Ermelo!T270)</f>
        <v>0</v>
      </c>
      <c r="U270" s="78">
        <f>SUM(Gosforth:Ermelo!U270)</f>
        <v>0</v>
      </c>
      <c r="V270" s="77">
        <f>SUM(Gosforth:Ermelo!V270)</f>
        <v>0</v>
      </c>
      <c r="W270" s="79">
        <f>SUM(Gosforth:Ermelo!W270)</f>
        <v>0</v>
      </c>
      <c r="X270" s="79">
        <f>SUM(Gosforth:Ermelo!X270)</f>
        <v>0</v>
      </c>
      <c r="Y270" s="79">
        <f>SUM(Gosforth:Ermelo!Y270)</f>
        <v>0</v>
      </c>
      <c r="Z270" s="79">
        <f>SUM(Gosforth:Ermelo!Z270)</f>
        <v>0</v>
      </c>
      <c r="AA270" s="79">
        <f>SUM(Gosforth:Ermelo!AA270)</f>
        <v>0</v>
      </c>
      <c r="AB270" s="79">
        <f>SUM(Gosforth:Ermelo!AB270)</f>
        <v>0</v>
      </c>
      <c r="AC270" s="79">
        <f>SUM(Gosforth:Ermelo!AC270)</f>
        <v>0</v>
      </c>
      <c r="AD270" s="79">
        <f>SUM(Gosforth:Ermelo!AD270)</f>
        <v>0</v>
      </c>
      <c r="AE270" s="79">
        <f>SUM(Gosforth:Ermelo!AE270)</f>
        <v>0</v>
      </c>
      <c r="AF270" s="79">
        <f>SUM(Gosforth:Ermelo!AF270)</f>
        <v>0</v>
      </c>
      <c r="AG270" s="78">
        <f>SUM(Gosforth:Ermelo!AG270)</f>
        <v>0</v>
      </c>
      <c r="AH270" s="80">
        <f>SUM(Gosforth:Ermelo!AH270)</f>
        <v>0</v>
      </c>
      <c r="AI270" s="79">
        <f>SUM(Gosforth:Ermelo!AI270)</f>
        <v>0</v>
      </c>
      <c r="AJ270" s="79">
        <f>SUM(Gosforth:Ermelo!AJ270)</f>
        <v>0</v>
      </c>
      <c r="AK270" s="79">
        <f>SUM(Gosforth:Ermelo!AK270)</f>
        <v>0</v>
      </c>
      <c r="AL270" s="79">
        <f>SUM(Gosforth:Ermelo!AL270)</f>
        <v>0</v>
      </c>
      <c r="AM270" s="79">
        <f>SUM(Gosforth:Ermelo!AM270)</f>
        <v>0</v>
      </c>
      <c r="AN270" s="79">
        <f>SUM(Gosforth:Ermelo!AN270)</f>
        <v>0</v>
      </c>
      <c r="AO270" s="79">
        <f>SUM(Gosforth:Ermelo!AO270)</f>
        <v>0</v>
      </c>
      <c r="AP270" s="79">
        <f>SUM(Gosforth:Ermelo!AP270)</f>
        <v>0</v>
      </c>
      <c r="AQ270" s="79">
        <f>SUM(Gosforth:Ermelo!AQ270)</f>
        <v>0</v>
      </c>
      <c r="AR270" s="79">
        <f>SUM(Gosforth:Ermelo!AR270)</f>
        <v>0</v>
      </c>
      <c r="AS270" s="78">
        <f>SUM(Gosforth:Ermelo!AS270)</f>
        <v>0</v>
      </c>
      <c r="AT270" s="80">
        <f>SUM(Gosforth:Ermelo!AT270)</f>
        <v>0</v>
      </c>
      <c r="AU270" s="79">
        <f>SUM(Gosforth:Ermelo!AU270)</f>
        <v>0</v>
      </c>
      <c r="AV270" s="79">
        <f>SUM(Gosforth:Ermelo!AV270)</f>
        <v>0</v>
      </c>
      <c r="AW270" s="79">
        <f>SUM(Gosforth:Ermelo!AW270)</f>
        <v>0</v>
      </c>
      <c r="AX270" s="79">
        <f>SUM(Gosforth:Ermelo!AX270)</f>
        <v>0</v>
      </c>
      <c r="AY270" s="79">
        <f>SUM(Gosforth:Ermelo!AY270)</f>
        <v>0</v>
      </c>
      <c r="AZ270" s="79">
        <f>SUM(Gosforth:Ermelo!AZ270)</f>
        <v>0</v>
      </c>
      <c r="BA270" s="79">
        <f>SUM(Gosforth:Ermelo!BA270)</f>
        <v>0</v>
      </c>
      <c r="BB270" s="79">
        <f>SUM(Gosforth:Ermelo!BB270)</f>
        <v>0</v>
      </c>
      <c r="BC270" s="79">
        <f>SUM(Gosforth:Ermelo!BC270)</f>
        <v>0</v>
      </c>
      <c r="BD270" s="79">
        <f>SUM(Gosforth:Ermelo!BD270)</f>
        <v>0</v>
      </c>
      <c r="BE270" s="78">
        <f>SUM(Gosforth:Ermelo!BE270)</f>
        <v>0</v>
      </c>
      <c r="BF270" s="80">
        <f>SUM(Gosforth:Ermelo!BF270)</f>
        <v>0</v>
      </c>
      <c r="BG270" s="79">
        <f>SUM(Gosforth:Ermelo!BG270)</f>
        <v>0</v>
      </c>
      <c r="BH270" s="79">
        <f>SUM(Gosforth:Ermelo!BH270)</f>
        <v>0</v>
      </c>
      <c r="BI270" s="79">
        <f>SUM(Gosforth:Ermelo!BI270)</f>
        <v>0</v>
      </c>
      <c r="BJ270" s="79">
        <f>SUM(Gosforth:Ermelo!BJ270)</f>
        <v>0</v>
      </c>
      <c r="BK270" s="79">
        <f>SUM(Gosforth:Ermelo!BK270)</f>
        <v>0</v>
      </c>
      <c r="BL270" s="79">
        <f>SUM(Gosforth:Ermelo!BL270)</f>
        <v>0</v>
      </c>
      <c r="BM270" s="79">
        <f>SUM(Gosforth:Ermelo!BM270)</f>
        <v>0</v>
      </c>
      <c r="BN270" s="79">
        <f>SUM(Gosforth:Ermelo!BN270)</f>
        <v>0</v>
      </c>
      <c r="BO270" s="79">
        <f>SUM(Gosforth:Ermelo!BO270)</f>
        <v>0</v>
      </c>
      <c r="BP270" s="79">
        <f>SUM(Gosforth:Ermelo!BP270)</f>
        <v>0</v>
      </c>
      <c r="BQ270" s="78">
        <f>SUM(Gosforth:Ermelo!BQ270)</f>
        <v>0</v>
      </c>
      <c r="BR270" s="80">
        <f>SUM(Gosforth:Ermelo!BR270)</f>
        <v>0</v>
      </c>
      <c r="BS270" s="79">
        <f>SUM(Gosforth:Ermelo!BS270)</f>
        <v>0</v>
      </c>
      <c r="BT270" s="79">
        <f>SUM(Gosforth:Ermelo!BT270)</f>
        <v>0</v>
      </c>
      <c r="BU270" s="79">
        <f>SUM(Gosforth:Ermelo!BU270)</f>
        <v>0</v>
      </c>
      <c r="BV270" s="79">
        <f>SUM(Gosforth:Ermelo!BV270)</f>
        <v>0</v>
      </c>
      <c r="BW270" s="79">
        <f>SUM(Gosforth:Ermelo!BW270)</f>
        <v>0</v>
      </c>
      <c r="BX270" s="79">
        <f>SUM(Gosforth:Ermelo!BX270)</f>
        <v>0</v>
      </c>
      <c r="BY270" s="79">
        <f>SUM(Gosforth:Ermelo!BY270)</f>
        <v>0</v>
      </c>
      <c r="BZ270" s="79">
        <f>SUM(Gosforth:Ermelo!BZ270)</f>
        <v>0</v>
      </c>
      <c r="CA270" s="79">
        <f>SUM(Gosforth:Ermelo!CA270)</f>
        <v>0</v>
      </c>
      <c r="CB270" s="79">
        <f>SUM(Gosforth:Ermelo!CB270)</f>
        <v>0</v>
      </c>
      <c r="CC270" s="78">
        <f>SUM(Gosforth:Ermelo!CC270)</f>
        <v>0</v>
      </c>
      <c r="CD270" s="41" t="s">
        <v>54</v>
      </c>
    </row>
    <row r="271" spans="1:82" s="41" customFormat="1" ht="30">
      <c r="A271" s="154"/>
      <c r="B271" s="180" t="s">
        <v>514</v>
      </c>
      <c r="C271" s="181" t="s">
        <v>515</v>
      </c>
      <c r="D271" s="182" t="s">
        <v>501</v>
      </c>
      <c r="E271" s="329">
        <f>SUM(Gosforth:Ermelo!E271)</f>
        <v>0</v>
      </c>
      <c r="F271" s="221" t="b">
        <f>(Gosforth!G271+Dalpark!G271+Leandra!G271+Trichardt!G271+Ermelo!G271)=G271</f>
        <v>1</v>
      </c>
      <c r="G271" s="76">
        <f t="shared" si="106"/>
        <v>0</v>
      </c>
      <c r="H271" s="77">
        <f>SUM(Gosforth:Ermelo!H271)</f>
        <v>0</v>
      </c>
      <c r="I271" s="78">
        <f>SUM(Gosforth:Ermelo!I271)</f>
        <v>0</v>
      </c>
      <c r="J271" s="77">
        <f>SUM(Gosforth:Ermelo!J271)</f>
        <v>0</v>
      </c>
      <c r="K271" s="79">
        <f>SUM(Gosforth:Ermelo!K271)</f>
        <v>0</v>
      </c>
      <c r="L271" s="79">
        <f>SUM(Gosforth:Ermelo!L271)</f>
        <v>0</v>
      </c>
      <c r="M271" s="79">
        <f>SUM(Gosforth:Ermelo!M271)</f>
        <v>0</v>
      </c>
      <c r="N271" s="79">
        <f>SUM(Gosforth:Ermelo!N271)</f>
        <v>0</v>
      </c>
      <c r="O271" s="79">
        <f>SUM(Gosforth:Ermelo!O271)</f>
        <v>0</v>
      </c>
      <c r="P271" s="79">
        <f>SUM(Gosforth:Ermelo!P271)</f>
        <v>0</v>
      </c>
      <c r="Q271" s="79">
        <f>SUM(Gosforth:Ermelo!Q271)</f>
        <v>0</v>
      </c>
      <c r="R271" s="79">
        <f>SUM(Gosforth:Ermelo!R271)</f>
        <v>0</v>
      </c>
      <c r="S271" s="79">
        <f>SUM(Gosforth:Ermelo!S271)</f>
        <v>0</v>
      </c>
      <c r="T271" s="79">
        <f>SUM(Gosforth:Ermelo!T271)</f>
        <v>0</v>
      </c>
      <c r="U271" s="78">
        <f>SUM(Gosforth:Ermelo!U271)</f>
        <v>0</v>
      </c>
      <c r="V271" s="77">
        <f>SUM(Gosforth:Ermelo!V271)</f>
        <v>0</v>
      </c>
      <c r="W271" s="79">
        <f>SUM(Gosforth:Ermelo!W271)</f>
        <v>0</v>
      </c>
      <c r="X271" s="79">
        <f>SUM(Gosforth:Ermelo!X271)</f>
        <v>0</v>
      </c>
      <c r="Y271" s="79">
        <f>SUM(Gosforth:Ermelo!Y271)</f>
        <v>0</v>
      </c>
      <c r="Z271" s="79">
        <f>SUM(Gosforth:Ermelo!Z271)</f>
        <v>0</v>
      </c>
      <c r="AA271" s="79">
        <f>SUM(Gosforth:Ermelo!AA271)</f>
        <v>0</v>
      </c>
      <c r="AB271" s="79">
        <f>SUM(Gosforth:Ermelo!AB271)</f>
        <v>0</v>
      </c>
      <c r="AC271" s="79">
        <f>SUM(Gosforth:Ermelo!AC271)</f>
        <v>0</v>
      </c>
      <c r="AD271" s="79">
        <f>SUM(Gosforth:Ermelo!AD271)</f>
        <v>0</v>
      </c>
      <c r="AE271" s="79">
        <f>SUM(Gosforth:Ermelo!AE271)</f>
        <v>0</v>
      </c>
      <c r="AF271" s="79">
        <f>SUM(Gosforth:Ermelo!AF271)</f>
        <v>0</v>
      </c>
      <c r="AG271" s="78">
        <f>SUM(Gosforth:Ermelo!AG271)</f>
        <v>0</v>
      </c>
      <c r="AH271" s="80">
        <f>SUM(Gosforth:Ermelo!AH271)</f>
        <v>0</v>
      </c>
      <c r="AI271" s="79">
        <f>SUM(Gosforth:Ermelo!AI271)</f>
        <v>0</v>
      </c>
      <c r="AJ271" s="79">
        <f>SUM(Gosforth:Ermelo!AJ271)</f>
        <v>0</v>
      </c>
      <c r="AK271" s="79">
        <f>SUM(Gosforth:Ermelo!AK271)</f>
        <v>0</v>
      </c>
      <c r="AL271" s="79">
        <f>SUM(Gosforth:Ermelo!AL271)</f>
        <v>0</v>
      </c>
      <c r="AM271" s="79">
        <f>SUM(Gosforth:Ermelo!AM271)</f>
        <v>0</v>
      </c>
      <c r="AN271" s="79">
        <f>SUM(Gosforth:Ermelo!AN271)</f>
        <v>0</v>
      </c>
      <c r="AO271" s="79">
        <f>SUM(Gosforth:Ermelo!AO271)</f>
        <v>0</v>
      </c>
      <c r="AP271" s="79">
        <f>SUM(Gosforth:Ermelo!AP271)</f>
        <v>0</v>
      </c>
      <c r="AQ271" s="79">
        <f>SUM(Gosforth:Ermelo!AQ271)</f>
        <v>0</v>
      </c>
      <c r="AR271" s="79">
        <f>SUM(Gosforth:Ermelo!AR271)</f>
        <v>0</v>
      </c>
      <c r="AS271" s="78">
        <f>SUM(Gosforth:Ermelo!AS271)</f>
        <v>0</v>
      </c>
      <c r="AT271" s="80">
        <f>SUM(Gosforth:Ermelo!AT271)</f>
        <v>0</v>
      </c>
      <c r="AU271" s="79">
        <f>SUM(Gosforth:Ermelo!AU271)</f>
        <v>0</v>
      </c>
      <c r="AV271" s="79">
        <f>SUM(Gosforth:Ermelo!AV271)</f>
        <v>0</v>
      </c>
      <c r="AW271" s="79">
        <f>SUM(Gosforth:Ermelo!AW271)</f>
        <v>0</v>
      </c>
      <c r="AX271" s="79">
        <f>SUM(Gosforth:Ermelo!AX271)</f>
        <v>0</v>
      </c>
      <c r="AY271" s="79">
        <f>SUM(Gosforth:Ermelo!AY271)</f>
        <v>0</v>
      </c>
      <c r="AZ271" s="79">
        <f>SUM(Gosforth:Ermelo!AZ271)</f>
        <v>0</v>
      </c>
      <c r="BA271" s="79">
        <f>SUM(Gosforth:Ermelo!BA271)</f>
        <v>0</v>
      </c>
      <c r="BB271" s="79">
        <f>SUM(Gosforth:Ermelo!BB271)</f>
        <v>0</v>
      </c>
      <c r="BC271" s="79">
        <f>SUM(Gosforth:Ermelo!BC271)</f>
        <v>0</v>
      </c>
      <c r="BD271" s="79">
        <f>SUM(Gosforth:Ermelo!BD271)</f>
        <v>0</v>
      </c>
      <c r="BE271" s="78">
        <f>SUM(Gosforth:Ermelo!BE271)</f>
        <v>0</v>
      </c>
      <c r="BF271" s="80">
        <f>SUM(Gosforth:Ermelo!BF271)</f>
        <v>0</v>
      </c>
      <c r="BG271" s="79">
        <f>SUM(Gosforth:Ermelo!BG271)</f>
        <v>0</v>
      </c>
      <c r="BH271" s="79">
        <f>SUM(Gosforth:Ermelo!BH271)</f>
        <v>0</v>
      </c>
      <c r="BI271" s="79">
        <f>SUM(Gosforth:Ermelo!BI271)</f>
        <v>0</v>
      </c>
      <c r="BJ271" s="79">
        <f>SUM(Gosforth:Ermelo!BJ271)</f>
        <v>0</v>
      </c>
      <c r="BK271" s="79">
        <f>SUM(Gosforth:Ermelo!BK271)</f>
        <v>0</v>
      </c>
      <c r="BL271" s="79">
        <f>SUM(Gosforth:Ermelo!BL271)</f>
        <v>0</v>
      </c>
      <c r="BM271" s="79">
        <f>SUM(Gosforth:Ermelo!BM271)</f>
        <v>0</v>
      </c>
      <c r="BN271" s="79">
        <f>SUM(Gosforth:Ermelo!BN271)</f>
        <v>0</v>
      </c>
      <c r="BO271" s="79">
        <f>SUM(Gosforth:Ermelo!BO271)</f>
        <v>0</v>
      </c>
      <c r="BP271" s="79">
        <f>SUM(Gosforth:Ermelo!BP271)</f>
        <v>0</v>
      </c>
      <c r="BQ271" s="78">
        <f>SUM(Gosforth:Ermelo!BQ271)</f>
        <v>0</v>
      </c>
      <c r="BR271" s="80">
        <f>SUM(Gosforth:Ermelo!BR271)</f>
        <v>0</v>
      </c>
      <c r="BS271" s="79">
        <f>SUM(Gosforth:Ermelo!BS271)</f>
        <v>0</v>
      </c>
      <c r="BT271" s="79">
        <f>SUM(Gosforth:Ermelo!BT271)</f>
        <v>0</v>
      </c>
      <c r="BU271" s="79">
        <f>SUM(Gosforth:Ermelo!BU271)</f>
        <v>0</v>
      </c>
      <c r="BV271" s="79">
        <f>SUM(Gosforth:Ermelo!BV271)</f>
        <v>0</v>
      </c>
      <c r="BW271" s="79">
        <f>SUM(Gosforth:Ermelo!BW271)</f>
        <v>0</v>
      </c>
      <c r="BX271" s="79">
        <f>SUM(Gosforth:Ermelo!BX271)</f>
        <v>0</v>
      </c>
      <c r="BY271" s="79">
        <f>SUM(Gosforth:Ermelo!BY271)</f>
        <v>0</v>
      </c>
      <c r="BZ271" s="79">
        <f>SUM(Gosforth:Ermelo!BZ271)</f>
        <v>0</v>
      </c>
      <c r="CA271" s="79">
        <f>SUM(Gosforth:Ermelo!CA271)</f>
        <v>0</v>
      </c>
      <c r="CB271" s="79">
        <f>SUM(Gosforth:Ermelo!CB271)</f>
        <v>0</v>
      </c>
      <c r="CC271" s="78">
        <f>SUM(Gosforth:Ermelo!CC271)</f>
        <v>0</v>
      </c>
      <c r="CD271" s="41" t="s">
        <v>54</v>
      </c>
    </row>
    <row r="272" spans="1:82" s="41" customFormat="1" ht="15">
      <c r="A272" s="154"/>
      <c r="B272" s="180" t="s">
        <v>516</v>
      </c>
      <c r="C272" s="181" t="s">
        <v>517</v>
      </c>
      <c r="D272" s="182" t="s">
        <v>501</v>
      </c>
      <c r="E272" s="329">
        <f>SUM(Gosforth:Ermelo!E272)</f>
        <v>0</v>
      </c>
      <c r="F272" s="221" t="b">
        <f>(Gosforth!G272+Dalpark!G272+Leandra!G272+Trichardt!G272+Ermelo!G272)=G272</f>
        <v>1</v>
      </c>
      <c r="G272" s="76">
        <f t="shared" si="106"/>
        <v>0</v>
      </c>
      <c r="H272" s="77">
        <f>SUM(Gosforth:Ermelo!H272)</f>
        <v>0</v>
      </c>
      <c r="I272" s="78">
        <f>SUM(Gosforth:Ermelo!I272)</f>
        <v>0</v>
      </c>
      <c r="J272" s="77">
        <f>SUM(Gosforth:Ermelo!J272)</f>
        <v>0</v>
      </c>
      <c r="K272" s="79">
        <f>SUM(Gosforth:Ermelo!K272)</f>
        <v>0</v>
      </c>
      <c r="L272" s="79">
        <f>SUM(Gosforth:Ermelo!L272)</f>
        <v>0</v>
      </c>
      <c r="M272" s="79">
        <f>SUM(Gosforth:Ermelo!M272)</f>
        <v>0</v>
      </c>
      <c r="N272" s="79">
        <f>SUM(Gosforth:Ermelo!N272)</f>
        <v>0</v>
      </c>
      <c r="O272" s="79">
        <f>SUM(Gosforth:Ermelo!O272)</f>
        <v>0</v>
      </c>
      <c r="P272" s="79">
        <f>SUM(Gosforth:Ermelo!P272)</f>
        <v>0</v>
      </c>
      <c r="Q272" s="79">
        <f>SUM(Gosforth:Ermelo!Q272)</f>
        <v>0</v>
      </c>
      <c r="R272" s="79">
        <f>SUM(Gosforth:Ermelo!R272)</f>
        <v>0</v>
      </c>
      <c r="S272" s="79">
        <f>SUM(Gosforth:Ermelo!S272)</f>
        <v>0</v>
      </c>
      <c r="T272" s="79">
        <f>SUM(Gosforth:Ermelo!T272)</f>
        <v>0</v>
      </c>
      <c r="U272" s="78">
        <f>SUM(Gosforth:Ermelo!U272)</f>
        <v>0</v>
      </c>
      <c r="V272" s="77">
        <f>SUM(Gosforth:Ermelo!V272)</f>
        <v>0</v>
      </c>
      <c r="W272" s="79">
        <f>SUM(Gosforth:Ermelo!W272)</f>
        <v>0</v>
      </c>
      <c r="X272" s="79">
        <f>SUM(Gosforth:Ermelo!X272)</f>
        <v>0</v>
      </c>
      <c r="Y272" s="79">
        <f>SUM(Gosforth:Ermelo!Y272)</f>
        <v>0</v>
      </c>
      <c r="Z272" s="79">
        <f>SUM(Gosforth:Ermelo!Z272)</f>
        <v>0</v>
      </c>
      <c r="AA272" s="79">
        <f>SUM(Gosforth:Ermelo!AA272)</f>
        <v>0</v>
      </c>
      <c r="AB272" s="79">
        <f>SUM(Gosforth:Ermelo!AB272)</f>
        <v>0</v>
      </c>
      <c r="AC272" s="79">
        <f>SUM(Gosforth:Ermelo!AC272)</f>
        <v>0</v>
      </c>
      <c r="AD272" s="79">
        <f>SUM(Gosforth:Ermelo!AD272)</f>
        <v>0</v>
      </c>
      <c r="AE272" s="79">
        <f>SUM(Gosforth:Ermelo!AE272)</f>
        <v>0</v>
      </c>
      <c r="AF272" s="79">
        <f>SUM(Gosforth:Ermelo!AF272)</f>
        <v>0</v>
      </c>
      <c r="AG272" s="78">
        <f>SUM(Gosforth:Ermelo!AG272)</f>
        <v>0</v>
      </c>
      <c r="AH272" s="80">
        <f>SUM(Gosforth:Ermelo!AH272)</f>
        <v>0</v>
      </c>
      <c r="AI272" s="79">
        <f>SUM(Gosforth:Ermelo!AI272)</f>
        <v>0</v>
      </c>
      <c r="AJ272" s="79">
        <f>SUM(Gosforth:Ermelo!AJ272)</f>
        <v>0</v>
      </c>
      <c r="AK272" s="79">
        <f>SUM(Gosforth:Ermelo!AK272)</f>
        <v>0</v>
      </c>
      <c r="AL272" s="79">
        <f>SUM(Gosforth:Ermelo!AL272)</f>
        <v>0</v>
      </c>
      <c r="AM272" s="79">
        <f>SUM(Gosforth:Ermelo!AM272)</f>
        <v>0</v>
      </c>
      <c r="AN272" s="79">
        <f>SUM(Gosforth:Ermelo!AN272)</f>
        <v>0</v>
      </c>
      <c r="AO272" s="79">
        <f>SUM(Gosforth:Ermelo!AO272)</f>
        <v>0</v>
      </c>
      <c r="AP272" s="79">
        <f>SUM(Gosforth:Ermelo!AP272)</f>
        <v>0</v>
      </c>
      <c r="AQ272" s="79">
        <f>SUM(Gosforth:Ermelo!AQ272)</f>
        <v>0</v>
      </c>
      <c r="AR272" s="79">
        <f>SUM(Gosforth:Ermelo!AR272)</f>
        <v>0</v>
      </c>
      <c r="AS272" s="78">
        <f>SUM(Gosforth:Ermelo!AS272)</f>
        <v>0</v>
      </c>
      <c r="AT272" s="80">
        <f>SUM(Gosforth:Ermelo!AT272)</f>
        <v>0</v>
      </c>
      <c r="AU272" s="79">
        <f>SUM(Gosforth:Ermelo!AU272)</f>
        <v>0</v>
      </c>
      <c r="AV272" s="79">
        <f>SUM(Gosforth:Ermelo!AV272)</f>
        <v>0</v>
      </c>
      <c r="AW272" s="79">
        <f>SUM(Gosforth:Ermelo!AW272)</f>
        <v>0</v>
      </c>
      <c r="AX272" s="79">
        <f>SUM(Gosforth:Ermelo!AX272)</f>
        <v>0</v>
      </c>
      <c r="AY272" s="79">
        <f>SUM(Gosforth:Ermelo!AY272)</f>
        <v>0</v>
      </c>
      <c r="AZ272" s="79">
        <f>SUM(Gosforth:Ermelo!AZ272)</f>
        <v>0</v>
      </c>
      <c r="BA272" s="79">
        <f>SUM(Gosforth:Ermelo!BA272)</f>
        <v>0</v>
      </c>
      <c r="BB272" s="79">
        <f>SUM(Gosforth:Ermelo!BB272)</f>
        <v>0</v>
      </c>
      <c r="BC272" s="79">
        <f>SUM(Gosforth:Ermelo!BC272)</f>
        <v>0</v>
      </c>
      <c r="BD272" s="79">
        <f>SUM(Gosforth:Ermelo!BD272)</f>
        <v>0</v>
      </c>
      <c r="BE272" s="78">
        <f>SUM(Gosforth:Ermelo!BE272)</f>
        <v>0</v>
      </c>
      <c r="BF272" s="80">
        <f>SUM(Gosforth:Ermelo!BF272)</f>
        <v>0</v>
      </c>
      <c r="BG272" s="79">
        <f>SUM(Gosforth:Ermelo!BG272)</f>
        <v>0</v>
      </c>
      <c r="BH272" s="79">
        <f>SUM(Gosforth:Ermelo!BH272)</f>
        <v>0</v>
      </c>
      <c r="BI272" s="79">
        <f>SUM(Gosforth:Ermelo!BI272)</f>
        <v>0</v>
      </c>
      <c r="BJ272" s="79">
        <f>SUM(Gosforth:Ermelo!BJ272)</f>
        <v>0</v>
      </c>
      <c r="BK272" s="79">
        <f>SUM(Gosforth:Ermelo!BK272)</f>
        <v>0</v>
      </c>
      <c r="BL272" s="79">
        <f>SUM(Gosforth:Ermelo!BL272)</f>
        <v>0</v>
      </c>
      <c r="BM272" s="79">
        <f>SUM(Gosforth:Ermelo!BM272)</f>
        <v>0</v>
      </c>
      <c r="BN272" s="79">
        <f>SUM(Gosforth:Ermelo!BN272)</f>
        <v>0</v>
      </c>
      <c r="BO272" s="79">
        <f>SUM(Gosforth:Ermelo!BO272)</f>
        <v>0</v>
      </c>
      <c r="BP272" s="79">
        <f>SUM(Gosforth:Ermelo!BP272)</f>
        <v>0</v>
      </c>
      <c r="BQ272" s="78">
        <f>SUM(Gosforth:Ermelo!BQ272)</f>
        <v>0</v>
      </c>
      <c r="BR272" s="80">
        <f>SUM(Gosforth:Ermelo!BR272)</f>
        <v>0</v>
      </c>
      <c r="BS272" s="79">
        <f>SUM(Gosforth:Ermelo!BS272)</f>
        <v>0</v>
      </c>
      <c r="BT272" s="79">
        <f>SUM(Gosforth:Ermelo!BT272)</f>
        <v>0</v>
      </c>
      <c r="BU272" s="79">
        <f>SUM(Gosforth:Ermelo!BU272)</f>
        <v>0</v>
      </c>
      <c r="BV272" s="79">
        <f>SUM(Gosforth:Ermelo!BV272)</f>
        <v>0</v>
      </c>
      <c r="BW272" s="79">
        <f>SUM(Gosforth:Ermelo!BW272)</f>
        <v>0</v>
      </c>
      <c r="BX272" s="79">
        <f>SUM(Gosforth:Ermelo!BX272)</f>
        <v>0</v>
      </c>
      <c r="BY272" s="79">
        <f>SUM(Gosforth:Ermelo!BY272)</f>
        <v>0</v>
      </c>
      <c r="BZ272" s="79">
        <f>SUM(Gosforth:Ermelo!BZ272)</f>
        <v>0</v>
      </c>
      <c r="CA272" s="79">
        <f>SUM(Gosforth:Ermelo!CA272)</f>
        <v>0</v>
      </c>
      <c r="CB272" s="79">
        <f>SUM(Gosforth:Ermelo!CB272)</f>
        <v>0</v>
      </c>
      <c r="CC272" s="78">
        <f>SUM(Gosforth:Ermelo!CC272)</f>
        <v>0</v>
      </c>
      <c r="CD272" s="41" t="s">
        <v>54</v>
      </c>
    </row>
    <row r="273" spans="2:82" s="41" customFormat="1" ht="15">
      <c r="B273" s="180" t="s">
        <v>518</v>
      </c>
      <c r="C273" s="181" t="s">
        <v>519</v>
      </c>
      <c r="D273" s="182" t="s">
        <v>501</v>
      </c>
      <c r="E273" s="329">
        <f>SUM(Gosforth:Ermelo!E273)</f>
        <v>0</v>
      </c>
      <c r="F273" s="221" t="b">
        <f>(Gosforth!G273+Dalpark!G273+Leandra!G273+Trichardt!G273+Ermelo!G273)=G273</f>
        <v>1</v>
      </c>
      <c r="G273" s="76">
        <f t="shared" si="106"/>
        <v>0</v>
      </c>
      <c r="H273" s="77">
        <f>SUM(Gosforth:Ermelo!H273)</f>
        <v>0</v>
      </c>
      <c r="I273" s="78">
        <f>SUM(Gosforth:Ermelo!I273)</f>
        <v>0</v>
      </c>
      <c r="J273" s="77">
        <f>SUM(Gosforth:Ermelo!J273)</f>
        <v>0</v>
      </c>
      <c r="K273" s="79">
        <f>SUM(Gosforth:Ermelo!K273)</f>
        <v>0</v>
      </c>
      <c r="L273" s="79">
        <f>SUM(Gosforth:Ermelo!L273)</f>
        <v>0</v>
      </c>
      <c r="M273" s="79">
        <f>SUM(Gosforth:Ermelo!M273)</f>
        <v>0</v>
      </c>
      <c r="N273" s="79">
        <f>SUM(Gosforth:Ermelo!N273)</f>
        <v>0</v>
      </c>
      <c r="O273" s="79">
        <f>SUM(Gosforth:Ermelo!O273)</f>
        <v>0</v>
      </c>
      <c r="P273" s="79">
        <f>SUM(Gosforth:Ermelo!P273)</f>
        <v>0</v>
      </c>
      <c r="Q273" s="79">
        <f>SUM(Gosforth:Ermelo!Q273)</f>
        <v>0</v>
      </c>
      <c r="R273" s="79">
        <f>SUM(Gosforth:Ermelo!R273)</f>
        <v>0</v>
      </c>
      <c r="S273" s="79">
        <f>SUM(Gosforth:Ermelo!S273)</f>
        <v>0</v>
      </c>
      <c r="T273" s="79">
        <f>SUM(Gosforth:Ermelo!T273)</f>
        <v>0</v>
      </c>
      <c r="U273" s="78">
        <f>SUM(Gosforth:Ermelo!U273)</f>
        <v>0</v>
      </c>
      <c r="V273" s="77">
        <f>SUM(Gosforth:Ermelo!V273)</f>
        <v>0</v>
      </c>
      <c r="W273" s="79">
        <f>SUM(Gosforth:Ermelo!W273)</f>
        <v>0</v>
      </c>
      <c r="X273" s="79">
        <f>SUM(Gosforth:Ermelo!X273)</f>
        <v>0</v>
      </c>
      <c r="Y273" s="79">
        <f>SUM(Gosforth:Ermelo!Y273)</f>
        <v>0</v>
      </c>
      <c r="Z273" s="79">
        <f>SUM(Gosforth:Ermelo!Z273)</f>
        <v>0</v>
      </c>
      <c r="AA273" s="79">
        <f>SUM(Gosforth:Ermelo!AA273)</f>
        <v>0</v>
      </c>
      <c r="AB273" s="79">
        <f>SUM(Gosforth:Ermelo!AB273)</f>
        <v>0</v>
      </c>
      <c r="AC273" s="79">
        <f>SUM(Gosforth:Ermelo!AC273)</f>
        <v>0</v>
      </c>
      <c r="AD273" s="79">
        <f>SUM(Gosforth:Ermelo!AD273)</f>
        <v>0</v>
      </c>
      <c r="AE273" s="79">
        <f>SUM(Gosforth:Ermelo!AE273)</f>
        <v>0</v>
      </c>
      <c r="AF273" s="79">
        <f>SUM(Gosforth:Ermelo!AF273)</f>
        <v>0</v>
      </c>
      <c r="AG273" s="78">
        <f>SUM(Gosforth:Ermelo!AG273)</f>
        <v>0</v>
      </c>
      <c r="AH273" s="80">
        <f>SUM(Gosforth:Ermelo!AH273)</f>
        <v>0</v>
      </c>
      <c r="AI273" s="79">
        <f>SUM(Gosforth:Ermelo!AI273)</f>
        <v>0</v>
      </c>
      <c r="AJ273" s="79">
        <f>SUM(Gosforth:Ermelo!AJ273)</f>
        <v>0</v>
      </c>
      <c r="AK273" s="79">
        <f>SUM(Gosforth:Ermelo!AK273)</f>
        <v>0</v>
      </c>
      <c r="AL273" s="79">
        <f>SUM(Gosforth:Ermelo!AL273)</f>
        <v>0</v>
      </c>
      <c r="AM273" s="79">
        <f>SUM(Gosforth:Ermelo!AM273)</f>
        <v>0</v>
      </c>
      <c r="AN273" s="79">
        <f>SUM(Gosforth:Ermelo!AN273)</f>
        <v>0</v>
      </c>
      <c r="AO273" s="79">
        <f>SUM(Gosforth:Ermelo!AO273)</f>
        <v>0</v>
      </c>
      <c r="AP273" s="79">
        <f>SUM(Gosforth:Ermelo!AP273)</f>
        <v>0</v>
      </c>
      <c r="AQ273" s="79">
        <f>SUM(Gosforth:Ermelo!AQ273)</f>
        <v>0</v>
      </c>
      <c r="AR273" s="79">
        <f>SUM(Gosforth:Ermelo!AR273)</f>
        <v>0</v>
      </c>
      <c r="AS273" s="78">
        <f>SUM(Gosforth:Ermelo!AS273)</f>
        <v>0</v>
      </c>
      <c r="AT273" s="80">
        <f>SUM(Gosforth:Ermelo!AT273)</f>
        <v>0</v>
      </c>
      <c r="AU273" s="79">
        <f>SUM(Gosforth:Ermelo!AU273)</f>
        <v>0</v>
      </c>
      <c r="AV273" s="79">
        <f>SUM(Gosforth:Ermelo!AV273)</f>
        <v>0</v>
      </c>
      <c r="AW273" s="79">
        <f>SUM(Gosforth:Ermelo!AW273)</f>
        <v>0</v>
      </c>
      <c r="AX273" s="79">
        <f>SUM(Gosforth:Ermelo!AX273)</f>
        <v>0</v>
      </c>
      <c r="AY273" s="79">
        <f>SUM(Gosforth:Ermelo!AY273)</f>
        <v>0</v>
      </c>
      <c r="AZ273" s="79">
        <f>SUM(Gosforth:Ermelo!AZ273)</f>
        <v>0</v>
      </c>
      <c r="BA273" s="79">
        <f>SUM(Gosforth:Ermelo!BA273)</f>
        <v>0</v>
      </c>
      <c r="BB273" s="79">
        <f>SUM(Gosforth:Ermelo!BB273)</f>
        <v>0</v>
      </c>
      <c r="BC273" s="79">
        <f>SUM(Gosforth:Ermelo!BC273)</f>
        <v>0</v>
      </c>
      <c r="BD273" s="79">
        <f>SUM(Gosforth:Ermelo!BD273)</f>
        <v>0</v>
      </c>
      <c r="BE273" s="78">
        <f>SUM(Gosforth:Ermelo!BE273)</f>
        <v>0</v>
      </c>
      <c r="BF273" s="80">
        <f>SUM(Gosforth:Ermelo!BF273)</f>
        <v>0</v>
      </c>
      <c r="BG273" s="79">
        <f>SUM(Gosforth:Ermelo!BG273)</f>
        <v>0</v>
      </c>
      <c r="BH273" s="79">
        <f>SUM(Gosforth:Ermelo!BH273)</f>
        <v>0</v>
      </c>
      <c r="BI273" s="79">
        <f>SUM(Gosforth:Ermelo!BI273)</f>
        <v>0</v>
      </c>
      <c r="BJ273" s="79">
        <f>SUM(Gosforth:Ermelo!BJ273)</f>
        <v>0</v>
      </c>
      <c r="BK273" s="79">
        <f>SUM(Gosforth:Ermelo!BK273)</f>
        <v>0</v>
      </c>
      <c r="BL273" s="79">
        <f>SUM(Gosforth:Ermelo!BL273)</f>
        <v>0</v>
      </c>
      <c r="BM273" s="79">
        <f>SUM(Gosforth:Ermelo!BM273)</f>
        <v>0</v>
      </c>
      <c r="BN273" s="79">
        <f>SUM(Gosforth:Ermelo!BN273)</f>
        <v>0</v>
      </c>
      <c r="BO273" s="79">
        <f>SUM(Gosforth:Ermelo!BO273)</f>
        <v>0</v>
      </c>
      <c r="BP273" s="79">
        <f>SUM(Gosforth:Ermelo!BP273)</f>
        <v>0</v>
      </c>
      <c r="BQ273" s="78">
        <f>SUM(Gosforth:Ermelo!BQ273)</f>
        <v>0</v>
      </c>
      <c r="BR273" s="80">
        <f>SUM(Gosforth:Ermelo!BR273)</f>
        <v>0</v>
      </c>
      <c r="BS273" s="79">
        <f>SUM(Gosforth:Ermelo!BS273)</f>
        <v>0</v>
      </c>
      <c r="BT273" s="79">
        <f>SUM(Gosforth:Ermelo!BT273)</f>
        <v>0</v>
      </c>
      <c r="BU273" s="79">
        <f>SUM(Gosforth:Ermelo!BU273)</f>
        <v>0</v>
      </c>
      <c r="BV273" s="79">
        <f>SUM(Gosforth:Ermelo!BV273)</f>
        <v>0</v>
      </c>
      <c r="BW273" s="79">
        <f>SUM(Gosforth:Ermelo!BW273)</f>
        <v>0</v>
      </c>
      <c r="BX273" s="79">
        <f>SUM(Gosforth:Ermelo!BX273)</f>
        <v>0</v>
      </c>
      <c r="BY273" s="79">
        <f>SUM(Gosforth:Ermelo!BY273)</f>
        <v>0</v>
      </c>
      <c r="BZ273" s="79">
        <f>SUM(Gosforth:Ermelo!BZ273)</f>
        <v>0</v>
      </c>
      <c r="CA273" s="79">
        <f>SUM(Gosforth:Ermelo!CA273)</f>
        <v>0</v>
      </c>
      <c r="CB273" s="79">
        <f>SUM(Gosforth:Ermelo!CB273)</f>
        <v>0</v>
      </c>
      <c r="CC273" s="78">
        <f>SUM(Gosforth:Ermelo!CC273)</f>
        <v>0</v>
      </c>
      <c r="CD273" s="41" t="s">
        <v>54</v>
      </c>
    </row>
    <row r="274" spans="2:82" s="41" customFormat="1" ht="30">
      <c r="B274" s="191" t="s">
        <v>520</v>
      </c>
      <c r="C274" s="192" t="s">
        <v>521</v>
      </c>
      <c r="D274" s="193" t="s">
        <v>501</v>
      </c>
      <c r="E274" s="329">
        <f>SUM(Gosforth:Ermelo!E274)</f>
        <v>0</v>
      </c>
      <c r="F274" s="221" t="b">
        <f>(Gosforth!G274+Dalpark!G274+Leandra!G274+Trichardt!G274+Ermelo!G274)=G274</f>
        <v>1</v>
      </c>
      <c r="G274" s="76">
        <f t="shared" si="106"/>
        <v>0</v>
      </c>
      <c r="H274" s="77">
        <f>SUM(Gosforth:Ermelo!H274)</f>
        <v>0</v>
      </c>
      <c r="I274" s="78">
        <f>SUM(Gosforth:Ermelo!I274)</f>
        <v>0</v>
      </c>
      <c r="J274" s="77">
        <f>SUM(Gosforth:Ermelo!J274)</f>
        <v>0</v>
      </c>
      <c r="K274" s="79">
        <f>SUM(Gosforth:Ermelo!K274)</f>
        <v>0</v>
      </c>
      <c r="L274" s="79">
        <f>SUM(Gosforth:Ermelo!L274)</f>
        <v>0</v>
      </c>
      <c r="M274" s="79">
        <f>SUM(Gosforth:Ermelo!M274)</f>
        <v>0</v>
      </c>
      <c r="N274" s="79">
        <f>SUM(Gosforth:Ermelo!N274)</f>
        <v>0</v>
      </c>
      <c r="O274" s="79">
        <f>SUM(Gosforth:Ermelo!O274)</f>
        <v>0</v>
      </c>
      <c r="P274" s="79">
        <f>SUM(Gosforth:Ermelo!P274)</f>
        <v>0</v>
      </c>
      <c r="Q274" s="79">
        <f>SUM(Gosforth:Ermelo!Q274)</f>
        <v>0</v>
      </c>
      <c r="R274" s="79">
        <f>SUM(Gosforth:Ermelo!R274)</f>
        <v>0</v>
      </c>
      <c r="S274" s="79">
        <f>SUM(Gosforth:Ermelo!S274)</f>
        <v>0</v>
      </c>
      <c r="T274" s="79">
        <f>SUM(Gosforth:Ermelo!T274)</f>
        <v>0</v>
      </c>
      <c r="U274" s="78">
        <f>SUM(Gosforth:Ermelo!U274)</f>
        <v>0</v>
      </c>
      <c r="V274" s="77">
        <f>SUM(Gosforth:Ermelo!V274)</f>
        <v>0</v>
      </c>
      <c r="W274" s="79">
        <f>SUM(Gosforth:Ermelo!W274)</f>
        <v>0</v>
      </c>
      <c r="X274" s="79">
        <f>SUM(Gosforth:Ermelo!X274)</f>
        <v>0</v>
      </c>
      <c r="Y274" s="79">
        <f>SUM(Gosforth:Ermelo!Y274)</f>
        <v>0</v>
      </c>
      <c r="Z274" s="79">
        <f>SUM(Gosforth:Ermelo!Z274)</f>
        <v>0</v>
      </c>
      <c r="AA274" s="79">
        <f>SUM(Gosforth:Ermelo!AA274)</f>
        <v>0</v>
      </c>
      <c r="AB274" s="79">
        <f>SUM(Gosforth:Ermelo!AB274)</f>
        <v>0</v>
      </c>
      <c r="AC274" s="79">
        <f>SUM(Gosforth:Ermelo!AC274)</f>
        <v>0</v>
      </c>
      <c r="AD274" s="79">
        <f>SUM(Gosforth:Ermelo!AD274)</f>
        <v>0</v>
      </c>
      <c r="AE274" s="79">
        <f>SUM(Gosforth:Ermelo!AE274)</f>
        <v>0</v>
      </c>
      <c r="AF274" s="79">
        <f>SUM(Gosforth:Ermelo!AF274)</f>
        <v>0</v>
      </c>
      <c r="AG274" s="78">
        <f>SUM(Gosforth:Ermelo!AG274)</f>
        <v>0</v>
      </c>
      <c r="AH274" s="80">
        <f>SUM(Gosforth:Ermelo!AH274)</f>
        <v>0</v>
      </c>
      <c r="AI274" s="79">
        <f>SUM(Gosforth:Ermelo!AI274)</f>
        <v>0</v>
      </c>
      <c r="AJ274" s="79">
        <f>SUM(Gosforth:Ermelo!AJ274)</f>
        <v>0</v>
      </c>
      <c r="AK274" s="79">
        <f>SUM(Gosforth:Ermelo!AK274)</f>
        <v>0</v>
      </c>
      <c r="AL274" s="79">
        <f>SUM(Gosforth:Ermelo!AL274)</f>
        <v>0</v>
      </c>
      <c r="AM274" s="79">
        <f>SUM(Gosforth:Ermelo!AM274)</f>
        <v>0</v>
      </c>
      <c r="AN274" s="79">
        <f>SUM(Gosforth:Ermelo!AN274)</f>
        <v>0</v>
      </c>
      <c r="AO274" s="79">
        <f>SUM(Gosforth:Ermelo!AO274)</f>
        <v>0</v>
      </c>
      <c r="AP274" s="79">
        <f>SUM(Gosforth:Ermelo!AP274)</f>
        <v>0</v>
      </c>
      <c r="AQ274" s="79">
        <f>SUM(Gosforth:Ermelo!AQ274)</f>
        <v>0</v>
      </c>
      <c r="AR274" s="79">
        <f>SUM(Gosforth:Ermelo!AR274)</f>
        <v>0</v>
      </c>
      <c r="AS274" s="78">
        <f>SUM(Gosforth:Ermelo!AS274)</f>
        <v>0</v>
      </c>
      <c r="AT274" s="80">
        <f>SUM(Gosforth:Ermelo!AT274)</f>
        <v>0</v>
      </c>
      <c r="AU274" s="79">
        <f>SUM(Gosforth:Ermelo!AU274)</f>
        <v>0</v>
      </c>
      <c r="AV274" s="79">
        <f>SUM(Gosforth:Ermelo!AV274)</f>
        <v>0</v>
      </c>
      <c r="AW274" s="79">
        <f>SUM(Gosforth:Ermelo!AW274)</f>
        <v>0</v>
      </c>
      <c r="AX274" s="79">
        <f>SUM(Gosforth:Ermelo!AX274)</f>
        <v>0</v>
      </c>
      <c r="AY274" s="79">
        <f>SUM(Gosforth:Ermelo!AY274)</f>
        <v>0</v>
      </c>
      <c r="AZ274" s="79">
        <f>SUM(Gosforth:Ermelo!AZ274)</f>
        <v>0</v>
      </c>
      <c r="BA274" s="79">
        <f>SUM(Gosforth:Ermelo!BA274)</f>
        <v>0</v>
      </c>
      <c r="BB274" s="79">
        <f>SUM(Gosforth:Ermelo!BB274)</f>
        <v>0</v>
      </c>
      <c r="BC274" s="79">
        <f>SUM(Gosforth:Ermelo!BC274)</f>
        <v>0</v>
      </c>
      <c r="BD274" s="79">
        <f>SUM(Gosforth:Ermelo!BD274)</f>
        <v>0</v>
      </c>
      <c r="BE274" s="78">
        <f>SUM(Gosforth:Ermelo!BE274)</f>
        <v>0</v>
      </c>
      <c r="BF274" s="80">
        <f>SUM(Gosforth:Ermelo!BF274)</f>
        <v>0</v>
      </c>
      <c r="BG274" s="79">
        <f>SUM(Gosforth:Ermelo!BG274)</f>
        <v>0</v>
      </c>
      <c r="BH274" s="79">
        <f>SUM(Gosforth:Ermelo!BH274)</f>
        <v>0</v>
      </c>
      <c r="BI274" s="79">
        <f>SUM(Gosforth:Ermelo!BI274)</f>
        <v>0</v>
      </c>
      <c r="BJ274" s="79">
        <f>SUM(Gosforth:Ermelo!BJ274)</f>
        <v>0</v>
      </c>
      <c r="BK274" s="79">
        <f>SUM(Gosforth:Ermelo!BK274)</f>
        <v>0</v>
      </c>
      <c r="BL274" s="79">
        <f>SUM(Gosforth:Ermelo!BL274)</f>
        <v>0</v>
      </c>
      <c r="BM274" s="79">
        <f>SUM(Gosforth:Ermelo!BM274)</f>
        <v>0</v>
      </c>
      <c r="BN274" s="79">
        <f>SUM(Gosforth:Ermelo!BN274)</f>
        <v>0</v>
      </c>
      <c r="BO274" s="79">
        <f>SUM(Gosforth:Ermelo!BO274)</f>
        <v>0</v>
      </c>
      <c r="BP274" s="79">
        <f>SUM(Gosforth:Ermelo!BP274)</f>
        <v>0</v>
      </c>
      <c r="BQ274" s="78">
        <f>SUM(Gosforth:Ermelo!BQ274)</f>
        <v>0</v>
      </c>
      <c r="BR274" s="80">
        <f>SUM(Gosforth:Ermelo!BR274)</f>
        <v>0</v>
      </c>
      <c r="BS274" s="79">
        <f>SUM(Gosforth:Ermelo!BS274)</f>
        <v>0</v>
      </c>
      <c r="BT274" s="79">
        <f>SUM(Gosforth:Ermelo!BT274)</f>
        <v>0</v>
      </c>
      <c r="BU274" s="79">
        <f>SUM(Gosforth:Ermelo!BU274)</f>
        <v>0</v>
      </c>
      <c r="BV274" s="79">
        <f>SUM(Gosforth:Ermelo!BV274)</f>
        <v>0</v>
      </c>
      <c r="BW274" s="79">
        <f>SUM(Gosforth:Ermelo!BW274)</f>
        <v>0</v>
      </c>
      <c r="BX274" s="79">
        <f>SUM(Gosforth:Ermelo!BX274)</f>
        <v>0</v>
      </c>
      <c r="BY274" s="79">
        <f>SUM(Gosforth:Ermelo!BY274)</f>
        <v>0</v>
      </c>
      <c r="BZ274" s="79">
        <f>SUM(Gosforth:Ermelo!BZ274)</f>
        <v>0</v>
      </c>
      <c r="CA274" s="79">
        <f>SUM(Gosforth:Ermelo!CA274)</f>
        <v>0</v>
      </c>
      <c r="CB274" s="79">
        <f>SUM(Gosforth:Ermelo!CB274)</f>
        <v>0</v>
      </c>
      <c r="CC274" s="78">
        <f>SUM(Gosforth:Ermelo!CC274)</f>
        <v>0</v>
      </c>
      <c r="CD274" s="41" t="s">
        <v>54</v>
      </c>
    </row>
    <row r="275" spans="2:82" s="41" customFormat="1" ht="30">
      <c r="B275" s="191" t="s">
        <v>522</v>
      </c>
      <c r="C275" s="192" t="s">
        <v>523</v>
      </c>
      <c r="D275" s="193" t="s">
        <v>501</v>
      </c>
      <c r="E275" s="329">
        <f>SUM(Gosforth:Ermelo!E275)</f>
        <v>0</v>
      </c>
      <c r="F275" s="221" t="b">
        <f>(Gosforth!G275+Dalpark!G275+Leandra!G275+Trichardt!G275+Ermelo!G275)=G275</f>
        <v>1</v>
      </c>
      <c r="G275" s="76">
        <f t="shared" si="106"/>
        <v>0</v>
      </c>
      <c r="H275" s="77">
        <f>SUM(Gosforth:Ermelo!H275)</f>
        <v>0</v>
      </c>
      <c r="I275" s="78">
        <f>SUM(Gosforth:Ermelo!I275)</f>
        <v>0</v>
      </c>
      <c r="J275" s="77">
        <f>SUM(Gosforth:Ermelo!J275)</f>
        <v>0</v>
      </c>
      <c r="K275" s="79">
        <f>SUM(Gosforth:Ermelo!K275)</f>
        <v>0</v>
      </c>
      <c r="L275" s="79">
        <f>SUM(Gosforth:Ermelo!L275)</f>
        <v>0</v>
      </c>
      <c r="M275" s="79">
        <f>SUM(Gosforth:Ermelo!M275)</f>
        <v>0</v>
      </c>
      <c r="N275" s="79">
        <f>SUM(Gosforth:Ermelo!N275)</f>
        <v>0</v>
      </c>
      <c r="O275" s="79">
        <f>SUM(Gosforth:Ermelo!O275)</f>
        <v>0</v>
      </c>
      <c r="P275" s="79">
        <f>SUM(Gosforth:Ermelo!P275)</f>
        <v>0</v>
      </c>
      <c r="Q275" s="79">
        <f>SUM(Gosforth:Ermelo!Q275)</f>
        <v>0</v>
      </c>
      <c r="R275" s="79">
        <f>SUM(Gosforth:Ermelo!R275)</f>
        <v>0</v>
      </c>
      <c r="S275" s="79">
        <f>SUM(Gosforth:Ermelo!S275)</f>
        <v>0</v>
      </c>
      <c r="T275" s="79">
        <f>SUM(Gosforth:Ermelo!T275)</f>
        <v>0</v>
      </c>
      <c r="U275" s="78">
        <f>SUM(Gosforth:Ermelo!U275)</f>
        <v>0</v>
      </c>
      <c r="V275" s="77">
        <f>SUM(Gosforth:Ermelo!V275)</f>
        <v>0</v>
      </c>
      <c r="W275" s="79">
        <f>SUM(Gosforth:Ermelo!W275)</f>
        <v>0</v>
      </c>
      <c r="X275" s="79">
        <f>SUM(Gosforth:Ermelo!X275)</f>
        <v>0</v>
      </c>
      <c r="Y275" s="79">
        <f>SUM(Gosforth:Ermelo!Y275)</f>
        <v>0</v>
      </c>
      <c r="Z275" s="79">
        <f>SUM(Gosforth:Ermelo!Z275)</f>
        <v>0</v>
      </c>
      <c r="AA275" s="79">
        <f>SUM(Gosforth:Ermelo!AA275)</f>
        <v>0</v>
      </c>
      <c r="AB275" s="79">
        <f>SUM(Gosforth:Ermelo!AB275)</f>
        <v>0</v>
      </c>
      <c r="AC275" s="79">
        <f>SUM(Gosforth:Ermelo!AC275)</f>
        <v>0</v>
      </c>
      <c r="AD275" s="79">
        <f>SUM(Gosforth:Ermelo!AD275)</f>
        <v>0</v>
      </c>
      <c r="AE275" s="79">
        <f>SUM(Gosforth:Ermelo!AE275)</f>
        <v>0</v>
      </c>
      <c r="AF275" s="79">
        <f>SUM(Gosforth:Ermelo!AF275)</f>
        <v>0</v>
      </c>
      <c r="AG275" s="78">
        <f>SUM(Gosforth:Ermelo!AG275)</f>
        <v>0</v>
      </c>
      <c r="AH275" s="80">
        <f>SUM(Gosforth:Ermelo!AH275)</f>
        <v>0</v>
      </c>
      <c r="AI275" s="79">
        <f>SUM(Gosforth:Ermelo!AI275)</f>
        <v>0</v>
      </c>
      <c r="AJ275" s="79">
        <f>SUM(Gosforth:Ermelo!AJ275)</f>
        <v>0</v>
      </c>
      <c r="AK275" s="79">
        <f>SUM(Gosforth:Ermelo!AK275)</f>
        <v>0</v>
      </c>
      <c r="AL275" s="79">
        <f>SUM(Gosforth:Ermelo!AL275)</f>
        <v>0</v>
      </c>
      <c r="AM275" s="79">
        <f>SUM(Gosforth:Ermelo!AM275)</f>
        <v>0</v>
      </c>
      <c r="AN275" s="79">
        <f>SUM(Gosforth:Ermelo!AN275)</f>
        <v>0</v>
      </c>
      <c r="AO275" s="79">
        <f>SUM(Gosforth:Ermelo!AO275)</f>
        <v>0</v>
      </c>
      <c r="AP275" s="79">
        <f>SUM(Gosforth:Ermelo!AP275)</f>
        <v>0</v>
      </c>
      <c r="AQ275" s="79">
        <f>SUM(Gosforth:Ermelo!AQ275)</f>
        <v>0</v>
      </c>
      <c r="AR275" s="79">
        <f>SUM(Gosforth:Ermelo!AR275)</f>
        <v>0</v>
      </c>
      <c r="AS275" s="78">
        <f>SUM(Gosforth:Ermelo!AS275)</f>
        <v>0</v>
      </c>
      <c r="AT275" s="80">
        <f>SUM(Gosforth:Ermelo!AT275)</f>
        <v>0</v>
      </c>
      <c r="AU275" s="79">
        <f>SUM(Gosforth:Ermelo!AU275)</f>
        <v>0</v>
      </c>
      <c r="AV275" s="79">
        <f>SUM(Gosforth:Ermelo!AV275)</f>
        <v>0</v>
      </c>
      <c r="AW275" s="79">
        <f>SUM(Gosforth:Ermelo!AW275)</f>
        <v>0</v>
      </c>
      <c r="AX275" s="79">
        <f>SUM(Gosforth:Ermelo!AX275)</f>
        <v>0</v>
      </c>
      <c r="AY275" s="79">
        <f>SUM(Gosforth:Ermelo!AY275)</f>
        <v>0</v>
      </c>
      <c r="AZ275" s="79">
        <f>SUM(Gosforth:Ermelo!AZ275)</f>
        <v>0</v>
      </c>
      <c r="BA275" s="79">
        <f>SUM(Gosforth:Ermelo!BA275)</f>
        <v>0</v>
      </c>
      <c r="BB275" s="79">
        <f>SUM(Gosforth:Ermelo!BB275)</f>
        <v>0</v>
      </c>
      <c r="BC275" s="79">
        <f>SUM(Gosforth:Ermelo!BC275)</f>
        <v>0</v>
      </c>
      <c r="BD275" s="79">
        <f>SUM(Gosforth:Ermelo!BD275)</f>
        <v>0</v>
      </c>
      <c r="BE275" s="78">
        <f>SUM(Gosforth:Ermelo!BE275)</f>
        <v>0</v>
      </c>
      <c r="BF275" s="80">
        <f>SUM(Gosforth:Ermelo!BF275)</f>
        <v>0</v>
      </c>
      <c r="BG275" s="79">
        <f>SUM(Gosforth:Ermelo!BG275)</f>
        <v>0</v>
      </c>
      <c r="BH275" s="79">
        <f>SUM(Gosforth:Ermelo!BH275)</f>
        <v>0</v>
      </c>
      <c r="BI275" s="79">
        <f>SUM(Gosforth:Ermelo!BI275)</f>
        <v>0</v>
      </c>
      <c r="BJ275" s="79">
        <f>SUM(Gosforth:Ermelo!BJ275)</f>
        <v>0</v>
      </c>
      <c r="BK275" s="79">
        <f>SUM(Gosforth:Ermelo!BK275)</f>
        <v>0</v>
      </c>
      <c r="BL275" s="79">
        <f>SUM(Gosforth:Ermelo!BL275)</f>
        <v>0</v>
      </c>
      <c r="BM275" s="79">
        <f>SUM(Gosforth:Ermelo!BM275)</f>
        <v>0</v>
      </c>
      <c r="BN275" s="79">
        <f>SUM(Gosforth:Ermelo!BN275)</f>
        <v>0</v>
      </c>
      <c r="BO275" s="79">
        <f>SUM(Gosforth:Ermelo!BO275)</f>
        <v>0</v>
      </c>
      <c r="BP275" s="79">
        <f>SUM(Gosforth:Ermelo!BP275)</f>
        <v>0</v>
      </c>
      <c r="BQ275" s="78">
        <f>SUM(Gosforth:Ermelo!BQ275)</f>
        <v>0</v>
      </c>
      <c r="BR275" s="80">
        <f>SUM(Gosforth:Ermelo!BR275)</f>
        <v>0</v>
      </c>
      <c r="BS275" s="79">
        <f>SUM(Gosforth:Ermelo!BS275)</f>
        <v>0</v>
      </c>
      <c r="BT275" s="79">
        <f>SUM(Gosforth:Ermelo!BT275)</f>
        <v>0</v>
      </c>
      <c r="BU275" s="79">
        <f>SUM(Gosforth:Ermelo!BU275)</f>
        <v>0</v>
      </c>
      <c r="BV275" s="79">
        <f>SUM(Gosforth:Ermelo!BV275)</f>
        <v>0</v>
      </c>
      <c r="BW275" s="79">
        <f>SUM(Gosforth:Ermelo!BW275)</f>
        <v>0</v>
      </c>
      <c r="BX275" s="79">
        <f>SUM(Gosforth:Ermelo!BX275)</f>
        <v>0</v>
      </c>
      <c r="BY275" s="79">
        <f>SUM(Gosforth:Ermelo!BY275)</f>
        <v>0</v>
      </c>
      <c r="BZ275" s="79">
        <f>SUM(Gosforth:Ermelo!BZ275)</f>
        <v>0</v>
      </c>
      <c r="CA275" s="79">
        <f>SUM(Gosforth:Ermelo!CA275)</f>
        <v>0</v>
      </c>
      <c r="CB275" s="79">
        <f>SUM(Gosforth:Ermelo!CB275)</f>
        <v>0</v>
      </c>
      <c r="CC275" s="78">
        <f>SUM(Gosforth:Ermelo!CC275)</f>
        <v>0</v>
      </c>
      <c r="CD275" s="41" t="s">
        <v>54</v>
      </c>
    </row>
    <row r="276" spans="2:82" s="41" customFormat="1" ht="15">
      <c r="B276" s="191" t="s">
        <v>524</v>
      </c>
      <c r="C276" s="192" t="s">
        <v>525</v>
      </c>
      <c r="D276" s="194" t="s">
        <v>92</v>
      </c>
      <c r="E276" s="329">
        <f>SUM(Gosforth:Ermelo!E276)</f>
        <v>0</v>
      </c>
      <c r="F276" s="221" t="b">
        <f>(Gosforth!G276+Dalpark!G276+Leandra!G276+Trichardt!G276+Ermelo!G276)=G276</f>
        <v>1</v>
      </c>
      <c r="G276" s="76">
        <f t="shared" si="106"/>
        <v>0</v>
      </c>
      <c r="H276" s="77">
        <f>SUM(Gosforth:Ermelo!H276)</f>
        <v>0</v>
      </c>
      <c r="I276" s="78">
        <f>SUM(Gosforth:Ermelo!I276)</f>
        <v>0</v>
      </c>
      <c r="J276" s="77">
        <f>SUM(Gosforth:Ermelo!J276)</f>
        <v>0</v>
      </c>
      <c r="K276" s="79">
        <f>SUM(Gosforth:Ermelo!K276)</f>
        <v>0</v>
      </c>
      <c r="L276" s="79">
        <f>SUM(Gosforth:Ermelo!L276)</f>
        <v>0</v>
      </c>
      <c r="M276" s="79">
        <f>SUM(Gosforth:Ermelo!M276)</f>
        <v>0</v>
      </c>
      <c r="N276" s="79">
        <f>SUM(Gosforth:Ermelo!N276)</f>
        <v>0</v>
      </c>
      <c r="O276" s="79">
        <f>SUM(Gosforth:Ermelo!O276)</f>
        <v>0</v>
      </c>
      <c r="P276" s="79">
        <f>SUM(Gosforth:Ermelo!P276)</f>
        <v>0</v>
      </c>
      <c r="Q276" s="79">
        <f>SUM(Gosforth:Ermelo!Q276)</f>
        <v>0</v>
      </c>
      <c r="R276" s="79">
        <f>SUM(Gosforth:Ermelo!R276)</f>
        <v>0</v>
      </c>
      <c r="S276" s="79">
        <f>SUM(Gosforth:Ermelo!S276)</f>
        <v>0</v>
      </c>
      <c r="T276" s="79">
        <f>SUM(Gosforth:Ermelo!T276)</f>
        <v>0</v>
      </c>
      <c r="U276" s="78">
        <f>SUM(Gosforth:Ermelo!U276)</f>
        <v>0</v>
      </c>
      <c r="V276" s="77">
        <f>SUM(Gosforth:Ermelo!V276)</f>
        <v>0</v>
      </c>
      <c r="W276" s="79">
        <f>SUM(Gosforth:Ermelo!W276)</f>
        <v>0</v>
      </c>
      <c r="X276" s="79">
        <f>SUM(Gosforth:Ermelo!X276)</f>
        <v>0</v>
      </c>
      <c r="Y276" s="79">
        <f>SUM(Gosforth:Ermelo!Y276)</f>
        <v>0</v>
      </c>
      <c r="Z276" s="79">
        <f>SUM(Gosforth:Ermelo!Z276)</f>
        <v>0</v>
      </c>
      <c r="AA276" s="79">
        <f>SUM(Gosforth:Ermelo!AA276)</f>
        <v>0</v>
      </c>
      <c r="AB276" s="79">
        <f>SUM(Gosforth:Ermelo!AB276)</f>
        <v>0</v>
      </c>
      <c r="AC276" s="79">
        <f>SUM(Gosforth:Ermelo!AC276)</f>
        <v>0</v>
      </c>
      <c r="AD276" s="79">
        <f>SUM(Gosforth:Ermelo!AD276)</f>
        <v>0</v>
      </c>
      <c r="AE276" s="79">
        <f>SUM(Gosforth:Ermelo!AE276)</f>
        <v>0</v>
      </c>
      <c r="AF276" s="79">
        <f>SUM(Gosforth:Ermelo!AF276)</f>
        <v>0</v>
      </c>
      <c r="AG276" s="78">
        <f>SUM(Gosforth:Ermelo!AG276)</f>
        <v>0</v>
      </c>
      <c r="AH276" s="80">
        <f>SUM(Gosforth:Ermelo!AH276)</f>
        <v>0</v>
      </c>
      <c r="AI276" s="79">
        <f>SUM(Gosforth:Ermelo!AI276)</f>
        <v>0</v>
      </c>
      <c r="AJ276" s="79">
        <f>SUM(Gosforth:Ermelo!AJ276)</f>
        <v>0</v>
      </c>
      <c r="AK276" s="79">
        <f>SUM(Gosforth:Ermelo!AK276)</f>
        <v>0</v>
      </c>
      <c r="AL276" s="79">
        <f>SUM(Gosforth:Ermelo!AL276)</f>
        <v>0</v>
      </c>
      <c r="AM276" s="79">
        <f>SUM(Gosforth:Ermelo!AM276)</f>
        <v>0</v>
      </c>
      <c r="AN276" s="79">
        <f>SUM(Gosforth:Ermelo!AN276)</f>
        <v>0</v>
      </c>
      <c r="AO276" s="79">
        <f>SUM(Gosforth:Ermelo!AO276)</f>
        <v>0</v>
      </c>
      <c r="AP276" s="79">
        <f>SUM(Gosforth:Ermelo!AP276)</f>
        <v>0</v>
      </c>
      <c r="AQ276" s="79">
        <f>SUM(Gosforth:Ermelo!AQ276)</f>
        <v>0</v>
      </c>
      <c r="AR276" s="79">
        <f>SUM(Gosforth:Ermelo!AR276)</f>
        <v>0</v>
      </c>
      <c r="AS276" s="78">
        <f>SUM(Gosforth:Ermelo!AS276)</f>
        <v>0</v>
      </c>
      <c r="AT276" s="80">
        <f>SUM(Gosforth:Ermelo!AT276)</f>
        <v>0</v>
      </c>
      <c r="AU276" s="79">
        <f>SUM(Gosforth:Ermelo!AU276)</f>
        <v>0</v>
      </c>
      <c r="AV276" s="79">
        <f>SUM(Gosforth:Ermelo!AV276)</f>
        <v>0</v>
      </c>
      <c r="AW276" s="79">
        <f>SUM(Gosforth:Ermelo!AW276)</f>
        <v>0</v>
      </c>
      <c r="AX276" s="79">
        <f>SUM(Gosforth:Ermelo!AX276)</f>
        <v>0</v>
      </c>
      <c r="AY276" s="79">
        <f>SUM(Gosforth:Ermelo!AY276)</f>
        <v>0</v>
      </c>
      <c r="AZ276" s="79">
        <f>SUM(Gosforth:Ermelo!AZ276)</f>
        <v>0</v>
      </c>
      <c r="BA276" s="79">
        <f>SUM(Gosforth:Ermelo!BA276)</f>
        <v>0</v>
      </c>
      <c r="BB276" s="79">
        <f>SUM(Gosforth:Ermelo!BB276)</f>
        <v>0</v>
      </c>
      <c r="BC276" s="79">
        <f>SUM(Gosforth:Ermelo!BC276)</f>
        <v>0</v>
      </c>
      <c r="BD276" s="79">
        <f>SUM(Gosforth:Ermelo!BD276)</f>
        <v>0</v>
      </c>
      <c r="BE276" s="78">
        <f>SUM(Gosforth:Ermelo!BE276)</f>
        <v>0</v>
      </c>
      <c r="BF276" s="80">
        <f>SUM(Gosforth:Ermelo!BF276)</f>
        <v>0</v>
      </c>
      <c r="BG276" s="79">
        <f>SUM(Gosforth:Ermelo!BG276)</f>
        <v>0</v>
      </c>
      <c r="BH276" s="79">
        <f>SUM(Gosforth:Ermelo!BH276)</f>
        <v>0</v>
      </c>
      <c r="BI276" s="79">
        <f>SUM(Gosforth:Ermelo!BI276)</f>
        <v>0</v>
      </c>
      <c r="BJ276" s="79">
        <f>SUM(Gosforth:Ermelo!BJ276)</f>
        <v>0</v>
      </c>
      <c r="BK276" s="79">
        <f>SUM(Gosforth:Ermelo!BK276)</f>
        <v>0</v>
      </c>
      <c r="BL276" s="79">
        <f>SUM(Gosforth:Ermelo!BL276)</f>
        <v>0</v>
      </c>
      <c r="BM276" s="79">
        <f>SUM(Gosforth:Ermelo!BM276)</f>
        <v>0</v>
      </c>
      <c r="BN276" s="79">
        <f>SUM(Gosforth:Ermelo!BN276)</f>
        <v>0</v>
      </c>
      <c r="BO276" s="79">
        <f>SUM(Gosforth:Ermelo!BO276)</f>
        <v>0</v>
      </c>
      <c r="BP276" s="79">
        <f>SUM(Gosforth:Ermelo!BP276)</f>
        <v>0</v>
      </c>
      <c r="BQ276" s="78">
        <f>SUM(Gosforth:Ermelo!BQ276)</f>
        <v>0</v>
      </c>
      <c r="BR276" s="80">
        <f>SUM(Gosforth:Ermelo!BR276)</f>
        <v>0</v>
      </c>
      <c r="BS276" s="79">
        <f>SUM(Gosforth:Ermelo!BS276)</f>
        <v>0</v>
      </c>
      <c r="BT276" s="79">
        <f>SUM(Gosforth:Ermelo!BT276)</f>
        <v>0</v>
      </c>
      <c r="BU276" s="79">
        <f>SUM(Gosforth:Ermelo!BU276)</f>
        <v>0</v>
      </c>
      <c r="BV276" s="79">
        <f>SUM(Gosforth:Ermelo!BV276)</f>
        <v>0</v>
      </c>
      <c r="BW276" s="79">
        <f>SUM(Gosforth:Ermelo!BW276)</f>
        <v>0</v>
      </c>
      <c r="BX276" s="79">
        <f>SUM(Gosforth:Ermelo!BX276)</f>
        <v>0</v>
      </c>
      <c r="BY276" s="79">
        <f>SUM(Gosforth:Ermelo!BY276)</f>
        <v>0</v>
      </c>
      <c r="BZ276" s="79">
        <f>SUM(Gosforth:Ermelo!BZ276)</f>
        <v>0</v>
      </c>
      <c r="CA276" s="79">
        <f>SUM(Gosforth:Ermelo!CA276)</f>
        <v>0</v>
      </c>
      <c r="CB276" s="79">
        <f>SUM(Gosforth:Ermelo!CB276)</f>
        <v>0</v>
      </c>
      <c r="CC276" s="78">
        <f>SUM(Gosforth:Ermelo!CC276)</f>
        <v>0</v>
      </c>
      <c r="CD276" s="41" t="s">
        <v>54</v>
      </c>
    </row>
    <row r="277" spans="2:82" s="41" customFormat="1" ht="15">
      <c r="B277" s="313" t="s">
        <v>526</v>
      </c>
      <c r="C277" s="196" t="s">
        <v>527</v>
      </c>
      <c r="D277" s="197" t="s">
        <v>92</v>
      </c>
      <c r="E277" s="329">
        <f>SUM(Gosforth:Ermelo!E277)</f>
        <v>0</v>
      </c>
      <c r="F277" s="221" t="b">
        <f>(Gosforth!G277+Dalpark!G277+Leandra!G277+Trichardt!G277+Ermelo!G277)=G277</f>
        <v>1</v>
      </c>
      <c r="G277" s="76">
        <f t="shared" si="106"/>
        <v>0</v>
      </c>
      <c r="H277" s="77">
        <f>SUM(Gosforth:Ermelo!H277)</f>
        <v>0</v>
      </c>
      <c r="I277" s="78">
        <f>SUM(Gosforth:Ermelo!I277)</f>
        <v>0</v>
      </c>
      <c r="J277" s="77">
        <f>SUM(Gosforth:Ermelo!J277)</f>
        <v>0</v>
      </c>
      <c r="K277" s="79">
        <f>SUM(Gosforth:Ermelo!K277)</f>
        <v>0</v>
      </c>
      <c r="L277" s="79">
        <f>SUM(Gosforth:Ermelo!L277)</f>
        <v>0</v>
      </c>
      <c r="M277" s="79">
        <f>SUM(Gosforth:Ermelo!M277)</f>
        <v>0</v>
      </c>
      <c r="N277" s="79">
        <f>SUM(Gosforth:Ermelo!N277)</f>
        <v>0</v>
      </c>
      <c r="O277" s="79">
        <f>SUM(Gosforth:Ermelo!O277)</f>
        <v>0</v>
      </c>
      <c r="P277" s="79">
        <f>SUM(Gosforth:Ermelo!P277)</f>
        <v>0</v>
      </c>
      <c r="Q277" s="79">
        <f>SUM(Gosforth:Ermelo!Q277)</f>
        <v>0</v>
      </c>
      <c r="R277" s="79">
        <f>SUM(Gosforth:Ermelo!R277)</f>
        <v>0</v>
      </c>
      <c r="S277" s="79">
        <f>SUM(Gosforth:Ermelo!S277)</f>
        <v>0</v>
      </c>
      <c r="T277" s="79">
        <f>SUM(Gosforth:Ermelo!T277)</f>
        <v>0</v>
      </c>
      <c r="U277" s="78">
        <f>SUM(Gosforth:Ermelo!U277)</f>
        <v>0</v>
      </c>
      <c r="V277" s="77">
        <f>SUM(Gosforth:Ermelo!V277)</f>
        <v>0</v>
      </c>
      <c r="W277" s="79">
        <f>SUM(Gosforth:Ermelo!W277)</f>
        <v>0</v>
      </c>
      <c r="X277" s="79">
        <f>SUM(Gosforth:Ermelo!X277)</f>
        <v>0</v>
      </c>
      <c r="Y277" s="79">
        <f>SUM(Gosforth:Ermelo!Y277)</f>
        <v>0</v>
      </c>
      <c r="Z277" s="79">
        <f>SUM(Gosforth:Ermelo!Z277)</f>
        <v>0</v>
      </c>
      <c r="AA277" s="79">
        <f>SUM(Gosforth:Ermelo!AA277)</f>
        <v>0</v>
      </c>
      <c r="AB277" s="79">
        <f>SUM(Gosforth:Ermelo!AB277)</f>
        <v>0</v>
      </c>
      <c r="AC277" s="79">
        <f>SUM(Gosforth:Ermelo!AC277)</f>
        <v>0</v>
      </c>
      <c r="AD277" s="79">
        <f>SUM(Gosforth:Ermelo!AD277)</f>
        <v>0</v>
      </c>
      <c r="AE277" s="79">
        <f>SUM(Gosforth:Ermelo!AE277)</f>
        <v>0</v>
      </c>
      <c r="AF277" s="79">
        <f>SUM(Gosforth:Ermelo!AF277)</f>
        <v>0</v>
      </c>
      <c r="AG277" s="78">
        <f>SUM(Gosforth:Ermelo!AG277)</f>
        <v>0</v>
      </c>
      <c r="AH277" s="80">
        <f>SUM(Gosforth:Ermelo!AH277)</f>
        <v>0</v>
      </c>
      <c r="AI277" s="79">
        <f>SUM(Gosforth:Ermelo!AI277)</f>
        <v>0</v>
      </c>
      <c r="AJ277" s="79">
        <f>SUM(Gosforth:Ermelo!AJ277)</f>
        <v>0</v>
      </c>
      <c r="AK277" s="79">
        <f>SUM(Gosforth:Ermelo!AK277)</f>
        <v>0</v>
      </c>
      <c r="AL277" s="79">
        <f>SUM(Gosforth:Ermelo!AL277)</f>
        <v>0</v>
      </c>
      <c r="AM277" s="79">
        <f>SUM(Gosforth:Ermelo!AM277)</f>
        <v>0</v>
      </c>
      <c r="AN277" s="79">
        <f>SUM(Gosforth:Ermelo!AN277)</f>
        <v>0</v>
      </c>
      <c r="AO277" s="79">
        <f>SUM(Gosforth:Ermelo!AO277)</f>
        <v>0</v>
      </c>
      <c r="AP277" s="79">
        <f>SUM(Gosforth:Ermelo!AP277)</f>
        <v>0</v>
      </c>
      <c r="AQ277" s="79">
        <f>SUM(Gosforth:Ermelo!AQ277)</f>
        <v>0</v>
      </c>
      <c r="AR277" s="79">
        <f>SUM(Gosforth:Ermelo!AR277)</f>
        <v>0</v>
      </c>
      <c r="AS277" s="78">
        <f>SUM(Gosforth:Ermelo!AS277)</f>
        <v>0</v>
      </c>
      <c r="AT277" s="80">
        <f>SUM(Gosforth:Ermelo!AT277)</f>
        <v>0</v>
      </c>
      <c r="AU277" s="79">
        <f>SUM(Gosforth:Ermelo!AU277)</f>
        <v>0</v>
      </c>
      <c r="AV277" s="79">
        <f>SUM(Gosforth:Ermelo!AV277)</f>
        <v>0</v>
      </c>
      <c r="AW277" s="79">
        <f>SUM(Gosforth:Ermelo!AW277)</f>
        <v>0</v>
      </c>
      <c r="AX277" s="79">
        <f>SUM(Gosforth:Ermelo!AX277)</f>
        <v>0</v>
      </c>
      <c r="AY277" s="79">
        <f>SUM(Gosforth:Ermelo!AY277)</f>
        <v>0</v>
      </c>
      <c r="AZ277" s="79">
        <f>SUM(Gosforth:Ermelo!AZ277)</f>
        <v>0</v>
      </c>
      <c r="BA277" s="79">
        <f>SUM(Gosforth:Ermelo!BA277)</f>
        <v>0</v>
      </c>
      <c r="BB277" s="79">
        <f>SUM(Gosforth:Ermelo!BB277)</f>
        <v>0</v>
      </c>
      <c r="BC277" s="79">
        <f>SUM(Gosforth:Ermelo!BC277)</f>
        <v>0</v>
      </c>
      <c r="BD277" s="79">
        <f>SUM(Gosforth:Ermelo!BD277)</f>
        <v>0</v>
      </c>
      <c r="BE277" s="78">
        <f>SUM(Gosforth:Ermelo!BE277)</f>
        <v>0</v>
      </c>
      <c r="BF277" s="80">
        <f>SUM(Gosforth:Ermelo!BF277)</f>
        <v>0</v>
      </c>
      <c r="BG277" s="79">
        <f>SUM(Gosforth:Ermelo!BG277)</f>
        <v>0</v>
      </c>
      <c r="BH277" s="79">
        <f>SUM(Gosforth:Ermelo!BH277)</f>
        <v>0</v>
      </c>
      <c r="BI277" s="79">
        <f>SUM(Gosforth:Ermelo!BI277)</f>
        <v>0</v>
      </c>
      <c r="BJ277" s="79">
        <f>SUM(Gosforth:Ermelo!BJ277)</f>
        <v>0</v>
      </c>
      <c r="BK277" s="79">
        <f>SUM(Gosforth:Ermelo!BK277)</f>
        <v>0</v>
      </c>
      <c r="BL277" s="79">
        <f>SUM(Gosforth:Ermelo!BL277)</f>
        <v>0</v>
      </c>
      <c r="BM277" s="79">
        <f>SUM(Gosforth:Ermelo!BM277)</f>
        <v>0</v>
      </c>
      <c r="BN277" s="79">
        <f>SUM(Gosforth:Ermelo!BN277)</f>
        <v>0</v>
      </c>
      <c r="BO277" s="79">
        <f>SUM(Gosforth:Ermelo!BO277)</f>
        <v>0</v>
      </c>
      <c r="BP277" s="79">
        <f>SUM(Gosforth:Ermelo!BP277)</f>
        <v>0</v>
      </c>
      <c r="BQ277" s="78">
        <f>SUM(Gosforth:Ermelo!BQ277)</f>
        <v>0</v>
      </c>
      <c r="BR277" s="80">
        <f>SUM(Gosforth:Ermelo!BR277)</f>
        <v>0</v>
      </c>
      <c r="BS277" s="79">
        <f>SUM(Gosforth:Ermelo!BS277)</f>
        <v>0</v>
      </c>
      <c r="BT277" s="79">
        <f>SUM(Gosforth:Ermelo!BT277)</f>
        <v>0</v>
      </c>
      <c r="BU277" s="79">
        <f>SUM(Gosforth:Ermelo!BU277)</f>
        <v>0</v>
      </c>
      <c r="BV277" s="79">
        <f>SUM(Gosforth:Ermelo!BV277)</f>
        <v>0</v>
      </c>
      <c r="BW277" s="79">
        <f>SUM(Gosforth:Ermelo!BW277)</f>
        <v>0</v>
      </c>
      <c r="BX277" s="79">
        <f>SUM(Gosforth:Ermelo!BX277)</f>
        <v>0</v>
      </c>
      <c r="BY277" s="79">
        <f>SUM(Gosforth:Ermelo!BY277)</f>
        <v>0</v>
      </c>
      <c r="BZ277" s="79">
        <f>SUM(Gosforth:Ermelo!BZ277)</f>
        <v>0</v>
      </c>
      <c r="CA277" s="79">
        <f>SUM(Gosforth:Ermelo!CA277)</f>
        <v>0</v>
      </c>
      <c r="CB277" s="79">
        <f>SUM(Gosforth:Ermelo!CB277)</f>
        <v>0</v>
      </c>
      <c r="CC277" s="78">
        <f>SUM(Gosforth:Ermelo!CC277)</f>
        <v>0</v>
      </c>
      <c r="CD277" s="41" t="s">
        <v>54</v>
      </c>
    </row>
    <row r="278" spans="2:82" s="41" customFormat="1" ht="15">
      <c r="B278" s="123" t="s">
        <v>528</v>
      </c>
      <c r="C278" s="124" t="s">
        <v>529</v>
      </c>
      <c r="D278" s="125"/>
      <c r="E278" s="155"/>
      <c r="F278" s="221" t="b">
        <f>(Gosforth!G278+Dalpark!G278+Leandra!G278+Trichardt!G278+Ermelo!G278)=G278</f>
        <v>1</v>
      </c>
      <c r="G278" s="126">
        <f>SUM(G280:G427)</f>
        <v>0</v>
      </c>
      <c r="H278" s="127">
        <f>SUM(H280:H427)</f>
        <v>0</v>
      </c>
      <c r="I278" s="128">
        <f t="shared" ref="I278:BT278" si="107">SUM(I280:I427)</f>
        <v>0</v>
      </c>
      <c r="J278" s="127">
        <f t="shared" si="107"/>
        <v>0</v>
      </c>
      <c r="K278" s="129">
        <f t="shared" si="107"/>
        <v>0</v>
      </c>
      <c r="L278" s="129">
        <f t="shared" si="107"/>
        <v>0</v>
      </c>
      <c r="M278" s="129">
        <f t="shared" si="107"/>
        <v>0</v>
      </c>
      <c r="N278" s="129">
        <f t="shared" si="107"/>
        <v>0</v>
      </c>
      <c r="O278" s="129">
        <f t="shared" si="107"/>
        <v>0</v>
      </c>
      <c r="P278" s="129">
        <f t="shared" si="107"/>
        <v>0</v>
      </c>
      <c r="Q278" s="129">
        <f t="shared" si="107"/>
        <v>0</v>
      </c>
      <c r="R278" s="129">
        <f t="shared" si="107"/>
        <v>0</v>
      </c>
      <c r="S278" s="129">
        <f t="shared" si="107"/>
        <v>0</v>
      </c>
      <c r="T278" s="129">
        <f t="shared" si="107"/>
        <v>0</v>
      </c>
      <c r="U278" s="128">
        <f t="shared" si="107"/>
        <v>0</v>
      </c>
      <c r="V278" s="127">
        <f t="shared" si="107"/>
        <v>0</v>
      </c>
      <c r="W278" s="129">
        <f t="shared" si="107"/>
        <v>0</v>
      </c>
      <c r="X278" s="129">
        <f t="shared" si="107"/>
        <v>0</v>
      </c>
      <c r="Y278" s="129">
        <f t="shared" si="107"/>
        <v>0</v>
      </c>
      <c r="Z278" s="129">
        <f t="shared" si="107"/>
        <v>0</v>
      </c>
      <c r="AA278" s="129">
        <f t="shared" si="107"/>
        <v>0</v>
      </c>
      <c r="AB278" s="129">
        <f t="shared" si="107"/>
        <v>0</v>
      </c>
      <c r="AC278" s="129">
        <f t="shared" si="107"/>
        <v>0</v>
      </c>
      <c r="AD278" s="129">
        <f t="shared" si="107"/>
        <v>0</v>
      </c>
      <c r="AE278" s="129">
        <f t="shared" si="107"/>
        <v>0</v>
      </c>
      <c r="AF278" s="129">
        <f t="shared" si="107"/>
        <v>0</v>
      </c>
      <c r="AG278" s="128">
        <f t="shared" si="107"/>
        <v>0</v>
      </c>
      <c r="AH278" s="130">
        <f t="shared" si="107"/>
        <v>0</v>
      </c>
      <c r="AI278" s="129">
        <f t="shared" si="107"/>
        <v>0</v>
      </c>
      <c r="AJ278" s="129">
        <f t="shared" si="107"/>
        <v>0</v>
      </c>
      <c r="AK278" s="129">
        <f t="shared" si="107"/>
        <v>0</v>
      </c>
      <c r="AL278" s="129">
        <f t="shared" si="107"/>
        <v>0</v>
      </c>
      <c r="AM278" s="129">
        <f t="shared" si="107"/>
        <v>0</v>
      </c>
      <c r="AN278" s="129">
        <f t="shared" si="107"/>
        <v>0</v>
      </c>
      <c r="AO278" s="129">
        <f t="shared" si="107"/>
        <v>0</v>
      </c>
      <c r="AP278" s="129">
        <f t="shared" si="107"/>
        <v>0</v>
      </c>
      <c r="AQ278" s="129">
        <f t="shared" si="107"/>
        <v>0</v>
      </c>
      <c r="AR278" s="129">
        <f t="shared" si="107"/>
        <v>0</v>
      </c>
      <c r="AS278" s="128">
        <f t="shared" si="107"/>
        <v>0</v>
      </c>
      <c r="AT278" s="130">
        <f t="shared" si="107"/>
        <v>0</v>
      </c>
      <c r="AU278" s="129">
        <f t="shared" si="107"/>
        <v>0</v>
      </c>
      <c r="AV278" s="129">
        <f t="shared" si="107"/>
        <v>0</v>
      </c>
      <c r="AW278" s="129">
        <f t="shared" si="107"/>
        <v>0</v>
      </c>
      <c r="AX278" s="129">
        <f t="shared" si="107"/>
        <v>0</v>
      </c>
      <c r="AY278" s="129">
        <f t="shared" si="107"/>
        <v>0</v>
      </c>
      <c r="AZ278" s="129">
        <f t="shared" si="107"/>
        <v>0</v>
      </c>
      <c r="BA278" s="129">
        <f t="shared" si="107"/>
        <v>0</v>
      </c>
      <c r="BB278" s="129">
        <f t="shared" si="107"/>
        <v>0</v>
      </c>
      <c r="BC278" s="129">
        <f t="shared" si="107"/>
        <v>0</v>
      </c>
      <c r="BD278" s="129">
        <f t="shared" si="107"/>
        <v>0</v>
      </c>
      <c r="BE278" s="128">
        <f t="shared" si="107"/>
        <v>0</v>
      </c>
      <c r="BF278" s="130">
        <f t="shared" si="107"/>
        <v>0</v>
      </c>
      <c r="BG278" s="129">
        <f t="shared" si="107"/>
        <v>0</v>
      </c>
      <c r="BH278" s="129">
        <f t="shared" si="107"/>
        <v>0</v>
      </c>
      <c r="BI278" s="129">
        <f t="shared" si="107"/>
        <v>0</v>
      </c>
      <c r="BJ278" s="129">
        <f t="shared" si="107"/>
        <v>0</v>
      </c>
      <c r="BK278" s="129">
        <f t="shared" si="107"/>
        <v>0</v>
      </c>
      <c r="BL278" s="129">
        <f t="shared" si="107"/>
        <v>0</v>
      </c>
      <c r="BM278" s="129">
        <f t="shared" si="107"/>
        <v>0</v>
      </c>
      <c r="BN278" s="129">
        <f t="shared" si="107"/>
        <v>0</v>
      </c>
      <c r="BO278" s="129">
        <f t="shared" si="107"/>
        <v>0</v>
      </c>
      <c r="BP278" s="129">
        <f t="shared" si="107"/>
        <v>0</v>
      </c>
      <c r="BQ278" s="128">
        <f t="shared" si="107"/>
        <v>0</v>
      </c>
      <c r="BR278" s="130">
        <f t="shared" si="107"/>
        <v>0</v>
      </c>
      <c r="BS278" s="129">
        <f t="shared" si="107"/>
        <v>0</v>
      </c>
      <c r="BT278" s="129">
        <f t="shared" si="107"/>
        <v>0</v>
      </c>
      <c r="BU278" s="129">
        <f t="shared" ref="BU278:CC278" si="108">SUM(BU280:BU427)</f>
        <v>0</v>
      </c>
      <c r="BV278" s="129">
        <f t="shared" si="108"/>
        <v>0</v>
      </c>
      <c r="BW278" s="129">
        <f t="shared" si="108"/>
        <v>0</v>
      </c>
      <c r="BX278" s="129">
        <f t="shared" si="108"/>
        <v>0</v>
      </c>
      <c r="BY278" s="129">
        <f t="shared" si="108"/>
        <v>0</v>
      </c>
      <c r="BZ278" s="129">
        <f t="shared" si="108"/>
        <v>0</v>
      </c>
      <c r="CA278" s="129">
        <f t="shared" si="108"/>
        <v>0</v>
      </c>
      <c r="CB278" s="129">
        <f t="shared" si="108"/>
        <v>0</v>
      </c>
      <c r="CC278" s="128">
        <f t="shared" si="108"/>
        <v>0</v>
      </c>
      <c r="CD278" s="41" t="s">
        <v>54</v>
      </c>
    </row>
    <row r="279" spans="2:82" s="157" customFormat="1" ht="15">
      <c r="B279" s="103" t="s">
        <v>530</v>
      </c>
      <c r="C279" s="286" t="s">
        <v>531</v>
      </c>
      <c r="D279" s="132"/>
      <c r="E279" s="266"/>
      <c r="F279" s="221" t="b">
        <f>(Gosforth!G279+Dalpark!G279+Leandra!G279+Trichardt!G279+Ermelo!G279)=G279</f>
        <v>1</v>
      </c>
      <c r="G279" s="76"/>
      <c r="H279" s="77"/>
      <c r="I279" s="78"/>
      <c r="J279" s="77"/>
      <c r="K279" s="79"/>
      <c r="L279" s="79"/>
      <c r="M279" s="79"/>
      <c r="N279" s="79"/>
      <c r="O279" s="79"/>
      <c r="P279" s="79"/>
      <c r="Q279" s="79"/>
      <c r="R279" s="79"/>
      <c r="S279" s="79"/>
      <c r="T279" s="79"/>
      <c r="U279" s="78"/>
      <c r="V279" s="77"/>
      <c r="W279" s="79"/>
      <c r="X279" s="79"/>
      <c r="Y279" s="79"/>
      <c r="Z279" s="79"/>
      <c r="AA279" s="79"/>
      <c r="AB279" s="79"/>
      <c r="AC279" s="79"/>
      <c r="AD279" s="79"/>
      <c r="AE279" s="79"/>
      <c r="AF279" s="79"/>
      <c r="AG279" s="78"/>
      <c r="AH279" s="80"/>
      <c r="AI279" s="79"/>
      <c r="AJ279" s="79"/>
      <c r="AK279" s="79"/>
      <c r="AL279" s="79"/>
      <c r="AM279" s="79"/>
      <c r="AN279" s="79"/>
      <c r="AO279" s="79"/>
      <c r="AP279" s="79"/>
      <c r="AQ279" s="79"/>
      <c r="AR279" s="79"/>
      <c r="AS279" s="78"/>
      <c r="AT279" s="80"/>
      <c r="AU279" s="79"/>
      <c r="AV279" s="79"/>
      <c r="AW279" s="79"/>
      <c r="AX279" s="79"/>
      <c r="AY279" s="79"/>
      <c r="AZ279" s="79"/>
      <c r="BA279" s="79"/>
      <c r="BB279" s="79"/>
      <c r="BC279" s="79"/>
      <c r="BD279" s="79"/>
      <c r="BE279" s="78"/>
      <c r="BF279" s="80"/>
      <c r="BG279" s="79"/>
      <c r="BH279" s="79"/>
      <c r="BI279" s="79"/>
      <c r="BJ279" s="79"/>
      <c r="BK279" s="79"/>
      <c r="BL279" s="79"/>
      <c r="BM279" s="79"/>
      <c r="BN279" s="79"/>
      <c r="BO279" s="79"/>
      <c r="BP279" s="79"/>
      <c r="BQ279" s="78"/>
      <c r="BR279" s="80"/>
      <c r="BS279" s="79"/>
      <c r="BT279" s="79"/>
      <c r="BU279" s="79"/>
      <c r="BV279" s="79"/>
      <c r="BW279" s="79"/>
      <c r="BX279" s="79"/>
      <c r="BY279" s="79"/>
      <c r="BZ279" s="79"/>
      <c r="CA279" s="79"/>
      <c r="CB279" s="79"/>
      <c r="CC279" s="78"/>
      <c r="CD279" s="41"/>
    </row>
    <row r="280" spans="2:82" s="41" customFormat="1" ht="15">
      <c r="B280" s="75" t="s">
        <v>532</v>
      </c>
      <c r="C280" s="131" t="s">
        <v>533</v>
      </c>
      <c r="D280" s="132" t="s">
        <v>501</v>
      </c>
      <c r="E280" s="266">
        <f>SUM(Gosforth:Ermelo!E280)</f>
        <v>6</v>
      </c>
      <c r="F280" s="221" t="b">
        <f>(Gosforth!G280+Dalpark!G280+Leandra!G280+Trichardt!G280+Ermelo!G280)=G280</f>
        <v>1</v>
      </c>
      <c r="G280" s="76">
        <f t="shared" ref="G280:G355" si="109">+SUM(H280:CC280)</f>
        <v>0</v>
      </c>
      <c r="H280" s="77">
        <f>SUM(Gosforth:Ermelo!H280)</f>
        <v>0</v>
      </c>
      <c r="I280" s="78">
        <f>SUM(Gosforth:Ermelo!I280)</f>
        <v>0</v>
      </c>
      <c r="J280" s="77">
        <f>SUM(Gosforth:Ermelo!J280)</f>
        <v>0</v>
      </c>
      <c r="K280" s="79">
        <f>SUM(Gosforth:Ermelo!K280)</f>
        <v>0</v>
      </c>
      <c r="L280" s="79">
        <f>SUM(Gosforth:Ermelo!L280)</f>
        <v>0</v>
      </c>
      <c r="M280" s="79">
        <f>SUM(Gosforth:Ermelo!M280)</f>
        <v>0</v>
      </c>
      <c r="N280" s="79">
        <f>SUM(Gosforth:Ermelo!N280)</f>
        <v>0</v>
      </c>
      <c r="O280" s="79">
        <f>SUM(Gosforth:Ermelo!O280)</f>
        <v>0</v>
      </c>
      <c r="P280" s="79">
        <f>SUM(Gosforth:Ermelo!P280)</f>
        <v>0</v>
      </c>
      <c r="Q280" s="79">
        <f>SUM(Gosforth:Ermelo!Q280)</f>
        <v>0</v>
      </c>
      <c r="R280" s="79">
        <f>SUM(Gosforth:Ermelo!R280)</f>
        <v>0</v>
      </c>
      <c r="S280" s="79">
        <f>SUM(Gosforth:Ermelo!S280)</f>
        <v>0</v>
      </c>
      <c r="T280" s="79">
        <f>SUM(Gosforth:Ermelo!T280)</f>
        <v>0</v>
      </c>
      <c r="U280" s="78">
        <f>SUM(Gosforth:Ermelo!U280)</f>
        <v>0</v>
      </c>
      <c r="V280" s="77">
        <f>SUM(Gosforth:Ermelo!V280)</f>
        <v>0</v>
      </c>
      <c r="W280" s="79">
        <f>SUM(Gosforth:Ermelo!W280)</f>
        <v>0</v>
      </c>
      <c r="X280" s="79">
        <f>SUM(Gosforth:Ermelo!X280)</f>
        <v>0</v>
      </c>
      <c r="Y280" s="79">
        <f>SUM(Gosforth:Ermelo!Y280)</f>
        <v>0</v>
      </c>
      <c r="Z280" s="79">
        <f>SUM(Gosforth:Ermelo!Z280)</f>
        <v>0</v>
      </c>
      <c r="AA280" s="79">
        <f>SUM(Gosforth:Ermelo!AA280)</f>
        <v>0</v>
      </c>
      <c r="AB280" s="79">
        <f>SUM(Gosforth:Ermelo!AB280)</f>
        <v>0</v>
      </c>
      <c r="AC280" s="79">
        <f>SUM(Gosforth:Ermelo!AC280)</f>
        <v>0</v>
      </c>
      <c r="AD280" s="79">
        <f>SUM(Gosforth:Ermelo!AD280)</f>
        <v>0</v>
      </c>
      <c r="AE280" s="79">
        <f>SUM(Gosforth:Ermelo!AE280)</f>
        <v>0</v>
      </c>
      <c r="AF280" s="79">
        <f>SUM(Gosforth:Ermelo!AF280)</f>
        <v>0</v>
      </c>
      <c r="AG280" s="78">
        <f>SUM(Gosforth:Ermelo!AG280)</f>
        <v>0</v>
      </c>
      <c r="AH280" s="80">
        <f>SUM(Gosforth:Ermelo!AH280)</f>
        <v>0</v>
      </c>
      <c r="AI280" s="79">
        <f>SUM(Gosforth:Ermelo!AI280)</f>
        <v>0</v>
      </c>
      <c r="AJ280" s="79">
        <f>SUM(Gosforth:Ermelo!AJ280)</f>
        <v>0</v>
      </c>
      <c r="AK280" s="79">
        <f>SUM(Gosforth:Ermelo!AK280)</f>
        <v>0</v>
      </c>
      <c r="AL280" s="79">
        <f>SUM(Gosforth:Ermelo!AL280)</f>
        <v>0</v>
      </c>
      <c r="AM280" s="79">
        <f>SUM(Gosforth:Ermelo!AM280)</f>
        <v>0</v>
      </c>
      <c r="AN280" s="79">
        <f>SUM(Gosforth:Ermelo!AN280)</f>
        <v>0</v>
      </c>
      <c r="AO280" s="79">
        <f>SUM(Gosforth:Ermelo!AO280)</f>
        <v>0</v>
      </c>
      <c r="AP280" s="79">
        <f>SUM(Gosforth:Ermelo!AP280)</f>
        <v>0</v>
      </c>
      <c r="AQ280" s="79">
        <f>SUM(Gosforth:Ermelo!AQ280)</f>
        <v>0</v>
      </c>
      <c r="AR280" s="79">
        <f>SUM(Gosforth:Ermelo!AR280)</f>
        <v>0</v>
      </c>
      <c r="AS280" s="78">
        <f>SUM(Gosforth:Ermelo!AS280)</f>
        <v>0</v>
      </c>
      <c r="AT280" s="80">
        <f>SUM(Gosforth:Ermelo!AT280)</f>
        <v>0</v>
      </c>
      <c r="AU280" s="79">
        <f>SUM(Gosforth:Ermelo!AU280)</f>
        <v>0</v>
      </c>
      <c r="AV280" s="79">
        <f>SUM(Gosforth:Ermelo!AV280)</f>
        <v>0</v>
      </c>
      <c r="AW280" s="79">
        <f>SUM(Gosforth:Ermelo!AW280)</f>
        <v>0</v>
      </c>
      <c r="AX280" s="79">
        <f>SUM(Gosforth:Ermelo!AX280)</f>
        <v>0</v>
      </c>
      <c r="AY280" s="79">
        <f>SUM(Gosforth:Ermelo!AY280)</f>
        <v>0</v>
      </c>
      <c r="AZ280" s="79">
        <f>SUM(Gosforth:Ermelo!AZ280)</f>
        <v>0</v>
      </c>
      <c r="BA280" s="79">
        <f>SUM(Gosforth:Ermelo!BA280)</f>
        <v>0</v>
      </c>
      <c r="BB280" s="79">
        <f>SUM(Gosforth:Ermelo!BB280)</f>
        <v>0</v>
      </c>
      <c r="BC280" s="79">
        <f>SUM(Gosforth:Ermelo!BC280)</f>
        <v>0</v>
      </c>
      <c r="BD280" s="79">
        <f>SUM(Gosforth:Ermelo!BD280)</f>
        <v>0</v>
      </c>
      <c r="BE280" s="78">
        <f>SUM(Gosforth:Ermelo!BE280)</f>
        <v>0</v>
      </c>
      <c r="BF280" s="80">
        <f>SUM(Gosforth:Ermelo!BF280)</f>
        <v>0</v>
      </c>
      <c r="BG280" s="79">
        <f>SUM(Gosforth:Ermelo!BG280)</f>
        <v>0</v>
      </c>
      <c r="BH280" s="79">
        <f>SUM(Gosforth:Ermelo!BH280)</f>
        <v>0</v>
      </c>
      <c r="BI280" s="79">
        <f>SUM(Gosforth:Ermelo!BI280)</f>
        <v>0</v>
      </c>
      <c r="BJ280" s="79">
        <f>SUM(Gosforth:Ermelo!BJ280)</f>
        <v>0</v>
      </c>
      <c r="BK280" s="79">
        <f>SUM(Gosforth:Ermelo!BK280)</f>
        <v>0</v>
      </c>
      <c r="BL280" s="79">
        <f>SUM(Gosforth:Ermelo!BL280)</f>
        <v>0</v>
      </c>
      <c r="BM280" s="79">
        <f>SUM(Gosforth:Ermelo!BM280)</f>
        <v>0</v>
      </c>
      <c r="BN280" s="79">
        <f>SUM(Gosforth:Ermelo!BN280)</f>
        <v>0</v>
      </c>
      <c r="BO280" s="79">
        <f>SUM(Gosforth:Ermelo!BO280)</f>
        <v>0</v>
      </c>
      <c r="BP280" s="79">
        <f>SUM(Gosforth:Ermelo!BP280)</f>
        <v>0</v>
      </c>
      <c r="BQ280" s="78">
        <f>SUM(Gosforth:Ermelo!BQ280)</f>
        <v>0</v>
      </c>
      <c r="BR280" s="80">
        <f>SUM(Gosforth:Ermelo!BR280)</f>
        <v>0</v>
      </c>
      <c r="BS280" s="79">
        <f>SUM(Gosforth:Ermelo!BS280)</f>
        <v>0</v>
      </c>
      <c r="BT280" s="79">
        <f>SUM(Gosforth:Ermelo!BT280)</f>
        <v>0</v>
      </c>
      <c r="BU280" s="79">
        <f>SUM(Gosforth:Ermelo!BU280)</f>
        <v>0</v>
      </c>
      <c r="BV280" s="79">
        <f>SUM(Gosforth:Ermelo!BV280)</f>
        <v>0</v>
      </c>
      <c r="BW280" s="79">
        <f>SUM(Gosforth:Ermelo!BW280)</f>
        <v>0</v>
      </c>
      <c r="BX280" s="79">
        <f>SUM(Gosforth:Ermelo!BX280)</f>
        <v>0</v>
      </c>
      <c r="BY280" s="79">
        <f>SUM(Gosforth:Ermelo!BY280)</f>
        <v>0</v>
      </c>
      <c r="BZ280" s="79">
        <f>SUM(Gosforth:Ermelo!BZ280)</f>
        <v>0</v>
      </c>
      <c r="CA280" s="79">
        <f>SUM(Gosforth:Ermelo!CA280)</f>
        <v>0</v>
      </c>
      <c r="CB280" s="79">
        <f>SUM(Gosforth:Ermelo!CB280)</f>
        <v>0</v>
      </c>
      <c r="CC280" s="78">
        <f>SUM(Gosforth:Ermelo!CC280)</f>
        <v>0</v>
      </c>
      <c r="CD280" s="41" t="s">
        <v>54</v>
      </c>
    </row>
    <row r="281" spans="2:82" s="41" customFormat="1" ht="15">
      <c r="B281" s="75" t="s">
        <v>534</v>
      </c>
      <c r="C281" s="156" t="s">
        <v>535</v>
      </c>
      <c r="D281" s="132" t="s">
        <v>501</v>
      </c>
      <c r="E281" s="266">
        <f>SUM(Gosforth:Ermelo!E281)</f>
        <v>2</v>
      </c>
      <c r="F281" s="221" t="b">
        <f>(Gosforth!G281+Dalpark!G281+Leandra!G281+Trichardt!G281+Ermelo!G281)=G281</f>
        <v>1</v>
      </c>
      <c r="G281" s="76">
        <f t="shared" ref="G281:G282" si="110">+SUM(H281:CC281)</f>
        <v>0</v>
      </c>
      <c r="H281" s="77">
        <f>SUM(Gosforth:Ermelo!H281)</f>
        <v>0</v>
      </c>
      <c r="I281" s="78">
        <f>SUM(Gosforth:Ermelo!I281)</f>
        <v>0</v>
      </c>
      <c r="J281" s="77">
        <f>SUM(Gosforth:Ermelo!J281)</f>
        <v>0</v>
      </c>
      <c r="K281" s="79">
        <f>SUM(Gosforth:Ermelo!K281)</f>
        <v>0</v>
      </c>
      <c r="L281" s="79">
        <f>SUM(Gosforth:Ermelo!L281)</f>
        <v>0</v>
      </c>
      <c r="M281" s="79">
        <f>SUM(Gosforth:Ermelo!M281)</f>
        <v>0</v>
      </c>
      <c r="N281" s="79">
        <f>SUM(Gosforth:Ermelo!N281)</f>
        <v>0</v>
      </c>
      <c r="O281" s="79">
        <f>SUM(Gosforth:Ermelo!O281)</f>
        <v>0</v>
      </c>
      <c r="P281" s="79">
        <f>SUM(Gosforth:Ermelo!P281)</f>
        <v>0</v>
      </c>
      <c r="Q281" s="79">
        <f>SUM(Gosforth:Ermelo!Q281)</f>
        <v>0</v>
      </c>
      <c r="R281" s="79">
        <f>SUM(Gosforth:Ermelo!R281)</f>
        <v>0</v>
      </c>
      <c r="S281" s="79">
        <f>SUM(Gosforth:Ermelo!S281)</f>
        <v>0</v>
      </c>
      <c r="T281" s="79">
        <f>SUM(Gosforth:Ermelo!T281)</f>
        <v>0</v>
      </c>
      <c r="U281" s="78">
        <f>SUM(Gosforth:Ermelo!U281)</f>
        <v>0</v>
      </c>
      <c r="V281" s="77">
        <f>SUM(Gosforth:Ermelo!V281)</f>
        <v>0</v>
      </c>
      <c r="W281" s="79">
        <f>SUM(Gosforth:Ermelo!W281)</f>
        <v>0</v>
      </c>
      <c r="X281" s="79">
        <f>SUM(Gosforth:Ermelo!X281)</f>
        <v>0</v>
      </c>
      <c r="Y281" s="79">
        <f>SUM(Gosforth:Ermelo!Y281)</f>
        <v>0</v>
      </c>
      <c r="Z281" s="79">
        <f>SUM(Gosforth:Ermelo!Z281)</f>
        <v>0</v>
      </c>
      <c r="AA281" s="79">
        <f>SUM(Gosforth:Ermelo!AA281)</f>
        <v>0</v>
      </c>
      <c r="AB281" s="79">
        <f>SUM(Gosforth:Ermelo!AB281)</f>
        <v>0</v>
      </c>
      <c r="AC281" s="79">
        <f>SUM(Gosforth:Ermelo!AC281)</f>
        <v>0</v>
      </c>
      <c r="AD281" s="79">
        <f>SUM(Gosforth:Ermelo!AD281)</f>
        <v>0</v>
      </c>
      <c r="AE281" s="79">
        <f>SUM(Gosforth:Ermelo!AE281)</f>
        <v>0</v>
      </c>
      <c r="AF281" s="79">
        <f>SUM(Gosforth:Ermelo!AF281)</f>
        <v>0</v>
      </c>
      <c r="AG281" s="78">
        <f>SUM(Gosforth:Ermelo!AG281)</f>
        <v>0</v>
      </c>
      <c r="AH281" s="80">
        <f>SUM(Gosforth:Ermelo!AH281)</f>
        <v>0</v>
      </c>
      <c r="AI281" s="79">
        <f>SUM(Gosforth:Ermelo!AI281)</f>
        <v>0</v>
      </c>
      <c r="AJ281" s="79">
        <f>SUM(Gosforth:Ermelo!AJ281)</f>
        <v>0</v>
      </c>
      <c r="AK281" s="79">
        <f>SUM(Gosforth:Ermelo!AK281)</f>
        <v>0</v>
      </c>
      <c r="AL281" s="79">
        <f>SUM(Gosforth:Ermelo!AL281)</f>
        <v>0</v>
      </c>
      <c r="AM281" s="79">
        <f>SUM(Gosforth:Ermelo!AM281)</f>
        <v>0</v>
      </c>
      <c r="AN281" s="79">
        <f>SUM(Gosforth:Ermelo!AN281)</f>
        <v>0</v>
      </c>
      <c r="AO281" s="79">
        <f>SUM(Gosforth:Ermelo!AO281)</f>
        <v>0</v>
      </c>
      <c r="AP281" s="79">
        <f>SUM(Gosforth:Ermelo!AP281)</f>
        <v>0</v>
      </c>
      <c r="AQ281" s="79">
        <f>SUM(Gosforth:Ermelo!AQ281)</f>
        <v>0</v>
      </c>
      <c r="AR281" s="79">
        <f>SUM(Gosforth:Ermelo!AR281)</f>
        <v>0</v>
      </c>
      <c r="AS281" s="78">
        <f>SUM(Gosforth:Ermelo!AS281)</f>
        <v>0</v>
      </c>
      <c r="AT281" s="80">
        <f>SUM(Gosforth:Ermelo!AT281)</f>
        <v>0</v>
      </c>
      <c r="AU281" s="79">
        <f>SUM(Gosforth:Ermelo!AU281)</f>
        <v>0</v>
      </c>
      <c r="AV281" s="79">
        <f>SUM(Gosforth:Ermelo!AV281)</f>
        <v>0</v>
      </c>
      <c r="AW281" s="79">
        <f>SUM(Gosforth:Ermelo!AW281)</f>
        <v>0</v>
      </c>
      <c r="AX281" s="79">
        <f>SUM(Gosforth:Ermelo!AX281)</f>
        <v>0</v>
      </c>
      <c r="AY281" s="79">
        <f>SUM(Gosforth:Ermelo!AY281)</f>
        <v>0</v>
      </c>
      <c r="AZ281" s="79">
        <f>SUM(Gosforth:Ermelo!AZ281)</f>
        <v>0</v>
      </c>
      <c r="BA281" s="79">
        <f>SUM(Gosforth:Ermelo!BA281)</f>
        <v>0</v>
      </c>
      <c r="BB281" s="79">
        <f>SUM(Gosforth:Ermelo!BB281)</f>
        <v>0</v>
      </c>
      <c r="BC281" s="79">
        <f>SUM(Gosforth:Ermelo!BC281)</f>
        <v>0</v>
      </c>
      <c r="BD281" s="79">
        <f>SUM(Gosforth:Ermelo!BD281)</f>
        <v>0</v>
      </c>
      <c r="BE281" s="78">
        <f>SUM(Gosforth:Ermelo!BE281)</f>
        <v>0</v>
      </c>
      <c r="BF281" s="80">
        <f>SUM(Gosforth:Ermelo!BF281)</f>
        <v>0</v>
      </c>
      <c r="BG281" s="79">
        <f>SUM(Gosforth:Ermelo!BG281)</f>
        <v>0</v>
      </c>
      <c r="BH281" s="79">
        <f>SUM(Gosforth:Ermelo!BH281)</f>
        <v>0</v>
      </c>
      <c r="BI281" s="79">
        <f>SUM(Gosforth:Ermelo!BI281)</f>
        <v>0</v>
      </c>
      <c r="BJ281" s="79">
        <f>SUM(Gosforth:Ermelo!BJ281)</f>
        <v>0</v>
      </c>
      <c r="BK281" s="79">
        <f>SUM(Gosforth:Ermelo!BK281)</f>
        <v>0</v>
      </c>
      <c r="BL281" s="79">
        <f>SUM(Gosforth:Ermelo!BL281)</f>
        <v>0</v>
      </c>
      <c r="BM281" s="79">
        <f>SUM(Gosforth:Ermelo!BM281)</f>
        <v>0</v>
      </c>
      <c r="BN281" s="79">
        <f>SUM(Gosforth:Ermelo!BN281)</f>
        <v>0</v>
      </c>
      <c r="BO281" s="79">
        <f>SUM(Gosforth:Ermelo!BO281)</f>
        <v>0</v>
      </c>
      <c r="BP281" s="79">
        <f>SUM(Gosforth:Ermelo!BP281)</f>
        <v>0</v>
      </c>
      <c r="BQ281" s="78">
        <f>SUM(Gosforth:Ermelo!BQ281)</f>
        <v>0</v>
      </c>
      <c r="BR281" s="80">
        <f>SUM(Gosforth:Ermelo!BR281)</f>
        <v>0</v>
      </c>
      <c r="BS281" s="79">
        <f>SUM(Gosforth:Ermelo!BS281)</f>
        <v>0</v>
      </c>
      <c r="BT281" s="79">
        <f>SUM(Gosforth:Ermelo!BT281)</f>
        <v>0</v>
      </c>
      <c r="BU281" s="79">
        <f>SUM(Gosforth:Ermelo!BU281)</f>
        <v>0</v>
      </c>
      <c r="BV281" s="79">
        <f>SUM(Gosforth:Ermelo!BV281)</f>
        <v>0</v>
      </c>
      <c r="BW281" s="79">
        <f>SUM(Gosforth:Ermelo!BW281)</f>
        <v>0</v>
      </c>
      <c r="BX281" s="79">
        <f>SUM(Gosforth:Ermelo!BX281)</f>
        <v>0</v>
      </c>
      <c r="BY281" s="79">
        <f>SUM(Gosforth:Ermelo!BY281)</f>
        <v>0</v>
      </c>
      <c r="BZ281" s="79">
        <f>SUM(Gosforth:Ermelo!BZ281)</f>
        <v>0</v>
      </c>
      <c r="CA281" s="79">
        <f>SUM(Gosforth:Ermelo!CA281)</f>
        <v>0</v>
      </c>
      <c r="CB281" s="79">
        <f>SUM(Gosforth:Ermelo!CB281)</f>
        <v>0</v>
      </c>
      <c r="CC281" s="78">
        <f>SUM(Gosforth:Ermelo!CC281)</f>
        <v>0</v>
      </c>
      <c r="CD281" s="41" t="s">
        <v>54</v>
      </c>
    </row>
    <row r="282" spans="2:82" s="41" customFormat="1" ht="15">
      <c r="B282" s="75" t="s">
        <v>536</v>
      </c>
      <c r="C282" s="156" t="s">
        <v>537</v>
      </c>
      <c r="D282" s="132" t="s">
        <v>501</v>
      </c>
      <c r="E282" s="266">
        <f>SUM(Gosforth:Ermelo!E282)</f>
        <v>7</v>
      </c>
      <c r="F282" s="221" t="b">
        <f>(Gosforth!G282+Dalpark!G282+Leandra!G282+Trichardt!G282+Ermelo!G282)=G282</f>
        <v>1</v>
      </c>
      <c r="G282" s="76">
        <f t="shared" si="110"/>
        <v>0</v>
      </c>
      <c r="H282" s="77">
        <f>SUM(Gosforth:Ermelo!H282)</f>
        <v>0</v>
      </c>
      <c r="I282" s="78">
        <f>SUM(Gosforth:Ermelo!I282)</f>
        <v>0</v>
      </c>
      <c r="J282" s="77">
        <f>SUM(Gosforth:Ermelo!J282)</f>
        <v>0</v>
      </c>
      <c r="K282" s="79">
        <f>SUM(Gosforth:Ermelo!K282)</f>
        <v>0</v>
      </c>
      <c r="L282" s="79">
        <f>SUM(Gosforth:Ermelo!L282)</f>
        <v>0</v>
      </c>
      <c r="M282" s="79">
        <f>SUM(Gosforth:Ermelo!M282)</f>
        <v>0</v>
      </c>
      <c r="N282" s="79">
        <f>SUM(Gosforth:Ermelo!N282)</f>
        <v>0</v>
      </c>
      <c r="O282" s="79">
        <f>SUM(Gosforth:Ermelo!O282)</f>
        <v>0</v>
      </c>
      <c r="P282" s="79">
        <f>SUM(Gosforth:Ermelo!P282)</f>
        <v>0</v>
      </c>
      <c r="Q282" s="79">
        <f>SUM(Gosforth:Ermelo!Q282)</f>
        <v>0</v>
      </c>
      <c r="R282" s="79">
        <f>SUM(Gosforth:Ermelo!R282)</f>
        <v>0</v>
      </c>
      <c r="S282" s="79">
        <f>SUM(Gosforth:Ermelo!S282)</f>
        <v>0</v>
      </c>
      <c r="T282" s="79">
        <f>SUM(Gosforth:Ermelo!T282)</f>
        <v>0</v>
      </c>
      <c r="U282" s="78">
        <f>SUM(Gosforth:Ermelo!U282)</f>
        <v>0</v>
      </c>
      <c r="V282" s="77">
        <f>SUM(Gosforth:Ermelo!V282)</f>
        <v>0</v>
      </c>
      <c r="W282" s="79">
        <f>SUM(Gosforth:Ermelo!W282)</f>
        <v>0</v>
      </c>
      <c r="X282" s="79">
        <f>SUM(Gosforth:Ermelo!X282)</f>
        <v>0</v>
      </c>
      <c r="Y282" s="79">
        <f>SUM(Gosforth:Ermelo!Y282)</f>
        <v>0</v>
      </c>
      <c r="Z282" s="79">
        <f>SUM(Gosforth:Ermelo!Z282)</f>
        <v>0</v>
      </c>
      <c r="AA282" s="79">
        <f>SUM(Gosforth:Ermelo!AA282)</f>
        <v>0</v>
      </c>
      <c r="AB282" s="79">
        <f>SUM(Gosforth:Ermelo!AB282)</f>
        <v>0</v>
      </c>
      <c r="AC282" s="79">
        <f>SUM(Gosforth:Ermelo!AC282)</f>
        <v>0</v>
      </c>
      <c r="AD282" s="79">
        <f>SUM(Gosforth:Ermelo!AD282)</f>
        <v>0</v>
      </c>
      <c r="AE282" s="79">
        <f>SUM(Gosforth:Ermelo!AE282)</f>
        <v>0</v>
      </c>
      <c r="AF282" s="79">
        <f>SUM(Gosforth:Ermelo!AF282)</f>
        <v>0</v>
      </c>
      <c r="AG282" s="78">
        <f>SUM(Gosforth:Ermelo!AG282)</f>
        <v>0</v>
      </c>
      <c r="AH282" s="80">
        <f>SUM(Gosforth:Ermelo!AH282)</f>
        <v>0</v>
      </c>
      <c r="AI282" s="79">
        <f>SUM(Gosforth:Ermelo!AI282)</f>
        <v>0</v>
      </c>
      <c r="AJ282" s="79">
        <f>SUM(Gosforth:Ermelo!AJ282)</f>
        <v>0</v>
      </c>
      <c r="AK282" s="79">
        <f>SUM(Gosforth:Ermelo!AK282)</f>
        <v>0</v>
      </c>
      <c r="AL282" s="79">
        <f>SUM(Gosforth:Ermelo!AL282)</f>
        <v>0</v>
      </c>
      <c r="AM282" s="79">
        <f>SUM(Gosforth:Ermelo!AM282)</f>
        <v>0</v>
      </c>
      <c r="AN282" s="79">
        <f>SUM(Gosforth:Ermelo!AN282)</f>
        <v>0</v>
      </c>
      <c r="AO282" s="79">
        <f>SUM(Gosforth:Ermelo!AO282)</f>
        <v>0</v>
      </c>
      <c r="AP282" s="79">
        <f>SUM(Gosforth:Ermelo!AP282)</f>
        <v>0</v>
      </c>
      <c r="AQ282" s="79">
        <f>SUM(Gosforth:Ermelo!AQ282)</f>
        <v>0</v>
      </c>
      <c r="AR282" s="79">
        <f>SUM(Gosforth:Ermelo!AR282)</f>
        <v>0</v>
      </c>
      <c r="AS282" s="78">
        <f>SUM(Gosforth:Ermelo!AS282)</f>
        <v>0</v>
      </c>
      <c r="AT282" s="80">
        <f>SUM(Gosforth:Ermelo!AT282)</f>
        <v>0</v>
      </c>
      <c r="AU282" s="79">
        <f>SUM(Gosforth:Ermelo!AU282)</f>
        <v>0</v>
      </c>
      <c r="AV282" s="79">
        <f>SUM(Gosforth:Ermelo!AV282)</f>
        <v>0</v>
      </c>
      <c r="AW282" s="79">
        <f>SUM(Gosforth:Ermelo!AW282)</f>
        <v>0</v>
      </c>
      <c r="AX282" s="79">
        <f>SUM(Gosforth:Ermelo!AX282)</f>
        <v>0</v>
      </c>
      <c r="AY282" s="79">
        <f>SUM(Gosforth:Ermelo!AY282)</f>
        <v>0</v>
      </c>
      <c r="AZ282" s="79">
        <f>SUM(Gosforth:Ermelo!AZ282)</f>
        <v>0</v>
      </c>
      <c r="BA282" s="79">
        <f>SUM(Gosforth:Ermelo!BA282)</f>
        <v>0</v>
      </c>
      <c r="BB282" s="79">
        <f>SUM(Gosforth:Ermelo!BB282)</f>
        <v>0</v>
      </c>
      <c r="BC282" s="79">
        <f>SUM(Gosforth:Ermelo!BC282)</f>
        <v>0</v>
      </c>
      <c r="BD282" s="79">
        <f>SUM(Gosforth:Ermelo!BD282)</f>
        <v>0</v>
      </c>
      <c r="BE282" s="78">
        <f>SUM(Gosforth:Ermelo!BE282)</f>
        <v>0</v>
      </c>
      <c r="BF282" s="80">
        <f>SUM(Gosforth:Ermelo!BF282)</f>
        <v>0</v>
      </c>
      <c r="BG282" s="79">
        <f>SUM(Gosforth:Ermelo!BG282)</f>
        <v>0</v>
      </c>
      <c r="BH282" s="79">
        <f>SUM(Gosforth:Ermelo!BH282)</f>
        <v>0</v>
      </c>
      <c r="BI282" s="79">
        <f>SUM(Gosforth:Ermelo!BI282)</f>
        <v>0</v>
      </c>
      <c r="BJ282" s="79">
        <f>SUM(Gosforth:Ermelo!BJ282)</f>
        <v>0</v>
      </c>
      <c r="BK282" s="79">
        <f>SUM(Gosforth:Ermelo!BK282)</f>
        <v>0</v>
      </c>
      <c r="BL282" s="79">
        <f>SUM(Gosforth:Ermelo!BL282)</f>
        <v>0</v>
      </c>
      <c r="BM282" s="79">
        <f>SUM(Gosforth:Ermelo!BM282)</f>
        <v>0</v>
      </c>
      <c r="BN282" s="79">
        <f>SUM(Gosforth:Ermelo!BN282)</f>
        <v>0</v>
      </c>
      <c r="BO282" s="79">
        <f>SUM(Gosforth:Ermelo!BO282)</f>
        <v>0</v>
      </c>
      <c r="BP282" s="79">
        <f>SUM(Gosforth:Ermelo!BP282)</f>
        <v>0</v>
      </c>
      <c r="BQ282" s="78">
        <f>SUM(Gosforth:Ermelo!BQ282)</f>
        <v>0</v>
      </c>
      <c r="BR282" s="80">
        <f>SUM(Gosforth:Ermelo!BR282)</f>
        <v>0</v>
      </c>
      <c r="BS282" s="79">
        <f>SUM(Gosforth:Ermelo!BS282)</f>
        <v>0</v>
      </c>
      <c r="BT282" s="79">
        <f>SUM(Gosforth:Ermelo!BT282)</f>
        <v>0</v>
      </c>
      <c r="BU282" s="79">
        <f>SUM(Gosforth:Ermelo!BU282)</f>
        <v>0</v>
      </c>
      <c r="BV282" s="79">
        <f>SUM(Gosforth:Ermelo!BV282)</f>
        <v>0</v>
      </c>
      <c r="BW282" s="79">
        <f>SUM(Gosforth:Ermelo!BW282)</f>
        <v>0</v>
      </c>
      <c r="BX282" s="79">
        <f>SUM(Gosforth:Ermelo!BX282)</f>
        <v>0</v>
      </c>
      <c r="BY282" s="79">
        <f>SUM(Gosforth:Ermelo!BY282)</f>
        <v>0</v>
      </c>
      <c r="BZ282" s="79">
        <f>SUM(Gosforth:Ermelo!BZ282)</f>
        <v>0</v>
      </c>
      <c r="CA282" s="79">
        <f>SUM(Gosforth:Ermelo!CA282)</f>
        <v>0</v>
      </c>
      <c r="CB282" s="79">
        <f>SUM(Gosforth:Ermelo!CB282)</f>
        <v>0</v>
      </c>
      <c r="CC282" s="78">
        <f>SUM(Gosforth:Ermelo!CC282)</f>
        <v>0</v>
      </c>
      <c r="CD282" s="41" t="s">
        <v>54</v>
      </c>
    </row>
    <row r="283" spans="2:82" s="41" customFormat="1" ht="15">
      <c r="B283" s="75" t="s">
        <v>538</v>
      </c>
      <c r="C283" s="156" t="s">
        <v>539</v>
      </c>
      <c r="D283" s="132" t="s">
        <v>501</v>
      </c>
      <c r="E283" s="266">
        <f>SUM(Gosforth:Ermelo!E283)</f>
        <v>2</v>
      </c>
      <c r="F283" s="221" t="b">
        <f>(Gosforth!G283+Dalpark!G283+Leandra!G283+Trichardt!G283+Ermelo!G283)=G283</f>
        <v>1</v>
      </c>
      <c r="G283" s="76">
        <f t="shared" si="109"/>
        <v>0</v>
      </c>
      <c r="H283" s="77">
        <f>SUM(Gosforth:Ermelo!H283)</f>
        <v>0</v>
      </c>
      <c r="I283" s="78">
        <f>SUM(Gosforth:Ermelo!I283)</f>
        <v>0</v>
      </c>
      <c r="J283" s="77">
        <f>SUM(Gosforth:Ermelo!J283)</f>
        <v>0</v>
      </c>
      <c r="K283" s="79">
        <f>SUM(Gosforth:Ermelo!K283)</f>
        <v>0</v>
      </c>
      <c r="L283" s="79">
        <f>SUM(Gosforth:Ermelo!L283)</f>
        <v>0</v>
      </c>
      <c r="M283" s="79">
        <f>SUM(Gosforth:Ermelo!M283)</f>
        <v>0</v>
      </c>
      <c r="N283" s="79">
        <f>SUM(Gosforth:Ermelo!N283)</f>
        <v>0</v>
      </c>
      <c r="O283" s="79">
        <f>SUM(Gosforth:Ermelo!O283)</f>
        <v>0</v>
      </c>
      <c r="P283" s="79">
        <f>SUM(Gosforth:Ermelo!P283)</f>
        <v>0</v>
      </c>
      <c r="Q283" s="79">
        <f>SUM(Gosforth:Ermelo!Q283)</f>
        <v>0</v>
      </c>
      <c r="R283" s="79">
        <f>SUM(Gosforth:Ermelo!R283)</f>
        <v>0</v>
      </c>
      <c r="S283" s="79">
        <f>SUM(Gosforth:Ermelo!S283)</f>
        <v>0</v>
      </c>
      <c r="T283" s="79">
        <f>SUM(Gosforth:Ermelo!T283)</f>
        <v>0</v>
      </c>
      <c r="U283" s="78">
        <f>SUM(Gosforth:Ermelo!U283)</f>
        <v>0</v>
      </c>
      <c r="V283" s="77">
        <f>SUM(Gosforth:Ermelo!V283)</f>
        <v>0</v>
      </c>
      <c r="W283" s="79">
        <f>SUM(Gosforth:Ermelo!W283)</f>
        <v>0</v>
      </c>
      <c r="X283" s="79">
        <f>SUM(Gosforth:Ermelo!X283)</f>
        <v>0</v>
      </c>
      <c r="Y283" s="79">
        <f>SUM(Gosforth:Ermelo!Y283)</f>
        <v>0</v>
      </c>
      <c r="Z283" s="79">
        <f>SUM(Gosforth:Ermelo!Z283)</f>
        <v>0</v>
      </c>
      <c r="AA283" s="79">
        <f>SUM(Gosforth:Ermelo!AA283)</f>
        <v>0</v>
      </c>
      <c r="AB283" s="79">
        <f>SUM(Gosforth:Ermelo!AB283)</f>
        <v>0</v>
      </c>
      <c r="AC283" s="79">
        <f>SUM(Gosforth:Ermelo!AC283)</f>
        <v>0</v>
      </c>
      <c r="AD283" s="79">
        <f>SUM(Gosforth:Ermelo!AD283)</f>
        <v>0</v>
      </c>
      <c r="AE283" s="79">
        <f>SUM(Gosforth:Ermelo!AE283)</f>
        <v>0</v>
      </c>
      <c r="AF283" s="79">
        <f>SUM(Gosforth:Ermelo!AF283)</f>
        <v>0</v>
      </c>
      <c r="AG283" s="78">
        <f>SUM(Gosforth:Ermelo!AG283)</f>
        <v>0</v>
      </c>
      <c r="AH283" s="80">
        <f>SUM(Gosforth:Ermelo!AH283)</f>
        <v>0</v>
      </c>
      <c r="AI283" s="79">
        <f>SUM(Gosforth:Ermelo!AI283)</f>
        <v>0</v>
      </c>
      <c r="AJ283" s="79">
        <f>SUM(Gosforth:Ermelo!AJ283)</f>
        <v>0</v>
      </c>
      <c r="AK283" s="79">
        <f>SUM(Gosforth:Ermelo!AK283)</f>
        <v>0</v>
      </c>
      <c r="AL283" s="79">
        <f>SUM(Gosforth:Ermelo!AL283)</f>
        <v>0</v>
      </c>
      <c r="AM283" s="79">
        <f>SUM(Gosforth:Ermelo!AM283)</f>
        <v>0</v>
      </c>
      <c r="AN283" s="79">
        <f>SUM(Gosforth:Ermelo!AN283)</f>
        <v>0</v>
      </c>
      <c r="AO283" s="79">
        <f>SUM(Gosforth:Ermelo!AO283)</f>
        <v>0</v>
      </c>
      <c r="AP283" s="79">
        <f>SUM(Gosforth:Ermelo!AP283)</f>
        <v>0</v>
      </c>
      <c r="AQ283" s="79">
        <f>SUM(Gosforth:Ermelo!AQ283)</f>
        <v>0</v>
      </c>
      <c r="AR283" s="79">
        <f>SUM(Gosforth:Ermelo!AR283)</f>
        <v>0</v>
      </c>
      <c r="AS283" s="78">
        <f>SUM(Gosforth:Ermelo!AS283)</f>
        <v>0</v>
      </c>
      <c r="AT283" s="80">
        <f>SUM(Gosforth:Ermelo!AT283)</f>
        <v>0</v>
      </c>
      <c r="AU283" s="79">
        <f>SUM(Gosforth:Ermelo!AU283)</f>
        <v>0</v>
      </c>
      <c r="AV283" s="79">
        <f>SUM(Gosforth:Ermelo!AV283)</f>
        <v>0</v>
      </c>
      <c r="AW283" s="79">
        <f>SUM(Gosforth:Ermelo!AW283)</f>
        <v>0</v>
      </c>
      <c r="AX283" s="79">
        <f>SUM(Gosforth:Ermelo!AX283)</f>
        <v>0</v>
      </c>
      <c r="AY283" s="79">
        <f>SUM(Gosforth:Ermelo!AY283)</f>
        <v>0</v>
      </c>
      <c r="AZ283" s="79">
        <f>SUM(Gosforth:Ermelo!AZ283)</f>
        <v>0</v>
      </c>
      <c r="BA283" s="79">
        <f>SUM(Gosforth:Ermelo!BA283)</f>
        <v>0</v>
      </c>
      <c r="BB283" s="79">
        <f>SUM(Gosforth:Ermelo!BB283)</f>
        <v>0</v>
      </c>
      <c r="BC283" s="79">
        <f>SUM(Gosforth:Ermelo!BC283)</f>
        <v>0</v>
      </c>
      <c r="BD283" s="79">
        <f>SUM(Gosforth:Ermelo!BD283)</f>
        <v>0</v>
      </c>
      <c r="BE283" s="78">
        <f>SUM(Gosforth:Ermelo!BE283)</f>
        <v>0</v>
      </c>
      <c r="BF283" s="80">
        <f>SUM(Gosforth:Ermelo!BF283)</f>
        <v>0</v>
      </c>
      <c r="BG283" s="79">
        <f>SUM(Gosforth:Ermelo!BG283)</f>
        <v>0</v>
      </c>
      <c r="BH283" s="79">
        <f>SUM(Gosforth:Ermelo!BH283)</f>
        <v>0</v>
      </c>
      <c r="BI283" s="79">
        <f>SUM(Gosforth:Ermelo!BI283)</f>
        <v>0</v>
      </c>
      <c r="BJ283" s="79">
        <f>SUM(Gosforth:Ermelo!BJ283)</f>
        <v>0</v>
      </c>
      <c r="BK283" s="79">
        <f>SUM(Gosforth:Ermelo!BK283)</f>
        <v>0</v>
      </c>
      <c r="BL283" s="79">
        <f>SUM(Gosforth:Ermelo!BL283)</f>
        <v>0</v>
      </c>
      <c r="BM283" s="79">
        <f>SUM(Gosforth:Ermelo!BM283)</f>
        <v>0</v>
      </c>
      <c r="BN283" s="79">
        <f>SUM(Gosforth:Ermelo!BN283)</f>
        <v>0</v>
      </c>
      <c r="BO283" s="79">
        <f>SUM(Gosforth:Ermelo!BO283)</f>
        <v>0</v>
      </c>
      <c r="BP283" s="79">
        <f>SUM(Gosforth:Ermelo!BP283)</f>
        <v>0</v>
      </c>
      <c r="BQ283" s="78">
        <f>SUM(Gosforth:Ermelo!BQ283)</f>
        <v>0</v>
      </c>
      <c r="BR283" s="80">
        <f>SUM(Gosforth:Ermelo!BR283)</f>
        <v>0</v>
      </c>
      <c r="BS283" s="79">
        <f>SUM(Gosforth:Ermelo!BS283)</f>
        <v>0</v>
      </c>
      <c r="BT283" s="79">
        <f>SUM(Gosforth:Ermelo!BT283)</f>
        <v>0</v>
      </c>
      <c r="BU283" s="79">
        <f>SUM(Gosforth:Ermelo!BU283)</f>
        <v>0</v>
      </c>
      <c r="BV283" s="79">
        <f>SUM(Gosforth:Ermelo!BV283)</f>
        <v>0</v>
      </c>
      <c r="BW283" s="79">
        <f>SUM(Gosforth:Ermelo!BW283)</f>
        <v>0</v>
      </c>
      <c r="BX283" s="79">
        <f>SUM(Gosforth:Ermelo!BX283)</f>
        <v>0</v>
      </c>
      <c r="BY283" s="79">
        <f>SUM(Gosforth:Ermelo!BY283)</f>
        <v>0</v>
      </c>
      <c r="BZ283" s="79">
        <f>SUM(Gosforth:Ermelo!BZ283)</f>
        <v>0</v>
      </c>
      <c r="CA283" s="79">
        <f>SUM(Gosforth:Ermelo!CA283)</f>
        <v>0</v>
      </c>
      <c r="CB283" s="79">
        <f>SUM(Gosforth:Ermelo!CB283)</f>
        <v>0</v>
      </c>
      <c r="CC283" s="78">
        <f>SUM(Gosforth:Ermelo!CC283)</f>
        <v>0</v>
      </c>
      <c r="CD283" s="41" t="s">
        <v>54</v>
      </c>
    </row>
    <row r="284" spans="2:82" s="41" customFormat="1" ht="15">
      <c r="B284" s="75" t="s">
        <v>540</v>
      </c>
      <c r="C284" s="131" t="s">
        <v>541</v>
      </c>
      <c r="D284" s="132" t="s">
        <v>542</v>
      </c>
      <c r="E284" s="266">
        <f>SUM(Gosforth:Ermelo!E284)</f>
        <v>498</v>
      </c>
      <c r="F284" s="221" t="b">
        <f>(Gosforth!G284+Dalpark!G284+Leandra!G284+Trichardt!G284+Ermelo!G284)=G284</f>
        <v>1</v>
      </c>
      <c r="G284" s="76">
        <f t="shared" si="109"/>
        <v>0</v>
      </c>
      <c r="H284" s="77">
        <f>SUM(Gosforth:Ermelo!H284)</f>
        <v>0</v>
      </c>
      <c r="I284" s="78">
        <f>SUM(Gosforth:Ermelo!I284)</f>
        <v>0</v>
      </c>
      <c r="J284" s="77">
        <f>SUM(Gosforth:Ermelo!J284)</f>
        <v>0</v>
      </c>
      <c r="K284" s="79">
        <f>SUM(Gosforth:Ermelo!K284)</f>
        <v>0</v>
      </c>
      <c r="L284" s="79">
        <f>SUM(Gosforth:Ermelo!L284)</f>
        <v>0</v>
      </c>
      <c r="M284" s="79">
        <f>SUM(Gosforth:Ermelo!M284)</f>
        <v>0</v>
      </c>
      <c r="N284" s="79">
        <f>SUM(Gosforth:Ermelo!N284)</f>
        <v>0</v>
      </c>
      <c r="O284" s="79">
        <f>SUM(Gosforth:Ermelo!O284)</f>
        <v>0</v>
      </c>
      <c r="P284" s="79">
        <f>SUM(Gosforth:Ermelo!P284)</f>
        <v>0</v>
      </c>
      <c r="Q284" s="79">
        <f>SUM(Gosforth:Ermelo!Q284)</f>
        <v>0</v>
      </c>
      <c r="R284" s="79">
        <f>SUM(Gosforth:Ermelo!R284)</f>
        <v>0</v>
      </c>
      <c r="S284" s="79">
        <f>SUM(Gosforth:Ermelo!S284)</f>
        <v>0</v>
      </c>
      <c r="T284" s="79">
        <f>SUM(Gosforth:Ermelo!T284)</f>
        <v>0</v>
      </c>
      <c r="U284" s="78">
        <f>SUM(Gosforth:Ermelo!U284)</f>
        <v>0</v>
      </c>
      <c r="V284" s="77">
        <f>SUM(Gosforth:Ermelo!V284)</f>
        <v>0</v>
      </c>
      <c r="W284" s="79">
        <f>SUM(Gosforth:Ermelo!W284)</f>
        <v>0</v>
      </c>
      <c r="X284" s="79">
        <f>SUM(Gosforth:Ermelo!X284)</f>
        <v>0</v>
      </c>
      <c r="Y284" s="79">
        <f>SUM(Gosforth:Ermelo!Y284)</f>
        <v>0</v>
      </c>
      <c r="Z284" s="79">
        <f>SUM(Gosforth:Ermelo!Z284)</f>
        <v>0</v>
      </c>
      <c r="AA284" s="79">
        <f>SUM(Gosforth:Ermelo!AA284)</f>
        <v>0</v>
      </c>
      <c r="AB284" s="79">
        <f>SUM(Gosforth:Ermelo!AB284)</f>
        <v>0</v>
      </c>
      <c r="AC284" s="79">
        <f>SUM(Gosforth:Ermelo!AC284)</f>
        <v>0</v>
      </c>
      <c r="AD284" s="79">
        <f>SUM(Gosforth:Ermelo!AD284)</f>
        <v>0</v>
      </c>
      <c r="AE284" s="79">
        <f>SUM(Gosforth:Ermelo!AE284)</f>
        <v>0</v>
      </c>
      <c r="AF284" s="79">
        <f>SUM(Gosforth:Ermelo!AF284)</f>
        <v>0</v>
      </c>
      <c r="AG284" s="78">
        <f>SUM(Gosforth:Ermelo!AG284)</f>
        <v>0</v>
      </c>
      <c r="AH284" s="80">
        <f>SUM(Gosforth:Ermelo!AH284)</f>
        <v>0</v>
      </c>
      <c r="AI284" s="79">
        <f>SUM(Gosforth:Ermelo!AI284)</f>
        <v>0</v>
      </c>
      <c r="AJ284" s="79">
        <f>SUM(Gosforth:Ermelo!AJ284)</f>
        <v>0</v>
      </c>
      <c r="AK284" s="79">
        <f>SUM(Gosforth:Ermelo!AK284)</f>
        <v>0</v>
      </c>
      <c r="AL284" s="79">
        <f>SUM(Gosforth:Ermelo!AL284)</f>
        <v>0</v>
      </c>
      <c r="AM284" s="79">
        <f>SUM(Gosforth:Ermelo!AM284)</f>
        <v>0</v>
      </c>
      <c r="AN284" s="79">
        <f>SUM(Gosforth:Ermelo!AN284)</f>
        <v>0</v>
      </c>
      <c r="AO284" s="79">
        <f>SUM(Gosforth:Ermelo!AO284)</f>
        <v>0</v>
      </c>
      <c r="AP284" s="79">
        <f>SUM(Gosforth:Ermelo!AP284)</f>
        <v>0</v>
      </c>
      <c r="AQ284" s="79">
        <f>SUM(Gosforth:Ermelo!AQ284)</f>
        <v>0</v>
      </c>
      <c r="AR284" s="79">
        <f>SUM(Gosforth:Ermelo!AR284)</f>
        <v>0</v>
      </c>
      <c r="AS284" s="78">
        <f>SUM(Gosforth:Ermelo!AS284)</f>
        <v>0</v>
      </c>
      <c r="AT284" s="80">
        <f>SUM(Gosforth:Ermelo!AT284)</f>
        <v>0</v>
      </c>
      <c r="AU284" s="79">
        <f>SUM(Gosforth:Ermelo!AU284)</f>
        <v>0</v>
      </c>
      <c r="AV284" s="79">
        <f>SUM(Gosforth:Ermelo!AV284)</f>
        <v>0</v>
      </c>
      <c r="AW284" s="79">
        <f>SUM(Gosforth:Ermelo!AW284)</f>
        <v>0</v>
      </c>
      <c r="AX284" s="79">
        <f>SUM(Gosforth:Ermelo!AX284)</f>
        <v>0</v>
      </c>
      <c r="AY284" s="79">
        <f>SUM(Gosforth:Ermelo!AY284)</f>
        <v>0</v>
      </c>
      <c r="AZ284" s="79">
        <f>SUM(Gosforth:Ermelo!AZ284)</f>
        <v>0</v>
      </c>
      <c r="BA284" s="79">
        <f>SUM(Gosforth:Ermelo!BA284)</f>
        <v>0</v>
      </c>
      <c r="BB284" s="79">
        <f>SUM(Gosforth:Ermelo!BB284)</f>
        <v>0</v>
      </c>
      <c r="BC284" s="79">
        <f>SUM(Gosforth:Ermelo!BC284)</f>
        <v>0</v>
      </c>
      <c r="BD284" s="79">
        <f>SUM(Gosforth:Ermelo!BD284)</f>
        <v>0</v>
      </c>
      <c r="BE284" s="78">
        <f>SUM(Gosforth:Ermelo!BE284)</f>
        <v>0</v>
      </c>
      <c r="BF284" s="80">
        <f>SUM(Gosforth:Ermelo!BF284)</f>
        <v>0</v>
      </c>
      <c r="BG284" s="79">
        <f>SUM(Gosforth:Ermelo!BG284)</f>
        <v>0</v>
      </c>
      <c r="BH284" s="79">
        <f>SUM(Gosforth:Ermelo!BH284)</f>
        <v>0</v>
      </c>
      <c r="BI284" s="79">
        <f>SUM(Gosforth:Ermelo!BI284)</f>
        <v>0</v>
      </c>
      <c r="BJ284" s="79">
        <f>SUM(Gosforth:Ermelo!BJ284)</f>
        <v>0</v>
      </c>
      <c r="BK284" s="79">
        <f>SUM(Gosforth:Ermelo!BK284)</f>
        <v>0</v>
      </c>
      <c r="BL284" s="79">
        <f>SUM(Gosforth:Ermelo!BL284)</f>
        <v>0</v>
      </c>
      <c r="BM284" s="79">
        <f>SUM(Gosforth:Ermelo!BM284)</f>
        <v>0</v>
      </c>
      <c r="BN284" s="79">
        <f>SUM(Gosforth:Ermelo!BN284)</f>
        <v>0</v>
      </c>
      <c r="BO284" s="79">
        <f>SUM(Gosforth:Ermelo!BO284)</f>
        <v>0</v>
      </c>
      <c r="BP284" s="79">
        <f>SUM(Gosforth:Ermelo!BP284)</f>
        <v>0</v>
      </c>
      <c r="BQ284" s="78">
        <f>SUM(Gosforth:Ermelo!BQ284)</f>
        <v>0</v>
      </c>
      <c r="BR284" s="80">
        <f>SUM(Gosforth:Ermelo!BR284)</f>
        <v>0</v>
      </c>
      <c r="BS284" s="79">
        <f>SUM(Gosforth:Ermelo!BS284)</f>
        <v>0</v>
      </c>
      <c r="BT284" s="79">
        <f>SUM(Gosforth:Ermelo!BT284)</f>
        <v>0</v>
      </c>
      <c r="BU284" s="79">
        <f>SUM(Gosforth:Ermelo!BU284)</f>
        <v>0</v>
      </c>
      <c r="BV284" s="79">
        <f>SUM(Gosforth:Ermelo!BV284)</f>
        <v>0</v>
      </c>
      <c r="BW284" s="79">
        <f>SUM(Gosforth:Ermelo!BW284)</f>
        <v>0</v>
      </c>
      <c r="BX284" s="79">
        <f>SUM(Gosforth:Ermelo!BX284)</f>
        <v>0</v>
      </c>
      <c r="BY284" s="79">
        <f>SUM(Gosforth:Ermelo!BY284)</f>
        <v>0</v>
      </c>
      <c r="BZ284" s="79">
        <f>SUM(Gosforth:Ermelo!BZ284)</f>
        <v>0</v>
      </c>
      <c r="CA284" s="79">
        <f>SUM(Gosforth:Ermelo!CA284)</f>
        <v>0</v>
      </c>
      <c r="CB284" s="79">
        <f>SUM(Gosforth:Ermelo!CB284)</f>
        <v>0</v>
      </c>
      <c r="CC284" s="78">
        <f>SUM(Gosforth:Ermelo!CC284)</f>
        <v>0</v>
      </c>
      <c r="CD284" s="41" t="s">
        <v>54</v>
      </c>
    </row>
    <row r="285" spans="2:82" s="41" customFormat="1" ht="15">
      <c r="B285" s="75" t="s">
        <v>543</v>
      </c>
      <c r="C285" s="131" t="s">
        <v>544</v>
      </c>
      <c r="D285" s="132" t="s">
        <v>545</v>
      </c>
      <c r="E285" s="266">
        <f>SUM(Gosforth:Ermelo!E285)</f>
        <v>1300</v>
      </c>
      <c r="F285" s="221" t="b">
        <f>(Gosforth!G285+Dalpark!G285+Leandra!G285+Trichardt!G285+Ermelo!G285)=G285</f>
        <v>1</v>
      </c>
      <c r="G285" s="76">
        <f t="shared" si="109"/>
        <v>0</v>
      </c>
      <c r="H285" s="77">
        <f>SUM(Gosforth:Ermelo!H285)</f>
        <v>0</v>
      </c>
      <c r="I285" s="78">
        <f>SUM(Gosforth:Ermelo!I285)</f>
        <v>0</v>
      </c>
      <c r="J285" s="77">
        <f>SUM(Gosforth:Ermelo!J285)</f>
        <v>0</v>
      </c>
      <c r="K285" s="79">
        <f>SUM(Gosforth:Ermelo!K285)</f>
        <v>0</v>
      </c>
      <c r="L285" s="79">
        <f>SUM(Gosforth:Ermelo!L285)</f>
        <v>0</v>
      </c>
      <c r="M285" s="79">
        <f>SUM(Gosforth:Ermelo!M285)</f>
        <v>0</v>
      </c>
      <c r="N285" s="79">
        <f>SUM(Gosforth:Ermelo!N285)</f>
        <v>0</v>
      </c>
      <c r="O285" s="79">
        <f>SUM(Gosforth:Ermelo!O285)</f>
        <v>0</v>
      </c>
      <c r="P285" s="79">
        <f>SUM(Gosforth:Ermelo!P285)</f>
        <v>0</v>
      </c>
      <c r="Q285" s="79">
        <f>SUM(Gosforth:Ermelo!Q285)</f>
        <v>0</v>
      </c>
      <c r="R285" s="79">
        <f>SUM(Gosforth:Ermelo!R285)</f>
        <v>0</v>
      </c>
      <c r="S285" s="79">
        <f>SUM(Gosforth:Ermelo!S285)</f>
        <v>0</v>
      </c>
      <c r="T285" s="79">
        <f>SUM(Gosforth:Ermelo!T285)</f>
        <v>0</v>
      </c>
      <c r="U285" s="78">
        <f>SUM(Gosforth:Ermelo!U285)</f>
        <v>0</v>
      </c>
      <c r="V285" s="77">
        <f>SUM(Gosforth:Ermelo!V285)</f>
        <v>0</v>
      </c>
      <c r="W285" s="79">
        <f>SUM(Gosforth:Ermelo!W285)</f>
        <v>0</v>
      </c>
      <c r="X285" s="79">
        <f>SUM(Gosforth:Ermelo!X285)</f>
        <v>0</v>
      </c>
      <c r="Y285" s="79">
        <f>SUM(Gosforth:Ermelo!Y285)</f>
        <v>0</v>
      </c>
      <c r="Z285" s="79">
        <f>SUM(Gosforth:Ermelo!Z285)</f>
        <v>0</v>
      </c>
      <c r="AA285" s="79">
        <f>SUM(Gosforth:Ermelo!AA285)</f>
        <v>0</v>
      </c>
      <c r="AB285" s="79">
        <f>SUM(Gosforth:Ermelo!AB285)</f>
        <v>0</v>
      </c>
      <c r="AC285" s="79">
        <f>SUM(Gosforth:Ermelo!AC285)</f>
        <v>0</v>
      </c>
      <c r="AD285" s="79">
        <f>SUM(Gosforth:Ermelo!AD285)</f>
        <v>0</v>
      </c>
      <c r="AE285" s="79">
        <f>SUM(Gosforth:Ermelo!AE285)</f>
        <v>0</v>
      </c>
      <c r="AF285" s="79">
        <f>SUM(Gosforth:Ermelo!AF285)</f>
        <v>0</v>
      </c>
      <c r="AG285" s="78">
        <f>SUM(Gosforth:Ermelo!AG285)</f>
        <v>0</v>
      </c>
      <c r="AH285" s="80">
        <f>SUM(Gosforth:Ermelo!AH285)</f>
        <v>0</v>
      </c>
      <c r="AI285" s="79">
        <f>SUM(Gosforth:Ermelo!AI285)</f>
        <v>0</v>
      </c>
      <c r="AJ285" s="79">
        <f>SUM(Gosforth:Ermelo!AJ285)</f>
        <v>0</v>
      </c>
      <c r="AK285" s="79">
        <f>SUM(Gosforth:Ermelo!AK285)</f>
        <v>0</v>
      </c>
      <c r="AL285" s="79">
        <f>SUM(Gosforth:Ermelo!AL285)</f>
        <v>0</v>
      </c>
      <c r="AM285" s="79">
        <f>SUM(Gosforth:Ermelo!AM285)</f>
        <v>0</v>
      </c>
      <c r="AN285" s="79">
        <f>SUM(Gosforth:Ermelo!AN285)</f>
        <v>0</v>
      </c>
      <c r="AO285" s="79">
        <f>SUM(Gosforth:Ermelo!AO285)</f>
        <v>0</v>
      </c>
      <c r="AP285" s="79">
        <f>SUM(Gosforth:Ermelo!AP285)</f>
        <v>0</v>
      </c>
      <c r="AQ285" s="79">
        <f>SUM(Gosforth:Ermelo!AQ285)</f>
        <v>0</v>
      </c>
      <c r="AR285" s="79">
        <f>SUM(Gosforth:Ermelo!AR285)</f>
        <v>0</v>
      </c>
      <c r="AS285" s="78">
        <f>SUM(Gosforth:Ermelo!AS285)</f>
        <v>0</v>
      </c>
      <c r="AT285" s="80">
        <f>SUM(Gosforth:Ermelo!AT285)</f>
        <v>0</v>
      </c>
      <c r="AU285" s="79">
        <f>SUM(Gosforth:Ermelo!AU285)</f>
        <v>0</v>
      </c>
      <c r="AV285" s="79">
        <f>SUM(Gosforth:Ermelo!AV285)</f>
        <v>0</v>
      </c>
      <c r="AW285" s="79">
        <f>SUM(Gosforth:Ermelo!AW285)</f>
        <v>0</v>
      </c>
      <c r="AX285" s="79">
        <f>SUM(Gosforth:Ermelo!AX285)</f>
        <v>0</v>
      </c>
      <c r="AY285" s="79">
        <f>SUM(Gosforth:Ermelo!AY285)</f>
        <v>0</v>
      </c>
      <c r="AZ285" s="79">
        <f>SUM(Gosforth:Ermelo!AZ285)</f>
        <v>0</v>
      </c>
      <c r="BA285" s="79">
        <f>SUM(Gosforth:Ermelo!BA285)</f>
        <v>0</v>
      </c>
      <c r="BB285" s="79">
        <f>SUM(Gosforth:Ermelo!BB285)</f>
        <v>0</v>
      </c>
      <c r="BC285" s="79">
        <f>SUM(Gosforth:Ermelo!BC285)</f>
        <v>0</v>
      </c>
      <c r="BD285" s="79">
        <f>SUM(Gosforth:Ermelo!BD285)</f>
        <v>0</v>
      </c>
      <c r="BE285" s="78">
        <f>SUM(Gosforth:Ermelo!BE285)</f>
        <v>0</v>
      </c>
      <c r="BF285" s="80">
        <f>SUM(Gosforth:Ermelo!BF285)</f>
        <v>0</v>
      </c>
      <c r="BG285" s="79">
        <f>SUM(Gosforth:Ermelo!BG285)</f>
        <v>0</v>
      </c>
      <c r="BH285" s="79">
        <f>SUM(Gosforth:Ermelo!BH285)</f>
        <v>0</v>
      </c>
      <c r="BI285" s="79">
        <f>SUM(Gosforth:Ermelo!BI285)</f>
        <v>0</v>
      </c>
      <c r="BJ285" s="79">
        <f>SUM(Gosforth:Ermelo!BJ285)</f>
        <v>0</v>
      </c>
      <c r="BK285" s="79">
        <f>SUM(Gosforth:Ermelo!BK285)</f>
        <v>0</v>
      </c>
      <c r="BL285" s="79">
        <f>SUM(Gosforth:Ermelo!BL285)</f>
        <v>0</v>
      </c>
      <c r="BM285" s="79">
        <f>SUM(Gosforth:Ermelo!BM285)</f>
        <v>0</v>
      </c>
      <c r="BN285" s="79">
        <f>SUM(Gosforth:Ermelo!BN285)</f>
        <v>0</v>
      </c>
      <c r="BO285" s="79">
        <f>SUM(Gosforth:Ermelo!BO285)</f>
        <v>0</v>
      </c>
      <c r="BP285" s="79">
        <f>SUM(Gosforth:Ermelo!BP285)</f>
        <v>0</v>
      </c>
      <c r="BQ285" s="78">
        <f>SUM(Gosforth:Ermelo!BQ285)</f>
        <v>0</v>
      </c>
      <c r="BR285" s="80">
        <f>SUM(Gosforth:Ermelo!BR285)</f>
        <v>0</v>
      </c>
      <c r="BS285" s="79">
        <f>SUM(Gosforth:Ermelo!BS285)</f>
        <v>0</v>
      </c>
      <c r="BT285" s="79">
        <f>SUM(Gosforth:Ermelo!BT285)</f>
        <v>0</v>
      </c>
      <c r="BU285" s="79">
        <f>SUM(Gosforth:Ermelo!BU285)</f>
        <v>0</v>
      </c>
      <c r="BV285" s="79">
        <f>SUM(Gosforth:Ermelo!BV285)</f>
        <v>0</v>
      </c>
      <c r="BW285" s="79">
        <f>SUM(Gosforth:Ermelo!BW285)</f>
        <v>0</v>
      </c>
      <c r="BX285" s="79">
        <f>SUM(Gosforth:Ermelo!BX285)</f>
        <v>0</v>
      </c>
      <c r="BY285" s="79">
        <f>SUM(Gosforth:Ermelo!BY285)</f>
        <v>0</v>
      </c>
      <c r="BZ285" s="79">
        <f>SUM(Gosforth:Ermelo!BZ285)</f>
        <v>0</v>
      </c>
      <c r="CA285" s="79">
        <f>SUM(Gosforth:Ermelo!CA285)</f>
        <v>0</v>
      </c>
      <c r="CB285" s="79">
        <f>SUM(Gosforth:Ermelo!CB285)</f>
        <v>0</v>
      </c>
      <c r="CC285" s="78">
        <f>SUM(Gosforth:Ermelo!CC285)</f>
        <v>0</v>
      </c>
      <c r="CD285" s="41" t="s">
        <v>54</v>
      </c>
    </row>
    <row r="286" spans="2:82" s="41" customFormat="1" ht="15">
      <c r="B286" s="191" t="s">
        <v>546</v>
      </c>
      <c r="C286" s="192" t="s">
        <v>547</v>
      </c>
      <c r="D286" s="193" t="s">
        <v>92</v>
      </c>
      <c r="E286" s="329">
        <f>SUM(Gosforth:Ermelo!E286)</f>
        <v>0</v>
      </c>
      <c r="F286" s="221" t="b">
        <f>(Gosforth!G286+Dalpark!G286+Leandra!G286+Trichardt!G286+Ermelo!G286)=G286</f>
        <v>1</v>
      </c>
      <c r="G286" s="349">
        <f t="shared" si="109"/>
        <v>0</v>
      </c>
      <c r="H286" s="77">
        <f>SUM(Gosforth:Ermelo!H286)</f>
        <v>0</v>
      </c>
      <c r="I286" s="78">
        <f>SUM(Gosforth:Ermelo!I286)</f>
        <v>0</v>
      </c>
      <c r="J286" s="77">
        <f>SUM(Gosforth:Ermelo!J286)</f>
        <v>0</v>
      </c>
      <c r="K286" s="79">
        <f>SUM(Gosforth:Ermelo!K286)</f>
        <v>0</v>
      </c>
      <c r="L286" s="79">
        <f>SUM(Gosforth:Ermelo!L286)</f>
        <v>0</v>
      </c>
      <c r="M286" s="79">
        <f>SUM(Gosforth:Ermelo!M286)</f>
        <v>0</v>
      </c>
      <c r="N286" s="79">
        <f>SUM(Gosforth:Ermelo!N286)</f>
        <v>0</v>
      </c>
      <c r="O286" s="79">
        <f>SUM(Gosforth:Ermelo!O286)</f>
        <v>0</v>
      </c>
      <c r="P286" s="79">
        <f>SUM(Gosforth:Ermelo!P286)</f>
        <v>0</v>
      </c>
      <c r="Q286" s="79">
        <f>SUM(Gosforth:Ermelo!Q286)</f>
        <v>0</v>
      </c>
      <c r="R286" s="79">
        <f>SUM(Gosforth:Ermelo!R286)</f>
        <v>0</v>
      </c>
      <c r="S286" s="79">
        <f>SUM(Gosforth:Ermelo!S286)</f>
        <v>0</v>
      </c>
      <c r="T286" s="79">
        <f>SUM(Gosforth:Ermelo!T286)</f>
        <v>0</v>
      </c>
      <c r="U286" s="78">
        <f>SUM(Gosforth:Ermelo!U286)</f>
        <v>0</v>
      </c>
      <c r="V286" s="77">
        <f>SUM(Gosforth:Ermelo!V286)</f>
        <v>0</v>
      </c>
      <c r="W286" s="79">
        <f>SUM(Gosforth:Ermelo!W286)</f>
        <v>0</v>
      </c>
      <c r="X286" s="79">
        <f>SUM(Gosforth:Ermelo!X286)</f>
        <v>0</v>
      </c>
      <c r="Y286" s="79">
        <f>SUM(Gosforth:Ermelo!Y286)</f>
        <v>0</v>
      </c>
      <c r="Z286" s="79">
        <f>SUM(Gosforth:Ermelo!Z286)</f>
        <v>0</v>
      </c>
      <c r="AA286" s="79">
        <f>SUM(Gosforth:Ermelo!AA286)</f>
        <v>0</v>
      </c>
      <c r="AB286" s="79">
        <f>SUM(Gosforth:Ermelo!AB286)</f>
        <v>0</v>
      </c>
      <c r="AC286" s="79">
        <f>SUM(Gosforth:Ermelo!AC286)</f>
        <v>0</v>
      </c>
      <c r="AD286" s="79">
        <f>SUM(Gosforth:Ermelo!AD286)</f>
        <v>0</v>
      </c>
      <c r="AE286" s="79">
        <f>SUM(Gosforth:Ermelo!AE286)</f>
        <v>0</v>
      </c>
      <c r="AF286" s="79">
        <f>SUM(Gosforth:Ermelo!AF286)</f>
        <v>0</v>
      </c>
      <c r="AG286" s="78">
        <f>SUM(Gosforth:Ermelo!AG286)</f>
        <v>0</v>
      </c>
      <c r="AH286" s="80">
        <f>SUM(Gosforth:Ermelo!AH286)</f>
        <v>0</v>
      </c>
      <c r="AI286" s="79">
        <f>SUM(Gosforth:Ermelo!AI286)</f>
        <v>0</v>
      </c>
      <c r="AJ286" s="79">
        <f>SUM(Gosforth:Ermelo!AJ286)</f>
        <v>0</v>
      </c>
      <c r="AK286" s="79">
        <f>SUM(Gosforth:Ermelo!AK286)</f>
        <v>0</v>
      </c>
      <c r="AL286" s="79">
        <f>SUM(Gosforth:Ermelo!AL286)</f>
        <v>0</v>
      </c>
      <c r="AM286" s="79">
        <f>SUM(Gosforth:Ermelo!AM286)</f>
        <v>0</v>
      </c>
      <c r="AN286" s="79">
        <f>SUM(Gosforth:Ermelo!AN286)</f>
        <v>0</v>
      </c>
      <c r="AO286" s="79">
        <f>SUM(Gosforth:Ermelo!AO286)</f>
        <v>0</v>
      </c>
      <c r="AP286" s="79">
        <f>SUM(Gosforth:Ermelo!AP286)</f>
        <v>0</v>
      </c>
      <c r="AQ286" s="79">
        <f>SUM(Gosforth:Ermelo!AQ286)</f>
        <v>0</v>
      </c>
      <c r="AR286" s="79">
        <f>SUM(Gosforth:Ermelo!AR286)</f>
        <v>0</v>
      </c>
      <c r="AS286" s="78">
        <f>SUM(Gosforth:Ermelo!AS286)</f>
        <v>0</v>
      </c>
      <c r="AT286" s="80">
        <f>SUM(Gosforth:Ermelo!AT286)</f>
        <v>0</v>
      </c>
      <c r="AU286" s="79">
        <f>SUM(Gosforth:Ermelo!AU286)</f>
        <v>0</v>
      </c>
      <c r="AV286" s="79">
        <f>SUM(Gosforth:Ermelo!AV286)</f>
        <v>0</v>
      </c>
      <c r="AW286" s="79">
        <f>SUM(Gosforth:Ermelo!AW286)</f>
        <v>0</v>
      </c>
      <c r="AX286" s="79">
        <f>SUM(Gosforth:Ermelo!AX286)</f>
        <v>0</v>
      </c>
      <c r="AY286" s="79">
        <f>SUM(Gosforth:Ermelo!AY286)</f>
        <v>0</v>
      </c>
      <c r="AZ286" s="79">
        <f>SUM(Gosforth:Ermelo!AZ286)</f>
        <v>0</v>
      </c>
      <c r="BA286" s="79">
        <f>SUM(Gosforth:Ermelo!BA286)</f>
        <v>0</v>
      </c>
      <c r="BB286" s="79">
        <f>SUM(Gosforth:Ermelo!BB286)</f>
        <v>0</v>
      </c>
      <c r="BC286" s="79">
        <f>SUM(Gosforth:Ermelo!BC286)</f>
        <v>0</v>
      </c>
      <c r="BD286" s="79">
        <f>SUM(Gosforth:Ermelo!BD286)</f>
        <v>0</v>
      </c>
      <c r="BE286" s="78">
        <f>SUM(Gosforth:Ermelo!BE286)</f>
        <v>0</v>
      </c>
      <c r="BF286" s="80">
        <f>SUM(Gosforth:Ermelo!BF286)</f>
        <v>0</v>
      </c>
      <c r="BG286" s="79">
        <f>SUM(Gosforth:Ermelo!BG286)</f>
        <v>0</v>
      </c>
      <c r="BH286" s="79">
        <f>SUM(Gosforth:Ermelo!BH286)</f>
        <v>0</v>
      </c>
      <c r="BI286" s="79">
        <f>SUM(Gosforth:Ermelo!BI286)</f>
        <v>0</v>
      </c>
      <c r="BJ286" s="79">
        <f>SUM(Gosforth:Ermelo!BJ286)</f>
        <v>0</v>
      </c>
      <c r="BK286" s="79">
        <f>SUM(Gosforth:Ermelo!BK286)</f>
        <v>0</v>
      </c>
      <c r="BL286" s="79">
        <f>SUM(Gosforth:Ermelo!BL286)</f>
        <v>0</v>
      </c>
      <c r="BM286" s="79">
        <f>SUM(Gosforth:Ermelo!BM286)</f>
        <v>0</v>
      </c>
      <c r="BN286" s="79">
        <f>SUM(Gosforth:Ermelo!BN286)</f>
        <v>0</v>
      </c>
      <c r="BO286" s="79">
        <f>SUM(Gosforth:Ermelo!BO286)</f>
        <v>0</v>
      </c>
      <c r="BP286" s="79">
        <f>SUM(Gosforth:Ermelo!BP286)</f>
        <v>0</v>
      </c>
      <c r="BQ286" s="78">
        <f>SUM(Gosforth:Ermelo!BQ286)</f>
        <v>0</v>
      </c>
      <c r="BR286" s="80">
        <f>SUM(Gosforth:Ermelo!BR286)</f>
        <v>0</v>
      </c>
      <c r="BS286" s="79">
        <f>SUM(Gosforth:Ermelo!BS286)</f>
        <v>0</v>
      </c>
      <c r="BT286" s="79">
        <f>SUM(Gosforth:Ermelo!BT286)</f>
        <v>0</v>
      </c>
      <c r="BU286" s="79">
        <f>SUM(Gosforth:Ermelo!BU286)</f>
        <v>0</v>
      </c>
      <c r="BV286" s="79">
        <f>SUM(Gosforth:Ermelo!BV286)</f>
        <v>0</v>
      </c>
      <c r="BW286" s="79">
        <f>SUM(Gosforth:Ermelo!BW286)</f>
        <v>0</v>
      </c>
      <c r="BX286" s="79">
        <f>SUM(Gosforth:Ermelo!BX286)</f>
        <v>0</v>
      </c>
      <c r="BY286" s="79">
        <f>SUM(Gosforth:Ermelo!BY286)</f>
        <v>0</v>
      </c>
      <c r="BZ286" s="79">
        <f>SUM(Gosforth:Ermelo!BZ286)</f>
        <v>0</v>
      </c>
      <c r="CA286" s="79">
        <f>SUM(Gosforth:Ermelo!CA286)</f>
        <v>0</v>
      </c>
      <c r="CB286" s="79">
        <f>SUM(Gosforth:Ermelo!CB286)</f>
        <v>0</v>
      </c>
      <c r="CC286" s="78">
        <f>SUM(Gosforth:Ermelo!CC286)</f>
        <v>0</v>
      </c>
      <c r="CD286" s="41" t="s">
        <v>54</v>
      </c>
    </row>
    <row r="287" spans="2:82" s="157" customFormat="1" ht="15">
      <c r="B287" s="103" t="s">
        <v>548</v>
      </c>
      <c r="C287" s="286" t="s">
        <v>549</v>
      </c>
      <c r="D287" s="132"/>
      <c r="E287" s="266"/>
      <c r="F287" s="221" t="b">
        <f>(Gosforth!G287+Dalpark!G287+Leandra!G287+Trichardt!G287+Ermelo!G287)=G287</f>
        <v>1</v>
      </c>
      <c r="G287" s="76"/>
      <c r="H287" s="77"/>
      <c r="I287" s="78"/>
      <c r="J287" s="77"/>
      <c r="K287" s="79"/>
      <c r="L287" s="79"/>
      <c r="M287" s="79"/>
      <c r="N287" s="79"/>
      <c r="O287" s="79"/>
      <c r="P287" s="79"/>
      <c r="Q287" s="79"/>
      <c r="R287" s="79"/>
      <c r="S287" s="79"/>
      <c r="T287" s="79"/>
      <c r="U287" s="78"/>
      <c r="V287" s="77"/>
      <c r="W287" s="79"/>
      <c r="X287" s="79"/>
      <c r="Y287" s="79"/>
      <c r="Z287" s="79"/>
      <c r="AA287" s="79"/>
      <c r="AB287" s="79"/>
      <c r="AC287" s="79"/>
      <c r="AD287" s="79"/>
      <c r="AE287" s="79"/>
      <c r="AF287" s="79"/>
      <c r="AG287" s="78"/>
      <c r="AH287" s="80"/>
      <c r="AI287" s="79"/>
      <c r="AJ287" s="79"/>
      <c r="AK287" s="79"/>
      <c r="AL287" s="79"/>
      <c r="AM287" s="79"/>
      <c r="AN287" s="79"/>
      <c r="AO287" s="79"/>
      <c r="AP287" s="79"/>
      <c r="AQ287" s="79"/>
      <c r="AR287" s="79"/>
      <c r="AS287" s="78"/>
      <c r="AT287" s="80"/>
      <c r="AU287" s="79"/>
      <c r="AV287" s="79"/>
      <c r="AW287" s="79"/>
      <c r="AX287" s="79"/>
      <c r="AY287" s="79"/>
      <c r="AZ287" s="79"/>
      <c r="BA287" s="79"/>
      <c r="BB287" s="79"/>
      <c r="BC287" s="79"/>
      <c r="BD287" s="79"/>
      <c r="BE287" s="78"/>
      <c r="BF287" s="80"/>
      <c r="BG287" s="79"/>
      <c r="BH287" s="79"/>
      <c r="BI287" s="79"/>
      <c r="BJ287" s="79"/>
      <c r="BK287" s="79"/>
      <c r="BL287" s="79"/>
      <c r="BM287" s="79"/>
      <c r="BN287" s="79"/>
      <c r="BO287" s="79"/>
      <c r="BP287" s="79"/>
      <c r="BQ287" s="78"/>
      <c r="BR287" s="80"/>
      <c r="BS287" s="79"/>
      <c r="BT287" s="79"/>
      <c r="BU287" s="79"/>
      <c r="BV287" s="79"/>
      <c r="BW287" s="79"/>
      <c r="BX287" s="79"/>
      <c r="BY287" s="79"/>
      <c r="BZ287" s="79"/>
      <c r="CA287" s="79"/>
      <c r="CB287" s="79"/>
      <c r="CC287" s="78"/>
      <c r="CD287" s="41"/>
    </row>
    <row r="288" spans="2:82" s="41" customFormat="1" ht="15">
      <c r="B288" s="75" t="s">
        <v>550</v>
      </c>
      <c r="C288" s="131" t="s">
        <v>551</v>
      </c>
      <c r="D288" s="132" t="s">
        <v>501</v>
      </c>
      <c r="E288" s="266">
        <f>SUM(Gosforth:Ermelo!E288)</f>
        <v>4</v>
      </c>
      <c r="F288" s="221" t="b">
        <f>(Gosforth!G288+Dalpark!G288+Leandra!G288+Trichardt!G288+Ermelo!G288)=G288</f>
        <v>1</v>
      </c>
      <c r="G288" s="76">
        <f t="shared" si="109"/>
        <v>0</v>
      </c>
      <c r="H288" s="77">
        <f>SUM(Gosforth:Ermelo!H288)</f>
        <v>0</v>
      </c>
      <c r="I288" s="78">
        <f>SUM(Gosforth:Ermelo!I288)</f>
        <v>0</v>
      </c>
      <c r="J288" s="77">
        <f>SUM(Gosforth:Ermelo!J288)</f>
        <v>0</v>
      </c>
      <c r="K288" s="79">
        <f>SUM(Gosforth:Ermelo!K288)</f>
        <v>0</v>
      </c>
      <c r="L288" s="79">
        <f>SUM(Gosforth:Ermelo!L288)</f>
        <v>0</v>
      </c>
      <c r="M288" s="79">
        <f>SUM(Gosforth:Ermelo!M288)</f>
        <v>0</v>
      </c>
      <c r="N288" s="79">
        <f>SUM(Gosforth:Ermelo!N288)</f>
        <v>0</v>
      </c>
      <c r="O288" s="79">
        <f>SUM(Gosforth:Ermelo!O288)</f>
        <v>0</v>
      </c>
      <c r="P288" s="79">
        <f>SUM(Gosforth:Ermelo!P288)</f>
        <v>0</v>
      </c>
      <c r="Q288" s="79">
        <f>SUM(Gosforth:Ermelo!Q288)</f>
        <v>0</v>
      </c>
      <c r="R288" s="79">
        <f>SUM(Gosforth:Ermelo!R288)</f>
        <v>0</v>
      </c>
      <c r="S288" s="79">
        <f>SUM(Gosforth:Ermelo!S288)</f>
        <v>0</v>
      </c>
      <c r="T288" s="79">
        <f>SUM(Gosforth:Ermelo!T288)</f>
        <v>0</v>
      </c>
      <c r="U288" s="78">
        <f>SUM(Gosforth:Ermelo!U288)</f>
        <v>0</v>
      </c>
      <c r="V288" s="77">
        <f>SUM(Gosforth:Ermelo!V288)</f>
        <v>0</v>
      </c>
      <c r="W288" s="79">
        <f>SUM(Gosforth:Ermelo!W288)</f>
        <v>0</v>
      </c>
      <c r="X288" s="79">
        <f>SUM(Gosforth:Ermelo!X288)</f>
        <v>0</v>
      </c>
      <c r="Y288" s="79">
        <f>SUM(Gosforth:Ermelo!Y288)</f>
        <v>0</v>
      </c>
      <c r="Z288" s="79">
        <f>SUM(Gosforth:Ermelo!Z288)</f>
        <v>0</v>
      </c>
      <c r="AA288" s="79">
        <f>SUM(Gosforth:Ermelo!AA288)</f>
        <v>0</v>
      </c>
      <c r="AB288" s="79">
        <f>SUM(Gosforth:Ermelo!AB288)</f>
        <v>0</v>
      </c>
      <c r="AC288" s="79">
        <f>SUM(Gosforth:Ermelo!AC288)</f>
        <v>0</v>
      </c>
      <c r="AD288" s="79">
        <f>SUM(Gosforth:Ermelo!AD288)</f>
        <v>0</v>
      </c>
      <c r="AE288" s="79">
        <f>SUM(Gosforth:Ermelo!AE288)</f>
        <v>0</v>
      </c>
      <c r="AF288" s="79">
        <f>SUM(Gosforth:Ermelo!AF288)</f>
        <v>0</v>
      </c>
      <c r="AG288" s="78">
        <f>SUM(Gosforth:Ermelo!AG288)</f>
        <v>0</v>
      </c>
      <c r="AH288" s="80">
        <f>SUM(Gosforth:Ermelo!AH288)</f>
        <v>0</v>
      </c>
      <c r="AI288" s="79">
        <f>SUM(Gosforth:Ermelo!AI288)</f>
        <v>0</v>
      </c>
      <c r="AJ288" s="79">
        <f>SUM(Gosforth:Ermelo!AJ288)</f>
        <v>0</v>
      </c>
      <c r="AK288" s="79">
        <f>SUM(Gosforth:Ermelo!AK288)</f>
        <v>0</v>
      </c>
      <c r="AL288" s="79">
        <f>SUM(Gosforth:Ermelo!AL288)</f>
        <v>0</v>
      </c>
      <c r="AM288" s="79">
        <f>SUM(Gosforth:Ermelo!AM288)</f>
        <v>0</v>
      </c>
      <c r="AN288" s="79">
        <f>SUM(Gosforth:Ermelo!AN288)</f>
        <v>0</v>
      </c>
      <c r="AO288" s="79">
        <f>SUM(Gosforth:Ermelo!AO288)</f>
        <v>0</v>
      </c>
      <c r="AP288" s="79">
        <f>SUM(Gosforth:Ermelo!AP288)</f>
        <v>0</v>
      </c>
      <c r="AQ288" s="79">
        <f>SUM(Gosforth:Ermelo!AQ288)</f>
        <v>0</v>
      </c>
      <c r="AR288" s="79">
        <f>SUM(Gosforth:Ermelo!AR288)</f>
        <v>0</v>
      </c>
      <c r="AS288" s="78">
        <f>SUM(Gosforth:Ermelo!AS288)</f>
        <v>0</v>
      </c>
      <c r="AT288" s="80">
        <f>SUM(Gosforth:Ermelo!AT288)</f>
        <v>0</v>
      </c>
      <c r="AU288" s="79">
        <f>SUM(Gosforth:Ermelo!AU288)</f>
        <v>0</v>
      </c>
      <c r="AV288" s="79">
        <f>SUM(Gosforth:Ermelo!AV288)</f>
        <v>0</v>
      </c>
      <c r="AW288" s="79">
        <f>SUM(Gosforth:Ermelo!AW288)</f>
        <v>0</v>
      </c>
      <c r="AX288" s="79">
        <f>SUM(Gosforth:Ermelo!AX288)</f>
        <v>0</v>
      </c>
      <c r="AY288" s="79">
        <f>SUM(Gosforth:Ermelo!AY288)</f>
        <v>0</v>
      </c>
      <c r="AZ288" s="79">
        <f>SUM(Gosforth:Ermelo!AZ288)</f>
        <v>0</v>
      </c>
      <c r="BA288" s="79">
        <f>SUM(Gosforth:Ermelo!BA288)</f>
        <v>0</v>
      </c>
      <c r="BB288" s="79">
        <f>SUM(Gosforth:Ermelo!BB288)</f>
        <v>0</v>
      </c>
      <c r="BC288" s="79">
        <f>SUM(Gosforth:Ermelo!BC288)</f>
        <v>0</v>
      </c>
      <c r="BD288" s="79">
        <f>SUM(Gosforth:Ermelo!BD288)</f>
        <v>0</v>
      </c>
      <c r="BE288" s="78">
        <f>SUM(Gosforth:Ermelo!BE288)</f>
        <v>0</v>
      </c>
      <c r="BF288" s="80">
        <f>SUM(Gosforth:Ermelo!BF288)</f>
        <v>0</v>
      </c>
      <c r="BG288" s="79">
        <f>SUM(Gosforth:Ermelo!BG288)</f>
        <v>0</v>
      </c>
      <c r="BH288" s="79">
        <f>SUM(Gosforth:Ermelo!BH288)</f>
        <v>0</v>
      </c>
      <c r="BI288" s="79">
        <f>SUM(Gosforth:Ermelo!BI288)</f>
        <v>0</v>
      </c>
      <c r="BJ288" s="79">
        <f>SUM(Gosforth:Ermelo!BJ288)</f>
        <v>0</v>
      </c>
      <c r="BK288" s="79">
        <f>SUM(Gosforth:Ermelo!BK288)</f>
        <v>0</v>
      </c>
      <c r="BL288" s="79">
        <f>SUM(Gosforth:Ermelo!BL288)</f>
        <v>0</v>
      </c>
      <c r="BM288" s="79">
        <f>SUM(Gosforth:Ermelo!BM288)</f>
        <v>0</v>
      </c>
      <c r="BN288" s="79">
        <f>SUM(Gosforth:Ermelo!BN288)</f>
        <v>0</v>
      </c>
      <c r="BO288" s="79">
        <f>SUM(Gosforth:Ermelo!BO288)</f>
        <v>0</v>
      </c>
      <c r="BP288" s="79">
        <f>SUM(Gosforth:Ermelo!BP288)</f>
        <v>0</v>
      </c>
      <c r="BQ288" s="78">
        <f>SUM(Gosforth:Ermelo!BQ288)</f>
        <v>0</v>
      </c>
      <c r="BR288" s="80">
        <f>SUM(Gosforth:Ermelo!BR288)</f>
        <v>0</v>
      </c>
      <c r="BS288" s="79">
        <f>SUM(Gosforth:Ermelo!BS288)</f>
        <v>0</v>
      </c>
      <c r="BT288" s="79">
        <f>SUM(Gosforth:Ermelo!BT288)</f>
        <v>0</v>
      </c>
      <c r="BU288" s="79">
        <f>SUM(Gosforth:Ermelo!BU288)</f>
        <v>0</v>
      </c>
      <c r="BV288" s="79">
        <f>SUM(Gosforth:Ermelo!BV288)</f>
        <v>0</v>
      </c>
      <c r="BW288" s="79">
        <f>SUM(Gosforth:Ermelo!BW288)</f>
        <v>0</v>
      </c>
      <c r="BX288" s="79">
        <f>SUM(Gosforth:Ermelo!BX288)</f>
        <v>0</v>
      </c>
      <c r="BY288" s="79">
        <f>SUM(Gosforth:Ermelo!BY288)</f>
        <v>0</v>
      </c>
      <c r="BZ288" s="79">
        <f>SUM(Gosforth:Ermelo!BZ288)</f>
        <v>0</v>
      </c>
      <c r="CA288" s="79">
        <f>SUM(Gosforth:Ermelo!CA288)</f>
        <v>0</v>
      </c>
      <c r="CB288" s="79">
        <f>SUM(Gosforth:Ermelo!CB288)</f>
        <v>0</v>
      </c>
      <c r="CC288" s="78">
        <f>SUM(Gosforth:Ermelo!CC288)</f>
        <v>0</v>
      </c>
      <c r="CD288" s="41" t="s">
        <v>54</v>
      </c>
    </row>
    <row r="289" spans="2:82" s="41" customFormat="1" ht="15">
      <c r="B289" s="75" t="s">
        <v>552</v>
      </c>
      <c r="C289" s="131" t="s">
        <v>553</v>
      </c>
      <c r="D289" s="132" t="s">
        <v>501</v>
      </c>
      <c r="E289" s="266">
        <f>SUM(Gosforth:Ermelo!E289)</f>
        <v>80</v>
      </c>
      <c r="F289" s="221" t="b">
        <f>(Gosforth!G289+Dalpark!G289+Leandra!G289+Trichardt!G289+Ermelo!G289)=G289</f>
        <v>1</v>
      </c>
      <c r="G289" s="76">
        <f t="shared" si="109"/>
        <v>0</v>
      </c>
      <c r="H289" s="77">
        <f>SUM(Gosforth:Ermelo!H289)</f>
        <v>0</v>
      </c>
      <c r="I289" s="78">
        <f>SUM(Gosforth:Ermelo!I289)</f>
        <v>0</v>
      </c>
      <c r="J289" s="77">
        <f>SUM(Gosforth:Ermelo!J289)</f>
        <v>0</v>
      </c>
      <c r="K289" s="79">
        <f>SUM(Gosforth:Ermelo!K289)</f>
        <v>0</v>
      </c>
      <c r="L289" s="79">
        <f>SUM(Gosforth:Ermelo!L289)</f>
        <v>0</v>
      </c>
      <c r="M289" s="79">
        <f>SUM(Gosforth:Ermelo!M289)</f>
        <v>0</v>
      </c>
      <c r="N289" s="79">
        <f>SUM(Gosforth:Ermelo!N289)</f>
        <v>0</v>
      </c>
      <c r="O289" s="79">
        <f>SUM(Gosforth:Ermelo!O289)</f>
        <v>0</v>
      </c>
      <c r="P289" s="79">
        <f>SUM(Gosforth:Ermelo!P289)</f>
        <v>0</v>
      </c>
      <c r="Q289" s="79">
        <f>SUM(Gosforth:Ermelo!Q289)</f>
        <v>0</v>
      </c>
      <c r="R289" s="79">
        <f>SUM(Gosforth:Ermelo!R289)</f>
        <v>0</v>
      </c>
      <c r="S289" s="79">
        <f>SUM(Gosforth:Ermelo!S289)</f>
        <v>0</v>
      </c>
      <c r="T289" s="79">
        <f>SUM(Gosforth:Ermelo!T289)</f>
        <v>0</v>
      </c>
      <c r="U289" s="78">
        <f>SUM(Gosforth:Ermelo!U289)</f>
        <v>0</v>
      </c>
      <c r="V289" s="77">
        <f>SUM(Gosforth:Ermelo!V289)</f>
        <v>0</v>
      </c>
      <c r="W289" s="79">
        <f>SUM(Gosforth:Ermelo!W289)</f>
        <v>0</v>
      </c>
      <c r="X289" s="79">
        <f>SUM(Gosforth:Ermelo!X289)</f>
        <v>0</v>
      </c>
      <c r="Y289" s="79">
        <f>SUM(Gosforth:Ermelo!Y289)</f>
        <v>0</v>
      </c>
      <c r="Z289" s="79">
        <f>SUM(Gosforth:Ermelo!Z289)</f>
        <v>0</v>
      </c>
      <c r="AA289" s="79">
        <f>SUM(Gosforth:Ermelo!AA289)</f>
        <v>0</v>
      </c>
      <c r="AB289" s="79">
        <f>SUM(Gosforth:Ermelo!AB289)</f>
        <v>0</v>
      </c>
      <c r="AC289" s="79">
        <f>SUM(Gosforth:Ermelo!AC289)</f>
        <v>0</v>
      </c>
      <c r="AD289" s="79">
        <f>SUM(Gosforth:Ermelo!AD289)</f>
        <v>0</v>
      </c>
      <c r="AE289" s="79">
        <f>SUM(Gosforth:Ermelo!AE289)</f>
        <v>0</v>
      </c>
      <c r="AF289" s="79">
        <f>SUM(Gosforth:Ermelo!AF289)</f>
        <v>0</v>
      </c>
      <c r="AG289" s="78">
        <f>SUM(Gosforth:Ermelo!AG289)</f>
        <v>0</v>
      </c>
      <c r="AH289" s="80">
        <f>SUM(Gosforth:Ermelo!AH289)</f>
        <v>0</v>
      </c>
      <c r="AI289" s="79">
        <f>SUM(Gosforth:Ermelo!AI289)</f>
        <v>0</v>
      </c>
      <c r="AJ289" s="79">
        <f>SUM(Gosforth:Ermelo!AJ289)</f>
        <v>0</v>
      </c>
      <c r="AK289" s="79">
        <f>SUM(Gosforth:Ermelo!AK289)</f>
        <v>0</v>
      </c>
      <c r="AL289" s="79">
        <f>SUM(Gosforth:Ermelo!AL289)</f>
        <v>0</v>
      </c>
      <c r="AM289" s="79">
        <f>SUM(Gosforth:Ermelo!AM289)</f>
        <v>0</v>
      </c>
      <c r="AN289" s="79">
        <f>SUM(Gosforth:Ermelo!AN289)</f>
        <v>0</v>
      </c>
      <c r="AO289" s="79">
        <f>SUM(Gosforth:Ermelo!AO289)</f>
        <v>0</v>
      </c>
      <c r="AP289" s="79">
        <f>SUM(Gosforth:Ermelo!AP289)</f>
        <v>0</v>
      </c>
      <c r="AQ289" s="79">
        <f>SUM(Gosforth:Ermelo!AQ289)</f>
        <v>0</v>
      </c>
      <c r="AR289" s="79">
        <f>SUM(Gosforth:Ermelo!AR289)</f>
        <v>0</v>
      </c>
      <c r="AS289" s="78">
        <f>SUM(Gosforth:Ermelo!AS289)</f>
        <v>0</v>
      </c>
      <c r="AT289" s="80">
        <f>SUM(Gosforth:Ermelo!AT289)</f>
        <v>0</v>
      </c>
      <c r="AU289" s="79">
        <f>SUM(Gosforth:Ermelo!AU289)</f>
        <v>0</v>
      </c>
      <c r="AV289" s="79">
        <f>SUM(Gosforth:Ermelo!AV289)</f>
        <v>0</v>
      </c>
      <c r="AW289" s="79">
        <f>SUM(Gosforth:Ermelo!AW289)</f>
        <v>0</v>
      </c>
      <c r="AX289" s="79">
        <f>SUM(Gosforth:Ermelo!AX289)</f>
        <v>0</v>
      </c>
      <c r="AY289" s="79">
        <f>SUM(Gosforth:Ermelo!AY289)</f>
        <v>0</v>
      </c>
      <c r="AZ289" s="79">
        <f>SUM(Gosforth:Ermelo!AZ289)</f>
        <v>0</v>
      </c>
      <c r="BA289" s="79">
        <f>SUM(Gosforth:Ermelo!BA289)</f>
        <v>0</v>
      </c>
      <c r="BB289" s="79">
        <f>SUM(Gosforth:Ermelo!BB289)</f>
        <v>0</v>
      </c>
      <c r="BC289" s="79">
        <f>SUM(Gosforth:Ermelo!BC289)</f>
        <v>0</v>
      </c>
      <c r="BD289" s="79">
        <f>SUM(Gosforth:Ermelo!BD289)</f>
        <v>0</v>
      </c>
      <c r="BE289" s="78">
        <f>SUM(Gosforth:Ermelo!BE289)</f>
        <v>0</v>
      </c>
      <c r="BF289" s="80">
        <f>SUM(Gosforth:Ermelo!BF289)</f>
        <v>0</v>
      </c>
      <c r="BG289" s="79">
        <f>SUM(Gosforth:Ermelo!BG289)</f>
        <v>0</v>
      </c>
      <c r="BH289" s="79">
        <f>SUM(Gosforth:Ermelo!BH289)</f>
        <v>0</v>
      </c>
      <c r="BI289" s="79">
        <f>SUM(Gosforth:Ermelo!BI289)</f>
        <v>0</v>
      </c>
      <c r="BJ289" s="79">
        <f>SUM(Gosforth:Ermelo!BJ289)</f>
        <v>0</v>
      </c>
      <c r="BK289" s="79">
        <f>SUM(Gosforth:Ermelo!BK289)</f>
        <v>0</v>
      </c>
      <c r="BL289" s="79">
        <f>SUM(Gosforth:Ermelo!BL289)</f>
        <v>0</v>
      </c>
      <c r="BM289" s="79">
        <f>SUM(Gosforth:Ermelo!BM289)</f>
        <v>0</v>
      </c>
      <c r="BN289" s="79">
        <f>SUM(Gosforth:Ermelo!BN289)</f>
        <v>0</v>
      </c>
      <c r="BO289" s="79">
        <f>SUM(Gosforth:Ermelo!BO289)</f>
        <v>0</v>
      </c>
      <c r="BP289" s="79">
        <f>SUM(Gosforth:Ermelo!BP289)</f>
        <v>0</v>
      </c>
      <c r="BQ289" s="78">
        <f>SUM(Gosforth:Ermelo!BQ289)</f>
        <v>0</v>
      </c>
      <c r="BR289" s="80">
        <f>SUM(Gosforth:Ermelo!BR289)</f>
        <v>0</v>
      </c>
      <c r="BS289" s="79">
        <f>SUM(Gosforth:Ermelo!BS289)</f>
        <v>0</v>
      </c>
      <c r="BT289" s="79">
        <f>SUM(Gosforth:Ermelo!BT289)</f>
        <v>0</v>
      </c>
      <c r="BU289" s="79">
        <f>SUM(Gosforth:Ermelo!BU289)</f>
        <v>0</v>
      </c>
      <c r="BV289" s="79">
        <f>SUM(Gosforth:Ermelo!BV289)</f>
        <v>0</v>
      </c>
      <c r="BW289" s="79">
        <f>SUM(Gosforth:Ermelo!BW289)</f>
        <v>0</v>
      </c>
      <c r="BX289" s="79">
        <f>SUM(Gosforth:Ermelo!BX289)</f>
        <v>0</v>
      </c>
      <c r="BY289" s="79">
        <f>SUM(Gosforth:Ermelo!BY289)</f>
        <v>0</v>
      </c>
      <c r="BZ289" s="79">
        <f>SUM(Gosforth:Ermelo!BZ289)</f>
        <v>0</v>
      </c>
      <c r="CA289" s="79">
        <f>SUM(Gosforth:Ermelo!CA289)</f>
        <v>0</v>
      </c>
      <c r="CB289" s="79">
        <f>SUM(Gosforth:Ermelo!CB289)</f>
        <v>0</v>
      </c>
      <c r="CC289" s="78">
        <f>SUM(Gosforth:Ermelo!CC289)</f>
        <v>0</v>
      </c>
      <c r="CD289" s="41" t="s">
        <v>54</v>
      </c>
    </row>
    <row r="290" spans="2:82" s="41" customFormat="1" ht="15">
      <c r="B290" s="75" t="s">
        <v>554</v>
      </c>
      <c r="C290" s="131" t="s">
        <v>555</v>
      </c>
      <c r="D290" s="132" t="s">
        <v>501</v>
      </c>
      <c r="E290" s="266">
        <f>SUM(Gosforth:Ermelo!E290)</f>
        <v>16</v>
      </c>
      <c r="F290" s="221" t="b">
        <f>(Gosforth!G290+Dalpark!G290+Leandra!G290+Trichardt!G290+Ermelo!G290)=G290</f>
        <v>1</v>
      </c>
      <c r="G290" s="76">
        <f t="shared" si="109"/>
        <v>0</v>
      </c>
      <c r="H290" s="77">
        <f>SUM(Gosforth:Ermelo!H290)</f>
        <v>0</v>
      </c>
      <c r="I290" s="78">
        <f>SUM(Gosforth:Ermelo!I290)</f>
        <v>0</v>
      </c>
      <c r="J290" s="77">
        <f>SUM(Gosforth:Ermelo!J290)</f>
        <v>0</v>
      </c>
      <c r="K290" s="79">
        <f>SUM(Gosforth:Ermelo!K290)</f>
        <v>0</v>
      </c>
      <c r="L290" s="79">
        <f>SUM(Gosforth:Ermelo!L290)</f>
        <v>0</v>
      </c>
      <c r="M290" s="79">
        <f>SUM(Gosforth:Ermelo!M290)</f>
        <v>0</v>
      </c>
      <c r="N290" s="79">
        <f>SUM(Gosforth:Ermelo!N290)</f>
        <v>0</v>
      </c>
      <c r="O290" s="79">
        <f>SUM(Gosforth:Ermelo!O290)</f>
        <v>0</v>
      </c>
      <c r="P290" s="79">
        <f>SUM(Gosforth:Ermelo!P290)</f>
        <v>0</v>
      </c>
      <c r="Q290" s="79">
        <f>SUM(Gosforth:Ermelo!Q290)</f>
        <v>0</v>
      </c>
      <c r="R290" s="79">
        <f>SUM(Gosforth:Ermelo!R290)</f>
        <v>0</v>
      </c>
      <c r="S290" s="79">
        <f>SUM(Gosforth:Ermelo!S290)</f>
        <v>0</v>
      </c>
      <c r="T290" s="79">
        <f>SUM(Gosforth:Ermelo!T290)</f>
        <v>0</v>
      </c>
      <c r="U290" s="78">
        <f>SUM(Gosforth:Ermelo!U290)</f>
        <v>0</v>
      </c>
      <c r="V290" s="77">
        <f>SUM(Gosforth:Ermelo!V290)</f>
        <v>0</v>
      </c>
      <c r="W290" s="79">
        <f>SUM(Gosforth:Ermelo!W290)</f>
        <v>0</v>
      </c>
      <c r="X290" s="79">
        <f>SUM(Gosforth:Ermelo!X290)</f>
        <v>0</v>
      </c>
      <c r="Y290" s="79">
        <f>SUM(Gosforth:Ermelo!Y290)</f>
        <v>0</v>
      </c>
      <c r="Z290" s="79">
        <f>SUM(Gosforth:Ermelo!Z290)</f>
        <v>0</v>
      </c>
      <c r="AA290" s="79">
        <f>SUM(Gosforth:Ermelo!AA290)</f>
        <v>0</v>
      </c>
      <c r="AB290" s="79">
        <f>SUM(Gosforth:Ermelo!AB290)</f>
        <v>0</v>
      </c>
      <c r="AC290" s="79">
        <f>SUM(Gosforth:Ermelo!AC290)</f>
        <v>0</v>
      </c>
      <c r="AD290" s="79">
        <f>SUM(Gosforth:Ermelo!AD290)</f>
        <v>0</v>
      </c>
      <c r="AE290" s="79">
        <f>SUM(Gosforth:Ermelo!AE290)</f>
        <v>0</v>
      </c>
      <c r="AF290" s="79">
        <f>SUM(Gosforth:Ermelo!AF290)</f>
        <v>0</v>
      </c>
      <c r="AG290" s="78">
        <f>SUM(Gosforth:Ermelo!AG290)</f>
        <v>0</v>
      </c>
      <c r="AH290" s="80">
        <f>SUM(Gosforth:Ermelo!AH290)</f>
        <v>0</v>
      </c>
      <c r="AI290" s="79">
        <f>SUM(Gosforth:Ermelo!AI290)</f>
        <v>0</v>
      </c>
      <c r="AJ290" s="79">
        <f>SUM(Gosforth:Ermelo!AJ290)</f>
        <v>0</v>
      </c>
      <c r="AK290" s="79">
        <f>SUM(Gosforth:Ermelo!AK290)</f>
        <v>0</v>
      </c>
      <c r="AL290" s="79">
        <f>SUM(Gosforth:Ermelo!AL290)</f>
        <v>0</v>
      </c>
      <c r="AM290" s="79">
        <f>SUM(Gosforth:Ermelo!AM290)</f>
        <v>0</v>
      </c>
      <c r="AN290" s="79">
        <f>SUM(Gosforth:Ermelo!AN290)</f>
        <v>0</v>
      </c>
      <c r="AO290" s="79">
        <f>SUM(Gosforth:Ermelo!AO290)</f>
        <v>0</v>
      </c>
      <c r="AP290" s="79">
        <f>SUM(Gosforth:Ermelo!AP290)</f>
        <v>0</v>
      </c>
      <c r="AQ290" s="79">
        <f>SUM(Gosforth:Ermelo!AQ290)</f>
        <v>0</v>
      </c>
      <c r="AR290" s="79">
        <f>SUM(Gosforth:Ermelo!AR290)</f>
        <v>0</v>
      </c>
      <c r="AS290" s="78">
        <f>SUM(Gosforth:Ermelo!AS290)</f>
        <v>0</v>
      </c>
      <c r="AT290" s="80">
        <f>SUM(Gosforth:Ermelo!AT290)</f>
        <v>0</v>
      </c>
      <c r="AU290" s="79">
        <f>SUM(Gosforth:Ermelo!AU290)</f>
        <v>0</v>
      </c>
      <c r="AV290" s="79">
        <f>SUM(Gosforth:Ermelo!AV290)</f>
        <v>0</v>
      </c>
      <c r="AW290" s="79">
        <f>SUM(Gosforth:Ermelo!AW290)</f>
        <v>0</v>
      </c>
      <c r="AX290" s="79">
        <f>SUM(Gosforth:Ermelo!AX290)</f>
        <v>0</v>
      </c>
      <c r="AY290" s="79">
        <f>SUM(Gosforth:Ermelo!AY290)</f>
        <v>0</v>
      </c>
      <c r="AZ290" s="79">
        <f>SUM(Gosforth:Ermelo!AZ290)</f>
        <v>0</v>
      </c>
      <c r="BA290" s="79">
        <f>SUM(Gosforth:Ermelo!BA290)</f>
        <v>0</v>
      </c>
      <c r="BB290" s="79">
        <f>SUM(Gosforth:Ermelo!BB290)</f>
        <v>0</v>
      </c>
      <c r="BC290" s="79">
        <f>SUM(Gosforth:Ermelo!BC290)</f>
        <v>0</v>
      </c>
      <c r="BD290" s="79">
        <f>SUM(Gosforth:Ermelo!BD290)</f>
        <v>0</v>
      </c>
      <c r="BE290" s="78">
        <f>SUM(Gosforth:Ermelo!BE290)</f>
        <v>0</v>
      </c>
      <c r="BF290" s="80">
        <f>SUM(Gosforth:Ermelo!BF290)</f>
        <v>0</v>
      </c>
      <c r="BG290" s="79">
        <f>SUM(Gosforth:Ermelo!BG290)</f>
        <v>0</v>
      </c>
      <c r="BH290" s="79">
        <f>SUM(Gosforth:Ermelo!BH290)</f>
        <v>0</v>
      </c>
      <c r="BI290" s="79">
        <f>SUM(Gosforth:Ermelo!BI290)</f>
        <v>0</v>
      </c>
      <c r="BJ290" s="79">
        <f>SUM(Gosforth:Ermelo!BJ290)</f>
        <v>0</v>
      </c>
      <c r="BK290" s="79">
        <f>SUM(Gosforth:Ermelo!BK290)</f>
        <v>0</v>
      </c>
      <c r="BL290" s="79">
        <f>SUM(Gosforth:Ermelo!BL290)</f>
        <v>0</v>
      </c>
      <c r="BM290" s="79">
        <f>SUM(Gosforth:Ermelo!BM290)</f>
        <v>0</v>
      </c>
      <c r="BN290" s="79">
        <f>SUM(Gosforth:Ermelo!BN290)</f>
        <v>0</v>
      </c>
      <c r="BO290" s="79">
        <f>SUM(Gosforth:Ermelo!BO290)</f>
        <v>0</v>
      </c>
      <c r="BP290" s="79">
        <f>SUM(Gosforth:Ermelo!BP290)</f>
        <v>0</v>
      </c>
      <c r="BQ290" s="78">
        <f>SUM(Gosforth:Ermelo!BQ290)</f>
        <v>0</v>
      </c>
      <c r="BR290" s="80">
        <f>SUM(Gosforth:Ermelo!BR290)</f>
        <v>0</v>
      </c>
      <c r="BS290" s="79">
        <f>SUM(Gosforth:Ermelo!BS290)</f>
        <v>0</v>
      </c>
      <c r="BT290" s="79">
        <f>SUM(Gosforth:Ermelo!BT290)</f>
        <v>0</v>
      </c>
      <c r="BU290" s="79">
        <f>SUM(Gosforth:Ermelo!BU290)</f>
        <v>0</v>
      </c>
      <c r="BV290" s="79">
        <f>SUM(Gosforth:Ermelo!BV290)</f>
        <v>0</v>
      </c>
      <c r="BW290" s="79">
        <f>SUM(Gosforth:Ermelo!BW290)</f>
        <v>0</v>
      </c>
      <c r="BX290" s="79">
        <f>SUM(Gosforth:Ermelo!BX290)</f>
        <v>0</v>
      </c>
      <c r="BY290" s="79">
        <f>SUM(Gosforth:Ermelo!BY290)</f>
        <v>0</v>
      </c>
      <c r="BZ290" s="79">
        <f>SUM(Gosforth:Ermelo!BZ290)</f>
        <v>0</v>
      </c>
      <c r="CA290" s="79">
        <f>SUM(Gosforth:Ermelo!CA290)</f>
        <v>0</v>
      </c>
      <c r="CB290" s="79">
        <f>SUM(Gosforth:Ermelo!CB290)</f>
        <v>0</v>
      </c>
      <c r="CC290" s="78">
        <f>SUM(Gosforth:Ermelo!CC290)</f>
        <v>0</v>
      </c>
      <c r="CD290" s="41" t="s">
        <v>54</v>
      </c>
    </row>
    <row r="291" spans="2:82" s="157" customFormat="1" ht="15">
      <c r="B291" s="75" t="s">
        <v>556</v>
      </c>
      <c r="C291" s="131" t="s">
        <v>557</v>
      </c>
      <c r="D291" s="132" t="s">
        <v>501</v>
      </c>
      <c r="E291" s="266">
        <f>SUM(Gosforth:Ermelo!E291)</f>
        <v>2</v>
      </c>
      <c r="F291" s="221" t="b">
        <f>(Gosforth!G291+Dalpark!G291+Leandra!G291+Trichardt!G291+Ermelo!G291)=G291</f>
        <v>1</v>
      </c>
      <c r="G291" s="76">
        <f t="shared" si="109"/>
        <v>0</v>
      </c>
      <c r="H291" s="77">
        <f>SUM(Gosforth:Ermelo!H291)</f>
        <v>0</v>
      </c>
      <c r="I291" s="78">
        <f>SUM(Gosforth:Ermelo!I291)</f>
        <v>0</v>
      </c>
      <c r="J291" s="77">
        <f>SUM(Gosforth:Ermelo!J291)</f>
        <v>0</v>
      </c>
      <c r="K291" s="79">
        <f>SUM(Gosforth:Ermelo!K291)</f>
        <v>0</v>
      </c>
      <c r="L291" s="79">
        <f>SUM(Gosforth:Ermelo!L291)</f>
        <v>0</v>
      </c>
      <c r="M291" s="79">
        <f>SUM(Gosforth:Ermelo!M291)</f>
        <v>0</v>
      </c>
      <c r="N291" s="79">
        <f>SUM(Gosforth:Ermelo!N291)</f>
        <v>0</v>
      </c>
      <c r="O291" s="79">
        <f>SUM(Gosforth:Ermelo!O291)</f>
        <v>0</v>
      </c>
      <c r="P291" s="79">
        <f>SUM(Gosforth:Ermelo!P291)</f>
        <v>0</v>
      </c>
      <c r="Q291" s="79">
        <f>SUM(Gosforth:Ermelo!Q291)</f>
        <v>0</v>
      </c>
      <c r="R291" s="79">
        <f>SUM(Gosforth:Ermelo!R291)</f>
        <v>0</v>
      </c>
      <c r="S291" s="79">
        <f>SUM(Gosforth:Ermelo!S291)</f>
        <v>0</v>
      </c>
      <c r="T291" s="79">
        <f>SUM(Gosforth:Ermelo!T291)</f>
        <v>0</v>
      </c>
      <c r="U291" s="78">
        <f>SUM(Gosforth:Ermelo!U291)</f>
        <v>0</v>
      </c>
      <c r="V291" s="77">
        <f>SUM(Gosforth:Ermelo!V291)</f>
        <v>0</v>
      </c>
      <c r="W291" s="79">
        <f>SUM(Gosforth:Ermelo!W291)</f>
        <v>0</v>
      </c>
      <c r="X291" s="79">
        <f>SUM(Gosforth:Ermelo!X291)</f>
        <v>0</v>
      </c>
      <c r="Y291" s="79">
        <f>SUM(Gosforth:Ermelo!Y291)</f>
        <v>0</v>
      </c>
      <c r="Z291" s="79">
        <f>SUM(Gosforth:Ermelo!Z291)</f>
        <v>0</v>
      </c>
      <c r="AA291" s="79">
        <f>SUM(Gosforth:Ermelo!AA291)</f>
        <v>0</v>
      </c>
      <c r="AB291" s="79">
        <f>SUM(Gosforth:Ermelo!AB291)</f>
        <v>0</v>
      </c>
      <c r="AC291" s="79">
        <f>SUM(Gosforth:Ermelo!AC291)</f>
        <v>0</v>
      </c>
      <c r="AD291" s="79">
        <f>SUM(Gosforth:Ermelo!AD291)</f>
        <v>0</v>
      </c>
      <c r="AE291" s="79">
        <f>SUM(Gosforth:Ermelo!AE291)</f>
        <v>0</v>
      </c>
      <c r="AF291" s="79">
        <f>SUM(Gosforth:Ermelo!AF291)</f>
        <v>0</v>
      </c>
      <c r="AG291" s="78">
        <f>SUM(Gosforth:Ermelo!AG291)</f>
        <v>0</v>
      </c>
      <c r="AH291" s="80">
        <f>SUM(Gosforth:Ermelo!AH291)</f>
        <v>0</v>
      </c>
      <c r="AI291" s="79">
        <f>SUM(Gosforth:Ermelo!AI291)</f>
        <v>0</v>
      </c>
      <c r="AJ291" s="79">
        <f>SUM(Gosforth:Ermelo!AJ291)</f>
        <v>0</v>
      </c>
      <c r="AK291" s="79">
        <f>SUM(Gosforth:Ermelo!AK291)</f>
        <v>0</v>
      </c>
      <c r="AL291" s="79">
        <f>SUM(Gosforth:Ermelo!AL291)</f>
        <v>0</v>
      </c>
      <c r="AM291" s="79">
        <f>SUM(Gosforth:Ermelo!AM291)</f>
        <v>0</v>
      </c>
      <c r="AN291" s="79">
        <f>SUM(Gosforth:Ermelo!AN291)</f>
        <v>0</v>
      </c>
      <c r="AO291" s="79">
        <f>SUM(Gosforth:Ermelo!AO291)</f>
        <v>0</v>
      </c>
      <c r="AP291" s="79">
        <f>SUM(Gosforth:Ermelo!AP291)</f>
        <v>0</v>
      </c>
      <c r="AQ291" s="79">
        <f>SUM(Gosforth:Ermelo!AQ291)</f>
        <v>0</v>
      </c>
      <c r="AR291" s="79">
        <f>SUM(Gosforth:Ermelo!AR291)</f>
        <v>0</v>
      </c>
      <c r="AS291" s="78">
        <f>SUM(Gosforth:Ermelo!AS291)</f>
        <v>0</v>
      </c>
      <c r="AT291" s="80">
        <f>SUM(Gosforth:Ermelo!AT291)</f>
        <v>0</v>
      </c>
      <c r="AU291" s="79">
        <f>SUM(Gosforth:Ermelo!AU291)</f>
        <v>0</v>
      </c>
      <c r="AV291" s="79">
        <f>SUM(Gosforth:Ermelo!AV291)</f>
        <v>0</v>
      </c>
      <c r="AW291" s="79">
        <f>SUM(Gosforth:Ermelo!AW291)</f>
        <v>0</v>
      </c>
      <c r="AX291" s="79">
        <f>SUM(Gosforth:Ermelo!AX291)</f>
        <v>0</v>
      </c>
      <c r="AY291" s="79">
        <f>SUM(Gosforth:Ermelo!AY291)</f>
        <v>0</v>
      </c>
      <c r="AZ291" s="79">
        <f>SUM(Gosforth:Ermelo!AZ291)</f>
        <v>0</v>
      </c>
      <c r="BA291" s="79">
        <f>SUM(Gosforth:Ermelo!BA291)</f>
        <v>0</v>
      </c>
      <c r="BB291" s="79">
        <f>SUM(Gosforth:Ermelo!BB291)</f>
        <v>0</v>
      </c>
      <c r="BC291" s="79">
        <f>SUM(Gosforth:Ermelo!BC291)</f>
        <v>0</v>
      </c>
      <c r="BD291" s="79">
        <f>SUM(Gosforth:Ermelo!BD291)</f>
        <v>0</v>
      </c>
      <c r="BE291" s="78">
        <f>SUM(Gosforth:Ermelo!BE291)</f>
        <v>0</v>
      </c>
      <c r="BF291" s="80">
        <f>SUM(Gosforth:Ermelo!BF291)</f>
        <v>0</v>
      </c>
      <c r="BG291" s="79">
        <f>SUM(Gosforth:Ermelo!BG291)</f>
        <v>0</v>
      </c>
      <c r="BH291" s="79">
        <f>SUM(Gosforth:Ermelo!BH291)</f>
        <v>0</v>
      </c>
      <c r="BI291" s="79">
        <f>SUM(Gosforth:Ermelo!BI291)</f>
        <v>0</v>
      </c>
      <c r="BJ291" s="79">
        <f>SUM(Gosforth:Ermelo!BJ291)</f>
        <v>0</v>
      </c>
      <c r="BK291" s="79">
        <f>SUM(Gosforth:Ermelo!BK291)</f>
        <v>0</v>
      </c>
      <c r="BL291" s="79">
        <f>SUM(Gosforth:Ermelo!BL291)</f>
        <v>0</v>
      </c>
      <c r="BM291" s="79">
        <f>SUM(Gosforth:Ermelo!BM291)</f>
        <v>0</v>
      </c>
      <c r="BN291" s="79">
        <f>SUM(Gosforth:Ermelo!BN291)</f>
        <v>0</v>
      </c>
      <c r="BO291" s="79">
        <f>SUM(Gosforth:Ermelo!BO291)</f>
        <v>0</v>
      </c>
      <c r="BP291" s="79">
        <f>SUM(Gosforth:Ermelo!BP291)</f>
        <v>0</v>
      </c>
      <c r="BQ291" s="78">
        <f>SUM(Gosforth:Ermelo!BQ291)</f>
        <v>0</v>
      </c>
      <c r="BR291" s="80">
        <f>SUM(Gosforth:Ermelo!BR291)</f>
        <v>0</v>
      </c>
      <c r="BS291" s="79">
        <f>SUM(Gosforth:Ermelo!BS291)</f>
        <v>0</v>
      </c>
      <c r="BT291" s="79">
        <f>SUM(Gosforth:Ermelo!BT291)</f>
        <v>0</v>
      </c>
      <c r="BU291" s="79">
        <f>SUM(Gosforth:Ermelo!BU291)</f>
        <v>0</v>
      </c>
      <c r="BV291" s="79">
        <f>SUM(Gosforth:Ermelo!BV291)</f>
        <v>0</v>
      </c>
      <c r="BW291" s="79">
        <f>SUM(Gosforth:Ermelo!BW291)</f>
        <v>0</v>
      </c>
      <c r="BX291" s="79">
        <f>SUM(Gosforth:Ermelo!BX291)</f>
        <v>0</v>
      </c>
      <c r="BY291" s="79">
        <f>SUM(Gosforth:Ermelo!BY291)</f>
        <v>0</v>
      </c>
      <c r="BZ291" s="79">
        <f>SUM(Gosforth:Ermelo!BZ291)</f>
        <v>0</v>
      </c>
      <c r="CA291" s="79">
        <f>SUM(Gosforth:Ermelo!CA291)</f>
        <v>0</v>
      </c>
      <c r="CB291" s="79">
        <f>SUM(Gosforth:Ermelo!CB291)</f>
        <v>0</v>
      </c>
      <c r="CC291" s="78">
        <f>SUM(Gosforth:Ermelo!CC291)</f>
        <v>0</v>
      </c>
      <c r="CD291" s="41" t="s">
        <v>54</v>
      </c>
    </row>
    <row r="292" spans="2:82" s="157" customFormat="1" ht="15">
      <c r="B292" s="75" t="s">
        <v>558</v>
      </c>
      <c r="C292" s="312" t="s">
        <v>559</v>
      </c>
      <c r="D292" s="132" t="s">
        <v>243</v>
      </c>
      <c r="E292" s="266">
        <f>SUM(Gosforth:Ermelo!E292)</f>
        <v>3</v>
      </c>
      <c r="F292" s="221" t="b">
        <f>(Gosforth!G292+Dalpark!G292+Leandra!G292+Trichardt!G292+Ermelo!G292)=G292</f>
        <v>1</v>
      </c>
      <c r="G292" s="76">
        <f t="shared" ref="G292" si="111">+SUM(H292:CC292)</f>
        <v>0</v>
      </c>
      <c r="H292" s="77">
        <f>SUM(Gosforth:Ermelo!H292)</f>
        <v>0</v>
      </c>
      <c r="I292" s="78">
        <f>SUM(Gosforth:Ermelo!I292)</f>
        <v>0</v>
      </c>
      <c r="J292" s="77">
        <f>SUM(Gosforth:Ermelo!J292)</f>
        <v>0</v>
      </c>
      <c r="K292" s="79">
        <f>SUM(Gosforth:Ermelo!K292)</f>
        <v>0</v>
      </c>
      <c r="L292" s="79">
        <f>SUM(Gosforth:Ermelo!L292)</f>
        <v>0</v>
      </c>
      <c r="M292" s="79">
        <f>SUM(Gosforth:Ermelo!M292)</f>
        <v>0</v>
      </c>
      <c r="N292" s="79">
        <f>SUM(Gosforth:Ermelo!N292)</f>
        <v>0</v>
      </c>
      <c r="O292" s="79">
        <f>SUM(Gosforth:Ermelo!O292)</f>
        <v>0</v>
      </c>
      <c r="P292" s="79">
        <f>SUM(Gosforth:Ermelo!P292)</f>
        <v>0</v>
      </c>
      <c r="Q292" s="79">
        <f>SUM(Gosforth:Ermelo!Q292)</f>
        <v>0</v>
      </c>
      <c r="R292" s="79">
        <f>SUM(Gosforth:Ermelo!R292)</f>
        <v>0</v>
      </c>
      <c r="S292" s="79">
        <f>SUM(Gosforth:Ermelo!S292)</f>
        <v>0</v>
      </c>
      <c r="T292" s="79">
        <f>SUM(Gosforth:Ermelo!T292)</f>
        <v>0</v>
      </c>
      <c r="U292" s="78">
        <f>SUM(Gosforth:Ermelo!U292)</f>
        <v>0</v>
      </c>
      <c r="V292" s="77">
        <f>SUM(Gosforth:Ermelo!V292)</f>
        <v>0</v>
      </c>
      <c r="W292" s="79">
        <f>SUM(Gosforth:Ermelo!W292)</f>
        <v>0</v>
      </c>
      <c r="X292" s="79">
        <f>SUM(Gosforth:Ermelo!X292)</f>
        <v>0</v>
      </c>
      <c r="Y292" s="79">
        <f>SUM(Gosforth:Ermelo!Y292)</f>
        <v>0</v>
      </c>
      <c r="Z292" s="79">
        <f>SUM(Gosforth:Ermelo!Z292)</f>
        <v>0</v>
      </c>
      <c r="AA292" s="79">
        <f>SUM(Gosforth:Ermelo!AA292)</f>
        <v>0</v>
      </c>
      <c r="AB292" s="79">
        <f>SUM(Gosforth:Ermelo!AB292)</f>
        <v>0</v>
      </c>
      <c r="AC292" s="79">
        <f>SUM(Gosforth:Ermelo!AC292)</f>
        <v>0</v>
      </c>
      <c r="AD292" s="79">
        <f>SUM(Gosforth:Ermelo!AD292)</f>
        <v>0</v>
      </c>
      <c r="AE292" s="79">
        <f>SUM(Gosforth:Ermelo!AE292)</f>
        <v>0</v>
      </c>
      <c r="AF292" s="79">
        <f>SUM(Gosforth:Ermelo!AF292)</f>
        <v>0</v>
      </c>
      <c r="AG292" s="78">
        <f>SUM(Gosforth:Ermelo!AG292)</f>
        <v>0</v>
      </c>
      <c r="AH292" s="80">
        <f>SUM(Gosforth:Ermelo!AH292)</f>
        <v>0</v>
      </c>
      <c r="AI292" s="79">
        <f>SUM(Gosforth:Ermelo!AI292)</f>
        <v>0</v>
      </c>
      <c r="AJ292" s="79">
        <f>SUM(Gosforth:Ermelo!AJ292)</f>
        <v>0</v>
      </c>
      <c r="AK292" s="79">
        <f>SUM(Gosforth:Ermelo!AK292)</f>
        <v>0</v>
      </c>
      <c r="AL292" s="79">
        <f>SUM(Gosforth:Ermelo!AL292)</f>
        <v>0</v>
      </c>
      <c r="AM292" s="79">
        <f>SUM(Gosforth:Ermelo!AM292)</f>
        <v>0</v>
      </c>
      <c r="AN292" s="79">
        <f>SUM(Gosforth:Ermelo!AN292)</f>
        <v>0</v>
      </c>
      <c r="AO292" s="79">
        <f>SUM(Gosforth:Ermelo!AO292)</f>
        <v>0</v>
      </c>
      <c r="AP292" s="79">
        <f>SUM(Gosforth:Ermelo!AP292)</f>
        <v>0</v>
      </c>
      <c r="AQ292" s="79">
        <f>SUM(Gosforth:Ermelo!AQ292)</f>
        <v>0</v>
      </c>
      <c r="AR292" s="79">
        <f>SUM(Gosforth:Ermelo!AR292)</f>
        <v>0</v>
      </c>
      <c r="AS292" s="78">
        <f>SUM(Gosforth:Ermelo!AS292)</f>
        <v>0</v>
      </c>
      <c r="AT292" s="80">
        <f>SUM(Gosforth:Ermelo!AT292)</f>
        <v>0</v>
      </c>
      <c r="AU292" s="79">
        <f>SUM(Gosforth:Ermelo!AU292)</f>
        <v>0</v>
      </c>
      <c r="AV292" s="79">
        <f>SUM(Gosforth:Ermelo!AV292)</f>
        <v>0</v>
      </c>
      <c r="AW292" s="79">
        <f>SUM(Gosforth:Ermelo!AW292)</f>
        <v>0</v>
      </c>
      <c r="AX292" s="79">
        <f>SUM(Gosforth:Ermelo!AX292)</f>
        <v>0</v>
      </c>
      <c r="AY292" s="79">
        <f>SUM(Gosforth:Ermelo!AY292)</f>
        <v>0</v>
      </c>
      <c r="AZ292" s="79">
        <f>SUM(Gosforth:Ermelo!AZ292)</f>
        <v>0</v>
      </c>
      <c r="BA292" s="79">
        <f>SUM(Gosforth:Ermelo!BA292)</f>
        <v>0</v>
      </c>
      <c r="BB292" s="79">
        <f>SUM(Gosforth:Ermelo!BB292)</f>
        <v>0</v>
      </c>
      <c r="BC292" s="79">
        <f>SUM(Gosforth:Ermelo!BC292)</f>
        <v>0</v>
      </c>
      <c r="BD292" s="79">
        <f>SUM(Gosforth:Ermelo!BD292)</f>
        <v>0</v>
      </c>
      <c r="BE292" s="78">
        <f>SUM(Gosforth:Ermelo!BE292)</f>
        <v>0</v>
      </c>
      <c r="BF292" s="80">
        <f>SUM(Gosforth:Ermelo!BF292)</f>
        <v>0</v>
      </c>
      <c r="BG292" s="79">
        <f>SUM(Gosforth:Ermelo!BG292)</f>
        <v>0</v>
      </c>
      <c r="BH292" s="79">
        <f>SUM(Gosforth:Ermelo!BH292)</f>
        <v>0</v>
      </c>
      <c r="BI292" s="79">
        <f>SUM(Gosforth:Ermelo!BI292)</f>
        <v>0</v>
      </c>
      <c r="BJ292" s="79">
        <f>SUM(Gosforth:Ermelo!BJ292)</f>
        <v>0</v>
      </c>
      <c r="BK292" s="79">
        <f>SUM(Gosforth:Ermelo!BK292)</f>
        <v>0</v>
      </c>
      <c r="BL292" s="79">
        <f>SUM(Gosforth:Ermelo!BL292)</f>
        <v>0</v>
      </c>
      <c r="BM292" s="79">
        <f>SUM(Gosforth:Ermelo!BM292)</f>
        <v>0</v>
      </c>
      <c r="BN292" s="79">
        <f>SUM(Gosforth:Ermelo!BN292)</f>
        <v>0</v>
      </c>
      <c r="BO292" s="79">
        <f>SUM(Gosforth:Ermelo!BO292)</f>
        <v>0</v>
      </c>
      <c r="BP292" s="79">
        <f>SUM(Gosforth:Ermelo!BP292)</f>
        <v>0</v>
      </c>
      <c r="BQ292" s="78">
        <f>SUM(Gosforth:Ermelo!BQ292)</f>
        <v>0</v>
      </c>
      <c r="BR292" s="80">
        <f>SUM(Gosforth:Ermelo!BR292)</f>
        <v>0</v>
      </c>
      <c r="BS292" s="79">
        <f>SUM(Gosforth:Ermelo!BS292)</f>
        <v>0</v>
      </c>
      <c r="BT292" s="79">
        <f>SUM(Gosforth:Ermelo!BT292)</f>
        <v>0</v>
      </c>
      <c r="BU292" s="79">
        <f>SUM(Gosforth:Ermelo!BU292)</f>
        <v>0</v>
      </c>
      <c r="BV292" s="79">
        <f>SUM(Gosforth:Ermelo!BV292)</f>
        <v>0</v>
      </c>
      <c r="BW292" s="79">
        <f>SUM(Gosforth:Ermelo!BW292)</f>
        <v>0</v>
      </c>
      <c r="BX292" s="79">
        <f>SUM(Gosforth:Ermelo!BX292)</f>
        <v>0</v>
      </c>
      <c r="BY292" s="79">
        <f>SUM(Gosforth:Ermelo!BY292)</f>
        <v>0</v>
      </c>
      <c r="BZ292" s="79">
        <f>SUM(Gosforth:Ermelo!BZ292)</f>
        <v>0</v>
      </c>
      <c r="CA292" s="79">
        <f>SUM(Gosforth:Ermelo!CA292)</f>
        <v>0</v>
      </c>
      <c r="CB292" s="79">
        <f>SUM(Gosforth:Ermelo!CB292)</f>
        <v>0</v>
      </c>
      <c r="CC292" s="78">
        <f>SUM(Gosforth:Ermelo!CC292)</f>
        <v>0</v>
      </c>
      <c r="CD292" s="41" t="s">
        <v>54</v>
      </c>
    </row>
    <row r="293" spans="2:82" s="157" customFormat="1" ht="15">
      <c r="B293" s="75" t="s">
        <v>560</v>
      </c>
      <c r="C293" s="156" t="s">
        <v>561</v>
      </c>
      <c r="D293" s="132" t="s">
        <v>92</v>
      </c>
      <c r="E293" s="266">
        <f>SUM(Gosforth:Ermelo!E293)</f>
        <v>2</v>
      </c>
      <c r="F293" s="221" t="b">
        <f>(Gosforth!G293+Dalpark!G293+Leandra!G293+Trichardt!G293+Ermelo!G293)=G293</f>
        <v>1</v>
      </c>
      <c r="G293" s="76">
        <f t="shared" si="109"/>
        <v>0</v>
      </c>
      <c r="H293" s="77">
        <f>SUM(Gosforth:Ermelo!H293)</f>
        <v>0</v>
      </c>
      <c r="I293" s="78">
        <f>SUM(Gosforth:Ermelo!I293)</f>
        <v>0</v>
      </c>
      <c r="J293" s="77">
        <f>SUM(Gosforth:Ermelo!J293)</f>
        <v>0</v>
      </c>
      <c r="K293" s="79">
        <f>SUM(Gosforth:Ermelo!K293)</f>
        <v>0</v>
      </c>
      <c r="L293" s="79">
        <f>SUM(Gosforth:Ermelo!L293)</f>
        <v>0</v>
      </c>
      <c r="M293" s="79">
        <f>SUM(Gosforth:Ermelo!M293)</f>
        <v>0</v>
      </c>
      <c r="N293" s="79">
        <f>SUM(Gosforth:Ermelo!N293)</f>
        <v>0</v>
      </c>
      <c r="O293" s="79">
        <f>SUM(Gosforth:Ermelo!O293)</f>
        <v>0</v>
      </c>
      <c r="P293" s="79">
        <f>SUM(Gosforth:Ermelo!P293)</f>
        <v>0</v>
      </c>
      <c r="Q293" s="79">
        <f>SUM(Gosforth:Ermelo!Q293)</f>
        <v>0</v>
      </c>
      <c r="R293" s="79">
        <f>SUM(Gosforth:Ermelo!R293)</f>
        <v>0</v>
      </c>
      <c r="S293" s="79">
        <f>SUM(Gosforth:Ermelo!S293)</f>
        <v>0</v>
      </c>
      <c r="T293" s="79">
        <f>SUM(Gosforth:Ermelo!T293)</f>
        <v>0</v>
      </c>
      <c r="U293" s="78">
        <f>SUM(Gosforth:Ermelo!U293)</f>
        <v>0</v>
      </c>
      <c r="V293" s="77">
        <f>SUM(Gosforth:Ermelo!V293)</f>
        <v>0</v>
      </c>
      <c r="W293" s="79">
        <f>SUM(Gosforth:Ermelo!W293)</f>
        <v>0</v>
      </c>
      <c r="X293" s="79">
        <f>SUM(Gosforth:Ermelo!X293)</f>
        <v>0</v>
      </c>
      <c r="Y293" s="79">
        <f>SUM(Gosforth:Ermelo!Y293)</f>
        <v>0</v>
      </c>
      <c r="Z293" s="79">
        <f>SUM(Gosforth:Ermelo!Z293)</f>
        <v>0</v>
      </c>
      <c r="AA293" s="79">
        <f>SUM(Gosforth:Ermelo!AA293)</f>
        <v>0</v>
      </c>
      <c r="AB293" s="79">
        <f>SUM(Gosforth:Ermelo!AB293)</f>
        <v>0</v>
      </c>
      <c r="AC293" s="79">
        <f>SUM(Gosforth:Ermelo!AC293)</f>
        <v>0</v>
      </c>
      <c r="AD293" s="79">
        <f>SUM(Gosforth:Ermelo!AD293)</f>
        <v>0</v>
      </c>
      <c r="AE293" s="79">
        <f>SUM(Gosforth:Ermelo!AE293)</f>
        <v>0</v>
      </c>
      <c r="AF293" s="79">
        <f>SUM(Gosforth:Ermelo!AF293)</f>
        <v>0</v>
      </c>
      <c r="AG293" s="78">
        <f>SUM(Gosforth:Ermelo!AG293)</f>
        <v>0</v>
      </c>
      <c r="AH293" s="80">
        <f>SUM(Gosforth:Ermelo!AH293)</f>
        <v>0</v>
      </c>
      <c r="AI293" s="79">
        <f>SUM(Gosforth:Ermelo!AI293)</f>
        <v>0</v>
      </c>
      <c r="AJ293" s="79">
        <f>SUM(Gosforth:Ermelo!AJ293)</f>
        <v>0</v>
      </c>
      <c r="AK293" s="79">
        <f>SUM(Gosforth:Ermelo!AK293)</f>
        <v>0</v>
      </c>
      <c r="AL293" s="79">
        <f>SUM(Gosforth:Ermelo!AL293)</f>
        <v>0</v>
      </c>
      <c r="AM293" s="79">
        <f>SUM(Gosforth:Ermelo!AM293)</f>
        <v>0</v>
      </c>
      <c r="AN293" s="79">
        <f>SUM(Gosforth:Ermelo!AN293)</f>
        <v>0</v>
      </c>
      <c r="AO293" s="79">
        <f>SUM(Gosforth:Ermelo!AO293)</f>
        <v>0</v>
      </c>
      <c r="AP293" s="79">
        <f>SUM(Gosforth:Ermelo!AP293)</f>
        <v>0</v>
      </c>
      <c r="AQ293" s="79">
        <f>SUM(Gosforth:Ermelo!AQ293)</f>
        <v>0</v>
      </c>
      <c r="AR293" s="79">
        <f>SUM(Gosforth:Ermelo!AR293)</f>
        <v>0</v>
      </c>
      <c r="AS293" s="78">
        <f>SUM(Gosforth:Ermelo!AS293)</f>
        <v>0</v>
      </c>
      <c r="AT293" s="80">
        <f>SUM(Gosforth:Ermelo!AT293)</f>
        <v>0</v>
      </c>
      <c r="AU293" s="79">
        <f>SUM(Gosforth:Ermelo!AU293)</f>
        <v>0</v>
      </c>
      <c r="AV293" s="79">
        <f>SUM(Gosforth:Ermelo!AV293)</f>
        <v>0</v>
      </c>
      <c r="AW293" s="79">
        <f>SUM(Gosforth:Ermelo!AW293)</f>
        <v>0</v>
      </c>
      <c r="AX293" s="79">
        <f>SUM(Gosforth:Ermelo!AX293)</f>
        <v>0</v>
      </c>
      <c r="AY293" s="79">
        <f>SUM(Gosforth:Ermelo!AY293)</f>
        <v>0</v>
      </c>
      <c r="AZ293" s="79">
        <f>SUM(Gosforth:Ermelo!AZ293)</f>
        <v>0</v>
      </c>
      <c r="BA293" s="79">
        <f>SUM(Gosforth:Ermelo!BA293)</f>
        <v>0</v>
      </c>
      <c r="BB293" s="79">
        <f>SUM(Gosforth:Ermelo!BB293)</f>
        <v>0</v>
      </c>
      <c r="BC293" s="79">
        <f>SUM(Gosforth:Ermelo!BC293)</f>
        <v>0</v>
      </c>
      <c r="BD293" s="79">
        <f>SUM(Gosforth:Ermelo!BD293)</f>
        <v>0</v>
      </c>
      <c r="BE293" s="78">
        <f>SUM(Gosforth:Ermelo!BE293)</f>
        <v>0</v>
      </c>
      <c r="BF293" s="80">
        <f>SUM(Gosforth:Ermelo!BF293)</f>
        <v>0</v>
      </c>
      <c r="BG293" s="79">
        <f>SUM(Gosforth:Ermelo!BG293)</f>
        <v>0</v>
      </c>
      <c r="BH293" s="79">
        <f>SUM(Gosforth:Ermelo!BH293)</f>
        <v>0</v>
      </c>
      <c r="BI293" s="79">
        <f>SUM(Gosforth:Ermelo!BI293)</f>
        <v>0</v>
      </c>
      <c r="BJ293" s="79">
        <f>SUM(Gosforth:Ermelo!BJ293)</f>
        <v>0</v>
      </c>
      <c r="BK293" s="79">
        <f>SUM(Gosforth:Ermelo!BK293)</f>
        <v>0</v>
      </c>
      <c r="BL293" s="79">
        <f>SUM(Gosforth:Ermelo!BL293)</f>
        <v>0</v>
      </c>
      <c r="BM293" s="79">
        <f>SUM(Gosforth:Ermelo!BM293)</f>
        <v>0</v>
      </c>
      <c r="BN293" s="79">
        <f>SUM(Gosforth:Ermelo!BN293)</f>
        <v>0</v>
      </c>
      <c r="BO293" s="79">
        <f>SUM(Gosforth:Ermelo!BO293)</f>
        <v>0</v>
      </c>
      <c r="BP293" s="79">
        <f>SUM(Gosforth:Ermelo!BP293)</f>
        <v>0</v>
      </c>
      <c r="BQ293" s="78">
        <f>SUM(Gosforth:Ermelo!BQ293)</f>
        <v>0</v>
      </c>
      <c r="BR293" s="80">
        <f>SUM(Gosforth:Ermelo!BR293)</f>
        <v>0</v>
      </c>
      <c r="BS293" s="79">
        <f>SUM(Gosforth:Ermelo!BS293)</f>
        <v>0</v>
      </c>
      <c r="BT293" s="79">
        <f>SUM(Gosforth:Ermelo!BT293)</f>
        <v>0</v>
      </c>
      <c r="BU293" s="79">
        <f>SUM(Gosforth:Ermelo!BU293)</f>
        <v>0</v>
      </c>
      <c r="BV293" s="79">
        <f>SUM(Gosforth:Ermelo!BV293)</f>
        <v>0</v>
      </c>
      <c r="BW293" s="79">
        <f>SUM(Gosforth:Ermelo!BW293)</f>
        <v>0</v>
      </c>
      <c r="BX293" s="79">
        <f>SUM(Gosforth:Ermelo!BX293)</f>
        <v>0</v>
      </c>
      <c r="BY293" s="79">
        <f>SUM(Gosforth:Ermelo!BY293)</f>
        <v>0</v>
      </c>
      <c r="BZ293" s="79">
        <f>SUM(Gosforth:Ermelo!BZ293)</f>
        <v>0</v>
      </c>
      <c r="CA293" s="79">
        <f>SUM(Gosforth:Ermelo!CA293)</f>
        <v>0</v>
      </c>
      <c r="CB293" s="79">
        <f>SUM(Gosforth:Ermelo!CB293)</f>
        <v>0</v>
      </c>
      <c r="CC293" s="78">
        <f>SUM(Gosforth:Ermelo!CC293)</f>
        <v>0</v>
      </c>
      <c r="CD293" s="41" t="s">
        <v>54</v>
      </c>
    </row>
    <row r="294" spans="2:82" s="157" customFormat="1" ht="15">
      <c r="B294" s="75" t="s">
        <v>562</v>
      </c>
      <c r="C294" s="131" t="s">
        <v>563</v>
      </c>
      <c r="D294" s="132" t="s">
        <v>92</v>
      </c>
      <c r="E294" s="266">
        <f>SUM(Gosforth:Ermelo!E294)</f>
        <v>2</v>
      </c>
      <c r="F294" s="221" t="b">
        <f>(Gosforth!G294+Dalpark!G294+Leandra!G294+Trichardt!G294+Ermelo!G294)=G294</f>
        <v>1</v>
      </c>
      <c r="G294" s="76">
        <f t="shared" si="109"/>
        <v>0</v>
      </c>
      <c r="H294" s="77">
        <f>SUM(Gosforth:Ermelo!H294)</f>
        <v>0</v>
      </c>
      <c r="I294" s="78">
        <f>SUM(Gosforth:Ermelo!I294)</f>
        <v>0</v>
      </c>
      <c r="J294" s="77">
        <f>SUM(Gosforth:Ermelo!J294)</f>
        <v>0</v>
      </c>
      <c r="K294" s="79">
        <f>SUM(Gosforth:Ermelo!K294)</f>
        <v>0</v>
      </c>
      <c r="L294" s="79">
        <f>SUM(Gosforth:Ermelo!L294)</f>
        <v>0</v>
      </c>
      <c r="M294" s="79">
        <f>SUM(Gosforth:Ermelo!M294)</f>
        <v>0</v>
      </c>
      <c r="N294" s="79">
        <f>SUM(Gosforth:Ermelo!N294)</f>
        <v>0</v>
      </c>
      <c r="O294" s="79">
        <f>SUM(Gosforth:Ermelo!O294)</f>
        <v>0</v>
      </c>
      <c r="P294" s="79">
        <f>SUM(Gosforth:Ermelo!P294)</f>
        <v>0</v>
      </c>
      <c r="Q294" s="79">
        <f>SUM(Gosforth:Ermelo!Q294)</f>
        <v>0</v>
      </c>
      <c r="R294" s="79">
        <f>SUM(Gosforth:Ermelo!R294)</f>
        <v>0</v>
      </c>
      <c r="S294" s="79">
        <f>SUM(Gosforth:Ermelo!S294)</f>
        <v>0</v>
      </c>
      <c r="T294" s="79">
        <f>SUM(Gosforth:Ermelo!T294)</f>
        <v>0</v>
      </c>
      <c r="U294" s="78">
        <f>SUM(Gosforth:Ermelo!U294)</f>
        <v>0</v>
      </c>
      <c r="V294" s="77">
        <f>SUM(Gosforth:Ermelo!V294)</f>
        <v>0</v>
      </c>
      <c r="W294" s="79">
        <f>SUM(Gosforth:Ermelo!W294)</f>
        <v>0</v>
      </c>
      <c r="X294" s="79">
        <f>SUM(Gosforth:Ermelo!X294)</f>
        <v>0</v>
      </c>
      <c r="Y294" s="79">
        <f>SUM(Gosforth:Ermelo!Y294)</f>
        <v>0</v>
      </c>
      <c r="Z294" s="79">
        <f>SUM(Gosforth:Ermelo!Z294)</f>
        <v>0</v>
      </c>
      <c r="AA294" s="79">
        <f>SUM(Gosforth:Ermelo!AA294)</f>
        <v>0</v>
      </c>
      <c r="AB294" s="79">
        <f>SUM(Gosforth:Ermelo!AB294)</f>
        <v>0</v>
      </c>
      <c r="AC294" s="79">
        <f>SUM(Gosforth:Ermelo!AC294)</f>
        <v>0</v>
      </c>
      <c r="AD294" s="79">
        <f>SUM(Gosforth:Ermelo!AD294)</f>
        <v>0</v>
      </c>
      <c r="AE294" s="79">
        <f>SUM(Gosforth:Ermelo!AE294)</f>
        <v>0</v>
      </c>
      <c r="AF294" s="79">
        <f>SUM(Gosforth:Ermelo!AF294)</f>
        <v>0</v>
      </c>
      <c r="AG294" s="78">
        <f>SUM(Gosforth:Ermelo!AG294)</f>
        <v>0</v>
      </c>
      <c r="AH294" s="80">
        <f>SUM(Gosforth:Ermelo!AH294)</f>
        <v>0</v>
      </c>
      <c r="AI294" s="79">
        <f>SUM(Gosforth:Ermelo!AI294)</f>
        <v>0</v>
      </c>
      <c r="AJ294" s="79">
        <f>SUM(Gosforth:Ermelo!AJ294)</f>
        <v>0</v>
      </c>
      <c r="AK294" s="79">
        <f>SUM(Gosforth:Ermelo!AK294)</f>
        <v>0</v>
      </c>
      <c r="AL294" s="79">
        <f>SUM(Gosforth:Ermelo!AL294)</f>
        <v>0</v>
      </c>
      <c r="AM294" s="79">
        <f>SUM(Gosforth:Ermelo!AM294)</f>
        <v>0</v>
      </c>
      <c r="AN294" s="79">
        <f>SUM(Gosforth:Ermelo!AN294)</f>
        <v>0</v>
      </c>
      <c r="AO294" s="79">
        <f>SUM(Gosforth:Ermelo!AO294)</f>
        <v>0</v>
      </c>
      <c r="AP294" s="79">
        <f>SUM(Gosforth:Ermelo!AP294)</f>
        <v>0</v>
      </c>
      <c r="AQ294" s="79">
        <f>SUM(Gosforth:Ermelo!AQ294)</f>
        <v>0</v>
      </c>
      <c r="AR294" s="79">
        <f>SUM(Gosforth:Ermelo!AR294)</f>
        <v>0</v>
      </c>
      <c r="AS294" s="78">
        <f>SUM(Gosforth:Ermelo!AS294)</f>
        <v>0</v>
      </c>
      <c r="AT294" s="80">
        <f>SUM(Gosforth:Ermelo!AT294)</f>
        <v>0</v>
      </c>
      <c r="AU294" s="79">
        <f>SUM(Gosforth:Ermelo!AU294)</f>
        <v>0</v>
      </c>
      <c r="AV294" s="79">
        <f>SUM(Gosforth:Ermelo!AV294)</f>
        <v>0</v>
      </c>
      <c r="AW294" s="79">
        <f>SUM(Gosforth:Ermelo!AW294)</f>
        <v>0</v>
      </c>
      <c r="AX294" s="79">
        <f>SUM(Gosforth:Ermelo!AX294)</f>
        <v>0</v>
      </c>
      <c r="AY294" s="79">
        <f>SUM(Gosforth:Ermelo!AY294)</f>
        <v>0</v>
      </c>
      <c r="AZ294" s="79">
        <f>SUM(Gosforth:Ermelo!AZ294)</f>
        <v>0</v>
      </c>
      <c r="BA294" s="79">
        <f>SUM(Gosforth:Ermelo!BA294)</f>
        <v>0</v>
      </c>
      <c r="BB294" s="79">
        <f>SUM(Gosforth:Ermelo!BB294)</f>
        <v>0</v>
      </c>
      <c r="BC294" s="79">
        <f>SUM(Gosforth:Ermelo!BC294)</f>
        <v>0</v>
      </c>
      <c r="BD294" s="79">
        <f>SUM(Gosforth:Ermelo!BD294)</f>
        <v>0</v>
      </c>
      <c r="BE294" s="78">
        <f>SUM(Gosforth:Ermelo!BE294)</f>
        <v>0</v>
      </c>
      <c r="BF294" s="80">
        <f>SUM(Gosforth:Ermelo!BF294)</f>
        <v>0</v>
      </c>
      <c r="BG294" s="79">
        <f>SUM(Gosforth:Ermelo!BG294)</f>
        <v>0</v>
      </c>
      <c r="BH294" s="79">
        <f>SUM(Gosforth:Ermelo!BH294)</f>
        <v>0</v>
      </c>
      <c r="BI294" s="79">
        <f>SUM(Gosforth:Ermelo!BI294)</f>
        <v>0</v>
      </c>
      <c r="BJ294" s="79">
        <f>SUM(Gosforth:Ermelo!BJ294)</f>
        <v>0</v>
      </c>
      <c r="BK294" s="79">
        <f>SUM(Gosforth:Ermelo!BK294)</f>
        <v>0</v>
      </c>
      <c r="BL294" s="79">
        <f>SUM(Gosforth:Ermelo!BL294)</f>
        <v>0</v>
      </c>
      <c r="BM294" s="79">
        <f>SUM(Gosforth:Ermelo!BM294)</f>
        <v>0</v>
      </c>
      <c r="BN294" s="79">
        <f>SUM(Gosforth:Ermelo!BN294)</f>
        <v>0</v>
      </c>
      <c r="BO294" s="79">
        <f>SUM(Gosforth:Ermelo!BO294)</f>
        <v>0</v>
      </c>
      <c r="BP294" s="79">
        <f>SUM(Gosforth:Ermelo!BP294)</f>
        <v>0</v>
      </c>
      <c r="BQ294" s="78">
        <f>SUM(Gosforth:Ermelo!BQ294)</f>
        <v>0</v>
      </c>
      <c r="BR294" s="80">
        <f>SUM(Gosforth:Ermelo!BR294)</f>
        <v>0</v>
      </c>
      <c r="BS294" s="79">
        <f>SUM(Gosforth:Ermelo!BS294)</f>
        <v>0</v>
      </c>
      <c r="BT294" s="79">
        <f>SUM(Gosforth:Ermelo!BT294)</f>
        <v>0</v>
      </c>
      <c r="BU294" s="79">
        <f>SUM(Gosforth:Ermelo!BU294)</f>
        <v>0</v>
      </c>
      <c r="BV294" s="79">
        <f>SUM(Gosforth:Ermelo!BV294)</f>
        <v>0</v>
      </c>
      <c r="BW294" s="79">
        <f>SUM(Gosforth:Ermelo!BW294)</f>
        <v>0</v>
      </c>
      <c r="BX294" s="79">
        <f>SUM(Gosforth:Ermelo!BX294)</f>
        <v>0</v>
      </c>
      <c r="BY294" s="79">
        <f>SUM(Gosforth:Ermelo!BY294)</f>
        <v>0</v>
      </c>
      <c r="BZ294" s="79">
        <f>SUM(Gosforth:Ermelo!BZ294)</f>
        <v>0</v>
      </c>
      <c r="CA294" s="79">
        <f>SUM(Gosforth:Ermelo!CA294)</f>
        <v>0</v>
      </c>
      <c r="CB294" s="79">
        <f>SUM(Gosforth:Ermelo!CB294)</f>
        <v>0</v>
      </c>
      <c r="CC294" s="78">
        <f>SUM(Gosforth:Ermelo!CC294)</f>
        <v>0</v>
      </c>
      <c r="CD294" s="41" t="s">
        <v>54</v>
      </c>
    </row>
    <row r="295" spans="2:82" s="41" customFormat="1" ht="15">
      <c r="B295" s="75" t="s">
        <v>564</v>
      </c>
      <c r="C295" s="131" t="s">
        <v>565</v>
      </c>
      <c r="D295" s="132" t="s">
        <v>92</v>
      </c>
      <c r="E295" s="266">
        <f>SUM(Gosforth:Ermelo!E295)</f>
        <v>2</v>
      </c>
      <c r="F295" s="221" t="b">
        <f>(Gosforth!G295+Dalpark!G295+Leandra!G295+Trichardt!G295+Ermelo!G295)=G295</f>
        <v>1</v>
      </c>
      <c r="G295" s="76">
        <f t="shared" si="109"/>
        <v>0</v>
      </c>
      <c r="H295" s="77">
        <f>SUM(Gosforth:Ermelo!H295)</f>
        <v>0</v>
      </c>
      <c r="I295" s="78">
        <f>SUM(Gosforth:Ermelo!I295)</f>
        <v>0</v>
      </c>
      <c r="J295" s="77">
        <f>SUM(Gosforth:Ermelo!J295)</f>
        <v>0</v>
      </c>
      <c r="K295" s="79">
        <f>SUM(Gosforth:Ermelo!K295)</f>
        <v>0</v>
      </c>
      <c r="L295" s="79">
        <f>SUM(Gosforth:Ermelo!L295)</f>
        <v>0</v>
      </c>
      <c r="M295" s="79">
        <f>SUM(Gosforth:Ermelo!M295)</f>
        <v>0</v>
      </c>
      <c r="N295" s="79">
        <f>SUM(Gosforth:Ermelo!N295)</f>
        <v>0</v>
      </c>
      <c r="O295" s="79">
        <f>SUM(Gosforth:Ermelo!O295)</f>
        <v>0</v>
      </c>
      <c r="P295" s="79">
        <f>SUM(Gosforth:Ermelo!P295)</f>
        <v>0</v>
      </c>
      <c r="Q295" s="79">
        <f>SUM(Gosforth:Ermelo!Q295)</f>
        <v>0</v>
      </c>
      <c r="R295" s="79">
        <f>SUM(Gosforth:Ermelo!R295)</f>
        <v>0</v>
      </c>
      <c r="S295" s="79">
        <f>SUM(Gosforth:Ermelo!S295)</f>
        <v>0</v>
      </c>
      <c r="T295" s="79">
        <f>SUM(Gosforth:Ermelo!T295)</f>
        <v>0</v>
      </c>
      <c r="U295" s="78">
        <f>SUM(Gosforth:Ermelo!U295)</f>
        <v>0</v>
      </c>
      <c r="V295" s="77">
        <f>SUM(Gosforth:Ermelo!V295)</f>
        <v>0</v>
      </c>
      <c r="W295" s="79">
        <f>SUM(Gosforth:Ermelo!W295)</f>
        <v>0</v>
      </c>
      <c r="X295" s="79">
        <f>SUM(Gosforth:Ermelo!X295)</f>
        <v>0</v>
      </c>
      <c r="Y295" s="79">
        <f>SUM(Gosforth:Ermelo!Y295)</f>
        <v>0</v>
      </c>
      <c r="Z295" s="79">
        <f>SUM(Gosforth:Ermelo!Z295)</f>
        <v>0</v>
      </c>
      <c r="AA295" s="79">
        <f>SUM(Gosforth:Ermelo!AA295)</f>
        <v>0</v>
      </c>
      <c r="AB295" s="79">
        <f>SUM(Gosforth:Ermelo!AB295)</f>
        <v>0</v>
      </c>
      <c r="AC295" s="79">
        <f>SUM(Gosforth:Ermelo!AC295)</f>
        <v>0</v>
      </c>
      <c r="AD295" s="79">
        <f>SUM(Gosforth:Ermelo!AD295)</f>
        <v>0</v>
      </c>
      <c r="AE295" s="79">
        <f>SUM(Gosforth:Ermelo!AE295)</f>
        <v>0</v>
      </c>
      <c r="AF295" s="79">
        <f>SUM(Gosforth:Ermelo!AF295)</f>
        <v>0</v>
      </c>
      <c r="AG295" s="78">
        <f>SUM(Gosforth:Ermelo!AG295)</f>
        <v>0</v>
      </c>
      <c r="AH295" s="80">
        <f>SUM(Gosforth:Ermelo!AH295)</f>
        <v>0</v>
      </c>
      <c r="AI295" s="79">
        <f>SUM(Gosforth:Ermelo!AI295)</f>
        <v>0</v>
      </c>
      <c r="AJ295" s="79">
        <f>SUM(Gosforth:Ermelo!AJ295)</f>
        <v>0</v>
      </c>
      <c r="AK295" s="79">
        <f>SUM(Gosforth:Ermelo!AK295)</f>
        <v>0</v>
      </c>
      <c r="AL295" s="79">
        <f>SUM(Gosforth:Ermelo!AL295)</f>
        <v>0</v>
      </c>
      <c r="AM295" s="79">
        <f>SUM(Gosforth:Ermelo!AM295)</f>
        <v>0</v>
      </c>
      <c r="AN295" s="79">
        <f>SUM(Gosforth:Ermelo!AN295)</f>
        <v>0</v>
      </c>
      <c r="AO295" s="79">
        <f>SUM(Gosforth:Ermelo!AO295)</f>
        <v>0</v>
      </c>
      <c r="AP295" s="79">
        <f>SUM(Gosforth:Ermelo!AP295)</f>
        <v>0</v>
      </c>
      <c r="AQ295" s="79">
        <f>SUM(Gosforth:Ermelo!AQ295)</f>
        <v>0</v>
      </c>
      <c r="AR295" s="79">
        <f>SUM(Gosforth:Ermelo!AR295)</f>
        <v>0</v>
      </c>
      <c r="AS295" s="78">
        <f>SUM(Gosforth:Ermelo!AS295)</f>
        <v>0</v>
      </c>
      <c r="AT295" s="80">
        <f>SUM(Gosforth:Ermelo!AT295)</f>
        <v>0</v>
      </c>
      <c r="AU295" s="79">
        <f>SUM(Gosforth:Ermelo!AU295)</f>
        <v>0</v>
      </c>
      <c r="AV295" s="79">
        <f>SUM(Gosforth:Ermelo!AV295)</f>
        <v>0</v>
      </c>
      <c r="AW295" s="79">
        <f>SUM(Gosforth:Ermelo!AW295)</f>
        <v>0</v>
      </c>
      <c r="AX295" s="79">
        <f>SUM(Gosforth:Ermelo!AX295)</f>
        <v>0</v>
      </c>
      <c r="AY295" s="79">
        <f>SUM(Gosforth:Ermelo!AY295)</f>
        <v>0</v>
      </c>
      <c r="AZ295" s="79">
        <f>SUM(Gosforth:Ermelo!AZ295)</f>
        <v>0</v>
      </c>
      <c r="BA295" s="79">
        <f>SUM(Gosforth:Ermelo!BA295)</f>
        <v>0</v>
      </c>
      <c r="BB295" s="79">
        <f>SUM(Gosforth:Ermelo!BB295)</f>
        <v>0</v>
      </c>
      <c r="BC295" s="79">
        <f>SUM(Gosforth:Ermelo!BC295)</f>
        <v>0</v>
      </c>
      <c r="BD295" s="79">
        <f>SUM(Gosforth:Ermelo!BD295)</f>
        <v>0</v>
      </c>
      <c r="BE295" s="78">
        <f>SUM(Gosforth:Ermelo!BE295)</f>
        <v>0</v>
      </c>
      <c r="BF295" s="80">
        <f>SUM(Gosforth:Ermelo!BF295)</f>
        <v>0</v>
      </c>
      <c r="BG295" s="79">
        <f>SUM(Gosforth:Ermelo!BG295)</f>
        <v>0</v>
      </c>
      <c r="BH295" s="79">
        <f>SUM(Gosforth:Ermelo!BH295)</f>
        <v>0</v>
      </c>
      <c r="BI295" s="79">
        <f>SUM(Gosforth:Ermelo!BI295)</f>
        <v>0</v>
      </c>
      <c r="BJ295" s="79">
        <f>SUM(Gosforth:Ermelo!BJ295)</f>
        <v>0</v>
      </c>
      <c r="BK295" s="79">
        <f>SUM(Gosforth:Ermelo!BK295)</f>
        <v>0</v>
      </c>
      <c r="BL295" s="79">
        <f>SUM(Gosforth:Ermelo!BL295)</f>
        <v>0</v>
      </c>
      <c r="BM295" s="79">
        <f>SUM(Gosforth:Ermelo!BM295)</f>
        <v>0</v>
      </c>
      <c r="BN295" s="79">
        <f>SUM(Gosforth:Ermelo!BN295)</f>
        <v>0</v>
      </c>
      <c r="BO295" s="79">
        <f>SUM(Gosforth:Ermelo!BO295)</f>
        <v>0</v>
      </c>
      <c r="BP295" s="79">
        <f>SUM(Gosforth:Ermelo!BP295)</f>
        <v>0</v>
      </c>
      <c r="BQ295" s="78">
        <f>SUM(Gosforth:Ermelo!BQ295)</f>
        <v>0</v>
      </c>
      <c r="BR295" s="80">
        <f>SUM(Gosforth:Ermelo!BR295)</f>
        <v>0</v>
      </c>
      <c r="BS295" s="79">
        <f>SUM(Gosforth:Ermelo!BS295)</f>
        <v>0</v>
      </c>
      <c r="BT295" s="79">
        <f>SUM(Gosforth:Ermelo!BT295)</f>
        <v>0</v>
      </c>
      <c r="BU295" s="79">
        <f>SUM(Gosforth:Ermelo!BU295)</f>
        <v>0</v>
      </c>
      <c r="BV295" s="79">
        <f>SUM(Gosforth:Ermelo!BV295)</f>
        <v>0</v>
      </c>
      <c r="BW295" s="79">
        <f>SUM(Gosforth:Ermelo!BW295)</f>
        <v>0</v>
      </c>
      <c r="BX295" s="79">
        <f>SUM(Gosforth:Ermelo!BX295)</f>
        <v>0</v>
      </c>
      <c r="BY295" s="79">
        <f>SUM(Gosforth:Ermelo!BY295)</f>
        <v>0</v>
      </c>
      <c r="BZ295" s="79">
        <f>SUM(Gosforth:Ermelo!BZ295)</f>
        <v>0</v>
      </c>
      <c r="CA295" s="79">
        <f>SUM(Gosforth:Ermelo!CA295)</f>
        <v>0</v>
      </c>
      <c r="CB295" s="79">
        <f>SUM(Gosforth:Ermelo!CB295)</f>
        <v>0</v>
      </c>
      <c r="CC295" s="78">
        <f>SUM(Gosforth:Ermelo!CC295)</f>
        <v>0</v>
      </c>
      <c r="CD295" s="41" t="s">
        <v>54</v>
      </c>
    </row>
    <row r="296" spans="2:82" s="41" customFormat="1" ht="15">
      <c r="B296" s="103" t="s">
        <v>566</v>
      </c>
      <c r="C296" s="286" t="s">
        <v>567</v>
      </c>
      <c r="D296" s="132"/>
      <c r="E296" s="266"/>
      <c r="F296" s="221" t="b">
        <f>(Gosforth!G296+Dalpark!G296+Leandra!G296+Trichardt!G296+Ermelo!G296)=G296</f>
        <v>1</v>
      </c>
      <c r="G296" s="76"/>
      <c r="H296" s="77"/>
      <c r="I296" s="78"/>
      <c r="J296" s="77"/>
      <c r="K296" s="79"/>
      <c r="L296" s="79"/>
      <c r="M296" s="79"/>
      <c r="N296" s="79"/>
      <c r="O296" s="79"/>
      <c r="P296" s="79"/>
      <c r="Q296" s="79"/>
      <c r="R296" s="79"/>
      <c r="S296" s="79"/>
      <c r="T296" s="79"/>
      <c r="U296" s="78"/>
      <c r="V296" s="77"/>
      <c r="W296" s="79"/>
      <c r="X296" s="79"/>
      <c r="Y296" s="79"/>
      <c r="Z296" s="79"/>
      <c r="AA296" s="79"/>
      <c r="AB296" s="79"/>
      <c r="AC296" s="79"/>
      <c r="AD296" s="79"/>
      <c r="AE296" s="79"/>
      <c r="AF296" s="79"/>
      <c r="AG296" s="78"/>
      <c r="AH296" s="80"/>
      <c r="AI296" s="79"/>
      <c r="AJ296" s="79"/>
      <c r="AK296" s="79"/>
      <c r="AL296" s="79"/>
      <c r="AM296" s="79"/>
      <c r="AN296" s="79"/>
      <c r="AO296" s="79"/>
      <c r="AP296" s="79"/>
      <c r="AQ296" s="79"/>
      <c r="AR296" s="79"/>
      <c r="AS296" s="78"/>
      <c r="AT296" s="80"/>
      <c r="AU296" s="79"/>
      <c r="AV296" s="79"/>
      <c r="AW296" s="79"/>
      <c r="AX296" s="79"/>
      <c r="AY296" s="79"/>
      <c r="AZ296" s="79"/>
      <c r="BA296" s="79"/>
      <c r="BB296" s="79"/>
      <c r="BC296" s="79"/>
      <c r="BD296" s="79"/>
      <c r="BE296" s="78"/>
      <c r="BF296" s="80"/>
      <c r="BG296" s="79"/>
      <c r="BH296" s="79"/>
      <c r="BI296" s="79"/>
      <c r="BJ296" s="79"/>
      <c r="BK296" s="79"/>
      <c r="BL296" s="79"/>
      <c r="BM296" s="79"/>
      <c r="BN296" s="79"/>
      <c r="BO296" s="79"/>
      <c r="BP296" s="79"/>
      <c r="BQ296" s="78"/>
      <c r="BR296" s="80"/>
      <c r="BS296" s="79"/>
      <c r="BT296" s="79"/>
      <c r="BU296" s="79"/>
      <c r="BV296" s="79"/>
      <c r="BW296" s="79"/>
      <c r="BX296" s="79"/>
      <c r="BY296" s="79"/>
      <c r="BZ296" s="79"/>
      <c r="CA296" s="79"/>
      <c r="CB296" s="79"/>
      <c r="CC296" s="78"/>
    </row>
    <row r="297" spans="2:82" s="41" customFormat="1" ht="15">
      <c r="B297" s="75" t="s">
        <v>568</v>
      </c>
      <c r="C297" s="131" t="s">
        <v>569</v>
      </c>
      <c r="D297" s="132" t="s">
        <v>501</v>
      </c>
      <c r="E297" s="266">
        <f>SUM(Gosforth:Ermelo!E297)</f>
        <v>28</v>
      </c>
      <c r="F297" s="221" t="b">
        <f>(Gosforth!G297+Dalpark!G297+Leandra!G297+Trichardt!G297+Ermelo!G297)=G297</f>
        <v>1</v>
      </c>
      <c r="G297" s="76">
        <f t="shared" si="109"/>
        <v>0</v>
      </c>
      <c r="H297" s="77">
        <f>SUM(Gosforth:Ermelo!H297)</f>
        <v>0</v>
      </c>
      <c r="I297" s="78">
        <f>SUM(Gosforth:Ermelo!I297)</f>
        <v>0</v>
      </c>
      <c r="J297" s="77">
        <f>SUM(Gosforth:Ermelo!J297)</f>
        <v>0</v>
      </c>
      <c r="K297" s="79">
        <f>SUM(Gosforth:Ermelo!K297)</f>
        <v>0</v>
      </c>
      <c r="L297" s="79">
        <f>SUM(Gosforth:Ermelo!L297)</f>
        <v>0</v>
      </c>
      <c r="M297" s="79">
        <f>SUM(Gosforth:Ermelo!M297)</f>
        <v>0</v>
      </c>
      <c r="N297" s="79">
        <f>SUM(Gosforth:Ermelo!N297)</f>
        <v>0</v>
      </c>
      <c r="O297" s="79">
        <f>SUM(Gosforth:Ermelo!O297)</f>
        <v>0</v>
      </c>
      <c r="P297" s="79">
        <f>SUM(Gosforth:Ermelo!P297)</f>
        <v>0</v>
      </c>
      <c r="Q297" s="79">
        <f>SUM(Gosforth:Ermelo!Q297)</f>
        <v>0</v>
      </c>
      <c r="R297" s="79">
        <f>SUM(Gosforth:Ermelo!R297)</f>
        <v>0</v>
      </c>
      <c r="S297" s="79">
        <f>SUM(Gosforth:Ermelo!S297)</f>
        <v>0</v>
      </c>
      <c r="T297" s="79">
        <f>SUM(Gosforth:Ermelo!T297)</f>
        <v>0</v>
      </c>
      <c r="U297" s="78">
        <f>SUM(Gosforth:Ermelo!U297)</f>
        <v>0</v>
      </c>
      <c r="V297" s="77">
        <f>SUM(Gosforth:Ermelo!V297)</f>
        <v>0</v>
      </c>
      <c r="W297" s="79">
        <f>SUM(Gosforth:Ermelo!W297)</f>
        <v>0</v>
      </c>
      <c r="X297" s="79">
        <f>SUM(Gosforth:Ermelo!X297)</f>
        <v>0</v>
      </c>
      <c r="Y297" s="79">
        <f>SUM(Gosforth:Ermelo!Y297)</f>
        <v>0</v>
      </c>
      <c r="Z297" s="79">
        <f>SUM(Gosforth:Ermelo!Z297)</f>
        <v>0</v>
      </c>
      <c r="AA297" s="79">
        <f>SUM(Gosforth:Ermelo!AA297)</f>
        <v>0</v>
      </c>
      <c r="AB297" s="79">
        <f>SUM(Gosforth:Ermelo!AB297)</f>
        <v>0</v>
      </c>
      <c r="AC297" s="79">
        <f>SUM(Gosforth:Ermelo!AC297)</f>
        <v>0</v>
      </c>
      <c r="AD297" s="79">
        <f>SUM(Gosforth:Ermelo!AD297)</f>
        <v>0</v>
      </c>
      <c r="AE297" s="79">
        <f>SUM(Gosforth:Ermelo!AE297)</f>
        <v>0</v>
      </c>
      <c r="AF297" s="79">
        <f>SUM(Gosforth:Ermelo!AF297)</f>
        <v>0</v>
      </c>
      <c r="AG297" s="78">
        <f>SUM(Gosforth:Ermelo!AG297)</f>
        <v>0</v>
      </c>
      <c r="AH297" s="80">
        <f>SUM(Gosforth:Ermelo!AH297)</f>
        <v>0</v>
      </c>
      <c r="AI297" s="79">
        <f>SUM(Gosforth:Ermelo!AI297)</f>
        <v>0</v>
      </c>
      <c r="AJ297" s="79">
        <f>SUM(Gosforth:Ermelo!AJ297)</f>
        <v>0</v>
      </c>
      <c r="AK297" s="79">
        <f>SUM(Gosforth:Ermelo!AK297)</f>
        <v>0</v>
      </c>
      <c r="AL297" s="79">
        <f>SUM(Gosforth:Ermelo!AL297)</f>
        <v>0</v>
      </c>
      <c r="AM297" s="79">
        <f>SUM(Gosforth:Ermelo!AM297)</f>
        <v>0</v>
      </c>
      <c r="AN297" s="79">
        <f>SUM(Gosforth:Ermelo!AN297)</f>
        <v>0</v>
      </c>
      <c r="AO297" s="79">
        <f>SUM(Gosforth:Ermelo!AO297)</f>
        <v>0</v>
      </c>
      <c r="AP297" s="79">
        <f>SUM(Gosforth:Ermelo!AP297)</f>
        <v>0</v>
      </c>
      <c r="AQ297" s="79">
        <f>SUM(Gosforth:Ermelo!AQ297)</f>
        <v>0</v>
      </c>
      <c r="AR297" s="79">
        <f>SUM(Gosforth:Ermelo!AR297)</f>
        <v>0</v>
      </c>
      <c r="AS297" s="78">
        <f>SUM(Gosforth:Ermelo!AS297)</f>
        <v>0</v>
      </c>
      <c r="AT297" s="80">
        <f>SUM(Gosforth:Ermelo!AT297)</f>
        <v>0</v>
      </c>
      <c r="AU297" s="79">
        <f>SUM(Gosforth:Ermelo!AU297)</f>
        <v>0</v>
      </c>
      <c r="AV297" s="79">
        <f>SUM(Gosforth:Ermelo!AV297)</f>
        <v>0</v>
      </c>
      <c r="AW297" s="79">
        <f>SUM(Gosforth:Ermelo!AW297)</f>
        <v>0</v>
      </c>
      <c r="AX297" s="79">
        <f>SUM(Gosforth:Ermelo!AX297)</f>
        <v>0</v>
      </c>
      <c r="AY297" s="79">
        <f>SUM(Gosforth:Ermelo!AY297)</f>
        <v>0</v>
      </c>
      <c r="AZ297" s="79">
        <f>SUM(Gosforth:Ermelo!AZ297)</f>
        <v>0</v>
      </c>
      <c r="BA297" s="79">
        <f>SUM(Gosforth:Ermelo!BA297)</f>
        <v>0</v>
      </c>
      <c r="BB297" s="79">
        <f>SUM(Gosforth:Ermelo!BB297)</f>
        <v>0</v>
      </c>
      <c r="BC297" s="79">
        <f>SUM(Gosforth:Ermelo!BC297)</f>
        <v>0</v>
      </c>
      <c r="BD297" s="79">
        <f>SUM(Gosforth:Ermelo!BD297)</f>
        <v>0</v>
      </c>
      <c r="BE297" s="78">
        <f>SUM(Gosforth:Ermelo!BE297)</f>
        <v>0</v>
      </c>
      <c r="BF297" s="80">
        <f>SUM(Gosforth:Ermelo!BF297)</f>
        <v>0</v>
      </c>
      <c r="BG297" s="79">
        <f>SUM(Gosforth:Ermelo!BG297)</f>
        <v>0</v>
      </c>
      <c r="BH297" s="79">
        <f>SUM(Gosforth:Ermelo!BH297)</f>
        <v>0</v>
      </c>
      <c r="BI297" s="79">
        <f>SUM(Gosforth:Ermelo!BI297)</f>
        <v>0</v>
      </c>
      <c r="BJ297" s="79">
        <f>SUM(Gosforth:Ermelo!BJ297)</f>
        <v>0</v>
      </c>
      <c r="BK297" s="79">
        <f>SUM(Gosforth:Ermelo!BK297)</f>
        <v>0</v>
      </c>
      <c r="BL297" s="79">
        <f>SUM(Gosforth:Ermelo!BL297)</f>
        <v>0</v>
      </c>
      <c r="BM297" s="79">
        <f>SUM(Gosforth:Ermelo!BM297)</f>
        <v>0</v>
      </c>
      <c r="BN297" s="79">
        <f>SUM(Gosforth:Ermelo!BN297)</f>
        <v>0</v>
      </c>
      <c r="BO297" s="79">
        <f>SUM(Gosforth:Ermelo!BO297)</f>
        <v>0</v>
      </c>
      <c r="BP297" s="79">
        <f>SUM(Gosforth:Ermelo!BP297)</f>
        <v>0</v>
      </c>
      <c r="BQ297" s="78">
        <f>SUM(Gosforth:Ermelo!BQ297)</f>
        <v>0</v>
      </c>
      <c r="BR297" s="80">
        <f>SUM(Gosforth:Ermelo!BR297)</f>
        <v>0</v>
      </c>
      <c r="BS297" s="79">
        <f>SUM(Gosforth:Ermelo!BS297)</f>
        <v>0</v>
      </c>
      <c r="BT297" s="79">
        <f>SUM(Gosforth:Ermelo!BT297)</f>
        <v>0</v>
      </c>
      <c r="BU297" s="79">
        <f>SUM(Gosforth:Ermelo!BU297)</f>
        <v>0</v>
      </c>
      <c r="BV297" s="79">
        <f>SUM(Gosforth:Ermelo!BV297)</f>
        <v>0</v>
      </c>
      <c r="BW297" s="79">
        <f>SUM(Gosforth:Ermelo!BW297)</f>
        <v>0</v>
      </c>
      <c r="BX297" s="79">
        <f>SUM(Gosforth:Ermelo!BX297)</f>
        <v>0</v>
      </c>
      <c r="BY297" s="79">
        <f>SUM(Gosforth:Ermelo!BY297)</f>
        <v>0</v>
      </c>
      <c r="BZ297" s="79">
        <f>SUM(Gosforth:Ermelo!BZ297)</f>
        <v>0</v>
      </c>
      <c r="CA297" s="79">
        <f>SUM(Gosforth:Ermelo!CA297)</f>
        <v>0</v>
      </c>
      <c r="CB297" s="79">
        <f>SUM(Gosforth:Ermelo!CB297)</f>
        <v>0</v>
      </c>
      <c r="CC297" s="78">
        <f>SUM(Gosforth:Ermelo!CC297)</f>
        <v>0</v>
      </c>
      <c r="CD297" s="41" t="s">
        <v>54</v>
      </c>
    </row>
    <row r="298" spans="2:82" s="186" customFormat="1" ht="15">
      <c r="B298" s="75" t="s">
        <v>570</v>
      </c>
      <c r="C298" s="131" t="s">
        <v>571</v>
      </c>
      <c r="D298" s="132" t="s">
        <v>501</v>
      </c>
      <c r="E298" s="266">
        <f>SUM(Gosforth:Ermelo!E298)</f>
        <v>1</v>
      </c>
      <c r="F298" s="221" t="b">
        <f>(Gosforth!G298+Dalpark!G298+Leandra!G298+Trichardt!G298+Ermelo!G298)=G298</f>
        <v>1</v>
      </c>
      <c r="G298" s="76">
        <f t="shared" si="109"/>
        <v>0</v>
      </c>
      <c r="H298" s="77">
        <f>SUM(Gosforth:Ermelo!H298)</f>
        <v>0</v>
      </c>
      <c r="I298" s="78">
        <f>SUM(Gosforth:Ermelo!I298)</f>
        <v>0</v>
      </c>
      <c r="J298" s="77">
        <f>SUM(Gosforth:Ermelo!J298)</f>
        <v>0</v>
      </c>
      <c r="K298" s="79">
        <f>SUM(Gosforth:Ermelo!K298)</f>
        <v>0</v>
      </c>
      <c r="L298" s="79">
        <f>SUM(Gosforth:Ermelo!L298)</f>
        <v>0</v>
      </c>
      <c r="M298" s="79">
        <f>SUM(Gosforth:Ermelo!M298)</f>
        <v>0</v>
      </c>
      <c r="N298" s="79">
        <f>SUM(Gosforth:Ermelo!N298)</f>
        <v>0</v>
      </c>
      <c r="O298" s="79">
        <f>SUM(Gosforth:Ermelo!O298)</f>
        <v>0</v>
      </c>
      <c r="P298" s="79">
        <f>SUM(Gosforth:Ermelo!P298)</f>
        <v>0</v>
      </c>
      <c r="Q298" s="79">
        <f>SUM(Gosforth:Ermelo!Q298)</f>
        <v>0</v>
      </c>
      <c r="R298" s="79">
        <f>SUM(Gosforth:Ermelo!R298)</f>
        <v>0</v>
      </c>
      <c r="S298" s="79">
        <f>SUM(Gosforth:Ermelo!S298)</f>
        <v>0</v>
      </c>
      <c r="T298" s="79">
        <f>SUM(Gosforth:Ermelo!T298)</f>
        <v>0</v>
      </c>
      <c r="U298" s="78">
        <f>SUM(Gosforth:Ermelo!U298)</f>
        <v>0</v>
      </c>
      <c r="V298" s="77">
        <f>SUM(Gosforth:Ermelo!V298)</f>
        <v>0</v>
      </c>
      <c r="W298" s="79">
        <f>SUM(Gosforth:Ermelo!W298)</f>
        <v>0</v>
      </c>
      <c r="X298" s="79">
        <f>SUM(Gosforth:Ermelo!X298)</f>
        <v>0</v>
      </c>
      <c r="Y298" s="79">
        <f>SUM(Gosforth:Ermelo!Y298)</f>
        <v>0</v>
      </c>
      <c r="Z298" s="79">
        <f>SUM(Gosforth:Ermelo!Z298)</f>
        <v>0</v>
      </c>
      <c r="AA298" s="79">
        <f>SUM(Gosforth:Ermelo!AA298)</f>
        <v>0</v>
      </c>
      <c r="AB298" s="79">
        <f>SUM(Gosforth:Ermelo!AB298)</f>
        <v>0</v>
      </c>
      <c r="AC298" s="79">
        <f>SUM(Gosforth:Ermelo!AC298)</f>
        <v>0</v>
      </c>
      <c r="AD298" s="79">
        <f>SUM(Gosforth:Ermelo!AD298)</f>
        <v>0</v>
      </c>
      <c r="AE298" s="79">
        <f>SUM(Gosforth:Ermelo!AE298)</f>
        <v>0</v>
      </c>
      <c r="AF298" s="79">
        <f>SUM(Gosforth:Ermelo!AF298)</f>
        <v>0</v>
      </c>
      <c r="AG298" s="78">
        <f>SUM(Gosforth:Ermelo!AG298)</f>
        <v>0</v>
      </c>
      <c r="AH298" s="80">
        <f>SUM(Gosforth:Ermelo!AH298)</f>
        <v>0</v>
      </c>
      <c r="AI298" s="79">
        <f>SUM(Gosforth:Ermelo!AI298)</f>
        <v>0</v>
      </c>
      <c r="AJ298" s="79">
        <f>SUM(Gosforth:Ermelo!AJ298)</f>
        <v>0</v>
      </c>
      <c r="AK298" s="79">
        <f>SUM(Gosforth:Ermelo!AK298)</f>
        <v>0</v>
      </c>
      <c r="AL298" s="79">
        <f>SUM(Gosforth:Ermelo!AL298)</f>
        <v>0</v>
      </c>
      <c r="AM298" s="79">
        <f>SUM(Gosforth:Ermelo!AM298)</f>
        <v>0</v>
      </c>
      <c r="AN298" s="79">
        <f>SUM(Gosforth:Ermelo!AN298)</f>
        <v>0</v>
      </c>
      <c r="AO298" s="79">
        <f>SUM(Gosforth:Ermelo!AO298)</f>
        <v>0</v>
      </c>
      <c r="AP298" s="79">
        <f>SUM(Gosforth:Ermelo!AP298)</f>
        <v>0</v>
      </c>
      <c r="AQ298" s="79">
        <f>SUM(Gosforth:Ermelo!AQ298)</f>
        <v>0</v>
      </c>
      <c r="AR298" s="79">
        <f>SUM(Gosforth:Ermelo!AR298)</f>
        <v>0</v>
      </c>
      <c r="AS298" s="78">
        <f>SUM(Gosforth:Ermelo!AS298)</f>
        <v>0</v>
      </c>
      <c r="AT298" s="80">
        <f>SUM(Gosforth:Ermelo!AT298)</f>
        <v>0</v>
      </c>
      <c r="AU298" s="79">
        <f>SUM(Gosforth:Ermelo!AU298)</f>
        <v>0</v>
      </c>
      <c r="AV298" s="79">
        <f>SUM(Gosforth:Ermelo!AV298)</f>
        <v>0</v>
      </c>
      <c r="AW298" s="79">
        <f>SUM(Gosforth:Ermelo!AW298)</f>
        <v>0</v>
      </c>
      <c r="AX298" s="79">
        <f>SUM(Gosforth:Ermelo!AX298)</f>
        <v>0</v>
      </c>
      <c r="AY298" s="79">
        <f>SUM(Gosforth:Ermelo!AY298)</f>
        <v>0</v>
      </c>
      <c r="AZ298" s="79">
        <f>SUM(Gosforth:Ermelo!AZ298)</f>
        <v>0</v>
      </c>
      <c r="BA298" s="79">
        <f>SUM(Gosforth:Ermelo!BA298)</f>
        <v>0</v>
      </c>
      <c r="BB298" s="79">
        <f>SUM(Gosforth:Ermelo!BB298)</f>
        <v>0</v>
      </c>
      <c r="BC298" s="79">
        <f>SUM(Gosforth:Ermelo!BC298)</f>
        <v>0</v>
      </c>
      <c r="BD298" s="79">
        <f>SUM(Gosforth:Ermelo!BD298)</f>
        <v>0</v>
      </c>
      <c r="BE298" s="78">
        <f>SUM(Gosforth:Ermelo!BE298)</f>
        <v>0</v>
      </c>
      <c r="BF298" s="80">
        <f>SUM(Gosforth:Ermelo!BF298)</f>
        <v>0</v>
      </c>
      <c r="BG298" s="79">
        <f>SUM(Gosforth:Ermelo!BG298)</f>
        <v>0</v>
      </c>
      <c r="BH298" s="79">
        <f>SUM(Gosforth:Ermelo!BH298)</f>
        <v>0</v>
      </c>
      <c r="BI298" s="79">
        <f>SUM(Gosforth:Ermelo!BI298)</f>
        <v>0</v>
      </c>
      <c r="BJ298" s="79">
        <f>SUM(Gosforth:Ermelo!BJ298)</f>
        <v>0</v>
      </c>
      <c r="BK298" s="79">
        <f>SUM(Gosforth:Ermelo!BK298)</f>
        <v>0</v>
      </c>
      <c r="BL298" s="79">
        <f>SUM(Gosforth:Ermelo!BL298)</f>
        <v>0</v>
      </c>
      <c r="BM298" s="79">
        <f>SUM(Gosforth:Ermelo!BM298)</f>
        <v>0</v>
      </c>
      <c r="BN298" s="79">
        <f>SUM(Gosforth:Ermelo!BN298)</f>
        <v>0</v>
      </c>
      <c r="BO298" s="79">
        <f>SUM(Gosforth:Ermelo!BO298)</f>
        <v>0</v>
      </c>
      <c r="BP298" s="79">
        <f>SUM(Gosforth:Ermelo!BP298)</f>
        <v>0</v>
      </c>
      <c r="BQ298" s="78">
        <f>SUM(Gosforth:Ermelo!BQ298)</f>
        <v>0</v>
      </c>
      <c r="BR298" s="80">
        <f>SUM(Gosforth:Ermelo!BR298)</f>
        <v>0</v>
      </c>
      <c r="BS298" s="79">
        <f>SUM(Gosforth:Ermelo!BS298)</f>
        <v>0</v>
      </c>
      <c r="BT298" s="79">
        <f>SUM(Gosforth:Ermelo!BT298)</f>
        <v>0</v>
      </c>
      <c r="BU298" s="79">
        <f>SUM(Gosforth:Ermelo!BU298)</f>
        <v>0</v>
      </c>
      <c r="BV298" s="79">
        <f>SUM(Gosforth:Ermelo!BV298)</f>
        <v>0</v>
      </c>
      <c r="BW298" s="79">
        <f>SUM(Gosforth:Ermelo!BW298)</f>
        <v>0</v>
      </c>
      <c r="BX298" s="79">
        <f>SUM(Gosforth:Ermelo!BX298)</f>
        <v>0</v>
      </c>
      <c r="BY298" s="79">
        <f>SUM(Gosforth:Ermelo!BY298)</f>
        <v>0</v>
      </c>
      <c r="BZ298" s="79">
        <f>SUM(Gosforth:Ermelo!BZ298)</f>
        <v>0</v>
      </c>
      <c r="CA298" s="79">
        <f>SUM(Gosforth:Ermelo!CA298)</f>
        <v>0</v>
      </c>
      <c r="CB298" s="79">
        <f>SUM(Gosforth:Ermelo!CB298)</f>
        <v>0</v>
      </c>
      <c r="CC298" s="78">
        <f>SUM(Gosforth:Ermelo!CC298)</f>
        <v>0</v>
      </c>
      <c r="CD298" s="41" t="s">
        <v>54</v>
      </c>
    </row>
    <row r="299" spans="2:82" s="186" customFormat="1" ht="15">
      <c r="B299" s="75" t="s">
        <v>572</v>
      </c>
      <c r="C299" s="131" t="s">
        <v>573</v>
      </c>
      <c r="D299" s="132" t="s">
        <v>501</v>
      </c>
      <c r="E299" s="266">
        <f>SUM(Gosforth:Ermelo!E299)</f>
        <v>35</v>
      </c>
      <c r="F299" s="221" t="b">
        <f>(Gosforth!G299+Dalpark!G299+Leandra!G299+Trichardt!G299+Ermelo!G299)=G299</f>
        <v>1</v>
      </c>
      <c r="G299" s="76">
        <f t="shared" si="109"/>
        <v>0</v>
      </c>
      <c r="H299" s="77">
        <f>SUM(Gosforth:Ermelo!H299)</f>
        <v>0</v>
      </c>
      <c r="I299" s="78">
        <f>SUM(Gosforth:Ermelo!I299)</f>
        <v>0</v>
      </c>
      <c r="J299" s="77">
        <f>SUM(Gosforth:Ermelo!J299)</f>
        <v>0</v>
      </c>
      <c r="K299" s="79">
        <f>SUM(Gosforth:Ermelo!K299)</f>
        <v>0</v>
      </c>
      <c r="L299" s="79">
        <f>SUM(Gosforth:Ermelo!L299)</f>
        <v>0</v>
      </c>
      <c r="M299" s="79">
        <f>SUM(Gosforth:Ermelo!M299)</f>
        <v>0</v>
      </c>
      <c r="N299" s="79">
        <f>SUM(Gosforth:Ermelo!N299)</f>
        <v>0</v>
      </c>
      <c r="O299" s="79">
        <f>SUM(Gosforth:Ermelo!O299)</f>
        <v>0</v>
      </c>
      <c r="P299" s="79">
        <f>SUM(Gosforth:Ermelo!P299)</f>
        <v>0</v>
      </c>
      <c r="Q299" s="79">
        <f>SUM(Gosforth:Ermelo!Q299)</f>
        <v>0</v>
      </c>
      <c r="R299" s="79">
        <f>SUM(Gosforth:Ermelo!R299)</f>
        <v>0</v>
      </c>
      <c r="S299" s="79">
        <f>SUM(Gosforth:Ermelo!S299)</f>
        <v>0</v>
      </c>
      <c r="T299" s="79">
        <f>SUM(Gosforth:Ermelo!T299)</f>
        <v>0</v>
      </c>
      <c r="U299" s="78">
        <f>SUM(Gosforth:Ermelo!U299)</f>
        <v>0</v>
      </c>
      <c r="V299" s="77">
        <f>SUM(Gosforth:Ermelo!V299)</f>
        <v>0</v>
      </c>
      <c r="W299" s="79">
        <f>SUM(Gosforth:Ermelo!W299)</f>
        <v>0</v>
      </c>
      <c r="X299" s="79">
        <f>SUM(Gosforth:Ermelo!X299)</f>
        <v>0</v>
      </c>
      <c r="Y299" s="79">
        <f>SUM(Gosforth:Ermelo!Y299)</f>
        <v>0</v>
      </c>
      <c r="Z299" s="79">
        <f>SUM(Gosforth:Ermelo!Z299)</f>
        <v>0</v>
      </c>
      <c r="AA299" s="79">
        <f>SUM(Gosforth:Ermelo!AA299)</f>
        <v>0</v>
      </c>
      <c r="AB299" s="79">
        <f>SUM(Gosforth:Ermelo!AB299)</f>
        <v>0</v>
      </c>
      <c r="AC299" s="79">
        <f>SUM(Gosforth:Ermelo!AC299)</f>
        <v>0</v>
      </c>
      <c r="AD299" s="79">
        <f>SUM(Gosforth:Ermelo!AD299)</f>
        <v>0</v>
      </c>
      <c r="AE299" s="79">
        <f>SUM(Gosforth:Ermelo!AE299)</f>
        <v>0</v>
      </c>
      <c r="AF299" s="79">
        <f>SUM(Gosforth:Ermelo!AF299)</f>
        <v>0</v>
      </c>
      <c r="AG299" s="78">
        <f>SUM(Gosforth:Ermelo!AG299)</f>
        <v>0</v>
      </c>
      <c r="AH299" s="80">
        <f>SUM(Gosforth:Ermelo!AH299)</f>
        <v>0</v>
      </c>
      <c r="AI299" s="79">
        <f>SUM(Gosforth:Ermelo!AI299)</f>
        <v>0</v>
      </c>
      <c r="AJ299" s="79">
        <f>SUM(Gosforth:Ermelo!AJ299)</f>
        <v>0</v>
      </c>
      <c r="AK299" s="79">
        <f>SUM(Gosforth:Ermelo!AK299)</f>
        <v>0</v>
      </c>
      <c r="AL299" s="79">
        <f>SUM(Gosforth:Ermelo!AL299)</f>
        <v>0</v>
      </c>
      <c r="AM299" s="79">
        <f>SUM(Gosforth:Ermelo!AM299)</f>
        <v>0</v>
      </c>
      <c r="AN299" s="79">
        <f>SUM(Gosforth:Ermelo!AN299)</f>
        <v>0</v>
      </c>
      <c r="AO299" s="79">
        <f>SUM(Gosforth:Ermelo!AO299)</f>
        <v>0</v>
      </c>
      <c r="AP299" s="79">
        <f>SUM(Gosforth:Ermelo!AP299)</f>
        <v>0</v>
      </c>
      <c r="AQ299" s="79">
        <f>SUM(Gosforth:Ermelo!AQ299)</f>
        <v>0</v>
      </c>
      <c r="AR299" s="79">
        <f>SUM(Gosforth:Ermelo!AR299)</f>
        <v>0</v>
      </c>
      <c r="AS299" s="78">
        <f>SUM(Gosforth:Ermelo!AS299)</f>
        <v>0</v>
      </c>
      <c r="AT299" s="80">
        <f>SUM(Gosforth:Ermelo!AT299)</f>
        <v>0</v>
      </c>
      <c r="AU299" s="79">
        <f>SUM(Gosforth:Ermelo!AU299)</f>
        <v>0</v>
      </c>
      <c r="AV299" s="79">
        <f>SUM(Gosforth:Ermelo!AV299)</f>
        <v>0</v>
      </c>
      <c r="AW299" s="79">
        <f>SUM(Gosforth:Ermelo!AW299)</f>
        <v>0</v>
      </c>
      <c r="AX299" s="79">
        <f>SUM(Gosforth:Ermelo!AX299)</f>
        <v>0</v>
      </c>
      <c r="AY299" s="79">
        <f>SUM(Gosforth:Ermelo!AY299)</f>
        <v>0</v>
      </c>
      <c r="AZ299" s="79">
        <f>SUM(Gosforth:Ermelo!AZ299)</f>
        <v>0</v>
      </c>
      <c r="BA299" s="79">
        <f>SUM(Gosforth:Ermelo!BA299)</f>
        <v>0</v>
      </c>
      <c r="BB299" s="79">
        <f>SUM(Gosforth:Ermelo!BB299)</f>
        <v>0</v>
      </c>
      <c r="BC299" s="79">
        <f>SUM(Gosforth:Ermelo!BC299)</f>
        <v>0</v>
      </c>
      <c r="BD299" s="79">
        <f>SUM(Gosforth:Ermelo!BD299)</f>
        <v>0</v>
      </c>
      <c r="BE299" s="78">
        <f>SUM(Gosforth:Ermelo!BE299)</f>
        <v>0</v>
      </c>
      <c r="BF299" s="80">
        <f>SUM(Gosforth:Ermelo!BF299)</f>
        <v>0</v>
      </c>
      <c r="BG299" s="79">
        <f>SUM(Gosforth:Ermelo!BG299)</f>
        <v>0</v>
      </c>
      <c r="BH299" s="79">
        <f>SUM(Gosforth:Ermelo!BH299)</f>
        <v>0</v>
      </c>
      <c r="BI299" s="79">
        <f>SUM(Gosforth:Ermelo!BI299)</f>
        <v>0</v>
      </c>
      <c r="BJ299" s="79">
        <f>SUM(Gosforth:Ermelo!BJ299)</f>
        <v>0</v>
      </c>
      <c r="BK299" s="79">
        <f>SUM(Gosforth:Ermelo!BK299)</f>
        <v>0</v>
      </c>
      <c r="BL299" s="79">
        <f>SUM(Gosforth:Ermelo!BL299)</f>
        <v>0</v>
      </c>
      <c r="BM299" s="79">
        <f>SUM(Gosforth:Ermelo!BM299)</f>
        <v>0</v>
      </c>
      <c r="BN299" s="79">
        <f>SUM(Gosforth:Ermelo!BN299)</f>
        <v>0</v>
      </c>
      <c r="BO299" s="79">
        <f>SUM(Gosforth:Ermelo!BO299)</f>
        <v>0</v>
      </c>
      <c r="BP299" s="79">
        <f>SUM(Gosforth:Ermelo!BP299)</f>
        <v>0</v>
      </c>
      <c r="BQ299" s="78">
        <f>SUM(Gosforth:Ermelo!BQ299)</f>
        <v>0</v>
      </c>
      <c r="BR299" s="80">
        <f>SUM(Gosforth:Ermelo!BR299)</f>
        <v>0</v>
      </c>
      <c r="BS299" s="79">
        <f>SUM(Gosforth:Ermelo!BS299)</f>
        <v>0</v>
      </c>
      <c r="BT299" s="79">
        <f>SUM(Gosforth:Ermelo!BT299)</f>
        <v>0</v>
      </c>
      <c r="BU299" s="79">
        <f>SUM(Gosforth:Ermelo!BU299)</f>
        <v>0</v>
      </c>
      <c r="BV299" s="79">
        <f>SUM(Gosforth:Ermelo!BV299)</f>
        <v>0</v>
      </c>
      <c r="BW299" s="79">
        <f>SUM(Gosforth:Ermelo!BW299)</f>
        <v>0</v>
      </c>
      <c r="BX299" s="79">
        <f>SUM(Gosforth:Ermelo!BX299)</f>
        <v>0</v>
      </c>
      <c r="BY299" s="79">
        <f>SUM(Gosforth:Ermelo!BY299)</f>
        <v>0</v>
      </c>
      <c r="BZ299" s="79">
        <f>SUM(Gosforth:Ermelo!BZ299)</f>
        <v>0</v>
      </c>
      <c r="CA299" s="79">
        <f>SUM(Gosforth:Ermelo!CA299)</f>
        <v>0</v>
      </c>
      <c r="CB299" s="79">
        <f>SUM(Gosforth:Ermelo!CB299)</f>
        <v>0</v>
      </c>
      <c r="CC299" s="78">
        <f>SUM(Gosforth:Ermelo!CC299)</f>
        <v>0</v>
      </c>
      <c r="CD299" s="41" t="s">
        <v>54</v>
      </c>
    </row>
    <row r="300" spans="2:82" s="41" customFormat="1" ht="15">
      <c r="B300" s="75" t="s">
        <v>574</v>
      </c>
      <c r="C300" s="131" t="s">
        <v>575</v>
      </c>
      <c r="D300" s="132" t="s">
        <v>92</v>
      </c>
      <c r="E300" s="266">
        <f>SUM(Gosforth:Ermelo!E300)</f>
        <v>5</v>
      </c>
      <c r="F300" s="221" t="b">
        <f>(Gosforth!G300+Dalpark!G300+Leandra!G300+Trichardt!G300+Ermelo!G300)=G300</f>
        <v>1</v>
      </c>
      <c r="G300" s="76">
        <f t="shared" si="109"/>
        <v>0</v>
      </c>
      <c r="H300" s="77">
        <f>SUM(Gosforth:Ermelo!H300)</f>
        <v>0</v>
      </c>
      <c r="I300" s="78">
        <f>SUM(Gosforth:Ermelo!I300)</f>
        <v>0</v>
      </c>
      <c r="J300" s="77">
        <f>SUM(Gosforth:Ermelo!J300)</f>
        <v>0</v>
      </c>
      <c r="K300" s="79">
        <f>SUM(Gosforth:Ermelo!K300)</f>
        <v>0</v>
      </c>
      <c r="L300" s="79">
        <f>SUM(Gosforth:Ermelo!L300)</f>
        <v>0</v>
      </c>
      <c r="M300" s="79">
        <f>SUM(Gosforth:Ermelo!M300)</f>
        <v>0</v>
      </c>
      <c r="N300" s="79">
        <f>SUM(Gosforth:Ermelo!N300)</f>
        <v>0</v>
      </c>
      <c r="O300" s="79">
        <f>SUM(Gosforth:Ermelo!O300)</f>
        <v>0</v>
      </c>
      <c r="P300" s="79">
        <f>SUM(Gosforth:Ermelo!P300)</f>
        <v>0</v>
      </c>
      <c r="Q300" s="79">
        <f>SUM(Gosforth:Ermelo!Q300)</f>
        <v>0</v>
      </c>
      <c r="R300" s="79">
        <f>SUM(Gosforth:Ermelo!R300)</f>
        <v>0</v>
      </c>
      <c r="S300" s="79">
        <f>SUM(Gosforth:Ermelo!S300)</f>
        <v>0</v>
      </c>
      <c r="T300" s="79">
        <f>SUM(Gosforth:Ermelo!T300)</f>
        <v>0</v>
      </c>
      <c r="U300" s="78">
        <f>SUM(Gosforth:Ermelo!U300)</f>
        <v>0</v>
      </c>
      <c r="V300" s="77">
        <f>SUM(Gosforth:Ermelo!V300)</f>
        <v>0</v>
      </c>
      <c r="W300" s="79">
        <f>SUM(Gosforth:Ermelo!W300)</f>
        <v>0</v>
      </c>
      <c r="X300" s="79">
        <f>SUM(Gosforth:Ermelo!X300)</f>
        <v>0</v>
      </c>
      <c r="Y300" s="79">
        <f>SUM(Gosforth:Ermelo!Y300)</f>
        <v>0</v>
      </c>
      <c r="Z300" s="79">
        <f>SUM(Gosforth:Ermelo!Z300)</f>
        <v>0</v>
      </c>
      <c r="AA300" s="79">
        <f>SUM(Gosforth:Ermelo!AA300)</f>
        <v>0</v>
      </c>
      <c r="AB300" s="79">
        <f>SUM(Gosforth:Ermelo!AB300)</f>
        <v>0</v>
      </c>
      <c r="AC300" s="79">
        <f>SUM(Gosforth:Ermelo!AC300)</f>
        <v>0</v>
      </c>
      <c r="AD300" s="79">
        <f>SUM(Gosforth:Ermelo!AD300)</f>
        <v>0</v>
      </c>
      <c r="AE300" s="79">
        <f>SUM(Gosforth:Ermelo!AE300)</f>
        <v>0</v>
      </c>
      <c r="AF300" s="79">
        <f>SUM(Gosforth:Ermelo!AF300)</f>
        <v>0</v>
      </c>
      <c r="AG300" s="78">
        <f>SUM(Gosforth:Ermelo!AG300)</f>
        <v>0</v>
      </c>
      <c r="AH300" s="80">
        <f>SUM(Gosforth:Ermelo!AH300)</f>
        <v>0</v>
      </c>
      <c r="AI300" s="79">
        <f>SUM(Gosforth:Ermelo!AI300)</f>
        <v>0</v>
      </c>
      <c r="AJ300" s="79">
        <f>SUM(Gosforth:Ermelo!AJ300)</f>
        <v>0</v>
      </c>
      <c r="AK300" s="79">
        <f>SUM(Gosforth:Ermelo!AK300)</f>
        <v>0</v>
      </c>
      <c r="AL300" s="79">
        <f>SUM(Gosforth:Ermelo!AL300)</f>
        <v>0</v>
      </c>
      <c r="AM300" s="79">
        <f>SUM(Gosforth:Ermelo!AM300)</f>
        <v>0</v>
      </c>
      <c r="AN300" s="79">
        <f>SUM(Gosforth:Ermelo!AN300)</f>
        <v>0</v>
      </c>
      <c r="AO300" s="79">
        <f>SUM(Gosforth:Ermelo!AO300)</f>
        <v>0</v>
      </c>
      <c r="AP300" s="79">
        <f>SUM(Gosforth:Ermelo!AP300)</f>
        <v>0</v>
      </c>
      <c r="AQ300" s="79">
        <f>SUM(Gosforth:Ermelo!AQ300)</f>
        <v>0</v>
      </c>
      <c r="AR300" s="79">
        <f>SUM(Gosforth:Ermelo!AR300)</f>
        <v>0</v>
      </c>
      <c r="AS300" s="78">
        <f>SUM(Gosforth:Ermelo!AS300)</f>
        <v>0</v>
      </c>
      <c r="AT300" s="80">
        <f>SUM(Gosforth:Ermelo!AT300)</f>
        <v>0</v>
      </c>
      <c r="AU300" s="79">
        <f>SUM(Gosforth:Ermelo!AU300)</f>
        <v>0</v>
      </c>
      <c r="AV300" s="79">
        <f>SUM(Gosforth:Ermelo!AV300)</f>
        <v>0</v>
      </c>
      <c r="AW300" s="79">
        <f>SUM(Gosforth:Ermelo!AW300)</f>
        <v>0</v>
      </c>
      <c r="AX300" s="79">
        <f>SUM(Gosforth:Ermelo!AX300)</f>
        <v>0</v>
      </c>
      <c r="AY300" s="79">
        <f>SUM(Gosforth:Ermelo!AY300)</f>
        <v>0</v>
      </c>
      <c r="AZ300" s="79">
        <f>SUM(Gosforth:Ermelo!AZ300)</f>
        <v>0</v>
      </c>
      <c r="BA300" s="79">
        <f>SUM(Gosforth:Ermelo!BA300)</f>
        <v>0</v>
      </c>
      <c r="BB300" s="79">
        <f>SUM(Gosforth:Ermelo!BB300)</f>
        <v>0</v>
      </c>
      <c r="BC300" s="79">
        <f>SUM(Gosforth:Ermelo!BC300)</f>
        <v>0</v>
      </c>
      <c r="BD300" s="79">
        <f>SUM(Gosforth:Ermelo!BD300)</f>
        <v>0</v>
      </c>
      <c r="BE300" s="78">
        <f>SUM(Gosforth:Ermelo!BE300)</f>
        <v>0</v>
      </c>
      <c r="BF300" s="80">
        <f>SUM(Gosforth:Ermelo!BF300)</f>
        <v>0</v>
      </c>
      <c r="BG300" s="79">
        <f>SUM(Gosforth:Ermelo!BG300)</f>
        <v>0</v>
      </c>
      <c r="BH300" s="79">
        <f>SUM(Gosforth:Ermelo!BH300)</f>
        <v>0</v>
      </c>
      <c r="BI300" s="79">
        <f>SUM(Gosforth:Ermelo!BI300)</f>
        <v>0</v>
      </c>
      <c r="BJ300" s="79">
        <f>SUM(Gosforth:Ermelo!BJ300)</f>
        <v>0</v>
      </c>
      <c r="BK300" s="79">
        <f>SUM(Gosforth:Ermelo!BK300)</f>
        <v>0</v>
      </c>
      <c r="BL300" s="79">
        <f>SUM(Gosforth:Ermelo!BL300)</f>
        <v>0</v>
      </c>
      <c r="BM300" s="79">
        <f>SUM(Gosforth:Ermelo!BM300)</f>
        <v>0</v>
      </c>
      <c r="BN300" s="79">
        <f>SUM(Gosforth:Ermelo!BN300)</f>
        <v>0</v>
      </c>
      <c r="BO300" s="79">
        <f>SUM(Gosforth:Ermelo!BO300)</f>
        <v>0</v>
      </c>
      <c r="BP300" s="79">
        <f>SUM(Gosforth:Ermelo!BP300)</f>
        <v>0</v>
      </c>
      <c r="BQ300" s="78">
        <f>SUM(Gosforth:Ermelo!BQ300)</f>
        <v>0</v>
      </c>
      <c r="BR300" s="80">
        <f>SUM(Gosforth:Ermelo!BR300)</f>
        <v>0</v>
      </c>
      <c r="BS300" s="79">
        <f>SUM(Gosforth:Ermelo!BS300)</f>
        <v>0</v>
      </c>
      <c r="BT300" s="79">
        <f>SUM(Gosforth:Ermelo!BT300)</f>
        <v>0</v>
      </c>
      <c r="BU300" s="79">
        <f>SUM(Gosforth:Ermelo!BU300)</f>
        <v>0</v>
      </c>
      <c r="BV300" s="79">
        <f>SUM(Gosforth:Ermelo!BV300)</f>
        <v>0</v>
      </c>
      <c r="BW300" s="79">
        <f>SUM(Gosforth:Ermelo!BW300)</f>
        <v>0</v>
      </c>
      <c r="BX300" s="79">
        <f>SUM(Gosforth:Ermelo!BX300)</f>
        <v>0</v>
      </c>
      <c r="BY300" s="79">
        <f>SUM(Gosforth:Ermelo!BY300)</f>
        <v>0</v>
      </c>
      <c r="BZ300" s="79">
        <f>SUM(Gosforth:Ermelo!BZ300)</f>
        <v>0</v>
      </c>
      <c r="CA300" s="79">
        <f>SUM(Gosforth:Ermelo!CA300)</f>
        <v>0</v>
      </c>
      <c r="CB300" s="79">
        <f>SUM(Gosforth:Ermelo!CB300)</f>
        <v>0</v>
      </c>
      <c r="CC300" s="78">
        <f>SUM(Gosforth:Ermelo!CC300)</f>
        <v>0</v>
      </c>
      <c r="CD300" s="41" t="s">
        <v>54</v>
      </c>
    </row>
    <row r="301" spans="2:82" s="150" customFormat="1" ht="15">
      <c r="B301" s="75" t="s">
        <v>576</v>
      </c>
      <c r="C301" s="131" t="s">
        <v>577</v>
      </c>
      <c r="D301" s="132" t="s">
        <v>92</v>
      </c>
      <c r="E301" s="266">
        <f>SUM(Gosforth:Ermelo!E301)</f>
        <v>5</v>
      </c>
      <c r="F301" s="221" t="b">
        <f>(Gosforth!G301+Dalpark!G301+Leandra!G301+Trichardt!G301+Ermelo!G301)=G301</f>
        <v>1</v>
      </c>
      <c r="G301" s="76">
        <f t="shared" si="109"/>
        <v>0</v>
      </c>
      <c r="H301" s="77">
        <f>SUM(Gosforth:Ermelo!H301)</f>
        <v>0</v>
      </c>
      <c r="I301" s="78">
        <f>SUM(Gosforth:Ermelo!I301)</f>
        <v>0</v>
      </c>
      <c r="J301" s="77">
        <f>SUM(Gosforth:Ermelo!J301)</f>
        <v>0</v>
      </c>
      <c r="K301" s="79">
        <f>SUM(Gosforth:Ermelo!K301)</f>
        <v>0</v>
      </c>
      <c r="L301" s="79">
        <f>SUM(Gosforth:Ermelo!L301)</f>
        <v>0</v>
      </c>
      <c r="M301" s="79">
        <f>SUM(Gosforth:Ermelo!M301)</f>
        <v>0</v>
      </c>
      <c r="N301" s="79">
        <f>SUM(Gosforth:Ermelo!N301)</f>
        <v>0</v>
      </c>
      <c r="O301" s="79">
        <f>SUM(Gosforth:Ermelo!O301)</f>
        <v>0</v>
      </c>
      <c r="P301" s="79">
        <f>SUM(Gosforth:Ermelo!P301)</f>
        <v>0</v>
      </c>
      <c r="Q301" s="79">
        <f>SUM(Gosforth:Ermelo!Q301)</f>
        <v>0</v>
      </c>
      <c r="R301" s="79">
        <f>SUM(Gosforth:Ermelo!R301)</f>
        <v>0</v>
      </c>
      <c r="S301" s="79">
        <f>SUM(Gosforth:Ermelo!S301)</f>
        <v>0</v>
      </c>
      <c r="T301" s="79">
        <f>SUM(Gosforth:Ermelo!T301)</f>
        <v>0</v>
      </c>
      <c r="U301" s="78">
        <f>SUM(Gosforth:Ermelo!U301)</f>
        <v>0</v>
      </c>
      <c r="V301" s="77">
        <f>SUM(Gosforth:Ermelo!V301)</f>
        <v>0</v>
      </c>
      <c r="W301" s="79">
        <f>SUM(Gosforth:Ermelo!W301)</f>
        <v>0</v>
      </c>
      <c r="X301" s="79">
        <f>SUM(Gosforth:Ermelo!X301)</f>
        <v>0</v>
      </c>
      <c r="Y301" s="79">
        <f>SUM(Gosforth:Ermelo!Y301)</f>
        <v>0</v>
      </c>
      <c r="Z301" s="79">
        <f>SUM(Gosforth:Ermelo!Z301)</f>
        <v>0</v>
      </c>
      <c r="AA301" s="79">
        <f>SUM(Gosforth:Ermelo!AA301)</f>
        <v>0</v>
      </c>
      <c r="AB301" s="79">
        <f>SUM(Gosforth:Ermelo!AB301)</f>
        <v>0</v>
      </c>
      <c r="AC301" s="79">
        <f>SUM(Gosforth:Ermelo!AC301)</f>
        <v>0</v>
      </c>
      <c r="AD301" s="79">
        <f>SUM(Gosforth:Ermelo!AD301)</f>
        <v>0</v>
      </c>
      <c r="AE301" s="79">
        <f>SUM(Gosforth:Ermelo!AE301)</f>
        <v>0</v>
      </c>
      <c r="AF301" s="79">
        <f>SUM(Gosforth:Ermelo!AF301)</f>
        <v>0</v>
      </c>
      <c r="AG301" s="78">
        <f>SUM(Gosforth:Ermelo!AG301)</f>
        <v>0</v>
      </c>
      <c r="AH301" s="80">
        <f>SUM(Gosforth:Ermelo!AH301)</f>
        <v>0</v>
      </c>
      <c r="AI301" s="79">
        <f>SUM(Gosforth:Ermelo!AI301)</f>
        <v>0</v>
      </c>
      <c r="AJ301" s="79">
        <f>SUM(Gosforth:Ermelo!AJ301)</f>
        <v>0</v>
      </c>
      <c r="AK301" s="79">
        <f>SUM(Gosforth:Ermelo!AK301)</f>
        <v>0</v>
      </c>
      <c r="AL301" s="79">
        <f>SUM(Gosforth:Ermelo!AL301)</f>
        <v>0</v>
      </c>
      <c r="AM301" s="79">
        <f>SUM(Gosforth:Ermelo!AM301)</f>
        <v>0</v>
      </c>
      <c r="AN301" s="79">
        <f>SUM(Gosforth:Ermelo!AN301)</f>
        <v>0</v>
      </c>
      <c r="AO301" s="79">
        <f>SUM(Gosforth:Ermelo!AO301)</f>
        <v>0</v>
      </c>
      <c r="AP301" s="79">
        <f>SUM(Gosforth:Ermelo!AP301)</f>
        <v>0</v>
      </c>
      <c r="AQ301" s="79">
        <f>SUM(Gosforth:Ermelo!AQ301)</f>
        <v>0</v>
      </c>
      <c r="AR301" s="79">
        <f>SUM(Gosforth:Ermelo!AR301)</f>
        <v>0</v>
      </c>
      <c r="AS301" s="78">
        <f>SUM(Gosforth:Ermelo!AS301)</f>
        <v>0</v>
      </c>
      <c r="AT301" s="80">
        <f>SUM(Gosforth:Ermelo!AT301)</f>
        <v>0</v>
      </c>
      <c r="AU301" s="79">
        <f>SUM(Gosforth:Ermelo!AU301)</f>
        <v>0</v>
      </c>
      <c r="AV301" s="79">
        <f>SUM(Gosforth:Ermelo!AV301)</f>
        <v>0</v>
      </c>
      <c r="AW301" s="79">
        <f>SUM(Gosforth:Ermelo!AW301)</f>
        <v>0</v>
      </c>
      <c r="AX301" s="79">
        <f>SUM(Gosforth:Ermelo!AX301)</f>
        <v>0</v>
      </c>
      <c r="AY301" s="79">
        <f>SUM(Gosforth:Ermelo!AY301)</f>
        <v>0</v>
      </c>
      <c r="AZ301" s="79">
        <f>SUM(Gosforth:Ermelo!AZ301)</f>
        <v>0</v>
      </c>
      <c r="BA301" s="79">
        <f>SUM(Gosforth:Ermelo!BA301)</f>
        <v>0</v>
      </c>
      <c r="BB301" s="79">
        <f>SUM(Gosforth:Ermelo!BB301)</f>
        <v>0</v>
      </c>
      <c r="BC301" s="79">
        <f>SUM(Gosforth:Ermelo!BC301)</f>
        <v>0</v>
      </c>
      <c r="BD301" s="79">
        <f>SUM(Gosforth:Ermelo!BD301)</f>
        <v>0</v>
      </c>
      <c r="BE301" s="78">
        <f>SUM(Gosforth:Ermelo!BE301)</f>
        <v>0</v>
      </c>
      <c r="BF301" s="80">
        <f>SUM(Gosforth:Ermelo!BF301)</f>
        <v>0</v>
      </c>
      <c r="BG301" s="79">
        <f>SUM(Gosforth:Ermelo!BG301)</f>
        <v>0</v>
      </c>
      <c r="BH301" s="79">
        <f>SUM(Gosforth:Ermelo!BH301)</f>
        <v>0</v>
      </c>
      <c r="BI301" s="79">
        <f>SUM(Gosforth:Ermelo!BI301)</f>
        <v>0</v>
      </c>
      <c r="BJ301" s="79">
        <f>SUM(Gosforth:Ermelo!BJ301)</f>
        <v>0</v>
      </c>
      <c r="BK301" s="79">
        <f>SUM(Gosforth:Ermelo!BK301)</f>
        <v>0</v>
      </c>
      <c r="BL301" s="79">
        <f>SUM(Gosforth:Ermelo!BL301)</f>
        <v>0</v>
      </c>
      <c r="BM301" s="79">
        <f>SUM(Gosforth:Ermelo!BM301)</f>
        <v>0</v>
      </c>
      <c r="BN301" s="79">
        <f>SUM(Gosforth:Ermelo!BN301)</f>
        <v>0</v>
      </c>
      <c r="BO301" s="79">
        <f>SUM(Gosforth:Ermelo!BO301)</f>
        <v>0</v>
      </c>
      <c r="BP301" s="79">
        <f>SUM(Gosforth:Ermelo!BP301)</f>
        <v>0</v>
      </c>
      <c r="BQ301" s="78">
        <f>SUM(Gosforth:Ermelo!BQ301)</f>
        <v>0</v>
      </c>
      <c r="BR301" s="80">
        <f>SUM(Gosforth:Ermelo!BR301)</f>
        <v>0</v>
      </c>
      <c r="BS301" s="79">
        <f>SUM(Gosforth:Ermelo!BS301)</f>
        <v>0</v>
      </c>
      <c r="BT301" s="79">
        <f>SUM(Gosforth:Ermelo!BT301)</f>
        <v>0</v>
      </c>
      <c r="BU301" s="79">
        <f>SUM(Gosforth:Ermelo!BU301)</f>
        <v>0</v>
      </c>
      <c r="BV301" s="79">
        <f>SUM(Gosforth:Ermelo!BV301)</f>
        <v>0</v>
      </c>
      <c r="BW301" s="79">
        <f>SUM(Gosforth:Ermelo!BW301)</f>
        <v>0</v>
      </c>
      <c r="BX301" s="79">
        <f>SUM(Gosforth:Ermelo!BX301)</f>
        <v>0</v>
      </c>
      <c r="BY301" s="79">
        <f>SUM(Gosforth:Ermelo!BY301)</f>
        <v>0</v>
      </c>
      <c r="BZ301" s="79">
        <f>SUM(Gosforth:Ermelo!BZ301)</f>
        <v>0</v>
      </c>
      <c r="CA301" s="79">
        <f>SUM(Gosforth:Ermelo!CA301)</f>
        <v>0</v>
      </c>
      <c r="CB301" s="79">
        <f>SUM(Gosforth:Ermelo!CB301)</f>
        <v>0</v>
      </c>
      <c r="CC301" s="78">
        <f>SUM(Gosforth:Ermelo!CC301)</f>
        <v>0</v>
      </c>
      <c r="CD301" s="41" t="s">
        <v>54</v>
      </c>
    </row>
    <row r="302" spans="2:82" s="41" customFormat="1" ht="15">
      <c r="B302" s="103" t="s">
        <v>578</v>
      </c>
      <c r="C302" s="286" t="s">
        <v>579</v>
      </c>
      <c r="D302" s="132"/>
      <c r="E302" s="266"/>
      <c r="F302" s="221" t="b">
        <f>(Gosforth!G302+Dalpark!G302+Leandra!G302+Trichardt!G302+Ermelo!G302)=G302</f>
        <v>1</v>
      </c>
      <c r="G302" s="76"/>
      <c r="H302" s="77"/>
      <c r="I302" s="78"/>
      <c r="J302" s="77"/>
      <c r="K302" s="79"/>
      <c r="L302" s="79"/>
      <c r="M302" s="79"/>
      <c r="N302" s="79"/>
      <c r="O302" s="79"/>
      <c r="P302" s="79"/>
      <c r="Q302" s="79"/>
      <c r="R302" s="79"/>
      <c r="S302" s="79"/>
      <c r="T302" s="79"/>
      <c r="U302" s="78"/>
      <c r="V302" s="77"/>
      <c r="W302" s="79"/>
      <c r="X302" s="79"/>
      <c r="Y302" s="79"/>
      <c r="Z302" s="79"/>
      <c r="AA302" s="79"/>
      <c r="AB302" s="79"/>
      <c r="AC302" s="79"/>
      <c r="AD302" s="79"/>
      <c r="AE302" s="79"/>
      <c r="AF302" s="79"/>
      <c r="AG302" s="78"/>
      <c r="AH302" s="80"/>
      <c r="AI302" s="79"/>
      <c r="AJ302" s="79"/>
      <c r="AK302" s="79"/>
      <c r="AL302" s="79"/>
      <c r="AM302" s="79"/>
      <c r="AN302" s="79"/>
      <c r="AO302" s="79"/>
      <c r="AP302" s="79"/>
      <c r="AQ302" s="79"/>
      <c r="AR302" s="79"/>
      <c r="AS302" s="78"/>
      <c r="AT302" s="80"/>
      <c r="AU302" s="79"/>
      <c r="AV302" s="79"/>
      <c r="AW302" s="79"/>
      <c r="AX302" s="79"/>
      <c r="AY302" s="79"/>
      <c r="AZ302" s="79"/>
      <c r="BA302" s="79"/>
      <c r="BB302" s="79"/>
      <c r="BC302" s="79"/>
      <c r="BD302" s="79"/>
      <c r="BE302" s="78"/>
      <c r="BF302" s="80"/>
      <c r="BG302" s="79"/>
      <c r="BH302" s="79"/>
      <c r="BI302" s="79"/>
      <c r="BJ302" s="79"/>
      <c r="BK302" s="79"/>
      <c r="BL302" s="79"/>
      <c r="BM302" s="79"/>
      <c r="BN302" s="79"/>
      <c r="BO302" s="79"/>
      <c r="BP302" s="79"/>
      <c r="BQ302" s="78"/>
      <c r="BR302" s="80"/>
      <c r="BS302" s="79"/>
      <c r="BT302" s="79"/>
      <c r="BU302" s="79"/>
      <c r="BV302" s="79"/>
      <c r="BW302" s="79"/>
      <c r="BX302" s="79"/>
      <c r="BY302" s="79"/>
      <c r="BZ302" s="79"/>
      <c r="CA302" s="79"/>
      <c r="CB302" s="79"/>
      <c r="CC302" s="78"/>
    </row>
    <row r="303" spans="2:82" s="41" customFormat="1" ht="15">
      <c r="B303" s="75" t="s">
        <v>580</v>
      </c>
      <c r="C303" s="131" t="s">
        <v>581</v>
      </c>
      <c r="D303" s="132" t="s">
        <v>501</v>
      </c>
      <c r="E303" s="266">
        <f>SUM(Gosforth:Ermelo!E303)</f>
        <v>1</v>
      </c>
      <c r="F303" s="221" t="b">
        <f>(Gosforth!G303+Dalpark!G303+Leandra!G303+Trichardt!G303+Ermelo!G303)=G303</f>
        <v>1</v>
      </c>
      <c r="G303" s="76">
        <f t="shared" si="109"/>
        <v>0</v>
      </c>
      <c r="H303" s="77">
        <f>SUM(Gosforth:Ermelo!H303)</f>
        <v>0</v>
      </c>
      <c r="I303" s="78">
        <f>SUM(Gosforth:Ermelo!I303)</f>
        <v>0</v>
      </c>
      <c r="J303" s="77">
        <f>SUM(Gosforth:Ermelo!J303)</f>
        <v>0</v>
      </c>
      <c r="K303" s="79">
        <f>SUM(Gosforth:Ermelo!K303)</f>
        <v>0</v>
      </c>
      <c r="L303" s="79">
        <f>SUM(Gosforth:Ermelo!L303)</f>
        <v>0</v>
      </c>
      <c r="M303" s="79">
        <f>SUM(Gosforth:Ermelo!M303)</f>
        <v>0</v>
      </c>
      <c r="N303" s="79">
        <f>SUM(Gosforth:Ermelo!N303)</f>
        <v>0</v>
      </c>
      <c r="O303" s="79">
        <f>SUM(Gosforth:Ermelo!O303)</f>
        <v>0</v>
      </c>
      <c r="P303" s="79">
        <f>SUM(Gosforth:Ermelo!P303)</f>
        <v>0</v>
      </c>
      <c r="Q303" s="79">
        <f>SUM(Gosforth:Ermelo!Q303)</f>
        <v>0</v>
      </c>
      <c r="R303" s="79">
        <f>SUM(Gosforth:Ermelo!R303)</f>
        <v>0</v>
      </c>
      <c r="S303" s="79">
        <f>SUM(Gosforth:Ermelo!S303)</f>
        <v>0</v>
      </c>
      <c r="T303" s="79">
        <f>SUM(Gosforth:Ermelo!T303)</f>
        <v>0</v>
      </c>
      <c r="U303" s="78">
        <f>SUM(Gosforth:Ermelo!U303)</f>
        <v>0</v>
      </c>
      <c r="V303" s="77">
        <f>SUM(Gosforth:Ermelo!V303)</f>
        <v>0</v>
      </c>
      <c r="W303" s="79">
        <f>SUM(Gosforth:Ermelo!W303)</f>
        <v>0</v>
      </c>
      <c r="X303" s="79">
        <f>SUM(Gosforth:Ermelo!X303)</f>
        <v>0</v>
      </c>
      <c r="Y303" s="79">
        <f>SUM(Gosforth:Ermelo!Y303)</f>
        <v>0</v>
      </c>
      <c r="Z303" s="79">
        <f>SUM(Gosforth:Ermelo!Z303)</f>
        <v>0</v>
      </c>
      <c r="AA303" s="79">
        <f>SUM(Gosforth:Ermelo!AA303)</f>
        <v>0</v>
      </c>
      <c r="AB303" s="79">
        <f>SUM(Gosforth:Ermelo!AB303)</f>
        <v>0</v>
      </c>
      <c r="AC303" s="79">
        <f>SUM(Gosforth:Ermelo!AC303)</f>
        <v>0</v>
      </c>
      <c r="AD303" s="79">
        <f>SUM(Gosforth:Ermelo!AD303)</f>
        <v>0</v>
      </c>
      <c r="AE303" s="79">
        <f>SUM(Gosforth:Ermelo!AE303)</f>
        <v>0</v>
      </c>
      <c r="AF303" s="79">
        <f>SUM(Gosforth:Ermelo!AF303)</f>
        <v>0</v>
      </c>
      <c r="AG303" s="78">
        <f>SUM(Gosforth:Ermelo!AG303)</f>
        <v>0</v>
      </c>
      <c r="AH303" s="80">
        <f>SUM(Gosforth:Ermelo!AH303)</f>
        <v>0</v>
      </c>
      <c r="AI303" s="79">
        <f>SUM(Gosforth:Ermelo!AI303)</f>
        <v>0</v>
      </c>
      <c r="AJ303" s="79">
        <f>SUM(Gosforth:Ermelo!AJ303)</f>
        <v>0</v>
      </c>
      <c r="AK303" s="79">
        <f>SUM(Gosforth:Ermelo!AK303)</f>
        <v>0</v>
      </c>
      <c r="AL303" s="79">
        <f>SUM(Gosforth:Ermelo!AL303)</f>
        <v>0</v>
      </c>
      <c r="AM303" s="79">
        <f>SUM(Gosforth:Ermelo!AM303)</f>
        <v>0</v>
      </c>
      <c r="AN303" s="79">
        <f>SUM(Gosforth:Ermelo!AN303)</f>
        <v>0</v>
      </c>
      <c r="AO303" s="79">
        <f>SUM(Gosforth:Ermelo!AO303)</f>
        <v>0</v>
      </c>
      <c r="AP303" s="79">
        <f>SUM(Gosforth:Ermelo!AP303)</f>
        <v>0</v>
      </c>
      <c r="AQ303" s="79">
        <f>SUM(Gosforth:Ermelo!AQ303)</f>
        <v>0</v>
      </c>
      <c r="AR303" s="79">
        <f>SUM(Gosforth:Ermelo!AR303)</f>
        <v>0</v>
      </c>
      <c r="AS303" s="78">
        <f>SUM(Gosforth:Ermelo!AS303)</f>
        <v>0</v>
      </c>
      <c r="AT303" s="80">
        <f>SUM(Gosforth:Ermelo!AT303)</f>
        <v>0</v>
      </c>
      <c r="AU303" s="79">
        <f>SUM(Gosforth:Ermelo!AU303)</f>
        <v>0</v>
      </c>
      <c r="AV303" s="79">
        <f>SUM(Gosforth:Ermelo!AV303)</f>
        <v>0</v>
      </c>
      <c r="AW303" s="79">
        <f>SUM(Gosforth:Ermelo!AW303)</f>
        <v>0</v>
      </c>
      <c r="AX303" s="79">
        <f>SUM(Gosforth:Ermelo!AX303)</f>
        <v>0</v>
      </c>
      <c r="AY303" s="79">
        <f>SUM(Gosforth:Ermelo!AY303)</f>
        <v>0</v>
      </c>
      <c r="AZ303" s="79">
        <f>SUM(Gosforth:Ermelo!AZ303)</f>
        <v>0</v>
      </c>
      <c r="BA303" s="79">
        <f>SUM(Gosforth:Ermelo!BA303)</f>
        <v>0</v>
      </c>
      <c r="BB303" s="79">
        <f>SUM(Gosforth:Ermelo!BB303)</f>
        <v>0</v>
      </c>
      <c r="BC303" s="79">
        <f>SUM(Gosforth:Ermelo!BC303)</f>
        <v>0</v>
      </c>
      <c r="BD303" s="79">
        <f>SUM(Gosforth:Ermelo!BD303)</f>
        <v>0</v>
      </c>
      <c r="BE303" s="78">
        <f>SUM(Gosforth:Ermelo!BE303)</f>
        <v>0</v>
      </c>
      <c r="BF303" s="80">
        <f>SUM(Gosforth:Ermelo!BF303)</f>
        <v>0</v>
      </c>
      <c r="BG303" s="79">
        <f>SUM(Gosforth:Ermelo!BG303)</f>
        <v>0</v>
      </c>
      <c r="BH303" s="79">
        <f>SUM(Gosforth:Ermelo!BH303)</f>
        <v>0</v>
      </c>
      <c r="BI303" s="79">
        <f>SUM(Gosforth:Ermelo!BI303)</f>
        <v>0</v>
      </c>
      <c r="BJ303" s="79">
        <f>SUM(Gosforth:Ermelo!BJ303)</f>
        <v>0</v>
      </c>
      <c r="BK303" s="79">
        <f>SUM(Gosforth:Ermelo!BK303)</f>
        <v>0</v>
      </c>
      <c r="BL303" s="79">
        <f>SUM(Gosforth:Ermelo!BL303)</f>
        <v>0</v>
      </c>
      <c r="BM303" s="79">
        <f>SUM(Gosforth:Ermelo!BM303)</f>
        <v>0</v>
      </c>
      <c r="BN303" s="79">
        <f>SUM(Gosforth:Ermelo!BN303)</f>
        <v>0</v>
      </c>
      <c r="BO303" s="79">
        <f>SUM(Gosforth:Ermelo!BO303)</f>
        <v>0</v>
      </c>
      <c r="BP303" s="79">
        <f>SUM(Gosforth:Ermelo!BP303)</f>
        <v>0</v>
      </c>
      <c r="BQ303" s="78">
        <f>SUM(Gosforth:Ermelo!BQ303)</f>
        <v>0</v>
      </c>
      <c r="BR303" s="80">
        <f>SUM(Gosforth:Ermelo!BR303)</f>
        <v>0</v>
      </c>
      <c r="BS303" s="79">
        <f>SUM(Gosforth:Ermelo!BS303)</f>
        <v>0</v>
      </c>
      <c r="BT303" s="79">
        <f>SUM(Gosforth:Ermelo!BT303)</f>
        <v>0</v>
      </c>
      <c r="BU303" s="79">
        <f>SUM(Gosforth:Ermelo!BU303)</f>
        <v>0</v>
      </c>
      <c r="BV303" s="79">
        <f>SUM(Gosforth:Ermelo!BV303)</f>
        <v>0</v>
      </c>
      <c r="BW303" s="79">
        <f>SUM(Gosforth:Ermelo!BW303)</f>
        <v>0</v>
      </c>
      <c r="BX303" s="79">
        <f>SUM(Gosforth:Ermelo!BX303)</f>
        <v>0</v>
      </c>
      <c r="BY303" s="79">
        <f>SUM(Gosforth:Ermelo!BY303)</f>
        <v>0</v>
      </c>
      <c r="BZ303" s="79">
        <f>SUM(Gosforth:Ermelo!BZ303)</f>
        <v>0</v>
      </c>
      <c r="CA303" s="79">
        <f>SUM(Gosforth:Ermelo!CA303)</f>
        <v>0</v>
      </c>
      <c r="CB303" s="79">
        <f>SUM(Gosforth:Ermelo!CB303)</f>
        <v>0</v>
      </c>
      <c r="CC303" s="78">
        <f>SUM(Gosforth:Ermelo!CC303)</f>
        <v>0</v>
      </c>
      <c r="CD303" s="41" t="s">
        <v>54</v>
      </c>
    </row>
    <row r="304" spans="2:82" s="41" customFormat="1" ht="15">
      <c r="B304" s="75" t="s">
        <v>582</v>
      </c>
      <c r="C304" s="131" t="s">
        <v>583</v>
      </c>
      <c r="D304" s="132" t="s">
        <v>501</v>
      </c>
      <c r="E304" s="266">
        <f>SUM(Gosforth:Ermelo!E304)</f>
        <v>1</v>
      </c>
      <c r="F304" s="221" t="b">
        <f>(Gosforth!G304+Dalpark!G304+Leandra!G304+Trichardt!G304+Ermelo!G304)=G304</f>
        <v>1</v>
      </c>
      <c r="G304" s="76">
        <f t="shared" si="109"/>
        <v>0</v>
      </c>
      <c r="H304" s="77">
        <f>SUM(Gosforth:Ermelo!H304)</f>
        <v>0</v>
      </c>
      <c r="I304" s="78">
        <f>SUM(Gosforth:Ermelo!I304)</f>
        <v>0</v>
      </c>
      <c r="J304" s="77">
        <f>SUM(Gosforth:Ermelo!J304)</f>
        <v>0</v>
      </c>
      <c r="K304" s="79">
        <f>SUM(Gosforth:Ermelo!K304)</f>
        <v>0</v>
      </c>
      <c r="L304" s="79">
        <f>SUM(Gosforth:Ermelo!L304)</f>
        <v>0</v>
      </c>
      <c r="M304" s="79">
        <f>SUM(Gosforth:Ermelo!M304)</f>
        <v>0</v>
      </c>
      <c r="N304" s="79">
        <f>SUM(Gosforth:Ermelo!N304)</f>
        <v>0</v>
      </c>
      <c r="O304" s="79">
        <f>SUM(Gosforth:Ermelo!O304)</f>
        <v>0</v>
      </c>
      <c r="P304" s="79">
        <f>SUM(Gosforth:Ermelo!P304)</f>
        <v>0</v>
      </c>
      <c r="Q304" s="79">
        <f>SUM(Gosforth:Ermelo!Q304)</f>
        <v>0</v>
      </c>
      <c r="R304" s="79">
        <f>SUM(Gosforth:Ermelo!R304)</f>
        <v>0</v>
      </c>
      <c r="S304" s="79">
        <f>SUM(Gosforth:Ermelo!S304)</f>
        <v>0</v>
      </c>
      <c r="T304" s="79">
        <f>SUM(Gosforth:Ermelo!T304)</f>
        <v>0</v>
      </c>
      <c r="U304" s="78">
        <f>SUM(Gosforth:Ermelo!U304)</f>
        <v>0</v>
      </c>
      <c r="V304" s="77">
        <f>SUM(Gosforth:Ermelo!V304)</f>
        <v>0</v>
      </c>
      <c r="W304" s="79">
        <f>SUM(Gosforth:Ermelo!W304)</f>
        <v>0</v>
      </c>
      <c r="X304" s="79">
        <f>SUM(Gosforth:Ermelo!X304)</f>
        <v>0</v>
      </c>
      <c r="Y304" s="79">
        <f>SUM(Gosforth:Ermelo!Y304)</f>
        <v>0</v>
      </c>
      <c r="Z304" s="79">
        <f>SUM(Gosforth:Ermelo!Z304)</f>
        <v>0</v>
      </c>
      <c r="AA304" s="79">
        <f>SUM(Gosforth:Ermelo!AA304)</f>
        <v>0</v>
      </c>
      <c r="AB304" s="79">
        <f>SUM(Gosforth:Ermelo!AB304)</f>
        <v>0</v>
      </c>
      <c r="AC304" s="79">
        <f>SUM(Gosforth:Ermelo!AC304)</f>
        <v>0</v>
      </c>
      <c r="AD304" s="79">
        <f>SUM(Gosforth:Ermelo!AD304)</f>
        <v>0</v>
      </c>
      <c r="AE304" s="79">
        <f>SUM(Gosforth:Ermelo!AE304)</f>
        <v>0</v>
      </c>
      <c r="AF304" s="79">
        <f>SUM(Gosforth:Ermelo!AF304)</f>
        <v>0</v>
      </c>
      <c r="AG304" s="78">
        <f>SUM(Gosforth:Ermelo!AG304)</f>
        <v>0</v>
      </c>
      <c r="AH304" s="80">
        <f>SUM(Gosforth:Ermelo!AH304)</f>
        <v>0</v>
      </c>
      <c r="AI304" s="79">
        <f>SUM(Gosforth:Ermelo!AI304)</f>
        <v>0</v>
      </c>
      <c r="AJ304" s="79">
        <f>SUM(Gosforth:Ermelo!AJ304)</f>
        <v>0</v>
      </c>
      <c r="AK304" s="79">
        <f>SUM(Gosforth:Ermelo!AK304)</f>
        <v>0</v>
      </c>
      <c r="AL304" s="79">
        <f>SUM(Gosforth:Ermelo!AL304)</f>
        <v>0</v>
      </c>
      <c r="AM304" s="79">
        <f>SUM(Gosforth:Ermelo!AM304)</f>
        <v>0</v>
      </c>
      <c r="AN304" s="79">
        <f>SUM(Gosforth:Ermelo!AN304)</f>
        <v>0</v>
      </c>
      <c r="AO304" s="79">
        <f>SUM(Gosforth:Ermelo!AO304)</f>
        <v>0</v>
      </c>
      <c r="AP304" s="79">
        <f>SUM(Gosforth:Ermelo!AP304)</f>
        <v>0</v>
      </c>
      <c r="AQ304" s="79">
        <f>SUM(Gosforth:Ermelo!AQ304)</f>
        <v>0</v>
      </c>
      <c r="AR304" s="79">
        <f>SUM(Gosforth:Ermelo!AR304)</f>
        <v>0</v>
      </c>
      <c r="AS304" s="78">
        <f>SUM(Gosforth:Ermelo!AS304)</f>
        <v>0</v>
      </c>
      <c r="AT304" s="80">
        <f>SUM(Gosforth:Ermelo!AT304)</f>
        <v>0</v>
      </c>
      <c r="AU304" s="79">
        <f>SUM(Gosforth:Ermelo!AU304)</f>
        <v>0</v>
      </c>
      <c r="AV304" s="79">
        <f>SUM(Gosforth:Ermelo!AV304)</f>
        <v>0</v>
      </c>
      <c r="AW304" s="79">
        <f>SUM(Gosforth:Ermelo!AW304)</f>
        <v>0</v>
      </c>
      <c r="AX304" s="79">
        <f>SUM(Gosforth:Ermelo!AX304)</f>
        <v>0</v>
      </c>
      <c r="AY304" s="79">
        <f>SUM(Gosforth:Ermelo!AY304)</f>
        <v>0</v>
      </c>
      <c r="AZ304" s="79">
        <f>SUM(Gosforth:Ermelo!AZ304)</f>
        <v>0</v>
      </c>
      <c r="BA304" s="79">
        <f>SUM(Gosforth:Ermelo!BA304)</f>
        <v>0</v>
      </c>
      <c r="BB304" s="79">
        <f>SUM(Gosforth:Ermelo!BB304)</f>
        <v>0</v>
      </c>
      <c r="BC304" s="79">
        <f>SUM(Gosforth:Ermelo!BC304)</f>
        <v>0</v>
      </c>
      <c r="BD304" s="79">
        <f>SUM(Gosforth:Ermelo!BD304)</f>
        <v>0</v>
      </c>
      <c r="BE304" s="78">
        <f>SUM(Gosforth:Ermelo!BE304)</f>
        <v>0</v>
      </c>
      <c r="BF304" s="80">
        <f>SUM(Gosforth:Ermelo!BF304)</f>
        <v>0</v>
      </c>
      <c r="BG304" s="79">
        <f>SUM(Gosforth:Ermelo!BG304)</f>
        <v>0</v>
      </c>
      <c r="BH304" s="79">
        <f>SUM(Gosforth:Ermelo!BH304)</f>
        <v>0</v>
      </c>
      <c r="BI304" s="79">
        <f>SUM(Gosforth:Ermelo!BI304)</f>
        <v>0</v>
      </c>
      <c r="BJ304" s="79">
        <f>SUM(Gosforth:Ermelo!BJ304)</f>
        <v>0</v>
      </c>
      <c r="BK304" s="79">
        <f>SUM(Gosforth:Ermelo!BK304)</f>
        <v>0</v>
      </c>
      <c r="BL304" s="79">
        <f>SUM(Gosforth:Ermelo!BL304)</f>
        <v>0</v>
      </c>
      <c r="BM304" s="79">
        <f>SUM(Gosforth:Ermelo!BM304)</f>
        <v>0</v>
      </c>
      <c r="BN304" s="79">
        <f>SUM(Gosforth:Ermelo!BN304)</f>
        <v>0</v>
      </c>
      <c r="BO304" s="79">
        <f>SUM(Gosforth:Ermelo!BO304)</f>
        <v>0</v>
      </c>
      <c r="BP304" s="79">
        <f>SUM(Gosforth:Ermelo!BP304)</f>
        <v>0</v>
      </c>
      <c r="BQ304" s="78">
        <f>SUM(Gosforth:Ermelo!BQ304)</f>
        <v>0</v>
      </c>
      <c r="BR304" s="80">
        <f>SUM(Gosforth:Ermelo!BR304)</f>
        <v>0</v>
      </c>
      <c r="BS304" s="79">
        <f>SUM(Gosforth:Ermelo!BS304)</f>
        <v>0</v>
      </c>
      <c r="BT304" s="79">
        <f>SUM(Gosforth:Ermelo!BT304)</f>
        <v>0</v>
      </c>
      <c r="BU304" s="79">
        <f>SUM(Gosforth:Ermelo!BU304)</f>
        <v>0</v>
      </c>
      <c r="BV304" s="79">
        <f>SUM(Gosforth:Ermelo!BV304)</f>
        <v>0</v>
      </c>
      <c r="BW304" s="79">
        <f>SUM(Gosforth:Ermelo!BW304)</f>
        <v>0</v>
      </c>
      <c r="BX304" s="79">
        <f>SUM(Gosforth:Ermelo!BX304)</f>
        <v>0</v>
      </c>
      <c r="BY304" s="79">
        <f>SUM(Gosforth:Ermelo!BY304)</f>
        <v>0</v>
      </c>
      <c r="BZ304" s="79">
        <f>SUM(Gosforth:Ermelo!BZ304)</f>
        <v>0</v>
      </c>
      <c r="CA304" s="79">
        <f>SUM(Gosforth:Ermelo!CA304)</f>
        <v>0</v>
      </c>
      <c r="CB304" s="79">
        <f>SUM(Gosforth:Ermelo!CB304)</f>
        <v>0</v>
      </c>
      <c r="CC304" s="78">
        <f>SUM(Gosforth:Ermelo!CC304)</f>
        <v>0</v>
      </c>
      <c r="CD304" s="41" t="s">
        <v>54</v>
      </c>
    </row>
    <row r="305" spans="2:82" s="41" customFormat="1" ht="15">
      <c r="B305" s="75" t="s">
        <v>584</v>
      </c>
      <c r="C305" s="229" t="s">
        <v>585</v>
      </c>
      <c r="D305" s="132" t="s">
        <v>501</v>
      </c>
      <c r="E305" s="266">
        <f>SUM(Gosforth:Ermelo!E305)</f>
        <v>1</v>
      </c>
      <c r="F305" s="221" t="b">
        <f>(Gosforth!G305+Dalpark!G305+Leandra!G305+Trichardt!G305+Ermelo!G305)=G305</f>
        <v>1</v>
      </c>
      <c r="G305" s="76">
        <f t="shared" si="109"/>
        <v>0</v>
      </c>
      <c r="H305" s="77">
        <f>SUM(Gosforth:Ermelo!H305)</f>
        <v>0</v>
      </c>
      <c r="I305" s="78">
        <f>SUM(Gosforth:Ermelo!I305)</f>
        <v>0</v>
      </c>
      <c r="J305" s="77">
        <f>SUM(Gosforth:Ermelo!J305)</f>
        <v>0</v>
      </c>
      <c r="K305" s="79">
        <f>SUM(Gosforth:Ermelo!K305)</f>
        <v>0</v>
      </c>
      <c r="L305" s="79">
        <f>SUM(Gosforth:Ermelo!L305)</f>
        <v>0</v>
      </c>
      <c r="M305" s="79">
        <f>SUM(Gosforth:Ermelo!M305)</f>
        <v>0</v>
      </c>
      <c r="N305" s="79">
        <f>SUM(Gosforth:Ermelo!N305)</f>
        <v>0</v>
      </c>
      <c r="O305" s="79">
        <f>SUM(Gosforth:Ermelo!O305)</f>
        <v>0</v>
      </c>
      <c r="P305" s="79">
        <f>SUM(Gosforth:Ermelo!P305)</f>
        <v>0</v>
      </c>
      <c r="Q305" s="79">
        <f>SUM(Gosforth:Ermelo!Q305)</f>
        <v>0</v>
      </c>
      <c r="R305" s="79">
        <f>SUM(Gosforth:Ermelo!R305)</f>
        <v>0</v>
      </c>
      <c r="S305" s="79">
        <f>SUM(Gosforth:Ermelo!S305)</f>
        <v>0</v>
      </c>
      <c r="T305" s="79">
        <f>SUM(Gosforth:Ermelo!T305)</f>
        <v>0</v>
      </c>
      <c r="U305" s="78">
        <f>SUM(Gosforth:Ermelo!U305)</f>
        <v>0</v>
      </c>
      <c r="V305" s="77">
        <f>SUM(Gosforth:Ermelo!V305)</f>
        <v>0</v>
      </c>
      <c r="W305" s="79">
        <f>SUM(Gosforth:Ermelo!W305)</f>
        <v>0</v>
      </c>
      <c r="X305" s="79">
        <f>SUM(Gosforth:Ermelo!X305)</f>
        <v>0</v>
      </c>
      <c r="Y305" s="79">
        <f>SUM(Gosforth:Ermelo!Y305)</f>
        <v>0</v>
      </c>
      <c r="Z305" s="79">
        <f>SUM(Gosforth:Ermelo!Z305)</f>
        <v>0</v>
      </c>
      <c r="AA305" s="79">
        <f>SUM(Gosforth:Ermelo!AA305)</f>
        <v>0</v>
      </c>
      <c r="AB305" s="79">
        <f>SUM(Gosforth:Ermelo!AB305)</f>
        <v>0</v>
      </c>
      <c r="AC305" s="79">
        <f>SUM(Gosforth:Ermelo!AC305)</f>
        <v>0</v>
      </c>
      <c r="AD305" s="79">
        <f>SUM(Gosforth:Ermelo!AD305)</f>
        <v>0</v>
      </c>
      <c r="AE305" s="79">
        <f>SUM(Gosforth:Ermelo!AE305)</f>
        <v>0</v>
      </c>
      <c r="AF305" s="79">
        <f>SUM(Gosforth:Ermelo!AF305)</f>
        <v>0</v>
      </c>
      <c r="AG305" s="78">
        <f>SUM(Gosforth:Ermelo!AG305)</f>
        <v>0</v>
      </c>
      <c r="AH305" s="80">
        <f>SUM(Gosforth:Ermelo!AH305)</f>
        <v>0</v>
      </c>
      <c r="AI305" s="79">
        <f>SUM(Gosforth:Ermelo!AI305)</f>
        <v>0</v>
      </c>
      <c r="AJ305" s="79">
        <f>SUM(Gosforth:Ermelo!AJ305)</f>
        <v>0</v>
      </c>
      <c r="AK305" s="79">
        <f>SUM(Gosforth:Ermelo!AK305)</f>
        <v>0</v>
      </c>
      <c r="AL305" s="79">
        <f>SUM(Gosforth:Ermelo!AL305)</f>
        <v>0</v>
      </c>
      <c r="AM305" s="79">
        <f>SUM(Gosforth:Ermelo!AM305)</f>
        <v>0</v>
      </c>
      <c r="AN305" s="79">
        <f>SUM(Gosforth:Ermelo!AN305)</f>
        <v>0</v>
      </c>
      <c r="AO305" s="79">
        <f>SUM(Gosforth:Ermelo!AO305)</f>
        <v>0</v>
      </c>
      <c r="AP305" s="79">
        <f>SUM(Gosforth:Ermelo!AP305)</f>
        <v>0</v>
      </c>
      <c r="AQ305" s="79">
        <f>SUM(Gosforth:Ermelo!AQ305)</f>
        <v>0</v>
      </c>
      <c r="AR305" s="79">
        <f>SUM(Gosforth:Ermelo!AR305)</f>
        <v>0</v>
      </c>
      <c r="AS305" s="78">
        <f>SUM(Gosforth:Ermelo!AS305)</f>
        <v>0</v>
      </c>
      <c r="AT305" s="80">
        <f>SUM(Gosforth:Ermelo!AT305)</f>
        <v>0</v>
      </c>
      <c r="AU305" s="79">
        <f>SUM(Gosforth:Ermelo!AU305)</f>
        <v>0</v>
      </c>
      <c r="AV305" s="79">
        <f>SUM(Gosforth:Ermelo!AV305)</f>
        <v>0</v>
      </c>
      <c r="AW305" s="79">
        <f>SUM(Gosforth:Ermelo!AW305)</f>
        <v>0</v>
      </c>
      <c r="AX305" s="79">
        <f>SUM(Gosforth:Ermelo!AX305)</f>
        <v>0</v>
      </c>
      <c r="AY305" s="79">
        <f>SUM(Gosforth:Ermelo!AY305)</f>
        <v>0</v>
      </c>
      <c r="AZ305" s="79">
        <f>SUM(Gosforth:Ermelo!AZ305)</f>
        <v>0</v>
      </c>
      <c r="BA305" s="79">
        <f>SUM(Gosforth:Ermelo!BA305)</f>
        <v>0</v>
      </c>
      <c r="BB305" s="79">
        <f>SUM(Gosforth:Ermelo!BB305)</f>
        <v>0</v>
      </c>
      <c r="BC305" s="79">
        <f>SUM(Gosforth:Ermelo!BC305)</f>
        <v>0</v>
      </c>
      <c r="BD305" s="79">
        <f>SUM(Gosforth:Ermelo!BD305)</f>
        <v>0</v>
      </c>
      <c r="BE305" s="78">
        <f>SUM(Gosforth:Ermelo!BE305)</f>
        <v>0</v>
      </c>
      <c r="BF305" s="80">
        <f>SUM(Gosforth:Ermelo!BF305)</f>
        <v>0</v>
      </c>
      <c r="BG305" s="79">
        <f>SUM(Gosforth:Ermelo!BG305)</f>
        <v>0</v>
      </c>
      <c r="BH305" s="79">
        <f>SUM(Gosforth:Ermelo!BH305)</f>
        <v>0</v>
      </c>
      <c r="BI305" s="79">
        <f>SUM(Gosforth:Ermelo!BI305)</f>
        <v>0</v>
      </c>
      <c r="BJ305" s="79">
        <f>SUM(Gosforth:Ermelo!BJ305)</f>
        <v>0</v>
      </c>
      <c r="BK305" s="79">
        <f>SUM(Gosforth:Ermelo!BK305)</f>
        <v>0</v>
      </c>
      <c r="BL305" s="79">
        <f>SUM(Gosforth:Ermelo!BL305)</f>
        <v>0</v>
      </c>
      <c r="BM305" s="79">
        <f>SUM(Gosforth:Ermelo!BM305)</f>
        <v>0</v>
      </c>
      <c r="BN305" s="79">
        <f>SUM(Gosforth:Ermelo!BN305)</f>
        <v>0</v>
      </c>
      <c r="BO305" s="79">
        <f>SUM(Gosforth:Ermelo!BO305)</f>
        <v>0</v>
      </c>
      <c r="BP305" s="79">
        <f>SUM(Gosforth:Ermelo!BP305)</f>
        <v>0</v>
      </c>
      <c r="BQ305" s="78">
        <f>SUM(Gosforth:Ermelo!BQ305)</f>
        <v>0</v>
      </c>
      <c r="BR305" s="80">
        <f>SUM(Gosforth:Ermelo!BR305)</f>
        <v>0</v>
      </c>
      <c r="BS305" s="79">
        <f>SUM(Gosforth:Ermelo!BS305)</f>
        <v>0</v>
      </c>
      <c r="BT305" s="79">
        <f>SUM(Gosforth:Ermelo!BT305)</f>
        <v>0</v>
      </c>
      <c r="BU305" s="79">
        <f>SUM(Gosforth:Ermelo!BU305)</f>
        <v>0</v>
      </c>
      <c r="BV305" s="79">
        <f>SUM(Gosforth:Ermelo!BV305)</f>
        <v>0</v>
      </c>
      <c r="BW305" s="79">
        <f>SUM(Gosforth:Ermelo!BW305)</f>
        <v>0</v>
      </c>
      <c r="BX305" s="79">
        <f>SUM(Gosforth:Ermelo!BX305)</f>
        <v>0</v>
      </c>
      <c r="BY305" s="79">
        <f>SUM(Gosforth:Ermelo!BY305)</f>
        <v>0</v>
      </c>
      <c r="BZ305" s="79">
        <f>SUM(Gosforth:Ermelo!BZ305)</f>
        <v>0</v>
      </c>
      <c r="CA305" s="79">
        <f>SUM(Gosforth:Ermelo!CA305)</f>
        <v>0</v>
      </c>
      <c r="CB305" s="79">
        <f>SUM(Gosforth:Ermelo!CB305)</f>
        <v>0</v>
      </c>
      <c r="CC305" s="78">
        <f>SUM(Gosforth:Ermelo!CC305)</f>
        <v>0</v>
      </c>
      <c r="CD305" s="41" t="s">
        <v>54</v>
      </c>
    </row>
    <row r="306" spans="2:82" s="41" customFormat="1" ht="30">
      <c r="B306" s="75" t="s">
        <v>586</v>
      </c>
      <c r="C306" s="131" t="s">
        <v>587</v>
      </c>
      <c r="D306" s="132" t="s">
        <v>501</v>
      </c>
      <c r="E306" s="266">
        <f>SUM(Gosforth:Ermelo!E306)</f>
        <v>1</v>
      </c>
      <c r="F306" s="221" t="b">
        <f>(Gosforth!G306+Dalpark!G306+Leandra!G306+Trichardt!G306+Ermelo!G306)=G306</f>
        <v>1</v>
      </c>
      <c r="G306" s="76">
        <f t="shared" si="109"/>
        <v>0</v>
      </c>
      <c r="H306" s="77">
        <f>SUM(Gosforth:Ermelo!H306)</f>
        <v>0</v>
      </c>
      <c r="I306" s="78">
        <f>SUM(Gosforth:Ermelo!I306)</f>
        <v>0</v>
      </c>
      <c r="J306" s="77">
        <f>SUM(Gosforth:Ermelo!J306)</f>
        <v>0</v>
      </c>
      <c r="K306" s="79">
        <f>SUM(Gosforth:Ermelo!K306)</f>
        <v>0</v>
      </c>
      <c r="L306" s="79">
        <f>SUM(Gosforth:Ermelo!L306)</f>
        <v>0</v>
      </c>
      <c r="M306" s="79">
        <f>SUM(Gosforth:Ermelo!M306)</f>
        <v>0</v>
      </c>
      <c r="N306" s="79">
        <f>SUM(Gosforth:Ermelo!N306)</f>
        <v>0</v>
      </c>
      <c r="O306" s="79">
        <f>SUM(Gosforth:Ermelo!O306)</f>
        <v>0</v>
      </c>
      <c r="P306" s="79">
        <f>SUM(Gosforth:Ermelo!P306)</f>
        <v>0</v>
      </c>
      <c r="Q306" s="79">
        <f>SUM(Gosforth:Ermelo!Q306)</f>
        <v>0</v>
      </c>
      <c r="R306" s="79">
        <f>SUM(Gosforth:Ermelo!R306)</f>
        <v>0</v>
      </c>
      <c r="S306" s="79">
        <f>SUM(Gosforth:Ermelo!S306)</f>
        <v>0</v>
      </c>
      <c r="T306" s="79">
        <f>SUM(Gosforth:Ermelo!T306)</f>
        <v>0</v>
      </c>
      <c r="U306" s="78">
        <f>SUM(Gosforth:Ermelo!U306)</f>
        <v>0</v>
      </c>
      <c r="V306" s="77">
        <f>SUM(Gosforth:Ermelo!V306)</f>
        <v>0</v>
      </c>
      <c r="W306" s="79">
        <f>SUM(Gosforth:Ermelo!W306)</f>
        <v>0</v>
      </c>
      <c r="X306" s="79">
        <f>SUM(Gosforth:Ermelo!X306)</f>
        <v>0</v>
      </c>
      <c r="Y306" s="79">
        <f>SUM(Gosforth:Ermelo!Y306)</f>
        <v>0</v>
      </c>
      <c r="Z306" s="79">
        <f>SUM(Gosforth:Ermelo!Z306)</f>
        <v>0</v>
      </c>
      <c r="AA306" s="79">
        <f>SUM(Gosforth:Ermelo!AA306)</f>
        <v>0</v>
      </c>
      <c r="AB306" s="79">
        <f>SUM(Gosforth:Ermelo!AB306)</f>
        <v>0</v>
      </c>
      <c r="AC306" s="79">
        <f>SUM(Gosforth:Ermelo!AC306)</f>
        <v>0</v>
      </c>
      <c r="AD306" s="79">
        <f>SUM(Gosforth:Ermelo!AD306)</f>
        <v>0</v>
      </c>
      <c r="AE306" s="79">
        <f>SUM(Gosforth:Ermelo!AE306)</f>
        <v>0</v>
      </c>
      <c r="AF306" s="79">
        <f>SUM(Gosforth:Ermelo!AF306)</f>
        <v>0</v>
      </c>
      <c r="AG306" s="78">
        <f>SUM(Gosforth:Ermelo!AG306)</f>
        <v>0</v>
      </c>
      <c r="AH306" s="80">
        <f>SUM(Gosforth:Ermelo!AH306)</f>
        <v>0</v>
      </c>
      <c r="AI306" s="79">
        <f>SUM(Gosforth:Ermelo!AI306)</f>
        <v>0</v>
      </c>
      <c r="AJ306" s="79">
        <f>SUM(Gosforth:Ermelo!AJ306)</f>
        <v>0</v>
      </c>
      <c r="AK306" s="79">
        <f>SUM(Gosforth:Ermelo!AK306)</f>
        <v>0</v>
      </c>
      <c r="AL306" s="79">
        <f>SUM(Gosforth:Ermelo!AL306)</f>
        <v>0</v>
      </c>
      <c r="AM306" s="79">
        <f>SUM(Gosforth:Ermelo!AM306)</f>
        <v>0</v>
      </c>
      <c r="AN306" s="79">
        <f>SUM(Gosforth:Ermelo!AN306)</f>
        <v>0</v>
      </c>
      <c r="AO306" s="79">
        <f>SUM(Gosforth:Ermelo!AO306)</f>
        <v>0</v>
      </c>
      <c r="AP306" s="79">
        <f>SUM(Gosforth:Ermelo!AP306)</f>
        <v>0</v>
      </c>
      <c r="AQ306" s="79">
        <f>SUM(Gosforth:Ermelo!AQ306)</f>
        <v>0</v>
      </c>
      <c r="AR306" s="79">
        <f>SUM(Gosforth:Ermelo!AR306)</f>
        <v>0</v>
      </c>
      <c r="AS306" s="78">
        <f>SUM(Gosforth:Ermelo!AS306)</f>
        <v>0</v>
      </c>
      <c r="AT306" s="80">
        <f>SUM(Gosforth:Ermelo!AT306)</f>
        <v>0</v>
      </c>
      <c r="AU306" s="79">
        <f>SUM(Gosforth:Ermelo!AU306)</f>
        <v>0</v>
      </c>
      <c r="AV306" s="79">
        <f>SUM(Gosforth:Ermelo!AV306)</f>
        <v>0</v>
      </c>
      <c r="AW306" s="79">
        <f>SUM(Gosforth:Ermelo!AW306)</f>
        <v>0</v>
      </c>
      <c r="AX306" s="79">
        <f>SUM(Gosforth:Ermelo!AX306)</f>
        <v>0</v>
      </c>
      <c r="AY306" s="79">
        <f>SUM(Gosforth:Ermelo!AY306)</f>
        <v>0</v>
      </c>
      <c r="AZ306" s="79">
        <f>SUM(Gosforth:Ermelo!AZ306)</f>
        <v>0</v>
      </c>
      <c r="BA306" s="79">
        <f>SUM(Gosforth:Ermelo!BA306)</f>
        <v>0</v>
      </c>
      <c r="BB306" s="79">
        <f>SUM(Gosforth:Ermelo!BB306)</f>
        <v>0</v>
      </c>
      <c r="BC306" s="79">
        <f>SUM(Gosforth:Ermelo!BC306)</f>
        <v>0</v>
      </c>
      <c r="BD306" s="79">
        <f>SUM(Gosforth:Ermelo!BD306)</f>
        <v>0</v>
      </c>
      <c r="BE306" s="78">
        <f>SUM(Gosforth:Ermelo!BE306)</f>
        <v>0</v>
      </c>
      <c r="BF306" s="80">
        <f>SUM(Gosforth:Ermelo!BF306)</f>
        <v>0</v>
      </c>
      <c r="BG306" s="79">
        <f>SUM(Gosforth:Ermelo!BG306)</f>
        <v>0</v>
      </c>
      <c r="BH306" s="79">
        <f>SUM(Gosforth:Ermelo!BH306)</f>
        <v>0</v>
      </c>
      <c r="BI306" s="79">
        <f>SUM(Gosforth:Ermelo!BI306)</f>
        <v>0</v>
      </c>
      <c r="BJ306" s="79">
        <f>SUM(Gosforth:Ermelo!BJ306)</f>
        <v>0</v>
      </c>
      <c r="BK306" s="79">
        <f>SUM(Gosforth:Ermelo!BK306)</f>
        <v>0</v>
      </c>
      <c r="BL306" s="79">
        <f>SUM(Gosforth:Ermelo!BL306)</f>
        <v>0</v>
      </c>
      <c r="BM306" s="79">
        <f>SUM(Gosforth:Ermelo!BM306)</f>
        <v>0</v>
      </c>
      <c r="BN306" s="79">
        <f>SUM(Gosforth:Ermelo!BN306)</f>
        <v>0</v>
      </c>
      <c r="BO306" s="79">
        <f>SUM(Gosforth:Ermelo!BO306)</f>
        <v>0</v>
      </c>
      <c r="BP306" s="79">
        <f>SUM(Gosforth:Ermelo!BP306)</f>
        <v>0</v>
      </c>
      <c r="BQ306" s="78">
        <f>SUM(Gosforth:Ermelo!BQ306)</f>
        <v>0</v>
      </c>
      <c r="BR306" s="80">
        <f>SUM(Gosforth:Ermelo!BR306)</f>
        <v>0</v>
      </c>
      <c r="BS306" s="79">
        <f>SUM(Gosforth:Ermelo!BS306)</f>
        <v>0</v>
      </c>
      <c r="BT306" s="79">
        <f>SUM(Gosforth:Ermelo!BT306)</f>
        <v>0</v>
      </c>
      <c r="BU306" s="79">
        <f>SUM(Gosforth:Ermelo!BU306)</f>
        <v>0</v>
      </c>
      <c r="BV306" s="79">
        <f>SUM(Gosforth:Ermelo!BV306)</f>
        <v>0</v>
      </c>
      <c r="BW306" s="79">
        <f>SUM(Gosforth:Ermelo!BW306)</f>
        <v>0</v>
      </c>
      <c r="BX306" s="79">
        <f>SUM(Gosforth:Ermelo!BX306)</f>
        <v>0</v>
      </c>
      <c r="BY306" s="79">
        <f>SUM(Gosforth:Ermelo!BY306)</f>
        <v>0</v>
      </c>
      <c r="BZ306" s="79">
        <f>SUM(Gosforth:Ermelo!BZ306)</f>
        <v>0</v>
      </c>
      <c r="CA306" s="79">
        <f>SUM(Gosforth:Ermelo!CA306)</f>
        <v>0</v>
      </c>
      <c r="CB306" s="79">
        <f>SUM(Gosforth:Ermelo!CB306)</f>
        <v>0</v>
      </c>
      <c r="CC306" s="78">
        <f>SUM(Gosforth:Ermelo!CC306)</f>
        <v>0</v>
      </c>
      <c r="CD306" s="41" t="s">
        <v>54</v>
      </c>
    </row>
    <row r="307" spans="2:82" s="41" customFormat="1" ht="30">
      <c r="B307" s="75" t="s">
        <v>588</v>
      </c>
      <c r="C307" s="229" t="s">
        <v>589</v>
      </c>
      <c r="D307" s="132" t="s">
        <v>501</v>
      </c>
      <c r="E307" s="266">
        <f>SUM(Gosforth:Ermelo!E307)</f>
        <v>1</v>
      </c>
      <c r="F307" s="221" t="b">
        <f>(Gosforth!G307+Dalpark!G307+Leandra!G307+Trichardt!G307+Ermelo!G307)=G307</f>
        <v>1</v>
      </c>
      <c r="G307" s="76">
        <f t="shared" si="109"/>
        <v>0</v>
      </c>
      <c r="H307" s="77">
        <f>SUM(Gosforth:Ermelo!H307)</f>
        <v>0</v>
      </c>
      <c r="I307" s="78">
        <f>SUM(Gosforth:Ermelo!I307)</f>
        <v>0</v>
      </c>
      <c r="J307" s="77">
        <f>SUM(Gosforth:Ermelo!J307)</f>
        <v>0</v>
      </c>
      <c r="K307" s="79">
        <f>SUM(Gosforth:Ermelo!K307)</f>
        <v>0</v>
      </c>
      <c r="L307" s="79">
        <f>SUM(Gosforth:Ermelo!L307)</f>
        <v>0</v>
      </c>
      <c r="M307" s="79">
        <f>SUM(Gosforth:Ermelo!M307)</f>
        <v>0</v>
      </c>
      <c r="N307" s="79">
        <f>SUM(Gosforth:Ermelo!N307)</f>
        <v>0</v>
      </c>
      <c r="O307" s="79">
        <f>SUM(Gosforth:Ermelo!O307)</f>
        <v>0</v>
      </c>
      <c r="P307" s="79">
        <f>SUM(Gosforth:Ermelo!P307)</f>
        <v>0</v>
      </c>
      <c r="Q307" s="79">
        <f>SUM(Gosforth:Ermelo!Q307)</f>
        <v>0</v>
      </c>
      <c r="R307" s="79">
        <f>SUM(Gosforth:Ermelo!R307)</f>
        <v>0</v>
      </c>
      <c r="S307" s="79">
        <f>SUM(Gosforth:Ermelo!S307)</f>
        <v>0</v>
      </c>
      <c r="T307" s="79">
        <f>SUM(Gosforth:Ermelo!T307)</f>
        <v>0</v>
      </c>
      <c r="U307" s="78">
        <f>SUM(Gosforth:Ermelo!U307)</f>
        <v>0</v>
      </c>
      <c r="V307" s="77">
        <f>SUM(Gosforth:Ermelo!V307)</f>
        <v>0</v>
      </c>
      <c r="W307" s="79">
        <f>SUM(Gosforth:Ermelo!W307)</f>
        <v>0</v>
      </c>
      <c r="X307" s="79">
        <f>SUM(Gosforth:Ermelo!X307)</f>
        <v>0</v>
      </c>
      <c r="Y307" s="79">
        <f>SUM(Gosforth:Ermelo!Y307)</f>
        <v>0</v>
      </c>
      <c r="Z307" s="79">
        <f>SUM(Gosforth:Ermelo!Z307)</f>
        <v>0</v>
      </c>
      <c r="AA307" s="79">
        <f>SUM(Gosforth:Ermelo!AA307)</f>
        <v>0</v>
      </c>
      <c r="AB307" s="79">
        <f>SUM(Gosforth:Ermelo!AB307)</f>
        <v>0</v>
      </c>
      <c r="AC307" s="79">
        <f>SUM(Gosforth:Ermelo!AC307)</f>
        <v>0</v>
      </c>
      <c r="AD307" s="79">
        <f>SUM(Gosforth:Ermelo!AD307)</f>
        <v>0</v>
      </c>
      <c r="AE307" s="79">
        <f>SUM(Gosforth:Ermelo!AE307)</f>
        <v>0</v>
      </c>
      <c r="AF307" s="79">
        <f>SUM(Gosforth:Ermelo!AF307)</f>
        <v>0</v>
      </c>
      <c r="AG307" s="78">
        <f>SUM(Gosforth:Ermelo!AG307)</f>
        <v>0</v>
      </c>
      <c r="AH307" s="80">
        <f>SUM(Gosforth:Ermelo!AH307)</f>
        <v>0</v>
      </c>
      <c r="AI307" s="79">
        <f>SUM(Gosforth:Ermelo!AI307)</f>
        <v>0</v>
      </c>
      <c r="AJ307" s="79">
        <f>SUM(Gosforth:Ermelo!AJ307)</f>
        <v>0</v>
      </c>
      <c r="AK307" s="79">
        <f>SUM(Gosforth:Ermelo!AK307)</f>
        <v>0</v>
      </c>
      <c r="AL307" s="79">
        <f>SUM(Gosforth:Ermelo!AL307)</f>
        <v>0</v>
      </c>
      <c r="AM307" s="79">
        <f>SUM(Gosforth:Ermelo!AM307)</f>
        <v>0</v>
      </c>
      <c r="AN307" s="79">
        <f>SUM(Gosforth:Ermelo!AN307)</f>
        <v>0</v>
      </c>
      <c r="AO307" s="79">
        <f>SUM(Gosforth:Ermelo!AO307)</f>
        <v>0</v>
      </c>
      <c r="AP307" s="79">
        <f>SUM(Gosforth:Ermelo!AP307)</f>
        <v>0</v>
      </c>
      <c r="AQ307" s="79">
        <f>SUM(Gosforth:Ermelo!AQ307)</f>
        <v>0</v>
      </c>
      <c r="AR307" s="79">
        <f>SUM(Gosforth:Ermelo!AR307)</f>
        <v>0</v>
      </c>
      <c r="AS307" s="78">
        <f>SUM(Gosforth:Ermelo!AS307)</f>
        <v>0</v>
      </c>
      <c r="AT307" s="80">
        <f>SUM(Gosforth:Ermelo!AT307)</f>
        <v>0</v>
      </c>
      <c r="AU307" s="79">
        <f>SUM(Gosforth:Ermelo!AU307)</f>
        <v>0</v>
      </c>
      <c r="AV307" s="79">
        <f>SUM(Gosforth:Ermelo!AV307)</f>
        <v>0</v>
      </c>
      <c r="AW307" s="79">
        <f>SUM(Gosforth:Ermelo!AW307)</f>
        <v>0</v>
      </c>
      <c r="AX307" s="79">
        <f>SUM(Gosforth:Ermelo!AX307)</f>
        <v>0</v>
      </c>
      <c r="AY307" s="79">
        <f>SUM(Gosforth:Ermelo!AY307)</f>
        <v>0</v>
      </c>
      <c r="AZ307" s="79">
        <f>SUM(Gosforth:Ermelo!AZ307)</f>
        <v>0</v>
      </c>
      <c r="BA307" s="79">
        <f>SUM(Gosforth:Ermelo!BA307)</f>
        <v>0</v>
      </c>
      <c r="BB307" s="79">
        <f>SUM(Gosforth:Ermelo!BB307)</f>
        <v>0</v>
      </c>
      <c r="BC307" s="79">
        <f>SUM(Gosforth:Ermelo!BC307)</f>
        <v>0</v>
      </c>
      <c r="BD307" s="79">
        <f>SUM(Gosforth:Ermelo!BD307)</f>
        <v>0</v>
      </c>
      <c r="BE307" s="78">
        <f>SUM(Gosforth:Ermelo!BE307)</f>
        <v>0</v>
      </c>
      <c r="BF307" s="80">
        <f>SUM(Gosforth:Ermelo!BF307)</f>
        <v>0</v>
      </c>
      <c r="BG307" s="79">
        <f>SUM(Gosforth:Ermelo!BG307)</f>
        <v>0</v>
      </c>
      <c r="BH307" s="79">
        <f>SUM(Gosforth:Ermelo!BH307)</f>
        <v>0</v>
      </c>
      <c r="BI307" s="79">
        <f>SUM(Gosforth:Ermelo!BI307)</f>
        <v>0</v>
      </c>
      <c r="BJ307" s="79">
        <f>SUM(Gosforth:Ermelo!BJ307)</f>
        <v>0</v>
      </c>
      <c r="BK307" s="79">
        <f>SUM(Gosforth:Ermelo!BK307)</f>
        <v>0</v>
      </c>
      <c r="BL307" s="79">
        <f>SUM(Gosforth:Ermelo!BL307)</f>
        <v>0</v>
      </c>
      <c r="BM307" s="79">
        <f>SUM(Gosforth:Ermelo!BM307)</f>
        <v>0</v>
      </c>
      <c r="BN307" s="79">
        <f>SUM(Gosforth:Ermelo!BN307)</f>
        <v>0</v>
      </c>
      <c r="BO307" s="79">
        <f>SUM(Gosforth:Ermelo!BO307)</f>
        <v>0</v>
      </c>
      <c r="BP307" s="79">
        <f>SUM(Gosforth:Ermelo!BP307)</f>
        <v>0</v>
      </c>
      <c r="BQ307" s="78">
        <f>SUM(Gosforth:Ermelo!BQ307)</f>
        <v>0</v>
      </c>
      <c r="BR307" s="80">
        <f>SUM(Gosforth:Ermelo!BR307)</f>
        <v>0</v>
      </c>
      <c r="BS307" s="79">
        <f>SUM(Gosforth:Ermelo!BS307)</f>
        <v>0</v>
      </c>
      <c r="BT307" s="79">
        <f>SUM(Gosforth:Ermelo!BT307)</f>
        <v>0</v>
      </c>
      <c r="BU307" s="79">
        <f>SUM(Gosforth:Ermelo!BU307)</f>
        <v>0</v>
      </c>
      <c r="BV307" s="79">
        <f>SUM(Gosforth:Ermelo!BV307)</f>
        <v>0</v>
      </c>
      <c r="BW307" s="79">
        <f>SUM(Gosforth:Ermelo!BW307)</f>
        <v>0</v>
      </c>
      <c r="BX307" s="79">
        <f>SUM(Gosforth:Ermelo!BX307)</f>
        <v>0</v>
      </c>
      <c r="BY307" s="79">
        <f>SUM(Gosforth:Ermelo!BY307)</f>
        <v>0</v>
      </c>
      <c r="BZ307" s="79">
        <f>SUM(Gosforth:Ermelo!BZ307)</f>
        <v>0</v>
      </c>
      <c r="CA307" s="79">
        <f>SUM(Gosforth:Ermelo!CA307)</f>
        <v>0</v>
      </c>
      <c r="CB307" s="79">
        <f>SUM(Gosforth:Ermelo!CB307)</f>
        <v>0</v>
      </c>
      <c r="CC307" s="78">
        <f>SUM(Gosforth:Ermelo!CC307)</f>
        <v>0</v>
      </c>
      <c r="CD307" s="41" t="s">
        <v>54</v>
      </c>
    </row>
    <row r="308" spans="2:82" s="41" customFormat="1" ht="15">
      <c r="B308" s="75" t="s">
        <v>590</v>
      </c>
      <c r="C308" s="229" t="s">
        <v>591</v>
      </c>
      <c r="D308" s="141" t="s">
        <v>501</v>
      </c>
      <c r="E308" s="266">
        <f>SUM(Gosforth:Ermelo!E308)</f>
        <v>3</v>
      </c>
      <c r="F308" s="221" t="b">
        <f>(Gosforth!G308+Dalpark!G308+Leandra!G308+Trichardt!G308+Ermelo!G308)=G308</f>
        <v>1</v>
      </c>
      <c r="G308" s="76">
        <f t="shared" si="109"/>
        <v>0</v>
      </c>
      <c r="H308" s="77">
        <f>SUM(Gosforth:Ermelo!H308)</f>
        <v>0</v>
      </c>
      <c r="I308" s="78">
        <f>SUM(Gosforth:Ermelo!I308)</f>
        <v>0</v>
      </c>
      <c r="J308" s="77">
        <f>SUM(Gosforth:Ermelo!J308)</f>
        <v>0</v>
      </c>
      <c r="K308" s="79">
        <f>SUM(Gosforth:Ermelo!K308)</f>
        <v>0</v>
      </c>
      <c r="L308" s="79">
        <f>SUM(Gosforth:Ermelo!L308)</f>
        <v>0</v>
      </c>
      <c r="M308" s="79">
        <f>SUM(Gosforth:Ermelo!M308)</f>
        <v>0</v>
      </c>
      <c r="N308" s="79">
        <f>SUM(Gosforth:Ermelo!N308)</f>
        <v>0</v>
      </c>
      <c r="O308" s="79">
        <f>SUM(Gosforth:Ermelo!O308)</f>
        <v>0</v>
      </c>
      <c r="P308" s="79">
        <f>SUM(Gosforth:Ermelo!P308)</f>
        <v>0</v>
      </c>
      <c r="Q308" s="79">
        <f>SUM(Gosforth:Ermelo!Q308)</f>
        <v>0</v>
      </c>
      <c r="R308" s="79">
        <f>SUM(Gosforth:Ermelo!R308)</f>
        <v>0</v>
      </c>
      <c r="S308" s="79">
        <f>SUM(Gosforth:Ermelo!S308)</f>
        <v>0</v>
      </c>
      <c r="T308" s="79">
        <f>SUM(Gosforth:Ermelo!T308)</f>
        <v>0</v>
      </c>
      <c r="U308" s="78">
        <f>SUM(Gosforth:Ermelo!U308)</f>
        <v>0</v>
      </c>
      <c r="V308" s="77">
        <f>SUM(Gosforth:Ermelo!V308)</f>
        <v>0</v>
      </c>
      <c r="W308" s="79">
        <f>SUM(Gosforth:Ermelo!W308)</f>
        <v>0</v>
      </c>
      <c r="X308" s="79">
        <f>SUM(Gosforth:Ermelo!X308)</f>
        <v>0</v>
      </c>
      <c r="Y308" s="79">
        <f>SUM(Gosforth:Ermelo!Y308)</f>
        <v>0</v>
      </c>
      <c r="Z308" s="79">
        <f>SUM(Gosforth:Ermelo!Z308)</f>
        <v>0</v>
      </c>
      <c r="AA308" s="79">
        <f>SUM(Gosforth:Ermelo!AA308)</f>
        <v>0</v>
      </c>
      <c r="AB308" s="79">
        <f>SUM(Gosforth:Ermelo!AB308)</f>
        <v>0</v>
      </c>
      <c r="AC308" s="79">
        <f>SUM(Gosforth:Ermelo!AC308)</f>
        <v>0</v>
      </c>
      <c r="AD308" s="79">
        <f>SUM(Gosforth:Ermelo!AD308)</f>
        <v>0</v>
      </c>
      <c r="AE308" s="79">
        <f>SUM(Gosforth:Ermelo!AE308)</f>
        <v>0</v>
      </c>
      <c r="AF308" s="79">
        <f>SUM(Gosforth:Ermelo!AF308)</f>
        <v>0</v>
      </c>
      <c r="AG308" s="78">
        <f>SUM(Gosforth:Ermelo!AG308)</f>
        <v>0</v>
      </c>
      <c r="AH308" s="80">
        <f>SUM(Gosforth:Ermelo!AH308)</f>
        <v>0</v>
      </c>
      <c r="AI308" s="79">
        <f>SUM(Gosforth:Ermelo!AI308)</f>
        <v>0</v>
      </c>
      <c r="AJ308" s="79">
        <f>SUM(Gosforth:Ermelo!AJ308)</f>
        <v>0</v>
      </c>
      <c r="AK308" s="79">
        <f>SUM(Gosforth:Ermelo!AK308)</f>
        <v>0</v>
      </c>
      <c r="AL308" s="79">
        <f>SUM(Gosforth:Ermelo!AL308)</f>
        <v>0</v>
      </c>
      <c r="AM308" s="79">
        <f>SUM(Gosforth:Ermelo!AM308)</f>
        <v>0</v>
      </c>
      <c r="AN308" s="79">
        <f>SUM(Gosforth:Ermelo!AN308)</f>
        <v>0</v>
      </c>
      <c r="AO308" s="79">
        <f>SUM(Gosforth:Ermelo!AO308)</f>
        <v>0</v>
      </c>
      <c r="AP308" s="79">
        <f>SUM(Gosforth:Ermelo!AP308)</f>
        <v>0</v>
      </c>
      <c r="AQ308" s="79">
        <f>SUM(Gosforth:Ermelo!AQ308)</f>
        <v>0</v>
      </c>
      <c r="AR308" s="79">
        <f>SUM(Gosforth:Ermelo!AR308)</f>
        <v>0</v>
      </c>
      <c r="AS308" s="78">
        <f>SUM(Gosforth:Ermelo!AS308)</f>
        <v>0</v>
      </c>
      <c r="AT308" s="80">
        <f>SUM(Gosforth:Ermelo!AT308)</f>
        <v>0</v>
      </c>
      <c r="AU308" s="79">
        <f>SUM(Gosforth:Ermelo!AU308)</f>
        <v>0</v>
      </c>
      <c r="AV308" s="79">
        <f>SUM(Gosforth:Ermelo!AV308)</f>
        <v>0</v>
      </c>
      <c r="AW308" s="79">
        <f>SUM(Gosforth:Ermelo!AW308)</f>
        <v>0</v>
      </c>
      <c r="AX308" s="79">
        <f>SUM(Gosforth:Ermelo!AX308)</f>
        <v>0</v>
      </c>
      <c r="AY308" s="79">
        <f>SUM(Gosforth:Ermelo!AY308)</f>
        <v>0</v>
      </c>
      <c r="AZ308" s="79">
        <f>SUM(Gosforth:Ermelo!AZ308)</f>
        <v>0</v>
      </c>
      <c r="BA308" s="79">
        <f>SUM(Gosforth:Ermelo!BA308)</f>
        <v>0</v>
      </c>
      <c r="BB308" s="79">
        <f>SUM(Gosforth:Ermelo!BB308)</f>
        <v>0</v>
      </c>
      <c r="BC308" s="79">
        <f>SUM(Gosforth:Ermelo!BC308)</f>
        <v>0</v>
      </c>
      <c r="BD308" s="79">
        <f>SUM(Gosforth:Ermelo!BD308)</f>
        <v>0</v>
      </c>
      <c r="BE308" s="78">
        <f>SUM(Gosforth:Ermelo!BE308)</f>
        <v>0</v>
      </c>
      <c r="BF308" s="80">
        <f>SUM(Gosforth:Ermelo!BF308)</f>
        <v>0</v>
      </c>
      <c r="BG308" s="79">
        <f>SUM(Gosforth:Ermelo!BG308)</f>
        <v>0</v>
      </c>
      <c r="BH308" s="79">
        <f>SUM(Gosforth:Ermelo!BH308)</f>
        <v>0</v>
      </c>
      <c r="BI308" s="79">
        <f>SUM(Gosforth:Ermelo!BI308)</f>
        <v>0</v>
      </c>
      <c r="BJ308" s="79">
        <f>SUM(Gosforth:Ermelo!BJ308)</f>
        <v>0</v>
      </c>
      <c r="BK308" s="79">
        <f>SUM(Gosforth:Ermelo!BK308)</f>
        <v>0</v>
      </c>
      <c r="BL308" s="79">
        <f>SUM(Gosforth:Ermelo!BL308)</f>
        <v>0</v>
      </c>
      <c r="BM308" s="79">
        <f>SUM(Gosforth:Ermelo!BM308)</f>
        <v>0</v>
      </c>
      <c r="BN308" s="79">
        <f>SUM(Gosforth:Ermelo!BN308)</f>
        <v>0</v>
      </c>
      <c r="BO308" s="79">
        <f>SUM(Gosforth:Ermelo!BO308)</f>
        <v>0</v>
      </c>
      <c r="BP308" s="79">
        <f>SUM(Gosforth:Ermelo!BP308)</f>
        <v>0</v>
      </c>
      <c r="BQ308" s="78">
        <f>SUM(Gosforth:Ermelo!BQ308)</f>
        <v>0</v>
      </c>
      <c r="BR308" s="80">
        <f>SUM(Gosforth:Ermelo!BR308)</f>
        <v>0</v>
      </c>
      <c r="BS308" s="79">
        <f>SUM(Gosforth:Ermelo!BS308)</f>
        <v>0</v>
      </c>
      <c r="BT308" s="79">
        <f>SUM(Gosforth:Ermelo!BT308)</f>
        <v>0</v>
      </c>
      <c r="BU308" s="79">
        <f>SUM(Gosforth:Ermelo!BU308)</f>
        <v>0</v>
      </c>
      <c r="BV308" s="79">
        <f>SUM(Gosforth:Ermelo!BV308)</f>
        <v>0</v>
      </c>
      <c r="BW308" s="79">
        <f>SUM(Gosforth:Ermelo!BW308)</f>
        <v>0</v>
      </c>
      <c r="BX308" s="79">
        <f>SUM(Gosforth:Ermelo!BX308)</f>
        <v>0</v>
      </c>
      <c r="BY308" s="79">
        <f>SUM(Gosforth:Ermelo!BY308)</f>
        <v>0</v>
      </c>
      <c r="BZ308" s="79">
        <f>SUM(Gosforth:Ermelo!BZ308)</f>
        <v>0</v>
      </c>
      <c r="CA308" s="79">
        <f>SUM(Gosforth:Ermelo!CA308)</f>
        <v>0</v>
      </c>
      <c r="CB308" s="79">
        <f>SUM(Gosforth:Ermelo!CB308)</f>
        <v>0</v>
      </c>
      <c r="CC308" s="78">
        <f>SUM(Gosforth:Ermelo!CC308)</f>
        <v>0</v>
      </c>
      <c r="CD308" s="41" t="s">
        <v>54</v>
      </c>
    </row>
    <row r="309" spans="2:82" s="41" customFormat="1" ht="15">
      <c r="B309" s="75" t="s">
        <v>592</v>
      </c>
      <c r="C309" s="229" t="s">
        <v>593</v>
      </c>
      <c r="D309" s="141" t="s">
        <v>501</v>
      </c>
      <c r="E309" s="266">
        <f>SUM(Gosforth:Ermelo!E309)</f>
        <v>180</v>
      </c>
      <c r="F309" s="221" t="b">
        <f>(Gosforth!G309+Dalpark!G309+Leandra!G309+Trichardt!G309+Ermelo!G309)=G309</f>
        <v>1</v>
      </c>
      <c r="G309" s="76">
        <f t="shared" si="109"/>
        <v>0</v>
      </c>
      <c r="H309" s="77">
        <f>SUM(Gosforth:Ermelo!H309)</f>
        <v>0</v>
      </c>
      <c r="I309" s="78">
        <f>SUM(Gosforth:Ermelo!I309)</f>
        <v>0</v>
      </c>
      <c r="J309" s="77">
        <f>SUM(Gosforth:Ermelo!J309)</f>
        <v>0</v>
      </c>
      <c r="K309" s="79">
        <f>SUM(Gosforth:Ermelo!K309)</f>
        <v>0</v>
      </c>
      <c r="L309" s="79">
        <f>SUM(Gosforth:Ermelo!L309)</f>
        <v>0</v>
      </c>
      <c r="M309" s="79">
        <f>SUM(Gosforth:Ermelo!M309)</f>
        <v>0</v>
      </c>
      <c r="N309" s="79">
        <f>SUM(Gosforth:Ermelo!N309)</f>
        <v>0</v>
      </c>
      <c r="O309" s="79">
        <f>SUM(Gosforth:Ermelo!O309)</f>
        <v>0</v>
      </c>
      <c r="P309" s="79">
        <f>SUM(Gosforth:Ermelo!P309)</f>
        <v>0</v>
      </c>
      <c r="Q309" s="79">
        <f>SUM(Gosforth:Ermelo!Q309)</f>
        <v>0</v>
      </c>
      <c r="R309" s="79">
        <f>SUM(Gosforth:Ermelo!R309)</f>
        <v>0</v>
      </c>
      <c r="S309" s="79">
        <f>SUM(Gosforth:Ermelo!S309)</f>
        <v>0</v>
      </c>
      <c r="T309" s="79">
        <f>SUM(Gosforth:Ermelo!T309)</f>
        <v>0</v>
      </c>
      <c r="U309" s="78">
        <f>SUM(Gosforth:Ermelo!U309)</f>
        <v>0</v>
      </c>
      <c r="V309" s="77">
        <f>SUM(Gosforth:Ermelo!V309)</f>
        <v>0</v>
      </c>
      <c r="W309" s="79">
        <f>SUM(Gosforth:Ermelo!W309)</f>
        <v>0</v>
      </c>
      <c r="X309" s="79">
        <f>SUM(Gosforth:Ermelo!X309)</f>
        <v>0</v>
      </c>
      <c r="Y309" s="79">
        <f>SUM(Gosforth:Ermelo!Y309)</f>
        <v>0</v>
      </c>
      <c r="Z309" s="79">
        <f>SUM(Gosforth:Ermelo!Z309)</f>
        <v>0</v>
      </c>
      <c r="AA309" s="79">
        <f>SUM(Gosforth:Ermelo!AA309)</f>
        <v>0</v>
      </c>
      <c r="AB309" s="79">
        <f>SUM(Gosforth:Ermelo!AB309)</f>
        <v>0</v>
      </c>
      <c r="AC309" s="79">
        <f>SUM(Gosforth:Ermelo!AC309)</f>
        <v>0</v>
      </c>
      <c r="AD309" s="79">
        <f>SUM(Gosforth:Ermelo!AD309)</f>
        <v>0</v>
      </c>
      <c r="AE309" s="79">
        <f>SUM(Gosforth:Ermelo!AE309)</f>
        <v>0</v>
      </c>
      <c r="AF309" s="79">
        <f>SUM(Gosforth:Ermelo!AF309)</f>
        <v>0</v>
      </c>
      <c r="AG309" s="78">
        <f>SUM(Gosforth:Ermelo!AG309)</f>
        <v>0</v>
      </c>
      <c r="AH309" s="80">
        <f>SUM(Gosforth:Ermelo!AH309)</f>
        <v>0</v>
      </c>
      <c r="AI309" s="79">
        <f>SUM(Gosforth:Ermelo!AI309)</f>
        <v>0</v>
      </c>
      <c r="AJ309" s="79">
        <f>SUM(Gosforth:Ermelo!AJ309)</f>
        <v>0</v>
      </c>
      <c r="AK309" s="79">
        <f>SUM(Gosforth:Ermelo!AK309)</f>
        <v>0</v>
      </c>
      <c r="AL309" s="79">
        <f>SUM(Gosforth:Ermelo!AL309)</f>
        <v>0</v>
      </c>
      <c r="AM309" s="79">
        <f>SUM(Gosforth:Ermelo!AM309)</f>
        <v>0</v>
      </c>
      <c r="AN309" s="79">
        <f>SUM(Gosforth:Ermelo!AN309)</f>
        <v>0</v>
      </c>
      <c r="AO309" s="79">
        <f>SUM(Gosforth:Ermelo!AO309)</f>
        <v>0</v>
      </c>
      <c r="AP309" s="79">
        <f>SUM(Gosforth:Ermelo!AP309)</f>
        <v>0</v>
      </c>
      <c r="AQ309" s="79">
        <f>SUM(Gosforth:Ermelo!AQ309)</f>
        <v>0</v>
      </c>
      <c r="AR309" s="79">
        <f>SUM(Gosforth:Ermelo!AR309)</f>
        <v>0</v>
      </c>
      <c r="AS309" s="78">
        <f>SUM(Gosforth:Ermelo!AS309)</f>
        <v>0</v>
      </c>
      <c r="AT309" s="80">
        <f>SUM(Gosforth:Ermelo!AT309)</f>
        <v>0</v>
      </c>
      <c r="AU309" s="79">
        <f>SUM(Gosforth:Ermelo!AU309)</f>
        <v>0</v>
      </c>
      <c r="AV309" s="79">
        <f>SUM(Gosforth:Ermelo!AV309)</f>
        <v>0</v>
      </c>
      <c r="AW309" s="79">
        <f>SUM(Gosforth:Ermelo!AW309)</f>
        <v>0</v>
      </c>
      <c r="AX309" s="79">
        <f>SUM(Gosforth:Ermelo!AX309)</f>
        <v>0</v>
      </c>
      <c r="AY309" s="79">
        <f>SUM(Gosforth:Ermelo!AY309)</f>
        <v>0</v>
      </c>
      <c r="AZ309" s="79">
        <f>SUM(Gosforth:Ermelo!AZ309)</f>
        <v>0</v>
      </c>
      <c r="BA309" s="79">
        <f>SUM(Gosforth:Ermelo!BA309)</f>
        <v>0</v>
      </c>
      <c r="BB309" s="79">
        <f>SUM(Gosforth:Ermelo!BB309)</f>
        <v>0</v>
      </c>
      <c r="BC309" s="79">
        <f>SUM(Gosforth:Ermelo!BC309)</f>
        <v>0</v>
      </c>
      <c r="BD309" s="79">
        <f>SUM(Gosforth:Ermelo!BD309)</f>
        <v>0</v>
      </c>
      <c r="BE309" s="78">
        <f>SUM(Gosforth:Ermelo!BE309)</f>
        <v>0</v>
      </c>
      <c r="BF309" s="80">
        <f>SUM(Gosforth:Ermelo!BF309)</f>
        <v>0</v>
      </c>
      <c r="BG309" s="79">
        <f>SUM(Gosforth:Ermelo!BG309)</f>
        <v>0</v>
      </c>
      <c r="BH309" s="79">
        <f>SUM(Gosforth:Ermelo!BH309)</f>
        <v>0</v>
      </c>
      <c r="BI309" s="79">
        <f>SUM(Gosforth:Ermelo!BI309)</f>
        <v>0</v>
      </c>
      <c r="BJ309" s="79">
        <f>SUM(Gosforth:Ermelo!BJ309)</f>
        <v>0</v>
      </c>
      <c r="BK309" s="79">
        <f>SUM(Gosforth:Ermelo!BK309)</f>
        <v>0</v>
      </c>
      <c r="BL309" s="79">
        <f>SUM(Gosforth:Ermelo!BL309)</f>
        <v>0</v>
      </c>
      <c r="BM309" s="79">
        <f>SUM(Gosforth:Ermelo!BM309)</f>
        <v>0</v>
      </c>
      <c r="BN309" s="79">
        <f>SUM(Gosforth:Ermelo!BN309)</f>
        <v>0</v>
      </c>
      <c r="BO309" s="79">
        <f>SUM(Gosforth:Ermelo!BO309)</f>
        <v>0</v>
      </c>
      <c r="BP309" s="79">
        <f>SUM(Gosforth:Ermelo!BP309)</f>
        <v>0</v>
      </c>
      <c r="BQ309" s="78">
        <f>SUM(Gosforth:Ermelo!BQ309)</f>
        <v>0</v>
      </c>
      <c r="BR309" s="80">
        <f>SUM(Gosforth:Ermelo!BR309)</f>
        <v>0</v>
      </c>
      <c r="BS309" s="79">
        <f>SUM(Gosforth:Ermelo!BS309)</f>
        <v>0</v>
      </c>
      <c r="BT309" s="79">
        <f>SUM(Gosforth:Ermelo!BT309)</f>
        <v>0</v>
      </c>
      <c r="BU309" s="79">
        <f>SUM(Gosforth:Ermelo!BU309)</f>
        <v>0</v>
      </c>
      <c r="BV309" s="79">
        <f>SUM(Gosforth:Ermelo!BV309)</f>
        <v>0</v>
      </c>
      <c r="BW309" s="79">
        <f>SUM(Gosforth:Ermelo!BW309)</f>
        <v>0</v>
      </c>
      <c r="BX309" s="79">
        <f>SUM(Gosforth:Ermelo!BX309)</f>
        <v>0</v>
      </c>
      <c r="BY309" s="79">
        <f>SUM(Gosforth:Ermelo!BY309)</f>
        <v>0</v>
      </c>
      <c r="BZ309" s="79">
        <f>SUM(Gosforth:Ermelo!BZ309)</f>
        <v>0</v>
      </c>
      <c r="CA309" s="79">
        <f>SUM(Gosforth:Ermelo!CA309)</f>
        <v>0</v>
      </c>
      <c r="CB309" s="79">
        <f>SUM(Gosforth:Ermelo!CB309)</f>
        <v>0</v>
      </c>
      <c r="CC309" s="78">
        <f>SUM(Gosforth:Ermelo!CC309)</f>
        <v>0</v>
      </c>
      <c r="CD309" s="41" t="s">
        <v>54</v>
      </c>
    </row>
    <row r="310" spans="2:82" s="41" customFormat="1" ht="15">
      <c r="B310" s="103" t="s">
        <v>594</v>
      </c>
      <c r="C310" s="286" t="s">
        <v>595</v>
      </c>
      <c r="D310" s="182"/>
      <c r="E310" s="266"/>
      <c r="F310" s="221" t="b">
        <f>(Gosforth!G310+Dalpark!G310+Leandra!G310+Trichardt!G310+Ermelo!G310)=G310</f>
        <v>1</v>
      </c>
      <c r="G310" s="187"/>
      <c r="H310" s="77"/>
      <c r="I310" s="78"/>
      <c r="J310" s="77"/>
      <c r="K310" s="79"/>
      <c r="L310" s="79"/>
      <c r="M310" s="79"/>
      <c r="N310" s="79"/>
      <c r="O310" s="79"/>
      <c r="P310" s="79"/>
      <c r="Q310" s="79"/>
      <c r="R310" s="79"/>
      <c r="S310" s="79"/>
      <c r="T310" s="79"/>
      <c r="U310" s="78"/>
      <c r="V310" s="77"/>
      <c r="W310" s="79"/>
      <c r="X310" s="79"/>
      <c r="Y310" s="79"/>
      <c r="Z310" s="79"/>
      <c r="AA310" s="79"/>
      <c r="AB310" s="79"/>
      <c r="AC310" s="79"/>
      <c r="AD310" s="79"/>
      <c r="AE310" s="79"/>
      <c r="AF310" s="79"/>
      <c r="AG310" s="78"/>
      <c r="AH310" s="80"/>
      <c r="AI310" s="79"/>
      <c r="AJ310" s="79"/>
      <c r="AK310" s="79"/>
      <c r="AL310" s="79"/>
      <c r="AM310" s="79"/>
      <c r="AN310" s="79"/>
      <c r="AO310" s="79"/>
      <c r="AP310" s="79"/>
      <c r="AQ310" s="79"/>
      <c r="AR310" s="79"/>
      <c r="AS310" s="78"/>
      <c r="AT310" s="80"/>
      <c r="AU310" s="79"/>
      <c r="AV310" s="79"/>
      <c r="AW310" s="79"/>
      <c r="AX310" s="79"/>
      <c r="AY310" s="79"/>
      <c r="AZ310" s="79"/>
      <c r="BA310" s="79"/>
      <c r="BB310" s="79"/>
      <c r="BC310" s="79"/>
      <c r="BD310" s="79"/>
      <c r="BE310" s="78"/>
      <c r="BF310" s="80"/>
      <c r="BG310" s="79"/>
      <c r="BH310" s="79"/>
      <c r="BI310" s="79"/>
      <c r="BJ310" s="79"/>
      <c r="BK310" s="79"/>
      <c r="BL310" s="79"/>
      <c r="BM310" s="79"/>
      <c r="BN310" s="79"/>
      <c r="BO310" s="79"/>
      <c r="BP310" s="79"/>
      <c r="BQ310" s="78"/>
      <c r="BR310" s="80"/>
      <c r="BS310" s="79"/>
      <c r="BT310" s="79"/>
      <c r="BU310" s="79"/>
      <c r="BV310" s="79"/>
      <c r="BW310" s="79"/>
      <c r="BX310" s="79"/>
      <c r="BY310" s="79"/>
      <c r="BZ310" s="79"/>
      <c r="CA310" s="79"/>
      <c r="CB310" s="79"/>
      <c r="CC310" s="78"/>
      <c r="CD310" s="41" t="s">
        <v>54</v>
      </c>
    </row>
    <row r="311" spans="2:82" s="41" customFormat="1" ht="15">
      <c r="B311" s="75" t="s">
        <v>596</v>
      </c>
      <c r="C311" s="131" t="s">
        <v>597</v>
      </c>
      <c r="D311" s="132" t="s">
        <v>501</v>
      </c>
      <c r="E311" s="266">
        <f>SUM(Gosforth:Ermelo!E311)</f>
        <v>2</v>
      </c>
      <c r="F311" s="221" t="b">
        <f>(Gosforth!G311+Dalpark!G311+Leandra!G311+Trichardt!G311+Ermelo!G311)=G311</f>
        <v>1</v>
      </c>
      <c r="G311" s="76">
        <f t="shared" si="109"/>
        <v>0</v>
      </c>
      <c r="H311" s="77">
        <f>SUM(Gosforth:Ermelo!H311)</f>
        <v>0</v>
      </c>
      <c r="I311" s="78">
        <f>SUM(Gosforth:Ermelo!I311)</f>
        <v>0</v>
      </c>
      <c r="J311" s="77">
        <f>SUM(Gosforth:Ermelo!J311)</f>
        <v>0</v>
      </c>
      <c r="K311" s="79">
        <f>SUM(Gosforth:Ermelo!K311)</f>
        <v>0</v>
      </c>
      <c r="L311" s="79">
        <f>SUM(Gosforth:Ermelo!L311)</f>
        <v>0</v>
      </c>
      <c r="M311" s="79">
        <f>SUM(Gosforth:Ermelo!M311)</f>
        <v>0</v>
      </c>
      <c r="N311" s="79">
        <f>SUM(Gosforth:Ermelo!N311)</f>
        <v>0</v>
      </c>
      <c r="O311" s="79">
        <f>SUM(Gosforth:Ermelo!O311)</f>
        <v>0</v>
      </c>
      <c r="P311" s="79">
        <f>SUM(Gosforth:Ermelo!P311)</f>
        <v>0</v>
      </c>
      <c r="Q311" s="79">
        <f>SUM(Gosforth:Ermelo!Q311)</f>
        <v>0</v>
      </c>
      <c r="R311" s="79">
        <f>SUM(Gosforth:Ermelo!R311)</f>
        <v>0</v>
      </c>
      <c r="S311" s="79">
        <f>SUM(Gosforth:Ermelo!S311)</f>
        <v>0</v>
      </c>
      <c r="T311" s="79">
        <f>SUM(Gosforth:Ermelo!T311)</f>
        <v>0</v>
      </c>
      <c r="U311" s="78">
        <f>SUM(Gosforth:Ermelo!U311)</f>
        <v>0</v>
      </c>
      <c r="V311" s="77">
        <f>SUM(Gosforth:Ermelo!V311)</f>
        <v>0</v>
      </c>
      <c r="W311" s="79">
        <f>SUM(Gosforth:Ermelo!W311)</f>
        <v>0</v>
      </c>
      <c r="X311" s="79">
        <f>SUM(Gosforth:Ermelo!X311)</f>
        <v>0</v>
      </c>
      <c r="Y311" s="79">
        <f>SUM(Gosforth:Ermelo!Y311)</f>
        <v>0</v>
      </c>
      <c r="Z311" s="79">
        <f>SUM(Gosforth:Ermelo!Z311)</f>
        <v>0</v>
      </c>
      <c r="AA311" s="79">
        <f>SUM(Gosforth:Ermelo!AA311)</f>
        <v>0</v>
      </c>
      <c r="AB311" s="79">
        <f>SUM(Gosforth:Ermelo!AB311)</f>
        <v>0</v>
      </c>
      <c r="AC311" s="79">
        <f>SUM(Gosforth:Ermelo!AC311)</f>
        <v>0</v>
      </c>
      <c r="AD311" s="79">
        <f>SUM(Gosforth:Ermelo!AD311)</f>
        <v>0</v>
      </c>
      <c r="AE311" s="79">
        <f>SUM(Gosforth:Ermelo!AE311)</f>
        <v>0</v>
      </c>
      <c r="AF311" s="79">
        <f>SUM(Gosforth:Ermelo!AF311)</f>
        <v>0</v>
      </c>
      <c r="AG311" s="78">
        <f>SUM(Gosforth:Ermelo!AG311)</f>
        <v>0</v>
      </c>
      <c r="AH311" s="80">
        <f>SUM(Gosforth:Ermelo!AH311)</f>
        <v>0</v>
      </c>
      <c r="AI311" s="79">
        <f>SUM(Gosforth:Ermelo!AI311)</f>
        <v>0</v>
      </c>
      <c r="AJ311" s="79">
        <f>SUM(Gosforth:Ermelo!AJ311)</f>
        <v>0</v>
      </c>
      <c r="AK311" s="79">
        <f>SUM(Gosforth:Ermelo!AK311)</f>
        <v>0</v>
      </c>
      <c r="AL311" s="79">
        <f>SUM(Gosforth:Ermelo!AL311)</f>
        <v>0</v>
      </c>
      <c r="AM311" s="79">
        <f>SUM(Gosforth:Ermelo!AM311)</f>
        <v>0</v>
      </c>
      <c r="AN311" s="79">
        <f>SUM(Gosforth:Ermelo!AN311)</f>
        <v>0</v>
      </c>
      <c r="AO311" s="79">
        <f>SUM(Gosforth:Ermelo!AO311)</f>
        <v>0</v>
      </c>
      <c r="AP311" s="79">
        <f>SUM(Gosforth:Ermelo!AP311)</f>
        <v>0</v>
      </c>
      <c r="AQ311" s="79">
        <f>SUM(Gosforth:Ermelo!AQ311)</f>
        <v>0</v>
      </c>
      <c r="AR311" s="79">
        <f>SUM(Gosforth:Ermelo!AR311)</f>
        <v>0</v>
      </c>
      <c r="AS311" s="78">
        <f>SUM(Gosforth:Ermelo!AS311)</f>
        <v>0</v>
      </c>
      <c r="AT311" s="80">
        <f>SUM(Gosforth:Ermelo!AT311)</f>
        <v>0</v>
      </c>
      <c r="AU311" s="79">
        <f>SUM(Gosforth:Ermelo!AU311)</f>
        <v>0</v>
      </c>
      <c r="AV311" s="79">
        <f>SUM(Gosforth:Ermelo!AV311)</f>
        <v>0</v>
      </c>
      <c r="AW311" s="79">
        <f>SUM(Gosforth:Ermelo!AW311)</f>
        <v>0</v>
      </c>
      <c r="AX311" s="79">
        <f>SUM(Gosforth:Ermelo!AX311)</f>
        <v>0</v>
      </c>
      <c r="AY311" s="79">
        <f>SUM(Gosforth:Ermelo!AY311)</f>
        <v>0</v>
      </c>
      <c r="AZ311" s="79">
        <f>SUM(Gosforth:Ermelo!AZ311)</f>
        <v>0</v>
      </c>
      <c r="BA311" s="79">
        <f>SUM(Gosforth:Ermelo!BA311)</f>
        <v>0</v>
      </c>
      <c r="BB311" s="79">
        <f>SUM(Gosforth:Ermelo!BB311)</f>
        <v>0</v>
      </c>
      <c r="BC311" s="79">
        <f>SUM(Gosforth:Ermelo!BC311)</f>
        <v>0</v>
      </c>
      <c r="BD311" s="79">
        <f>SUM(Gosforth:Ermelo!BD311)</f>
        <v>0</v>
      </c>
      <c r="BE311" s="78">
        <f>SUM(Gosforth:Ermelo!BE311)</f>
        <v>0</v>
      </c>
      <c r="BF311" s="80">
        <f>SUM(Gosforth:Ermelo!BF311)</f>
        <v>0</v>
      </c>
      <c r="BG311" s="79">
        <f>SUM(Gosforth:Ermelo!BG311)</f>
        <v>0</v>
      </c>
      <c r="BH311" s="79">
        <f>SUM(Gosforth:Ermelo!BH311)</f>
        <v>0</v>
      </c>
      <c r="BI311" s="79">
        <f>SUM(Gosforth:Ermelo!BI311)</f>
        <v>0</v>
      </c>
      <c r="BJ311" s="79">
        <f>SUM(Gosforth:Ermelo!BJ311)</f>
        <v>0</v>
      </c>
      <c r="BK311" s="79">
        <f>SUM(Gosforth:Ermelo!BK311)</f>
        <v>0</v>
      </c>
      <c r="BL311" s="79">
        <f>SUM(Gosforth:Ermelo!BL311)</f>
        <v>0</v>
      </c>
      <c r="BM311" s="79">
        <f>SUM(Gosforth:Ermelo!BM311)</f>
        <v>0</v>
      </c>
      <c r="BN311" s="79">
        <f>SUM(Gosforth:Ermelo!BN311)</f>
        <v>0</v>
      </c>
      <c r="BO311" s="79">
        <f>SUM(Gosforth:Ermelo!BO311)</f>
        <v>0</v>
      </c>
      <c r="BP311" s="79">
        <f>SUM(Gosforth:Ermelo!BP311)</f>
        <v>0</v>
      </c>
      <c r="BQ311" s="78">
        <f>SUM(Gosforth:Ermelo!BQ311)</f>
        <v>0</v>
      </c>
      <c r="BR311" s="80">
        <f>SUM(Gosforth:Ermelo!BR311)</f>
        <v>0</v>
      </c>
      <c r="BS311" s="79">
        <f>SUM(Gosforth:Ermelo!BS311)</f>
        <v>0</v>
      </c>
      <c r="BT311" s="79">
        <f>SUM(Gosforth:Ermelo!BT311)</f>
        <v>0</v>
      </c>
      <c r="BU311" s="79">
        <f>SUM(Gosforth:Ermelo!BU311)</f>
        <v>0</v>
      </c>
      <c r="BV311" s="79">
        <f>SUM(Gosforth:Ermelo!BV311)</f>
        <v>0</v>
      </c>
      <c r="BW311" s="79">
        <f>SUM(Gosforth:Ermelo!BW311)</f>
        <v>0</v>
      </c>
      <c r="BX311" s="79">
        <f>SUM(Gosforth:Ermelo!BX311)</f>
        <v>0</v>
      </c>
      <c r="BY311" s="79">
        <f>SUM(Gosforth:Ermelo!BY311)</f>
        <v>0</v>
      </c>
      <c r="BZ311" s="79">
        <f>SUM(Gosforth:Ermelo!BZ311)</f>
        <v>0</v>
      </c>
      <c r="CA311" s="79">
        <f>SUM(Gosforth:Ermelo!CA311)</f>
        <v>0</v>
      </c>
      <c r="CB311" s="79">
        <f>SUM(Gosforth:Ermelo!CB311)</f>
        <v>0</v>
      </c>
      <c r="CC311" s="78">
        <f>SUM(Gosforth:Ermelo!CC311)</f>
        <v>0</v>
      </c>
      <c r="CD311" s="41" t="s">
        <v>54</v>
      </c>
    </row>
    <row r="312" spans="2:82" s="41" customFormat="1" ht="15">
      <c r="B312" s="75" t="s">
        <v>598</v>
      </c>
      <c r="C312" s="131" t="s">
        <v>599</v>
      </c>
      <c r="D312" s="132" t="s">
        <v>501</v>
      </c>
      <c r="E312" s="266">
        <f>SUM(Gosforth:Ermelo!E312)</f>
        <v>3</v>
      </c>
      <c r="F312" s="221" t="b">
        <f>(Gosforth!G312+Dalpark!G312+Leandra!G312+Trichardt!G312+Ermelo!G312)=G312</f>
        <v>1</v>
      </c>
      <c r="G312" s="76">
        <f t="shared" ref="G312:G315" si="112">+SUM(H312:CC312)</f>
        <v>0</v>
      </c>
      <c r="H312" s="77">
        <f>SUM(Gosforth:Ermelo!H312)</f>
        <v>0</v>
      </c>
      <c r="I312" s="78">
        <f>SUM(Gosforth:Ermelo!I312)</f>
        <v>0</v>
      </c>
      <c r="J312" s="77">
        <f>SUM(Gosforth:Ermelo!J312)</f>
        <v>0</v>
      </c>
      <c r="K312" s="79">
        <f>SUM(Gosforth:Ermelo!K312)</f>
        <v>0</v>
      </c>
      <c r="L312" s="79">
        <f>SUM(Gosforth:Ermelo!L312)</f>
        <v>0</v>
      </c>
      <c r="M312" s="79">
        <f>SUM(Gosforth:Ermelo!M312)</f>
        <v>0</v>
      </c>
      <c r="N312" s="79">
        <f>SUM(Gosforth:Ermelo!N312)</f>
        <v>0</v>
      </c>
      <c r="O312" s="79">
        <f>SUM(Gosforth:Ermelo!O312)</f>
        <v>0</v>
      </c>
      <c r="P312" s="79">
        <f>SUM(Gosforth:Ermelo!P312)</f>
        <v>0</v>
      </c>
      <c r="Q312" s="79">
        <f>SUM(Gosforth:Ermelo!Q312)</f>
        <v>0</v>
      </c>
      <c r="R312" s="79">
        <f>SUM(Gosforth:Ermelo!R312)</f>
        <v>0</v>
      </c>
      <c r="S312" s="79">
        <f>SUM(Gosforth:Ermelo!S312)</f>
        <v>0</v>
      </c>
      <c r="T312" s="79">
        <f>SUM(Gosforth:Ermelo!T312)</f>
        <v>0</v>
      </c>
      <c r="U312" s="78">
        <f>SUM(Gosforth:Ermelo!U312)</f>
        <v>0</v>
      </c>
      <c r="V312" s="77">
        <f>SUM(Gosforth:Ermelo!V312)</f>
        <v>0</v>
      </c>
      <c r="W312" s="79">
        <f>SUM(Gosforth:Ermelo!W312)</f>
        <v>0</v>
      </c>
      <c r="X312" s="79">
        <f>SUM(Gosforth:Ermelo!X312)</f>
        <v>0</v>
      </c>
      <c r="Y312" s="79">
        <f>SUM(Gosforth:Ermelo!Y312)</f>
        <v>0</v>
      </c>
      <c r="Z312" s="79">
        <f>SUM(Gosforth:Ermelo!Z312)</f>
        <v>0</v>
      </c>
      <c r="AA312" s="79">
        <f>SUM(Gosforth:Ermelo!AA312)</f>
        <v>0</v>
      </c>
      <c r="AB312" s="79">
        <f>SUM(Gosforth:Ermelo!AB312)</f>
        <v>0</v>
      </c>
      <c r="AC312" s="79">
        <f>SUM(Gosforth:Ermelo!AC312)</f>
        <v>0</v>
      </c>
      <c r="AD312" s="79">
        <f>SUM(Gosforth:Ermelo!AD312)</f>
        <v>0</v>
      </c>
      <c r="AE312" s="79">
        <f>SUM(Gosforth:Ermelo!AE312)</f>
        <v>0</v>
      </c>
      <c r="AF312" s="79">
        <f>SUM(Gosforth:Ermelo!AF312)</f>
        <v>0</v>
      </c>
      <c r="AG312" s="78">
        <f>SUM(Gosforth:Ermelo!AG312)</f>
        <v>0</v>
      </c>
      <c r="AH312" s="80">
        <f>SUM(Gosforth:Ermelo!AH312)</f>
        <v>0</v>
      </c>
      <c r="AI312" s="79">
        <f>SUM(Gosforth:Ermelo!AI312)</f>
        <v>0</v>
      </c>
      <c r="AJ312" s="79">
        <f>SUM(Gosforth:Ermelo!AJ312)</f>
        <v>0</v>
      </c>
      <c r="AK312" s="79">
        <f>SUM(Gosforth:Ermelo!AK312)</f>
        <v>0</v>
      </c>
      <c r="AL312" s="79">
        <f>SUM(Gosforth:Ermelo!AL312)</f>
        <v>0</v>
      </c>
      <c r="AM312" s="79">
        <f>SUM(Gosforth:Ermelo!AM312)</f>
        <v>0</v>
      </c>
      <c r="AN312" s="79">
        <f>SUM(Gosforth:Ermelo!AN312)</f>
        <v>0</v>
      </c>
      <c r="AO312" s="79">
        <f>SUM(Gosforth:Ermelo!AO312)</f>
        <v>0</v>
      </c>
      <c r="AP312" s="79">
        <f>SUM(Gosforth:Ermelo!AP312)</f>
        <v>0</v>
      </c>
      <c r="AQ312" s="79">
        <f>SUM(Gosforth:Ermelo!AQ312)</f>
        <v>0</v>
      </c>
      <c r="AR312" s="79">
        <f>SUM(Gosforth:Ermelo!AR312)</f>
        <v>0</v>
      </c>
      <c r="AS312" s="78">
        <f>SUM(Gosforth:Ermelo!AS312)</f>
        <v>0</v>
      </c>
      <c r="AT312" s="80">
        <f>SUM(Gosforth:Ermelo!AT312)</f>
        <v>0</v>
      </c>
      <c r="AU312" s="79">
        <f>SUM(Gosforth:Ermelo!AU312)</f>
        <v>0</v>
      </c>
      <c r="AV312" s="79">
        <f>SUM(Gosforth:Ermelo!AV312)</f>
        <v>0</v>
      </c>
      <c r="AW312" s="79">
        <f>SUM(Gosforth:Ermelo!AW312)</f>
        <v>0</v>
      </c>
      <c r="AX312" s="79">
        <f>SUM(Gosforth:Ermelo!AX312)</f>
        <v>0</v>
      </c>
      <c r="AY312" s="79">
        <f>SUM(Gosforth:Ermelo!AY312)</f>
        <v>0</v>
      </c>
      <c r="AZ312" s="79">
        <f>SUM(Gosforth:Ermelo!AZ312)</f>
        <v>0</v>
      </c>
      <c r="BA312" s="79">
        <f>SUM(Gosforth:Ermelo!BA312)</f>
        <v>0</v>
      </c>
      <c r="BB312" s="79">
        <f>SUM(Gosforth:Ermelo!BB312)</f>
        <v>0</v>
      </c>
      <c r="BC312" s="79">
        <f>SUM(Gosforth:Ermelo!BC312)</f>
        <v>0</v>
      </c>
      <c r="BD312" s="79">
        <f>SUM(Gosforth:Ermelo!BD312)</f>
        <v>0</v>
      </c>
      <c r="BE312" s="78">
        <f>SUM(Gosforth:Ermelo!BE312)</f>
        <v>0</v>
      </c>
      <c r="BF312" s="80">
        <f>SUM(Gosforth:Ermelo!BF312)</f>
        <v>0</v>
      </c>
      <c r="BG312" s="79">
        <f>SUM(Gosforth:Ermelo!BG312)</f>
        <v>0</v>
      </c>
      <c r="BH312" s="79">
        <f>SUM(Gosforth:Ermelo!BH312)</f>
        <v>0</v>
      </c>
      <c r="BI312" s="79">
        <f>SUM(Gosforth:Ermelo!BI312)</f>
        <v>0</v>
      </c>
      <c r="BJ312" s="79">
        <f>SUM(Gosforth:Ermelo!BJ312)</f>
        <v>0</v>
      </c>
      <c r="BK312" s="79">
        <f>SUM(Gosforth:Ermelo!BK312)</f>
        <v>0</v>
      </c>
      <c r="BL312" s="79">
        <f>SUM(Gosforth:Ermelo!BL312)</f>
        <v>0</v>
      </c>
      <c r="BM312" s="79">
        <f>SUM(Gosforth:Ermelo!BM312)</f>
        <v>0</v>
      </c>
      <c r="BN312" s="79">
        <f>SUM(Gosforth:Ermelo!BN312)</f>
        <v>0</v>
      </c>
      <c r="BO312" s="79">
        <f>SUM(Gosforth:Ermelo!BO312)</f>
        <v>0</v>
      </c>
      <c r="BP312" s="79">
        <f>SUM(Gosforth:Ermelo!BP312)</f>
        <v>0</v>
      </c>
      <c r="BQ312" s="78">
        <f>SUM(Gosforth:Ermelo!BQ312)</f>
        <v>0</v>
      </c>
      <c r="BR312" s="80">
        <f>SUM(Gosforth:Ermelo!BR312)</f>
        <v>0</v>
      </c>
      <c r="BS312" s="79">
        <f>SUM(Gosforth:Ermelo!BS312)</f>
        <v>0</v>
      </c>
      <c r="BT312" s="79">
        <f>SUM(Gosforth:Ermelo!BT312)</f>
        <v>0</v>
      </c>
      <c r="BU312" s="79">
        <f>SUM(Gosforth:Ermelo!BU312)</f>
        <v>0</v>
      </c>
      <c r="BV312" s="79">
        <f>SUM(Gosforth:Ermelo!BV312)</f>
        <v>0</v>
      </c>
      <c r="BW312" s="79">
        <f>SUM(Gosforth:Ermelo!BW312)</f>
        <v>0</v>
      </c>
      <c r="BX312" s="79">
        <f>SUM(Gosforth:Ermelo!BX312)</f>
        <v>0</v>
      </c>
      <c r="BY312" s="79">
        <f>SUM(Gosforth:Ermelo!BY312)</f>
        <v>0</v>
      </c>
      <c r="BZ312" s="79">
        <f>SUM(Gosforth:Ermelo!BZ312)</f>
        <v>0</v>
      </c>
      <c r="CA312" s="79">
        <f>SUM(Gosforth:Ermelo!CA312)</f>
        <v>0</v>
      </c>
      <c r="CB312" s="79">
        <f>SUM(Gosforth:Ermelo!CB312)</f>
        <v>0</v>
      </c>
      <c r="CC312" s="78">
        <f>SUM(Gosforth:Ermelo!CC312)</f>
        <v>0</v>
      </c>
      <c r="CD312" s="41" t="s">
        <v>54</v>
      </c>
    </row>
    <row r="313" spans="2:82" s="41" customFormat="1" ht="15">
      <c r="B313" s="75" t="s">
        <v>600</v>
      </c>
      <c r="C313" s="131" t="s">
        <v>601</v>
      </c>
      <c r="D313" s="132" t="s">
        <v>501</v>
      </c>
      <c r="E313" s="266">
        <f>SUM(Gosforth:Ermelo!E313)</f>
        <v>1</v>
      </c>
      <c r="F313" s="221" t="b">
        <f>(Gosforth!G313+Dalpark!G313+Leandra!G313+Trichardt!G313+Ermelo!G313)=G313</f>
        <v>1</v>
      </c>
      <c r="G313" s="76">
        <f t="shared" si="112"/>
        <v>0</v>
      </c>
      <c r="H313" s="77">
        <f>SUM(Gosforth:Ermelo!H313)</f>
        <v>0</v>
      </c>
      <c r="I313" s="78">
        <f>SUM(Gosforth:Ermelo!I313)</f>
        <v>0</v>
      </c>
      <c r="J313" s="77">
        <f>SUM(Gosforth:Ermelo!J313)</f>
        <v>0</v>
      </c>
      <c r="K313" s="79">
        <f>SUM(Gosforth:Ermelo!K313)</f>
        <v>0</v>
      </c>
      <c r="L313" s="79">
        <f>SUM(Gosforth:Ermelo!L313)</f>
        <v>0</v>
      </c>
      <c r="M313" s="79">
        <f>SUM(Gosforth:Ermelo!M313)</f>
        <v>0</v>
      </c>
      <c r="N313" s="79">
        <f>SUM(Gosforth:Ermelo!N313)</f>
        <v>0</v>
      </c>
      <c r="O313" s="79">
        <f>SUM(Gosforth:Ermelo!O313)</f>
        <v>0</v>
      </c>
      <c r="P313" s="79">
        <f>SUM(Gosforth:Ermelo!P313)</f>
        <v>0</v>
      </c>
      <c r="Q313" s="79">
        <f>SUM(Gosforth:Ermelo!Q313)</f>
        <v>0</v>
      </c>
      <c r="R313" s="79">
        <f>SUM(Gosforth:Ermelo!R313)</f>
        <v>0</v>
      </c>
      <c r="S313" s="79">
        <f>SUM(Gosforth:Ermelo!S313)</f>
        <v>0</v>
      </c>
      <c r="T313" s="79">
        <f>SUM(Gosforth:Ermelo!T313)</f>
        <v>0</v>
      </c>
      <c r="U313" s="78">
        <f>SUM(Gosforth:Ermelo!U313)</f>
        <v>0</v>
      </c>
      <c r="V313" s="77">
        <f>SUM(Gosforth:Ermelo!V313)</f>
        <v>0</v>
      </c>
      <c r="W313" s="79">
        <f>SUM(Gosforth:Ermelo!W313)</f>
        <v>0</v>
      </c>
      <c r="X313" s="79">
        <f>SUM(Gosforth:Ermelo!X313)</f>
        <v>0</v>
      </c>
      <c r="Y313" s="79">
        <f>SUM(Gosforth:Ermelo!Y313)</f>
        <v>0</v>
      </c>
      <c r="Z313" s="79">
        <f>SUM(Gosforth:Ermelo!Z313)</f>
        <v>0</v>
      </c>
      <c r="AA313" s="79">
        <f>SUM(Gosforth:Ermelo!AA313)</f>
        <v>0</v>
      </c>
      <c r="AB313" s="79">
        <f>SUM(Gosforth:Ermelo!AB313)</f>
        <v>0</v>
      </c>
      <c r="AC313" s="79">
        <f>SUM(Gosforth:Ermelo!AC313)</f>
        <v>0</v>
      </c>
      <c r="AD313" s="79">
        <f>SUM(Gosforth:Ermelo!AD313)</f>
        <v>0</v>
      </c>
      <c r="AE313" s="79">
        <f>SUM(Gosforth:Ermelo!AE313)</f>
        <v>0</v>
      </c>
      <c r="AF313" s="79">
        <f>SUM(Gosforth:Ermelo!AF313)</f>
        <v>0</v>
      </c>
      <c r="AG313" s="78">
        <f>SUM(Gosforth:Ermelo!AG313)</f>
        <v>0</v>
      </c>
      <c r="AH313" s="80">
        <f>SUM(Gosforth:Ermelo!AH313)</f>
        <v>0</v>
      </c>
      <c r="AI313" s="79">
        <f>SUM(Gosforth:Ermelo!AI313)</f>
        <v>0</v>
      </c>
      <c r="AJ313" s="79">
        <f>SUM(Gosforth:Ermelo!AJ313)</f>
        <v>0</v>
      </c>
      <c r="AK313" s="79">
        <f>SUM(Gosforth:Ermelo!AK313)</f>
        <v>0</v>
      </c>
      <c r="AL313" s="79">
        <f>SUM(Gosforth:Ermelo!AL313)</f>
        <v>0</v>
      </c>
      <c r="AM313" s="79">
        <f>SUM(Gosforth:Ermelo!AM313)</f>
        <v>0</v>
      </c>
      <c r="AN313" s="79">
        <f>SUM(Gosforth:Ermelo!AN313)</f>
        <v>0</v>
      </c>
      <c r="AO313" s="79">
        <f>SUM(Gosforth:Ermelo!AO313)</f>
        <v>0</v>
      </c>
      <c r="AP313" s="79">
        <f>SUM(Gosforth:Ermelo!AP313)</f>
        <v>0</v>
      </c>
      <c r="AQ313" s="79">
        <f>SUM(Gosforth:Ermelo!AQ313)</f>
        <v>0</v>
      </c>
      <c r="AR313" s="79">
        <f>SUM(Gosforth:Ermelo!AR313)</f>
        <v>0</v>
      </c>
      <c r="AS313" s="78">
        <f>SUM(Gosforth:Ermelo!AS313)</f>
        <v>0</v>
      </c>
      <c r="AT313" s="80">
        <f>SUM(Gosforth:Ermelo!AT313)</f>
        <v>0</v>
      </c>
      <c r="AU313" s="79">
        <f>SUM(Gosforth:Ermelo!AU313)</f>
        <v>0</v>
      </c>
      <c r="AV313" s="79">
        <f>SUM(Gosforth:Ermelo!AV313)</f>
        <v>0</v>
      </c>
      <c r="AW313" s="79">
        <f>SUM(Gosforth:Ermelo!AW313)</f>
        <v>0</v>
      </c>
      <c r="AX313" s="79">
        <f>SUM(Gosforth:Ermelo!AX313)</f>
        <v>0</v>
      </c>
      <c r="AY313" s="79">
        <f>SUM(Gosforth:Ermelo!AY313)</f>
        <v>0</v>
      </c>
      <c r="AZ313" s="79">
        <f>SUM(Gosforth:Ermelo!AZ313)</f>
        <v>0</v>
      </c>
      <c r="BA313" s="79">
        <f>SUM(Gosforth:Ermelo!BA313)</f>
        <v>0</v>
      </c>
      <c r="BB313" s="79">
        <f>SUM(Gosforth:Ermelo!BB313)</f>
        <v>0</v>
      </c>
      <c r="BC313" s="79">
        <f>SUM(Gosforth:Ermelo!BC313)</f>
        <v>0</v>
      </c>
      <c r="BD313" s="79">
        <f>SUM(Gosforth:Ermelo!BD313)</f>
        <v>0</v>
      </c>
      <c r="BE313" s="78">
        <f>SUM(Gosforth:Ermelo!BE313)</f>
        <v>0</v>
      </c>
      <c r="BF313" s="80">
        <f>SUM(Gosforth:Ermelo!BF313)</f>
        <v>0</v>
      </c>
      <c r="BG313" s="79">
        <f>SUM(Gosforth:Ermelo!BG313)</f>
        <v>0</v>
      </c>
      <c r="BH313" s="79">
        <f>SUM(Gosforth:Ermelo!BH313)</f>
        <v>0</v>
      </c>
      <c r="BI313" s="79">
        <f>SUM(Gosforth:Ermelo!BI313)</f>
        <v>0</v>
      </c>
      <c r="BJ313" s="79">
        <f>SUM(Gosforth:Ermelo!BJ313)</f>
        <v>0</v>
      </c>
      <c r="BK313" s="79">
        <f>SUM(Gosforth:Ermelo!BK313)</f>
        <v>0</v>
      </c>
      <c r="BL313" s="79">
        <f>SUM(Gosforth:Ermelo!BL313)</f>
        <v>0</v>
      </c>
      <c r="BM313" s="79">
        <f>SUM(Gosforth:Ermelo!BM313)</f>
        <v>0</v>
      </c>
      <c r="BN313" s="79">
        <f>SUM(Gosforth:Ermelo!BN313)</f>
        <v>0</v>
      </c>
      <c r="BO313" s="79">
        <f>SUM(Gosforth:Ermelo!BO313)</f>
        <v>0</v>
      </c>
      <c r="BP313" s="79">
        <f>SUM(Gosforth:Ermelo!BP313)</f>
        <v>0</v>
      </c>
      <c r="BQ313" s="78">
        <f>SUM(Gosforth:Ermelo!BQ313)</f>
        <v>0</v>
      </c>
      <c r="BR313" s="80">
        <f>SUM(Gosforth:Ermelo!BR313)</f>
        <v>0</v>
      </c>
      <c r="BS313" s="79">
        <f>SUM(Gosforth:Ermelo!BS313)</f>
        <v>0</v>
      </c>
      <c r="BT313" s="79">
        <f>SUM(Gosforth:Ermelo!BT313)</f>
        <v>0</v>
      </c>
      <c r="BU313" s="79">
        <f>SUM(Gosforth:Ermelo!BU313)</f>
        <v>0</v>
      </c>
      <c r="BV313" s="79">
        <f>SUM(Gosforth:Ermelo!BV313)</f>
        <v>0</v>
      </c>
      <c r="BW313" s="79">
        <f>SUM(Gosforth:Ermelo!BW313)</f>
        <v>0</v>
      </c>
      <c r="BX313" s="79">
        <f>SUM(Gosforth:Ermelo!BX313)</f>
        <v>0</v>
      </c>
      <c r="BY313" s="79">
        <f>SUM(Gosforth:Ermelo!BY313)</f>
        <v>0</v>
      </c>
      <c r="BZ313" s="79">
        <f>SUM(Gosforth:Ermelo!BZ313)</f>
        <v>0</v>
      </c>
      <c r="CA313" s="79">
        <f>SUM(Gosforth:Ermelo!CA313)</f>
        <v>0</v>
      </c>
      <c r="CB313" s="79">
        <f>SUM(Gosforth:Ermelo!CB313)</f>
        <v>0</v>
      </c>
      <c r="CC313" s="78">
        <f>SUM(Gosforth:Ermelo!CC313)</f>
        <v>0</v>
      </c>
      <c r="CD313" s="41" t="s">
        <v>54</v>
      </c>
    </row>
    <row r="314" spans="2:82" s="41" customFormat="1" ht="15">
      <c r="B314" s="75" t="s">
        <v>602</v>
      </c>
      <c r="C314" s="131" t="s">
        <v>603</v>
      </c>
      <c r="D314" s="132" t="s">
        <v>92</v>
      </c>
      <c r="E314" s="266">
        <f>SUM(Gosforth:Ermelo!E314)</f>
        <v>1</v>
      </c>
      <c r="F314" s="221" t="b">
        <f>(Gosforth!G314+Dalpark!G314+Leandra!G314+Trichardt!G314+Ermelo!G314)=G314</f>
        <v>1</v>
      </c>
      <c r="G314" s="76">
        <f t="shared" si="112"/>
        <v>0</v>
      </c>
      <c r="H314" s="77">
        <f>SUM(Gosforth:Ermelo!H314)</f>
        <v>0</v>
      </c>
      <c r="I314" s="78">
        <f>SUM(Gosforth:Ermelo!I314)</f>
        <v>0</v>
      </c>
      <c r="J314" s="77">
        <f>SUM(Gosforth:Ermelo!J314)</f>
        <v>0</v>
      </c>
      <c r="K314" s="79">
        <f>SUM(Gosforth:Ermelo!K314)</f>
        <v>0</v>
      </c>
      <c r="L314" s="79">
        <f>SUM(Gosforth:Ermelo!L314)</f>
        <v>0</v>
      </c>
      <c r="M314" s="79">
        <f>SUM(Gosforth:Ermelo!M314)</f>
        <v>0</v>
      </c>
      <c r="N314" s="79">
        <f>SUM(Gosforth:Ermelo!N314)</f>
        <v>0</v>
      </c>
      <c r="O314" s="79">
        <f>SUM(Gosforth:Ermelo!O314)</f>
        <v>0</v>
      </c>
      <c r="P314" s="79">
        <f>SUM(Gosforth:Ermelo!P314)</f>
        <v>0</v>
      </c>
      <c r="Q314" s="79">
        <f>SUM(Gosforth:Ermelo!Q314)</f>
        <v>0</v>
      </c>
      <c r="R314" s="79">
        <f>SUM(Gosforth:Ermelo!R314)</f>
        <v>0</v>
      </c>
      <c r="S314" s="79">
        <f>SUM(Gosforth:Ermelo!S314)</f>
        <v>0</v>
      </c>
      <c r="T314" s="79">
        <f>SUM(Gosforth:Ermelo!T314)</f>
        <v>0</v>
      </c>
      <c r="U314" s="78">
        <f>SUM(Gosforth:Ermelo!U314)</f>
        <v>0</v>
      </c>
      <c r="V314" s="77">
        <f>SUM(Gosforth:Ermelo!V314)</f>
        <v>0</v>
      </c>
      <c r="W314" s="79">
        <f>SUM(Gosforth:Ermelo!W314)</f>
        <v>0</v>
      </c>
      <c r="X314" s="79">
        <f>SUM(Gosforth:Ermelo!X314)</f>
        <v>0</v>
      </c>
      <c r="Y314" s="79">
        <f>SUM(Gosforth:Ermelo!Y314)</f>
        <v>0</v>
      </c>
      <c r="Z314" s="79">
        <f>SUM(Gosforth:Ermelo!Z314)</f>
        <v>0</v>
      </c>
      <c r="AA314" s="79">
        <f>SUM(Gosforth:Ermelo!AA314)</f>
        <v>0</v>
      </c>
      <c r="AB314" s="79">
        <f>SUM(Gosforth:Ermelo!AB314)</f>
        <v>0</v>
      </c>
      <c r="AC314" s="79">
        <f>SUM(Gosforth:Ermelo!AC314)</f>
        <v>0</v>
      </c>
      <c r="AD314" s="79">
        <f>SUM(Gosforth:Ermelo!AD314)</f>
        <v>0</v>
      </c>
      <c r="AE314" s="79">
        <f>SUM(Gosforth:Ermelo!AE314)</f>
        <v>0</v>
      </c>
      <c r="AF314" s="79">
        <f>SUM(Gosforth:Ermelo!AF314)</f>
        <v>0</v>
      </c>
      <c r="AG314" s="78">
        <f>SUM(Gosforth:Ermelo!AG314)</f>
        <v>0</v>
      </c>
      <c r="AH314" s="80">
        <f>SUM(Gosforth:Ermelo!AH314)</f>
        <v>0</v>
      </c>
      <c r="AI314" s="79">
        <f>SUM(Gosforth:Ermelo!AI314)</f>
        <v>0</v>
      </c>
      <c r="AJ314" s="79">
        <f>SUM(Gosforth:Ermelo!AJ314)</f>
        <v>0</v>
      </c>
      <c r="AK314" s="79">
        <f>SUM(Gosforth:Ermelo!AK314)</f>
        <v>0</v>
      </c>
      <c r="AL314" s="79">
        <f>SUM(Gosforth:Ermelo!AL314)</f>
        <v>0</v>
      </c>
      <c r="AM314" s="79">
        <f>SUM(Gosforth:Ermelo!AM314)</f>
        <v>0</v>
      </c>
      <c r="AN314" s="79">
        <f>SUM(Gosforth:Ermelo!AN314)</f>
        <v>0</v>
      </c>
      <c r="AO314" s="79">
        <f>SUM(Gosforth:Ermelo!AO314)</f>
        <v>0</v>
      </c>
      <c r="AP314" s="79">
        <f>SUM(Gosforth:Ermelo!AP314)</f>
        <v>0</v>
      </c>
      <c r="AQ314" s="79">
        <f>SUM(Gosforth:Ermelo!AQ314)</f>
        <v>0</v>
      </c>
      <c r="AR314" s="79">
        <f>SUM(Gosforth:Ermelo!AR314)</f>
        <v>0</v>
      </c>
      <c r="AS314" s="78">
        <f>SUM(Gosforth:Ermelo!AS314)</f>
        <v>0</v>
      </c>
      <c r="AT314" s="80">
        <f>SUM(Gosforth:Ermelo!AT314)</f>
        <v>0</v>
      </c>
      <c r="AU314" s="79">
        <f>SUM(Gosforth:Ermelo!AU314)</f>
        <v>0</v>
      </c>
      <c r="AV314" s="79">
        <f>SUM(Gosforth:Ermelo!AV314)</f>
        <v>0</v>
      </c>
      <c r="AW314" s="79">
        <f>SUM(Gosforth:Ermelo!AW314)</f>
        <v>0</v>
      </c>
      <c r="AX314" s="79">
        <f>SUM(Gosforth:Ermelo!AX314)</f>
        <v>0</v>
      </c>
      <c r="AY314" s="79">
        <f>SUM(Gosforth:Ermelo!AY314)</f>
        <v>0</v>
      </c>
      <c r="AZ314" s="79">
        <f>SUM(Gosforth:Ermelo!AZ314)</f>
        <v>0</v>
      </c>
      <c r="BA314" s="79">
        <f>SUM(Gosforth:Ermelo!BA314)</f>
        <v>0</v>
      </c>
      <c r="BB314" s="79">
        <f>SUM(Gosforth:Ermelo!BB314)</f>
        <v>0</v>
      </c>
      <c r="BC314" s="79">
        <f>SUM(Gosforth:Ermelo!BC314)</f>
        <v>0</v>
      </c>
      <c r="BD314" s="79">
        <f>SUM(Gosforth:Ermelo!BD314)</f>
        <v>0</v>
      </c>
      <c r="BE314" s="78">
        <f>SUM(Gosforth:Ermelo!BE314)</f>
        <v>0</v>
      </c>
      <c r="BF314" s="80">
        <f>SUM(Gosforth:Ermelo!BF314)</f>
        <v>0</v>
      </c>
      <c r="BG314" s="79">
        <f>SUM(Gosforth:Ermelo!BG314)</f>
        <v>0</v>
      </c>
      <c r="BH314" s="79">
        <f>SUM(Gosforth:Ermelo!BH314)</f>
        <v>0</v>
      </c>
      <c r="BI314" s="79">
        <f>SUM(Gosforth:Ermelo!BI314)</f>
        <v>0</v>
      </c>
      <c r="BJ314" s="79">
        <f>SUM(Gosforth:Ermelo!BJ314)</f>
        <v>0</v>
      </c>
      <c r="BK314" s="79">
        <f>SUM(Gosforth:Ermelo!BK314)</f>
        <v>0</v>
      </c>
      <c r="BL314" s="79">
        <f>SUM(Gosforth:Ermelo!BL314)</f>
        <v>0</v>
      </c>
      <c r="BM314" s="79">
        <f>SUM(Gosforth:Ermelo!BM314)</f>
        <v>0</v>
      </c>
      <c r="BN314" s="79">
        <f>SUM(Gosforth:Ermelo!BN314)</f>
        <v>0</v>
      </c>
      <c r="BO314" s="79">
        <f>SUM(Gosforth:Ermelo!BO314)</f>
        <v>0</v>
      </c>
      <c r="BP314" s="79">
        <f>SUM(Gosforth:Ermelo!BP314)</f>
        <v>0</v>
      </c>
      <c r="BQ314" s="78">
        <f>SUM(Gosforth:Ermelo!BQ314)</f>
        <v>0</v>
      </c>
      <c r="BR314" s="80">
        <f>SUM(Gosforth:Ermelo!BR314)</f>
        <v>0</v>
      </c>
      <c r="BS314" s="79">
        <f>SUM(Gosforth:Ermelo!BS314)</f>
        <v>0</v>
      </c>
      <c r="BT314" s="79">
        <f>SUM(Gosforth:Ermelo!BT314)</f>
        <v>0</v>
      </c>
      <c r="BU314" s="79">
        <f>SUM(Gosforth:Ermelo!BU314)</f>
        <v>0</v>
      </c>
      <c r="BV314" s="79">
        <f>SUM(Gosforth:Ermelo!BV314)</f>
        <v>0</v>
      </c>
      <c r="BW314" s="79">
        <f>SUM(Gosforth:Ermelo!BW314)</f>
        <v>0</v>
      </c>
      <c r="BX314" s="79">
        <f>SUM(Gosforth:Ermelo!BX314)</f>
        <v>0</v>
      </c>
      <c r="BY314" s="79">
        <f>SUM(Gosforth:Ermelo!BY314)</f>
        <v>0</v>
      </c>
      <c r="BZ314" s="79">
        <f>SUM(Gosforth:Ermelo!BZ314)</f>
        <v>0</v>
      </c>
      <c r="CA314" s="79">
        <f>SUM(Gosforth:Ermelo!CA314)</f>
        <v>0</v>
      </c>
      <c r="CB314" s="79">
        <f>SUM(Gosforth:Ermelo!CB314)</f>
        <v>0</v>
      </c>
      <c r="CC314" s="78">
        <f>SUM(Gosforth:Ermelo!CC314)</f>
        <v>0</v>
      </c>
      <c r="CD314" s="41" t="s">
        <v>54</v>
      </c>
    </row>
    <row r="315" spans="2:82" s="41" customFormat="1" ht="30">
      <c r="B315" s="75" t="s">
        <v>604</v>
      </c>
      <c r="C315" s="131" t="s">
        <v>605</v>
      </c>
      <c r="D315" s="132" t="s">
        <v>92</v>
      </c>
      <c r="E315" s="266">
        <f>SUM(Gosforth:Ermelo!E315)</f>
        <v>1</v>
      </c>
      <c r="F315" s="221" t="b">
        <f>(Gosforth!G315+Dalpark!G315+Leandra!G315+Trichardt!G315+Ermelo!G315)=G315</f>
        <v>1</v>
      </c>
      <c r="G315" s="76">
        <f t="shared" si="112"/>
        <v>0</v>
      </c>
      <c r="H315" s="77">
        <f>SUM(Gosforth:Ermelo!H315)</f>
        <v>0</v>
      </c>
      <c r="I315" s="78">
        <f>SUM(Gosforth:Ermelo!I315)</f>
        <v>0</v>
      </c>
      <c r="J315" s="77">
        <f>SUM(Gosforth:Ermelo!J315)</f>
        <v>0</v>
      </c>
      <c r="K315" s="79">
        <f>SUM(Gosforth:Ermelo!K315)</f>
        <v>0</v>
      </c>
      <c r="L315" s="79">
        <f>SUM(Gosforth:Ermelo!L315)</f>
        <v>0</v>
      </c>
      <c r="M315" s="79">
        <f>SUM(Gosforth:Ermelo!M315)</f>
        <v>0</v>
      </c>
      <c r="N315" s="79">
        <f>SUM(Gosforth:Ermelo!N315)</f>
        <v>0</v>
      </c>
      <c r="O315" s="79">
        <f>SUM(Gosforth:Ermelo!O315)</f>
        <v>0</v>
      </c>
      <c r="P315" s="79">
        <f>SUM(Gosforth:Ermelo!P315)</f>
        <v>0</v>
      </c>
      <c r="Q315" s="79">
        <f>SUM(Gosforth:Ermelo!Q315)</f>
        <v>0</v>
      </c>
      <c r="R315" s="79">
        <f>SUM(Gosforth:Ermelo!R315)</f>
        <v>0</v>
      </c>
      <c r="S315" s="79">
        <f>SUM(Gosforth:Ermelo!S315)</f>
        <v>0</v>
      </c>
      <c r="T315" s="79">
        <f>SUM(Gosforth:Ermelo!T315)</f>
        <v>0</v>
      </c>
      <c r="U315" s="78">
        <f>SUM(Gosforth:Ermelo!U315)</f>
        <v>0</v>
      </c>
      <c r="V315" s="77">
        <f>SUM(Gosforth:Ermelo!V315)</f>
        <v>0</v>
      </c>
      <c r="W315" s="79">
        <f>SUM(Gosforth:Ermelo!W315)</f>
        <v>0</v>
      </c>
      <c r="X315" s="79">
        <f>SUM(Gosforth:Ermelo!X315)</f>
        <v>0</v>
      </c>
      <c r="Y315" s="79">
        <f>SUM(Gosforth:Ermelo!Y315)</f>
        <v>0</v>
      </c>
      <c r="Z315" s="79">
        <f>SUM(Gosforth:Ermelo!Z315)</f>
        <v>0</v>
      </c>
      <c r="AA315" s="79">
        <f>SUM(Gosforth:Ermelo!AA315)</f>
        <v>0</v>
      </c>
      <c r="AB315" s="79">
        <f>SUM(Gosforth:Ermelo!AB315)</f>
        <v>0</v>
      </c>
      <c r="AC315" s="79">
        <f>SUM(Gosforth:Ermelo!AC315)</f>
        <v>0</v>
      </c>
      <c r="AD315" s="79">
        <f>SUM(Gosforth:Ermelo!AD315)</f>
        <v>0</v>
      </c>
      <c r="AE315" s="79">
        <f>SUM(Gosforth:Ermelo!AE315)</f>
        <v>0</v>
      </c>
      <c r="AF315" s="79">
        <f>SUM(Gosforth:Ermelo!AF315)</f>
        <v>0</v>
      </c>
      <c r="AG315" s="78">
        <f>SUM(Gosforth:Ermelo!AG315)</f>
        <v>0</v>
      </c>
      <c r="AH315" s="80">
        <f>SUM(Gosforth:Ermelo!AH315)</f>
        <v>0</v>
      </c>
      <c r="AI315" s="79">
        <f>SUM(Gosforth:Ermelo!AI315)</f>
        <v>0</v>
      </c>
      <c r="AJ315" s="79">
        <f>SUM(Gosforth:Ermelo!AJ315)</f>
        <v>0</v>
      </c>
      <c r="AK315" s="79">
        <f>SUM(Gosforth:Ermelo!AK315)</f>
        <v>0</v>
      </c>
      <c r="AL315" s="79">
        <f>SUM(Gosforth:Ermelo!AL315)</f>
        <v>0</v>
      </c>
      <c r="AM315" s="79">
        <f>SUM(Gosforth:Ermelo!AM315)</f>
        <v>0</v>
      </c>
      <c r="AN315" s="79">
        <f>SUM(Gosforth:Ermelo!AN315)</f>
        <v>0</v>
      </c>
      <c r="AO315" s="79">
        <f>SUM(Gosforth:Ermelo!AO315)</f>
        <v>0</v>
      </c>
      <c r="AP315" s="79">
        <f>SUM(Gosforth:Ermelo!AP315)</f>
        <v>0</v>
      </c>
      <c r="AQ315" s="79">
        <f>SUM(Gosforth:Ermelo!AQ315)</f>
        <v>0</v>
      </c>
      <c r="AR315" s="79">
        <f>SUM(Gosforth:Ermelo!AR315)</f>
        <v>0</v>
      </c>
      <c r="AS315" s="78">
        <f>SUM(Gosforth:Ermelo!AS315)</f>
        <v>0</v>
      </c>
      <c r="AT315" s="80">
        <f>SUM(Gosforth:Ermelo!AT315)</f>
        <v>0</v>
      </c>
      <c r="AU315" s="79">
        <f>SUM(Gosforth:Ermelo!AU315)</f>
        <v>0</v>
      </c>
      <c r="AV315" s="79">
        <f>SUM(Gosforth:Ermelo!AV315)</f>
        <v>0</v>
      </c>
      <c r="AW315" s="79">
        <f>SUM(Gosforth:Ermelo!AW315)</f>
        <v>0</v>
      </c>
      <c r="AX315" s="79">
        <f>SUM(Gosforth:Ermelo!AX315)</f>
        <v>0</v>
      </c>
      <c r="AY315" s="79">
        <f>SUM(Gosforth:Ermelo!AY315)</f>
        <v>0</v>
      </c>
      <c r="AZ315" s="79">
        <f>SUM(Gosforth:Ermelo!AZ315)</f>
        <v>0</v>
      </c>
      <c r="BA315" s="79">
        <f>SUM(Gosforth:Ermelo!BA315)</f>
        <v>0</v>
      </c>
      <c r="BB315" s="79">
        <f>SUM(Gosforth:Ermelo!BB315)</f>
        <v>0</v>
      </c>
      <c r="BC315" s="79">
        <f>SUM(Gosforth:Ermelo!BC315)</f>
        <v>0</v>
      </c>
      <c r="BD315" s="79">
        <f>SUM(Gosforth:Ermelo!BD315)</f>
        <v>0</v>
      </c>
      <c r="BE315" s="78">
        <f>SUM(Gosforth:Ermelo!BE315)</f>
        <v>0</v>
      </c>
      <c r="BF315" s="80">
        <f>SUM(Gosforth:Ermelo!BF315)</f>
        <v>0</v>
      </c>
      <c r="BG315" s="79">
        <f>SUM(Gosforth:Ermelo!BG315)</f>
        <v>0</v>
      </c>
      <c r="BH315" s="79">
        <f>SUM(Gosforth:Ermelo!BH315)</f>
        <v>0</v>
      </c>
      <c r="BI315" s="79">
        <f>SUM(Gosforth:Ermelo!BI315)</f>
        <v>0</v>
      </c>
      <c r="BJ315" s="79">
        <f>SUM(Gosforth:Ermelo!BJ315)</f>
        <v>0</v>
      </c>
      <c r="BK315" s="79">
        <f>SUM(Gosforth:Ermelo!BK315)</f>
        <v>0</v>
      </c>
      <c r="BL315" s="79">
        <f>SUM(Gosforth:Ermelo!BL315)</f>
        <v>0</v>
      </c>
      <c r="BM315" s="79">
        <f>SUM(Gosforth:Ermelo!BM315)</f>
        <v>0</v>
      </c>
      <c r="BN315" s="79">
        <f>SUM(Gosforth:Ermelo!BN315)</f>
        <v>0</v>
      </c>
      <c r="BO315" s="79">
        <f>SUM(Gosforth:Ermelo!BO315)</f>
        <v>0</v>
      </c>
      <c r="BP315" s="79">
        <f>SUM(Gosforth:Ermelo!BP315)</f>
        <v>0</v>
      </c>
      <c r="BQ315" s="78">
        <f>SUM(Gosforth:Ermelo!BQ315)</f>
        <v>0</v>
      </c>
      <c r="BR315" s="80">
        <f>SUM(Gosforth:Ermelo!BR315)</f>
        <v>0</v>
      </c>
      <c r="BS315" s="79">
        <f>SUM(Gosforth:Ermelo!BS315)</f>
        <v>0</v>
      </c>
      <c r="BT315" s="79">
        <f>SUM(Gosforth:Ermelo!BT315)</f>
        <v>0</v>
      </c>
      <c r="BU315" s="79">
        <f>SUM(Gosforth:Ermelo!BU315)</f>
        <v>0</v>
      </c>
      <c r="BV315" s="79">
        <f>SUM(Gosforth:Ermelo!BV315)</f>
        <v>0</v>
      </c>
      <c r="BW315" s="79">
        <f>SUM(Gosforth:Ermelo!BW315)</f>
        <v>0</v>
      </c>
      <c r="BX315" s="79">
        <f>SUM(Gosforth:Ermelo!BX315)</f>
        <v>0</v>
      </c>
      <c r="BY315" s="79">
        <f>SUM(Gosforth:Ermelo!BY315)</f>
        <v>0</v>
      </c>
      <c r="BZ315" s="79">
        <f>SUM(Gosforth:Ermelo!BZ315)</f>
        <v>0</v>
      </c>
      <c r="CA315" s="79">
        <f>SUM(Gosforth:Ermelo!CA315)</f>
        <v>0</v>
      </c>
      <c r="CB315" s="79">
        <f>SUM(Gosforth:Ermelo!CB315)</f>
        <v>0</v>
      </c>
      <c r="CC315" s="78">
        <f>SUM(Gosforth:Ermelo!CC315)</f>
        <v>0</v>
      </c>
      <c r="CD315" s="41" t="s">
        <v>54</v>
      </c>
    </row>
    <row r="316" spans="2:82" s="41" customFormat="1" ht="15">
      <c r="B316" s="103" t="s">
        <v>606</v>
      </c>
      <c r="C316" s="286" t="s">
        <v>607</v>
      </c>
      <c r="D316" s="132"/>
      <c r="E316" s="266"/>
      <c r="F316" s="221" t="b">
        <f>(Gosforth!G316+Dalpark!G316+Leandra!G316+Trichardt!G316+Ermelo!G316)=G316</f>
        <v>1</v>
      </c>
      <c r="G316" s="76"/>
      <c r="H316" s="77"/>
      <c r="I316" s="78"/>
      <c r="J316" s="77"/>
      <c r="K316" s="79"/>
      <c r="L316" s="79"/>
      <c r="M316" s="79"/>
      <c r="N316" s="79"/>
      <c r="O316" s="79"/>
      <c r="P316" s="79"/>
      <c r="Q316" s="79"/>
      <c r="R316" s="79"/>
      <c r="S316" s="79"/>
      <c r="T316" s="79"/>
      <c r="U316" s="78"/>
      <c r="V316" s="77"/>
      <c r="W316" s="79"/>
      <c r="X316" s="79"/>
      <c r="Y316" s="79"/>
      <c r="Z316" s="79"/>
      <c r="AA316" s="79"/>
      <c r="AB316" s="79"/>
      <c r="AC316" s="79"/>
      <c r="AD316" s="79"/>
      <c r="AE316" s="79"/>
      <c r="AF316" s="79"/>
      <c r="AG316" s="78"/>
      <c r="AH316" s="80"/>
      <c r="AI316" s="79"/>
      <c r="AJ316" s="79"/>
      <c r="AK316" s="79"/>
      <c r="AL316" s="79"/>
      <c r="AM316" s="79"/>
      <c r="AN316" s="79"/>
      <c r="AO316" s="79"/>
      <c r="AP316" s="79"/>
      <c r="AQ316" s="79"/>
      <c r="AR316" s="79"/>
      <c r="AS316" s="78"/>
      <c r="AT316" s="80"/>
      <c r="AU316" s="79"/>
      <c r="AV316" s="79"/>
      <c r="AW316" s="79"/>
      <c r="AX316" s="79"/>
      <c r="AY316" s="79"/>
      <c r="AZ316" s="79"/>
      <c r="BA316" s="79"/>
      <c r="BB316" s="79"/>
      <c r="BC316" s="79"/>
      <c r="BD316" s="79"/>
      <c r="BE316" s="78"/>
      <c r="BF316" s="80"/>
      <c r="BG316" s="79"/>
      <c r="BH316" s="79"/>
      <c r="BI316" s="79"/>
      <c r="BJ316" s="79"/>
      <c r="BK316" s="79"/>
      <c r="BL316" s="79"/>
      <c r="BM316" s="79"/>
      <c r="BN316" s="79"/>
      <c r="BO316" s="79"/>
      <c r="BP316" s="79"/>
      <c r="BQ316" s="78"/>
      <c r="BR316" s="80"/>
      <c r="BS316" s="79"/>
      <c r="BT316" s="79"/>
      <c r="BU316" s="79"/>
      <c r="BV316" s="79"/>
      <c r="BW316" s="79"/>
      <c r="BX316" s="79"/>
      <c r="BY316" s="79"/>
      <c r="BZ316" s="79"/>
      <c r="CA316" s="79"/>
      <c r="CB316" s="79"/>
      <c r="CC316" s="78"/>
      <c r="CD316" s="41" t="s">
        <v>54</v>
      </c>
    </row>
    <row r="317" spans="2:82" s="41" customFormat="1" ht="15">
      <c r="B317" s="191" t="s">
        <v>608</v>
      </c>
      <c r="C317" s="192" t="s">
        <v>575</v>
      </c>
      <c r="D317" s="193" t="s">
        <v>92</v>
      </c>
      <c r="E317" s="329">
        <f>SUM(Gosforth:Ermelo!E317)</f>
        <v>0</v>
      </c>
      <c r="F317" s="221" t="b">
        <f>(Gosforth!G317+Dalpark!G317+Leandra!G317+Trichardt!G317+Ermelo!G317)=G317</f>
        <v>1</v>
      </c>
      <c r="G317" s="349">
        <f t="shared" si="109"/>
        <v>0</v>
      </c>
      <c r="H317" s="77">
        <f>SUM(Gosforth:Ermelo!H317)</f>
        <v>0</v>
      </c>
      <c r="I317" s="78">
        <f>SUM(Gosforth:Ermelo!I317)</f>
        <v>0</v>
      </c>
      <c r="J317" s="77">
        <f>SUM(Gosforth:Ermelo!J317)</f>
        <v>0</v>
      </c>
      <c r="K317" s="79">
        <f>SUM(Gosforth:Ermelo!K317)</f>
        <v>0</v>
      </c>
      <c r="L317" s="79">
        <f>SUM(Gosforth:Ermelo!L317)</f>
        <v>0</v>
      </c>
      <c r="M317" s="79">
        <f>SUM(Gosforth:Ermelo!M317)</f>
        <v>0</v>
      </c>
      <c r="N317" s="79">
        <f>SUM(Gosforth:Ermelo!N317)</f>
        <v>0</v>
      </c>
      <c r="O317" s="79">
        <f>SUM(Gosforth:Ermelo!O317)</f>
        <v>0</v>
      </c>
      <c r="P317" s="79">
        <f>SUM(Gosforth:Ermelo!P317)</f>
        <v>0</v>
      </c>
      <c r="Q317" s="79">
        <f>SUM(Gosforth:Ermelo!Q317)</f>
        <v>0</v>
      </c>
      <c r="R317" s="79">
        <f>SUM(Gosforth:Ermelo!R317)</f>
        <v>0</v>
      </c>
      <c r="S317" s="79">
        <f>SUM(Gosforth:Ermelo!S317)</f>
        <v>0</v>
      </c>
      <c r="T317" s="79">
        <f>SUM(Gosforth:Ermelo!T317)</f>
        <v>0</v>
      </c>
      <c r="U317" s="78">
        <f>SUM(Gosforth:Ermelo!U317)</f>
        <v>0</v>
      </c>
      <c r="V317" s="77">
        <f>SUM(Gosforth:Ermelo!V317)</f>
        <v>0</v>
      </c>
      <c r="W317" s="79">
        <f>SUM(Gosforth:Ermelo!W317)</f>
        <v>0</v>
      </c>
      <c r="X317" s="79">
        <f>SUM(Gosforth:Ermelo!X317)</f>
        <v>0</v>
      </c>
      <c r="Y317" s="79">
        <f>SUM(Gosforth:Ermelo!Y317)</f>
        <v>0</v>
      </c>
      <c r="Z317" s="79">
        <f>SUM(Gosforth:Ermelo!Z317)</f>
        <v>0</v>
      </c>
      <c r="AA317" s="79">
        <f>SUM(Gosforth:Ermelo!AA317)</f>
        <v>0</v>
      </c>
      <c r="AB317" s="79">
        <f>SUM(Gosforth:Ermelo!AB317)</f>
        <v>0</v>
      </c>
      <c r="AC317" s="79">
        <f>SUM(Gosforth:Ermelo!AC317)</f>
        <v>0</v>
      </c>
      <c r="AD317" s="79">
        <f>SUM(Gosforth:Ermelo!AD317)</f>
        <v>0</v>
      </c>
      <c r="AE317" s="79">
        <f>SUM(Gosforth:Ermelo!AE317)</f>
        <v>0</v>
      </c>
      <c r="AF317" s="79">
        <f>SUM(Gosforth:Ermelo!AF317)</f>
        <v>0</v>
      </c>
      <c r="AG317" s="78">
        <f>SUM(Gosforth:Ermelo!AG317)</f>
        <v>0</v>
      </c>
      <c r="AH317" s="80">
        <f>SUM(Gosforth:Ermelo!AH317)</f>
        <v>0</v>
      </c>
      <c r="AI317" s="79">
        <f>SUM(Gosforth:Ermelo!AI317)</f>
        <v>0</v>
      </c>
      <c r="AJ317" s="79">
        <f>SUM(Gosforth:Ermelo!AJ317)</f>
        <v>0</v>
      </c>
      <c r="AK317" s="79">
        <f>SUM(Gosforth:Ermelo!AK317)</f>
        <v>0</v>
      </c>
      <c r="AL317" s="79">
        <f>SUM(Gosforth:Ermelo!AL317)</f>
        <v>0</v>
      </c>
      <c r="AM317" s="79">
        <f>SUM(Gosforth:Ermelo!AM317)</f>
        <v>0</v>
      </c>
      <c r="AN317" s="79">
        <f>SUM(Gosforth:Ermelo!AN317)</f>
        <v>0</v>
      </c>
      <c r="AO317" s="79">
        <f>SUM(Gosforth:Ermelo!AO317)</f>
        <v>0</v>
      </c>
      <c r="AP317" s="79">
        <f>SUM(Gosforth:Ermelo!AP317)</f>
        <v>0</v>
      </c>
      <c r="AQ317" s="79">
        <f>SUM(Gosforth:Ermelo!AQ317)</f>
        <v>0</v>
      </c>
      <c r="AR317" s="79">
        <f>SUM(Gosforth:Ermelo!AR317)</f>
        <v>0</v>
      </c>
      <c r="AS317" s="78">
        <f>SUM(Gosforth:Ermelo!AS317)</f>
        <v>0</v>
      </c>
      <c r="AT317" s="80">
        <f>SUM(Gosforth:Ermelo!AT317)</f>
        <v>0</v>
      </c>
      <c r="AU317" s="79">
        <f>SUM(Gosforth:Ermelo!AU317)</f>
        <v>0</v>
      </c>
      <c r="AV317" s="79">
        <f>SUM(Gosforth:Ermelo!AV317)</f>
        <v>0</v>
      </c>
      <c r="AW317" s="79">
        <f>SUM(Gosforth:Ermelo!AW317)</f>
        <v>0</v>
      </c>
      <c r="AX317" s="79">
        <f>SUM(Gosforth:Ermelo!AX317)</f>
        <v>0</v>
      </c>
      <c r="AY317" s="79">
        <f>SUM(Gosforth:Ermelo!AY317)</f>
        <v>0</v>
      </c>
      <c r="AZ317" s="79">
        <f>SUM(Gosforth:Ermelo!AZ317)</f>
        <v>0</v>
      </c>
      <c r="BA317" s="79">
        <f>SUM(Gosforth:Ermelo!BA317)</f>
        <v>0</v>
      </c>
      <c r="BB317" s="79">
        <f>SUM(Gosforth:Ermelo!BB317)</f>
        <v>0</v>
      </c>
      <c r="BC317" s="79">
        <f>SUM(Gosforth:Ermelo!BC317)</f>
        <v>0</v>
      </c>
      <c r="BD317" s="79">
        <f>SUM(Gosforth:Ermelo!BD317)</f>
        <v>0</v>
      </c>
      <c r="BE317" s="78">
        <f>SUM(Gosforth:Ermelo!BE317)</f>
        <v>0</v>
      </c>
      <c r="BF317" s="80">
        <f>SUM(Gosforth:Ermelo!BF317)</f>
        <v>0</v>
      </c>
      <c r="BG317" s="79">
        <f>SUM(Gosforth:Ermelo!BG317)</f>
        <v>0</v>
      </c>
      <c r="BH317" s="79">
        <f>SUM(Gosforth:Ermelo!BH317)</f>
        <v>0</v>
      </c>
      <c r="BI317" s="79">
        <f>SUM(Gosforth:Ermelo!BI317)</f>
        <v>0</v>
      </c>
      <c r="BJ317" s="79">
        <f>SUM(Gosforth:Ermelo!BJ317)</f>
        <v>0</v>
      </c>
      <c r="BK317" s="79">
        <f>SUM(Gosforth:Ermelo!BK317)</f>
        <v>0</v>
      </c>
      <c r="BL317" s="79">
        <f>SUM(Gosforth:Ermelo!BL317)</f>
        <v>0</v>
      </c>
      <c r="BM317" s="79">
        <f>SUM(Gosforth:Ermelo!BM317)</f>
        <v>0</v>
      </c>
      <c r="BN317" s="79">
        <f>SUM(Gosforth:Ermelo!BN317)</f>
        <v>0</v>
      </c>
      <c r="BO317" s="79">
        <f>SUM(Gosforth:Ermelo!BO317)</f>
        <v>0</v>
      </c>
      <c r="BP317" s="79">
        <f>SUM(Gosforth:Ermelo!BP317)</f>
        <v>0</v>
      </c>
      <c r="BQ317" s="78">
        <f>SUM(Gosforth:Ermelo!BQ317)</f>
        <v>0</v>
      </c>
      <c r="BR317" s="80">
        <f>SUM(Gosforth:Ermelo!BR317)</f>
        <v>0</v>
      </c>
      <c r="BS317" s="79">
        <f>SUM(Gosforth:Ermelo!BS317)</f>
        <v>0</v>
      </c>
      <c r="BT317" s="79">
        <f>SUM(Gosforth:Ermelo!BT317)</f>
        <v>0</v>
      </c>
      <c r="BU317" s="79">
        <f>SUM(Gosforth:Ermelo!BU317)</f>
        <v>0</v>
      </c>
      <c r="BV317" s="79">
        <f>SUM(Gosforth:Ermelo!BV317)</f>
        <v>0</v>
      </c>
      <c r="BW317" s="79">
        <f>SUM(Gosforth:Ermelo!BW317)</f>
        <v>0</v>
      </c>
      <c r="BX317" s="79">
        <f>SUM(Gosforth:Ermelo!BX317)</f>
        <v>0</v>
      </c>
      <c r="BY317" s="79">
        <f>SUM(Gosforth:Ermelo!BY317)</f>
        <v>0</v>
      </c>
      <c r="BZ317" s="79">
        <f>SUM(Gosforth:Ermelo!BZ317)</f>
        <v>0</v>
      </c>
      <c r="CA317" s="79">
        <f>SUM(Gosforth:Ermelo!CA317)</f>
        <v>0</v>
      </c>
      <c r="CB317" s="79">
        <f>SUM(Gosforth:Ermelo!CB317)</f>
        <v>0</v>
      </c>
      <c r="CC317" s="78">
        <f>SUM(Gosforth:Ermelo!CC317)</f>
        <v>0</v>
      </c>
      <c r="CD317" s="41" t="s">
        <v>54</v>
      </c>
    </row>
    <row r="318" spans="2:82" s="41" customFormat="1" ht="15">
      <c r="B318" s="191" t="s">
        <v>609</v>
      </c>
      <c r="C318" s="192" t="s">
        <v>577</v>
      </c>
      <c r="D318" s="193" t="s">
        <v>92</v>
      </c>
      <c r="E318" s="329">
        <f>SUM(Gosforth:Ermelo!E318)</f>
        <v>0</v>
      </c>
      <c r="F318" s="221" t="b">
        <f>(Gosforth!G318+Dalpark!G318+Leandra!G318+Trichardt!G318+Ermelo!G318)=G318</f>
        <v>1</v>
      </c>
      <c r="G318" s="349">
        <f t="shared" si="109"/>
        <v>0</v>
      </c>
      <c r="H318" s="77">
        <f>SUM(Gosforth:Ermelo!H318)</f>
        <v>0</v>
      </c>
      <c r="I318" s="78">
        <f>SUM(Gosforth:Ermelo!I318)</f>
        <v>0</v>
      </c>
      <c r="J318" s="77">
        <f>SUM(Gosforth:Ermelo!J318)</f>
        <v>0</v>
      </c>
      <c r="K318" s="79">
        <f>SUM(Gosforth:Ermelo!K318)</f>
        <v>0</v>
      </c>
      <c r="L318" s="79">
        <f>SUM(Gosforth:Ermelo!L318)</f>
        <v>0</v>
      </c>
      <c r="M318" s="79">
        <f>SUM(Gosforth:Ermelo!M318)</f>
        <v>0</v>
      </c>
      <c r="N318" s="79">
        <f>SUM(Gosforth:Ermelo!N318)</f>
        <v>0</v>
      </c>
      <c r="O318" s="79">
        <f>SUM(Gosforth:Ermelo!O318)</f>
        <v>0</v>
      </c>
      <c r="P318" s="79">
        <f>SUM(Gosforth:Ermelo!P318)</f>
        <v>0</v>
      </c>
      <c r="Q318" s="79">
        <f>SUM(Gosforth:Ermelo!Q318)</f>
        <v>0</v>
      </c>
      <c r="R318" s="79">
        <f>SUM(Gosforth:Ermelo!R318)</f>
        <v>0</v>
      </c>
      <c r="S318" s="79">
        <f>SUM(Gosforth:Ermelo!S318)</f>
        <v>0</v>
      </c>
      <c r="T318" s="79">
        <f>SUM(Gosforth:Ermelo!T318)</f>
        <v>0</v>
      </c>
      <c r="U318" s="78">
        <f>SUM(Gosforth:Ermelo!U318)</f>
        <v>0</v>
      </c>
      <c r="V318" s="77">
        <f>SUM(Gosforth:Ermelo!V318)</f>
        <v>0</v>
      </c>
      <c r="W318" s="79">
        <f>SUM(Gosforth:Ermelo!W318)</f>
        <v>0</v>
      </c>
      <c r="X318" s="79">
        <f>SUM(Gosforth:Ermelo!X318)</f>
        <v>0</v>
      </c>
      <c r="Y318" s="79">
        <f>SUM(Gosforth:Ermelo!Y318)</f>
        <v>0</v>
      </c>
      <c r="Z318" s="79">
        <f>SUM(Gosforth:Ermelo!Z318)</f>
        <v>0</v>
      </c>
      <c r="AA318" s="79">
        <f>SUM(Gosforth:Ermelo!AA318)</f>
        <v>0</v>
      </c>
      <c r="AB318" s="79">
        <f>SUM(Gosforth:Ermelo!AB318)</f>
        <v>0</v>
      </c>
      <c r="AC318" s="79">
        <f>SUM(Gosforth:Ermelo!AC318)</f>
        <v>0</v>
      </c>
      <c r="AD318" s="79">
        <f>SUM(Gosforth:Ermelo!AD318)</f>
        <v>0</v>
      </c>
      <c r="AE318" s="79">
        <f>SUM(Gosforth:Ermelo!AE318)</f>
        <v>0</v>
      </c>
      <c r="AF318" s="79">
        <f>SUM(Gosforth:Ermelo!AF318)</f>
        <v>0</v>
      </c>
      <c r="AG318" s="78">
        <f>SUM(Gosforth:Ermelo!AG318)</f>
        <v>0</v>
      </c>
      <c r="AH318" s="80">
        <f>SUM(Gosforth:Ermelo!AH318)</f>
        <v>0</v>
      </c>
      <c r="AI318" s="79">
        <f>SUM(Gosforth:Ermelo!AI318)</f>
        <v>0</v>
      </c>
      <c r="AJ318" s="79">
        <f>SUM(Gosforth:Ermelo!AJ318)</f>
        <v>0</v>
      </c>
      <c r="AK318" s="79">
        <f>SUM(Gosforth:Ermelo!AK318)</f>
        <v>0</v>
      </c>
      <c r="AL318" s="79">
        <f>SUM(Gosforth:Ermelo!AL318)</f>
        <v>0</v>
      </c>
      <c r="AM318" s="79">
        <f>SUM(Gosforth:Ermelo!AM318)</f>
        <v>0</v>
      </c>
      <c r="AN318" s="79">
        <f>SUM(Gosforth:Ermelo!AN318)</f>
        <v>0</v>
      </c>
      <c r="AO318" s="79">
        <f>SUM(Gosforth:Ermelo!AO318)</f>
        <v>0</v>
      </c>
      <c r="AP318" s="79">
        <f>SUM(Gosforth:Ermelo!AP318)</f>
        <v>0</v>
      </c>
      <c r="AQ318" s="79">
        <f>SUM(Gosforth:Ermelo!AQ318)</f>
        <v>0</v>
      </c>
      <c r="AR318" s="79">
        <f>SUM(Gosforth:Ermelo!AR318)</f>
        <v>0</v>
      </c>
      <c r="AS318" s="78">
        <f>SUM(Gosforth:Ermelo!AS318)</f>
        <v>0</v>
      </c>
      <c r="AT318" s="80">
        <f>SUM(Gosforth:Ermelo!AT318)</f>
        <v>0</v>
      </c>
      <c r="AU318" s="79">
        <f>SUM(Gosforth:Ermelo!AU318)</f>
        <v>0</v>
      </c>
      <c r="AV318" s="79">
        <f>SUM(Gosforth:Ermelo!AV318)</f>
        <v>0</v>
      </c>
      <c r="AW318" s="79">
        <f>SUM(Gosforth:Ermelo!AW318)</f>
        <v>0</v>
      </c>
      <c r="AX318" s="79">
        <f>SUM(Gosforth:Ermelo!AX318)</f>
        <v>0</v>
      </c>
      <c r="AY318" s="79">
        <f>SUM(Gosforth:Ermelo!AY318)</f>
        <v>0</v>
      </c>
      <c r="AZ318" s="79">
        <f>SUM(Gosforth:Ermelo!AZ318)</f>
        <v>0</v>
      </c>
      <c r="BA318" s="79">
        <f>SUM(Gosforth:Ermelo!BA318)</f>
        <v>0</v>
      </c>
      <c r="BB318" s="79">
        <f>SUM(Gosforth:Ermelo!BB318)</f>
        <v>0</v>
      </c>
      <c r="BC318" s="79">
        <f>SUM(Gosforth:Ermelo!BC318)</f>
        <v>0</v>
      </c>
      <c r="BD318" s="79">
        <f>SUM(Gosforth:Ermelo!BD318)</f>
        <v>0</v>
      </c>
      <c r="BE318" s="78">
        <f>SUM(Gosforth:Ermelo!BE318)</f>
        <v>0</v>
      </c>
      <c r="BF318" s="80">
        <f>SUM(Gosforth:Ermelo!BF318)</f>
        <v>0</v>
      </c>
      <c r="BG318" s="79">
        <f>SUM(Gosforth:Ermelo!BG318)</f>
        <v>0</v>
      </c>
      <c r="BH318" s="79">
        <f>SUM(Gosforth:Ermelo!BH318)</f>
        <v>0</v>
      </c>
      <c r="BI318" s="79">
        <f>SUM(Gosforth:Ermelo!BI318)</f>
        <v>0</v>
      </c>
      <c r="BJ318" s="79">
        <f>SUM(Gosforth:Ermelo!BJ318)</f>
        <v>0</v>
      </c>
      <c r="BK318" s="79">
        <f>SUM(Gosforth:Ermelo!BK318)</f>
        <v>0</v>
      </c>
      <c r="BL318" s="79">
        <f>SUM(Gosforth:Ermelo!BL318)</f>
        <v>0</v>
      </c>
      <c r="BM318" s="79">
        <f>SUM(Gosforth:Ermelo!BM318)</f>
        <v>0</v>
      </c>
      <c r="BN318" s="79">
        <f>SUM(Gosforth:Ermelo!BN318)</f>
        <v>0</v>
      </c>
      <c r="BO318" s="79">
        <f>SUM(Gosforth:Ermelo!BO318)</f>
        <v>0</v>
      </c>
      <c r="BP318" s="79">
        <f>SUM(Gosforth:Ermelo!BP318)</f>
        <v>0</v>
      </c>
      <c r="BQ318" s="78">
        <f>SUM(Gosforth:Ermelo!BQ318)</f>
        <v>0</v>
      </c>
      <c r="BR318" s="80">
        <f>SUM(Gosforth:Ermelo!BR318)</f>
        <v>0</v>
      </c>
      <c r="BS318" s="79">
        <f>SUM(Gosforth:Ermelo!BS318)</f>
        <v>0</v>
      </c>
      <c r="BT318" s="79">
        <f>SUM(Gosforth:Ermelo!BT318)</f>
        <v>0</v>
      </c>
      <c r="BU318" s="79">
        <f>SUM(Gosforth:Ermelo!BU318)</f>
        <v>0</v>
      </c>
      <c r="BV318" s="79">
        <f>SUM(Gosforth:Ermelo!BV318)</f>
        <v>0</v>
      </c>
      <c r="BW318" s="79">
        <f>SUM(Gosforth:Ermelo!BW318)</f>
        <v>0</v>
      </c>
      <c r="BX318" s="79">
        <f>SUM(Gosforth:Ermelo!BX318)</f>
        <v>0</v>
      </c>
      <c r="BY318" s="79">
        <f>SUM(Gosforth:Ermelo!BY318)</f>
        <v>0</v>
      </c>
      <c r="BZ318" s="79">
        <f>SUM(Gosforth:Ermelo!BZ318)</f>
        <v>0</v>
      </c>
      <c r="CA318" s="79">
        <f>SUM(Gosforth:Ermelo!CA318)</f>
        <v>0</v>
      </c>
      <c r="CB318" s="79">
        <f>SUM(Gosforth:Ermelo!CB318)</f>
        <v>0</v>
      </c>
      <c r="CC318" s="78">
        <f>SUM(Gosforth:Ermelo!CC318)</f>
        <v>0</v>
      </c>
      <c r="CD318" s="41" t="s">
        <v>54</v>
      </c>
    </row>
    <row r="319" spans="2:82" s="41" customFormat="1" ht="15">
      <c r="B319" s="191" t="s">
        <v>610</v>
      </c>
      <c r="C319" s="192" t="s">
        <v>611</v>
      </c>
      <c r="D319" s="193" t="s">
        <v>92</v>
      </c>
      <c r="E319" s="329">
        <f>SUM(Gosforth:Ermelo!E319)</f>
        <v>0</v>
      </c>
      <c r="F319" s="221" t="b">
        <f>(Gosforth!G319+Dalpark!G319+Leandra!G319+Trichardt!G319+Ermelo!G319)=G319</f>
        <v>1</v>
      </c>
      <c r="G319" s="349">
        <f t="shared" si="109"/>
        <v>0</v>
      </c>
      <c r="H319" s="77">
        <f>SUM(Gosforth:Ermelo!H319)</f>
        <v>0</v>
      </c>
      <c r="I319" s="78">
        <f>SUM(Gosforth:Ermelo!I319)</f>
        <v>0</v>
      </c>
      <c r="J319" s="77">
        <f>SUM(Gosforth:Ermelo!J319)</f>
        <v>0</v>
      </c>
      <c r="K319" s="79">
        <f>SUM(Gosforth:Ermelo!K319)</f>
        <v>0</v>
      </c>
      <c r="L319" s="79">
        <f>SUM(Gosforth:Ermelo!L319)</f>
        <v>0</v>
      </c>
      <c r="M319" s="79">
        <f>SUM(Gosforth:Ermelo!M319)</f>
        <v>0</v>
      </c>
      <c r="N319" s="79">
        <f>SUM(Gosforth:Ermelo!N319)</f>
        <v>0</v>
      </c>
      <c r="O319" s="79">
        <f>SUM(Gosforth:Ermelo!O319)</f>
        <v>0</v>
      </c>
      <c r="P319" s="79">
        <f>SUM(Gosforth:Ermelo!P319)</f>
        <v>0</v>
      </c>
      <c r="Q319" s="79">
        <f>SUM(Gosforth:Ermelo!Q319)</f>
        <v>0</v>
      </c>
      <c r="R319" s="79">
        <f>SUM(Gosforth:Ermelo!R319)</f>
        <v>0</v>
      </c>
      <c r="S319" s="79">
        <f>SUM(Gosforth:Ermelo!S319)</f>
        <v>0</v>
      </c>
      <c r="T319" s="79">
        <f>SUM(Gosforth:Ermelo!T319)</f>
        <v>0</v>
      </c>
      <c r="U319" s="78">
        <f>SUM(Gosforth:Ermelo!U319)</f>
        <v>0</v>
      </c>
      <c r="V319" s="77">
        <f>SUM(Gosforth:Ermelo!V319)</f>
        <v>0</v>
      </c>
      <c r="W319" s="79">
        <f>SUM(Gosforth:Ermelo!W319)</f>
        <v>0</v>
      </c>
      <c r="X319" s="79">
        <f>SUM(Gosforth:Ermelo!X319)</f>
        <v>0</v>
      </c>
      <c r="Y319" s="79">
        <f>SUM(Gosforth:Ermelo!Y319)</f>
        <v>0</v>
      </c>
      <c r="Z319" s="79">
        <f>SUM(Gosforth:Ermelo!Z319)</f>
        <v>0</v>
      </c>
      <c r="AA319" s="79">
        <f>SUM(Gosforth:Ermelo!AA319)</f>
        <v>0</v>
      </c>
      <c r="AB319" s="79">
        <f>SUM(Gosforth:Ermelo!AB319)</f>
        <v>0</v>
      </c>
      <c r="AC319" s="79">
        <f>SUM(Gosforth:Ermelo!AC319)</f>
        <v>0</v>
      </c>
      <c r="AD319" s="79">
        <f>SUM(Gosforth:Ermelo!AD319)</f>
        <v>0</v>
      </c>
      <c r="AE319" s="79">
        <f>SUM(Gosforth:Ermelo!AE319)</f>
        <v>0</v>
      </c>
      <c r="AF319" s="79">
        <f>SUM(Gosforth:Ermelo!AF319)</f>
        <v>0</v>
      </c>
      <c r="AG319" s="78">
        <f>SUM(Gosforth:Ermelo!AG319)</f>
        <v>0</v>
      </c>
      <c r="AH319" s="80">
        <f>SUM(Gosforth:Ermelo!AH319)</f>
        <v>0</v>
      </c>
      <c r="AI319" s="79">
        <f>SUM(Gosforth:Ermelo!AI319)</f>
        <v>0</v>
      </c>
      <c r="AJ319" s="79">
        <f>SUM(Gosforth:Ermelo!AJ319)</f>
        <v>0</v>
      </c>
      <c r="AK319" s="79">
        <f>SUM(Gosforth:Ermelo!AK319)</f>
        <v>0</v>
      </c>
      <c r="AL319" s="79">
        <f>SUM(Gosforth:Ermelo!AL319)</f>
        <v>0</v>
      </c>
      <c r="AM319" s="79">
        <f>SUM(Gosforth:Ermelo!AM319)</f>
        <v>0</v>
      </c>
      <c r="AN319" s="79">
        <f>SUM(Gosforth:Ermelo!AN319)</f>
        <v>0</v>
      </c>
      <c r="AO319" s="79">
        <f>SUM(Gosforth:Ermelo!AO319)</f>
        <v>0</v>
      </c>
      <c r="AP319" s="79">
        <f>SUM(Gosforth:Ermelo!AP319)</f>
        <v>0</v>
      </c>
      <c r="AQ319" s="79">
        <f>SUM(Gosforth:Ermelo!AQ319)</f>
        <v>0</v>
      </c>
      <c r="AR319" s="79">
        <f>SUM(Gosforth:Ermelo!AR319)</f>
        <v>0</v>
      </c>
      <c r="AS319" s="78">
        <f>SUM(Gosforth:Ermelo!AS319)</f>
        <v>0</v>
      </c>
      <c r="AT319" s="80">
        <f>SUM(Gosforth:Ermelo!AT319)</f>
        <v>0</v>
      </c>
      <c r="AU319" s="79">
        <f>SUM(Gosforth:Ermelo!AU319)</f>
        <v>0</v>
      </c>
      <c r="AV319" s="79">
        <f>SUM(Gosforth:Ermelo!AV319)</f>
        <v>0</v>
      </c>
      <c r="AW319" s="79">
        <f>SUM(Gosforth:Ermelo!AW319)</f>
        <v>0</v>
      </c>
      <c r="AX319" s="79">
        <f>SUM(Gosforth:Ermelo!AX319)</f>
        <v>0</v>
      </c>
      <c r="AY319" s="79">
        <f>SUM(Gosforth:Ermelo!AY319)</f>
        <v>0</v>
      </c>
      <c r="AZ319" s="79">
        <f>SUM(Gosforth:Ermelo!AZ319)</f>
        <v>0</v>
      </c>
      <c r="BA319" s="79">
        <f>SUM(Gosforth:Ermelo!BA319)</f>
        <v>0</v>
      </c>
      <c r="BB319" s="79">
        <f>SUM(Gosforth:Ermelo!BB319)</f>
        <v>0</v>
      </c>
      <c r="BC319" s="79">
        <f>SUM(Gosforth:Ermelo!BC319)</f>
        <v>0</v>
      </c>
      <c r="BD319" s="79">
        <f>SUM(Gosforth:Ermelo!BD319)</f>
        <v>0</v>
      </c>
      <c r="BE319" s="78">
        <f>SUM(Gosforth:Ermelo!BE319)</f>
        <v>0</v>
      </c>
      <c r="BF319" s="80">
        <f>SUM(Gosforth:Ermelo!BF319)</f>
        <v>0</v>
      </c>
      <c r="BG319" s="79">
        <f>SUM(Gosforth:Ermelo!BG319)</f>
        <v>0</v>
      </c>
      <c r="BH319" s="79">
        <f>SUM(Gosforth:Ermelo!BH319)</f>
        <v>0</v>
      </c>
      <c r="BI319" s="79">
        <f>SUM(Gosforth:Ermelo!BI319)</f>
        <v>0</v>
      </c>
      <c r="BJ319" s="79">
        <f>SUM(Gosforth:Ermelo!BJ319)</f>
        <v>0</v>
      </c>
      <c r="BK319" s="79">
        <f>SUM(Gosforth:Ermelo!BK319)</f>
        <v>0</v>
      </c>
      <c r="BL319" s="79">
        <f>SUM(Gosforth:Ermelo!BL319)</f>
        <v>0</v>
      </c>
      <c r="BM319" s="79">
        <f>SUM(Gosforth:Ermelo!BM319)</f>
        <v>0</v>
      </c>
      <c r="BN319" s="79">
        <f>SUM(Gosforth:Ermelo!BN319)</f>
        <v>0</v>
      </c>
      <c r="BO319" s="79">
        <f>SUM(Gosforth:Ermelo!BO319)</f>
        <v>0</v>
      </c>
      <c r="BP319" s="79">
        <f>SUM(Gosforth:Ermelo!BP319)</f>
        <v>0</v>
      </c>
      <c r="BQ319" s="78">
        <f>SUM(Gosforth:Ermelo!BQ319)</f>
        <v>0</v>
      </c>
      <c r="BR319" s="80">
        <f>SUM(Gosforth:Ermelo!BR319)</f>
        <v>0</v>
      </c>
      <c r="BS319" s="79">
        <f>SUM(Gosforth:Ermelo!BS319)</f>
        <v>0</v>
      </c>
      <c r="BT319" s="79">
        <f>SUM(Gosforth:Ermelo!BT319)</f>
        <v>0</v>
      </c>
      <c r="BU319" s="79">
        <f>SUM(Gosforth:Ermelo!BU319)</f>
        <v>0</v>
      </c>
      <c r="BV319" s="79">
        <f>SUM(Gosforth:Ermelo!BV319)</f>
        <v>0</v>
      </c>
      <c r="BW319" s="79">
        <f>SUM(Gosforth:Ermelo!BW319)</f>
        <v>0</v>
      </c>
      <c r="BX319" s="79">
        <f>SUM(Gosforth:Ermelo!BX319)</f>
        <v>0</v>
      </c>
      <c r="BY319" s="79">
        <f>SUM(Gosforth:Ermelo!BY319)</f>
        <v>0</v>
      </c>
      <c r="BZ319" s="79">
        <f>SUM(Gosforth:Ermelo!BZ319)</f>
        <v>0</v>
      </c>
      <c r="CA319" s="79">
        <f>SUM(Gosforth:Ermelo!CA319)</f>
        <v>0</v>
      </c>
      <c r="CB319" s="79">
        <f>SUM(Gosforth:Ermelo!CB319)</f>
        <v>0</v>
      </c>
      <c r="CC319" s="78">
        <f>SUM(Gosforth:Ermelo!CC319)</f>
        <v>0</v>
      </c>
      <c r="CD319" s="41" t="s">
        <v>54</v>
      </c>
    </row>
    <row r="320" spans="2:82" s="41" customFormat="1" ht="15">
      <c r="B320" s="103" t="s">
        <v>612</v>
      </c>
      <c r="C320" s="286" t="s">
        <v>613</v>
      </c>
      <c r="D320" s="132"/>
      <c r="E320" s="266"/>
      <c r="F320" s="221" t="b">
        <f>(Gosforth!G320+Dalpark!G320+Leandra!G320+Trichardt!G320+Ermelo!G320)=G320</f>
        <v>1</v>
      </c>
      <c r="G320" s="76"/>
      <c r="H320" s="77"/>
      <c r="I320" s="78"/>
      <c r="J320" s="77"/>
      <c r="K320" s="79"/>
      <c r="L320" s="79"/>
      <c r="M320" s="79"/>
      <c r="N320" s="79"/>
      <c r="O320" s="79"/>
      <c r="P320" s="79"/>
      <c r="Q320" s="79"/>
      <c r="R320" s="79"/>
      <c r="S320" s="79"/>
      <c r="T320" s="79"/>
      <c r="U320" s="78"/>
      <c r="V320" s="77"/>
      <c r="W320" s="79"/>
      <c r="X320" s="79"/>
      <c r="Y320" s="79"/>
      <c r="Z320" s="79"/>
      <c r="AA320" s="79"/>
      <c r="AB320" s="79"/>
      <c r="AC320" s="79"/>
      <c r="AD320" s="79"/>
      <c r="AE320" s="79"/>
      <c r="AF320" s="79"/>
      <c r="AG320" s="78"/>
      <c r="AH320" s="80"/>
      <c r="AI320" s="79"/>
      <c r="AJ320" s="79"/>
      <c r="AK320" s="79"/>
      <c r="AL320" s="79"/>
      <c r="AM320" s="79"/>
      <c r="AN320" s="79"/>
      <c r="AO320" s="79"/>
      <c r="AP320" s="79"/>
      <c r="AQ320" s="79"/>
      <c r="AR320" s="79"/>
      <c r="AS320" s="78"/>
      <c r="AT320" s="80"/>
      <c r="AU320" s="79"/>
      <c r="AV320" s="79"/>
      <c r="AW320" s="79"/>
      <c r="AX320" s="79"/>
      <c r="AY320" s="79"/>
      <c r="AZ320" s="79"/>
      <c r="BA320" s="79"/>
      <c r="BB320" s="79"/>
      <c r="BC320" s="79"/>
      <c r="BD320" s="79"/>
      <c r="BE320" s="78"/>
      <c r="BF320" s="80"/>
      <c r="BG320" s="79"/>
      <c r="BH320" s="79"/>
      <c r="BI320" s="79"/>
      <c r="BJ320" s="79"/>
      <c r="BK320" s="79"/>
      <c r="BL320" s="79"/>
      <c r="BM320" s="79"/>
      <c r="BN320" s="79"/>
      <c r="BO320" s="79"/>
      <c r="BP320" s="79"/>
      <c r="BQ320" s="78"/>
      <c r="BR320" s="80"/>
      <c r="BS320" s="79"/>
      <c r="BT320" s="79"/>
      <c r="BU320" s="79"/>
      <c r="BV320" s="79"/>
      <c r="BW320" s="79"/>
      <c r="BX320" s="79"/>
      <c r="BY320" s="79"/>
      <c r="BZ320" s="79"/>
      <c r="CA320" s="79"/>
      <c r="CB320" s="79"/>
      <c r="CC320" s="78"/>
      <c r="CD320" s="41" t="s">
        <v>54</v>
      </c>
    </row>
    <row r="321" spans="2:82" s="41" customFormat="1" ht="15">
      <c r="B321" s="75" t="s">
        <v>614</v>
      </c>
      <c r="C321" s="131" t="s">
        <v>615</v>
      </c>
      <c r="D321" s="132" t="s">
        <v>616</v>
      </c>
      <c r="E321" s="266">
        <f>SUM(Gosforth:Ermelo!E321)</f>
        <v>1080</v>
      </c>
      <c r="F321" s="221" t="b">
        <f>(Gosforth!G321+Dalpark!G321+Leandra!G321+Trichardt!G321+Ermelo!G321)=G321</f>
        <v>1</v>
      </c>
      <c r="G321" s="76">
        <f t="shared" si="109"/>
        <v>0</v>
      </c>
      <c r="H321" s="77">
        <f>SUM(Gosforth:Ermelo!H321)</f>
        <v>0</v>
      </c>
      <c r="I321" s="78">
        <f>SUM(Gosforth:Ermelo!I321)</f>
        <v>0</v>
      </c>
      <c r="J321" s="77">
        <f>SUM(Gosforth:Ermelo!J321)</f>
        <v>0</v>
      </c>
      <c r="K321" s="79">
        <f>SUM(Gosforth:Ermelo!K321)</f>
        <v>0</v>
      </c>
      <c r="L321" s="79">
        <f>SUM(Gosforth:Ermelo!L321)</f>
        <v>0</v>
      </c>
      <c r="M321" s="79">
        <f>SUM(Gosforth:Ermelo!M321)</f>
        <v>0</v>
      </c>
      <c r="N321" s="79">
        <f>SUM(Gosforth:Ermelo!N321)</f>
        <v>0</v>
      </c>
      <c r="O321" s="79">
        <f>SUM(Gosforth:Ermelo!O321)</f>
        <v>0</v>
      </c>
      <c r="P321" s="79">
        <f>SUM(Gosforth:Ermelo!P321)</f>
        <v>0</v>
      </c>
      <c r="Q321" s="79">
        <f>SUM(Gosforth:Ermelo!Q321)</f>
        <v>0</v>
      </c>
      <c r="R321" s="79">
        <f>SUM(Gosforth:Ermelo!R321)</f>
        <v>0</v>
      </c>
      <c r="S321" s="79">
        <f>SUM(Gosforth:Ermelo!S321)</f>
        <v>0</v>
      </c>
      <c r="T321" s="79">
        <f>SUM(Gosforth:Ermelo!T321)</f>
        <v>0</v>
      </c>
      <c r="U321" s="78">
        <f>SUM(Gosforth:Ermelo!U321)</f>
        <v>0</v>
      </c>
      <c r="V321" s="77">
        <f>SUM(Gosforth:Ermelo!V321)</f>
        <v>0</v>
      </c>
      <c r="W321" s="79">
        <f>SUM(Gosforth:Ermelo!W321)</f>
        <v>0</v>
      </c>
      <c r="X321" s="79">
        <f>SUM(Gosforth:Ermelo!X321)</f>
        <v>0</v>
      </c>
      <c r="Y321" s="79">
        <f>SUM(Gosforth:Ermelo!Y321)</f>
        <v>0</v>
      </c>
      <c r="Z321" s="79">
        <f>SUM(Gosforth:Ermelo!Z321)</f>
        <v>0</v>
      </c>
      <c r="AA321" s="79">
        <f>SUM(Gosforth:Ermelo!AA321)</f>
        <v>0</v>
      </c>
      <c r="AB321" s="79">
        <f>SUM(Gosforth:Ermelo!AB321)</f>
        <v>0</v>
      </c>
      <c r="AC321" s="79">
        <f>SUM(Gosforth:Ermelo!AC321)</f>
        <v>0</v>
      </c>
      <c r="AD321" s="79">
        <f>SUM(Gosforth:Ermelo!AD321)</f>
        <v>0</v>
      </c>
      <c r="AE321" s="79">
        <f>SUM(Gosforth:Ermelo!AE321)</f>
        <v>0</v>
      </c>
      <c r="AF321" s="79">
        <f>SUM(Gosforth:Ermelo!AF321)</f>
        <v>0</v>
      </c>
      <c r="AG321" s="78">
        <f>SUM(Gosforth:Ermelo!AG321)</f>
        <v>0</v>
      </c>
      <c r="AH321" s="80">
        <f>SUM(Gosforth:Ermelo!AH321)</f>
        <v>0</v>
      </c>
      <c r="AI321" s="79">
        <f>SUM(Gosforth:Ermelo!AI321)</f>
        <v>0</v>
      </c>
      <c r="AJ321" s="79">
        <f>SUM(Gosforth:Ermelo!AJ321)</f>
        <v>0</v>
      </c>
      <c r="AK321" s="79">
        <f>SUM(Gosforth:Ermelo!AK321)</f>
        <v>0</v>
      </c>
      <c r="AL321" s="79">
        <f>SUM(Gosforth:Ermelo!AL321)</f>
        <v>0</v>
      </c>
      <c r="AM321" s="79">
        <f>SUM(Gosforth:Ermelo!AM321)</f>
        <v>0</v>
      </c>
      <c r="AN321" s="79">
        <f>SUM(Gosforth:Ermelo!AN321)</f>
        <v>0</v>
      </c>
      <c r="AO321" s="79">
        <f>SUM(Gosforth:Ermelo!AO321)</f>
        <v>0</v>
      </c>
      <c r="AP321" s="79">
        <f>SUM(Gosforth:Ermelo!AP321)</f>
        <v>0</v>
      </c>
      <c r="AQ321" s="79">
        <f>SUM(Gosforth:Ermelo!AQ321)</f>
        <v>0</v>
      </c>
      <c r="AR321" s="79">
        <f>SUM(Gosforth:Ermelo!AR321)</f>
        <v>0</v>
      </c>
      <c r="AS321" s="78">
        <f>SUM(Gosforth:Ermelo!AS321)</f>
        <v>0</v>
      </c>
      <c r="AT321" s="80">
        <f>SUM(Gosforth:Ermelo!AT321)</f>
        <v>0</v>
      </c>
      <c r="AU321" s="79">
        <f>SUM(Gosforth:Ermelo!AU321)</f>
        <v>0</v>
      </c>
      <c r="AV321" s="79">
        <f>SUM(Gosforth:Ermelo!AV321)</f>
        <v>0</v>
      </c>
      <c r="AW321" s="79">
        <f>SUM(Gosforth:Ermelo!AW321)</f>
        <v>0</v>
      </c>
      <c r="AX321" s="79">
        <f>SUM(Gosforth:Ermelo!AX321)</f>
        <v>0</v>
      </c>
      <c r="AY321" s="79">
        <f>SUM(Gosforth:Ermelo!AY321)</f>
        <v>0</v>
      </c>
      <c r="AZ321" s="79">
        <f>SUM(Gosforth:Ermelo!AZ321)</f>
        <v>0</v>
      </c>
      <c r="BA321" s="79">
        <f>SUM(Gosforth:Ermelo!BA321)</f>
        <v>0</v>
      </c>
      <c r="BB321" s="79">
        <f>SUM(Gosforth:Ermelo!BB321)</f>
        <v>0</v>
      </c>
      <c r="BC321" s="79">
        <f>SUM(Gosforth:Ermelo!BC321)</f>
        <v>0</v>
      </c>
      <c r="BD321" s="79">
        <f>SUM(Gosforth:Ermelo!BD321)</f>
        <v>0</v>
      </c>
      <c r="BE321" s="78">
        <f>SUM(Gosforth:Ermelo!BE321)</f>
        <v>0</v>
      </c>
      <c r="BF321" s="80">
        <f>SUM(Gosforth:Ermelo!BF321)</f>
        <v>0</v>
      </c>
      <c r="BG321" s="79">
        <f>SUM(Gosforth:Ermelo!BG321)</f>
        <v>0</v>
      </c>
      <c r="BH321" s="79">
        <f>SUM(Gosforth:Ermelo!BH321)</f>
        <v>0</v>
      </c>
      <c r="BI321" s="79">
        <f>SUM(Gosforth:Ermelo!BI321)</f>
        <v>0</v>
      </c>
      <c r="BJ321" s="79">
        <f>SUM(Gosforth:Ermelo!BJ321)</f>
        <v>0</v>
      </c>
      <c r="BK321" s="79">
        <f>SUM(Gosforth:Ermelo!BK321)</f>
        <v>0</v>
      </c>
      <c r="BL321" s="79">
        <f>SUM(Gosforth:Ermelo!BL321)</f>
        <v>0</v>
      </c>
      <c r="BM321" s="79">
        <f>SUM(Gosforth:Ermelo!BM321)</f>
        <v>0</v>
      </c>
      <c r="BN321" s="79">
        <f>SUM(Gosforth:Ermelo!BN321)</f>
        <v>0</v>
      </c>
      <c r="BO321" s="79">
        <f>SUM(Gosforth:Ermelo!BO321)</f>
        <v>0</v>
      </c>
      <c r="BP321" s="79">
        <f>SUM(Gosforth:Ermelo!BP321)</f>
        <v>0</v>
      </c>
      <c r="BQ321" s="78">
        <f>SUM(Gosforth:Ermelo!BQ321)</f>
        <v>0</v>
      </c>
      <c r="BR321" s="80">
        <f>SUM(Gosforth:Ermelo!BR321)</f>
        <v>0</v>
      </c>
      <c r="BS321" s="79">
        <f>SUM(Gosforth:Ermelo!BS321)</f>
        <v>0</v>
      </c>
      <c r="BT321" s="79">
        <f>SUM(Gosforth:Ermelo!BT321)</f>
        <v>0</v>
      </c>
      <c r="BU321" s="79">
        <f>SUM(Gosforth:Ermelo!BU321)</f>
        <v>0</v>
      </c>
      <c r="BV321" s="79">
        <f>SUM(Gosforth:Ermelo!BV321)</f>
        <v>0</v>
      </c>
      <c r="BW321" s="79">
        <f>SUM(Gosforth:Ermelo!BW321)</f>
        <v>0</v>
      </c>
      <c r="BX321" s="79">
        <f>SUM(Gosforth:Ermelo!BX321)</f>
        <v>0</v>
      </c>
      <c r="BY321" s="79">
        <f>SUM(Gosforth:Ermelo!BY321)</f>
        <v>0</v>
      </c>
      <c r="BZ321" s="79">
        <f>SUM(Gosforth:Ermelo!BZ321)</f>
        <v>0</v>
      </c>
      <c r="CA321" s="79">
        <f>SUM(Gosforth:Ermelo!CA321)</f>
        <v>0</v>
      </c>
      <c r="CB321" s="79">
        <f>SUM(Gosforth:Ermelo!CB321)</f>
        <v>0</v>
      </c>
      <c r="CC321" s="78">
        <f>SUM(Gosforth:Ermelo!CC321)</f>
        <v>0</v>
      </c>
      <c r="CD321" s="41" t="s">
        <v>54</v>
      </c>
    </row>
    <row r="322" spans="2:82" s="41" customFormat="1" ht="15">
      <c r="B322" s="103" t="s">
        <v>617</v>
      </c>
      <c r="C322" s="286" t="s">
        <v>618</v>
      </c>
      <c r="D322" s="132"/>
      <c r="E322" s="266"/>
      <c r="F322" s="221" t="b">
        <f>(Gosforth!G322+Dalpark!G322+Leandra!G322+Trichardt!G322+Ermelo!G322)=G322</f>
        <v>1</v>
      </c>
      <c r="G322" s="76"/>
      <c r="H322" s="77"/>
      <c r="I322" s="78"/>
      <c r="J322" s="77"/>
      <c r="K322" s="79"/>
      <c r="L322" s="79"/>
      <c r="M322" s="79"/>
      <c r="N322" s="79"/>
      <c r="O322" s="79"/>
      <c r="P322" s="79"/>
      <c r="Q322" s="79"/>
      <c r="R322" s="79"/>
      <c r="S322" s="79"/>
      <c r="T322" s="79"/>
      <c r="U322" s="78"/>
      <c r="V322" s="77"/>
      <c r="W322" s="79"/>
      <c r="X322" s="79"/>
      <c r="Y322" s="79"/>
      <c r="Z322" s="79"/>
      <c r="AA322" s="79"/>
      <c r="AB322" s="79"/>
      <c r="AC322" s="79"/>
      <c r="AD322" s="79"/>
      <c r="AE322" s="79"/>
      <c r="AF322" s="79"/>
      <c r="AG322" s="78"/>
      <c r="AH322" s="80"/>
      <c r="AI322" s="79"/>
      <c r="AJ322" s="79"/>
      <c r="AK322" s="79"/>
      <c r="AL322" s="79"/>
      <c r="AM322" s="79"/>
      <c r="AN322" s="79"/>
      <c r="AO322" s="79"/>
      <c r="AP322" s="79"/>
      <c r="AQ322" s="79"/>
      <c r="AR322" s="79"/>
      <c r="AS322" s="78"/>
      <c r="AT322" s="80"/>
      <c r="AU322" s="79"/>
      <c r="AV322" s="79"/>
      <c r="AW322" s="79"/>
      <c r="AX322" s="79"/>
      <c r="AY322" s="79"/>
      <c r="AZ322" s="79"/>
      <c r="BA322" s="79"/>
      <c r="BB322" s="79"/>
      <c r="BC322" s="79"/>
      <c r="BD322" s="79"/>
      <c r="BE322" s="78"/>
      <c r="BF322" s="80"/>
      <c r="BG322" s="79"/>
      <c r="BH322" s="79"/>
      <c r="BI322" s="79"/>
      <c r="BJ322" s="79"/>
      <c r="BK322" s="79"/>
      <c r="BL322" s="79"/>
      <c r="BM322" s="79"/>
      <c r="BN322" s="79"/>
      <c r="BO322" s="79"/>
      <c r="BP322" s="79"/>
      <c r="BQ322" s="78"/>
      <c r="BR322" s="80"/>
      <c r="BS322" s="79"/>
      <c r="BT322" s="79"/>
      <c r="BU322" s="79"/>
      <c r="BV322" s="79"/>
      <c r="BW322" s="79"/>
      <c r="BX322" s="79"/>
      <c r="BY322" s="79"/>
      <c r="BZ322" s="79"/>
      <c r="CA322" s="79"/>
      <c r="CB322" s="79"/>
      <c r="CC322" s="78"/>
      <c r="CD322" s="41" t="s">
        <v>54</v>
      </c>
    </row>
    <row r="323" spans="2:82" s="157" customFormat="1" ht="15">
      <c r="B323" s="75" t="s">
        <v>619</v>
      </c>
      <c r="C323" s="131" t="s">
        <v>620</v>
      </c>
      <c r="D323" s="132" t="s">
        <v>248</v>
      </c>
      <c r="E323" s="266">
        <f>SUM(Gosforth:Ermelo!E323)</f>
        <v>108</v>
      </c>
      <c r="F323" s="221" t="b">
        <f>(Gosforth!G323+Dalpark!G323+Leandra!G323+Trichardt!G323+Ermelo!G323)=G323</f>
        <v>1</v>
      </c>
      <c r="G323" s="76">
        <f t="shared" si="109"/>
        <v>0</v>
      </c>
      <c r="H323" s="77">
        <f>SUM(Gosforth:Ermelo!H323)</f>
        <v>0</v>
      </c>
      <c r="I323" s="78">
        <f>SUM(Gosforth:Ermelo!I323)</f>
        <v>0</v>
      </c>
      <c r="J323" s="77">
        <f>SUM(Gosforth:Ermelo!J323)</f>
        <v>0</v>
      </c>
      <c r="K323" s="79">
        <f>SUM(Gosforth:Ermelo!K323)</f>
        <v>0</v>
      </c>
      <c r="L323" s="79">
        <f>SUM(Gosforth:Ermelo!L323)</f>
        <v>0</v>
      </c>
      <c r="M323" s="79">
        <f>SUM(Gosforth:Ermelo!M323)</f>
        <v>0</v>
      </c>
      <c r="N323" s="79">
        <f>SUM(Gosforth:Ermelo!N323)</f>
        <v>0</v>
      </c>
      <c r="O323" s="79">
        <f>SUM(Gosforth:Ermelo!O323)</f>
        <v>0</v>
      </c>
      <c r="P323" s="79">
        <f>SUM(Gosforth:Ermelo!P323)</f>
        <v>0</v>
      </c>
      <c r="Q323" s="79">
        <f>SUM(Gosforth:Ermelo!Q323)</f>
        <v>0</v>
      </c>
      <c r="R323" s="79">
        <f>SUM(Gosforth:Ermelo!R323)</f>
        <v>0</v>
      </c>
      <c r="S323" s="79">
        <f>SUM(Gosforth:Ermelo!S323)</f>
        <v>0</v>
      </c>
      <c r="T323" s="79">
        <f>SUM(Gosforth:Ermelo!T323)</f>
        <v>0</v>
      </c>
      <c r="U323" s="78">
        <f>SUM(Gosforth:Ermelo!U323)</f>
        <v>0</v>
      </c>
      <c r="V323" s="77">
        <f>SUM(Gosforth:Ermelo!V323)</f>
        <v>0</v>
      </c>
      <c r="W323" s="79">
        <f>SUM(Gosforth:Ermelo!W323)</f>
        <v>0</v>
      </c>
      <c r="X323" s="79">
        <f>SUM(Gosforth:Ermelo!X323)</f>
        <v>0</v>
      </c>
      <c r="Y323" s="79">
        <f>SUM(Gosforth:Ermelo!Y323)</f>
        <v>0</v>
      </c>
      <c r="Z323" s="79">
        <f>SUM(Gosforth:Ermelo!Z323)</f>
        <v>0</v>
      </c>
      <c r="AA323" s="79">
        <f>SUM(Gosforth:Ermelo!AA323)</f>
        <v>0</v>
      </c>
      <c r="AB323" s="79">
        <f>SUM(Gosforth:Ermelo!AB323)</f>
        <v>0</v>
      </c>
      <c r="AC323" s="79">
        <f>SUM(Gosforth:Ermelo!AC323)</f>
        <v>0</v>
      </c>
      <c r="AD323" s="79">
        <f>SUM(Gosforth:Ermelo!AD323)</f>
        <v>0</v>
      </c>
      <c r="AE323" s="79">
        <f>SUM(Gosforth:Ermelo!AE323)</f>
        <v>0</v>
      </c>
      <c r="AF323" s="79">
        <f>SUM(Gosforth:Ermelo!AF323)</f>
        <v>0</v>
      </c>
      <c r="AG323" s="78">
        <f>SUM(Gosforth:Ermelo!AG323)</f>
        <v>0</v>
      </c>
      <c r="AH323" s="80">
        <f>SUM(Gosforth:Ermelo!AH323)</f>
        <v>0</v>
      </c>
      <c r="AI323" s="79">
        <f>SUM(Gosforth:Ermelo!AI323)</f>
        <v>0</v>
      </c>
      <c r="AJ323" s="79">
        <f>SUM(Gosforth:Ermelo!AJ323)</f>
        <v>0</v>
      </c>
      <c r="AK323" s="79">
        <f>SUM(Gosforth:Ermelo!AK323)</f>
        <v>0</v>
      </c>
      <c r="AL323" s="79">
        <f>SUM(Gosforth:Ermelo!AL323)</f>
        <v>0</v>
      </c>
      <c r="AM323" s="79">
        <f>SUM(Gosforth:Ermelo!AM323)</f>
        <v>0</v>
      </c>
      <c r="AN323" s="79">
        <f>SUM(Gosforth:Ermelo!AN323)</f>
        <v>0</v>
      </c>
      <c r="AO323" s="79">
        <f>SUM(Gosforth:Ermelo!AO323)</f>
        <v>0</v>
      </c>
      <c r="AP323" s="79">
        <f>SUM(Gosforth:Ermelo!AP323)</f>
        <v>0</v>
      </c>
      <c r="AQ323" s="79">
        <f>SUM(Gosforth:Ermelo!AQ323)</f>
        <v>0</v>
      </c>
      <c r="AR323" s="79">
        <f>SUM(Gosforth:Ermelo!AR323)</f>
        <v>0</v>
      </c>
      <c r="AS323" s="78">
        <f>SUM(Gosforth:Ermelo!AS323)</f>
        <v>0</v>
      </c>
      <c r="AT323" s="80">
        <f>SUM(Gosforth:Ermelo!AT323)</f>
        <v>0</v>
      </c>
      <c r="AU323" s="79">
        <f>SUM(Gosforth:Ermelo!AU323)</f>
        <v>0</v>
      </c>
      <c r="AV323" s="79">
        <f>SUM(Gosforth:Ermelo!AV323)</f>
        <v>0</v>
      </c>
      <c r="AW323" s="79">
        <f>SUM(Gosforth:Ermelo!AW323)</f>
        <v>0</v>
      </c>
      <c r="AX323" s="79">
        <f>SUM(Gosforth:Ermelo!AX323)</f>
        <v>0</v>
      </c>
      <c r="AY323" s="79">
        <f>SUM(Gosforth:Ermelo!AY323)</f>
        <v>0</v>
      </c>
      <c r="AZ323" s="79">
        <f>SUM(Gosforth:Ermelo!AZ323)</f>
        <v>0</v>
      </c>
      <c r="BA323" s="79">
        <f>SUM(Gosforth:Ermelo!BA323)</f>
        <v>0</v>
      </c>
      <c r="BB323" s="79">
        <f>SUM(Gosforth:Ermelo!BB323)</f>
        <v>0</v>
      </c>
      <c r="BC323" s="79">
        <f>SUM(Gosforth:Ermelo!BC323)</f>
        <v>0</v>
      </c>
      <c r="BD323" s="79">
        <f>SUM(Gosforth:Ermelo!BD323)</f>
        <v>0</v>
      </c>
      <c r="BE323" s="78">
        <f>SUM(Gosforth:Ermelo!BE323)</f>
        <v>0</v>
      </c>
      <c r="BF323" s="80">
        <f>SUM(Gosforth:Ermelo!BF323)</f>
        <v>0</v>
      </c>
      <c r="BG323" s="79">
        <f>SUM(Gosforth:Ermelo!BG323)</f>
        <v>0</v>
      </c>
      <c r="BH323" s="79">
        <f>SUM(Gosforth:Ermelo!BH323)</f>
        <v>0</v>
      </c>
      <c r="BI323" s="79">
        <f>SUM(Gosforth:Ermelo!BI323)</f>
        <v>0</v>
      </c>
      <c r="BJ323" s="79">
        <f>SUM(Gosforth:Ermelo!BJ323)</f>
        <v>0</v>
      </c>
      <c r="BK323" s="79">
        <f>SUM(Gosforth:Ermelo!BK323)</f>
        <v>0</v>
      </c>
      <c r="BL323" s="79">
        <f>SUM(Gosforth:Ermelo!BL323)</f>
        <v>0</v>
      </c>
      <c r="BM323" s="79">
        <f>SUM(Gosforth:Ermelo!BM323)</f>
        <v>0</v>
      </c>
      <c r="BN323" s="79">
        <f>SUM(Gosforth:Ermelo!BN323)</f>
        <v>0</v>
      </c>
      <c r="BO323" s="79">
        <f>SUM(Gosforth:Ermelo!BO323)</f>
        <v>0</v>
      </c>
      <c r="BP323" s="79">
        <f>SUM(Gosforth:Ermelo!BP323)</f>
        <v>0</v>
      </c>
      <c r="BQ323" s="78">
        <f>SUM(Gosforth:Ermelo!BQ323)</f>
        <v>0</v>
      </c>
      <c r="BR323" s="80">
        <f>SUM(Gosforth:Ermelo!BR323)</f>
        <v>0</v>
      </c>
      <c r="BS323" s="79">
        <f>SUM(Gosforth:Ermelo!BS323)</f>
        <v>0</v>
      </c>
      <c r="BT323" s="79">
        <f>SUM(Gosforth:Ermelo!BT323)</f>
        <v>0</v>
      </c>
      <c r="BU323" s="79">
        <f>SUM(Gosforth:Ermelo!BU323)</f>
        <v>0</v>
      </c>
      <c r="BV323" s="79">
        <f>SUM(Gosforth:Ermelo!BV323)</f>
        <v>0</v>
      </c>
      <c r="BW323" s="79">
        <f>SUM(Gosforth:Ermelo!BW323)</f>
        <v>0</v>
      </c>
      <c r="BX323" s="79">
        <f>SUM(Gosforth:Ermelo!BX323)</f>
        <v>0</v>
      </c>
      <c r="BY323" s="79">
        <f>SUM(Gosforth:Ermelo!BY323)</f>
        <v>0</v>
      </c>
      <c r="BZ323" s="79">
        <f>SUM(Gosforth:Ermelo!BZ323)</f>
        <v>0</v>
      </c>
      <c r="CA323" s="79">
        <f>SUM(Gosforth:Ermelo!CA323)</f>
        <v>0</v>
      </c>
      <c r="CB323" s="79">
        <f>SUM(Gosforth:Ermelo!CB323)</f>
        <v>0</v>
      </c>
      <c r="CC323" s="78">
        <f>SUM(Gosforth:Ermelo!CC323)</f>
        <v>0</v>
      </c>
      <c r="CD323" s="41" t="s">
        <v>54</v>
      </c>
    </row>
    <row r="324" spans="2:82" s="157" customFormat="1" ht="15">
      <c r="B324" s="75" t="s">
        <v>621</v>
      </c>
      <c r="C324" s="131" t="s">
        <v>622</v>
      </c>
      <c r="D324" s="132" t="s">
        <v>501</v>
      </c>
      <c r="E324" s="266">
        <f>SUM(Gosforth:Ermelo!E324)</f>
        <v>68</v>
      </c>
      <c r="F324" s="221" t="b">
        <f>(Gosforth!G324+Dalpark!G324+Leandra!G324+Trichardt!G324+Ermelo!G324)=G324</f>
        <v>1</v>
      </c>
      <c r="G324" s="76">
        <f t="shared" si="109"/>
        <v>0</v>
      </c>
      <c r="H324" s="77">
        <f>SUM(Gosforth:Ermelo!H324)</f>
        <v>0</v>
      </c>
      <c r="I324" s="78">
        <f>SUM(Gosforth:Ermelo!I324)</f>
        <v>0</v>
      </c>
      <c r="J324" s="77">
        <f>SUM(Gosforth:Ermelo!J324)</f>
        <v>0</v>
      </c>
      <c r="K324" s="79">
        <f>SUM(Gosforth:Ermelo!K324)</f>
        <v>0</v>
      </c>
      <c r="L324" s="79">
        <f>SUM(Gosforth:Ermelo!L324)</f>
        <v>0</v>
      </c>
      <c r="M324" s="79">
        <f>SUM(Gosforth:Ermelo!M324)</f>
        <v>0</v>
      </c>
      <c r="N324" s="79">
        <f>SUM(Gosforth:Ermelo!N324)</f>
        <v>0</v>
      </c>
      <c r="O324" s="79">
        <f>SUM(Gosforth:Ermelo!O324)</f>
        <v>0</v>
      </c>
      <c r="P324" s="79">
        <f>SUM(Gosforth:Ermelo!P324)</f>
        <v>0</v>
      </c>
      <c r="Q324" s="79">
        <f>SUM(Gosforth:Ermelo!Q324)</f>
        <v>0</v>
      </c>
      <c r="R324" s="79">
        <f>SUM(Gosforth:Ermelo!R324)</f>
        <v>0</v>
      </c>
      <c r="S324" s="79">
        <f>SUM(Gosforth:Ermelo!S324)</f>
        <v>0</v>
      </c>
      <c r="T324" s="79">
        <f>SUM(Gosforth:Ermelo!T324)</f>
        <v>0</v>
      </c>
      <c r="U324" s="78">
        <f>SUM(Gosforth:Ermelo!U324)</f>
        <v>0</v>
      </c>
      <c r="V324" s="77">
        <f>SUM(Gosforth:Ermelo!V324)</f>
        <v>0</v>
      </c>
      <c r="W324" s="79">
        <f>SUM(Gosforth:Ermelo!W324)</f>
        <v>0</v>
      </c>
      <c r="X324" s="79">
        <f>SUM(Gosforth:Ermelo!X324)</f>
        <v>0</v>
      </c>
      <c r="Y324" s="79">
        <f>SUM(Gosforth:Ermelo!Y324)</f>
        <v>0</v>
      </c>
      <c r="Z324" s="79">
        <f>SUM(Gosforth:Ermelo!Z324)</f>
        <v>0</v>
      </c>
      <c r="AA324" s="79">
        <f>SUM(Gosforth:Ermelo!AA324)</f>
        <v>0</v>
      </c>
      <c r="AB324" s="79">
        <f>SUM(Gosforth:Ermelo!AB324)</f>
        <v>0</v>
      </c>
      <c r="AC324" s="79">
        <f>SUM(Gosforth:Ermelo!AC324)</f>
        <v>0</v>
      </c>
      <c r="AD324" s="79">
        <f>SUM(Gosforth:Ermelo!AD324)</f>
        <v>0</v>
      </c>
      <c r="AE324" s="79">
        <f>SUM(Gosforth:Ermelo!AE324)</f>
        <v>0</v>
      </c>
      <c r="AF324" s="79">
        <f>SUM(Gosforth:Ermelo!AF324)</f>
        <v>0</v>
      </c>
      <c r="AG324" s="78">
        <f>SUM(Gosforth:Ermelo!AG324)</f>
        <v>0</v>
      </c>
      <c r="AH324" s="80">
        <f>SUM(Gosforth:Ermelo!AH324)</f>
        <v>0</v>
      </c>
      <c r="AI324" s="79">
        <f>SUM(Gosforth:Ermelo!AI324)</f>
        <v>0</v>
      </c>
      <c r="AJ324" s="79">
        <f>SUM(Gosforth:Ermelo!AJ324)</f>
        <v>0</v>
      </c>
      <c r="AK324" s="79">
        <f>SUM(Gosforth:Ermelo!AK324)</f>
        <v>0</v>
      </c>
      <c r="AL324" s="79">
        <f>SUM(Gosforth:Ermelo!AL324)</f>
        <v>0</v>
      </c>
      <c r="AM324" s="79">
        <f>SUM(Gosforth:Ermelo!AM324)</f>
        <v>0</v>
      </c>
      <c r="AN324" s="79">
        <f>SUM(Gosforth:Ermelo!AN324)</f>
        <v>0</v>
      </c>
      <c r="AO324" s="79">
        <f>SUM(Gosforth:Ermelo!AO324)</f>
        <v>0</v>
      </c>
      <c r="AP324" s="79">
        <f>SUM(Gosforth:Ermelo!AP324)</f>
        <v>0</v>
      </c>
      <c r="AQ324" s="79">
        <f>SUM(Gosforth:Ermelo!AQ324)</f>
        <v>0</v>
      </c>
      <c r="AR324" s="79">
        <f>SUM(Gosforth:Ermelo!AR324)</f>
        <v>0</v>
      </c>
      <c r="AS324" s="78">
        <f>SUM(Gosforth:Ermelo!AS324)</f>
        <v>0</v>
      </c>
      <c r="AT324" s="80">
        <f>SUM(Gosforth:Ermelo!AT324)</f>
        <v>0</v>
      </c>
      <c r="AU324" s="79">
        <f>SUM(Gosforth:Ermelo!AU324)</f>
        <v>0</v>
      </c>
      <c r="AV324" s="79">
        <f>SUM(Gosforth:Ermelo!AV324)</f>
        <v>0</v>
      </c>
      <c r="AW324" s="79">
        <f>SUM(Gosforth:Ermelo!AW324)</f>
        <v>0</v>
      </c>
      <c r="AX324" s="79">
        <f>SUM(Gosforth:Ermelo!AX324)</f>
        <v>0</v>
      </c>
      <c r="AY324" s="79">
        <f>SUM(Gosforth:Ermelo!AY324)</f>
        <v>0</v>
      </c>
      <c r="AZ324" s="79">
        <f>SUM(Gosforth:Ermelo!AZ324)</f>
        <v>0</v>
      </c>
      <c r="BA324" s="79">
        <f>SUM(Gosforth:Ermelo!BA324)</f>
        <v>0</v>
      </c>
      <c r="BB324" s="79">
        <f>SUM(Gosforth:Ermelo!BB324)</f>
        <v>0</v>
      </c>
      <c r="BC324" s="79">
        <f>SUM(Gosforth:Ermelo!BC324)</f>
        <v>0</v>
      </c>
      <c r="BD324" s="79">
        <f>SUM(Gosforth:Ermelo!BD324)</f>
        <v>0</v>
      </c>
      <c r="BE324" s="78">
        <f>SUM(Gosforth:Ermelo!BE324)</f>
        <v>0</v>
      </c>
      <c r="BF324" s="80">
        <f>SUM(Gosforth:Ermelo!BF324)</f>
        <v>0</v>
      </c>
      <c r="BG324" s="79">
        <f>SUM(Gosforth:Ermelo!BG324)</f>
        <v>0</v>
      </c>
      <c r="BH324" s="79">
        <f>SUM(Gosforth:Ermelo!BH324)</f>
        <v>0</v>
      </c>
      <c r="BI324" s="79">
        <f>SUM(Gosforth:Ermelo!BI324)</f>
        <v>0</v>
      </c>
      <c r="BJ324" s="79">
        <f>SUM(Gosforth:Ermelo!BJ324)</f>
        <v>0</v>
      </c>
      <c r="BK324" s="79">
        <f>SUM(Gosforth:Ermelo!BK324)</f>
        <v>0</v>
      </c>
      <c r="BL324" s="79">
        <f>SUM(Gosforth:Ermelo!BL324)</f>
        <v>0</v>
      </c>
      <c r="BM324" s="79">
        <f>SUM(Gosforth:Ermelo!BM324)</f>
        <v>0</v>
      </c>
      <c r="BN324" s="79">
        <f>SUM(Gosforth:Ermelo!BN324)</f>
        <v>0</v>
      </c>
      <c r="BO324" s="79">
        <f>SUM(Gosforth:Ermelo!BO324)</f>
        <v>0</v>
      </c>
      <c r="BP324" s="79">
        <f>SUM(Gosforth:Ermelo!BP324)</f>
        <v>0</v>
      </c>
      <c r="BQ324" s="78">
        <f>SUM(Gosforth:Ermelo!BQ324)</f>
        <v>0</v>
      </c>
      <c r="BR324" s="80">
        <f>SUM(Gosforth:Ermelo!BR324)</f>
        <v>0</v>
      </c>
      <c r="BS324" s="79">
        <f>SUM(Gosforth:Ermelo!BS324)</f>
        <v>0</v>
      </c>
      <c r="BT324" s="79">
        <f>SUM(Gosforth:Ermelo!BT324)</f>
        <v>0</v>
      </c>
      <c r="BU324" s="79">
        <f>SUM(Gosforth:Ermelo!BU324)</f>
        <v>0</v>
      </c>
      <c r="BV324" s="79">
        <f>SUM(Gosforth:Ermelo!BV324)</f>
        <v>0</v>
      </c>
      <c r="BW324" s="79">
        <f>SUM(Gosforth:Ermelo!BW324)</f>
        <v>0</v>
      </c>
      <c r="BX324" s="79">
        <f>SUM(Gosforth:Ermelo!BX324)</f>
        <v>0</v>
      </c>
      <c r="BY324" s="79">
        <f>SUM(Gosforth:Ermelo!BY324)</f>
        <v>0</v>
      </c>
      <c r="BZ324" s="79">
        <f>SUM(Gosforth:Ermelo!BZ324)</f>
        <v>0</v>
      </c>
      <c r="CA324" s="79">
        <f>SUM(Gosforth:Ermelo!CA324)</f>
        <v>0</v>
      </c>
      <c r="CB324" s="79">
        <f>SUM(Gosforth:Ermelo!CB324)</f>
        <v>0</v>
      </c>
      <c r="CC324" s="78">
        <f>SUM(Gosforth:Ermelo!CC324)</f>
        <v>0</v>
      </c>
      <c r="CD324" s="41" t="s">
        <v>54</v>
      </c>
    </row>
    <row r="325" spans="2:82" s="157" customFormat="1" ht="15">
      <c r="B325" s="103" t="s">
        <v>623</v>
      </c>
      <c r="C325" s="286" t="s">
        <v>624</v>
      </c>
      <c r="D325" s="132"/>
      <c r="E325" s="266"/>
      <c r="F325" s="221" t="b">
        <f>(Gosforth!G325+Dalpark!G325+Leandra!G325+Trichardt!G325+Ermelo!G325)=G325</f>
        <v>1</v>
      </c>
      <c r="G325" s="76"/>
      <c r="H325" s="77"/>
      <c r="I325" s="78"/>
      <c r="J325" s="77"/>
      <c r="K325" s="79"/>
      <c r="L325" s="79"/>
      <c r="M325" s="79"/>
      <c r="N325" s="79"/>
      <c r="O325" s="79"/>
      <c r="P325" s="79"/>
      <c r="Q325" s="79"/>
      <c r="R325" s="79"/>
      <c r="S325" s="79"/>
      <c r="T325" s="79"/>
      <c r="U325" s="78"/>
      <c r="V325" s="77"/>
      <c r="W325" s="79"/>
      <c r="X325" s="79"/>
      <c r="Y325" s="79"/>
      <c r="Z325" s="79"/>
      <c r="AA325" s="79"/>
      <c r="AB325" s="79"/>
      <c r="AC325" s="79"/>
      <c r="AD325" s="79"/>
      <c r="AE325" s="79"/>
      <c r="AF325" s="79"/>
      <c r="AG325" s="78"/>
      <c r="AH325" s="80"/>
      <c r="AI325" s="79"/>
      <c r="AJ325" s="79"/>
      <c r="AK325" s="79"/>
      <c r="AL325" s="79"/>
      <c r="AM325" s="79"/>
      <c r="AN325" s="79"/>
      <c r="AO325" s="79"/>
      <c r="AP325" s="79"/>
      <c r="AQ325" s="79"/>
      <c r="AR325" s="79"/>
      <c r="AS325" s="78"/>
      <c r="AT325" s="80"/>
      <c r="AU325" s="79"/>
      <c r="AV325" s="79"/>
      <c r="AW325" s="79"/>
      <c r="AX325" s="79"/>
      <c r="AY325" s="79"/>
      <c r="AZ325" s="79"/>
      <c r="BA325" s="79"/>
      <c r="BB325" s="79"/>
      <c r="BC325" s="79"/>
      <c r="BD325" s="79"/>
      <c r="BE325" s="78"/>
      <c r="BF325" s="80"/>
      <c r="BG325" s="79"/>
      <c r="BH325" s="79"/>
      <c r="BI325" s="79"/>
      <c r="BJ325" s="79"/>
      <c r="BK325" s="79"/>
      <c r="BL325" s="79"/>
      <c r="BM325" s="79"/>
      <c r="BN325" s="79"/>
      <c r="BO325" s="79"/>
      <c r="BP325" s="79"/>
      <c r="BQ325" s="78"/>
      <c r="BR325" s="80"/>
      <c r="BS325" s="79"/>
      <c r="BT325" s="79"/>
      <c r="BU325" s="79"/>
      <c r="BV325" s="79"/>
      <c r="BW325" s="79"/>
      <c r="BX325" s="79"/>
      <c r="BY325" s="79"/>
      <c r="BZ325" s="79"/>
      <c r="CA325" s="79"/>
      <c r="CB325" s="79"/>
      <c r="CC325" s="78"/>
      <c r="CD325" s="41" t="s">
        <v>54</v>
      </c>
    </row>
    <row r="326" spans="2:82" s="41" customFormat="1" ht="15">
      <c r="B326" s="75" t="s">
        <v>625</v>
      </c>
      <c r="C326" s="131" t="s">
        <v>626</v>
      </c>
      <c r="D326" s="132" t="s">
        <v>92</v>
      </c>
      <c r="E326" s="266">
        <f>SUM(Gosforth:Ermelo!E326)</f>
        <v>2</v>
      </c>
      <c r="F326" s="221" t="b">
        <f>(Gosforth!G326+Dalpark!G326+Leandra!G326+Trichardt!G326+Ermelo!G326)=G326</f>
        <v>1</v>
      </c>
      <c r="G326" s="76">
        <f t="shared" si="109"/>
        <v>0</v>
      </c>
      <c r="H326" s="77">
        <f>SUM(Gosforth:Ermelo!H326)</f>
        <v>0</v>
      </c>
      <c r="I326" s="78">
        <f>SUM(Gosforth:Ermelo!I326)</f>
        <v>0</v>
      </c>
      <c r="J326" s="77">
        <f>SUM(Gosforth:Ermelo!J326)</f>
        <v>0</v>
      </c>
      <c r="K326" s="79">
        <f>SUM(Gosforth:Ermelo!K326)</f>
        <v>0</v>
      </c>
      <c r="L326" s="79">
        <f>SUM(Gosforth:Ermelo!L326)</f>
        <v>0</v>
      </c>
      <c r="M326" s="79">
        <f>SUM(Gosforth:Ermelo!M326)</f>
        <v>0</v>
      </c>
      <c r="N326" s="79">
        <f>SUM(Gosforth:Ermelo!N326)</f>
        <v>0</v>
      </c>
      <c r="O326" s="79">
        <f>SUM(Gosforth:Ermelo!O326)</f>
        <v>0</v>
      </c>
      <c r="P326" s="79">
        <f>SUM(Gosforth:Ermelo!P326)</f>
        <v>0</v>
      </c>
      <c r="Q326" s="79">
        <f>SUM(Gosforth:Ermelo!Q326)</f>
        <v>0</v>
      </c>
      <c r="R326" s="79">
        <f>SUM(Gosforth:Ermelo!R326)</f>
        <v>0</v>
      </c>
      <c r="S326" s="79">
        <f>SUM(Gosforth:Ermelo!S326)</f>
        <v>0</v>
      </c>
      <c r="T326" s="79">
        <f>SUM(Gosforth:Ermelo!T326)</f>
        <v>0</v>
      </c>
      <c r="U326" s="78">
        <f>SUM(Gosforth:Ermelo!U326)</f>
        <v>0</v>
      </c>
      <c r="V326" s="77">
        <f>SUM(Gosforth:Ermelo!V326)</f>
        <v>0</v>
      </c>
      <c r="W326" s="79">
        <f>SUM(Gosforth:Ermelo!W326)</f>
        <v>0</v>
      </c>
      <c r="X326" s="79">
        <f>SUM(Gosforth:Ermelo!X326)</f>
        <v>0</v>
      </c>
      <c r="Y326" s="79">
        <f>SUM(Gosforth:Ermelo!Y326)</f>
        <v>0</v>
      </c>
      <c r="Z326" s="79">
        <f>SUM(Gosforth:Ermelo!Z326)</f>
        <v>0</v>
      </c>
      <c r="AA326" s="79">
        <f>SUM(Gosforth:Ermelo!AA326)</f>
        <v>0</v>
      </c>
      <c r="AB326" s="79">
        <f>SUM(Gosforth:Ermelo!AB326)</f>
        <v>0</v>
      </c>
      <c r="AC326" s="79">
        <f>SUM(Gosforth:Ermelo!AC326)</f>
        <v>0</v>
      </c>
      <c r="AD326" s="79">
        <f>SUM(Gosforth:Ermelo!AD326)</f>
        <v>0</v>
      </c>
      <c r="AE326" s="79">
        <f>SUM(Gosforth:Ermelo!AE326)</f>
        <v>0</v>
      </c>
      <c r="AF326" s="79">
        <f>SUM(Gosforth:Ermelo!AF326)</f>
        <v>0</v>
      </c>
      <c r="AG326" s="78">
        <f>SUM(Gosforth:Ermelo!AG326)</f>
        <v>0</v>
      </c>
      <c r="AH326" s="80">
        <f>SUM(Gosforth:Ermelo!AH326)</f>
        <v>0</v>
      </c>
      <c r="AI326" s="79">
        <f>SUM(Gosforth:Ermelo!AI326)</f>
        <v>0</v>
      </c>
      <c r="AJ326" s="79">
        <f>SUM(Gosforth:Ermelo!AJ326)</f>
        <v>0</v>
      </c>
      <c r="AK326" s="79">
        <f>SUM(Gosforth:Ermelo!AK326)</f>
        <v>0</v>
      </c>
      <c r="AL326" s="79">
        <f>SUM(Gosforth:Ermelo!AL326)</f>
        <v>0</v>
      </c>
      <c r="AM326" s="79">
        <f>SUM(Gosforth:Ermelo!AM326)</f>
        <v>0</v>
      </c>
      <c r="AN326" s="79">
        <f>SUM(Gosforth:Ermelo!AN326)</f>
        <v>0</v>
      </c>
      <c r="AO326" s="79">
        <f>SUM(Gosforth:Ermelo!AO326)</f>
        <v>0</v>
      </c>
      <c r="AP326" s="79">
        <f>SUM(Gosforth:Ermelo!AP326)</f>
        <v>0</v>
      </c>
      <c r="AQ326" s="79">
        <f>SUM(Gosforth:Ermelo!AQ326)</f>
        <v>0</v>
      </c>
      <c r="AR326" s="79">
        <f>SUM(Gosforth:Ermelo!AR326)</f>
        <v>0</v>
      </c>
      <c r="AS326" s="78">
        <f>SUM(Gosforth:Ermelo!AS326)</f>
        <v>0</v>
      </c>
      <c r="AT326" s="80">
        <f>SUM(Gosforth:Ermelo!AT326)</f>
        <v>0</v>
      </c>
      <c r="AU326" s="79">
        <f>SUM(Gosforth:Ermelo!AU326)</f>
        <v>0</v>
      </c>
      <c r="AV326" s="79">
        <f>SUM(Gosforth:Ermelo!AV326)</f>
        <v>0</v>
      </c>
      <c r="AW326" s="79">
        <f>SUM(Gosforth:Ermelo!AW326)</f>
        <v>0</v>
      </c>
      <c r="AX326" s="79">
        <f>SUM(Gosforth:Ermelo!AX326)</f>
        <v>0</v>
      </c>
      <c r="AY326" s="79">
        <f>SUM(Gosforth:Ermelo!AY326)</f>
        <v>0</v>
      </c>
      <c r="AZ326" s="79">
        <f>SUM(Gosforth:Ermelo!AZ326)</f>
        <v>0</v>
      </c>
      <c r="BA326" s="79">
        <f>SUM(Gosforth:Ermelo!BA326)</f>
        <v>0</v>
      </c>
      <c r="BB326" s="79">
        <f>SUM(Gosforth:Ermelo!BB326)</f>
        <v>0</v>
      </c>
      <c r="BC326" s="79">
        <f>SUM(Gosforth:Ermelo!BC326)</f>
        <v>0</v>
      </c>
      <c r="BD326" s="79">
        <f>SUM(Gosforth:Ermelo!BD326)</f>
        <v>0</v>
      </c>
      <c r="BE326" s="78">
        <f>SUM(Gosforth:Ermelo!BE326)</f>
        <v>0</v>
      </c>
      <c r="BF326" s="80">
        <f>SUM(Gosforth:Ermelo!BF326)</f>
        <v>0</v>
      </c>
      <c r="BG326" s="79">
        <f>SUM(Gosforth:Ermelo!BG326)</f>
        <v>0</v>
      </c>
      <c r="BH326" s="79">
        <f>SUM(Gosforth:Ermelo!BH326)</f>
        <v>0</v>
      </c>
      <c r="BI326" s="79">
        <f>SUM(Gosforth:Ermelo!BI326)</f>
        <v>0</v>
      </c>
      <c r="BJ326" s="79">
        <f>SUM(Gosforth:Ermelo!BJ326)</f>
        <v>0</v>
      </c>
      <c r="BK326" s="79">
        <f>SUM(Gosforth:Ermelo!BK326)</f>
        <v>0</v>
      </c>
      <c r="BL326" s="79">
        <f>SUM(Gosforth:Ermelo!BL326)</f>
        <v>0</v>
      </c>
      <c r="BM326" s="79">
        <f>SUM(Gosforth:Ermelo!BM326)</f>
        <v>0</v>
      </c>
      <c r="BN326" s="79">
        <f>SUM(Gosforth:Ermelo!BN326)</f>
        <v>0</v>
      </c>
      <c r="BO326" s="79">
        <f>SUM(Gosforth:Ermelo!BO326)</f>
        <v>0</v>
      </c>
      <c r="BP326" s="79">
        <f>SUM(Gosforth:Ermelo!BP326)</f>
        <v>0</v>
      </c>
      <c r="BQ326" s="78">
        <f>SUM(Gosforth:Ermelo!BQ326)</f>
        <v>0</v>
      </c>
      <c r="BR326" s="80">
        <f>SUM(Gosforth:Ermelo!BR326)</f>
        <v>0</v>
      </c>
      <c r="BS326" s="79">
        <f>SUM(Gosforth:Ermelo!BS326)</f>
        <v>0</v>
      </c>
      <c r="BT326" s="79">
        <f>SUM(Gosforth:Ermelo!BT326)</f>
        <v>0</v>
      </c>
      <c r="BU326" s="79">
        <f>SUM(Gosforth:Ermelo!BU326)</f>
        <v>0</v>
      </c>
      <c r="BV326" s="79">
        <f>SUM(Gosforth:Ermelo!BV326)</f>
        <v>0</v>
      </c>
      <c r="BW326" s="79">
        <f>SUM(Gosforth:Ermelo!BW326)</f>
        <v>0</v>
      </c>
      <c r="BX326" s="79">
        <f>SUM(Gosforth:Ermelo!BX326)</f>
        <v>0</v>
      </c>
      <c r="BY326" s="79">
        <f>SUM(Gosforth:Ermelo!BY326)</f>
        <v>0</v>
      </c>
      <c r="BZ326" s="79">
        <f>SUM(Gosforth:Ermelo!BZ326)</f>
        <v>0</v>
      </c>
      <c r="CA326" s="79">
        <f>SUM(Gosforth:Ermelo!CA326)</f>
        <v>0</v>
      </c>
      <c r="CB326" s="79">
        <f>SUM(Gosforth:Ermelo!CB326)</f>
        <v>0</v>
      </c>
      <c r="CC326" s="78">
        <f>SUM(Gosforth:Ermelo!CC326)</f>
        <v>0</v>
      </c>
      <c r="CD326" s="41" t="s">
        <v>54</v>
      </c>
    </row>
    <row r="327" spans="2:82" s="41" customFormat="1" ht="15">
      <c r="B327" s="103" t="s">
        <v>627</v>
      </c>
      <c r="C327" s="286" t="s">
        <v>628</v>
      </c>
      <c r="D327" s="132"/>
      <c r="E327" s="266"/>
      <c r="F327" s="221" t="b">
        <f>(Gosforth!G327+Dalpark!G327+Leandra!G327+Trichardt!G327+Ermelo!G327)=G327</f>
        <v>1</v>
      </c>
      <c r="G327" s="76"/>
      <c r="H327" s="77"/>
      <c r="I327" s="78"/>
      <c r="J327" s="77"/>
      <c r="K327" s="79"/>
      <c r="L327" s="79"/>
      <c r="M327" s="79"/>
      <c r="N327" s="79"/>
      <c r="O327" s="79"/>
      <c r="P327" s="79"/>
      <c r="Q327" s="79"/>
      <c r="R327" s="79"/>
      <c r="S327" s="79"/>
      <c r="T327" s="79"/>
      <c r="U327" s="78"/>
      <c r="V327" s="77"/>
      <c r="W327" s="79"/>
      <c r="X327" s="79"/>
      <c r="Y327" s="79"/>
      <c r="Z327" s="79"/>
      <c r="AA327" s="79"/>
      <c r="AB327" s="79"/>
      <c r="AC327" s="79"/>
      <c r="AD327" s="79"/>
      <c r="AE327" s="79"/>
      <c r="AF327" s="79"/>
      <c r="AG327" s="78"/>
      <c r="AH327" s="80"/>
      <c r="AI327" s="79"/>
      <c r="AJ327" s="79"/>
      <c r="AK327" s="79"/>
      <c r="AL327" s="79"/>
      <c r="AM327" s="79"/>
      <c r="AN327" s="79"/>
      <c r="AO327" s="79"/>
      <c r="AP327" s="79"/>
      <c r="AQ327" s="79"/>
      <c r="AR327" s="79"/>
      <c r="AS327" s="78"/>
      <c r="AT327" s="80"/>
      <c r="AU327" s="79"/>
      <c r="AV327" s="79"/>
      <c r="AW327" s="79"/>
      <c r="AX327" s="79"/>
      <c r="AY327" s="79"/>
      <c r="AZ327" s="79"/>
      <c r="BA327" s="79"/>
      <c r="BB327" s="79"/>
      <c r="BC327" s="79"/>
      <c r="BD327" s="79"/>
      <c r="BE327" s="78"/>
      <c r="BF327" s="80"/>
      <c r="BG327" s="79"/>
      <c r="BH327" s="79"/>
      <c r="BI327" s="79"/>
      <c r="BJ327" s="79"/>
      <c r="BK327" s="79"/>
      <c r="BL327" s="79"/>
      <c r="BM327" s="79"/>
      <c r="BN327" s="79"/>
      <c r="BO327" s="79"/>
      <c r="BP327" s="79"/>
      <c r="BQ327" s="78"/>
      <c r="BR327" s="80"/>
      <c r="BS327" s="79"/>
      <c r="BT327" s="79"/>
      <c r="BU327" s="79"/>
      <c r="BV327" s="79"/>
      <c r="BW327" s="79"/>
      <c r="BX327" s="79"/>
      <c r="BY327" s="79"/>
      <c r="BZ327" s="79"/>
      <c r="CA327" s="79"/>
      <c r="CB327" s="79"/>
      <c r="CC327" s="78"/>
      <c r="CD327" s="41" t="s">
        <v>54</v>
      </c>
    </row>
    <row r="328" spans="2:82" s="157" customFormat="1" ht="15">
      <c r="B328" s="75" t="s">
        <v>629</v>
      </c>
      <c r="C328" s="131" t="s">
        <v>630</v>
      </c>
      <c r="D328" s="132" t="s">
        <v>631</v>
      </c>
      <c r="E328" s="266">
        <f>SUM(Gosforth:Ermelo!E328)</f>
        <v>1500</v>
      </c>
      <c r="F328" s="221" t="b">
        <f>(Gosforth!G328+Dalpark!G328+Leandra!G328+Trichardt!G328+Ermelo!G328)=G328</f>
        <v>1</v>
      </c>
      <c r="G328" s="76">
        <f t="shared" si="109"/>
        <v>0</v>
      </c>
      <c r="H328" s="77">
        <f>SUM(Gosforth:Ermelo!H328)</f>
        <v>0</v>
      </c>
      <c r="I328" s="78">
        <f>SUM(Gosforth:Ermelo!I328)</f>
        <v>0</v>
      </c>
      <c r="J328" s="77">
        <f>SUM(Gosforth:Ermelo!J328)</f>
        <v>0</v>
      </c>
      <c r="K328" s="79">
        <f>SUM(Gosforth:Ermelo!K328)</f>
        <v>0</v>
      </c>
      <c r="L328" s="79">
        <f>SUM(Gosforth:Ermelo!L328)</f>
        <v>0</v>
      </c>
      <c r="M328" s="79">
        <f>SUM(Gosforth:Ermelo!M328)</f>
        <v>0</v>
      </c>
      <c r="N328" s="79">
        <f>SUM(Gosforth:Ermelo!N328)</f>
        <v>0</v>
      </c>
      <c r="O328" s="79">
        <f>SUM(Gosforth:Ermelo!O328)</f>
        <v>0</v>
      </c>
      <c r="P328" s="79">
        <f>SUM(Gosforth:Ermelo!P328)</f>
        <v>0</v>
      </c>
      <c r="Q328" s="79">
        <f>SUM(Gosforth:Ermelo!Q328)</f>
        <v>0</v>
      </c>
      <c r="R328" s="79">
        <f>SUM(Gosforth:Ermelo!R328)</f>
        <v>0</v>
      </c>
      <c r="S328" s="79">
        <f>SUM(Gosforth:Ermelo!S328)</f>
        <v>0</v>
      </c>
      <c r="T328" s="79">
        <f>SUM(Gosforth:Ermelo!T328)</f>
        <v>0</v>
      </c>
      <c r="U328" s="78">
        <f>SUM(Gosforth:Ermelo!U328)</f>
        <v>0</v>
      </c>
      <c r="V328" s="77">
        <f>SUM(Gosforth:Ermelo!V328)</f>
        <v>0</v>
      </c>
      <c r="W328" s="79">
        <f>SUM(Gosforth:Ermelo!W328)</f>
        <v>0</v>
      </c>
      <c r="X328" s="79">
        <f>SUM(Gosforth:Ermelo!X328)</f>
        <v>0</v>
      </c>
      <c r="Y328" s="79">
        <f>SUM(Gosforth:Ermelo!Y328)</f>
        <v>0</v>
      </c>
      <c r="Z328" s="79">
        <f>SUM(Gosforth:Ermelo!Z328)</f>
        <v>0</v>
      </c>
      <c r="AA328" s="79">
        <f>SUM(Gosforth:Ermelo!AA328)</f>
        <v>0</v>
      </c>
      <c r="AB328" s="79">
        <f>SUM(Gosforth:Ermelo!AB328)</f>
        <v>0</v>
      </c>
      <c r="AC328" s="79">
        <f>SUM(Gosforth:Ermelo!AC328)</f>
        <v>0</v>
      </c>
      <c r="AD328" s="79">
        <f>SUM(Gosforth:Ermelo!AD328)</f>
        <v>0</v>
      </c>
      <c r="AE328" s="79">
        <f>SUM(Gosforth:Ermelo!AE328)</f>
        <v>0</v>
      </c>
      <c r="AF328" s="79">
        <f>SUM(Gosforth:Ermelo!AF328)</f>
        <v>0</v>
      </c>
      <c r="AG328" s="78">
        <f>SUM(Gosforth:Ermelo!AG328)</f>
        <v>0</v>
      </c>
      <c r="AH328" s="80">
        <f>SUM(Gosforth:Ermelo!AH328)</f>
        <v>0</v>
      </c>
      <c r="AI328" s="79">
        <f>SUM(Gosforth:Ermelo!AI328)</f>
        <v>0</v>
      </c>
      <c r="AJ328" s="79">
        <f>SUM(Gosforth:Ermelo!AJ328)</f>
        <v>0</v>
      </c>
      <c r="AK328" s="79">
        <f>SUM(Gosforth:Ermelo!AK328)</f>
        <v>0</v>
      </c>
      <c r="AL328" s="79">
        <f>SUM(Gosforth:Ermelo!AL328)</f>
        <v>0</v>
      </c>
      <c r="AM328" s="79">
        <f>SUM(Gosforth:Ermelo!AM328)</f>
        <v>0</v>
      </c>
      <c r="AN328" s="79">
        <f>SUM(Gosforth:Ermelo!AN328)</f>
        <v>0</v>
      </c>
      <c r="AO328" s="79">
        <f>SUM(Gosforth:Ermelo!AO328)</f>
        <v>0</v>
      </c>
      <c r="AP328" s="79">
        <f>SUM(Gosforth:Ermelo!AP328)</f>
        <v>0</v>
      </c>
      <c r="AQ328" s="79">
        <f>SUM(Gosforth:Ermelo!AQ328)</f>
        <v>0</v>
      </c>
      <c r="AR328" s="79">
        <f>SUM(Gosforth:Ermelo!AR328)</f>
        <v>0</v>
      </c>
      <c r="AS328" s="78">
        <f>SUM(Gosforth:Ermelo!AS328)</f>
        <v>0</v>
      </c>
      <c r="AT328" s="80">
        <f>SUM(Gosforth:Ermelo!AT328)</f>
        <v>0</v>
      </c>
      <c r="AU328" s="79">
        <f>SUM(Gosforth:Ermelo!AU328)</f>
        <v>0</v>
      </c>
      <c r="AV328" s="79">
        <f>SUM(Gosforth:Ermelo!AV328)</f>
        <v>0</v>
      </c>
      <c r="AW328" s="79">
        <f>SUM(Gosforth:Ermelo!AW328)</f>
        <v>0</v>
      </c>
      <c r="AX328" s="79">
        <f>SUM(Gosforth:Ermelo!AX328)</f>
        <v>0</v>
      </c>
      <c r="AY328" s="79">
        <f>SUM(Gosforth:Ermelo!AY328)</f>
        <v>0</v>
      </c>
      <c r="AZ328" s="79">
        <f>SUM(Gosforth:Ermelo!AZ328)</f>
        <v>0</v>
      </c>
      <c r="BA328" s="79">
        <f>SUM(Gosforth:Ermelo!BA328)</f>
        <v>0</v>
      </c>
      <c r="BB328" s="79">
        <f>SUM(Gosforth:Ermelo!BB328)</f>
        <v>0</v>
      </c>
      <c r="BC328" s="79">
        <f>SUM(Gosforth:Ermelo!BC328)</f>
        <v>0</v>
      </c>
      <c r="BD328" s="79">
        <f>SUM(Gosforth:Ermelo!BD328)</f>
        <v>0</v>
      </c>
      <c r="BE328" s="78">
        <f>SUM(Gosforth:Ermelo!BE328)</f>
        <v>0</v>
      </c>
      <c r="BF328" s="80">
        <f>SUM(Gosforth:Ermelo!BF328)</f>
        <v>0</v>
      </c>
      <c r="BG328" s="79">
        <f>SUM(Gosforth:Ermelo!BG328)</f>
        <v>0</v>
      </c>
      <c r="BH328" s="79">
        <f>SUM(Gosforth:Ermelo!BH328)</f>
        <v>0</v>
      </c>
      <c r="BI328" s="79">
        <f>SUM(Gosforth:Ermelo!BI328)</f>
        <v>0</v>
      </c>
      <c r="BJ328" s="79">
        <f>SUM(Gosforth:Ermelo!BJ328)</f>
        <v>0</v>
      </c>
      <c r="BK328" s="79">
        <f>SUM(Gosforth:Ermelo!BK328)</f>
        <v>0</v>
      </c>
      <c r="BL328" s="79">
        <f>SUM(Gosforth:Ermelo!BL328)</f>
        <v>0</v>
      </c>
      <c r="BM328" s="79">
        <f>SUM(Gosforth:Ermelo!BM328)</f>
        <v>0</v>
      </c>
      <c r="BN328" s="79">
        <f>SUM(Gosforth:Ermelo!BN328)</f>
        <v>0</v>
      </c>
      <c r="BO328" s="79">
        <f>SUM(Gosforth:Ermelo!BO328)</f>
        <v>0</v>
      </c>
      <c r="BP328" s="79">
        <f>SUM(Gosforth:Ermelo!BP328)</f>
        <v>0</v>
      </c>
      <c r="BQ328" s="78">
        <f>SUM(Gosforth:Ermelo!BQ328)</f>
        <v>0</v>
      </c>
      <c r="BR328" s="80">
        <f>SUM(Gosforth:Ermelo!BR328)</f>
        <v>0</v>
      </c>
      <c r="BS328" s="79">
        <f>SUM(Gosforth:Ermelo!BS328)</f>
        <v>0</v>
      </c>
      <c r="BT328" s="79">
        <f>SUM(Gosforth:Ermelo!BT328)</f>
        <v>0</v>
      </c>
      <c r="BU328" s="79">
        <f>SUM(Gosforth:Ermelo!BU328)</f>
        <v>0</v>
      </c>
      <c r="BV328" s="79">
        <f>SUM(Gosforth:Ermelo!BV328)</f>
        <v>0</v>
      </c>
      <c r="BW328" s="79">
        <f>SUM(Gosforth:Ermelo!BW328)</f>
        <v>0</v>
      </c>
      <c r="BX328" s="79">
        <f>SUM(Gosforth:Ermelo!BX328)</f>
        <v>0</v>
      </c>
      <c r="BY328" s="79">
        <f>SUM(Gosforth:Ermelo!BY328)</f>
        <v>0</v>
      </c>
      <c r="BZ328" s="79">
        <f>SUM(Gosforth:Ermelo!BZ328)</f>
        <v>0</v>
      </c>
      <c r="CA328" s="79">
        <f>SUM(Gosforth:Ermelo!CA328)</f>
        <v>0</v>
      </c>
      <c r="CB328" s="79">
        <f>SUM(Gosforth:Ermelo!CB328)</f>
        <v>0</v>
      </c>
      <c r="CC328" s="78">
        <f>SUM(Gosforth:Ermelo!CC328)</f>
        <v>0</v>
      </c>
      <c r="CD328" s="41" t="s">
        <v>54</v>
      </c>
    </row>
    <row r="329" spans="2:82" s="157" customFormat="1" ht="15">
      <c r="B329" s="75" t="s">
        <v>632</v>
      </c>
      <c r="C329" s="131" t="s">
        <v>633</v>
      </c>
      <c r="D329" s="132" t="s">
        <v>501</v>
      </c>
      <c r="E329" s="266">
        <f>SUM(Gosforth:Ermelo!E329)</f>
        <v>5</v>
      </c>
      <c r="F329" s="221" t="b">
        <f>(Gosforth!G329+Dalpark!G329+Leandra!G329+Trichardt!G329+Ermelo!G329)=G329</f>
        <v>1</v>
      </c>
      <c r="G329" s="76">
        <f t="shared" si="109"/>
        <v>0</v>
      </c>
      <c r="H329" s="77">
        <f>SUM(Gosforth:Ermelo!H329)</f>
        <v>0</v>
      </c>
      <c r="I329" s="78">
        <f>SUM(Gosforth:Ermelo!I329)</f>
        <v>0</v>
      </c>
      <c r="J329" s="77">
        <f>SUM(Gosforth:Ermelo!J329)</f>
        <v>0</v>
      </c>
      <c r="K329" s="79">
        <f>SUM(Gosforth:Ermelo!K329)</f>
        <v>0</v>
      </c>
      <c r="L329" s="79">
        <f>SUM(Gosforth:Ermelo!L329)</f>
        <v>0</v>
      </c>
      <c r="M329" s="79">
        <f>SUM(Gosforth:Ermelo!M329)</f>
        <v>0</v>
      </c>
      <c r="N329" s="79">
        <f>SUM(Gosforth:Ermelo!N329)</f>
        <v>0</v>
      </c>
      <c r="O329" s="79">
        <f>SUM(Gosforth:Ermelo!O329)</f>
        <v>0</v>
      </c>
      <c r="P329" s="79">
        <f>SUM(Gosforth:Ermelo!P329)</f>
        <v>0</v>
      </c>
      <c r="Q329" s="79">
        <f>SUM(Gosforth:Ermelo!Q329)</f>
        <v>0</v>
      </c>
      <c r="R329" s="79">
        <f>SUM(Gosforth:Ermelo!R329)</f>
        <v>0</v>
      </c>
      <c r="S329" s="79">
        <f>SUM(Gosforth:Ermelo!S329)</f>
        <v>0</v>
      </c>
      <c r="T329" s="79">
        <f>SUM(Gosforth:Ermelo!T329)</f>
        <v>0</v>
      </c>
      <c r="U329" s="78">
        <f>SUM(Gosforth:Ermelo!U329)</f>
        <v>0</v>
      </c>
      <c r="V329" s="77">
        <f>SUM(Gosforth:Ermelo!V329)</f>
        <v>0</v>
      </c>
      <c r="W329" s="79">
        <f>SUM(Gosforth:Ermelo!W329)</f>
        <v>0</v>
      </c>
      <c r="X329" s="79">
        <f>SUM(Gosforth:Ermelo!X329)</f>
        <v>0</v>
      </c>
      <c r="Y329" s="79">
        <f>SUM(Gosforth:Ermelo!Y329)</f>
        <v>0</v>
      </c>
      <c r="Z329" s="79">
        <f>SUM(Gosforth:Ermelo!Z329)</f>
        <v>0</v>
      </c>
      <c r="AA329" s="79">
        <f>SUM(Gosforth:Ermelo!AA329)</f>
        <v>0</v>
      </c>
      <c r="AB329" s="79">
        <f>SUM(Gosforth:Ermelo!AB329)</f>
        <v>0</v>
      </c>
      <c r="AC329" s="79">
        <f>SUM(Gosforth:Ermelo!AC329)</f>
        <v>0</v>
      </c>
      <c r="AD329" s="79">
        <f>SUM(Gosforth:Ermelo!AD329)</f>
        <v>0</v>
      </c>
      <c r="AE329" s="79">
        <f>SUM(Gosforth:Ermelo!AE329)</f>
        <v>0</v>
      </c>
      <c r="AF329" s="79">
        <f>SUM(Gosforth:Ermelo!AF329)</f>
        <v>0</v>
      </c>
      <c r="AG329" s="78">
        <f>SUM(Gosforth:Ermelo!AG329)</f>
        <v>0</v>
      </c>
      <c r="AH329" s="80">
        <f>SUM(Gosforth:Ermelo!AH329)</f>
        <v>0</v>
      </c>
      <c r="AI329" s="79">
        <f>SUM(Gosforth:Ermelo!AI329)</f>
        <v>0</v>
      </c>
      <c r="AJ329" s="79">
        <f>SUM(Gosforth:Ermelo!AJ329)</f>
        <v>0</v>
      </c>
      <c r="AK329" s="79">
        <f>SUM(Gosforth:Ermelo!AK329)</f>
        <v>0</v>
      </c>
      <c r="AL329" s="79">
        <f>SUM(Gosforth:Ermelo!AL329)</f>
        <v>0</v>
      </c>
      <c r="AM329" s="79">
        <f>SUM(Gosforth:Ermelo!AM329)</f>
        <v>0</v>
      </c>
      <c r="AN329" s="79">
        <f>SUM(Gosforth:Ermelo!AN329)</f>
        <v>0</v>
      </c>
      <c r="AO329" s="79">
        <f>SUM(Gosforth:Ermelo!AO329)</f>
        <v>0</v>
      </c>
      <c r="AP329" s="79">
        <f>SUM(Gosforth:Ermelo!AP329)</f>
        <v>0</v>
      </c>
      <c r="AQ329" s="79">
        <f>SUM(Gosforth:Ermelo!AQ329)</f>
        <v>0</v>
      </c>
      <c r="AR329" s="79">
        <f>SUM(Gosforth:Ermelo!AR329)</f>
        <v>0</v>
      </c>
      <c r="AS329" s="78">
        <f>SUM(Gosforth:Ermelo!AS329)</f>
        <v>0</v>
      </c>
      <c r="AT329" s="80">
        <f>SUM(Gosforth:Ermelo!AT329)</f>
        <v>0</v>
      </c>
      <c r="AU329" s="79">
        <f>SUM(Gosforth:Ermelo!AU329)</f>
        <v>0</v>
      </c>
      <c r="AV329" s="79">
        <f>SUM(Gosforth:Ermelo!AV329)</f>
        <v>0</v>
      </c>
      <c r="AW329" s="79">
        <f>SUM(Gosforth:Ermelo!AW329)</f>
        <v>0</v>
      </c>
      <c r="AX329" s="79">
        <f>SUM(Gosforth:Ermelo!AX329)</f>
        <v>0</v>
      </c>
      <c r="AY329" s="79">
        <f>SUM(Gosforth:Ermelo!AY329)</f>
        <v>0</v>
      </c>
      <c r="AZ329" s="79">
        <f>SUM(Gosforth:Ermelo!AZ329)</f>
        <v>0</v>
      </c>
      <c r="BA329" s="79">
        <f>SUM(Gosforth:Ermelo!BA329)</f>
        <v>0</v>
      </c>
      <c r="BB329" s="79">
        <f>SUM(Gosforth:Ermelo!BB329)</f>
        <v>0</v>
      </c>
      <c r="BC329" s="79">
        <f>SUM(Gosforth:Ermelo!BC329)</f>
        <v>0</v>
      </c>
      <c r="BD329" s="79">
        <f>SUM(Gosforth:Ermelo!BD329)</f>
        <v>0</v>
      </c>
      <c r="BE329" s="78">
        <f>SUM(Gosforth:Ermelo!BE329)</f>
        <v>0</v>
      </c>
      <c r="BF329" s="80">
        <f>SUM(Gosforth:Ermelo!BF329)</f>
        <v>0</v>
      </c>
      <c r="BG329" s="79">
        <f>SUM(Gosforth:Ermelo!BG329)</f>
        <v>0</v>
      </c>
      <c r="BH329" s="79">
        <f>SUM(Gosforth:Ermelo!BH329)</f>
        <v>0</v>
      </c>
      <c r="BI329" s="79">
        <f>SUM(Gosforth:Ermelo!BI329)</f>
        <v>0</v>
      </c>
      <c r="BJ329" s="79">
        <f>SUM(Gosforth:Ermelo!BJ329)</f>
        <v>0</v>
      </c>
      <c r="BK329" s="79">
        <f>SUM(Gosforth:Ermelo!BK329)</f>
        <v>0</v>
      </c>
      <c r="BL329" s="79">
        <f>SUM(Gosforth:Ermelo!BL329)</f>
        <v>0</v>
      </c>
      <c r="BM329" s="79">
        <f>SUM(Gosforth:Ermelo!BM329)</f>
        <v>0</v>
      </c>
      <c r="BN329" s="79">
        <f>SUM(Gosforth:Ermelo!BN329)</f>
        <v>0</v>
      </c>
      <c r="BO329" s="79">
        <f>SUM(Gosforth:Ermelo!BO329)</f>
        <v>0</v>
      </c>
      <c r="BP329" s="79">
        <f>SUM(Gosforth:Ermelo!BP329)</f>
        <v>0</v>
      </c>
      <c r="BQ329" s="78">
        <f>SUM(Gosforth:Ermelo!BQ329)</f>
        <v>0</v>
      </c>
      <c r="BR329" s="80">
        <f>SUM(Gosforth:Ermelo!BR329)</f>
        <v>0</v>
      </c>
      <c r="BS329" s="79">
        <f>SUM(Gosforth:Ermelo!BS329)</f>
        <v>0</v>
      </c>
      <c r="BT329" s="79">
        <f>SUM(Gosforth:Ermelo!BT329)</f>
        <v>0</v>
      </c>
      <c r="BU329" s="79">
        <f>SUM(Gosforth:Ermelo!BU329)</f>
        <v>0</v>
      </c>
      <c r="BV329" s="79">
        <f>SUM(Gosforth:Ermelo!BV329)</f>
        <v>0</v>
      </c>
      <c r="BW329" s="79">
        <f>SUM(Gosforth:Ermelo!BW329)</f>
        <v>0</v>
      </c>
      <c r="BX329" s="79">
        <f>SUM(Gosforth:Ermelo!BX329)</f>
        <v>0</v>
      </c>
      <c r="BY329" s="79">
        <f>SUM(Gosforth:Ermelo!BY329)</f>
        <v>0</v>
      </c>
      <c r="BZ329" s="79">
        <f>SUM(Gosforth:Ermelo!BZ329)</f>
        <v>0</v>
      </c>
      <c r="CA329" s="79">
        <f>SUM(Gosforth:Ermelo!CA329)</f>
        <v>0</v>
      </c>
      <c r="CB329" s="79">
        <f>SUM(Gosforth:Ermelo!CB329)</f>
        <v>0</v>
      </c>
      <c r="CC329" s="78">
        <f>SUM(Gosforth:Ermelo!CC329)</f>
        <v>0</v>
      </c>
      <c r="CD329" s="41" t="s">
        <v>54</v>
      </c>
    </row>
    <row r="330" spans="2:82" s="41" customFormat="1" ht="15">
      <c r="B330" s="75" t="s">
        <v>634</v>
      </c>
      <c r="C330" s="131" t="s">
        <v>635</v>
      </c>
      <c r="D330" s="132" t="s">
        <v>501</v>
      </c>
      <c r="E330" s="266">
        <f>SUM(Gosforth:Ermelo!E330)</f>
        <v>8</v>
      </c>
      <c r="F330" s="221" t="b">
        <f>(Gosforth!G330+Dalpark!G330+Leandra!G330+Trichardt!G330+Ermelo!G330)=G330</f>
        <v>1</v>
      </c>
      <c r="G330" s="76">
        <f t="shared" si="109"/>
        <v>0</v>
      </c>
      <c r="H330" s="77">
        <f>SUM(Gosforth:Ermelo!H330)</f>
        <v>0</v>
      </c>
      <c r="I330" s="78">
        <f>SUM(Gosforth:Ermelo!I330)</f>
        <v>0</v>
      </c>
      <c r="J330" s="77">
        <f>SUM(Gosforth:Ermelo!J330)</f>
        <v>0</v>
      </c>
      <c r="K330" s="79">
        <f>SUM(Gosforth:Ermelo!K330)</f>
        <v>0</v>
      </c>
      <c r="L330" s="79">
        <f>SUM(Gosforth:Ermelo!L330)</f>
        <v>0</v>
      </c>
      <c r="M330" s="79">
        <f>SUM(Gosforth:Ermelo!M330)</f>
        <v>0</v>
      </c>
      <c r="N330" s="79">
        <f>SUM(Gosforth:Ermelo!N330)</f>
        <v>0</v>
      </c>
      <c r="O330" s="79">
        <f>SUM(Gosforth:Ermelo!O330)</f>
        <v>0</v>
      </c>
      <c r="P330" s="79">
        <f>SUM(Gosforth:Ermelo!P330)</f>
        <v>0</v>
      </c>
      <c r="Q330" s="79">
        <f>SUM(Gosforth:Ermelo!Q330)</f>
        <v>0</v>
      </c>
      <c r="R330" s="79">
        <f>SUM(Gosforth:Ermelo!R330)</f>
        <v>0</v>
      </c>
      <c r="S330" s="79">
        <f>SUM(Gosforth:Ermelo!S330)</f>
        <v>0</v>
      </c>
      <c r="T330" s="79">
        <f>SUM(Gosforth:Ermelo!T330)</f>
        <v>0</v>
      </c>
      <c r="U330" s="78">
        <f>SUM(Gosforth:Ermelo!U330)</f>
        <v>0</v>
      </c>
      <c r="V330" s="77">
        <f>SUM(Gosforth:Ermelo!V330)</f>
        <v>0</v>
      </c>
      <c r="W330" s="79">
        <f>SUM(Gosforth:Ermelo!W330)</f>
        <v>0</v>
      </c>
      <c r="X330" s="79">
        <f>SUM(Gosforth:Ermelo!X330)</f>
        <v>0</v>
      </c>
      <c r="Y330" s="79">
        <f>SUM(Gosforth:Ermelo!Y330)</f>
        <v>0</v>
      </c>
      <c r="Z330" s="79">
        <f>SUM(Gosforth:Ermelo!Z330)</f>
        <v>0</v>
      </c>
      <c r="AA330" s="79">
        <f>SUM(Gosforth:Ermelo!AA330)</f>
        <v>0</v>
      </c>
      <c r="AB330" s="79">
        <f>SUM(Gosforth:Ermelo!AB330)</f>
        <v>0</v>
      </c>
      <c r="AC330" s="79">
        <f>SUM(Gosforth:Ermelo!AC330)</f>
        <v>0</v>
      </c>
      <c r="AD330" s="79">
        <f>SUM(Gosforth:Ermelo!AD330)</f>
        <v>0</v>
      </c>
      <c r="AE330" s="79">
        <f>SUM(Gosforth:Ermelo!AE330)</f>
        <v>0</v>
      </c>
      <c r="AF330" s="79">
        <f>SUM(Gosforth:Ermelo!AF330)</f>
        <v>0</v>
      </c>
      <c r="AG330" s="78">
        <f>SUM(Gosforth:Ermelo!AG330)</f>
        <v>0</v>
      </c>
      <c r="AH330" s="80">
        <f>SUM(Gosforth:Ermelo!AH330)</f>
        <v>0</v>
      </c>
      <c r="AI330" s="79">
        <f>SUM(Gosforth:Ermelo!AI330)</f>
        <v>0</v>
      </c>
      <c r="AJ330" s="79">
        <f>SUM(Gosforth:Ermelo!AJ330)</f>
        <v>0</v>
      </c>
      <c r="AK330" s="79">
        <f>SUM(Gosforth:Ermelo!AK330)</f>
        <v>0</v>
      </c>
      <c r="AL330" s="79">
        <f>SUM(Gosforth:Ermelo!AL330)</f>
        <v>0</v>
      </c>
      <c r="AM330" s="79">
        <f>SUM(Gosforth:Ermelo!AM330)</f>
        <v>0</v>
      </c>
      <c r="AN330" s="79">
        <f>SUM(Gosforth:Ermelo!AN330)</f>
        <v>0</v>
      </c>
      <c r="AO330" s="79">
        <f>SUM(Gosforth:Ermelo!AO330)</f>
        <v>0</v>
      </c>
      <c r="AP330" s="79">
        <f>SUM(Gosforth:Ermelo!AP330)</f>
        <v>0</v>
      </c>
      <c r="AQ330" s="79">
        <f>SUM(Gosforth:Ermelo!AQ330)</f>
        <v>0</v>
      </c>
      <c r="AR330" s="79">
        <f>SUM(Gosforth:Ermelo!AR330)</f>
        <v>0</v>
      </c>
      <c r="AS330" s="78">
        <f>SUM(Gosforth:Ermelo!AS330)</f>
        <v>0</v>
      </c>
      <c r="AT330" s="80">
        <f>SUM(Gosforth:Ermelo!AT330)</f>
        <v>0</v>
      </c>
      <c r="AU330" s="79">
        <f>SUM(Gosforth:Ermelo!AU330)</f>
        <v>0</v>
      </c>
      <c r="AV330" s="79">
        <f>SUM(Gosforth:Ermelo!AV330)</f>
        <v>0</v>
      </c>
      <c r="AW330" s="79">
        <f>SUM(Gosforth:Ermelo!AW330)</f>
        <v>0</v>
      </c>
      <c r="AX330" s="79">
        <f>SUM(Gosforth:Ermelo!AX330)</f>
        <v>0</v>
      </c>
      <c r="AY330" s="79">
        <f>SUM(Gosforth:Ermelo!AY330)</f>
        <v>0</v>
      </c>
      <c r="AZ330" s="79">
        <f>SUM(Gosforth:Ermelo!AZ330)</f>
        <v>0</v>
      </c>
      <c r="BA330" s="79">
        <f>SUM(Gosforth:Ermelo!BA330)</f>
        <v>0</v>
      </c>
      <c r="BB330" s="79">
        <f>SUM(Gosforth:Ermelo!BB330)</f>
        <v>0</v>
      </c>
      <c r="BC330" s="79">
        <f>SUM(Gosforth:Ermelo!BC330)</f>
        <v>0</v>
      </c>
      <c r="BD330" s="79">
        <f>SUM(Gosforth:Ermelo!BD330)</f>
        <v>0</v>
      </c>
      <c r="BE330" s="78">
        <f>SUM(Gosforth:Ermelo!BE330)</f>
        <v>0</v>
      </c>
      <c r="BF330" s="80">
        <f>SUM(Gosforth:Ermelo!BF330)</f>
        <v>0</v>
      </c>
      <c r="BG330" s="79">
        <f>SUM(Gosforth:Ermelo!BG330)</f>
        <v>0</v>
      </c>
      <c r="BH330" s="79">
        <f>SUM(Gosforth:Ermelo!BH330)</f>
        <v>0</v>
      </c>
      <c r="BI330" s="79">
        <f>SUM(Gosforth:Ermelo!BI330)</f>
        <v>0</v>
      </c>
      <c r="BJ330" s="79">
        <f>SUM(Gosforth:Ermelo!BJ330)</f>
        <v>0</v>
      </c>
      <c r="BK330" s="79">
        <f>SUM(Gosforth:Ermelo!BK330)</f>
        <v>0</v>
      </c>
      <c r="BL330" s="79">
        <f>SUM(Gosforth:Ermelo!BL330)</f>
        <v>0</v>
      </c>
      <c r="BM330" s="79">
        <f>SUM(Gosforth:Ermelo!BM330)</f>
        <v>0</v>
      </c>
      <c r="BN330" s="79">
        <f>SUM(Gosforth:Ermelo!BN330)</f>
        <v>0</v>
      </c>
      <c r="BO330" s="79">
        <f>SUM(Gosforth:Ermelo!BO330)</f>
        <v>0</v>
      </c>
      <c r="BP330" s="79">
        <f>SUM(Gosforth:Ermelo!BP330)</f>
        <v>0</v>
      </c>
      <c r="BQ330" s="78">
        <f>SUM(Gosforth:Ermelo!BQ330)</f>
        <v>0</v>
      </c>
      <c r="BR330" s="80">
        <f>SUM(Gosforth:Ermelo!BR330)</f>
        <v>0</v>
      </c>
      <c r="BS330" s="79">
        <f>SUM(Gosforth:Ermelo!BS330)</f>
        <v>0</v>
      </c>
      <c r="BT330" s="79">
        <f>SUM(Gosforth:Ermelo!BT330)</f>
        <v>0</v>
      </c>
      <c r="BU330" s="79">
        <f>SUM(Gosforth:Ermelo!BU330)</f>
        <v>0</v>
      </c>
      <c r="BV330" s="79">
        <f>SUM(Gosforth:Ermelo!BV330)</f>
        <v>0</v>
      </c>
      <c r="BW330" s="79">
        <f>SUM(Gosforth:Ermelo!BW330)</f>
        <v>0</v>
      </c>
      <c r="BX330" s="79">
        <f>SUM(Gosforth:Ermelo!BX330)</f>
        <v>0</v>
      </c>
      <c r="BY330" s="79">
        <f>SUM(Gosforth:Ermelo!BY330)</f>
        <v>0</v>
      </c>
      <c r="BZ330" s="79">
        <f>SUM(Gosforth:Ermelo!BZ330)</f>
        <v>0</v>
      </c>
      <c r="CA330" s="79">
        <f>SUM(Gosforth:Ermelo!CA330)</f>
        <v>0</v>
      </c>
      <c r="CB330" s="79">
        <f>SUM(Gosforth:Ermelo!CB330)</f>
        <v>0</v>
      </c>
      <c r="CC330" s="78">
        <f>SUM(Gosforth:Ermelo!CC330)</f>
        <v>0</v>
      </c>
      <c r="CD330" s="41" t="s">
        <v>54</v>
      </c>
    </row>
    <row r="331" spans="2:82" s="150" customFormat="1" ht="15">
      <c r="B331" s="75" t="s">
        <v>636</v>
      </c>
      <c r="C331" s="131" t="s">
        <v>637</v>
      </c>
      <c r="D331" s="132" t="s">
        <v>501</v>
      </c>
      <c r="E331" s="266">
        <f>SUM(Gosforth:Ermelo!E331)</f>
        <v>8</v>
      </c>
      <c r="F331" s="221" t="b">
        <f>(Gosforth!G331+Dalpark!G331+Leandra!G331+Trichardt!G331+Ermelo!G331)=G331</f>
        <v>1</v>
      </c>
      <c r="G331" s="76">
        <f t="shared" si="109"/>
        <v>0</v>
      </c>
      <c r="H331" s="77">
        <f>SUM(Gosforth:Ermelo!H331)</f>
        <v>0</v>
      </c>
      <c r="I331" s="78">
        <f>SUM(Gosforth:Ermelo!I331)</f>
        <v>0</v>
      </c>
      <c r="J331" s="77">
        <f>SUM(Gosforth:Ermelo!J331)</f>
        <v>0</v>
      </c>
      <c r="K331" s="79">
        <f>SUM(Gosforth:Ermelo!K331)</f>
        <v>0</v>
      </c>
      <c r="L331" s="79">
        <f>SUM(Gosforth:Ermelo!L331)</f>
        <v>0</v>
      </c>
      <c r="M331" s="79">
        <f>SUM(Gosforth:Ermelo!M331)</f>
        <v>0</v>
      </c>
      <c r="N331" s="79">
        <f>SUM(Gosforth:Ermelo!N331)</f>
        <v>0</v>
      </c>
      <c r="O331" s="79">
        <f>SUM(Gosforth:Ermelo!O331)</f>
        <v>0</v>
      </c>
      <c r="P331" s="79">
        <f>SUM(Gosforth:Ermelo!P331)</f>
        <v>0</v>
      </c>
      <c r="Q331" s="79">
        <f>SUM(Gosforth:Ermelo!Q331)</f>
        <v>0</v>
      </c>
      <c r="R331" s="79">
        <f>SUM(Gosforth:Ermelo!R331)</f>
        <v>0</v>
      </c>
      <c r="S331" s="79">
        <f>SUM(Gosforth:Ermelo!S331)</f>
        <v>0</v>
      </c>
      <c r="T331" s="79">
        <f>SUM(Gosforth:Ermelo!T331)</f>
        <v>0</v>
      </c>
      <c r="U331" s="78">
        <f>SUM(Gosforth:Ermelo!U331)</f>
        <v>0</v>
      </c>
      <c r="V331" s="77">
        <f>SUM(Gosforth:Ermelo!V331)</f>
        <v>0</v>
      </c>
      <c r="W331" s="79">
        <f>SUM(Gosforth:Ermelo!W331)</f>
        <v>0</v>
      </c>
      <c r="X331" s="79">
        <f>SUM(Gosforth:Ermelo!X331)</f>
        <v>0</v>
      </c>
      <c r="Y331" s="79">
        <f>SUM(Gosforth:Ermelo!Y331)</f>
        <v>0</v>
      </c>
      <c r="Z331" s="79">
        <f>SUM(Gosforth:Ermelo!Z331)</f>
        <v>0</v>
      </c>
      <c r="AA331" s="79">
        <f>SUM(Gosforth:Ermelo!AA331)</f>
        <v>0</v>
      </c>
      <c r="AB331" s="79">
        <f>SUM(Gosforth:Ermelo!AB331)</f>
        <v>0</v>
      </c>
      <c r="AC331" s="79">
        <f>SUM(Gosforth:Ermelo!AC331)</f>
        <v>0</v>
      </c>
      <c r="AD331" s="79">
        <f>SUM(Gosforth:Ermelo!AD331)</f>
        <v>0</v>
      </c>
      <c r="AE331" s="79">
        <f>SUM(Gosforth:Ermelo!AE331)</f>
        <v>0</v>
      </c>
      <c r="AF331" s="79">
        <f>SUM(Gosforth:Ermelo!AF331)</f>
        <v>0</v>
      </c>
      <c r="AG331" s="78">
        <f>SUM(Gosforth:Ermelo!AG331)</f>
        <v>0</v>
      </c>
      <c r="AH331" s="80">
        <f>SUM(Gosforth:Ermelo!AH331)</f>
        <v>0</v>
      </c>
      <c r="AI331" s="79">
        <f>SUM(Gosforth:Ermelo!AI331)</f>
        <v>0</v>
      </c>
      <c r="AJ331" s="79">
        <f>SUM(Gosforth:Ermelo!AJ331)</f>
        <v>0</v>
      </c>
      <c r="AK331" s="79">
        <f>SUM(Gosforth:Ermelo!AK331)</f>
        <v>0</v>
      </c>
      <c r="AL331" s="79">
        <f>SUM(Gosforth:Ermelo!AL331)</f>
        <v>0</v>
      </c>
      <c r="AM331" s="79">
        <f>SUM(Gosforth:Ermelo!AM331)</f>
        <v>0</v>
      </c>
      <c r="AN331" s="79">
        <f>SUM(Gosforth:Ermelo!AN331)</f>
        <v>0</v>
      </c>
      <c r="AO331" s="79">
        <f>SUM(Gosforth:Ermelo!AO331)</f>
        <v>0</v>
      </c>
      <c r="AP331" s="79">
        <f>SUM(Gosforth:Ermelo!AP331)</f>
        <v>0</v>
      </c>
      <c r="AQ331" s="79">
        <f>SUM(Gosforth:Ermelo!AQ331)</f>
        <v>0</v>
      </c>
      <c r="AR331" s="79">
        <f>SUM(Gosforth:Ermelo!AR331)</f>
        <v>0</v>
      </c>
      <c r="AS331" s="78">
        <f>SUM(Gosforth:Ermelo!AS331)</f>
        <v>0</v>
      </c>
      <c r="AT331" s="80">
        <f>SUM(Gosforth:Ermelo!AT331)</f>
        <v>0</v>
      </c>
      <c r="AU331" s="79">
        <f>SUM(Gosforth:Ermelo!AU331)</f>
        <v>0</v>
      </c>
      <c r="AV331" s="79">
        <f>SUM(Gosforth:Ermelo!AV331)</f>
        <v>0</v>
      </c>
      <c r="AW331" s="79">
        <f>SUM(Gosforth:Ermelo!AW331)</f>
        <v>0</v>
      </c>
      <c r="AX331" s="79">
        <f>SUM(Gosforth:Ermelo!AX331)</f>
        <v>0</v>
      </c>
      <c r="AY331" s="79">
        <f>SUM(Gosforth:Ermelo!AY331)</f>
        <v>0</v>
      </c>
      <c r="AZ331" s="79">
        <f>SUM(Gosforth:Ermelo!AZ331)</f>
        <v>0</v>
      </c>
      <c r="BA331" s="79">
        <f>SUM(Gosforth:Ermelo!BA331)</f>
        <v>0</v>
      </c>
      <c r="BB331" s="79">
        <f>SUM(Gosforth:Ermelo!BB331)</f>
        <v>0</v>
      </c>
      <c r="BC331" s="79">
        <f>SUM(Gosforth:Ermelo!BC331)</f>
        <v>0</v>
      </c>
      <c r="BD331" s="79">
        <f>SUM(Gosforth:Ermelo!BD331)</f>
        <v>0</v>
      </c>
      <c r="BE331" s="78">
        <f>SUM(Gosforth:Ermelo!BE331)</f>
        <v>0</v>
      </c>
      <c r="BF331" s="80">
        <f>SUM(Gosforth:Ermelo!BF331)</f>
        <v>0</v>
      </c>
      <c r="BG331" s="79">
        <f>SUM(Gosforth:Ermelo!BG331)</f>
        <v>0</v>
      </c>
      <c r="BH331" s="79">
        <f>SUM(Gosforth:Ermelo!BH331)</f>
        <v>0</v>
      </c>
      <c r="BI331" s="79">
        <f>SUM(Gosforth:Ermelo!BI331)</f>
        <v>0</v>
      </c>
      <c r="BJ331" s="79">
        <f>SUM(Gosforth:Ermelo!BJ331)</f>
        <v>0</v>
      </c>
      <c r="BK331" s="79">
        <f>SUM(Gosforth:Ermelo!BK331)</f>
        <v>0</v>
      </c>
      <c r="BL331" s="79">
        <f>SUM(Gosforth:Ermelo!BL331)</f>
        <v>0</v>
      </c>
      <c r="BM331" s="79">
        <f>SUM(Gosforth:Ermelo!BM331)</f>
        <v>0</v>
      </c>
      <c r="BN331" s="79">
        <f>SUM(Gosforth:Ermelo!BN331)</f>
        <v>0</v>
      </c>
      <c r="BO331" s="79">
        <f>SUM(Gosforth:Ermelo!BO331)</f>
        <v>0</v>
      </c>
      <c r="BP331" s="79">
        <f>SUM(Gosforth:Ermelo!BP331)</f>
        <v>0</v>
      </c>
      <c r="BQ331" s="78">
        <f>SUM(Gosforth:Ermelo!BQ331)</f>
        <v>0</v>
      </c>
      <c r="BR331" s="80">
        <f>SUM(Gosforth:Ermelo!BR331)</f>
        <v>0</v>
      </c>
      <c r="BS331" s="79">
        <f>SUM(Gosforth:Ermelo!BS331)</f>
        <v>0</v>
      </c>
      <c r="BT331" s="79">
        <f>SUM(Gosforth:Ermelo!BT331)</f>
        <v>0</v>
      </c>
      <c r="BU331" s="79">
        <f>SUM(Gosforth:Ermelo!BU331)</f>
        <v>0</v>
      </c>
      <c r="BV331" s="79">
        <f>SUM(Gosforth:Ermelo!BV331)</f>
        <v>0</v>
      </c>
      <c r="BW331" s="79">
        <f>SUM(Gosforth:Ermelo!BW331)</f>
        <v>0</v>
      </c>
      <c r="BX331" s="79">
        <f>SUM(Gosforth:Ermelo!BX331)</f>
        <v>0</v>
      </c>
      <c r="BY331" s="79">
        <f>SUM(Gosforth:Ermelo!BY331)</f>
        <v>0</v>
      </c>
      <c r="BZ331" s="79">
        <f>SUM(Gosforth:Ermelo!BZ331)</f>
        <v>0</v>
      </c>
      <c r="CA331" s="79">
        <f>SUM(Gosforth:Ermelo!CA331)</f>
        <v>0</v>
      </c>
      <c r="CB331" s="79">
        <f>SUM(Gosforth:Ermelo!CB331)</f>
        <v>0</v>
      </c>
      <c r="CC331" s="78">
        <f>SUM(Gosforth:Ermelo!CC331)</f>
        <v>0</v>
      </c>
      <c r="CD331" s="41" t="s">
        <v>54</v>
      </c>
    </row>
    <row r="332" spans="2:82" s="41" customFormat="1" ht="15">
      <c r="B332" s="75" t="s">
        <v>638</v>
      </c>
      <c r="C332" s="131" t="s">
        <v>639</v>
      </c>
      <c r="D332" s="132" t="s">
        <v>501</v>
      </c>
      <c r="E332" s="266">
        <f>SUM(Gosforth:Ermelo!E332)</f>
        <v>17</v>
      </c>
      <c r="F332" s="221" t="b">
        <f>(Gosforth!G332+Dalpark!G332+Leandra!G332+Trichardt!G332+Ermelo!G332)=G332</f>
        <v>1</v>
      </c>
      <c r="G332" s="76">
        <f t="shared" si="109"/>
        <v>0</v>
      </c>
      <c r="H332" s="77">
        <f>SUM(Gosforth:Ermelo!H332)</f>
        <v>0</v>
      </c>
      <c r="I332" s="78">
        <f>SUM(Gosforth:Ermelo!I332)</f>
        <v>0</v>
      </c>
      <c r="J332" s="77">
        <f>SUM(Gosforth:Ermelo!J332)</f>
        <v>0</v>
      </c>
      <c r="K332" s="79">
        <f>SUM(Gosforth:Ermelo!K332)</f>
        <v>0</v>
      </c>
      <c r="L332" s="79">
        <f>SUM(Gosforth:Ermelo!L332)</f>
        <v>0</v>
      </c>
      <c r="M332" s="79">
        <f>SUM(Gosforth:Ermelo!M332)</f>
        <v>0</v>
      </c>
      <c r="N332" s="79">
        <f>SUM(Gosforth:Ermelo!N332)</f>
        <v>0</v>
      </c>
      <c r="O332" s="79">
        <f>SUM(Gosforth:Ermelo!O332)</f>
        <v>0</v>
      </c>
      <c r="P332" s="79">
        <f>SUM(Gosforth:Ermelo!P332)</f>
        <v>0</v>
      </c>
      <c r="Q332" s="79">
        <f>SUM(Gosforth:Ermelo!Q332)</f>
        <v>0</v>
      </c>
      <c r="R332" s="79">
        <f>SUM(Gosforth:Ermelo!R332)</f>
        <v>0</v>
      </c>
      <c r="S332" s="79">
        <f>SUM(Gosforth:Ermelo!S332)</f>
        <v>0</v>
      </c>
      <c r="T332" s="79">
        <f>SUM(Gosforth:Ermelo!T332)</f>
        <v>0</v>
      </c>
      <c r="U332" s="78">
        <f>SUM(Gosforth:Ermelo!U332)</f>
        <v>0</v>
      </c>
      <c r="V332" s="77">
        <f>SUM(Gosforth:Ermelo!V332)</f>
        <v>0</v>
      </c>
      <c r="W332" s="79">
        <f>SUM(Gosforth:Ermelo!W332)</f>
        <v>0</v>
      </c>
      <c r="X332" s="79">
        <f>SUM(Gosforth:Ermelo!X332)</f>
        <v>0</v>
      </c>
      <c r="Y332" s="79">
        <f>SUM(Gosforth:Ermelo!Y332)</f>
        <v>0</v>
      </c>
      <c r="Z332" s="79">
        <f>SUM(Gosforth:Ermelo!Z332)</f>
        <v>0</v>
      </c>
      <c r="AA332" s="79">
        <f>SUM(Gosforth:Ermelo!AA332)</f>
        <v>0</v>
      </c>
      <c r="AB332" s="79">
        <f>SUM(Gosforth:Ermelo!AB332)</f>
        <v>0</v>
      </c>
      <c r="AC332" s="79">
        <f>SUM(Gosforth:Ermelo!AC332)</f>
        <v>0</v>
      </c>
      <c r="AD332" s="79">
        <f>SUM(Gosforth:Ermelo!AD332)</f>
        <v>0</v>
      </c>
      <c r="AE332" s="79">
        <f>SUM(Gosforth:Ermelo!AE332)</f>
        <v>0</v>
      </c>
      <c r="AF332" s="79">
        <f>SUM(Gosforth:Ermelo!AF332)</f>
        <v>0</v>
      </c>
      <c r="AG332" s="78">
        <f>SUM(Gosforth:Ermelo!AG332)</f>
        <v>0</v>
      </c>
      <c r="AH332" s="80">
        <f>SUM(Gosforth:Ermelo!AH332)</f>
        <v>0</v>
      </c>
      <c r="AI332" s="79">
        <f>SUM(Gosforth:Ermelo!AI332)</f>
        <v>0</v>
      </c>
      <c r="AJ332" s="79">
        <f>SUM(Gosforth:Ermelo!AJ332)</f>
        <v>0</v>
      </c>
      <c r="AK332" s="79">
        <f>SUM(Gosforth:Ermelo!AK332)</f>
        <v>0</v>
      </c>
      <c r="AL332" s="79">
        <f>SUM(Gosforth:Ermelo!AL332)</f>
        <v>0</v>
      </c>
      <c r="AM332" s="79">
        <f>SUM(Gosforth:Ermelo!AM332)</f>
        <v>0</v>
      </c>
      <c r="AN332" s="79">
        <f>SUM(Gosforth:Ermelo!AN332)</f>
        <v>0</v>
      </c>
      <c r="AO332" s="79">
        <f>SUM(Gosforth:Ermelo!AO332)</f>
        <v>0</v>
      </c>
      <c r="AP332" s="79">
        <f>SUM(Gosforth:Ermelo!AP332)</f>
        <v>0</v>
      </c>
      <c r="AQ332" s="79">
        <f>SUM(Gosforth:Ermelo!AQ332)</f>
        <v>0</v>
      </c>
      <c r="AR332" s="79">
        <f>SUM(Gosforth:Ermelo!AR332)</f>
        <v>0</v>
      </c>
      <c r="AS332" s="78">
        <f>SUM(Gosforth:Ermelo!AS332)</f>
        <v>0</v>
      </c>
      <c r="AT332" s="80">
        <f>SUM(Gosforth:Ermelo!AT332)</f>
        <v>0</v>
      </c>
      <c r="AU332" s="79">
        <f>SUM(Gosforth:Ermelo!AU332)</f>
        <v>0</v>
      </c>
      <c r="AV332" s="79">
        <f>SUM(Gosforth:Ermelo!AV332)</f>
        <v>0</v>
      </c>
      <c r="AW332" s="79">
        <f>SUM(Gosforth:Ermelo!AW332)</f>
        <v>0</v>
      </c>
      <c r="AX332" s="79">
        <f>SUM(Gosforth:Ermelo!AX332)</f>
        <v>0</v>
      </c>
      <c r="AY332" s="79">
        <f>SUM(Gosforth:Ermelo!AY332)</f>
        <v>0</v>
      </c>
      <c r="AZ332" s="79">
        <f>SUM(Gosforth:Ermelo!AZ332)</f>
        <v>0</v>
      </c>
      <c r="BA332" s="79">
        <f>SUM(Gosforth:Ermelo!BA332)</f>
        <v>0</v>
      </c>
      <c r="BB332" s="79">
        <f>SUM(Gosforth:Ermelo!BB332)</f>
        <v>0</v>
      </c>
      <c r="BC332" s="79">
        <f>SUM(Gosforth:Ermelo!BC332)</f>
        <v>0</v>
      </c>
      <c r="BD332" s="79">
        <f>SUM(Gosforth:Ermelo!BD332)</f>
        <v>0</v>
      </c>
      <c r="BE332" s="78">
        <f>SUM(Gosforth:Ermelo!BE332)</f>
        <v>0</v>
      </c>
      <c r="BF332" s="80">
        <f>SUM(Gosforth:Ermelo!BF332)</f>
        <v>0</v>
      </c>
      <c r="BG332" s="79">
        <f>SUM(Gosforth:Ermelo!BG332)</f>
        <v>0</v>
      </c>
      <c r="BH332" s="79">
        <f>SUM(Gosforth:Ermelo!BH332)</f>
        <v>0</v>
      </c>
      <c r="BI332" s="79">
        <f>SUM(Gosforth:Ermelo!BI332)</f>
        <v>0</v>
      </c>
      <c r="BJ332" s="79">
        <f>SUM(Gosforth:Ermelo!BJ332)</f>
        <v>0</v>
      </c>
      <c r="BK332" s="79">
        <f>SUM(Gosforth:Ermelo!BK332)</f>
        <v>0</v>
      </c>
      <c r="BL332" s="79">
        <f>SUM(Gosforth:Ermelo!BL332)</f>
        <v>0</v>
      </c>
      <c r="BM332" s="79">
        <f>SUM(Gosforth:Ermelo!BM332)</f>
        <v>0</v>
      </c>
      <c r="BN332" s="79">
        <f>SUM(Gosforth:Ermelo!BN332)</f>
        <v>0</v>
      </c>
      <c r="BO332" s="79">
        <f>SUM(Gosforth:Ermelo!BO332)</f>
        <v>0</v>
      </c>
      <c r="BP332" s="79">
        <f>SUM(Gosforth:Ermelo!BP332)</f>
        <v>0</v>
      </c>
      <c r="BQ332" s="78">
        <f>SUM(Gosforth:Ermelo!BQ332)</f>
        <v>0</v>
      </c>
      <c r="BR332" s="80">
        <f>SUM(Gosforth:Ermelo!BR332)</f>
        <v>0</v>
      </c>
      <c r="BS332" s="79">
        <f>SUM(Gosforth:Ermelo!BS332)</f>
        <v>0</v>
      </c>
      <c r="BT332" s="79">
        <f>SUM(Gosforth:Ermelo!BT332)</f>
        <v>0</v>
      </c>
      <c r="BU332" s="79">
        <f>SUM(Gosforth:Ermelo!BU332)</f>
        <v>0</v>
      </c>
      <c r="BV332" s="79">
        <f>SUM(Gosforth:Ermelo!BV332)</f>
        <v>0</v>
      </c>
      <c r="BW332" s="79">
        <f>SUM(Gosforth:Ermelo!BW332)</f>
        <v>0</v>
      </c>
      <c r="BX332" s="79">
        <f>SUM(Gosforth:Ermelo!BX332)</f>
        <v>0</v>
      </c>
      <c r="BY332" s="79">
        <f>SUM(Gosforth:Ermelo!BY332)</f>
        <v>0</v>
      </c>
      <c r="BZ332" s="79">
        <f>SUM(Gosforth:Ermelo!BZ332)</f>
        <v>0</v>
      </c>
      <c r="CA332" s="79">
        <f>SUM(Gosforth:Ermelo!CA332)</f>
        <v>0</v>
      </c>
      <c r="CB332" s="79">
        <f>SUM(Gosforth:Ermelo!CB332)</f>
        <v>0</v>
      </c>
      <c r="CC332" s="78">
        <f>SUM(Gosforth:Ermelo!CC332)</f>
        <v>0</v>
      </c>
      <c r="CD332" s="41" t="s">
        <v>54</v>
      </c>
    </row>
    <row r="333" spans="2:82" s="41" customFormat="1" ht="15">
      <c r="B333" s="75" t="s">
        <v>640</v>
      </c>
      <c r="C333" s="131" t="s">
        <v>641</v>
      </c>
      <c r="D333" s="132" t="s">
        <v>501</v>
      </c>
      <c r="E333" s="266">
        <f>SUM(Gosforth:Ermelo!E333)</f>
        <v>2</v>
      </c>
      <c r="F333" s="221" t="b">
        <f>(Gosforth!G333+Dalpark!G333+Leandra!G333+Trichardt!G333+Ermelo!G333)=G333</f>
        <v>1</v>
      </c>
      <c r="G333" s="76">
        <f t="shared" si="109"/>
        <v>0</v>
      </c>
      <c r="H333" s="77">
        <f>SUM(Gosforth:Ermelo!H333)</f>
        <v>0</v>
      </c>
      <c r="I333" s="78">
        <f>SUM(Gosforth:Ermelo!I333)</f>
        <v>0</v>
      </c>
      <c r="J333" s="77">
        <f>SUM(Gosforth:Ermelo!J333)</f>
        <v>0</v>
      </c>
      <c r="K333" s="79">
        <f>SUM(Gosforth:Ermelo!K333)</f>
        <v>0</v>
      </c>
      <c r="L333" s="79">
        <f>SUM(Gosforth:Ermelo!L333)</f>
        <v>0</v>
      </c>
      <c r="M333" s="79">
        <f>SUM(Gosforth:Ermelo!M333)</f>
        <v>0</v>
      </c>
      <c r="N333" s="79">
        <f>SUM(Gosforth:Ermelo!N333)</f>
        <v>0</v>
      </c>
      <c r="O333" s="79">
        <f>SUM(Gosforth:Ermelo!O333)</f>
        <v>0</v>
      </c>
      <c r="P333" s="79">
        <f>SUM(Gosforth:Ermelo!P333)</f>
        <v>0</v>
      </c>
      <c r="Q333" s="79">
        <f>SUM(Gosforth:Ermelo!Q333)</f>
        <v>0</v>
      </c>
      <c r="R333" s="79">
        <f>SUM(Gosforth:Ermelo!R333)</f>
        <v>0</v>
      </c>
      <c r="S333" s="79">
        <f>SUM(Gosforth:Ermelo!S333)</f>
        <v>0</v>
      </c>
      <c r="T333" s="79">
        <f>SUM(Gosforth:Ermelo!T333)</f>
        <v>0</v>
      </c>
      <c r="U333" s="78">
        <f>SUM(Gosforth:Ermelo!U333)</f>
        <v>0</v>
      </c>
      <c r="V333" s="77">
        <f>SUM(Gosforth:Ermelo!V333)</f>
        <v>0</v>
      </c>
      <c r="W333" s="79">
        <f>SUM(Gosforth:Ermelo!W333)</f>
        <v>0</v>
      </c>
      <c r="X333" s="79">
        <f>SUM(Gosforth:Ermelo!X333)</f>
        <v>0</v>
      </c>
      <c r="Y333" s="79">
        <f>SUM(Gosforth:Ermelo!Y333)</f>
        <v>0</v>
      </c>
      <c r="Z333" s="79">
        <f>SUM(Gosforth:Ermelo!Z333)</f>
        <v>0</v>
      </c>
      <c r="AA333" s="79">
        <f>SUM(Gosforth:Ermelo!AA333)</f>
        <v>0</v>
      </c>
      <c r="AB333" s="79">
        <f>SUM(Gosforth:Ermelo!AB333)</f>
        <v>0</v>
      </c>
      <c r="AC333" s="79">
        <f>SUM(Gosforth:Ermelo!AC333)</f>
        <v>0</v>
      </c>
      <c r="AD333" s="79">
        <f>SUM(Gosforth:Ermelo!AD333)</f>
        <v>0</v>
      </c>
      <c r="AE333" s="79">
        <f>SUM(Gosforth:Ermelo!AE333)</f>
        <v>0</v>
      </c>
      <c r="AF333" s="79">
        <f>SUM(Gosforth:Ermelo!AF333)</f>
        <v>0</v>
      </c>
      <c r="AG333" s="78">
        <f>SUM(Gosforth:Ermelo!AG333)</f>
        <v>0</v>
      </c>
      <c r="AH333" s="80">
        <f>SUM(Gosforth:Ermelo!AH333)</f>
        <v>0</v>
      </c>
      <c r="AI333" s="79">
        <f>SUM(Gosforth:Ermelo!AI333)</f>
        <v>0</v>
      </c>
      <c r="AJ333" s="79">
        <f>SUM(Gosforth:Ermelo!AJ333)</f>
        <v>0</v>
      </c>
      <c r="AK333" s="79">
        <f>SUM(Gosforth:Ermelo!AK333)</f>
        <v>0</v>
      </c>
      <c r="AL333" s="79">
        <f>SUM(Gosforth:Ermelo!AL333)</f>
        <v>0</v>
      </c>
      <c r="AM333" s="79">
        <f>SUM(Gosforth:Ermelo!AM333)</f>
        <v>0</v>
      </c>
      <c r="AN333" s="79">
        <f>SUM(Gosforth:Ermelo!AN333)</f>
        <v>0</v>
      </c>
      <c r="AO333" s="79">
        <f>SUM(Gosforth:Ermelo!AO333)</f>
        <v>0</v>
      </c>
      <c r="AP333" s="79">
        <f>SUM(Gosforth:Ermelo!AP333)</f>
        <v>0</v>
      </c>
      <c r="AQ333" s="79">
        <f>SUM(Gosforth:Ermelo!AQ333)</f>
        <v>0</v>
      </c>
      <c r="AR333" s="79">
        <f>SUM(Gosforth:Ermelo!AR333)</f>
        <v>0</v>
      </c>
      <c r="AS333" s="78">
        <f>SUM(Gosforth:Ermelo!AS333)</f>
        <v>0</v>
      </c>
      <c r="AT333" s="80">
        <f>SUM(Gosforth:Ermelo!AT333)</f>
        <v>0</v>
      </c>
      <c r="AU333" s="79">
        <f>SUM(Gosforth:Ermelo!AU333)</f>
        <v>0</v>
      </c>
      <c r="AV333" s="79">
        <f>SUM(Gosforth:Ermelo!AV333)</f>
        <v>0</v>
      </c>
      <c r="AW333" s="79">
        <f>SUM(Gosforth:Ermelo!AW333)</f>
        <v>0</v>
      </c>
      <c r="AX333" s="79">
        <f>SUM(Gosforth:Ermelo!AX333)</f>
        <v>0</v>
      </c>
      <c r="AY333" s="79">
        <f>SUM(Gosforth:Ermelo!AY333)</f>
        <v>0</v>
      </c>
      <c r="AZ333" s="79">
        <f>SUM(Gosforth:Ermelo!AZ333)</f>
        <v>0</v>
      </c>
      <c r="BA333" s="79">
        <f>SUM(Gosforth:Ermelo!BA333)</f>
        <v>0</v>
      </c>
      <c r="BB333" s="79">
        <f>SUM(Gosforth:Ermelo!BB333)</f>
        <v>0</v>
      </c>
      <c r="BC333" s="79">
        <f>SUM(Gosforth:Ermelo!BC333)</f>
        <v>0</v>
      </c>
      <c r="BD333" s="79">
        <f>SUM(Gosforth:Ermelo!BD333)</f>
        <v>0</v>
      </c>
      <c r="BE333" s="78">
        <f>SUM(Gosforth:Ermelo!BE333)</f>
        <v>0</v>
      </c>
      <c r="BF333" s="80">
        <f>SUM(Gosforth:Ermelo!BF333)</f>
        <v>0</v>
      </c>
      <c r="BG333" s="79">
        <f>SUM(Gosforth:Ermelo!BG333)</f>
        <v>0</v>
      </c>
      <c r="BH333" s="79">
        <f>SUM(Gosforth:Ermelo!BH333)</f>
        <v>0</v>
      </c>
      <c r="BI333" s="79">
        <f>SUM(Gosforth:Ermelo!BI333)</f>
        <v>0</v>
      </c>
      <c r="BJ333" s="79">
        <f>SUM(Gosforth:Ermelo!BJ333)</f>
        <v>0</v>
      </c>
      <c r="BK333" s="79">
        <f>SUM(Gosforth:Ermelo!BK333)</f>
        <v>0</v>
      </c>
      <c r="BL333" s="79">
        <f>SUM(Gosforth:Ermelo!BL333)</f>
        <v>0</v>
      </c>
      <c r="BM333" s="79">
        <f>SUM(Gosforth:Ermelo!BM333)</f>
        <v>0</v>
      </c>
      <c r="BN333" s="79">
        <f>SUM(Gosforth:Ermelo!BN333)</f>
        <v>0</v>
      </c>
      <c r="BO333" s="79">
        <f>SUM(Gosforth:Ermelo!BO333)</f>
        <v>0</v>
      </c>
      <c r="BP333" s="79">
        <f>SUM(Gosforth:Ermelo!BP333)</f>
        <v>0</v>
      </c>
      <c r="BQ333" s="78">
        <f>SUM(Gosforth:Ermelo!BQ333)</f>
        <v>0</v>
      </c>
      <c r="BR333" s="80">
        <f>SUM(Gosforth:Ermelo!BR333)</f>
        <v>0</v>
      </c>
      <c r="BS333" s="79">
        <f>SUM(Gosforth:Ermelo!BS333)</f>
        <v>0</v>
      </c>
      <c r="BT333" s="79">
        <f>SUM(Gosforth:Ermelo!BT333)</f>
        <v>0</v>
      </c>
      <c r="BU333" s="79">
        <f>SUM(Gosforth:Ermelo!BU333)</f>
        <v>0</v>
      </c>
      <c r="BV333" s="79">
        <f>SUM(Gosforth:Ermelo!BV333)</f>
        <v>0</v>
      </c>
      <c r="BW333" s="79">
        <f>SUM(Gosforth:Ermelo!BW333)</f>
        <v>0</v>
      </c>
      <c r="BX333" s="79">
        <f>SUM(Gosforth:Ermelo!BX333)</f>
        <v>0</v>
      </c>
      <c r="BY333" s="79">
        <f>SUM(Gosforth:Ermelo!BY333)</f>
        <v>0</v>
      </c>
      <c r="BZ333" s="79">
        <f>SUM(Gosforth:Ermelo!BZ333)</f>
        <v>0</v>
      </c>
      <c r="CA333" s="79">
        <f>SUM(Gosforth:Ermelo!CA333)</f>
        <v>0</v>
      </c>
      <c r="CB333" s="79">
        <f>SUM(Gosforth:Ermelo!CB333)</f>
        <v>0</v>
      </c>
      <c r="CC333" s="78">
        <f>SUM(Gosforth:Ermelo!CC333)</f>
        <v>0</v>
      </c>
      <c r="CD333" s="41" t="s">
        <v>54</v>
      </c>
    </row>
    <row r="334" spans="2:82" s="41" customFormat="1" ht="15">
      <c r="B334" s="75" t="s">
        <v>642</v>
      </c>
      <c r="C334" s="131" t="s">
        <v>643</v>
      </c>
      <c r="D334" s="132" t="s">
        <v>501</v>
      </c>
      <c r="E334" s="266">
        <f>SUM(Gosforth:Ermelo!E334)</f>
        <v>5</v>
      </c>
      <c r="F334" s="221" t="b">
        <f>(Gosforth!G334+Dalpark!G334+Leandra!G334+Trichardt!G334+Ermelo!G334)=G334</f>
        <v>1</v>
      </c>
      <c r="G334" s="76">
        <f t="shared" si="109"/>
        <v>0</v>
      </c>
      <c r="H334" s="77">
        <f>SUM(Gosforth:Ermelo!H334)</f>
        <v>0</v>
      </c>
      <c r="I334" s="78">
        <f>SUM(Gosforth:Ermelo!I334)</f>
        <v>0</v>
      </c>
      <c r="J334" s="77">
        <f>SUM(Gosforth:Ermelo!J334)</f>
        <v>0</v>
      </c>
      <c r="K334" s="79">
        <f>SUM(Gosforth:Ermelo!K334)</f>
        <v>0</v>
      </c>
      <c r="L334" s="79">
        <f>SUM(Gosforth:Ermelo!L334)</f>
        <v>0</v>
      </c>
      <c r="M334" s="79">
        <f>SUM(Gosforth:Ermelo!M334)</f>
        <v>0</v>
      </c>
      <c r="N334" s="79">
        <f>SUM(Gosforth:Ermelo!N334)</f>
        <v>0</v>
      </c>
      <c r="O334" s="79">
        <f>SUM(Gosforth:Ermelo!O334)</f>
        <v>0</v>
      </c>
      <c r="P334" s="79">
        <f>SUM(Gosforth:Ermelo!P334)</f>
        <v>0</v>
      </c>
      <c r="Q334" s="79">
        <f>SUM(Gosforth:Ermelo!Q334)</f>
        <v>0</v>
      </c>
      <c r="R334" s="79">
        <f>SUM(Gosforth:Ermelo!R334)</f>
        <v>0</v>
      </c>
      <c r="S334" s="79">
        <f>SUM(Gosforth:Ermelo!S334)</f>
        <v>0</v>
      </c>
      <c r="T334" s="79">
        <f>SUM(Gosforth:Ermelo!T334)</f>
        <v>0</v>
      </c>
      <c r="U334" s="78">
        <f>SUM(Gosforth:Ermelo!U334)</f>
        <v>0</v>
      </c>
      <c r="V334" s="77">
        <f>SUM(Gosforth:Ermelo!V334)</f>
        <v>0</v>
      </c>
      <c r="W334" s="79">
        <f>SUM(Gosforth:Ermelo!W334)</f>
        <v>0</v>
      </c>
      <c r="X334" s="79">
        <f>SUM(Gosforth:Ermelo!X334)</f>
        <v>0</v>
      </c>
      <c r="Y334" s="79">
        <f>SUM(Gosforth:Ermelo!Y334)</f>
        <v>0</v>
      </c>
      <c r="Z334" s="79">
        <f>SUM(Gosforth:Ermelo!Z334)</f>
        <v>0</v>
      </c>
      <c r="AA334" s="79">
        <f>SUM(Gosforth:Ermelo!AA334)</f>
        <v>0</v>
      </c>
      <c r="AB334" s="79">
        <f>SUM(Gosforth:Ermelo!AB334)</f>
        <v>0</v>
      </c>
      <c r="AC334" s="79">
        <f>SUM(Gosforth:Ermelo!AC334)</f>
        <v>0</v>
      </c>
      <c r="AD334" s="79">
        <f>SUM(Gosforth:Ermelo!AD334)</f>
        <v>0</v>
      </c>
      <c r="AE334" s="79">
        <f>SUM(Gosforth:Ermelo!AE334)</f>
        <v>0</v>
      </c>
      <c r="AF334" s="79">
        <f>SUM(Gosforth:Ermelo!AF334)</f>
        <v>0</v>
      </c>
      <c r="AG334" s="78">
        <f>SUM(Gosforth:Ermelo!AG334)</f>
        <v>0</v>
      </c>
      <c r="AH334" s="80">
        <f>SUM(Gosforth:Ermelo!AH334)</f>
        <v>0</v>
      </c>
      <c r="AI334" s="79">
        <f>SUM(Gosforth:Ermelo!AI334)</f>
        <v>0</v>
      </c>
      <c r="AJ334" s="79">
        <f>SUM(Gosforth:Ermelo!AJ334)</f>
        <v>0</v>
      </c>
      <c r="AK334" s="79">
        <f>SUM(Gosforth:Ermelo!AK334)</f>
        <v>0</v>
      </c>
      <c r="AL334" s="79">
        <f>SUM(Gosforth:Ermelo!AL334)</f>
        <v>0</v>
      </c>
      <c r="AM334" s="79">
        <f>SUM(Gosforth:Ermelo!AM334)</f>
        <v>0</v>
      </c>
      <c r="AN334" s="79">
        <f>SUM(Gosforth:Ermelo!AN334)</f>
        <v>0</v>
      </c>
      <c r="AO334" s="79">
        <f>SUM(Gosforth:Ermelo!AO334)</f>
        <v>0</v>
      </c>
      <c r="AP334" s="79">
        <f>SUM(Gosforth:Ermelo!AP334)</f>
        <v>0</v>
      </c>
      <c r="AQ334" s="79">
        <f>SUM(Gosforth:Ermelo!AQ334)</f>
        <v>0</v>
      </c>
      <c r="AR334" s="79">
        <f>SUM(Gosforth:Ermelo!AR334)</f>
        <v>0</v>
      </c>
      <c r="AS334" s="78">
        <f>SUM(Gosforth:Ermelo!AS334)</f>
        <v>0</v>
      </c>
      <c r="AT334" s="80">
        <f>SUM(Gosforth:Ermelo!AT334)</f>
        <v>0</v>
      </c>
      <c r="AU334" s="79">
        <f>SUM(Gosforth:Ermelo!AU334)</f>
        <v>0</v>
      </c>
      <c r="AV334" s="79">
        <f>SUM(Gosforth:Ermelo!AV334)</f>
        <v>0</v>
      </c>
      <c r="AW334" s="79">
        <f>SUM(Gosforth:Ermelo!AW334)</f>
        <v>0</v>
      </c>
      <c r="AX334" s="79">
        <f>SUM(Gosforth:Ermelo!AX334)</f>
        <v>0</v>
      </c>
      <c r="AY334" s="79">
        <f>SUM(Gosforth:Ermelo!AY334)</f>
        <v>0</v>
      </c>
      <c r="AZ334" s="79">
        <f>SUM(Gosforth:Ermelo!AZ334)</f>
        <v>0</v>
      </c>
      <c r="BA334" s="79">
        <f>SUM(Gosforth:Ermelo!BA334)</f>
        <v>0</v>
      </c>
      <c r="BB334" s="79">
        <f>SUM(Gosforth:Ermelo!BB334)</f>
        <v>0</v>
      </c>
      <c r="BC334" s="79">
        <f>SUM(Gosforth:Ermelo!BC334)</f>
        <v>0</v>
      </c>
      <c r="BD334" s="79">
        <f>SUM(Gosforth:Ermelo!BD334)</f>
        <v>0</v>
      </c>
      <c r="BE334" s="78">
        <f>SUM(Gosforth:Ermelo!BE334)</f>
        <v>0</v>
      </c>
      <c r="BF334" s="80">
        <f>SUM(Gosforth:Ermelo!BF334)</f>
        <v>0</v>
      </c>
      <c r="BG334" s="79">
        <f>SUM(Gosforth:Ermelo!BG334)</f>
        <v>0</v>
      </c>
      <c r="BH334" s="79">
        <f>SUM(Gosforth:Ermelo!BH334)</f>
        <v>0</v>
      </c>
      <c r="BI334" s="79">
        <f>SUM(Gosforth:Ermelo!BI334)</f>
        <v>0</v>
      </c>
      <c r="BJ334" s="79">
        <f>SUM(Gosforth:Ermelo!BJ334)</f>
        <v>0</v>
      </c>
      <c r="BK334" s="79">
        <f>SUM(Gosforth:Ermelo!BK334)</f>
        <v>0</v>
      </c>
      <c r="BL334" s="79">
        <f>SUM(Gosforth:Ermelo!BL334)</f>
        <v>0</v>
      </c>
      <c r="BM334" s="79">
        <f>SUM(Gosforth:Ermelo!BM334)</f>
        <v>0</v>
      </c>
      <c r="BN334" s="79">
        <f>SUM(Gosforth:Ermelo!BN334)</f>
        <v>0</v>
      </c>
      <c r="BO334" s="79">
        <f>SUM(Gosforth:Ermelo!BO334)</f>
        <v>0</v>
      </c>
      <c r="BP334" s="79">
        <f>SUM(Gosforth:Ermelo!BP334)</f>
        <v>0</v>
      </c>
      <c r="BQ334" s="78">
        <f>SUM(Gosforth:Ermelo!BQ334)</f>
        <v>0</v>
      </c>
      <c r="BR334" s="80">
        <f>SUM(Gosforth:Ermelo!BR334)</f>
        <v>0</v>
      </c>
      <c r="BS334" s="79">
        <f>SUM(Gosforth:Ermelo!BS334)</f>
        <v>0</v>
      </c>
      <c r="BT334" s="79">
        <f>SUM(Gosforth:Ermelo!BT334)</f>
        <v>0</v>
      </c>
      <c r="BU334" s="79">
        <f>SUM(Gosforth:Ermelo!BU334)</f>
        <v>0</v>
      </c>
      <c r="BV334" s="79">
        <f>SUM(Gosforth:Ermelo!BV334)</f>
        <v>0</v>
      </c>
      <c r="BW334" s="79">
        <f>SUM(Gosforth:Ermelo!BW334)</f>
        <v>0</v>
      </c>
      <c r="BX334" s="79">
        <f>SUM(Gosforth:Ermelo!BX334)</f>
        <v>0</v>
      </c>
      <c r="BY334" s="79">
        <f>SUM(Gosforth:Ermelo!BY334)</f>
        <v>0</v>
      </c>
      <c r="BZ334" s="79">
        <f>SUM(Gosforth:Ermelo!BZ334)</f>
        <v>0</v>
      </c>
      <c r="CA334" s="79">
        <f>SUM(Gosforth:Ermelo!CA334)</f>
        <v>0</v>
      </c>
      <c r="CB334" s="79">
        <f>SUM(Gosforth:Ermelo!CB334)</f>
        <v>0</v>
      </c>
      <c r="CC334" s="78">
        <f>SUM(Gosforth:Ermelo!CC334)</f>
        <v>0</v>
      </c>
      <c r="CD334" s="41" t="s">
        <v>54</v>
      </c>
    </row>
    <row r="335" spans="2:82" s="41" customFormat="1" ht="15">
      <c r="B335" s="75" t="s">
        <v>644</v>
      </c>
      <c r="C335" s="131" t="s">
        <v>645</v>
      </c>
      <c r="D335" s="132" t="s">
        <v>501</v>
      </c>
      <c r="E335" s="266">
        <f>SUM(Gosforth:Ermelo!E335)</f>
        <v>32</v>
      </c>
      <c r="F335" s="221" t="b">
        <f>(Gosforth!G335+Dalpark!G335+Leandra!G335+Trichardt!G335+Ermelo!G335)=G335</f>
        <v>1</v>
      </c>
      <c r="G335" s="76">
        <f t="shared" si="109"/>
        <v>0</v>
      </c>
      <c r="H335" s="77">
        <f>SUM(Gosforth:Ermelo!H335)</f>
        <v>0</v>
      </c>
      <c r="I335" s="78">
        <f>SUM(Gosforth:Ermelo!I335)</f>
        <v>0</v>
      </c>
      <c r="J335" s="77">
        <f>SUM(Gosforth:Ermelo!J335)</f>
        <v>0</v>
      </c>
      <c r="K335" s="79">
        <f>SUM(Gosforth:Ermelo!K335)</f>
        <v>0</v>
      </c>
      <c r="L335" s="79">
        <f>SUM(Gosforth:Ermelo!L335)</f>
        <v>0</v>
      </c>
      <c r="M335" s="79">
        <f>SUM(Gosforth:Ermelo!M335)</f>
        <v>0</v>
      </c>
      <c r="N335" s="79">
        <f>SUM(Gosforth:Ermelo!N335)</f>
        <v>0</v>
      </c>
      <c r="O335" s="79">
        <f>SUM(Gosforth:Ermelo!O335)</f>
        <v>0</v>
      </c>
      <c r="P335" s="79">
        <f>SUM(Gosforth:Ermelo!P335)</f>
        <v>0</v>
      </c>
      <c r="Q335" s="79">
        <f>SUM(Gosforth:Ermelo!Q335)</f>
        <v>0</v>
      </c>
      <c r="R335" s="79">
        <f>SUM(Gosforth:Ermelo!R335)</f>
        <v>0</v>
      </c>
      <c r="S335" s="79">
        <f>SUM(Gosforth:Ermelo!S335)</f>
        <v>0</v>
      </c>
      <c r="T335" s="79">
        <f>SUM(Gosforth:Ermelo!T335)</f>
        <v>0</v>
      </c>
      <c r="U335" s="78">
        <f>SUM(Gosforth:Ermelo!U335)</f>
        <v>0</v>
      </c>
      <c r="V335" s="77">
        <f>SUM(Gosforth:Ermelo!V335)</f>
        <v>0</v>
      </c>
      <c r="W335" s="79">
        <f>SUM(Gosforth:Ermelo!W335)</f>
        <v>0</v>
      </c>
      <c r="X335" s="79">
        <f>SUM(Gosforth:Ermelo!X335)</f>
        <v>0</v>
      </c>
      <c r="Y335" s="79">
        <f>SUM(Gosforth:Ermelo!Y335)</f>
        <v>0</v>
      </c>
      <c r="Z335" s="79">
        <f>SUM(Gosforth:Ermelo!Z335)</f>
        <v>0</v>
      </c>
      <c r="AA335" s="79">
        <f>SUM(Gosforth:Ermelo!AA335)</f>
        <v>0</v>
      </c>
      <c r="AB335" s="79">
        <f>SUM(Gosforth:Ermelo!AB335)</f>
        <v>0</v>
      </c>
      <c r="AC335" s="79">
        <f>SUM(Gosforth:Ermelo!AC335)</f>
        <v>0</v>
      </c>
      <c r="AD335" s="79">
        <f>SUM(Gosforth:Ermelo!AD335)</f>
        <v>0</v>
      </c>
      <c r="AE335" s="79">
        <f>SUM(Gosforth:Ermelo!AE335)</f>
        <v>0</v>
      </c>
      <c r="AF335" s="79">
        <f>SUM(Gosforth:Ermelo!AF335)</f>
        <v>0</v>
      </c>
      <c r="AG335" s="78">
        <f>SUM(Gosforth:Ermelo!AG335)</f>
        <v>0</v>
      </c>
      <c r="AH335" s="80">
        <f>SUM(Gosforth:Ermelo!AH335)</f>
        <v>0</v>
      </c>
      <c r="AI335" s="79">
        <f>SUM(Gosforth:Ermelo!AI335)</f>
        <v>0</v>
      </c>
      <c r="AJ335" s="79">
        <f>SUM(Gosforth:Ermelo!AJ335)</f>
        <v>0</v>
      </c>
      <c r="AK335" s="79">
        <f>SUM(Gosforth:Ermelo!AK335)</f>
        <v>0</v>
      </c>
      <c r="AL335" s="79">
        <f>SUM(Gosforth:Ermelo!AL335)</f>
        <v>0</v>
      </c>
      <c r="AM335" s="79">
        <f>SUM(Gosforth:Ermelo!AM335)</f>
        <v>0</v>
      </c>
      <c r="AN335" s="79">
        <f>SUM(Gosforth:Ermelo!AN335)</f>
        <v>0</v>
      </c>
      <c r="AO335" s="79">
        <f>SUM(Gosforth:Ermelo!AO335)</f>
        <v>0</v>
      </c>
      <c r="AP335" s="79">
        <f>SUM(Gosforth:Ermelo!AP335)</f>
        <v>0</v>
      </c>
      <c r="AQ335" s="79">
        <f>SUM(Gosforth:Ermelo!AQ335)</f>
        <v>0</v>
      </c>
      <c r="AR335" s="79">
        <f>SUM(Gosforth:Ermelo!AR335)</f>
        <v>0</v>
      </c>
      <c r="AS335" s="78">
        <f>SUM(Gosforth:Ermelo!AS335)</f>
        <v>0</v>
      </c>
      <c r="AT335" s="80">
        <f>SUM(Gosforth:Ermelo!AT335)</f>
        <v>0</v>
      </c>
      <c r="AU335" s="79">
        <f>SUM(Gosforth:Ermelo!AU335)</f>
        <v>0</v>
      </c>
      <c r="AV335" s="79">
        <f>SUM(Gosforth:Ermelo!AV335)</f>
        <v>0</v>
      </c>
      <c r="AW335" s="79">
        <f>SUM(Gosforth:Ermelo!AW335)</f>
        <v>0</v>
      </c>
      <c r="AX335" s="79">
        <f>SUM(Gosforth:Ermelo!AX335)</f>
        <v>0</v>
      </c>
      <c r="AY335" s="79">
        <f>SUM(Gosforth:Ermelo!AY335)</f>
        <v>0</v>
      </c>
      <c r="AZ335" s="79">
        <f>SUM(Gosforth:Ermelo!AZ335)</f>
        <v>0</v>
      </c>
      <c r="BA335" s="79">
        <f>SUM(Gosforth:Ermelo!BA335)</f>
        <v>0</v>
      </c>
      <c r="BB335" s="79">
        <f>SUM(Gosforth:Ermelo!BB335)</f>
        <v>0</v>
      </c>
      <c r="BC335" s="79">
        <f>SUM(Gosforth:Ermelo!BC335)</f>
        <v>0</v>
      </c>
      <c r="BD335" s="79">
        <f>SUM(Gosforth:Ermelo!BD335)</f>
        <v>0</v>
      </c>
      <c r="BE335" s="78">
        <f>SUM(Gosforth:Ermelo!BE335)</f>
        <v>0</v>
      </c>
      <c r="BF335" s="80">
        <f>SUM(Gosforth:Ermelo!BF335)</f>
        <v>0</v>
      </c>
      <c r="BG335" s="79">
        <f>SUM(Gosforth:Ermelo!BG335)</f>
        <v>0</v>
      </c>
      <c r="BH335" s="79">
        <f>SUM(Gosforth:Ermelo!BH335)</f>
        <v>0</v>
      </c>
      <c r="BI335" s="79">
        <f>SUM(Gosforth:Ermelo!BI335)</f>
        <v>0</v>
      </c>
      <c r="BJ335" s="79">
        <f>SUM(Gosforth:Ermelo!BJ335)</f>
        <v>0</v>
      </c>
      <c r="BK335" s="79">
        <f>SUM(Gosforth:Ermelo!BK335)</f>
        <v>0</v>
      </c>
      <c r="BL335" s="79">
        <f>SUM(Gosforth:Ermelo!BL335)</f>
        <v>0</v>
      </c>
      <c r="BM335" s="79">
        <f>SUM(Gosforth:Ermelo!BM335)</f>
        <v>0</v>
      </c>
      <c r="BN335" s="79">
        <f>SUM(Gosforth:Ermelo!BN335)</f>
        <v>0</v>
      </c>
      <c r="BO335" s="79">
        <f>SUM(Gosforth:Ermelo!BO335)</f>
        <v>0</v>
      </c>
      <c r="BP335" s="79">
        <f>SUM(Gosforth:Ermelo!BP335)</f>
        <v>0</v>
      </c>
      <c r="BQ335" s="78">
        <f>SUM(Gosforth:Ermelo!BQ335)</f>
        <v>0</v>
      </c>
      <c r="BR335" s="80">
        <f>SUM(Gosforth:Ermelo!BR335)</f>
        <v>0</v>
      </c>
      <c r="BS335" s="79">
        <f>SUM(Gosforth:Ermelo!BS335)</f>
        <v>0</v>
      </c>
      <c r="BT335" s="79">
        <f>SUM(Gosforth:Ermelo!BT335)</f>
        <v>0</v>
      </c>
      <c r="BU335" s="79">
        <f>SUM(Gosforth:Ermelo!BU335)</f>
        <v>0</v>
      </c>
      <c r="BV335" s="79">
        <f>SUM(Gosforth:Ermelo!BV335)</f>
        <v>0</v>
      </c>
      <c r="BW335" s="79">
        <f>SUM(Gosforth:Ermelo!BW335)</f>
        <v>0</v>
      </c>
      <c r="BX335" s="79">
        <f>SUM(Gosforth:Ermelo!BX335)</f>
        <v>0</v>
      </c>
      <c r="BY335" s="79">
        <f>SUM(Gosforth:Ermelo!BY335)</f>
        <v>0</v>
      </c>
      <c r="BZ335" s="79">
        <f>SUM(Gosforth:Ermelo!BZ335)</f>
        <v>0</v>
      </c>
      <c r="CA335" s="79">
        <f>SUM(Gosforth:Ermelo!CA335)</f>
        <v>0</v>
      </c>
      <c r="CB335" s="79">
        <f>SUM(Gosforth:Ermelo!CB335)</f>
        <v>0</v>
      </c>
      <c r="CC335" s="78">
        <f>SUM(Gosforth:Ermelo!CC335)</f>
        <v>0</v>
      </c>
      <c r="CD335" s="41" t="s">
        <v>54</v>
      </c>
    </row>
    <row r="336" spans="2:82" s="41" customFormat="1" ht="15">
      <c r="B336" s="75" t="s">
        <v>646</v>
      </c>
      <c r="C336" s="131" t="s">
        <v>647</v>
      </c>
      <c r="D336" s="132" t="s">
        <v>501</v>
      </c>
      <c r="E336" s="266">
        <f>SUM(Gosforth:Ermelo!E336)</f>
        <v>9</v>
      </c>
      <c r="F336" s="221" t="b">
        <f>(Gosforth!G336+Dalpark!G336+Leandra!G336+Trichardt!G336+Ermelo!G336)=G336</f>
        <v>1</v>
      </c>
      <c r="G336" s="76">
        <f t="shared" si="109"/>
        <v>0</v>
      </c>
      <c r="H336" s="77">
        <f>SUM(Gosforth:Ermelo!H336)</f>
        <v>0</v>
      </c>
      <c r="I336" s="78">
        <f>SUM(Gosforth:Ermelo!I336)</f>
        <v>0</v>
      </c>
      <c r="J336" s="77">
        <f>SUM(Gosforth:Ermelo!J336)</f>
        <v>0</v>
      </c>
      <c r="K336" s="79">
        <f>SUM(Gosforth:Ermelo!K336)</f>
        <v>0</v>
      </c>
      <c r="L336" s="79">
        <f>SUM(Gosforth:Ermelo!L336)</f>
        <v>0</v>
      </c>
      <c r="M336" s="79">
        <f>SUM(Gosforth:Ermelo!M336)</f>
        <v>0</v>
      </c>
      <c r="N336" s="79">
        <f>SUM(Gosforth:Ermelo!N336)</f>
        <v>0</v>
      </c>
      <c r="O336" s="79">
        <f>SUM(Gosforth:Ermelo!O336)</f>
        <v>0</v>
      </c>
      <c r="P336" s="79">
        <f>SUM(Gosforth:Ermelo!P336)</f>
        <v>0</v>
      </c>
      <c r="Q336" s="79">
        <f>SUM(Gosforth:Ermelo!Q336)</f>
        <v>0</v>
      </c>
      <c r="R336" s="79">
        <f>SUM(Gosforth:Ermelo!R336)</f>
        <v>0</v>
      </c>
      <c r="S336" s="79">
        <f>SUM(Gosforth:Ermelo!S336)</f>
        <v>0</v>
      </c>
      <c r="T336" s="79">
        <f>SUM(Gosforth:Ermelo!T336)</f>
        <v>0</v>
      </c>
      <c r="U336" s="78">
        <f>SUM(Gosforth:Ermelo!U336)</f>
        <v>0</v>
      </c>
      <c r="V336" s="77">
        <f>SUM(Gosforth:Ermelo!V336)</f>
        <v>0</v>
      </c>
      <c r="W336" s="79">
        <f>SUM(Gosforth:Ermelo!W336)</f>
        <v>0</v>
      </c>
      <c r="X336" s="79">
        <f>SUM(Gosforth:Ermelo!X336)</f>
        <v>0</v>
      </c>
      <c r="Y336" s="79">
        <f>SUM(Gosforth:Ermelo!Y336)</f>
        <v>0</v>
      </c>
      <c r="Z336" s="79">
        <f>SUM(Gosforth:Ermelo!Z336)</f>
        <v>0</v>
      </c>
      <c r="AA336" s="79">
        <f>SUM(Gosforth:Ermelo!AA336)</f>
        <v>0</v>
      </c>
      <c r="AB336" s="79">
        <f>SUM(Gosforth:Ermelo!AB336)</f>
        <v>0</v>
      </c>
      <c r="AC336" s="79">
        <f>SUM(Gosforth:Ermelo!AC336)</f>
        <v>0</v>
      </c>
      <c r="AD336" s="79">
        <f>SUM(Gosforth:Ermelo!AD336)</f>
        <v>0</v>
      </c>
      <c r="AE336" s="79">
        <f>SUM(Gosforth:Ermelo!AE336)</f>
        <v>0</v>
      </c>
      <c r="AF336" s="79">
        <f>SUM(Gosforth:Ermelo!AF336)</f>
        <v>0</v>
      </c>
      <c r="AG336" s="78">
        <f>SUM(Gosforth:Ermelo!AG336)</f>
        <v>0</v>
      </c>
      <c r="AH336" s="80">
        <f>SUM(Gosforth:Ermelo!AH336)</f>
        <v>0</v>
      </c>
      <c r="AI336" s="79">
        <f>SUM(Gosforth:Ermelo!AI336)</f>
        <v>0</v>
      </c>
      <c r="AJ336" s="79">
        <f>SUM(Gosforth:Ermelo!AJ336)</f>
        <v>0</v>
      </c>
      <c r="AK336" s="79">
        <f>SUM(Gosforth:Ermelo!AK336)</f>
        <v>0</v>
      </c>
      <c r="AL336" s="79">
        <f>SUM(Gosforth:Ermelo!AL336)</f>
        <v>0</v>
      </c>
      <c r="AM336" s="79">
        <f>SUM(Gosforth:Ermelo!AM336)</f>
        <v>0</v>
      </c>
      <c r="AN336" s="79">
        <f>SUM(Gosforth:Ermelo!AN336)</f>
        <v>0</v>
      </c>
      <c r="AO336" s="79">
        <f>SUM(Gosforth:Ermelo!AO336)</f>
        <v>0</v>
      </c>
      <c r="AP336" s="79">
        <f>SUM(Gosforth:Ermelo!AP336)</f>
        <v>0</v>
      </c>
      <c r="AQ336" s="79">
        <f>SUM(Gosforth:Ermelo!AQ336)</f>
        <v>0</v>
      </c>
      <c r="AR336" s="79">
        <f>SUM(Gosforth:Ermelo!AR336)</f>
        <v>0</v>
      </c>
      <c r="AS336" s="78">
        <f>SUM(Gosforth:Ermelo!AS336)</f>
        <v>0</v>
      </c>
      <c r="AT336" s="80">
        <f>SUM(Gosforth:Ermelo!AT336)</f>
        <v>0</v>
      </c>
      <c r="AU336" s="79">
        <f>SUM(Gosforth:Ermelo!AU336)</f>
        <v>0</v>
      </c>
      <c r="AV336" s="79">
        <f>SUM(Gosforth:Ermelo!AV336)</f>
        <v>0</v>
      </c>
      <c r="AW336" s="79">
        <f>SUM(Gosforth:Ermelo!AW336)</f>
        <v>0</v>
      </c>
      <c r="AX336" s="79">
        <f>SUM(Gosforth:Ermelo!AX336)</f>
        <v>0</v>
      </c>
      <c r="AY336" s="79">
        <f>SUM(Gosforth:Ermelo!AY336)</f>
        <v>0</v>
      </c>
      <c r="AZ336" s="79">
        <f>SUM(Gosforth:Ermelo!AZ336)</f>
        <v>0</v>
      </c>
      <c r="BA336" s="79">
        <f>SUM(Gosforth:Ermelo!BA336)</f>
        <v>0</v>
      </c>
      <c r="BB336" s="79">
        <f>SUM(Gosforth:Ermelo!BB336)</f>
        <v>0</v>
      </c>
      <c r="BC336" s="79">
        <f>SUM(Gosforth:Ermelo!BC336)</f>
        <v>0</v>
      </c>
      <c r="BD336" s="79">
        <f>SUM(Gosforth:Ermelo!BD336)</f>
        <v>0</v>
      </c>
      <c r="BE336" s="78">
        <f>SUM(Gosforth:Ermelo!BE336)</f>
        <v>0</v>
      </c>
      <c r="BF336" s="80">
        <f>SUM(Gosforth:Ermelo!BF336)</f>
        <v>0</v>
      </c>
      <c r="BG336" s="79">
        <f>SUM(Gosforth:Ermelo!BG336)</f>
        <v>0</v>
      </c>
      <c r="BH336" s="79">
        <f>SUM(Gosforth:Ermelo!BH336)</f>
        <v>0</v>
      </c>
      <c r="BI336" s="79">
        <f>SUM(Gosforth:Ermelo!BI336)</f>
        <v>0</v>
      </c>
      <c r="BJ336" s="79">
        <f>SUM(Gosforth:Ermelo!BJ336)</f>
        <v>0</v>
      </c>
      <c r="BK336" s="79">
        <f>SUM(Gosforth:Ermelo!BK336)</f>
        <v>0</v>
      </c>
      <c r="BL336" s="79">
        <f>SUM(Gosforth:Ermelo!BL336)</f>
        <v>0</v>
      </c>
      <c r="BM336" s="79">
        <f>SUM(Gosforth:Ermelo!BM336)</f>
        <v>0</v>
      </c>
      <c r="BN336" s="79">
        <f>SUM(Gosforth:Ermelo!BN336)</f>
        <v>0</v>
      </c>
      <c r="BO336" s="79">
        <f>SUM(Gosforth:Ermelo!BO336)</f>
        <v>0</v>
      </c>
      <c r="BP336" s="79">
        <f>SUM(Gosforth:Ermelo!BP336)</f>
        <v>0</v>
      </c>
      <c r="BQ336" s="78">
        <f>SUM(Gosforth:Ermelo!BQ336)</f>
        <v>0</v>
      </c>
      <c r="BR336" s="80">
        <f>SUM(Gosforth:Ermelo!BR336)</f>
        <v>0</v>
      </c>
      <c r="BS336" s="79">
        <f>SUM(Gosforth:Ermelo!BS336)</f>
        <v>0</v>
      </c>
      <c r="BT336" s="79">
        <f>SUM(Gosforth:Ermelo!BT336)</f>
        <v>0</v>
      </c>
      <c r="BU336" s="79">
        <f>SUM(Gosforth:Ermelo!BU336)</f>
        <v>0</v>
      </c>
      <c r="BV336" s="79">
        <f>SUM(Gosforth:Ermelo!BV336)</f>
        <v>0</v>
      </c>
      <c r="BW336" s="79">
        <f>SUM(Gosforth:Ermelo!BW336)</f>
        <v>0</v>
      </c>
      <c r="BX336" s="79">
        <f>SUM(Gosforth:Ermelo!BX336)</f>
        <v>0</v>
      </c>
      <c r="BY336" s="79">
        <f>SUM(Gosforth:Ermelo!BY336)</f>
        <v>0</v>
      </c>
      <c r="BZ336" s="79">
        <f>SUM(Gosforth:Ermelo!BZ336)</f>
        <v>0</v>
      </c>
      <c r="CA336" s="79">
        <f>SUM(Gosforth:Ermelo!CA336)</f>
        <v>0</v>
      </c>
      <c r="CB336" s="79">
        <f>SUM(Gosforth:Ermelo!CB336)</f>
        <v>0</v>
      </c>
      <c r="CC336" s="78">
        <f>SUM(Gosforth:Ermelo!CC336)</f>
        <v>0</v>
      </c>
      <c r="CD336" s="41" t="s">
        <v>54</v>
      </c>
    </row>
    <row r="337" spans="2:82" s="41" customFormat="1" ht="15">
      <c r="B337" s="75" t="s">
        <v>648</v>
      </c>
      <c r="C337" s="131" t="s">
        <v>649</v>
      </c>
      <c r="D337" s="132" t="s">
        <v>501</v>
      </c>
      <c r="E337" s="266">
        <f>SUM(Gosforth:Ermelo!E337)</f>
        <v>15</v>
      </c>
      <c r="F337" s="221" t="b">
        <f>(Gosforth!G337+Dalpark!G337+Leandra!G337+Trichardt!G337+Ermelo!G337)=G337</f>
        <v>1</v>
      </c>
      <c r="G337" s="76">
        <f t="shared" si="109"/>
        <v>0</v>
      </c>
      <c r="H337" s="77">
        <f>SUM(Gosforth:Ermelo!H337)</f>
        <v>0</v>
      </c>
      <c r="I337" s="78">
        <f>SUM(Gosforth:Ermelo!I337)</f>
        <v>0</v>
      </c>
      <c r="J337" s="77">
        <f>SUM(Gosforth:Ermelo!J337)</f>
        <v>0</v>
      </c>
      <c r="K337" s="79">
        <f>SUM(Gosforth:Ermelo!K337)</f>
        <v>0</v>
      </c>
      <c r="L337" s="79">
        <f>SUM(Gosforth:Ermelo!L337)</f>
        <v>0</v>
      </c>
      <c r="M337" s="79">
        <f>SUM(Gosforth:Ermelo!M337)</f>
        <v>0</v>
      </c>
      <c r="N337" s="79">
        <f>SUM(Gosforth:Ermelo!N337)</f>
        <v>0</v>
      </c>
      <c r="O337" s="79">
        <f>SUM(Gosforth:Ermelo!O337)</f>
        <v>0</v>
      </c>
      <c r="P337" s="79">
        <f>SUM(Gosforth:Ermelo!P337)</f>
        <v>0</v>
      </c>
      <c r="Q337" s="79">
        <f>SUM(Gosforth:Ermelo!Q337)</f>
        <v>0</v>
      </c>
      <c r="R337" s="79">
        <f>SUM(Gosforth:Ermelo!R337)</f>
        <v>0</v>
      </c>
      <c r="S337" s="79">
        <f>SUM(Gosforth:Ermelo!S337)</f>
        <v>0</v>
      </c>
      <c r="T337" s="79">
        <f>SUM(Gosforth:Ermelo!T337)</f>
        <v>0</v>
      </c>
      <c r="U337" s="78">
        <f>SUM(Gosforth:Ermelo!U337)</f>
        <v>0</v>
      </c>
      <c r="V337" s="77">
        <f>SUM(Gosforth:Ermelo!V337)</f>
        <v>0</v>
      </c>
      <c r="W337" s="79">
        <f>SUM(Gosforth:Ermelo!W337)</f>
        <v>0</v>
      </c>
      <c r="X337" s="79">
        <f>SUM(Gosforth:Ermelo!X337)</f>
        <v>0</v>
      </c>
      <c r="Y337" s="79">
        <f>SUM(Gosforth:Ermelo!Y337)</f>
        <v>0</v>
      </c>
      <c r="Z337" s="79">
        <f>SUM(Gosforth:Ermelo!Z337)</f>
        <v>0</v>
      </c>
      <c r="AA337" s="79">
        <f>SUM(Gosforth:Ermelo!AA337)</f>
        <v>0</v>
      </c>
      <c r="AB337" s="79">
        <f>SUM(Gosforth:Ermelo!AB337)</f>
        <v>0</v>
      </c>
      <c r="AC337" s="79">
        <f>SUM(Gosforth:Ermelo!AC337)</f>
        <v>0</v>
      </c>
      <c r="AD337" s="79">
        <f>SUM(Gosforth:Ermelo!AD337)</f>
        <v>0</v>
      </c>
      <c r="AE337" s="79">
        <f>SUM(Gosforth:Ermelo!AE337)</f>
        <v>0</v>
      </c>
      <c r="AF337" s="79">
        <f>SUM(Gosforth:Ermelo!AF337)</f>
        <v>0</v>
      </c>
      <c r="AG337" s="78">
        <f>SUM(Gosforth:Ermelo!AG337)</f>
        <v>0</v>
      </c>
      <c r="AH337" s="80">
        <f>SUM(Gosforth:Ermelo!AH337)</f>
        <v>0</v>
      </c>
      <c r="AI337" s="79">
        <f>SUM(Gosforth:Ermelo!AI337)</f>
        <v>0</v>
      </c>
      <c r="AJ337" s="79">
        <f>SUM(Gosforth:Ermelo!AJ337)</f>
        <v>0</v>
      </c>
      <c r="AK337" s="79">
        <f>SUM(Gosforth:Ermelo!AK337)</f>
        <v>0</v>
      </c>
      <c r="AL337" s="79">
        <f>SUM(Gosforth:Ermelo!AL337)</f>
        <v>0</v>
      </c>
      <c r="AM337" s="79">
        <f>SUM(Gosforth:Ermelo!AM337)</f>
        <v>0</v>
      </c>
      <c r="AN337" s="79">
        <f>SUM(Gosforth:Ermelo!AN337)</f>
        <v>0</v>
      </c>
      <c r="AO337" s="79">
        <f>SUM(Gosforth:Ermelo!AO337)</f>
        <v>0</v>
      </c>
      <c r="AP337" s="79">
        <f>SUM(Gosforth:Ermelo!AP337)</f>
        <v>0</v>
      </c>
      <c r="AQ337" s="79">
        <f>SUM(Gosforth:Ermelo!AQ337)</f>
        <v>0</v>
      </c>
      <c r="AR337" s="79">
        <f>SUM(Gosforth:Ermelo!AR337)</f>
        <v>0</v>
      </c>
      <c r="AS337" s="78">
        <f>SUM(Gosforth:Ermelo!AS337)</f>
        <v>0</v>
      </c>
      <c r="AT337" s="80">
        <f>SUM(Gosforth:Ermelo!AT337)</f>
        <v>0</v>
      </c>
      <c r="AU337" s="79">
        <f>SUM(Gosforth:Ermelo!AU337)</f>
        <v>0</v>
      </c>
      <c r="AV337" s="79">
        <f>SUM(Gosforth:Ermelo!AV337)</f>
        <v>0</v>
      </c>
      <c r="AW337" s="79">
        <f>SUM(Gosforth:Ermelo!AW337)</f>
        <v>0</v>
      </c>
      <c r="AX337" s="79">
        <f>SUM(Gosforth:Ermelo!AX337)</f>
        <v>0</v>
      </c>
      <c r="AY337" s="79">
        <f>SUM(Gosforth:Ermelo!AY337)</f>
        <v>0</v>
      </c>
      <c r="AZ337" s="79">
        <f>SUM(Gosforth:Ermelo!AZ337)</f>
        <v>0</v>
      </c>
      <c r="BA337" s="79">
        <f>SUM(Gosforth:Ermelo!BA337)</f>
        <v>0</v>
      </c>
      <c r="BB337" s="79">
        <f>SUM(Gosforth:Ermelo!BB337)</f>
        <v>0</v>
      </c>
      <c r="BC337" s="79">
        <f>SUM(Gosforth:Ermelo!BC337)</f>
        <v>0</v>
      </c>
      <c r="BD337" s="79">
        <f>SUM(Gosforth:Ermelo!BD337)</f>
        <v>0</v>
      </c>
      <c r="BE337" s="78">
        <f>SUM(Gosforth:Ermelo!BE337)</f>
        <v>0</v>
      </c>
      <c r="BF337" s="80">
        <f>SUM(Gosforth:Ermelo!BF337)</f>
        <v>0</v>
      </c>
      <c r="BG337" s="79">
        <f>SUM(Gosforth:Ermelo!BG337)</f>
        <v>0</v>
      </c>
      <c r="BH337" s="79">
        <f>SUM(Gosforth:Ermelo!BH337)</f>
        <v>0</v>
      </c>
      <c r="BI337" s="79">
        <f>SUM(Gosforth:Ermelo!BI337)</f>
        <v>0</v>
      </c>
      <c r="BJ337" s="79">
        <f>SUM(Gosforth:Ermelo!BJ337)</f>
        <v>0</v>
      </c>
      <c r="BK337" s="79">
        <f>SUM(Gosforth:Ermelo!BK337)</f>
        <v>0</v>
      </c>
      <c r="BL337" s="79">
        <f>SUM(Gosforth:Ermelo!BL337)</f>
        <v>0</v>
      </c>
      <c r="BM337" s="79">
        <f>SUM(Gosforth:Ermelo!BM337)</f>
        <v>0</v>
      </c>
      <c r="BN337" s="79">
        <f>SUM(Gosforth:Ermelo!BN337)</f>
        <v>0</v>
      </c>
      <c r="BO337" s="79">
        <f>SUM(Gosforth:Ermelo!BO337)</f>
        <v>0</v>
      </c>
      <c r="BP337" s="79">
        <f>SUM(Gosforth:Ermelo!BP337)</f>
        <v>0</v>
      </c>
      <c r="BQ337" s="78">
        <f>SUM(Gosforth:Ermelo!BQ337)</f>
        <v>0</v>
      </c>
      <c r="BR337" s="80">
        <f>SUM(Gosforth:Ermelo!BR337)</f>
        <v>0</v>
      </c>
      <c r="BS337" s="79">
        <f>SUM(Gosforth:Ermelo!BS337)</f>
        <v>0</v>
      </c>
      <c r="BT337" s="79">
        <f>SUM(Gosforth:Ermelo!BT337)</f>
        <v>0</v>
      </c>
      <c r="BU337" s="79">
        <f>SUM(Gosforth:Ermelo!BU337)</f>
        <v>0</v>
      </c>
      <c r="BV337" s="79">
        <f>SUM(Gosforth:Ermelo!BV337)</f>
        <v>0</v>
      </c>
      <c r="BW337" s="79">
        <f>SUM(Gosforth:Ermelo!BW337)</f>
        <v>0</v>
      </c>
      <c r="BX337" s="79">
        <f>SUM(Gosforth:Ermelo!BX337)</f>
        <v>0</v>
      </c>
      <c r="BY337" s="79">
        <f>SUM(Gosforth:Ermelo!BY337)</f>
        <v>0</v>
      </c>
      <c r="BZ337" s="79">
        <f>SUM(Gosforth:Ermelo!BZ337)</f>
        <v>0</v>
      </c>
      <c r="CA337" s="79">
        <f>SUM(Gosforth:Ermelo!CA337)</f>
        <v>0</v>
      </c>
      <c r="CB337" s="79">
        <f>SUM(Gosforth:Ermelo!CB337)</f>
        <v>0</v>
      </c>
      <c r="CC337" s="78">
        <f>SUM(Gosforth:Ermelo!CC337)</f>
        <v>0</v>
      </c>
      <c r="CD337" s="41" t="s">
        <v>54</v>
      </c>
    </row>
    <row r="338" spans="2:82" s="41" customFormat="1" ht="15">
      <c r="B338" s="75" t="s">
        <v>650</v>
      </c>
      <c r="C338" s="131" t="s">
        <v>651</v>
      </c>
      <c r="D338" s="132" t="s">
        <v>501</v>
      </c>
      <c r="E338" s="266">
        <f>SUM(Gosforth:Ermelo!E338)</f>
        <v>9</v>
      </c>
      <c r="F338" s="221" t="b">
        <f>(Gosforth!G338+Dalpark!G338+Leandra!G338+Trichardt!G338+Ermelo!G338)=G338</f>
        <v>1</v>
      </c>
      <c r="G338" s="76">
        <f t="shared" si="109"/>
        <v>0</v>
      </c>
      <c r="H338" s="77">
        <f>SUM(Gosforth:Ermelo!H338)</f>
        <v>0</v>
      </c>
      <c r="I338" s="78">
        <f>SUM(Gosforth:Ermelo!I338)</f>
        <v>0</v>
      </c>
      <c r="J338" s="77">
        <f>SUM(Gosforth:Ermelo!J338)</f>
        <v>0</v>
      </c>
      <c r="K338" s="79">
        <f>SUM(Gosforth:Ermelo!K338)</f>
        <v>0</v>
      </c>
      <c r="L338" s="79">
        <f>SUM(Gosforth:Ermelo!L338)</f>
        <v>0</v>
      </c>
      <c r="M338" s="79">
        <f>SUM(Gosforth:Ermelo!M338)</f>
        <v>0</v>
      </c>
      <c r="N338" s="79">
        <f>SUM(Gosforth:Ermelo!N338)</f>
        <v>0</v>
      </c>
      <c r="O338" s="79">
        <f>SUM(Gosforth:Ermelo!O338)</f>
        <v>0</v>
      </c>
      <c r="P338" s="79">
        <f>SUM(Gosforth:Ermelo!P338)</f>
        <v>0</v>
      </c>
      <c r="Q338" s="79">
        <f>SUM(Gosforth:Ermelo!Q338)</f>
        <v>0</v>
      </c>
      <c r="R338" s="79">
        <f>SUM(Gosforth:Ermelo!R338)</f>
        <v>0</v>
      </c>
      <c r="S338" s="79">
        <f>SUM(Gosforth:Ermelo!S338)</f>
        <v>0</v>
      </c>
      <c r="T338" s="79">
        <f>SUM(Gosforth:Ermelo!T338)</f>
        <v>0</v>
      </c>
      <c r="U338" s="78">
        <f>SUM(Gosforth:Ermelo!U338)</f>
        <v>0</v>
      </c>
      <c r="V338" s="77">
        <f>SUM(Gosforth:Ermelo!V338)</f>
        <v>0</v>
      </c>
      <c r="W338" s="79">
        <f>SUM(Gosforth:Ermelo!W338)</f>
        <v>0</v>
      </c>
      <c r="X338" s="79">
        <f>SUM(Gosforth:Ermelo!X338)</f>
        <v>0</v>
      </c>
      <c r="Y338" s="79">
        <f>SUM(Gosforth:Ermelo!Y338)</f>
        <v>0</v>
      </c>
      <c r="Z338" s="79">
        <f>SUM(Gosforth:Ermelo!Z338)</f>
        <v>0</v>
      </c>
      <c r="AA338" s="79">
        <f>SUM(Gosforth:Ermelo!AA338)</f>
        <v>0</v>
      </c>
      <c r="AB338" s="79">
        <f>SUM(Gosforth:Ermelo!AB338)</f>
        <v>0</v>
      </c>
      <c r="AC338" s="79">
        <f>SUM(Gosforth:Ermelo!AC338)</f>
        <v>0</v>
      </c>
      <c r="AD338" s="79">
        <f>SUM(Gosforth:Ermelo!AD338)</f>
        <v>0</v>
      </c>
      <c r="AE338" s="79">
        <f>SUM(Gosforth:Ermelo!AE338)</f>
        <v>0</v>
      </c>
      <c r="AF338" s="79">
        <f>SUM(Gosforth:Ermelo!AF338)</f>
        <v>0</v>
      </c>
      <c r="AG338" s="78">
        <f>SUM(Gosforth:Ermelo!AG338)</f>
        <v>0</v>
      </c>
      <c r="AH338" s="80">
        <f>SUM(Gosforth:Ermelo!AH338)</f>
        <v>0</v>
      </c>
      <c r="AI338" s="79">
        <f>SUM(Gosforth:Ermelo!AI338)</f>
        <v>0</v>
      </c>
      <c r="AJ338" s="79">
        <f>SUM(Gosforth:Ermelo!AJ338)</f>
        <v>0</v>
      </c>
      <c r="AK338" s="79">
        <f>SUM(Gosforth:Ermelo!AK338)</f>
        <v>0</v>
      </c>
      <c r="AL338" s="79">
        <f>SUM(Gosforth:Ermelo!AL338)</f>
        <v>0</v>
      </c>
      <c r="AM338" s="79">
        <f>SUM(Gosforth:Ermelo!AM338)</f>
        <v>0</v>
      </c>
      <c r="AN338" s="79">
        <f>SUM(Gosforth:Ermelo!AN338)</f>
        <v>0</v>
      </c>
      <c r="AO338" s="79">
        <f>SUM(Gosforth:Ermelo!AO338)</f>
        <v>0</v>
      </c>
      <c r="AP338" s="79">
        <f>SUM(Gosforth:Ermelo!AP338)</f>
        <v>0</v>
      </c>
      <c r="AQ338" s="79">
        <f>SUM(Gosforth:Ermelo!AQ338)</f>
        <v>0</v>
      </c>
      <c r="AR338" s="79">
        <f>SUM(Gosforth:Ermelo!AR338)</f>
        <v>0</v>
      </c>
      <c r="AS338" s="78">
        <f>SUM(Gosforth:Ermelo!AS338)</f>
        <v>0</v>
      </c>
      <c r="AT338" s="80">
        <f>SUM(Gosforth:Ermelo!AT338)</f>
        <v>0</v>
      </c>
      <c r="AU338" s="79">
        <f>SUM(Gosforth:Ermelo!AU338)</f>
        <v>0</v>
      </c>
      <c r="AV338" s="79">
        <f>SUM(Gosforth:Ermelo!AV338)</f>
        <v>0</v>
      </c>
      <c r="AW338" s="79">
        <f>SUM(Gosforth:Ermelo!AW338)</f>
        <v>0</v>
      </c>
      <c r="AX338" s="79">
        <f>SUM(Gosforth:Ermelo!AX338)</f>
        <v>0</v>
      </c>
      <c r="AY338" s="79">
        <f>SUM(Gosforth:Ermelo!AY338)</f>
        <v>0</v>
      </c>
      <c r="AZ338" s="79">
        <f>SUM(Gosforth:Ermelo!AZ338)</f>
        <v>0</v>
      </c>
      <c r="BA338" s="79">
        <f>SUM(Gosforth:Ermelo!BA338)</f>
        <v>0</v>
      </c>
      <c r="BB338" s="79">
        <f>SUM(Gosforth:Ermelo!BB338)</f>
        <v>0</v>
      </c>
      <c r="BC338" s="79">
        <f>SUM(Gosforth:Ermelo!BC338)</f>
        <v>0</v>
      </c>
      <c r="BD338" s="79">
        <f>SUM(Gosforth:Ermelo!BD338)</f>
        <v>0</v>
      </c>
      <c r="BE338" s="78">
        <f>SUM(Gosforth:Ermelo!BE338)</f>
        <v>0</v>
      </c>
      <c r="BF338" s="80">
        <f>SUM(Gosforth:Ermelo!BF338)</f>
        <v>0</v>
      </c>
      <c r="BG338" s="79">
        <f>SUM(Gosforth:Ermelo!BG338)</f>
        <v>0</v>
      </c>
      <c r="BH338" s="79">
        <f>SUM(Gosforth:Ermelo!BH338)</f>
        <v>0</v>
      </c>
      <c r="BI338" s="79">
        <f>SUM(Gosforth:Ermelo!BI338)</f>
        <v>0</v>
      </c>
      <c r="BJ338" s="79">
        <f>SUM(Gosforth:Ermelo!BJ338)</f>
        <v>0</v>
      </c>
      <c r="BK338" s="79">
        <f>SUM(Gosforth:Ermelo!BK338)</f>
        <v>0</v>
      </c>
      <c r="BL338" s="79">
        <f>SUM(Gosforth:Ermelo!BL338)</f>
        <v>0</v>
      </c>
      <c r="BM338" s="79">
        <f>SUM(Gosforth:Ermelo!BM338)</f>
        <v>0</v>
      </c>
      <c r="BN338" s="79">
        <f>SUM(Gosforth:Ermelo!BN338)</f>
        <v>0</v>
      </c>
      <c r="BO338" s="79">
        <f>SUM(Gosforth:Ermelo!BO338)</f>
        <v>0</v>
      </c>
      <c r="BP338" s="79">
        <f>SUM(Gosforth:Ermelo!BP338)</f>
        <v>0</v>
      </c>
      <c r="BQ338" s="78">
        <f>SUM(Gosforth:Ermelo!BQ338)</f>
        <v>0</v>
      </c>
      <c r="BR338" s="80">
        <f>SUM(Gosforth:Ermelo!BR338)</f>
        <v>0</v>
      </c>
      <c r="BS338" s="79">
        <f>SUM(Gosforth:Ermelo!BS338)</f>
        <v>0</v>
      </c>
      <c r="BT338" s="79">
        <f>SUM(Gosforth:Ermelo!BT338)</f>
        <v>0</v>
      </c>
      <c r="BU338" s="79">
        <f>SUM(Gosforth:Ermelo!BU338)</f>
        <v>0</v>
      </c>
      <c r="BV338" s="79">
        <f>SUM(Gosforth:Ermelo!BV338)</f>
        <v>0</v>
      </c>
      <c r="BW338" s="79">
        <f>SUM(Gosforth:Ermelo!BW338)</f>
        <v>0</v>
      </c>
      <c r="BX338" s="79">
        <f>SUM(Gosforth:Ermelo!BX338)</f>
        <v>0</v>
      </c>
      <c r="BY338" s="79">
        <f>SUM(Gosforth:Ermelo!BY338)</f>
        <v>0</v>
      </c>
      <c r="BZ338" s="79">
        <f>SUM(Gosforth:Ermelo!BZ338)</f>
        <v>0</v>
      </c>
      <c r="CA338" s="79">
        <f>SUM(Gosforth:Ermelo!CA338)</f>
        <v>0</v>
      </c>
      <c r="CB338" s="79">
        <f>SUM(Gosforth:Ermelo!CB338)</f>
        <v>0</v>
      </c>
      <c r="CC338" s="78">
        <f>SUM(Gosforth:Ermelo!CC338)</f>
        <v>0</v>
      </c>
      <c r="CD338" s="41" t="s">
        <v>54</v>
      </c>
    </row>
    <row r="339" spans="2:82" s="41" customFormat="1" ht="15">
      <c r="B339" s="75" t="s">
        <v>652</v>
      </c>
      <c r="C339" s="131" t="s">
        <v>653</v>
      </c>
      <c r="D339" s="132" t="s">
        <v>501</v>
      </c>
      <c r="E339" s="266">
        <f>SUM(Gosforth:Ermelo!E339)</f>
        <v>11</v>
      </c>
      <c r="F339" s="221" t="b">
        <f>(Gosforth!G339+Dalpark!G339+Leandra!G339+Trichardt!G339+Ermelo!G339)=G339</f>
        <v>1</v>
      </c>
      <c r="G339" s="76">
        <f t="shared" si="109"/>
        <v>0</v>
      </c>
      <c r="H339" s="77">
        <f>SUM(Gosforth:Ermelo!H339)</f>
        <v>0</v>
      </c>
      <c r="I339" s="78">
        <f>SUM(Gosforth:Ermelo!I339)</f>
        <v>0</v>
      </c>
      <c r="J339" s="77">
        <f>SUM(Gosforth:Ermelo!J339)</f>
        <v>0</v>
      </c>
      <c r="K339" s="79">
        <f>SUM(Gosforth:Ermelo!K339)</f>
        <v>0</v>
      </c>
      <c r="L339" s="79">
        <f>SUM(Gosforth:Ermelo!L339)</f>
        <v>0</v>
      </c>
      <c r="M339" s="79">
        <f>SUM(Gosforth:Ermelo!M339)</f>
        <v>0</v>
      </c>
      <c r="N339" s="79">
        <f>SUM(Gosforth:Ermelo!N339)</f>
        <v>0</v>
      </c>
      <c r="O339" s="79">
        <f>SUM(Gosforth:Ermelo!O339)</f>
        <v>0</v>
      </c>
      <c r="P339" s="79">
        <f>SUM(Gosforth:Ermelo!P339)</f>
        <v>0</v>
      </c>
      <c r="Q339" s="79">
        <f>SUM(Gosforth:Ermelo!Q339)</f>
        <v>0</v>
      </c>
      <c r="R339" s="79">
        <f>SUM(Gosforth:Ermelo!R339)</f>
        <v>0</v>
      </c>
      <c r="S339" s="79">
        <f>SUM(Gosforth:Ermelo!S339)</f>
        <v>0</v>
      </c>
      <c r="T339" s="79">
        <f>SUM(Gosforth:Ermelo!T339)</f>
        <v>0</v>
      </c>
      <c r="U339" s="78">
        <f>SUM(Gosforth:Ermelo!U339)</f>
        <v>0</v>
      </c>
      <c r="V339" s="77">
        <f>SUM(Gosforth:Ermelo!V339)</f>
        <v>0</v>
      </c>
      <c r="W339" s="79">
        <f>SUM(Gosforth:Ermelo!W339)</f>
        <v>0</v>
      </c>
      <c r="X339" s="79">
        <f>SUM(Gosforth:Ermelo!X339)</f>
        <v>0</v>
      </c>
      <c r="Y339" s="79">
        <f>SUM(Gosforth:Ermelo!Y339)</f>
        <v>0</v>
      </c>
      <c r="Z339" s="79">
        <f>SUM(Gosforth:Ermelo!Z339)</f>
        <v>0</v>
      </c>
      <c r="AA339" s="79">
        <f>SUM(Gosforth:Ermelo!AA339)</f>
        <v>0</v>
      </c>
      <c r="AB339" s="79">
        <f>SUM(Gosforth:Ermelo!AB339)</f>
        <v>0</v>
      </c>
      <c r="AC339" s="79">
        <f>SUM(Gosforth:Ermelo!AC339)</f>
        <v>0</v>
      </c>
      <c r="AD339" s="79">
        <f>SUM(Gosforth:Ermelo!AD339)</f>
        <v>0</v>
      </c>
      <c r="AE339" s="79">
        <f>SUM(Gosforth:Ermelo!AE339)</f>
        <v>0</v>
      </c>
      <c r="AF339" s="79">
        <f>SUM(Gosforth:Ermelo!AF339)</f>
        <v>0</v>
      </c>
      <c r="AG339" s="78">
        <f>SUM(Gosforth:Ermelo!AG339)</f>
        <v>0</v>
      </c>
      <c r="AH339" s="80">
        <f>SUM(Gosforth:Ermelo!AH339)</f>
        <v>0</v>
      </c>
      <c r="AI339" s="79">
        <f>SUM(Gosforth:Ermelo!AI339)</f>
        <v>0</v>
      </c>
      <c r="AJ339" s="79">
        <f>SUM(Gosforth:Ermelo!AJ339)</f>
        <v>0</v>
      </c>
      <c r="AK339" s="79">
        <f>SUM(Gosforth:Ermelo!AK339)</f>
        <v>0</v>
      </c>
      <c r="AL339" s="79">
        <f>SUM(Gosforth:Ermelo!AL339)</f>
        <v>0</v>
      </c>
      <c r="AM339" s="79">
        <f>SUM(Gosforth:Ermelo!AM339)</f>
        <v>0</v>
      </c>
      <c r="AN339" s="79">
        <f>SUM(Gosforth:Ermelo!AN339)</f>
        <v>0</v>
      </c>
      <c r="AO339" s="79">
        <f>SUM(Gosforth:Ermelo!AO339)</f>
        <v>0</v>
      </c>
      <c r="AP339" s="79">
        <f>SUM(Gosforth:Ermelo!AP339)</f>
        <v>0</v>
      </c>
      <c r="AQ339" s="79">
        <f>SUM(Gosforth:Ermelo!AQ339)</f>
        <v>0</v>
      </c>
      <c r="AR339" s="79">
        <f>SUM(Gosforth:Ermelo!AR339)</f>
        <v>0</v>
      </c>
      <c r="AS339" s="78">
        <f>SUM(Gosforth:Ermelo!AS339)</f>
        <v>0</v>
      </c>
      <c r="AT339" s="80">
        <f>SUM(Gosforth:Ermelo!AT339)</f>
        <v>0</v>
      </c>
      <c r="AU339" s="79">
        <f>SUM(Gosforth:Ermelo!AU339)</f>
        <v>0</v>
      </c>
      <c r="AV339" s="79">
        <f>SUM(Gosforth:Ermelo!AV339)</f>
        <v>0</v>
      </c>
      <c r="AW339" s="79">
        <f>SUM(Gosforth:Ermelo!AW339)</f>
        <v>0</v>
      </c>
      <c r="AX339" s="79">
        <f>SUM(Gosforth:Ermelo!AX339)</f>
        <v>0</v>
      </c>
      <c r="AY339" s="79">
        <f>SUM(Gosforth:Ermelo!AY339)</f>
        <v>0</v>
      </c>
      <c r="AZ339" s="79">
        <f>SUM(Gosforth:Ermelo!AZ339)</f>
        <v>0</v>
      </c>
      <c r="BA339" s="79">
        <f>SUM(Gosforth:Ermelo!BA339)</f>
        <v>0</v>
      </c>
      <c r="BB339" s="79">
        <f>SUM(Gosforth:Ermelo!BB339)</f>
        <v>0</v>
      </c>
      <c r="BC339" s="79">
        <f>SUM(Gosforth:Ermelo!BC339)</f>
        <v>0</v>
      </c>
      <c r="BD339" s="79">
        <f>SUM(Gosforth:Ermelo!BD339)</f>
        <v>0</v>
      </c>
      <c r="BE339" s="78">
        <f>SUM(Gosforth:Ermelo!BE339)</f>
        <v>0</v>
      </c>
      <c r="BF339" s="80">
        <f>SUM(Gosforth:Ermelo!BF339)</f>
        <v>0</v>
      </c>
      <c r="BG339" s="79">
        <f>SUM(Gosforth:Ermelo!BG339)</f>
        <v>0</v>
      </c>
      <c r="BH339" s="79">
        <f>SUM(Gosforth:Ermelo!BH339)</f>
        <v>0</v>
      </c>
      <c r="BI339" s="79">
        <f>SUM(Gosforth:Ermelo!BI339)</f>
        <v>0</v>
      </c>
      <c r="BJ339" s="79">
        <f>SUM(Gosforth:Ermelo!BJ339)</f>
        <v>0</v>
      </c>
      <c r="BK339" s="79">
        <f>SUM(Gosforth:Ermelo!BK339)</f>
        <v>0</v>
      </c>
      <c r="BL339" s="79">
        <f>SUM(Gosforth:Ermelo!BL339)</f>
        <v>0</v>
      </c>
      <c r="BM339" s="79">
        <f>SUM(Gosforth:Ermelo!BM339)</f>
        <v>0</v>
      </c>
      <c r="BN339" s="79">
        <f>SUM(Gosforth:Ermelo!BN339)</f>
        <v>0</v>
      </c>
      <c r="BO339" s="79">
        <f>SUM(Gosforth:Ermelo!BO339)</f>
        <v>0</v>
      </c>
      <c r="BP339" s="79">
        <f>SUM(Gosforth:Ermelo!BP339)</f>
        <v>0</v>
      </c>
      <c r="BQ339" s="78">
        <f>SUM(Gosforth:Ermelo!BQ339)</f>
        <v>0</v>
      </c>
      <c r="BR339" s="80">
        <f>SUM(Gosforth:Ermelo!BR339)</f>
        <v>0</v>
      </c>
      <c r="BS339" s="79">
        <f>SUM(Gosforth:Ermelo!BS339)</f>
        <v>0</v>
      </c>
      <c r="BT339" s="79">
        <f>SUM(Gosforth:Ermelo!BT339)</f>
        <v>0</v>
      </c>
      <c r="BU339" s="79">
        <f>SUM(Gosforth:Ermelo!BU339)</f>
        <v>0</v>
      </c>
      <c r="BV339" s="79">
        <f>SUM(Gosforth:Ermelo!BV339)</f>
        <v>0</v>
      </c>
      <c r="BW339" s="79">
        <f>SUM(Gosforth:Ermelo!BW339)</f>
        <v>0</v>
      </c>
      <c r="BX339" s="79">
        <f>SUM(Gosforth:Ermelo!BX339)</f>
        <v>0</v>
      </c>
      <c r="BY339" s="79">
        <f>SUM(Gosforth:Ermelo!BY339)</f>
        <v>0</v>
      </c>
      <c r="BZ339" s="79">
        <f>SUM(Gosforth:Ermelo!BZ339)</f>
        <v>0</v>
      </c>
      <c r="CA339" s="79">
        <f>SUM(Gosforth:Ermelo!CA339)</f>
        <v>0</v>
      </c>
      <c r="CB339" s="79">
        <f>SUM(Gosforth:Ermelo!CB339)</f>
        <v>0</v>
      </c>
      <c r="CC339" s="78">
        <f>SUM(Gosforth:Ermelo!CC339)</f>
        <v>0</v>
      </c>
      <c r="CD339" s="41" t="s">
        <v>54</v>
      </c>
    </row>
    <row r="340" spans="2:82" s="41" customFormat="1" ht="15">
      <c r="B340" s="75" t="s">
        <v>654</v>
      </c>
      <c r="C340" s="131" t="s">
        <v>655</v>
      </c>
      <c r="D340" s="132" t="s">
        <v>501</v>
      </c>
      <c r="E340" s="266">
        <f>SUM(Gosforth:Ermelo!E340)</f>
        <v>11</v>
      </c>
      <c r="F340" s="221" t="b">
        <f>(Gosforth!G340+Dalpark!G340+Leandra!G340+Trichardt!G340+Ermelo!G340)=G340</f>
        <v>1</v>
      </c>
      <c r="G340" s="76">
        <f t="shared" si="109"/>
        <v>0</v>
      </c>
      <c r="H340" s="77">
        <f>SUM(Gosforth:Ermelo!H340)</f>
        <v>0</v>
      </c>
      <c r="I340" s="78">
        <f>SUM(Gosforth:Ermelo!I340)</f>
        <v>0</v>
      </c>
      <c r="J340" s="77">
        <f>SUM(Gosforth:Ermelo!J340)</f>
        <v>0</v>
      </c>
      <c r="K340" s="79">
        <f>SUM(Gosforth:Ermelo!K340)</f>
        <v>0</v>
      </c>
      <c r="L340" s="79">
        <f>SUM(Gosforth:Ermelo!L340)</f>
        <v>0</v>
      </c>
      <c r="M340" s="79">
        <f>SUM(Gosforth:Ermelo!M340)</f>
        <v>0</v>
      </c>
      <c r="N340" s="79">
        <f>SUM(Gosforth:Ermelo!N340)</f>
        <v>0</v>
      </c>
      <c r="O340" s="79">
        <f>SUM(Gosforth:Ermelo!O340)</f>
        <v>0</v>
      </c>
      <c r="P340" s="79">
        <f>SUM(Gosforth:Ermelo!P340)</f>
        <v>0</v>
      </c>
      <c r="Q340" s="79">
        <f>SUM(Gosforth:Ermelo!Q340)</f>
        <v>0</v>
      </c>
      <c r="R340" s="79">
        <f>SUM(Gosforth:Ermelo!R340)</f>
        <v>0</v>
      </c>
      <c r="S340" s="79">
        <f>SUM(Gosforth:Ermelo!S340)</f>
        <v>0</v>
      </c>
      <c r="T340" s="79">
        <f>SUM(Gosforth:Ermelo!T340)</f>
        <v>0</v>
      </c>
      <c r="U340" s="78">
        <f>SUM(Gosforth:Ermelo!U340)</f>
        <v>0</v>
      </c>
      <c r="V340" s="77">
        <f>SUM(Gosforth:Ermelo!V340)</f>
        <v>0</v>
      </c>
      <c r="W340" s="79">
        <f>SUM(Gosforth:Ermelo!W340)</f>
        <v>0</v>
      </c>
      <c r="X340" s="79">
        <f>SUM(Gosforth:Ermelo!X340)</f>
        <v>0</v>
      </c>
      <c r="Y340" s="79">
        <f>SUM(Gosforth:Ermelo!Y340)</f>
        <v>0</v>
      </c>
      <c r="Z340" s="79">
        <f>SUM(Gosforth:Ermelo!Z340)</f>
        <v>0</v>
      </c>
      <c r="AA340" s="79">
        <f>SUM(Gosforth:Ermelo!AA340)</f>
        <v>0</v>
      </c>
      <c r="AB340" s="79">
        <f>SUM(Gosforth:Ermelo!AB340)</f>
        <v>0</v>
      </c>
      <c r="AC340" s="79">
        <f>SUM(Gosforth:Ermelo!AC340)</f>
        <v>0</v>
      </c>
      <c r="AD340" s="79">
        <f>SUM(Gosforth:Ermelo!AD340)</f>
        <v>0</v>
      </c>
      <c r="AE340" s="79">
        <f>SUM(Gosforth:Ermelo!AE340)</f>
        <v>0</v>
      </c>
      <c r="AF340" s="79">
        <f>SUM(Gosforth:Ermelo!AF340)</f>
        <v>0</v>
      </c>
      <c r="AG340" s="78">
        <f>SUM(Gosforth:Ermelo!AG340)</f>
        <v>0</v>
      </c>
      <c r="AH340" s="80">
        <f>SUM(Gosforth:Ermelo!AH340)</f>
        <v>0</v>
      </c>
      <c r="AI340" s="79">
        <f>SUM(Gosforth:Ermelo!AI340)</f>
        <v>0</v>
      </c>
      <c r="AJ340" s="79">
        <f>SUM(Gosforth:Ermelo!AJ340)</f>
        <v>0</v>
      </c>
      <c r="AK340" s="79">
        <f>SUM(Gosforth:Ermelo!AK340)</f>
        <v>0</v>
      </c>
      <c r="AL340" s="79">
        <f>SUM(Gosforth:Ermelo!AL340)</f>
        <v>0</v>
      </c>
      <c r="AM340" s="79">
        <f>SUM(Gosforth:Ermelo!AM340)</f>
        <v>0</v>
      </c>
      <c r="AN340" s="79">
        <f>SUM(Gosforth:Ermelo!AN340)</f>
        <v>0</v>
      </c>
      <c r="AO340" s="79">
        <f>SUM(Gosforth:Ermelo!AO340)</f>
        <v>0</v>
      </c>
      <c r="AP340" s="79">
        <f>SUM(Gosforth:Ermelo!AP340)</f>
        <v>0</v>
      </c>
      <c r="AQ340" s="79">
        <f>SUM(Gosforth:Ermelo!AQ340)</f>
        <v>0</v>
      </c>
      <c r="AR340" s="79">
        <f>SUM(Gosforth:Ermelo!AR340)</f>
        <v>0</v>
      </c>
      <c r="AS340" s="78">
        <f>SUM(Gosforth:Ermelo!AS340)</f>
        <v>0</v>
      </c>
      <c r="AT340" s="80">
        <f>SUM(Gosforth:Ermelo!AT340)</f>
        <v>0</v>
      </c>
      <c r="AU340" s="79">
        <f>SUM(Gosforth:Ermelo!AU340)</f>
        <v>0</v>
      </c>
      <c r="AV340" s="79">
        <f>SUM(Gosforth:Ermelo!AV340)</f>
        <v>0</v>
      </c>
      <c r="AW340" s="79">
        <f>SUM(Gosforth:Ermelo!AW340)</f>
        <v>0</v>
      </c>
      <c r="AX340" s="79">
        <f>SUM(Gosforth:Ermelo!AX340)</f>
        <v>0</v>
      </c>
      <c r="AY340" s="79">
        <f>SUM(Gosforth:Ermelo!AY340)</f>
        <v>0</v>
      </c>
      <c r="AZ340" s="79">
        <f>SUM(Gosforth:Ermelo!AZ340)</f>
        <v>0</v>
      </c>
      <c r="BA340" s="79">
        <f>SUM(Gosforth:Ermelo!BA340)</f>
        <v>0</v>
      </c>
      <c r="BB340" s="79">
        <f>SUM(Gosforth:Ermelo!BB340)</f>
        <v>0</v>
      </c>
      <c r="BC340" s="79">
        <f>SUM(Gosforth:Ermelo!BC340)</f>
        <v>0</v>
      </c>
      <c r="BD340" s="79">
        <f>SUM(Gosforth:Ermelo!BD340)</f>
        <v>0</v>
      </c>
      <c r="BE340" s="78">
        <f>SUM(Gosforth:Ermelo!BE340)</f>
        <v>0</v>
      </c>
      <c r="BF340" s="80">
        <f>SUM(Gosforth:Ermelo!BF340)</f>
        <v>0</v>
      </c>
      <c r="BG340" s="79">
        <f>SUM(Gosforth:Ermelo!BG340)</f>
        <v>0</v>
      </c>
      <c r="BH340" s="79">
        <f>SUM(Gosforth:Ermelo!BH340)</f>
        <v>0</v>
      </c>
      <c r="BI340" s="79">
        <f>SUM(Gosforth:Ermelo!BI340)</f>
        <v>0</v>
      </c>
      <c r="BJ340" s="79">
        <f>SUM(Gosforth:Ermelo!BJ340)</f>
        <v>0</v>
      </c>
      <c r="BK340" s="79">
        <f>SUM(Gosforth:Ermelo!BK340)</f>
        <v>0</v>
      </c>
      <c r="BL340" s="79">
        <f>SUM(Gosforth:Ermelo!BL340)</f>
        <v>0</v>
      </c>
      <c r="BM340" s="79">
        <f>SUM(Gosforth:Ermelo!BM340)</f>
        <v>0</v>
      </c>
      <c r="BN340" s="79">
        <f>SUM(Gosforth:Ermelo!BN340)</f>
        <v>0</v>
      </c>
      <c r="BO340" s="79">
        <f>SUM(Gosforth:Ermelo!BO340)</f>
        <v>0</v>
      </c>
      <c r="BP340" s="79">
        <f>SUM(Gosforth:Ermelo!BP340)</f>
        <v>0</v>
      </c>
      <c r="BQ340" s="78">
        <f>SUM(Gosforth:Ermelo!BQ340)</f>
        <v>0</v>
      </c>
      <c r="BR340" s="80">
        <f>SUM(Gosforth:Ermelo!BR340)</f>
        <v>0</v>
      </c>
      <c r="BS340" s="79">
        <f>SUM(Gosforth:Ermelo!BS340)</f>
        <v>0</v>
      </c>
      <c r="BT340" s="79">
        <f>SUM(Gosforth:Ermelo!BT340)</f>
        <v>0</v>
      </c>
      <c r="BU340" s="79">
        <f>SUM(Gosforth:Ermelo!BU340)</f>
        <v>0</v>
      </c>
      <c r="BV340" s="79">
        <f>SUM(Gosforth:Ermelo!BV340)</f>
        <v>0</v>
      </c>
      <c r="BW340" s="79">
        <f>SUM(Gosforth:Ermelo!BW340)</f>
        <v>0</v>
      </c>
      <c r="BX340" s="79">
        <f>SUM(Gosforth:Ermelo!BX340)</f>
        <v>0</v>
      </c>
      <c r="BY340" s="79">
        <f>SUM(Gosforth:Ermelo!BY340)</f>
        <v>0</v>
      </c>
      <c r="BZ340" s="79">
        <f>SUM(Gosforth:Ermelo!BZ340)</f>
        <v>0</v>
      </c>
      <c r="CA340" s="79">
        <f>SUM(Gosforth:Ermelo!CA340)</f>
        <v>0</v>
      </c>
      <c r="CB340" s="79">
        <f>SUM(Gosforth:Ermelo!CB340)</f>
        <v>0</v>
      </c>
      <c r="CC340" s="78">
        <f>SUM(Gosforth:Ermelo!CC340)</f>
        <v>0</v>
      </c>
      <c r="CD340" s="41" t="s">
        <v>54</v>
      </c>
    </row>
    <row r="341" spans="2:82" s="41" customFormat="1" ht="15">
      <c r="B341" s="75" t="s">
        <v>656</v>
      </c>
      <c r="C341" s="131" t="s">
        <v>575</v>
      </c>
      <c r="D341" s="132" t="s">
        <v>92</v>
      </c>
      <c r="E341" s="266">
        <f>SUM(Gosforth:Ermelo!E341)</f>
        <v>5</v>
      </c>
      <c r="F341" s="221" t="b">
        <f>(Gosforth!G341+Dalpark!G341+Leandra!G341+Trichardt!G341+Ermelo!G341)=G341</f>
        <v>1</v>
      </c>
      <c r="G341" s="76">
        <f t="shared" si="109"/>
        <v>0</v>
      </c>
      <c r="H341" s="77">
        <f>SUM(Gosforth:Ermelo!H341)</f>
        <v>0</v>
      </c>
      <c r="I341" s="78">
        <f>SUM(Gosforth:Ermelo!I341)</f>
        <v>0</v>
      </c>
      <c r="J341" s="77">
        <f>SUM(Gosforth:Ermelo!J341)</f>
        <v>0</v>
      </c>
      <c r="K341" s="79">
        <f>SUM(Gosforth:Ermelo!K341)</f>
        <v>0</v>
      </c>
      <c r="L341" s="79">
        <f>SUM(Gosforth:Ermelo!L341)</f>
        <v>0</v>
      </c>
      <c r="M341" s="79">
        <f>SUM(Gosforth:Ermelo!M341)</f>
        <v>0</v>
      </c>
      <c r="N341" s="79">
        <f>SUM(Gosforth:Ermelo!N341)</f>
        <v>0</v>
      </c>
      <c r="O341" s="79">
        <f>SUM(Gosforth:Ermelo!O341)</f>
        <v>0</v>
      </c>
      <c r="P341" s="79">
        <f>SUM(Gosforth:Ermelo!P341)</f>
        <v>0</v>
      </c>
      <c r="Q341" s="79">
        <f>SUM(Gosforth:Ermelo!Q341)</f>
        <v>0</v>
      </c>
      <c r="R341" s="79">
        <f>SUM(Gosforth:Ermelo!R341)</f>
        <v>0</v>
      </c>
      <c r="S341" s="79">
        <f>SUM(Gosforth:Ermelo!S341)</f>
        <v>0</v>
      </c>
      <c r="T341" s="79">
        <f>SUM(Gosforth:Ermelo!T341)</f>
        <v>0</v>
      </c>
      <c r="U341" s="78">
        <f>SUM(Gosforth:Ermelo!U341)</f>
        <v>0</v>
      </c>
      <c r="V341" s="77">
        <f>SUM(Gosforth:Ermelo!V341)</f>
        <v>0</v>
      </c>
      <c r="W341" s="79">
        <f>SUM(Gosforth:Ermelo!W341)</f>
        <v>0</v>
      </c>
      <c r="X341" s="79">
        <f>SUM(Gosforth:Ermelo!X341)</f>
        <v>0</v>
      </c>
      <c r="Y341" s="79">
        <f>SUM(Gosforth:Ermelo!Y341)</f>
        <v>0</v>
      </c>
      <c r="Z341" s="79">
        <f>SUM(Gosforth:Ermelo!Z341)</f>
        <v>0</v>
      </c>
      <c r="AA341" s="79">
        <f>SUM(Gosforth:Ermelo!AA341)</f>
        <v>0</v>
      </c>
      <c r="AB341" s="79">
        <f>SUM(Gosforth:Ermelo!AB341)</f>
        <v>0</v>
      </c>
      <c r="AC341" s="79">
        <f>SUM(Gosforth:Ermelo!AC341)</f>
        <v>0</v>
      </c>
      <c r="AD341" s="79">
        <f>SUM(Gosforth:Ermelo!AD341)</f>
        <v>0</v>
      </c>
      <c r="AE341" s="79">
        <f>SUM(Gosforth:Ermelo!AE341)</f>
        <v>0</v>
      </c>
      <c r="AF341" s="79">
        <f>SUM(Gosforth:Ermelo!AF341)</f>
        <v>0</v>
      </c>
      <c r="AG341" s="78">
        <f>SUM(Gosforth:Ermelo!AG341)</f>
        <v>0</v>
      </c>
      <c r="AH341" s="80">
        <f>SUM(Gosforth:Ermelo!AH341)</f>
        <v>0</v>
      </c>
      <c r="AI341" s="79">
        <f>SUM(Gosforth:Ermelo!AI341)</f>
        <v>0</v>
      </c>
      <c r="AJ341" s="79">
        <f>SUM(Gosforth:Ermelo!AJ341)</f>
        <v>0</v>
      </c>
      <c r="AK341" s="79">
        <f>SUM(Gosforth:Ermelo!AK341)</f>
        <v>0</v>
      </c>
      <c r="AL341" s="79">
        <f>SUM(Gosforth:Ermelo!AL341)</f>
        <v>0</v>
      </c>
      <c r="AM341" s="79">
        <f>SUM(Gosforth:Ermelo!AM341)</f>
        <v>0</v>
      </c>
      <c r="AN341" s="79">
        <f>SUM(Gosforth:Ermelo!AN341)</f>
        <v>0</v>
      </c>
      <c r="AO341" s="79">
        <f>SUM(Gosforth:Ermelo!AO341)</f>
        <v>0</v>
      </c>
      <c r="AP341" s="79">
        <f>SUM(Gosforth:Ermelo!AP341)</f>
        <v>0</v>
      </c>
      <c r="AQ341" s="79">
        <f>SUM(Gosforth:Ermelo!AQ341)</f>
        <v>0</v>
      </c>
      <c r="AR341" s="79">
        <f>SUM(Gosforth:Ermelo!AR341)</f>
        <v>0</v>
      </c>
      <c r="AS341" s="78">
        <f>SUM(Gosforth:Ermelo!AS341)</f>
        <v>0</v>
      </c>
      <c r="AT341" s="80">
        <f>SUM(Gosforth:Ermelo!AT341)</f>
        <v>0</v>
      </c>
      <c r="AU341" s="79">
        <f>SUM(Gosforth:Ermelo!AU341)</f>
        <v>0</v>
      </c>
      <c r="AV341" s="79">
        <f>SUM(Gosforth:Ermelo!AV341)</f>
        <v>0</v>
      </c>
      <c r="AW341" s="79">
        <f>SUM(Gosforth:Ermelo!AW341)</f>
        <v>0</v>
      </c>
      <c r="AX341" s="79">
        <f>SUM(Gosforth:Ermelo!AX341)</f>
        <v>0</v>
      </c>
      <c r="AY341" s="79">
        <f>SUM(Gosforth:Ermelo!AY341)</f>
        <v>0</v>
      </c>
      <c r="AZ341" s="79">
        <f>SUM(Gosforth:Ermelo!AZ341)</f>
        <v>0</v>
      </c>
      <c r="BA341" s="79">
        <f>SUM(Gosforth:Ermelo!BA341)</f>
        <v>0</v>
      </c>
      <c r="BB341" s="79">
        <f>SUM(Gosforth:Ermelo!BB341)</f>
        <v>0</v>
      </c>
      <c r="BC341" s="79">
        <f>SUM(Gosforth:Ermelo!BC341)</f>
        <v>0</v>
      </c>
      <c r="BD341" s="79">
        <f>SUM(Gosforth:Ermelo!BD341)</f>
        <v>0</v>
      </c>
      <c r="BE341" s="78">
        <f>SUM(Gosforth:Ermelo!BE341)</f>
        <v>0</v>
      </c>
      <c r="BF341" s="80">
        <f>SUM(Gosforth:Ermelo!BF341)</f>
        <v>0</v>
      </c>
      <c r="BG341" s="79">
        <f>SUM(Gosforth:Ermelo!BG341)</f>
        <v>0</v>
      </c>
      <c r="BH341" s="79">
        <f>SUM(Gosforth:Ermelo!BH341)</f>
        <v>0</v>
      </c>
      <c r="BI341" s="79">
        <f>SUM(Gosforth:Ermelo!BI341)</f>
        <v>0</v>
      </c>
      <c r="BJ341" s="79">
        <f>SUM(Gosforth:Ermelo!BJ341)</f>
        <v>0</v>
      </c>
      <c r="BK341" s="79">
        <f>SUM(Gosforth:Ermelo!BK341)</f>
        <v>0</v>
      </c>
      <c r="BL341" s="79">
        <f>SUM(Gosforth:Ermelo!BL341)</f>
        <v>0</v>
      </c>
      <c r="BM341" s="79">
        <f>SUM(Gosforth:Ermelo!BM341)</f>
        <v>0</v>
      </c>
      <c r="BN341" s="79">
        <f>SUM(Gosforth:Ermelo!BN341)</f>
        <v>0</v>
      </c>
      <c r="BO341" s="79">
        <f>SUM(Gosforth:Ermelo!BO341)</f>
        <v>0</v>
      </c>
      <c r="BP341" s="79">
        <f>SUM(Gosforth:Ermelo!BP341)</f>
        <v>0</v>
      </c>
      <c r="BQ341" s="78">
        <f>SUM(Gosforth:Ermelo!BQ341)</f>
        <v>0</v>
      </c>
      <c r="BR341" s="80">
        <f>SUM(Gosforth:Ermelo!BR341)</f>
        <v>0</v>
      </c>
      <c r="BS341" s="79">
        <f>SUM(Gosforth:Ermelo!BS341)</f>
        <v>0</v>
      </c>
      <c r="BT341" s="79">
        <f>SUM(Gosforth:Ermelo!BT341)</f>
        <v>0</v>
      </c>
      <c r="BU341" s="79">
        <f>SUM(Gosforth:Ermelo!BU341)</f>
        <v>0</v>
      </c>
      <c r="BV341" s="79">
        <f>SUM(Gosforth:Ermelo!BV341)</f>
        <v>0</v>
      </c>
      <c r="BW341" s="79">
        <f>SUM(Gosforth:Ermelo!BW341)</f>
        <v>0</v>
      </c>
      <c r="BX341" s="79">
        <f>SUM(Gosforth:Ermelo!BX341)</f>
        <v>0</v>
      </c>
      <c r="BY341" s="79">
        <f>SUM(Gosforth:Ermelo!BY341)</f>
        <v>0</v>
      </c>
      <c r="BZ341" s="79">
        <f>SUM(Gosforth:Ermelo!BZ341)</f>
        <v>0</v>
      </c>
      <c r="CA341" s="79">
        <f>SUM(Gosforth:Ermelo!CA341)</f>
        <v>0</v>
      </c>
      <c r="CB341" s="79">
        <f>SUM(Gosforth:Ermelo!CB341)</f>
        <v>0</v>
      </c>
      <c r="CC341" s="78">
        <f>SUM(Gosforth:Ermelo!CC341)</f>
        <v>0</v>
      </c>
      <c r="CD341" s="41" t="s">
        <v>54</v>
      </c>
    </row>
    <row r="342" spans="2:82" s="41" customFormat="1" ht="15">
      <c r="B342" s="75" t="s">
        <v>657</v>
      </c>
      <c r="C342" s="131" t="s">
        <v>577</v>
      </c>
      <c r="D342" s="132" t="s">
        <v>92</v>
      </c>
      <c r="E342" s="266">
        <f>SUM(Gosforth:Ermelo!E342)</f>
        <v>5</v>
      </c>
      <c r="F342" s="221" t="b">
        <f>(Gosforth!G342+Dalpark!G342+Leandra!G342+Trichardt!G342+Ermelo!G342)=G342</f>
        <v>1</v>
      </c>
      <c r="G342" s="76">
        <f t="shared" si="109"/>
        <v>0</v>
      </c>
      <c r="H342" s="77">
        <f>SUM(Gosforth:Ermelo!H342)</f>
        <v>0</v>
      </c>
      <c r="I342" s="78">
        <f>SUM(Gosforth:Ermelo!I342)</f>
        <v>0</v>
      </c>
      <c r="J342" s="77">
        <f>SUM(Gosforth:Ermelo!J342)</f>
        <v>0</v>
      </c>
      <c r="K342" s="79">
        <f>SUM(Gosforth:Ermelo!K342)</f>
        <v>0</v>
      </c>
      <c r="L342" s="79">
        <f>SUM(Gosforth:Ermelo!L342)</f>
        <v>0</v>
      </c>
      <c r="M342" s="79">
        <f>SUM(Gosforth:Ermelo!M342)</f>
        <v>0</v>
      </c>
      <c r="N342" s="79">
        <f>SUM(Gosforth:Ermelo!N342)</f>
        <v>0</v>
      </c>
      <c r="O342" s="79">
        <f>SUM(Gosforth:Ermelo!O342)</f>
        <v>0</v>
      </c>
      <c r="P342" s="79">
        <f>SUM(Gosforth:Ermelo!P342)</f>
        <v>0</v>
      </c>
      <c r="Q342" s="79">
        <f>SUM(Gosforth:Ermelo!Q342)</f>
        <v>0</v>
      </c>
      <c r="R342" s="79">
        <f>SUM(Gosforth:Ermelo!R342)</f>
        <v>0</v>
      </c>
      <c r="S342" s="79">
        <f>SUM(Gosforth:Ermelo!S342)</f>
        <v>0</v>
      </c>
      <c r="T342" s="79">
        <f>SUM(Gosforth:Ermelo!T342)</f>
        <v>0</v>
      </c>
      <c r="U342" s="78">
        <f>SUM(Gosforth:Ermelo!U342)</f>
        <v>0</v>
      </c>
      <c r="V342" s="77">
        <f>SUM(Gosforth:Ermelo!V342)</f>
        <v>0</v>
      </c>
      <c r="W342" s="79">
        <f>SUM(Gosforth:Ermelo!W342)</f>
        <v>0</v>
      </c>
      <c r="X342" s="79">
        <f>SUM(Gosforth:Ermelo!X342)</f>
        <v>0</v>
      </c>
      <c r="Y342" s="79">
        <f>SUM(Gosforth:Ermelo!Y342)</f>
        <v>0</v>
      </c>
      <c r="Z342" s="79">
        <f>SUM(Gosforth:Ermelo!Z342)</f>
        <v>0</v>
      </c>
      <c r="AA342" s="79">
        <f>SUM(Gosforth:Ermelo!AA342)</f>
        <v>0</v>
      </c>
      <c r="AB342" s="79">
        <f>SUM(Gosforth:Ermelo!AB342)</f>
        <v>0</v>
      </c>
      <c r="AC342" s="79">
        <f>SUM(Gosforth:Ermelo!AC342)</f>
        <v>0</v>
      </c>
      <c r="AD342" s="79">
        <f>SUM(Gosforth:Ermelo!AD342)</f>
        <v>0</v>
      </c>
      <c r="AE342" s="79">
        <f>SUM(Gosforth:Ermelo!AE342)</f>
        <v>0</v>
      </c>
      <c r="AF342" s="79">
        <f>SUM(Gosforth:Ermelo!AF342)</f>
        <v>0</v>
      </c>
      <c r="AG342" s="78">
        <f>SUM(Gosforth:Ermelo!AG342)</f>
        <v>0</v>
      </c>
      <c r="AH342" s="80">
        <f>SUM(Gosforth:Ermelo!AH342)</f>
        <v>0</v>
      </c>
      <c r="AI342" s="79">
        <f>SUM(Gosforth:Ermelo!AI342)</f>
        <v>0</v>
      </c>
      <c r="AJ342" s="79">
        <f>SUM(Gosforth:Ermelo!AJ342)</f>
        <v>0</v>
      </c>
      <c r="AK342" s="79">
        <f>SUM(Gosforth:Ermelo!AK342)</f>
        <v>0</v>
      </c>
      <c r="AL342" s="79">
        <f>SUM(Gosforth:Ermelo!AL342)</f>
        <v>0</v>
      </c>
      <c r="AM342" s="79">
        <f>SUM(Gosforth:Ermelo!AM342)</f>
        <v>0</v>
      </c>
      <c r="AN342" s="79">
        <f>SUM(Gosforth:Ermelo!AN342)</f>
        <v>0</v>
      </c>
      <c r="AO342" s="79">
        <f>SUM(Gosforth:Ermelo!AO342)</f>
        <v>0</v>
      </c>
      <c r="AP342" s="79">
        <f>SUM(Gosforth:Ermelo!AP342)</f>
        <v>0</v>
      </c>
      <c r="AQ342" s="79">
        <f>SUM(Gosforth:Ermelo!AQ342)</f>
        <v>0</v>
      </c>
      <c r="AR342" s="79">
        <f>SUM(Gosforth:Ermelo!AR342)</f>
        <v>0</v>
      </c>
      <c r="AS342" s="78">
        <f>SUM(Gosforth:Ermelo!AS342)</f>
        <v>0</v>
      </c>
      <c r="AT342" s="80">
        <f>SUM(Gosforth:Ermelo!AT342)</f>
        <v>0</v>
      </c>
      <c r="AU342" s="79">
        <f>SUM(Gosforth:Ermelo!AU342)</f>
        <v>0</v>
      </c>
      <c r="AV342" s="79">
        <f>SUM(Gosforth:Ermelo!AV342)</f>
        <v>0</v>
      </c>
      <c r="AW342" s="79">
        <f>SUM(Gosforth:Ermelo!AW342)</f>
        <v>0</v>
      </c>
      <c r="AX342" s="79">
        <f>SUM(Gosforth:Ermelo!AX342)</f>
        <v>0</v>
      </c>
      <c r="AY342" s="79">
        <f>SUM(Gosforth:Ermelo!AY342)</f>
        <v>0</v>
      </c>
      <c r="AZ342" s="79">
        <f>SUM(Gosforth:Ermelo!AZ342)</f>
        <v>0</v>
      </c>
      <c r="BA342" s="79">
        <f>SUM(Gosforth:Ermelo!BA342)</f>
        <v>0</v>
      </c>
      <c r="BB342" s="79">
        <f>SUM(Gosforth:Ermelo!BB342)</f>
        <v>0</v>
      </c>
      <c r="BC342" s="79">
        <f>SUM(Gosforth:Ermelo!BC342)</f>
        <v>0</v>
      </c>
      <c r="BD342" s="79">
        <f>SUM(Gosforth:Ermelo!BD342)</f>
        <v>0</v>
      </c>
      <c r="BE342" s="78">
        <f>SUM(Gosforth:Ermelo!BE342)</f>
        <v>0</v>
      </c>
      <c r="BF342" s="80">
        <f>SUM(Gosforth:Ermelo!BF342)</f>
        <v>0</v>
      </c>
      <c r="BG342" s="79">
        <f>SUM(Gosforth:Ermelo!BG342)</f>
        <v>0</v>
      </c>
      <c r="BH342" s="79">
        <f>SUM(Gosforth:Ermelo!BH342)</f>
        <v>0</v>
      </c>
      <c r="BI342" s="79">
        <f>SUM(Gosforth:Ermelo!BI342)</f>
        <v>0</v>
      </c>
      <c r="BJ342" s="79">
        <f>SUM(Gosforth:Ermelo!BJ342)</f>
        <v>0</v>
      </c>
      <c r="BK342" s="79">
        <f>SUM(Gosforth:Ermelo!BK342)</f>
        <v>0</v>
      </c>
      <c r="BL342" s="79">
        <f>SUM(Gosforth:Ermelo!BL342)</f>
        <v>0</v>
      </c>
      <c r="BM342" s="79">
        <f>SUM(Gosforth:Ermelo!BM342)</f>
        <v>0</v>
      </c>
      <c r="BN342" s="79">
        <f>SUM(Gosforth:Ermelo!BN342)</f>
        <v>0</v>
      </c>
      <c r="BO342" s="79">
        <f>SUM(Gosforth:Ermelo!BO342)</f>
        <v>0</v>
      </c>
      <c r="BP342" s="79">
        <f>SUM(Gosforth:Ermelo!BP342)</f>
        <v>0</v>
      </c>
      <c r="BQ342" s="78">
        <f>SUM(Gosforth:Ermelo!BQ342)</f>
        <v>0</v>
      </c>
      <c r="BR342" s="80">
        <f>SUM(Gosforth:Ermelo!BR342)</f>
        <v>0</v>
      </c>
      <c r="BS342" s="79">
        <f>SUM(Gosforth:Ermelo!BS342)</f>
        <v>0</v>
      </c>
      <c r="BT342" s="79">
        <f>SUM(Gosforth:Ermelo!BT342)</f>
        <v>0</v>
      </c>
      <c r="BU342" s="79">
        <f>SUM(Gosforth:Ermelo!BU342)</f>
        <v>0</v>
      </c>
      <c r="BV342" s="79">
        <f>SUM(Gosforth:Ermelo!BV342)</f>
        <v>0</v>
      </c>
      <c r="BW342" s="79">
        <f>SUM(Gosforth:Ermelo!BW342)</f>
        <v>0</v>
      </c>
      <c r="BX342" s="79">
        <f>SUM(Gosforth:Ermelo!BX342)</f>
        <v>0</v>
      </c>
      <c r="BY342" s="79">
        <f>SUM(Gosforth:Ermelo!BY342)</f>
        <v>0</v>
      </c>
      <c r="BZ342" s="79">
        <f>SUM(Gosforth:Ermelo!BZ342)</f>
        <v>0</v>
      </c>
      <c r="CA342" s="79">
        <f>SUM(Gosforth:Ermelo!CA342)</f>
        <v>0</v>
      </c>
      <c r="CB342" s="79">
        <f>SUM(Gosforth:Ermelo!CB342)</f>
        <v>0</v>
      </c>
      <c r="CC342" s="78">
        <f>SUM(Gosforth:Ermelo!CC342)</f>
        <v>0</v>
      </c>
      <c r="CD342" s="41" t="s">
        <v>54</v>
      </c>
    </row>
    <row r="343" spans="2:82" s="41" customFormat="1" ht="15">
      <c r="B343" s="103" t="s">
        <v>658</v>
      </c>
      <c r="C343" s="286" t="s">
        <v>659</v>
      </c>
      <c r="D343" s="132"/>
      <c r="E343" s="266"/>
      <c r="F343" s="221" t="b">
        <f>(Gosforth!G343+Dalpark!G343+Leandra!G343+Trichardt!G343+Ermelo!G343)=G343</f>
        <v>1</v>
      </c>
      <c r="G343" s="76"/>
      <c r="H343" s="77"/>
      <c r="I343" s="78"/>
      <c r="J343" s="77"/>
      <c r="K343" s="79"/>
      <c r="L343" s="79"/>
      <c r="M343" s="79"/>
      <c r="N343" s="79"/>
      <c r="O343" s="79"/>
      <c r="P343" s="79"/>
      <c r="Q343" s="79"/>
      <c r="R343" s="79"/>
      <c r="S343" s="79"/>
      <c r="T343" s="79"/>
      <c r="U343" s="78"/>
      <c r="V343" s="77"/>
      <c r="W343" s="79"/>
      <c r="X343" s="79"/>
      <c r="Y343" s="79"/>
      <c r="Z343" s="79"/>
      <c r="AA343" s="79"/>
      <c r="AB343" s="79"/>
      <c r="AC343" s="79"/>
      <c r="AD343" s="79"/>
      <c r="AE343" s="79"/>
      <c r="AF343" s="79"/>
      <c r="AG343" s="78"/>
      <c r="AH343" s="80"/>
      <c r="AI343" s="79"/>
      <c r="AJ343" s="79"/>
      <c r="AK343" s="79"/>
      <c r="AL343" s="79"/>
      <c r="AM343" s="79"/>
      <c r="AN343" s="79"/>
      <c r="AO343" s="79"/>
      <c r="AP343" s="79"/>
      <c r="AQ343" s="79"/>
      <c r="AR343" s="79"/>
      <c r="AS343" s="78"/>
      <c r="AT343" s="80"/>
      <c r="AU343" s="79"/>
      <c r="AV343" s="79"/>
      <c r="AW343" s="79"/>
      <c r="AX343" s="79"/>
      <c r="AY343" s="79"/>
      <c r="AZ343" s="79"/>
      <c r="BA343" s="79"/>
      <c r="BB343" s="79"/>
      <c r="BC343" s="79"/>
      <c r="BD343" s="79"/>
      <c r="BE343" s="78"/>
      <c r="BF343" s="80"/>
      <c r="BG343" s="79"/>
      <c r="BH343" s="79"/>
      <c r="BI343" s="79"/>
      <c r="BJ343" s="79"/>
      <c r="BK343" s="79"/>
      <c r="BL343" s="79"/>
      <c r="BM343" s="79"/>
      <c r="BN343" s="79"/>
      <c r="BO343" s="79"/>
      <c r="BP343" s="79"/>
      <c r="BQ343" s="78"/>
      <c r="BR343" s="80"/>
      <c r="BS343" s="79"/>
      <c r="BT343" s="79"/>
      <c r="BU343" s="79"/>
      <c r="BV343" s="79"/>
      <c r="BW343" s="79"/>
      <c r="BX343" s="79"/>
      <c r="BY343" s="79"/>
      <c r="BZ343" s="79"/>
      <c r="CA343" s="79"/>
      <c r="CB343" s="79"/>
      <c r="CC343" s="78"/>
      <c r="CD343" s="41" t="s">
        <v>54</v>
      </c>
    </row>
    <row r="344" spans="2:82" s="41" customFormat="1" ht="15">
      <c r="B344" s="75" t="s">
        <v>660</v>
      </c>
      <c r="C344" s="131" t="s">
        <v>575</v>
      </c>
      <c r="D344" s="132" t="s">
        <v>92</v>
      </c>
      <c r="E344" s="266">
        <f>SUM(Gosforth:Ermelo!E344)</f>
        <v>5</v>
      </c>
      <c r="F344" s="221" t="b">
        <f>(Gosforth!G344+Dalpark!G344+Leandra!G344+Trichardt!G344+Ermelo!G344)=G344</f>
        <v>1</v>
      </c>
      <c r="G344" s="76">
        <f t="shared" si="109"/>
        <v>0</v>
      </c>
      <c r="H344" s="77">
        <f>SUM(Gosforth:Ermelo!H344)</f>
        <v>0</v>
      </c>
      <c r="I344" s="78">
        <f>SUM(Gosforth:Ermelo!I344)</f>
        <v>0</v>
      </c>
      <c r="J344" s="77">
        <f>SUM(Gosforth:Ermelo!J344)</f>
        <v>0</v>
      </c>
      <c r="K344" s="79">
        <f>SUM(Gosforth:Ermelo!K344)</f>
        <v>0</v>
      </c>
      <c r="L344" s="79">
        <f>SUM(Gosforth:Ermelo!L344)</f>
        <v>0</v>
      </c>
      <c r="M344" s="79">
        <f>SUM(Gosforth:Ermelo!M344)</f>
        <v>0</v>
      </c>
      <c r="N344" s="79">
        <f>SUM(Gosforth:Ermelo!N344)</f>
        <v>0</v>
      </c>
      <c r="O344" s="79">
        <f>SUM(Gosforth:Ermelo!O344)</f>
        <v>0</v>
      </c>
      <c r="P344" s="79">
        <f>SUM(Gosforth:Ermelo!P344)</f>
        <v>0</v>
      </c>
      <c r="Q344" s="79">
        <f>SUM(Gosforth:Ermelo!Q344)</f>
        <v>0</v>
      </c>
      <c r="R344" s="79">
        <f>SUM(Gosforth:Ermelo!R344)</f>
        <v>0</v>
      </c>
      <c r="S344" s="79">
        <f>SUM(Gosforth:Ermelo!S344)</f>
        <v>0</v>
      </c>
      <c r="T344" s="79">
        <f>SUM(Gosforth:Ermelo!T344)</f>
        <v>0</v>
      </c>
      <c r="U344" s="78">
        <f>SUM(Gosforth:Ermelo!U344)</f>
        <v>0</v>
      </c>
      <c r="V344" s="77">
        <f>SUM(Gosforth:Ermelo!V344)</f>
        <v>0</v>
      </c>
      <c r="W344" s="79">
        <f>SUM(Gosforth:Ermelo!W344)</f>
        <v>0</v>
      </c>
      <c r="X344" s="79">
        <f>SUM(Gosforth:Ermelo!X344)</f>
        <v>0</v>
      </c>
      <c r="Y344" s="79">
        <f>SUM(Gosforth:Ermelo!Y344)</f>
        <v>0</v>
      </c>
      <c r="Z344" s="79">
        <f>SUM(Gosforth:Ermelo!Z344)</f>
        <v>0</v>
      </c>
      <c r="AA344" s="79">
        <f>SUM(Gosforth:Ermelo!AA344)</f>
        <v>0</v>
      </c>
      <c r="AB344" s="79">
        <f>SUM(Gosforth:Ermelo!AB344)</f>
        <v>0</v>
      </c>
      <c r="AC344" s="79">
        <f>SUM(Gosforth:Ermelo!AC344)</f>
        <v>0</v>
      </c>
      <c r="AD344" s="79">
        <f>SUM(Gosforth:Ermelo!AD344)</f>
        <v>0</v>
      </c>
      <c r="AE344" s="79">
        <f>SUM(Gosforth:Ermelo!AE344)</f>
        <v>0</v>
      </c>
      <c r="AF344" s="79">
        <f>SUM(Gosforth:Ermelo!AF344)</f>
        <v>0</v>
      </c>
      <c r="AG344" s="78">
        <f>SUM(Gosforth:Ermelo!AG344)</f>
        <v>0</v>
      </c>
      <c r="AH344" s="80">
        <f>SUM(Gosforth:Ermelo!AH344)</f>
        <v>0</v>
      </c>
      <c r="AI344" s="79">
        <f>SUM(Gosforth:Ermelo!AI344)</f>
        <v>0</v>
      </c>
      <c r="AJ344" s="79">
        <f>SUM(Gosforth:Ermelo!AJ344)</f>
        <v>0</v>
      </c>
      <c r="AK344" s="79">
        <f>SUM(Gosforth:Ermelo!AK344)</f>
        <v>0</v>
      </c>
      <c r="AL344" s="79">
        <f>SUM(Gosforth:Ermelo!AL344)</f>
        <v>0</v>
      </c>
      <c r="AM344" s="79">
        <f>SUM(Gosforth:Ermelo!AM344)</f>
        <v>0</v>
      </c>
      <c r="AN344" s="79">
        <f>SUM(Gosforth:Ermelo!AN344)</f>
        <v>0</v>
      </c>
      <c r="AO344" s="79">
        <f>SUM(Gosforth:Ermelo!AO344)</f>
        <v>0</v>
      </c>
      <c r="AP344" s="79">
        <f>SUM(Gosforth:Ermelo!AP344)</f>
        <v>0</v>
      </c>
      <c r="AQ344" s="79">
        <f>SUM(Gosforth:Ermelo!AQ344)</f>
        <v>0</v>
      </c>
      <c r="AR344" s="79">
        <f>SUM(Gosforth:Ermelo!AR344)</f>
        <v>0</v>
      </c>
      <c r="AS344" s="78">
        <f>SUM(Gosforth:Ermelo!AS344)</f>
        <v>0</v>
      </c>
      <c r="AT344" s="80">
        <f>SUM(Gosforth:Ermelo!AT344)</f>
        <v>0</v>
      </c>
      <c r="AU344" s="79">
        <f>SUM(Gosforth:Ermelo!AU344)</f>
        <v>0</v>
      </c>
      <c r="AV344" s="79">
        <f>SUM(Gosforth:Ermelo!AV344)</f>
        <v>0</v>
      </c>
      <c r="AW344" s="79">
        <f>SUM(Gosforth:Ermelo!AW344)</f>
        <v>0</v>
      </c>
      <c r="AX344" s="79">
        <f>SUM(Gosforth:Ermelo!AX344)</f>
        <v>0</v>
      </c>
      <c r="AY344" s="79">
        <f>SUM(Gosforth:Ermelo!AY344)</f>
        <v>0</v>
      </c>
      <c r="AZ344" s="79">
        <f>SUM(Gosforth:Ermelo!AZ344)</f>
        <v>0</v>
      </c>
      <c r="BA344" s="79">
        <f>SUM(Gosforth:Ermelo!BA344)</f>
        <v>0</v>
      </c>
      <c r="BB344" s="79">
        <f>SUM(Gosforth:Ermelo!BB344)</f>
        <v>0</v>
      </c>
      <c r="BC344" s="79">
        <f>SUM(Gosforth:Ermelo!BC344)</f>
        <v>0</v>
      </c>
      <c r="BD344" s="79">
        <f>SUM(Gosforth:Ermelo!BD344)</f>
        <v>0</v>
      </c>
      <c r="BE344" s="78">
        <f>SUM(Gosforth:Ermelo!BE344)</f>
        <v>0</v>
      </c>
      <c r="BF344" s="80">
        <f>SUM(Gosforth:Ermelo!BF344)</f>
        <v>0</v>
      </c>
      <c r="BG344" s="79">
        <f>SUM(Gosforth:Ermelo!BG344)</f>
        <v>0</v>
      </c>
      <c r="BH344" s="79">
        <f>SUM(Gosforth:Ermelo!BH344)</f>
        <v>0</v>
      </c>
      <c r="BI344" s="79">
        <f>SUM(Gosforth:Ermelo!BI344)</f>
        <v>0</v>
      </c>
      <c r="BJ344" s="79">
        <f>SUM(Gosforth:Ermelo!BJ344)</f>
        <v>0</v>
      </c>
      <c r="BK344" s="79">
        <f>SUM(Gosforth:Ermelo!BK344)</f>
        <v>0</v>
      </c>
      <c r="BL344" s="79">
        <f>SUM(Gosforth:Ermelo!BL344)</f>
        <v>0</v>
      </c>
      <c r="BM344" s="79">
        <f>SUM(Gosforth:Ermelo!BM344)</f>
        <v>0</v>
      </c>
      <c r="BN344" s="79">
        <f>SUM(Gosforth:Ermelo!BN344)</f>
        <v>0</v>
      </c>
      <c r="BO344" s="79">
        <f>SUM(Gosforth:Ermelo!BO344)</f>
        <v>0</v>
      </c>
      <c r="BP344" s="79">
        <f>SUM(Gosforth:Ermelo!BP344)</f>
        <v>0</v>
      </c>
      <c r="BQ344" s="78">
        <f>SUM(Gosforth:Ermelo!BQ344)</f>
        <v>0</v>
      </c>
      <c r="BR344" s="80">
        <f>SUM(Gosforth:Ermelo!BR344)</f>
        <v>0</v>
      </c>
      <c r="BS344" s="79">
        <f>SUM(Gosforth:Ermelo!BS344)</f>
        <v>0</v>
      </c>
      <c r="BT344" s="79">
        <f>SUM(Gosforth:Ermelo!BT344)</f>
        <v>0</v>
      </c>
      <c r="BU344" s="79">
        <f>SUM(Gosforth:Ermelo!BU344)</f>
        <v>0</v>
      </c>
      <c r="BV344" s="79">
        <f>SUM(Gosforth:Ermelo!BV344)</f>
        <v>0</v>
      </c>
      <c r="BW344" s="79">
        <f>SUM(Gosforth:Ermelo!BW344)</f>
        <v>0</v>
      </c>
      <c r="BX344" s="79">
        <f>SUM(Gosforth:Ermelo!BX344)</f>
        <v>0</v>
      </c>
      <c r="BY344" s="79">
        <f>SUM(Gosforth:Ermelo!BY344)</f>
        <v>0</v>
      </c>
      <c r="BZ344" s="79">
        <f>SUM(Gosforth:Ermelo!BZ344)</f>
        <v>0</v>
      </c>
      <c r="CA344" s="79">
        <f>SUM(Gosforth:Ermelo!CA344)</f>
        <v>0</v>
      </c>
      <c r="CB344" s="79">
        <f>SUM(Gosforth:Ermelo!CB344)</f>
        <v>0</v>
      </c>
      <c r="CC344" s="78">
        <f>SUM(Gosforth:Ermelo!CC344)</f>
        <v>0</v>
      </c>
      <c r="CD344" s="41" t="s">
        <v>54</v>
      </c>
    </row>
    <row r="345" spans="2:82" s="41" customFormat="1" ht="15">
      <c r="B345" s="75" t="s">
        <v>661</v>
      </c>
      <c r="C345" s="131" t="s">
        <v>577</v>
      </c>
      <c r="D345" s="132" t="s">
        <v>92</v>
      </c>
      <c r="E345" s="266">
        <f>SUM(Gosforth:Ermelo!E345)</f>
        <v>5</v>
      </c>
      <c r="F345" s="221" t="b">
        <f>(Gosforth!G345+Dalpark!G345+Leandra!G345+Trichardt!G345+Ermelo!G345)=G345</f>
        <v>1</v>
      </c>
      <c r="G345" s="76">
        <f t="shared" si="109"/>
        <v>0</v>
      </c>
      <c r="H345" s="77">
        <f>SUM(Gosforth:Ermelo!H345)</f>
        <v>0</v>
      </c>
      <c r="I345" s="78">
        <f>SUM(Gosforth:Ermelo!I345)</f>
        <v>0</v>
      </c>
      <c r="J345" s="77">
        <f>SUM(Gosforth:Ermelo!J345)</f>
        <v>0</v>
      </c>
      <c r="K345" s="79">
        <f>SUM(Gosforth:Ermelo!K345)</f>
        <v>0</v>
      </c>
      <c r="L345" s="79">
        <f>SUM(Gosforth:Ermelo!L345)</f>
        <v>0</v>
      </c>
      <c r="M345" s="79">
        <f>SUM(Gosforth:Ermelo!M345)</f>
        <v>0</v>
      </c>
      <c r="N345" s="79">
        <f>SUM(Gosforth:Ermelo!N345)</f>
        <v>0</v>
      </c>
      <c r="O345" s="79">
        <f>SUM(Gosforth:Ermelo!O345)</f>
        <v>0</v>
      </c>
      <c r="P345" s="79">
        <f>SUM(Gosforth:Ermelo!P345)</f>
        <v>0</v>
      </c>
      <c r="Q345" s="79">
        <f>SUM(Gosforth:Ermelo!Q345)</f>
        <v>0</v>
      </c>
      <c r="R345" s="79">
        <f>SUM(Gosforth:Ermelo!R345)</f>
        <v>0</v>
      </c>
      <c r="S345" s="79">
        <f>SUM(Gosforth:Ermelo!S345)</f>
        <v>0</v>
      </c>
      <c r="T345" s="79">
        <f>SUM(Gosforth:Ermelo!T345)</f>
        <v>0</v>
      </c>
      <c r="U345" s="78">
        <f>SUM(Gosforth:Ermelo!U345)</f>
        <v>0</v>
      </c>
      <c r="V345" s="77">
        <f>SUM(Gosforth:Ermelo!V345)</f>
        <v>0</v>
      </c>
      <c r="W345" s="79">
        <f>SUM(Gosforth:Ermelo!W345)</f>
        <v>0</v>
      </c>
      <c r="X345" s="79">
        <f>SUM(Gosforth:Ermelo!X345)</f>
        <v>0</v>
      </c>
      <c r="Y345" s="79">
        <f>SUM(Gosforth:Ermelo!Y345)</f>
        <v>0</v>
      </c>
      <c r="Z345" s="79">
        <f>SUM(Gosforth:Ermelo!Z345)</f>
        <v>0</v>
      </c>
      <c r="AA345" s="79">
        <f>SUM(Gosforth:Ermelo!AA345)</f>
        <v>0</v>
      </c>
      <c r="AB345" s="79">
        <f>SUM(Gosforth:Ermelo!AB345)</f>
        <v>0</v>
      </c>
      <c r="AC345" s="79">
        <f>SUM(Gosforth:Ermelo!AC345)</f>
        <v>0</v>
      </c>
      <c r="AD345" s="79">
        <f>SUM(Gosforth:Ermelo!AD345)</f>
        <v>0</v>
      </c>
      <c r="AE345" s="79">
        <f>SUM(Gosforth:Ermelo!AE345)</f>
        <v>0</v>
      </c>
      <c r="AF345" s="79">
        <f>SUM(Gosforth:Ermelo!AF345)</f>
        <v>0</v>
      </c>
      <c r="AG345" s="78">
        <f>SUM(Gosforth:Ermelo!AG345)</f>
        <v>0</v>
      </c>
      <c r="AH345" s="80">
        <f>SUM(Gosforth:Ermelo!AH345)</f>
        <v>0</v>
      </c>
      <c r="AI345" s="79">
        <f>SUM(Gosforth:Ermelo!AI345)</f>
        <v>0</v>
      </c>
      <c r="AJ345" s="79">
        <f>SUM(Gosforth:Ermelo!AJ345)</f>
        <v>0</v>
      </c>
      <c r="AK345" s="79">
        <f>SUM(Gosforth:Ermelo!AK345)</f>
        <v>0</v>
      </c>
      <c r="AL345" s="79">
        <f>SUM(Gosforth:Ermelo!AL345)</f>
        <v>0</v>
      </c>
      <c r="AM345" s="79">
        <f>SUM(Gosforth:Ermelo!AM345)</f>
        <v>0</v>
      </c>
      <c r="AN345" s="79">
        <f>SUM(Gosforth:Ermelo!AN345)</f>
        <v>0</v>
      </c>
      <c r="AO345" s="79">
        <f>SUM(Gosforth:Ermelo!AO345)</f>
        <v>0</v>
      </c>
      <c r="AP345" s="79">
        <f>SUM(Gosforth:Ermelo!AP345)</f>
        <v>0</v>
      </c>
      <c r="AQ345" s="79">
        <f>SUM(Gosforth:Ermelo!AQ345)</f>
        <v>0</v>
      </c>
      <c r="AR345" s="79">
        <f>SUM(Gosforth:Ermelo!AR345)</f>
        <v>0</v>
      </c>
      <c r="AS345" s="78">
        <f>SUM(Gosforth:Ermelo!AS345)</f>
        <v>0</v>
      </c>
      <c r="AT345" s="80">
        <f>SUM(Gosforth:Ermelo!AT345)</f>
        <v>0</v>
      </c>
      <c r="AU345" s="79">
        <f>SUM(Gosforth:Ermelo!AU345)</f>
        <v>0</v>
      </c>
      <c r="AV345" s="79">
        <f>SUM(Gosforth:Ermelo!AV345)</f>
        <v>0</v>
      </c>
      <c r="AW345" s="79">
        <f>SUM(Gosforth:Ermelo!AW345)</f>
        <v>0</v>
      </c>
      <c r="AX345" s="79">
        <f>SUM(Gosforth:Ermelo!AX345)</f>
        <v>0</v>
      </c>
      <c r="AY345" s="79">
        <f>SUM(Gosforth:Ermelo!AY345)</f>
        <v>0</v>
      </c>
      <c r="AZ345" s="79">
        <f>SUM(Gosforth:Ermelo!AZ345)</f>
        <v>0</v>
      </c>
      <c r="BA345" s="79">
        <f>SUM(Gosforth:Ermelo!BA345)</f>
        <v>0</v>
      </c>
      <c r="BB345" s="79">
        <f>SUM(Gosforth:Ermelo!BB345)</f>
        <v>0</v>
      </c>
      <c r="BC345" s="79">
        <f>SUM(Gosforth:Ermelo!BC345)</f>
        <v>0</v>
      </c>
      <c r="BD345" s="79">
        <f>SUM(Gosforth:Ermelo!BD345)</f>
        <v>0</v>
      </c>
      <c r="BE345" s="78">
        <f>SUM(Gosforth:Ermelo!BE345)</f>
        <v>0</v>
      </c>
      <c r="BF345" s="80">
        <f>SUM(Gosforth:Ermelo!BF345)</f>
        <v>0</v>
      </c>
      <c r="BG345" s="79">
        <f>SUM(Gosforth:Ermelo!BG345)</f>
        <v>0</v>
      </c>
      <c r="BH345" s="79">
        <f>SUM(Gosforth:Ermelo!BH345)</f>
        <v>0</v>
      </c>
      <c r="BI345" s="79">
        <f>SUM(Gosforth:Ermelo!BI345)</f>
        <v>0</v>
      </c>
      <c r="BJ345" s="79">
        <f>SUM(Gosforth:Ermelo!BJ345)</f>
        <v>0</v>
      </c>
      <c r="BK345" s="79">
        <f>SUM(Gosforth:Ermelo!BK345)</f>
        <v>0</v>
      </c>
      <c r="BL345" s="79">
        <f>SUM(Gosforth:Ermelo!BL345)</f>
        <v>0</v>
      </c>
      <c r="BM345" s="79">
        <f>SUM(Gosforth:Ermelo!BM345)</f>
        <v>0</v>
      </c>
      <c r="BN345" s="79">
        <f>SUM(Gosforth:Ermelo!BN345)</f>
        <v>0</v>
      </c>
      <c r="BO345" s="79">
        <f>SUM(Gosforth:Ermelo!BO345)</f>
        <v>0</v>
      </c>
      <c r="BP345" s="79">
        <f>SUM(Gosforth:Ermelo!BP345)</f>
        <v>0</v>
      </c>
      <c r="BQ345" s="78">
        <f>SUM(Gosforth:Ermelo!BQ345)</f>
        <v>0</v>
      </c>
      <c r="BR345" s="80">
        <f>SUM(Gosforth:Ermelo!BR345)</f>
        <v>0</v>
      </c>
      <c r="BS345" s="79">
        <f>SUM(Gosforth:Ermelo!BS345)</f>
        <v>0</v>
      </c>
      <c r="BT345" s="79">
        <f>SUM(Gosforth:Ermelo!BT345)</f>
        <v>0</v>
      </c>
      <c r="BU345" s="79">
        <f>SUM(Gosforth:Ermelo!BU345)</f>
        <v>0</v>
      </c>
      <c r="BV345" s="79">
        <f>SUM(Gosforth:Ermelo!BV345)</f>
        <v>0</v>
      </c>
      <c r="BW345" s="79">
        <f>SUM(Gosforth:Ermelo!BW345)</f>
        <v>0</v>
      </c>
      <c r="BX345" s="79">
        <f>SUM(Gosforth:Ermelo!BX345)</f>
        <v>0</v>
      </c>
      <c r="BY345" s="79">
        <f>SUM(Gosforth:Ermelo!BY345)</f>
        <v>0</v>
      </c>
      <c r="BZ345" s="79">
        <f>SUM(Gosforth:Ermelo!BZ345)</f>
        <v>0</v>
      </c>
      <c r="CA345" s="79">
        <f>SUM(Gosforth:Ermelo!CA345)</f>
        <v>0</v>
      </c>
      <c r="CB345" s="79">
        <f>SUM(Gosforth:Ermelo!CB345)</f>
        <v>0</v>
      </c>
      <c r="CC345" s="78">
        <f>SUM(Gosforth:Ermelo!CC345)</f>
        <v>0</v>
      </c>
      <c r="CD345" s="41" t="s">
        <v>54</v>
      </c>
    </row>
    <row r="346" spans="2:82" s="41" customFormat="1" ht="15">
      <c r="B346" s="75" t="s">
        <v>662</v>
      </c>
      <c r="C346" s="131" t="s">
        <v>663</v>
      </c>
      <c r="D346" s="132" t="s">
        <v>92</v>
      </c>
      <c r="E346" s="266">
        <f>SUM(Gosforth:Ermelo!E346)</f>
        <v>5</v>
      </c>
      <c r="F346" s="221" t="b">
        <f>(Gosforth!G346+Dalpark!G346+Leandra!G346+Trichardt!G346+Ermelo!G346)=G346</f>
        <v>1</v>
      </c>
      <c r="G346" s="76">
        <f t="shared" si="109"/>
        <v>0</v>
      </c>
      <c r="H346" s="77">
        <f>SUM(Gosforth:Ermelo!H346)</f>
        <v>0</v>
      </c>
      <c r="I346" s="78">
        <f>SUM(Gosforth:Ermelo!I346)</f>
        <v>0</v>
      </c>
      <c r="J346" s="77">
        <f>SUM(Gosforth:Ermelo!J346)</f>
        <v>0</v>
      </c>
      <c r="K346" s="79">
        <f>SUM(Gosforth:Ermelo!K346)</f>
        <v>0</v>
      </c>
      <c r="L346" s="79">
        <f>SUM(Gosforth:Ermelo!L346)</f>
        <v>0</v>
      </c>
      <c r="M346" s="79">
        <f>SUM(Gosforth:Ermelo!M346)</f>
        <v>0</v>
      </c>
      <c r="N346" s="79">
        <f>SUM(Gosforth:Ermelo!N346)</f>
        <v>0</v>
      </c>
      <c r="O346" s="79">
        <f>SUM(Gosforth:Ermelo!O346)</f>
        <v>0</v>
      </c>
      <c r="P346" s="79">
        <f>SUM(Gosforth:Ermelo!P346)</f>
        <v>0</v>
      </c>
      <c r="Q346" s="79">
        <f>SUM(Gosforth:Ermelo!Q346)</f>
        <v>0</v>
      </c>
      <c r="R346" s="79">
        <f>SUM(Gosforth:Ermelo!R346)</f>
        <v>0</v>
      </c>
      <c r="S346" s="79">
        <f>SUM(Gosforth:Ermelo!S346)</f>
        <v>0</v>
      </c>
      <c r="T346" s="79">
        <f>SUM(Gosforth:Ermelo!T346)</f>
        <v>0</v>
      </c>
      <c r="U346" s="78">
        <f>SUM(Gosforth:Ermelo!U346)</f>
        <v>0</v>
      </c>
      <c r="V346" s="77">
        <f>SUM(Gosforth:Ermelo!V346)</f>
        <v>0</v>
      </c>
      <c r="W346" s="79">
        <f>SUM(Gosforth:Ermelo!W346)</f>
        <v>0</v>
      </c>
      <c r="X346" s="79">
        <f>SUM(Gosforth:Ermelo!X346)</f>
        <v>0</v>
      </c>
      <c r="Y346" s="79">
        <f>SUM(Gosforth:Ermelo!Y346)</f>
        <v>0</v>
      </c>
      <c r="Z346" s="79">
        <f>SUM(Gosforth:Ermelo!Z346)</f>
        <v>0</v>
      </c>
      <c r="AA346" s="79">
        <f>SUM(Gosforth:Ermelo!AA346)</f>
        <v>0</v>
      </c>
      <c r="AB346" s="79">
        <f>SUM(Gosforth:Ermelo!AB346)</f>
        <v>0</v>
      </c>
      <c r="AC346" s="79">
        <f>SUM(Gosforth:Ermelo!AC346)</f>
        <v>0</v>
      </c>
      <c r="AD346" s="79">
        <f>SUM(Gosforth:Ermelo!AD346)</f>
        <v>0</v>
      </c>
      <c r="AE346" s="79">
        <f>SUM(Gosforth:Ermelo!AE346)</f>
        <v>0</v>
      </c>
      <c r="AF346" s="79">
        <f>SUM(Gosforth:Ermelo!AF346)</f>
        <v>0</v>
      </c>
      <c r="AG346" s="78">
        <f>SUM(Gosforth:Ermelo!AG346)</f>
        <v>0</v>
      </c>
      <c r="AH346" s="80">
        <f>SUM(Gosforth:Ermelo!AH346)</f>
        <v>0</v>
      </c>
      <c r="AI346" s="79">
        <f>SUM(Gosforth:Ermelo!AI346)</f>
        <v>0</v>
      </c>
      <c r="AJ346" s="79">
        <f>SUM(Gosforth:Ermelo!AJ346)</f>
        <v>0</v>
      </c>
      <c r="AK346" s="79">
        <f>SUM(Gosforth:Ermelo!AK346)</f>
        <v>0</v>
      </c>
      <c r="AL346" s="79">
        <f>SUM(Gosforth:Ermelo!AL346)</f>
        <v>0</v>
      </c>
      <c r="AM346" s="79">
        <f>SUM(Gosforth:Ermelo!AM346)</f>
        <v>0</v>
      </c>
      <c r="AN346" s="79">
        <f>SUM(Gosforth:Ermelo!AN346)</f>
        <v>0</v>
      </c>
      <c r="AO346" s="79">
        <f>SUM(Gosforth:Ermelo!AO346)</f>
        <v>0</v>
      </c>
      <c r="AP346" s="79">
        <f>SUM(Gosforth:Ermelo!AP346)</f>
        <v>0</v>
      </c>
      <c r="AQ346" s="79">
        <f>SUM(Gosforth:Ermelo!AQ346)</f>
        <v>0</v>
      </c>
      <c r="AR346" s="79">
        <f>SUM(Gosforth:Ermelo!AR346)</f>
        <v>0</v>
      </c>
      <c r="AS346" s="78">
        <f>SUM(Gosforth:Ermelo!AS346)</f>
        <v>0</v>
      </c>
      <c r="AT346" s="80">
        <f>SUM(Gosforth:Ermelo!AT346)</f>
        <v>0</v>
      </c>
      <c r="AU346" s="79">
        <f>SUM(Gosforth:Ermelo!AU346)</f>
        <v>0</v>
      </c>
      <c r="AV346" s="79">
        <f>SUM(Gosforth:Ermelo!AV346)</f>
        <v>0</v>
      </c>
      <c r="AW346" s="79">
        <f>SUM(Gosforth:Ermelo!AW346)</f>
        <v>0</v>
      </c>
      <c r="AX346" s="79">
        <f>SUM(Gosforth:Ermelo!AX346)</f>
        <v>0</v>
      </c>
      <c r="AY346" s="79">
        <f>SUM(Gosforth:Ermelo!AY346)</f>
        <v>0</v>
      </c>
      <c r="AZ346" s="79">
        <f>SUM(Gosforth:Ermelo!AZ346)</f>
        <v>0</v>
      </c>
      <c r="BA346" s="79">
        <f>SUM(Gosforth:Ermelo!BA346)</f>
        <v>0</v>
      </c>
      <c r="BB346" s="79">
        <f>SUM(Gosforth:Ermelo!BB346)</f>
        <v>0</v>
      </c>
      <c r="BC346" s="79">
        <f>SUM(Gosforth:Ermelo!BC346)</f>
        <v>0</v>
      </c>
      <c r="BD346" s="79">
        <f>SUM(Gosforth:Ermelo!BD346)</f>
        <v>0</v>
      </c>
      <c r="BE346" s="78">
        <f>SUM(Gosforth:Ermelo!BE346)</f>
        <v>0</v>
      </c>
      <c r="BF346" s="80">
        <f>SUM(Gosforth:Ermelo!BF346)</f>
        <v>0</v>
      </c>
      <c r="BG346" s="79">
        <f>SUM(Gosforth:Ermelo!BG346)</f>
        <v>0</v>
      </c>
      <c r="BH346" s="79">
        <f>SUM(Gosforth:Ermelo!BH346)</f>
        <v>0</v>
      </c>
      <c r="BI346" s="79">
        <f>SUM(Gosforth:Ermelo!BI346)</f>
        <v>0</v>
      </c>
      <c r="BJ346" s="79">
        <f>SUM(Gosforth:Ermelo!BJ346)</f>
        <v>0</v>
      </c>
      <c r="BK346" s="79">
        <f>SUM(Gosforth:Ermelo!BK346)</f>
        <v>0</v>
      </c>
      <c r="BL346" s="79">
        <f>SUM(Gosforth:Ermelo!BL346)</f>
        <v>0</v>
      </c>
      <c r="BM346" s="79">
        <f>SUM(Gosforth:Ermelo!BM346)</f>
        <v>0</v>
      </c>
      <c r="BN346" s="79">
        <f>SUM(Gosforth:Ermelo!BN346)</f>
        <v>0</v>
      </c>
      <c r="BO346" s="79">
        <f>SUM(Gosforth:Ermelo!BO346)</f>
        <v>0</v>
      </c>
      <c r="BP346" s="79">
        <f>SUM(Gosforth:Ermelo!BP346)</f>
        <v>0</v>
      </c>
      <c r="BQ346" s="78">
        <f>SUM(Gosforth:Ermelo!BQ346)</f>
        <v>0</v>
      </c>
      <c r="BR346" s="80">
        <f>SUM(Gosforth:Ermelo!BR346)</f>
        <v>0</v>
      </c>
      <c r="BS346" s="79">
        <f>SUM(Gosforth:Ermelo!BS346)</f>
        <v>0</v>
      </c>
      <c r="BT346" s="79">
        <f>SUM(Gosforth:Ermelo!BT346)</f>
        <v>0</v>
      </c>
      <c r="BU346" s="79">
        <f>SUM(Gosforth:Ermelo!BU346)</f>
        <v>0</v>
      </c>
      <c r="BV346" s="79">
        <f>SUM(Gosforth:Ermelo!BV346)</f>
        <v>0</v>
      </c>
      <c r="BW346" s="79">
        <f>SUM(Gosforth:Ermelo!BW346)</f>
        <v>0</v>
      </c>
      <c r="BX346" s="79">
        <f>SUM(Gosforth:Ermelo!BX346)</f>
        <v>0</v>
      </c>
      <c r="BY346" s="79">
        <f>SUM(Gosforth:Ermelo!BY346)</f>
        <v>0</v>
      </c>
      <c r="BZ346" s="79">
        <f>SUM(Gosforth:Ermelo!BZ346)</f>
        <v>0</v>
      </c>
      <c r="CA346" s="79">
        <f>SUM(Gosforth:Ermelo!CA346)</f>
        <v>0</v>
      </c>
      <c r="CB346" s="79">
        <f>SUM(Gosforth:Ermelo!CB346)</f>
        <v>0</v>
      </c>
      <c r="CC346" s="78">
        <f>SUM(Gosforth:Ermelo!CC346)</f>
        <v>0</v>
      </c>
      <c r="CD346" s="41" t="s">
        <v>54</v>
      </c>
    </row>
    <row r="347" spans="2:82" s="41" customFormat="1" ht="15">
      <c r="B347" s="103" t="s">
        <v>664</v>
      </c>
      <c r="C347" s="286" t="s">
        <v>665</v>
      </c>
      <c r="D347" s="132"/>
      <c r="E347" s="266"/>
      <c r="F347" s="221"/>
      <c r="G347" s="76"/>
      <c r="H347" s="77"/>
      <c r="I347" s="78"/>
      <c r="J347" s="77"/>
      <c r="K347" s="79"/>
      <c r="L347" s="79"/>
      <c r="M347" s="79"/>
      <c r="N347" s="79"/>
      <c r="O347" s="79"/>
      <c r="P347" s="79"/>
      <c r="Q347" s="79"/>
      <c r="R347" s="79"/>
      <c r="S347" s="79"/>
      <c r="T347" s="79"/>
      <c r="U347" s="78"/>
      <c r="V347" s="77"/>
      <c r="W347" s="79"/>
      <c r="X347" s="79"/>
      <c r="Y347" s="79"/>
      <c r="Z347" s="79"/>
      <c r="AA347" s="79"/>
      <c r="AB347" s="79"/>
      <c r="AC347" s="79"/>
      <c r="AD347" s="79"/>
      <c r="AE347" s="79"/>
      <c r="AF347" s="79"/>
      <c r="AG347" s="78"/>
      <c r="AH347" s="80"/>
      <c r="AI347" s="79"/>
      <c r="AJ347" s="79"/>
      <c r="AK347" s="79"/>
      <c r="AL347" s="79"/>
      <c r="AM347" s="79"/>
      <c r="AN347" s="79"/>
      <c r="AO347" s="79"/>
      <c r="AP347" s="79"/>
      <c r="AQ347" s="79"/>
      <c r="AR347" s="79"/>
      <c r="AS347" s="78"/>
      <c r="AT347" s="80"/>
      <c r="AU347" s="79"/>
      <c r="AV347" s="79"/>
      <c r="AW347" s="79"/>
      <c r="AX347" s="79"/>
      <c r="AY347" s="79"/>
      <c r="AZ347" s="79"/>
      <c r="BA347" s="79"/>
      <c r="BB347" s="79"/>
      <c r="BC347" s="79"/>
      <c r="BD347" s="79"/>
      <c r="BE347" s="78"/>
      <c r="BF347" s="80"/>
      <c r="BG347" s="79"/>
      <c r="BH347" s="79"/>
      <c r="BI347" s="79"/>
      <c r="BJ347" s="79"/>
      <c r="BK347" s="79"/>
      <c r="BL347" s="79"/>
      <c r="BM347" s="79"/>
      <c r="BN347" s="79"/>
      <c r="BO347" s="79"/>
      <c r="BP347" s="79"/>
      <c r="BQ347" s="78"/>
      <c r="BR347" s="80"/>
      <c r="BS347" s="79"/>
      <c r="BT347" s="79"/>
      <c r="BU347" s="79"/>
      <c r="BV347" s="79"/>
      <c r="BW347" s="79"/>
      <c r="BX347" s="79"/>
      <c r="BY347" s="79"/>
      <c r="BZ347" s="79"/>
      <c r="CA347" s="79"/>
      <c r="CB347" s="79"/>
      <c r="CC347" s="78"/>
      <c r="CD347" s="41" t="s">
        <v>54</v>
      </c>
    </row>
    <row r="348" spans="2:82" s="41" customFormat="1" ht="15">
      <c r="B348" s="75" t="s">
        <v>666</v>
      </c>
      <c r="C348" s="131" t="s">
        <v>667</v>
      </c>
      <c r="D348" s="132" t="s">
        <v>92</v>
      </c>
      <c r="E348" s="266">
        <f>SUM(Gosforth:Ermelo!E348)</f>
        <v>3</v>
      </c>
      <c r="F348" s="221" t="b">
        <f>(Gosforth!G348+Dalpark!G348+Leandra!G348+Trichardt!G348+Ermelo!G348)=G348</f>
        <v>1</v>
      </c>
      <c r="G348" s="76">
        <f t="shared" si="109"/>
        <v>0</v>
      </c>
      <c r="H348" s="77">
        <f>SUM(Gosforth:Ermelo!H348)</f>
        <v>0</v>
      </c>
      <c r="I348" s="78">
        <f>SUM(Gosforth:Ermelo!I348)</f>
        <v>0</v>
      </c>
      <c r="J348" s="77">
        <f>SUM(Gosforth:Ermelo!J348)</f>
        <v>0</v>
      </c>
      <c r="K348" s="79">
        <f>SUM(Gosforth:Ermelo!K348)</f>
        <v>0</v>
      </c>
      <c r="L348" s="79">
        <f>SUM(Gosforth:Ermelo!L348)</f>
        <v>0</v>
      </c>
      <c r="M348" s="79">
        <f>SUM(Gosforth:Ermelo!M348)</f>
        <v>0</v>
      </c>
      <c r="N348" s="79">
        <f>SUM(Gosforth:Ermelo!N348)</f>
        <v>0</v>
      </c>
      <c r="O348" s="79">
        <f>SUM(Gosforth:Ermelo!O348)</f>
        <v>0</v>
      </c>
      <c r="P348" s="79">
        <f>SUM(Gosforth:Ermelo!P348)</f>
        <v>0</v>
      </c>
      <c r="Q348" s="79">
        <f>SUM(Gosforth:Ermelo!Q348)</f>
        <v>0</v>
      </c>
      <c r="R348" s="79">
        <f>SUM(Gosforth:Ermelo!R348)</f>
        <v>0</v>
      </c>
      <c r="S348" s="79">
        <f>SUM(Gosforth:Ermelo!S348)</f>
        <v>0</v>
      </c>
      <c r="T348" s="79">
        <f>SUM(Gosforth:Ermelo!T348)</f>
        <v>0</v>
      </c>
      <c r="U348" s="78">
        <f>SUM(Gosforth:Ermelo!U348)</f>
        <v>0</v>
      </c>
      <c r="V348" s="77">
        <f>SUM(Gosforth:Ermelo!V348)</f>
        <v>0</v>
      </c>
      <c r="W348" s="79">
        <f>SUM(Gosforth:Ermelo!W348)</f>
        <v>0</v>
      </c>
      <c r="X348" s="79">
        <f>SUM(Gosforth:Ermelo!X348)</f>
        <v>0</v>
      </c>
      <c r="Y348" s="79">
        <f>SUM(Gosforth:Ermelo!Y348)</f>
        <v>0</v>
      </c>
      <c r="Z348" s="79">
        <f>SUM(Gosforth:Ermelo!Z348)</f>
        <v>0</v>
      </c>
      <c r="AA348" s="79">
        <f>SUM(Gosforth:Ermelo!AA348)</f>
        <v>0</v>
      </c>
      <c r="AB348" s="79">
        <f>SUM(Gosforth:Ermelo!AB348)</f>
        <v>0</v>
      </c>
      <c r="AC348" s="79">
        <f>SUM(Gosforth:Ermelo!AC348)</f>
        <v>0</v>
      </c>
      <c r="AD348" s="79">
        <f>SUM(Gosforth:Ermelo!AD348)</f>
        <v>0</v>
      </c>
      <c r="AE348" s="79">
        <f>SUM(Gosforth:Ermelo!AE348)</f>
        <v>0</v>
      </c>
      <c r="AF348" s="79">
        <f>SUM(Gosforth:Ermelo!AF348)</f>
        <v>0</v>
      </c>
      <c r="AG348" s="78">
        <f>SUM(Gosforth:Ermelo!AG348)</f>
        <v>0</v>
      </c>
      <c r="AH348" s="80">
        <f>SUM(Gosforth:Ermelo!AH348)</f>
        <v>0</v>
      </c>
      <c r="AI348" s="79">
        <f>SUM(Gosforth:Ermelo!AI348)</f>
        <v>0</v>
      </c>
      <c r="AJ348" s="79">
        <f>SUM(Gosforth:Ermelo!AJ348)</f>
        <v>0</v>
      </c>
      <c r="AK348" s="79">
        <f>SUM(Gosforth:Ermelo!AK348)</f>
        <v>0</v>
      </c>
      <c r="AL348" s="79">
        <f>SUM(Gosforth:Ermelo!AL348)</f>
        <v>0</v>
      </c>
      <c r="AM348" s="79">
        <f>SUM(Gosforth:Ermelo!AM348)</f>
        <v>0</v>
      </c>
      <c r="AN348" s="79">
        <f>SUM(Gosforth:Ermelo!AN348)</f>
        <v>0</v>
      </c>
      <c r="AO348" s="79">
        <f>SUM(Gosforth:Ermelo!AO348)</f>
        <v>0</v>
      </c>
      <c r="AP348" s="79">
        <f>SUM(Gosforth:Ermelo!AP348)</f>
        <v>0</v>
      </c>
      <c r="AQ348" s="79">
        <f>SUM(Gosforth:Ermelo!AQ348)</f>
        <v>0</v>
      </c>
      <c r="AR348" s="79">
        <f>SUM(Gosforth:Ermelo!AR348)</f>
        <v>0</v>
      </c>
      <c r="AS348" s="78">
        <f>SUM(Gosforth:Ermelo!AS348)</f>
        <v>0</v>
      </c>
      <c r="AT348" s="80">
        <f>SUM(Gosforth:Ermelo!AT348)</f>
        <v>0</v>
      </c>
      <c r="AU348" s="79">
        <f>SUM(Gosforth:Ermelo!AU348)</f>
        <v>0</v>
      </c>
      <c r="AV348" s="79">
        <f>SUM(Gosforth:Ermelo!AV348)</f>
        <v>0</v>
      </c>
      <c r="AW348" s="79">
        <f>SUM(Gosforth:Ermelo!AW348)</f>
        <v>0</v>
      </c>
      <c r="AX348" s="79">
        <f>SUM(Gosforth:Ermelo!AX348)</f>
        <v>0</v>
      </c>
      <c r="AY348" s="79">
        <f>SUM(Gosforth:Ermelo!AY348)</f>
        <v>0</v>
      </c>
      <c r="AZ348" s="79">
        <f>SUM(Gosforth:Ermelo!AZ348)</f>
        <v>0</v>
      </c>
      <c r="BA348" s="79">
        <f>SUM(Gosforth:Ermelo!BA348)</f>
        <v>0</v>
      </c>
      <c r="BB348" s="79">
        <f>SUM(Gosforth:Ermelo!BB348)</f>
        <v>0</v>
      </c>
      <c r="BC348" s="79">
        <f>SUM(Gosforth:Ermelo!BC348)</f>
        <v>0</v>
      </c>
      <c r="BD348" s="79">
        <f>SUM(Gosforth:Ermelo!BD348)</f>
        <v>0</v>
      </c>
      <c r="BE348" s="78">
        <f>SUM(Gosforth:Ermelo!BE348)</f>
        <v>0</v>
      </c>
      <c r="BF348" s="80">
        <f>SUM(Gosforth:Ermelo!BF348)</f>
        <v>0</v>
      </c>
      <c r="BG348" s="79">
        <f>SUM(Gosforth:Ermelo!BG348)</f>
        <v>0</v>
      </c>
      <c r="BH348" s="79">
        <f>SUM(Gosforth:Ermelo!BH348)</f>
        <v>0</v>
      </c>
      <c r="BI348" s="79">
        <f>SUM(Gosforth:Ermelo!BI348)</f>
        <v>0</v>
      </c>
      <c r="BJ348" s="79">
        <f>SUM(Gosforth:Ermelo!BJ348)</f>
        <v>0</v>
      </c>
      <c r="BK348" s="79">
        <f>SUM(Gosforth:Ermelo!BK348)</f>
        <v>0</v>
      </c>
      <c r="BL348" s="79">
        <f>SUM(Gosforth:Ermelo!BL348)</f>
        <v>0</v>
      </c>
      <c r="BM348" s="79">
        <f>SUM(Gosforth:Ermelo!BM348)</f>
        <v>0</v>
      </c>
      <c r="BN348" s="79">
        <f>SUM(Gosforth:Ermelo!BN348)</f>
        <v>0</v>
      </c>
      <c r="BO348" s="79">
        <f>SUM(Gosforth:Ermelo!BO348)</f>
        <v>0</v>
      </c>
      <c r="BP348" s="79">
        <f>SUM(Gosforth:Ermelo!BP348)</f>
        <v>0</v>
      </c>
      <c r="BQ348" s="78">
        <f>SUM(Gosforth:Ermelo!BQ348)</f>
        <v>0</v>
      </c>
      <c r="BR348" s="80">
        <f>SUM(Gosforth:Ermelo!BR348)</f>
        <v>0</v>
      </c>
      <c r="BS348" s="79">
        <f>SUM(Gosforth:Ermelo!BS348)</f>
        <v>0</v>
      </c>
      <c r="BT348" s="79">
        <f>SUM(Gosforth:Ermelo!BT348)</f>
        <v>0</v>
      </c>
      <c r="BU348" s="79">
        <f>SUM(Gosforth:Ermelo!BU348)</f>
        <v>0</v>
      </c>
      <c r="BV348" s="79">
        <f>SUM(Gosforth:Ermelo!BV348)</f>
        <v>0</v>
      </c>
      <c r="BW348" s="79">
        <f>SUM(Gosforth:Ermelo!BW348)</f>
        <v>0</v>
      </c>
      <c r="BX348" s="79">
        <f>SUM(Gosforth:Ermelo!BX348)</f>
        <v>0</v>
      </c>
      <c r="BY348" s="79">
        <f>SUM(Gosforth:Ermelo!BY348)</f>
        <v>0</v>
      </c>
      <c r="BZ348" s="79">
        <f>SUM(Gosforth:Ermelo!BZ348)</f>
        <v>0</v>
      </c>
      <c r="CA348" s="79">
        <f>SUM(Gosforth:Ermelo!CA348)</f>
        <v>0</v>
      </c>
      <c r="CB348" s="79">
        <f>SUM(Gosforth:Ermelo!CB348)</f>
        <v>0</v>
      </c>
      <c r="CC348" s="78">
        <f>SUM(Gosforth:Ermelo!CC348)</f>
        <v>0</v>
      </c>
      <c r="CD348" s="41" t="s">
        <v>54</v>
      </c>
    </row>
    <row r="349" spans="2:82" s="41" customFormat="1" ht="15">
      <c r="B349" s="103" t="s">
        <v>668</v>
      </c>
      <c r="C349" s="286" t="s">
        <v>669</v>
      </c>
      <c r="D349" s="132"/>
      <c r="E349" s="266"/>
      <c r="F349" s="221" t="b">
        <f>(Gosforth!G349+Dalpark!G349+Leandra!G349+Trichardt!G349+Ermelo!G349)=G349</f>
        <v>1</v>
      </c>
      <c r="G349" s="76"/>
      <c r="H349" s="77"/>
      <c r="I349" s="78"/>
      <c r="J349" s="77"/>
      <c r="K349" s="79"/>
      <c r="L349" s="79"/>
      <c r="M349" s="79"/>
      <c r="N349" s="79"/>
      <c r="O349" s="79"/>
      <c r="P349" s="79"/>
      <c r="Q349" s="79"/>
      <c r="R349" s="79"/>
      <c r="S349" s="79"/>
      <c r="T349" s="79"/>
      <c r="U349" s="78"/>
      <c r="V349" s="77"/>
      <c r="W349" s="79"/>
      <c r="X349" s="79"/>
      <c r="Y349" s="79"/>
      <c r="Z349" s="79"/>
      <c r="AA349" s="79"/>
      <c r="AB349" s="79"/>
      <c r="AC349" s="79"/>
      <c r="AD349" s="79"/>
      <c r="AE349" s="79"/>
      <c r="AF349" s="79"/>
      <c r="AG349" s="78"/>
      <c r="AH349" s="80"/>
      <c r="AI349" s="79"/>
      <c r="AJ349" s="79"/>
      <c r="AK349" s="79"/>
      <c r="AL349" s="79"/>
      <c r="AM349" s="79"/>
      <c r="AN349" s="79"/>
      <c r="AO349" s="79"/>
      <c r="AP349" s="79"/>
      <c r="AQ349" s="79"/>
      <c r="AR349" s="79"/>
      <c r="AS349" s="78"/>
      <c r="AT349" s="80"/>
      <c r="AU349" s="79"/>
      <c r="AV349" s="79"/>
      <c r="AW349" s="79"/>
      <c r="AX349" s="79"/>
      <c r="AY349" s="79"/>
      <c r="AZ349" s="79"/>
      <c r="BA349" s="79"/>
      <c r="BB349" s="79"/>
      <c r="BC349" s="79"/>
      <c r="BD349" s="79"/>
      <c r="BE349" s="78"/>
      <c r="BF349" s="80"/>
      <c r="BG349" s="79"/>
      <c r="BH349" s="79"/>
      <c r="BI349" s="79"/>
      <c r="BJ349" s="79"/>
      <c r="BK349" s="79"/>
      <c r="BL349" s="79"/>
      <c r="BM349" s="79"/>
      <c r="BN349" s="79"/>
      <c r="BO349" s="79"/>
      <c r="BP349" s="79"/>
      <c r="BQ349" s="78"/>
      <c r="BR349" s="80"/>
      <c r="BS349" s="79"/>
      <c r="BT349" s="79"/>
      <c r="BU349" s="79"/>
      <c r="BV349" s="79"/>
      <c r="BW349" s="79"/>
      <c r="BX349" s="79"/>
      <c r="BY349" s="79"/>
      <c r="BZ349" s="79"/>
      <c r="CA349" s="79"/>
      <c r="CB349" s="79"/>
      <c r="CC349" s="78"/>
      <c r="CD349" s="41" t="s">
        <v>54</v>
      </c>
    </row>
    <row r="350" spans="2:82" s="41" customFormat="1" ht="15">
      <c r="B350" s="75" t="s">
        <v>670</v>
      </c>
      <c r="C350" s="131" t="s">
        <v>575</v>
      </c>
      <c r="D350" s="132" t="s">
        <v>92</v>
      </c>
      <c r="E350" s="266">
        <f>SUM(Gosforth:Ermelo!E350)</f>
        <v>5</v>
      </c>
      <c r="F350" s="221" t="b">
        <f>(Gosforth!G350+Dalpark!G350+Leandra!G350+Trichardt!G350+Ermelo!G350)=G350</f>
        <v>1</v>
      </c>
      <c r="G350" s="76">
        <f t="shared" si="109"/>
        <v>0</v>
      </c>
      <c r="H350" s="77">
        <f>SUM(Gosforth:Ermelo!H350)</f>
        <v>0</v>
      </c>
      <c r="I350" s="78">
        <f>SUM(Gosforth:Ermelo!I350)</f>
        <v>0</v>
      </c>
      <c r="J350" s="77">
        <f>SUM(Gosforth:Ermelo!J350)</f>
        <v>0</v>
      </c>
      <c r="K350" s="79">
        <f>SUM(Gosforth:Ermelo!K350)</f>
        <v>0</v>
      </c>
      <c r="L350" s="79">
        <f>SUM(Gosforth:Ermelo!L350)</f>
        <v>0</v>
      </c>
      <c r="M350" s="79">
        <f>SUM(Gosforth:Ermelo!M350)</f>
        <v>0</v>
      </c>
      <c r="N350" s="79">
        <f>SUM(Gosforth:Ermelo!N350)</f>
        <v>0</v>
      </c>
      <c r="O350" s="79">
        <f>SUM(Gosforth:Ermelo!O350)</f>
        <v>0</v>
      </c>
      <c r="P350" s="79">
        <f>SUM(Gosforth:Ermelo!P350)</f>
        <v>0</v>
      </c>
      <c r="Q350" s="79">
        <f>SUM(Gosforth:Ermelo!Q350)</f>
        <v>0</v>
      </c>
      <c r="R350" s="79">
        <f>SUM(Gosforth:Ermelo!R350)</f>
        <v>0</v>
      </c>
      <c r="S350" s="79">
        <f>SUM(Gosforth:Ermelo!S350)</f>
        <v>0</v>
      </c>
      <c r="T350" s="79">
        <f>SUM(Gosforth:Ermelo!T350)</f>
        <v>0</v>
      </c>
      <c r="U350" s="78">
        <f>SUM(Gosforth:Ermelo!U350)</f>
        <v>0</v>
      </c>
      <c r="V350" s="77">
        <f>SUM(Gosforth:Ermelo!V350)</f>
        <v>0</v>
      </c>
      <c r="W350" s="79">
        <f>SUM(Gosforth:Ermelo!W350)</f>
        <v>0</v>
      </c>
      <c r="X350" s="79">
        <f>SUM(Gosforth:Ermelo!X350)</f>
        <v>0</v>
      </c>
      <c r="Y350" s="79">
        <f>SUM(Gosforth:Ermelo!Y350)</f>
        <v>0</v>
      </c>
      <c r="Z350" s="79">
        <f>SUM(Gosforth:Ermelo!Z350)</f>
        <v>0</v>
      </c>
      <c r="AA350" s="79">
        <f>SUM(Gosforth:Ermelo!AA350)</f>
        <v>0</v>
      </c>
      <c r="AB350" s="79">
        <f>SUM(Gosforth:Ermelo!AB350)</f>
        <v>0</v>
      </c>
      <c r="AC350" s="79">
        <f>SUM(Gosforth:Ermelo!AC350)</f>
        <v>0</v>
      </c>
      <c r="AD350" s="79">
        <f>SUM(Gosforth:Ermelo!AD350)</f>
        <v>0</v>
      </c>
      <c r="AE350" s="79">
        <f>SUM(Gosforth:Ermelo!AE350)</f>
        <v>0</v>
      </c>
      <c r="AF350" s="79">
        <f>SUM(Gosforth:Ermelo!AF350)</f>
        <v>0</v>
      </c>
      <c r="AG350" s="78">
        <f>SUM(Gosforth:Ermelo!AG350)</f>
        <v>0</v>
      </c>
      <c r="AH350" s="80">
        <f>SUM(Gosforth:Ermelo!AH350)</f>
        <v>0</v>
      </c>
      <c r="AI350" s="79">
        <f>SUM(Gosforth:Ermelo!AI350)</f>
        <v>0</v>
      </c>
      <c r="AJ350" s="79">
        <f>SUM(Gosforth:Ermelo!AJ350)</f>
        <v>0</v>
      </c>
      <c r="AK350" s="79">
        <f>SUM(Gosforth:Ermelo!AK350)</f>
        <v>0</v>
      </c>
      <c r="AL350" s="79">
        <f>SUM(Gosforth:Ermelo!AL350)</f>
        <v>0</v>
      </c>
      <c r="AM350" s="79">
        <f>SUM(Gosforth:Ermelo!AM350)</f>
        <v>0</v>
      </c>
      <c r="AN350" s="79">
        <f>SUM(Gosforth:Ermelo!AN350)</f>
        <v>0</v>
      </c>
      <c r="AO350" s="79">
        <f>SUM(Gosforth:Ermelo!AO350)</f>
        <v>0</v>
      </c>
      <c r="AP350" s="79">
        <f>SUM(Gosforth:Ermelo!AP350)</f>
        <v>0</v>
      </c>
      <c r="AQ350" s="79">
        <f>SUM(Gosforth:Ermelo!AQ350)</f>
        <v>0</v>
      </c>
      <c r="AR350" s="79">
        <f>SUM(Gosforth:Ermelo!AR350)</f>
        <v>0</v>
      </c>
      <c r="AS350" s="78">
        <f>SUM(Gosforth:Ermelo!AS350)</f>
        <v>0</v>
      </c>
      <c r="AT350" s="80">
        <f>SUM(Gosforth:Ermelo!AT350)</f>
        <v>0</v>
      </c>
      <c r="AU350" s="79">
        <f>SUM(Gosforth:Ermelo!AU350)</f>
        <v>0</v>
      </c>
      <c r="AV350" s="79">
        <f>SUM(Gosforth:Ermelo!AV350)</f>
        <v>0</v>
      </c>
      <c r="AW350" s="79">
        <f>SUM(Gosforth:Ermelo!AW350)</f>
        <v>0</v>
      </c>
      <c r="AX350" s="79">
        <f>SUM(Gosforth:Ermelo!AX350)</f>
        <v>0</v>
      </c>
      <c r="AY350" s="79">
        <f>SUM(Gosforth:Ermelo!AY350)</f>
        <v>0</v>
      </c>
      <c r="AZ350" s="79">
        <f>SUM(Gosforth:Ermelo!AZ350)</f>
        <v>0</v>
      </c>
      <c r="BA350" s="79">
        <f>SUM(Gosforth:Ermelo!BA350)</f>
        <v>0</v>
      </c>
      <c r="BB350" s="79">
        <f>SUM(Gosforth:Ermelo!BB350)</f>
        <v>0</v>
      </c>
      <c r="BC350" s="79">
        <f>SUM(Gosforth:Ermelo!BC350)</f>
        <v>0</v>
      </c>
      <c r="BD350" s="79">
        <f>SUM(Gosforth:Ermelo!BD350)</f>
        <v>0</v>
      </c>
      <c r="BE350" s="78">
        <f>SUM(Gosforth:Ermelo!BE350)</f>
        <v>0</v>
      </c>
      <c r="BF350" s="80">
        <f>SUM(Gosforth:Ermelo!BF350)</f>
        <v>0</v>
      </c>
      <c r="BG350" s="79">
        <f>SUM(Gosforth:Ermelo!BG350)</f>
        <v>0</v>
      </c>
      <c r="BH350" s="79">
        <f>SUM(Gosforth:Ermelo!BH350)</f>
        <v>0</v>
      </c>
      <c r="BI350" s="79">
        <f>SUM(Gosforth:Ermelo!BI350)</f>
        <v>0</v>
      </c>
      <c r="BJ350" s="79">
        <f>SUM(Gosforth:Ermelo!BJ350)</f>
        <v>0</v>
      </c>
      <c r="BK350" s="79">
        <f>SUM(Gosforth:Ermelo!BK350)</f>
        <v>0</v>
      </c>
      <c r="BL350" s="79">
        <f>SUM(Gosforth:Ermelo!BL350)</f>
        <v>0</v>
      </c>
      <c r="BM350" s="79">
        <f>SUM(Gosforth:Ermelo!BM350)</f>
        <v>0</v>
      </c>
      <c r="BN350" s="79">
        <f>SUM(Gosforth:Ermelo!BN350)</f>
        <v>0</v>
      </c>
      <c r="BO350" s="79">
        <f>SUM(Gosforth:Ermelo!BO350)</f>
        <v>0</v>
      </c>
      <c r="BP350" s="79">
        <f>SUM(Gosforth:Ermelo!BP350)</f>
        <v>0</v>
      </c>
      <c r="BQ350" s="78">
        <f>SUM(Gosforth:Ermelo!BQ350)</f>
        <v>0</v>
      </c>
      <c r="BR350" s="80">
        <f>SUM(Gosforth:Ermelo!BR350)</f>
        <v>0</v>
      </c>
      <c r="BS350" s="79">
        <f>SUM(Gosforth:Ermelo!BS350)</f>
        <v>0</v>
      </c>
      <c r="BT350" s="79">
        <f>SUM(Gosforth:Ermelo!BT350)</f>
        <v>0</v>
      </c>
      <c r="BU350" s="79">
        <f>SUM(Gosforth:Ermelo!BU350)</f>
        <v>0</v>
      </c>
      <c r="BV350" s="79">
        <f>SUM(Gosforth:Ermelo!BV350)</f>
        <v>0</v>
      </c>
      <c r="BW350" s="79">
        <f>SUM(Gosforth:Ermelo!BW350)</f>
        <v>0</v>
      </c>
      <c r="BX350" s="79">
        <f>SUM(Gosforth:Ermelo!BX350)</f>
        <v>0</v>
      </c>
      <c r="BY350" s="79">
        <f>SUM(Gosforth:Ermelo!BY350)</f>
        <v>0</v>
      </c>
      <c r="BZ350" s="79">
        <f>SUM(Gosforth:Ermelo!BZ350)</f>
        <v>0</v>
      </c>
      <c r="CA350" s="79">
        <f>SUM(Gosforth:Ermelo!CA350)</f>
        <v>0</v>
      </c>
      <c r="CB350" s="79">
        <f>SUM(Gosforth:Ermelo!CB350)</f>
        <v>0</v>
      </c>
      <c r="CC350" s="78">
        <f>SUM(Gosforth:Ermelo!CC350)</f>
        <v>0</v>
      </c>
      <c r="CD350" s="41" t="s">
        <v>54</v>
      </c>
    </row>
    <row r="351" spans="2:82" s="41" customFormat="1" ht="15">
      <c r="B351" s="75" t="s">
        <v>671</v>
      </c>
      <c r="C351" s="131" t="s">
        <v>577</v>
      </c>
      <c r="D351" s="132" t="s">
        <v>92</v>
      </c>
      <c r="E351" s="266">
        <f>SUM(Gosforth:Ermelo!E351)</f>
        <v>5</v>
      </c>
      <c r="F351" s="221" t="b">
        <f>(Gosforth!G351+Dalpark!G351+Leandra!G351+Trichardt!G351+Ermelo!G351)=G351</f>
        <v>1</v>
      </c>
      <c r="G351" s="76">
        <f t="shared" si="109"/>
        <v>0</v>
      </c>
      <c r="H351" s="77">
        <f>SUM(Gosforth:Ermelo!H351)</f>
        <v>0</v>
      </c>
      <c r="I351" s="78">
        <f>SUM(Gosforth:Ermelo!I351)</f>
        <v>0</v>
      </c>
      <c r="J351" s="77">
        <f>SUM(Gosforth:Ermelo!J351)</f>
        <v>0</v>
      </c>
      <c r="K351" s="79">
        <f>SUM(Gosforth:Ermelo!K351)</f>
        <v>0</v>
      </c>
      <c r="L351" s="79">
        <f>SUM(Gosforth:Ermelo!L351)</f>
        <v>0</v>
      </c>
      <c r="M351" s="79">
        <f>SUM(Gosforth:Ermelo!M351)</f>
        <v>0</v>
      </c>
      <c r="N351" s="79">
        <f>SUM(Gosforth:Ermelo!N351)</f>
        <v>0</v>
      </c>
      <c r="O351" s="79">
        <f>SUM(Gosforth:Ermelo!O351)</f>
        <v>0</v>
      </c>
      <c r="P351" s="79">
        <f>SUM(Gosforth:Ermelo!P351)</f>
        <v>0</v>
      </c>
      <c r="Q351" s="79">
        <f>SUM(Gosforth:Ermelo!Q351)</f>
        <v>0</v>
      </c>
      <c r="R351" s="79">
        <f>SUM(Gosforth:Ermelo!R351)</f>
        <v>0</v>
      </c>
      <c r="S351" s="79">
        <f>SUM(Gosforth:Ermelo!S351)</f>
        <v>0</v>
      </c>
      <c r="T351" s="79">
        <f>SUM(Gosforth:Ermelo!T351)</f>
        <v>0</v>
      </c>
      <c r="U351" s="78">
        <f>SUM(Gosforth:Ermelo!U351)</f>
        <v>0</v>
      </c>
      <c r="V351" s="77">
        <f>SUM(Gosforth:Ermelo!V351)</f>
        <v>0</v>
      </c>
      <c r="W351" s="79">
        <f>SUM(Gosforth:Ermelo!W351)</f>
        <v>0</v>
      </c>
      <c r="X351" s="79">
        <f>SUM(Gosforth:Ermelo!X351)</f>
        <v>0</v>
      </c>
      <c r="Y351" s="79">
        <f>SUM(Gosforth:Ermelo!Y351)</f>
        <v>0</v>
      </c>
      <c r="Z351" s="79">
        <f>SUM(Gosforth:Ermelo!Z351)</f>
        <v>0</v>
      </c>
      <c r="AA351" s="79">
        <f>SUM(Gosforth:Ermelo!AA351)</f>
        <v>0</v>
      </c>
      <c r="AB351" s="79">
        <f>SUM(Gosforth:Ermelo!AB351)</f>
        <v>0</v>
      </c>
      <c r="AC351" s="79">
        <f>SUM(Gosforth:Ermelo!AC351)</f>
        <v>0</v>
      </c>
      <c r="AD351" s="79">
        <f>SUM(Gosforth:Ermelo!AD351)</f>
        <v>0</v>
      </c>
      <c r="AE351" s="79">
        <f>SUM(Gosforth:Ermelo!AE351)</f>
        <v>0</v>
      </c>
      <c r="AF351" s="79">
        <f>SUM(Gosforth:Ermelo!AF351)</f>
        <v>0</v>
      </c>
      <c r="AG351" s="78">
        <f>SUM(Gosforth:Ermelo!AG351)</f>
        <v>0</v>
      </c>
      <c r="AH351" s="80">
        <f>SUM(Gosforth:Ermelo!AH351)</f>
        <v>0</v>
      </c>
      <c r="AI351" s="79">
        <f>SUM(Gosforth:Ermelo!AI351)</f>
        <v>0</v>
      </c>
      <c r="AJ351" s="79">
        <f>SUM(Gosforth:Ermelo!AJ351)</f>
        <v>0</v>
      </c>
      <c r="AK351" s="79">
        <f>SUM(Gosforth:Ermelo!AK351)</f>
        <v>0</v>
      </c>
      <c r="AL351" s="79">
        <f>SUM(Gosforth:Ermelo!AL351)</f>
        <v>0</v>
      </c>
      <c r="AM351" s="79">
        <f>SUM(Gosforth:Ermelo!AM351)</f>
        <v>0</v>
      </c>
      <c r="AN351" s="79">
        <f>SUM(Gosforth:Ermelo!AN351)</f>
        <v>0</v>
      </c>
      <c r="AO351" s="79">
        <f>SUM(Gosforth:Ermelo!AO351)</f>
        <v>0</v>
      </c>
      <c r="AP351" s="79">
        <f>SUM(Gosforth:Ermelo!AP351)</f>
        <v>0</v>
      </c>
      <c r="AQ351" s="79">
        <f>SUM(Gosforth:Ermelo!AQ351)</f>
        <v>0</v>
      </c>
      <c r="AR351" s="79">
        <f>SUM(Gosforth:Ermelo!AR351)</f>
        <v>0</v>
      </c>
      <c r="AS351" s="78">
        <f>SUM(Gosforth:Ermelo!AS351)</f>
        <v>0</v>
      </c>
      <c r="AT351" s="80">
        <f>SUM(Gosforth:Ermelo!AT351)</f>
        <v>0</v>
      </c>
      <c r="AU351" s="79">
        <f>SUM(Gosforth:Ermelo!AU351)</f>
        <v>0</v>
      </c>
      <c r="AV351" s="79">
        <f>SUM(Gosforth:Ermelo!AV351)</f>
        <v>0</v>
      </c>
      <c r="AW351" s="79">
        <f>SUM(Gosforth:Ermelo!AW351)</f>
        <v>0</v>
      </c>
      <c r="AX351" s="79">
        <f>SUM(Gosforth:Ermelo!AX351)</f>
        <v>0</v>
      </c>
      <c r="AY351" s="79">
        <f>SUM(Gosforth:Ermelo!AY351)</f>
        <v>0</v>
      </c>
      <c r="AZ351" s="79">
        <f>SUM(Gosforth:Ermelo!AZ351)</f>
        <v>0</v>
      </c>
      <c r="BA351" s="79">
        <f>SUM(Gosforth:Ermelo!BA351)</f>
        <v>0</v>
      </c>
      <c r="BB351" s="79">
        <f>SUM(Gosforth:Ermelo!BB351)</f>
        <v>0</v>
      </c>
      <c r="BC351" s="79">
        <f>SUM(Gosforth:Ermelo!BC351)</f>
        <v>0</v>
      </c>
      <c r="BD351" s="79">
        <f>SUM(Gosforth:Ermelo!BD351)</f>
        <v>0</v>
      </c>
      <c r="BE351" s="78">
        <f>SUM(Gosforth:Ermelo!BE351)</f>
        <v>0</v>
      </c>
      <c r="BF351" s="80">
        <f>SUM(Gosforth:Ermelo!BF351)</f>
        <v>0</v>
      </c>
      <c r="BG351" s="79">
        <f>SUM(Gosforth:Ermelo!BG351)</f>
        <v>0</v>
      </c>
      <c r="BH351" s="79">
        <f>SUM(Gosforth:Ermelo!BH351)</f>
        <v>0</v>
      </c>
      <c r="BI351" s="79">
        <f>SUM(Gosforth:Ermelo!BI351)</f>
        <v>0</v>
      </c>
      <c r="BJ351" s="79">
        <f>SUM(Gosforth:Ermelo!BJ351)</f>
        <v>0</v>
      </c>
      <c r="BK351" s="79">
        <f>SUM(Gosforth:Ermelo!BK351)</f>
        <v>0</v>
      </c>
      <c r="BL351" s="79">
        <f>SUM(Gosforth:Ermelo!BL351)</f>
        <v>0</v>
      </c>
      <c r="BM351" s="79">
        <f>SUM(Gosforth:Ermelo!BM351)</f>
        <v>0</v>
      </c>
      <c r="BN351" s="79">
        <f>SUM(Gosforth:Ermelo!BN351)</f>
        <v>0</v>
      </c>
      <c r="BO351" s="79">
        <f>SUM(Gosforth:Ermelo!BO351)</f>
        <v>0</v>
      </c>
      <c r="BP351" s="79">
        <f>SUM(Gosforth:Ermelo!BP351)</f>
        <v>0</v>
      </c>
      <c r="BQ351" s="78">
        <f>SUM(Gosforth:Ermelo!BQ351)</f>
        <v>0</v>
      </c>
      <c r="BR351" s="80">
        <f>SUM(Gosforth:Ermelo!BR351)</f>
        <v>0</v>
      </c>
      <c r="BS351" s="79">
        <f>SUM(Gosforth:Ermelo!BS351)</f>
        <v>0</v>
      </c>
      <c r="BT351" s="79">
        <f>SUM(Gosforth:Ermelo!BT351)</f>
        <v>0</v>
      </c>
      <c r="BU351" s="79">
        <f>SUM(Gosforth:Ermelo!BU351)</f>
        <v>0</v>
      </c>
      <c r="BV351" s="79">
        <f>SUM(Gosforth:Ermelo!BV351)</f>
        <v>0</v>
      </c>
      <c r="BW351" s="79">
        <f>SUM(Gosforth:Ermelo!BW351)</f>
        <v>0</v>
      </c>
      <c r="BX351" s="79">
        <f>SUM(Gosforth:Ermelo!BX351)</f>
        <v>0</v>
      </c>
      <c r="BY351" s="79">
        <f>SUM(Gosforth:Ermelo!BY351)</f>
        <v>0</v>
      </c>
      <c r="BZ351" s="79">
        <f>SUM(Gosforth:Ermelo!BZ351)</f>
        <v>0</v>
      </c>
      <c r="CA351" s="79">
        <f>SUM(Gosforth:Ermelo!CA351)</f>
        <v>0</v>
      </c>
      <c r="CB351" s="79">
        <f>SUM(Gosforth:Ermelo!CB351)</f>
        <v>0</v>
      </c>
      <c r="CC351" s="78">
        <f>SUM(Gosforth:Ermelo!CC351)</f>
        <v>0</v>
      </c>
      <c r="CD351" s="41" t="s">
        <v>54</v>
      </c>
    </row>
    <row r="352" spans="2:82" s="41" customFormat="1" ht="15">
      <c r="B352" s="75" t="s">
        <v>672</v>
      </c>
      <c r="C352" s="131" t="s">
        <v>611</v>
      </c>
      <c r="D352" s="132" t="s">
        <v>92</v>
      </c>
      <c r="E352" s="266">
        <f>SUM(Gosforth:Ermelo!E352)</f>
        <v>5</v>
      </c>
      <c r="F352" s="221" t="b">
        <f>(Gosforth!G352+Dalpark!G352+Leandra!G352+Trichardt!G352+Ermelo!G352)=G352</f>
        <v>1</v>
      </c>
      <c r="G352" s="76">
        <f t="shared" si="109"/>
        <v>0</v>
      </c>
      <c r="H352" s="77">
        <f>SUM(Gosforth:Ermelo!H352)</f>
        <v>0</v>
      </c>
      <c r="I352" s="78">
        <f>SUM(Gosforth:Ermelo!I352)</f>
        <v>0</v>
      </c>
      <c r="J352" s="77">
        <f>SUM(Gosforth:Ermelo!J352)</f>
        <v>0</v>
      </c>
      <c r="K352" s="79">
        <f>SUM(Gosforth:Ermelo!K352)</f>
        <v>0</v>
      </c>
      <c r="L352" s="79">
        <f>SUM(Gosforth:Ermelo!L352)</f>
        <v>0</v>
      </c>
      <c r="M352" s="79">
        <f>SUM(Gosforth:Ermelo!M352)</f>
        <v>0</v>
      </c>
      <c r="N352" s="79">
        <f>SUM(Gosforth:Ermelo!N352)</f>
        <v>0</v>
      </c>
      <c r="O352" s="79">
        <f>SUM(Gosforth:Ermelo!O352)</f>
        <v>0</v>
      </c>
      <c r="P352" s="79">
        <f>SUM(Gosforth:Ermelo!P352)</f>
        <v>0</v>
      </c>
      <c r="Q352" s="79">
        <f>SUM(Gosforth:Ermelo!Q352)</f>
        <v>0</v>
      </c>
      <c r="R352" s="79">
        <f>SUM(Gosforth:Ermelo!R352)</f>
        <v>0</v>
      </c>
      <c r="S352" s="79">
        <f>SUM(Gosforth:Ermelo!S352)</f>
        <v>0</v>
      </c>
      <c r="T352" s="79">
        <f>SUM(Gosforth:Ermelo!T352)</f>
        <v>0</v>
      </c>
      <c r="U352" s="78">
        <f>SUM(Gosforth:Ermelo!U352)</f>
        <v>0</v>
      </c>
      <c r="V352" s="77">
        <f>SUM(Gosforth:Ermelo!V352)</f>
        <v>0</v>
      </c>
      <c r="W352" s="79">
        <f>SUM(Gosforth:Ermelo!W352)</f>
        <v>0</v>
      </c>
      <c r="X352" s="79">
        <f>SUM(Gosforth:Ermelo!X352)</f>
        <v>0</v>
      </c>
      <c r="Y352" s="79">
        <f>SUM(Gosforth:Ermelo!Y352)</f>
        <v>0</v>
      </c>
      <c r="Z352" s="79">
        <f>SUM(Gosforth:Ermelo!Z352)</f>
        <v>0</v>
      </c>
      <c r="AA352" s="79">
        <f>SUM(Gosforth:Ermelo!AA352)</f>
        <v>0</v>
      </c>
      <c r="AB352" s="79">
        <f>SUM(Gosforth:Ermelo!AB352)</f>
        <v>0</v>
      </c>
      <c r="AC352" s="79">
        <f>SUM(Gosforth:Ermelo!AC352)</f>
        <v>0</v>
      </c>
      <c r="AD352" s="79">
        <f>SUM(Gosforth:Ermelo!AD352)</f>
        <v>0</v>
      </c>
      <c r="AE352" s="79">
        <f>SUM(Gosforth:Ermelo!AE352)</f>
        <v>0</v>
      </c>
      <c r="AF352" s="79">
        <f>SUM(Gosforth:Ermelo!AF352)</f>
        <v>0</v>
      </c>
      <c r="AG352" s="78">
        <f>SUM(Gosforth:Ermelo!AG352)</f>
        <v>0</v>
      </c>
      <c r="AH352" s="80">
        <f>SUM(Gosforth:Ermelo!AH352)</f>
        <v>0</v>
      </c>
      <c r="AI352" s="79">
        <f>SUM(Gosforth:Ermelo!AI352)</f>
        <v>0</v>
      </c>
      <c r="AJ352" s="79">
        <f>SUM(Gosforth:Ermelo!AJ352)</f>
        <v>0</v>
      </c>
      <c r="AK352" s="79">
        <f>SUM(Gosforth:Ermelo!AK352)</f>
        <v>0</v>
      </c>
      <c r="AL352" s="79">
        <f>SUM(Gosforth:Ermelo!AL352)</f>
        <v>0</v>
      </c>
      <c r="AM352" s="79">
        <f>SUM(Gosforth:Ermelo!AM352)</f>
        <v>0</v>
      </c>
      <c r="AN352" s="79">
        <f>SUM(Gosforth:Ermelo!AN352)</f>
        <v>0</v>
      </c>
      <c r="AO352" s="79">
        <f>SUM(Gosforth:Ermelo!AO352)</f>
        <v>0</v>
      </c>
      <c r="AP352" s="79">
        <f>SUM(Gosforth:Ermelo!AP352)</f>
        <v>0</v>
      </c>
      <c r="AQ352" s="79">
        <f>SUM(Gosforth:Ermelo!AQ352)</f>
        <v>0</v>
      </c>
      <c r="AR352" s="79">
        <f>SUM(Gosforth:Ermelo!AR352)</f>
        <v>0</v>
      </c>
      <c r="AS352" s="78">
        <f>SUM(Gosforth:Ermelo!AS352)</f>
        <v>0</v>
      </c>
      <c r="AT352" s="80">
        <f>SUM(Gosforth:Ermelo!AT352)</f>
        <v>0</v>
      </c>
      <c r="AU352" s="79">
        <f>SUM(Gosforth:Ermelo!AU352)</f>
        <v>0</v>
      </c>
      <c r="AV352" s="79">
        <f>SUM(Gosforth:Ermelo!AV352)</f>
        <v>0</v>
      </c>
      <c r="AW352" s="79">
        <f>SUM(Gosforth:Ermelo!AW352)</f>
        <v>0</v>
      </c>
      <c r="AX352" s="79">
        <f>SUM(Gosforth:Ermelo!AX352)</f>
        <v>0</v>
      </c>
      <c r="AY352" s="79">
        <f>SUM(Gosforth:Ermelo!AY352)</f>
        <v>0</v>
      </c>
      <c r="AZ352" s="79">
        <f>SUM(Gosforth:Ermelo!AZ352)</f>
        <v>0</v>
      </c>
      <c r="BA352" s="79">
        <f>SUM(Gosforth:Ermelo!BA352)</f>
        <v>0</v>
      </c>
      <c r="BB352" s="79">
        <f>SUM(Gosforth:Ermelo!BB352)</f>
        <v>0</v>
      </c>
      <c r="BC352" s="79">
        <f>SUM(Gosforth:Ermelo!BC352)</f>
        <v>0</v>
      </c>
      <c r="BD352" s="79">
        <f>SUM(Gosforth:Ermelo!BD352)</f>
        <v>0</v>
      </c>
      <c r="BE352" s="78">
        <f>SUM(Gosforth:Ermelo!BE352)</f>
        <v>0</v>
      </c>
      <c r="BF352" s="80">
        <f>SUM(Gosforth:Ermelo!BF352)</f>
        <v>0</v>
      </c>
      <c r="BG352" s="79">
        <f>SUM(Gosforth:Ermelo!BG352)</f>
        <v>0</v>
      </c>
      <c r="BH352" s="79">
        <f>SUM(Gosforth:Ermelo!BH352)</f>
        <v>0</v>
      </c>
      <c r="BI352" s="79">
        <f>SUM(Gosforth:Ermelo!BI352)</f>
        <v>0</v>
      </c>
      <c r="BJ352" s="79">
        <f>SUM(Gosforth:Ermelo!BJ352)</f>
        <v>0</v>
      </c>
      <c r="BK352" s="79">
        <f>SUM(Gosforth:Ermelo!BK352)</f>
        <v>0</v>
      </c>
      <c r="BL352" s="79">
        <f>SUM(Gosforth:Ermelo!BL352)</f>
        <v>0</v>
      </c>
      <c r="BM352" s="79">
        <f>SUM(Gosforth:Ermelo!BM352)</f>
        <v>0</v>
      </c>
      <c r="BN352" s="79">
        <f>SUM(Gosforth:Ermelo!BN352)</f>
        <v>0</v>
      </c>
      <c r="BO352" s="79">
        <f>SUM(Gosforth:Ermelo!BO352)</f>
        <v>0</v>
      </c>
      <c r="BP352" s="79">
        <f>SUM(Gosforth:Ermelo!BP352)</f>
        <v>0</v>
      </c>
      <c r="BQ352" s="78">
        <f>SUM(Gosforth:Ermelo!BQ352)</f>
        <v>0</v>
      </c>
      <c r="BR352" s="80">
        <f>SUM(Gosforth:Ermelo!BR352)</f>
        <v>0</v>
      </c>
      <c r="BS352" s="79">
        <f>SUM(Gosforth:Ermelo!BS352)</f>
        <v>0</v>
      </c>
      <c r="BT352" s="79">
        <f>SUM(Gosforth:Ermelo!BT352)</f>
        <v>0</v>
      </c>
      <c r="BU352" s="79">
        <f>SUM(Gosforth:Ermelo!BU352)</f>
        <v>0</v>
      </c>
      <c r="BV352" s="79">
        <f>SUM(Gosforth:Ermelo!BV352)</f>
        <v>0</v>
      </c>
      <c r="BW352" s="79">
        <f>SUM(Gosforth:Ermelo!BW352)</f>
        <v>0</v>
      </c>
      <c r="BX352" s="79">
        <f>SUM(Gosforth:Ermelo!BX352)</f>
        <v>0</v>
      </c>
      <c r="BY352" s="79">
        <f>SUM(Gosforth:Ermelo!BY352)</f>
        <v>0</v>
      </c>
      <c r="BZ352" s="79">
        <f>SUM(Gosforth:Ermelo!BZ352)</f>
        <v>0</v>
      </c>
      <c r="CA352" s="79">
        <f>SUM(Gosforth:Ermelo!CA352)</f>
        <v>0</v>
      </c>
      <c r="CB352" s="79">
        <f>SUM(Gosforth:Ermelo!CB352)</f>
        <v>0</v>
      </c>
      <c r="CC352" s="78">
        <f>SUM(Gosforth:Ermelo!CC352)</f>
        <v>0</v>
      </c>
      <c r="CD352" s="41" t="s">
        <v>54</v>
      </c>
    </row>
    <row r="353" spans="2:82" s="41" customFormat="1" ht="15">
      <c r="B353" s="103" t="s">
        <v>673</v>
      </c>
      <c r="C353" s="286" t="s">
        <v>674</v>
      </c>
      <c r="D353" s="132"/>
      <c r="E353" s="266"/>
      <c r="F353" s="221" t="b">
        <f>(Gosforth!G353+Dalpark!G353+Leandra!G353+Trichardt!G353+Ermelo!G353)=G353</f>
        <v>1</v>
      </c>
      <c r="G353" s="76"/>
      <c r="H353" s="77"/>
      <c r="I353" s="78"/>
      <c r="J353" s="77"/>
      <c r="K353" s="79"/>
      <c r="L353" s="79"/>
      <c r="M353" s="79"/>
      <c r="N353" s="79"/>
      <c r="O353" s="79"/>
      <c r="P353" s="79"/>
      <c r="Q353" s="79"/>
      <c r="R353" s="79"/>
      <c r="S353" s="79"/>
      <c r="T353" s="79"/>
      <c r="U353" s="78"/>
      <c r="V353" s="77"/>
      <c r="W353" s="79"/>
      <c r="X353" s="79"/>
      <c r="Y353" s="79"/>
      <c r="Z353" s="79"/>
      <c r="AA353" s="79"/>
      <c r="AB353" s="79"/>
      <c r="AC353" s="79"/>
      <c r="AD353" s="79"/>
      <c r="AE353" s="79"/>
      <c r="AF353" s="79"/>
      <c r="AG353" s="78"/>
      <c r="AH353" s="80"/>
      <c r="AI353" s="79"/>
      <c r="AJ353" s="79"/>
      <c r="AK353" s="79"/>
      <c r="AL353" s="79"/>
      <c r="AM353" s="79"/>
      <c r="AN353" s="79"/>
      <c r="AO353" s="79"/>
      <c r="AP353" s="79"/>
      <c r="AQ353" s="79"/>
      <c r="AR353" s="79"/>
      <c r="AS353" s="78"/>
      <c r="AT353" s="80"/>
      <c r="AU353" s="79"/>
      <c r="AV353" s="79"/>
      <c r="AW353" s="79"/>
      <c r="AX353" s="79"/>
      <c r="AY353" s="79"/>
      <c r="AZ353" s="79"/>
      <c r="BA353" s="79"/>
      <c r="BB353" s="79"/>
      <c r="BC353" s="79"/>
      <c r="BD353" s="79"/>
      <c r="BE353" s="78"/>
      <c r="BF353" s="80"/>
      <c r="BG353" s="79"/>
      <c r="BH353" s="79"/>
      <c r="BI353" s="79"/>
      <c r="BJ353" s="79"/>
      <c r="BK353" s="79"/>
      <c r="BL353" s="79"/>
      <c r="BM353" s="79"/>
      <c r="BN353" s="79"/>
      <c r="BO353" s="79"/>
      <c r="BP353" s="79"/>
      <c r="BQ353" s="78"/>
      <c r="BR353" s="80"/>
      <c r="BS353" s="79"/>
      <c r="BT353" s="79"/>
      <c r="BU353" s="79"/>
      <c r="BV353" s="79"/>
      <c r="BW353" s="79"/>
      <c r="BX353" s="79"/>
      <c r="BY353" s="79"/>
      <c r="BZ353" s="79"/>
      <c r="CA353" s="79"/>
      <c r="CB353" s="79"/>
      <c r="CC353" s="78"/>
      <c r="CD353" s="41" t="s">
        <v>54</v>
      </c>
    </row>
    <row r="354" spans="2:82" s="41" customFormat="1" ht="30">
      <c r="B354" s="75" t="s">
        <v>675</v>
      </c>
      <c r="C354" s="131" t="s">
        <v>676</v>
      </c>
      <c r="D354" s="132" t="s">
        <v>501</v>
      </c>
      <c r="E354" s="266">
        <f>SUM(Gosforth:Ermelo!E354)</f>
        <v>1</v>
      </c>
      <c r="F354" s="221" t="b">
        <f>(Gosforth!G354+Dalpark!G354+Leandra!G354+Trichardt!G354+Ermelo!G354)=G354</f>
        <v>1</v>
      </c>
      <c r="G354" s="76">
        <f t="shared" si="109"/>
        <v>0</v>
      </c>
      <c r="H354" s="77">
        <f>SUM(Gosforth:Ermelo!H354)</f>
        <v>0</v>
      </c>
      <c r="I354" s="78">
        <f>SUM(Gosforth:Ermelo!I354)</f>
        <v>0</v>
      </c>
      <c r="J354" s="77">
        <f>SUM(Gosforth:Ermelo!J354)</f>
        <v>0</v>
      </c>
      <c r="K354" s="79">
        <f>SUM(Gosforth:Ermelo!K354)</f>
        <v>0</v>
      </c>
      <c r="L354" s="79">
        <f>SUM(Gosforth:Ermelo!L354)</f>
        <v>0</v>
      </c>
      <c r="M354" s="79">
        <f>SUM(Gosforth:Ermelo!M354)</f>
        <v>0</v>
      </c>
      <c r="N354" s="79">
        <f>SUM(Gosforth:Ermelo!N354)</f>
        <v>0</v>
      </c>
      <c r="O354" s="79">
        <f>SUM(Gosforth:Ermelo!O354)</f>
        <v>0</v>
      </c>
      <c r="P354" s="79">
        <f>SUM(Gosforth:Ermelo!P354)</f>
        <v>0</v>
      </c>
      <c r="Q354" s="79">
        <f>SUM(Gosforth:Ermelo!Q354)</f>
        <v>0</v>
      </c>
      <c r="R354" s="79">
        <f>SUM(Gosforth:Ermelo!R354)</f>
        <v>0</v>
      </c>
      <c r="S354" s="79">
        <f>SUM(Gosforth:Ermelo!S354)</f>
        <v>0</v>
      </c>
      <c r="T354" s="79">
        <f>SUM(Gosforth:Ermelo!T354)</f>
        <v>0</v>
      </c>
      <c r="U354" s="78">
        <f>SUM(Gosforth:Ermelo!U354)</f>
        <v>0</v>
      </c>
      <c r="V354" s="77">
        <f>SUM(Gosforth:Ermelo!V354)</f>
        <v>0</v>
      </c>
      <c r="W354" s="79">
        <f>SUM(Gosforth:Ermelo!W354)</f>
        <v>0</v>
      </c>
      <c r="X354" s="79">
        <f>SUM(Gosforth:Ermelo!X354)</f>
        <v>0</v>
      </c>
      <c r="Y354" s="79">
        <f>SUM(Gosforth:Ermelo!Y354)</f>
        <v>0</v>
      </c>
      <c r="Z354" s="79">
        <f>SUM(Gosforth:Ermelo!Z354)</f>
        <v>0</v>
      </c>
      <c r="AA354" s="79">
        <f>SUM(Gosforth:Ermelo!AA354)</f>
        <v>0</v>
      </c>
      <c r="AB354" s="79">
        <f>SUM(Gosforth:Ermelo!AB354)</f>
        <v>0</v>
      </c>
      <c r="AC354" s="79">
        <f>SUM(Gosforth:Ermelo!AC354)</f>
        <v>0</v>
      </c>
      <c r="AD354" s="79">
        <f>SUM(Gosforth:Ermelo!AD354)</f>
        <v>0</v>
      </c>
      <c r="AE354" s="79">
        <f>SUM(Gosforth:Ermelo!AE354)</f>
        <v>0</v>
      </c>
      <c r="AF354" s="79">
        <f>SUM(Gosforth:Ermelo!AF354)</f>
        <v>0</v>
      </c>
      <c r="AG354" s="78">
        <f>SUM(Gosforth:Ermelo!AG354)</f>
        <v>0</v>
      </c>
      <c r="AH354" s="80">
        <f>SUM(Gosforth:Ermelo!AH354)</f>
        <v>0</v>
      </c>
      <c r="AI354" s="79">
        <f>SUM(Gosforth:Ermelo!AI354)</f>
        <v>0</v>
      </c>
      <c r="AJ354" s="79">
        <f>SUM(Gosforth:Ermelo!AJ354)</f>
        <v>0</v>
      </c>
      <c r="AK354" s="79">
        <f>SUM(Gosforth:Ermelo!AK354)</f>
        <v>0</v>
      </c>
      <c r="AL354" s="79">
        <f>SUM(Gosforth:Ermelo!AL354)</f>
        <v>0</v>
      </c>
      <c r="AM354" s="79">
        <f>SUM(Gosforth:Ermelo!AM354)</f>
        <v>0</v>
      </c>
      <c r="AN354" s="79">
        <f>SUM(Gosforth:Ermelo!AN354)</f>
        <v>0</v>
      </c>
      <c r="AO354" s="79">
        <f>SUM(Gosforth:Ermelo!AO354)</f>
        <v>0</v>
      </c>
      <c r="AP354" s="79">
        <f>SUM(Gosforth:Ermelo!AP354)</f>
        <v>0</v>
      </c>
      <c r="AQ354" s="79">
        <f>SUM(Gosforth:Ermelo!AQ354)</f>
        <v>0</v>
      </c>
      <c r="AR354" s="79">
        <f>SUM(Gosforth:Ermelo!AR354)</f>
        <v>0</v>
      </c>
      <c r="AS354" s="78">
        <f>SUM(Gosforth:Ermelo!AS354)</f>
        <v>0</v>
      </c>
      <c r="AT354" s="80">
        <f>SUM(Gosforth:Ermelo!AT354)</f>
        <v>0</v>
      </c>
      <c r="AU354" s="79">
        <f>SUM(Gosforth:Ermelo!AU354)</f>
        <v>0</v>
      </c>
      <c r="AV354" s="79">
        <f>SUM(Gosforth:Ermelo!AV354)</f>
        <v>0</v>
      </c>
      <c r="AW354" s="79">
        <f>SUM(Gosforth:Ermelo!AW354)</f>
        <v>0</v>
      </c>
      <c r="AX354" s="79">
        <f>SUM(Gosforth:Ermelo!AX354)</f>
        <v>0</v>
      </c>
      <c r="AY354" s="79">
        <f>SUM(Gosforth:Ermelo!AY354)</f>
        <v>0</v>
      </c>
      <c r="AZ354" s="79">
        <f>SUM(Gosforth:Ermelo!AZ354)</f>
        <v>0</v>
      </c>
      <c r="BA354" s="79">
        <f>SUM(Gosforth:Ermelo!BA354)</f>
        <v>0</v>
      </c>
      <c r="BB354" s="79">
        <f>SUM(Gosforth:Ermelo!BB354)</f>
        <v>0</v>
      </c>
      <c r="BC354" s="79">
        <f>SUM(Gosforth:Ermelo!BC354)</f>
        <v>0</v>
      </c>
      <c r="BD354" s="79">
        <f>SUM(Gosforth:Ermelo!BD354)</f>
        <v>0</v>
      </c>
      <c r="BE354" s="78">
        <f>SUM(Gosforth:Ermelo!BE354)</f>
        <v>0</v>
      </c>
      <c r="BF354" s="80">
        <f>SUM(Gosforth:Ermelo!BF354)</f>
        <v>0</v>
      </c>
      <c r="BG354" s="79">
        <f>SUM(Gosforth:Ermelo!BG354)</f>
        <v>0</v>
      </c>
      <c r="BH354" s="79">
        <f>SUM(Gosforth:Ermelo!BH354)</f>
        <v>0</v>
      </c>
      <c r="BI354" s="79">
        <f>SUM(Gosforth:Ermelo!BI354)</f>
        <v>0</v>
      </c>
      <c r="BJ354" s="79">
        <f>SUM(Gosforth:Ermelo!BJ354)</f>
        <v>0</v>
      </c>
      <c r="BK354" s="79">
        <f>SUM(Gosforth:Ermelo!BK354)</f>
        <v>0</v>
      </c>
      <c r="BL354" s="79">
        <f>SUM(Gosforth:Ermelo!BL354)</f>
        <v>0</v>
      </c>
      <c r="BM354" s="79">
        <f>SUM(Gosforth:Ermelo!BM354)</f>
        <v>0</v>
      </c>
      <c r="BN354" s="79">
        <f>SUM(Gosforth:Ermelo!BN354)</f>
        <v>0</v>
      </c>
      <c r="BO354" s="79">
        <f>SUM(Gosforth:Ermelo!BO354)</f>
        <v>0</v>
      </c>
      <c r="BP354" s="79">
        <f>SUM(Gosforth:Ermelo!BP354)</f>
        <v>0</v>
      </c>
      <c r="BQ354" s="78">
        <f>SUM(Gosforth:Ermelo!BQ354)</f>
        <v>0</v>
      </c>
      <c r="BR354" s="80">
        <f>SUM(Gosforth:Ermelo!BR354)</f>
        <v>0</v>
      </c>
      <c r="BS354" s="79">
        <f>SUM(Gosforth:Ermelo!BS354)</f>
        <v>0</v>
      </c>
      <c r="BT354" s="79">
        <f>SUM(Gosforth:Ermelo!BT354)</f>
        <v>0</v>
      </c>
      <c r="BU354" s="79">
        <f>SUM(Gosforth:Ermelo!BU354)</f>
        <v>0</v>
      </c>
      <c r="BV354" s="79">
        <f>SUM(Gosforth:Ermelo!BV354)</f>
        <v>0</v>
      </c>
      <c r="BW354" s="79">
        <f>SUM(Gosforth:Ermelo!BW354)</f>
        <v>0</v>
      </c>
      <c r="BX354" s="79">
        <f>SUM(Gosforth:Ermelo!BX354)</f>
        <v>0</v>
      </c>
      <c r="BY354" s="79">
        <f>SUM(Gosforth:Ermelo!BY354)</f>
        <v>0</v>
      </c>
      <c r="BZ354" s="79">
        <f>SUM(Gosforth:Ermelo!BZ354)</f>
        <v>0</v>
      </c>
      <c r="CA354" s="79">
        <f>SUM(Gosforth:Ermelo!CA354)</f>
        <v>0</v>
      </c>
      <c r="CB354" s="79">
        <f>SUM(Gosforth:Ermelo!CB354)</f>
        <v>0</v>
      </c>
      <c r="CC354" s="78">
        <f>SUM(Gosforth:Ermelo!CC354)</f>
        <v>0</v>
      </c>
      <c r="CD354" s="41" t="s">
        <v>54</v>
      </c>
    </row>
    <row r="355" spans="2:82" s="41" customFormat="1" ht="30">
      <c r="B355" s="75" t="s">
        <v>677</v>
      </c>
      <c r="C355" s="131" t="s">
        <v>678</v>
      </c>
      <c r="D355" s="132" t="s">
        <v>501</v>
      </c>
      <c r="E355" s="266">
        <f>SUM(Gosforth:Ermelo!E355)</f>
        <v>1</v>
      </c>
      <c r="F355" s="221" t="b">
        <f>(Gosforth!G355+Dalpark!G355+Leandra!G355+Trichardt!G355+Ermelo!G355)=G355</f>
        <v>1</v>
      </c>
      <c r="G355" s="76">
        <f t="shared" si="109"/>
        <v>0</v>
      </c>
      <c r="H355" s="77">
        <f>SUM(Gosforth:Ermelo!H355)</f>
        <v>0</v>
      </c>
      <c r="I355" s="78">
        <f>SUM(Gosforth:Ermelo!I355)</f>
        <v>0</v>
      </c>
      <c r="J355" s="77">
        <f>SUM(Gosforth:Ermelo!J355)</f>
        <v>0</v>
      </c>
      <c r="K355" s="79">
        <f>SUM(Gosforth:Ermelo!K355)</f>
        <v>0</v>
      </c>
      <c r="L355" s="79">
        <f>SUM(Gosforth:Ermelo!L355)</f>
        <v>0</v>
      </c>
      <c r="M355" s="79">
        <f>SUM(Gosforth:Ermelo!M355)</f>
        <v>0</v>
      </c>
      <c r="N355" s="79">
        <f>SUM(Gosforth:Ermelo!N355)</f>
        <v>0</v>
      </c>
      <c r="O355" s="79">
        <f>SUM(Gosforth:Ermelo!O355)</f>
        <v>0</v>
      </c>
      <c r="P355" s="79">
        <f>SUM(Gosforth:Ermelo!P355)</f>
        <v>0</v>
      </c>
      <c r="Q355" s="79">
        <f>SUM(Gosforth:Ermelo!Q355)</f>
        <v>0</v>
      </c>
      <c r="R355" s="79">
        <f>SUM(Gosforth:Ermelo!R355)</f>
        <v>0</v>
      </c>
      <c r="S355" s="79">
        <f>SUM(Gosforth:Ermelo!S355)</f>
        <v>0</v>
      </c>
      <c r="T355" s="79">
        <f>SUM(Gosforth:Ermelo!T355)</f>
        <v>0</v>
      </c>
      <c r="U355" s="78">
        <f>SUM(Gosforth:Ermelo!U355)</f>
        <v>0</v>
      </c>
      <c r="V355" s="77">
        <f>SUM(Gosforth:Ermelo!V355)</f>
        <v>0</v>
      </c>
      <c r="W355" s="79">
        <f>SUM(Gosforth:Ermelo!W355)</f>
        <v>0</v>
      </c>
      <c r="X355" s="79">
        <f>SUM(Gosforth:Ermelo!X355)</f>
        <v>0</v>
      </c>
      <c r="Y355" s="79">
        <f>SUM(Gosforth:Ermelo!Y355)</f>
        <v>0</v>
      </c>
      <c r="Z355" s="79">
        <f>SUM(Gosforth:Ermelo!Z355)</f>
        <v>0</v>
      </c>
      <c r="AA355" s="79">
        <f>SUM(Gosforth:Ermelo!AA355)</f>
        <v>0</v>
      </c>
      <c r="AB355" s="79">
        <f>SUM(Gosforth:Ermelo!AB355)</f>
        <v>0</v>
      </c>
      <c r="AC355" s="79">
        <f>SUM(Gosforth:Ermelo!AC355)</f>
        <v>0</v>
      </c>
      <c r="AD355" s="79">
        <f>SUM(Gosforth:Ermelo!AD355)</f>
        <v>0</v>
      </c>
      <c r="AE355" s="79">
        <f>SUM(Gosforth:Ermelo!AE355)</f>
        <v>0</v>
      </c>
      <c r="AF355" s="79">
        <f>SUM(Gosforth:Ermelo!AF355)</f>
        <v>0</v>
      </c>
      <c r="AG355" s="78">
        <f>SUM(Gosforth:Ermelo!AG355)</f>
        <v>0</v>
      </c>
      <c r="AH355" s="80">
        <f>SUM(Gosforth:Ermelo!AH355)</f>
        <v>0</v>
      </c>
      <c r="AI355" s="79">
        <f>SUM(Gosforth:Ermelo!AI355)</f>
        <v>0</v>
      </c>
      <c r="AJ355" s="79">
        <f>SUM(Gosforth:Ermelo!AJ355)</f>
        <v>0</v>
      </c>
      <c r="AK355" s="79">
        <f>SUM(Gosforth:Ermelo!AK355)</f>
        <v>0</v>
      </c>
      <c r="AL355" s="79">
        <f>SUM(Gosforth:Ermelo!AL355)</f>
        <v>0</v>
      </c>
      <c r="AM355" s="79">
        <f>SUM(Gosforth:Ermelo!AM355)</f>
        <v>0</v>
      </c>
      <c r="AN355" s="79">
        <f>SUM(Gosforth:Ermelo!AN355)</f>
        <v>0</v>
      </c>
      <c r="AO355" s="79">
        <f>SUM(Gosforth:Ermelo!AO355)</f>
        <v>0</v>
      </c>
      <c r="AP355" s="79">
        <f>SUM(Gosforth:Ermelo!AP355)</f>
        <v>0</v>
      </c>
      <c r="AQ355" s="79">
        <f>SUM(Gosforth:Ermelo!AQ355)</f>
        <v>0</v>
      </c>
      <c r="AR355" s="79">
        <f>SUM(Gosforth:Ermelo!AR355)</f>
        <v>0</v>
      </c>
      <c r="AS355" s="78">
        <f>SUM(Gosforth:Ermelo!AS355)</f>
        <v>0</v>
      </c>
      <c r="AT355" s="80">
        <f>SUM(Gosforth:Ermelo!AT355)</f>
        <v>0</v>
      </c>
      <c r="AU355" s="79">
        <f>SUM(Gosforth:Ermelo!AU355)</f>
        <v>0</v>
      </c>
      <c r="AV355" s="79">
        <f>SUM(Gosforth:Ermelo!AV355)</f>
        <v>0</v>
      </c>
      <c r="AW355" s="79">
        <f>SUM(Gosforth:Ermelo!AW355)</f>
        <v>0</v>
      </c>
      <c r="AX355" s="79">
        <f>SUM(Gosforth:Ermelo!AX355)</f>
        <v>0</v>
      </c>
      <c r="AY355" s="79">
        <f>SUM(Gosforth:Ermelo!AY355)</f>
        <v>0</v>
      </c>
      <c r="AZ355" s="79">
        <f>SUM(Gosforth:Ermelo!AZ355)</f>
        <v>0</v>
      </c>
      <c r="BA355" s="79">
        <f>SUM(Gosforth:Ermelo!BA355)</f>
        <v>0</v>
      </c>
      <c r="BB355" s="79">
        <f>SUM(Gosforth:Ermelo!BB355)</f>
        <v>0</v>
      </c>
      <c r="BC355" s="79">
        <f>SUM(Gosforth:Ermelo!BC355)</f>
        <v>0</v>
      </c>
      <c r="BD355" s="79">
        <f>SUM(Gosforth:Ermelo!BD355)</f>
        <v>0</v>
      </c>
      <c r="BE355" s="78">
        <f>SUM(Gosforth:Ermelo!BE355)</f>
        <v>0</v>
      </c>
      <c r="BF355" s="80">
        <f>SUM(Gosforth:Ermelo!BF355)</f>
        <v>0</v>
      </c>
      <c r="BG355" s="79">
        <f>SUM(Gosforth:Ermelo!BG355)</f>
        <v>0</v>
      </c>
      <c r="BH355" s="79">
        <f>SUM(Gosforth:Ermelo!BH355)</f>
        <v>0</v>
      </c>
      <c r="BI355" s="79">
        <f>SUM(Gosforth:Ermelo!BI355)</f>
        <v>0</v>
      </c>
      <c r="BJ355" s="79">
        <f>SUM(Gosforth:Ermelo!BJ355)</f>
        <v>0</v>
      </c>
      <c r="BK355" s="79">
        <f>SUM(Gosforth:Ermelo!BK355)</f>
        <v>0</v>
      </c>
      <c r="BL355" s="79">
        <f>SUM(Gosforth:Ermelo!BL355)</f>
        <v>0</v>
      </c>
      <c r="BM355" s="79">
        <f>SUM(Gosforth:Ermelo!BM355)</f>
        <v>0</v>
      </c>
      <c r="BN355" s="79">
        <f>SUM(Gosforth:Ermelo!BN355)</f>
        <v>0</v>
      </c>
      <c r="BO355" s="79">
        <f>SUM(Gosforth:Ermelo!BO355)</f>
        <v>0</v>
      </c>
      <c r="BP355" s="79">
        <f>SUM(Gosforth:Ermelo!BP355)</f>
        <v>0</v>
      </c>
      <c r="BQ355" s="78">
        <f>SUM(Gosforth:Ermelo!BQ355)</f>
        <v>0</v>
      </c>
      <c r="BR355" s="80">
        <f>SUM(Gosforth:Ermelo!BR355)</f>
        <v>0</v>
      </c>
      <c r="BS355" s="79">
        <f>SUM(Gosforth:Ermelo!BS355)</f>
        <v>0</v>
      </c>
      <c r="BT355" s="79">
        <f>SUM(Gosforth:Ermelo!BT355)</f>
        <v>0</v>
      </c>
      <c r="BU355" s="79">
        <f>SUM(Gosforth:Ermelo!BU355)</f>
        <v>0</v>
      </c>
      <c r="BV355" s="79">
        <f>SUM(Gosforth:Ermelo!BV355)</f>
        <v>0</v>
      </c>
      <c r="BW355" s="79">
        <f>SUM(Gosforth:Ermelo!BW355)</f>
        <v>0</v>
      </c>
      <c r="BX355" s="79">
        <f>SUM(Gosforth:Ermelo!BX355)</f>
        <v>0</v>
      </c>
      <c r="BY355" s="79">
        <f>SUM(Gosforth:Ermelo!BY355)</f>
        <v>0</v>
      </c>
      <c r="BZ355" s="79">
        <f>SUM(Gosforth:Ermelo!BZ355)</f>
        <v>0</v>
      </c>
      <c r="CA355" s="79">
        <f>SUM(Gosforth:Ermelo!CA355)</f>
        <v>0</v>
      </c>
      <c r="CB355" s="79">
        <f>SUM(Gosforth:Ermelo!CB355)</f>
        <v>0</v>
      </c>
      <c r="CC355" s="78">
        <f>SUM(Gosforth:Ermelo!CC355)</f>
        <v>0</v>
      </c>
      <c r="CD355" s="41" t="s">
        <v>54</v>
      </c>
    </row>
    <row r="356" spans="2:82" s="41" customFormat="1" ht="30">
      <c r="B356" s="75" t="s">
        <v>679</v>
      </c>
      <c r="C356" s="131" t="s">
        <v>680</v>
      </c>
      <c r="D356" s="132" t="s">
        <v>501</v>
      </c>
      <c r="E356" s="266">
        <f>SUM(Gosforth:Ermelo!E356)</f>
        <v>1</v>
      </c>
      <c r="F356" s="221" t="b">
        <f>(Gosforth!G356+Dalpark!G356+Leandra!G356+Trichardt!G356+Ermelo!G356)=G356</f>
        <v>1</v>
      </c>
      <c r="G356" s="76">
        <f t="shared" ref="G356:G399" si="113">+SUM(H356:CC356)</f>
        <v>0</v>
      </c>
      <c r="H356" s="77">
        <f>SUM(Gosforth:Ermelo!H356)</f>
        <v>0</v>
      </c>
      <c r="I356" s="78">
        <f>SUM(Gosforth:Ermelo!I356)</f>
        <v>0</v>
      </c>
      <c r="J356" s="77">
        <f>SUM(Gosforth:Ermelo!J356)</f>
        <v>0</v>
      </c>
      <c r="K356" s="79">
        <f>SUM(Gosforth:Ermelo!K356)</f>
        <v>0</v>
      </c>
      <c r="L356" s="79">
        <f>SUM(Gosforth:Ermelo!L356)</f>
        <v>0</v>
      </c>
      <c r="M356" s="79">
        <f>SUM(Gosforth:Ermelo!M356)</f>
        <v>0</v>
      </c>
      <c r="N356" s="79">
        <f>SUM(Gosforth:Ermelo!N356)</f>
        <v>0</v>
      </c>
      <c r="O356" s="79">
        <f>SUM(Gosforth:Ermelo!O356)</f>
        <v>0</v>
      </c>
      <c r="P356" s="79">
        <f>SUM(Gosforth:Ermelo!P356)</f>
        <v>0</v>
      </c>
      <c r="Q356" s="79">
        <f>SUM(Gosforth:Ermelo!Q356)</f>
        <v>0</v>
      </c>
      <c r="R356" s="79">
        <f>SUM(Gosforth:Ermelo!R356)</f>
        <v>0</v>
      </c>
      <c r="S356" s="79">
        <f>SUM(Gosforth:Ermelo!S356)</f>
        <v>0</v>
      </c>
      <c r="T356" s="79">
        <f>SUM(Gosforth:Ermelo!T356)</f>
        <v>0</v>
      </c>
      <c r="U356" s="78">
        <f>SUM(Gosforth:Ermelo!U356)</f>
        <v>0</v>
      </c>
      <c r="V356" s="77">
        <f>SUM(Gosforth:Ermelo!V356)</f>
        <v>0</v>
      </c>
      <c r="W356" s="79">
        <f>SUM(Gosforth:Ermelo!W356)</f>
        <v>0</v>
      </c>
      <c r="X356" s="79">
        <f>SUM(Gosforth:Ermelo!X356)</f>
        <v>0</v>
      </c>
      <c r="Y356" s="79">
        <f>SUM(Gosforth:Ermelo!Y356)</f>
        <v>0</v>
      </c>
      <c r="Z356" s="79">
        <f>SUM(Gosforth:Ermelo!Z356)</f>
        <v>0</v>
      </c>
      <c r="AA356" s="79">
        <f>SUM(Gosforth:Ermelo!AA356)</f>
        <v>0</v>
      </c>
      <c r="AB356" s="79">
        <f>SUM(Gosforth:Ermelo!AB356)</f>
        <v>0</v>
      </c>
      <c r="AC356" s="79">
        <f>SUM(Gosforth:Ermelo!AC356)</f>
        <v>0</v>
      </c>
      <c r="AD356" s="79">
        <f>SUM(Gosforth:Ermelo!AD356)</f>
        <v>0</v>
      </c>
      <c r="AE356" s="79">
        <f>SUM(Gosforth:Ermelo!AE356)</f>
        <v>0</v>
      </c>
      <c r="AF356" s="79">
        <f>SUM(Gosforth:Ermelo!AF356)</f>
        <v>0</v>
      </c>
      <c r="AG356" s="78">
        <f>SUM(Gosforth:Ermelo!AG356)</f>
        <v>0</v>
      </c>
      <c r="AH356" s="80">
        <f>SUM(Gosforth:Ermelo!AH356)</f>
        <v>0</v>
      </c>
      <c r="AI356" s="79">
        <f>SUM(Gosforth:Ermelo!AI356)</f>
        <v>0</v>
      </c>
      <c r="AJ356" s="79">
        <f>SUM(Gosforth:Ermelo!AJ356)</f>
        <v>0</v>
      </c>
      <c r="AK356" s="79">
        <f>SUM(Gosforth:Ermelo!AK356)</f>
        <v>0</v>
      </c>
      <c r="AL356" s="79">
        <f>SUM(Gosforth:Ermelo!AL356)</f>
        <v>0</v>
      </c>
      <c r="AM356" s="79">
        <f>SUM(Gosforth:Ermelo!AM356)</f>
        <v>0</v>
      </c>
      <c r="AN356" s="79">
        <f>SUM(Gosforth:Ermelo!AN356)</f>
        <v>0</v>
      </c>
      <c r="AO356" s="79">
        <f>SUM(Gosforth:Ermelo!AO356)</f>
        <v>0</v>
      </c>
      <c r="AP356" s="79">
        <f>SUM(Gosforth:Ermelo!AP356)</f>
        <v>0</v>
      </c>
      <c r="AQ356" s="79">
        <f>SUM(Gosforth:Ermelo!AQ356)</f>
        <v>0</v>
      </c>
      <c r="AR356" s="79">
        <f>SUM(Gosforth:Ermelo!AR356)</f>
        <v>0</v>
      </c>
      <c r="AS356" s="78">
        <f>SUM(Gosforth:Ermelo!AS356)</f>
        <v>0</v>
      </c>
      <c r="AT356" s="80">
        <f>SUM(Gosforth:Ermelo!AT356)</f>
        <v>0</v>
      </c>
      <c r="AU356" s="79">
        <f>SUM(Gosforth:Ermelo!AU356)</f>
        <v>0</v>
      </c>
      <c r="AV356" s="79">
        <f>SUM(Gosforth:Ermelo!AV356)</f>
        <v>0</v>
      </c>
      <c r="AW356" s="79">
        <f>SUM(Gosforth:Ermelo!AW356)</f>
        <v>0</v>
      </c>
      <c r="AX356" s="79">
        <f>SUM(Gosforth:Ermelo!AX356)</f>
        <v>0</v>
      </c>
      <c r="AY356" s="79">
        <f>SUM(Gosforth:Ermelo!AY356)</f>
        <v>0</v>
      </c>
      <c r="AZ356" s="79">
        <f>SUM(Gosforth:Ermelo!AZ356)</f>
        <v>0</v>
      </c>
      <c r="BA356" s="79">
        <f>SUM(Gosforth:Ermelo!BA356)</f>
        <v>0</v>
      </c>
      <c r="BB356" s="79">
        <f>SUM(Gosforth:Ermelo!BB356)</f>
        <v>0</v>
      </c>
      <c r="BC356" s="79">
        <f>SUM(Gosforth:Ermelo!BC356)</f>
        <v>0</v>
      </c>
      <c r="BD356" s="79">
        <f>SUM(Gosforth:Ermelo!BD356)</f>
        <v>0</v>
      </c>
      <c r="BE356" s="78">
        <f>SUM(Gosforth:Ermelo!BE356)</f>
        <v>0</v>
      </c>
      <c r="BF356" s="80">
        <f>SUM(Gosforth:Ermelo!BF356)</f>
        <v>0</v>
      </c>
      <c r="BG356" s="79">
        <f>SUM(Gosforth:Ermelo!BG356)</f>
        <v>0</v>
      </c>
      <c r="BH356" s="79">
        <f>SUM(Gosforth:Ermelo!BH356)</f>
        <v>0</v>
      </c>
      <c r="BI356" s="79">
        <f>SUM(Gosforth:Ermelo!BI356)</f>
        <v>0</v>
      </c>
      <c r="BJ356" s="79">
        <f>SUM(Gosforth:Ermelo!BJ356)</f>
        <v>0</v>
      </c>
      <c r="BK356" s="79">
        <f>SUM(Gosforth:Ermelo!BK356)</f>
        <v>0</v>
      </c>
      <c r="BL356" s="79">
        <f>SUM(Gosforth:Ermelo!BL356)</f>
        <v>0</v>
      </c>
      <c r="BM356" s="79">
        <f>SUM(Gosforth:Ermelo!BM356)</f>
        <v>0</v>
      </c>
      <c r="BN356" s="79">
        <f>SUM(Gosforth:Ermelo!BN356)</f>
        <v>0</v>
      </c>
      <c r="BO356" s="79">
        <f>SUM(Gosforth:Ermelo!BO356)</f>
        <v>0</v>
      </c>
      <c r="BP356" s="79">
        <f>SUM(Gosforth:Ermelo!BP356)</f>
        <v>0</v>
      </c>
      <c r="BQ356" s="78">
        <f>SUM(Gosforth:Ermelo!BQ356)</f>
        <v>0</v>
      </c>
      <c r="BR356" s="80">
        <f>SUM(Gosforth:Ermelo!BR356)</f>
        <v>0</v>
      </c>
      <c r="BS356" s="79">
        <f>SUM(Gosforth:Ermelo!BS356)</f>
        <v>0</v>
      </c>
      <c r="BT356" s="79">
        <f>SUM(Gosforth:Ermelo!BT356)</f>
        <v>0</v>
      </c>
      <c r="BU356" s="79">
        <f>SUM(Gosforth:Ermelo!BU356)</f>
        <v>0</v>
      </c>
      <c r="BV356" s="79">
        <f>SUM(Gosforth:Ermelo!BV356)</f>
        <v>0</v>
      </c>
      <c r="BW356" s="79">
        <f>SUM(Gosforth:Ermelo!BW356)</f>
        <v>0</v>
      </c>
      <c r="BX356" s="79">
        <f>SUM(Gosforth:Ermelo!BX356)</f>
        <v>0</v>
      </c>
      <c r="BY356" s="79">
        <f>SUM(Gosforth:Ermelo!BY356)</f>
        <v>0</v>
      </c>
      <c r="BZ356" s="79">
        <f>SUM(Gosforth:Ermelo!BZ356)</f>
        <v>0</v>
      </c>
      <c r="CA356" s="79">
        <f>SUM(Gosforth:Ermelo!CA356)</f>
        <v>0</v>
      </c>
      <c r="CB356" s="79">
        <f>SUM(Gosforth:Ermelo!CB356)</f>
        <v>0</v>
      </c>
      <c r="CC356" s="78">
        <f>SUM(Gosforth:Ermelo!CC356)</f>
        <v>0</v>
      </c>
      <c r="CD356" s="41" t="s">
        <v>54</v>
      </c>
    </row>
    <row r="357" spans="2:82" s="41" customFormat="1" ht="30">
      <c r="B357" s="75" t="s">
        <v>681</v>
      </c>
      <c r="C357" s="131" t="s">
        <v>682</v>
      </c>
      <c r="D357" s="132" t="s">
        <v>501</v>
      </c>
      <c r="E357" s="266">
        <f>SUM(Gosforth:Ermelo!E357)</f>
        <v>1</v>
      </c>
      <c r="F357" s="221" t="b">
        <f>(Gosforth!G357+Dalpark!G357+Leandra!G357+Trichardt!G357+Ermelo!G357)=G357</f>
        <v>1</v>
      </c>
      <c r="G357" s="76">
        <f t="shared" si="113"/>
        <v>0</v>
      </c>
      <c r="H357" s="77">
        <f>SUM(Gosforth:Ermelo!H357)</f>
        <v>0</v>
      </c>
      <c r="I357" s="78">
        <f>SUM(Gosforth:Ermelo!I357)</f>
        <v>0</v>
      </c>
      <c r="J357" s="77">
        <f>SUM(Gosforth:Ermelo!J357)</f>
        <v>0</v>
      </c>
      <c r="K357" s="79">
        <f>SUM(Gosforth:Ermelo!K357)</f>
        <v>0</v>
      </c>
      <c r="L357" s="79">
        <f>SUM(Gosforth:Ermelo!L357)</f>
        <v>0</v>
      </c>
      <c r="M357" s="79">
        <f>SUM(Gosforth:Ermelo!M357)</f>
        <v>0</v>
      </c>
      <c r="N357" s="79">
        <f>SUM(Gosforth:Ermelo!N357)</f>
        <v>0</v>
      </c>
      <c r="O357" s="79">
        <f>SUM(Gosforth:Ermelo!O357)</f>
        <v>0</v>
      </c>
      <c r="P357" s="79">
        <f>SUM(Gosforth:Ermelo!P357)</f>
        <v>0</v>
      </c>
      <c r="Q357" s="79">
        <f>SUM(Gosforth:Ermelo!Q357)</f>
        <v>0</v>
      </c>
      <c r="R357" s="79">
        <f>SUM(Gosforth:Ermelo!R357)</f>
        <v>0</v>
      </c>
      <c r="S357" s="79">
        <f>SUM(Gosforth:Ermelo!S357)</f>
        <v>0</v>
      </c>
      <c r="T357" s="79">
        <f>SUM(Gosforth:Ermelo!T357)</f>
        <v>0</v>
      </c>
      <c r="U357" s="78">
        <f>SUM(Gosforth:Ermelo!U357)</f>
        <v>0</v>
      </c>
      <c r="V357" s="77">
        <f>SUM(Gosforth:Ermelo!V357)</f>
        <v>0</v>
      </c>
      <c r="W357" s="79">
        <f>SUM(Gosforth:Ermelo!W357)</f>
        <v>0</v>
      </c>
      <c r="X357" s="79">
        <f>SUM(Gosforth:Ermelo!X357)</f>
        <v>0</v>
      </c>
      <c r="Y357" s="79">
        <f>SUM(Gosforth:Ermelo!Y357)</f>
        <v>0</v>
      </c>
      <c r="Z357" s="79">
        <f>SUM(Gosforth:Ermelo!Z357)</f>
        <v>0</v>
      </c>
      <c r="AA357" s="79">
        <f>SUM(Gosforth:Ermelo!AA357)</f>
        <v>0</v>
      </c>
      <c r="AB357" s="79">
        <f>SUM(Gosforth:Ermelo!AB357)</f>
        <v>0</v>
      </c>
      <c r="AC357" s="79">
        <f>SUM(Gosforth:Ermelo!AC357)</f>
        <v>0</v>
      </c>
      <c r="AD357" s="79">
        <f>SUM(Gosforth:Ermelo!AD357)</f>
        <v>0</v>
      </c>
      <c r="AE357" s="79">
        <f>SUM(Gosforth:Ermelo!AE357)</f>
        <v>0</v>
      </c>
      <c r="AF357" s="79">
        <f>SUM(Gosforth:Ermelo!AF357)</f>
        <v>0</v>
      </c>
      <c r="AG357" s="78">
        <f>SUM(Gosforth:Ermelo!AG357)</f>
        <v>0</v>
      </c>
      <c r="AH357" s="80">
        <f>SUM(Gosforth:Ermelo!AH357)</f>
        <v>0</v>
      </c>
      <c r="AI357" s="79">
        <f>SUM(Gosforth:Ermelo!AI357)</f>
        <v>0</v>
      </c>
      <c r="AJ357" s="79">
        <f>SUM(Gosforth:Ermelo!AJ357)</f>
        <v>0</v>
      </c>
      <c r="AK357" s="79">
        <f>SUM(Gosforth:Ermelo!AK357)</f>
        <v>0</v>
      </c>
      <c r="AL357" s="79">
        <f>SUM(Gosforth:Ermelo!AL357)</f>
        <v>0</v>
      </c>
      <c r="AM357" s="79">
        <f>SUM(Gosforth:Ermelo!AM357)</f>
        <v>0</v>
      </c>
      <c r="AN357" s="79">
        <f>SUM(Gosforth:Ermelo!AN357)</f>
        <v>0</v>
      </c>
      <c r="AO357" s="79">
        <f>SUM(Gosforth:Ermelo!AO357)</f>
        <v>0</v>
      </c>
      <c r="AP357" s="79">
        <f>SUM(Gosforth:Ermelo!AP357)</f>
        <v>0</v>
      </c>
      <c r="AQ357" s="79">
        <f>SUM(Gosforth:Ermelo!AQ357)</f>
        <v>0</v>
      </c>
      <c r="AR357" s="79">
        <f>SUM(Gosforth:Ermelo!AR357)</f>
        <v>0</v>
      </c>
      <c r="AS357" s="78">
        <f>SUM(Gosforth:Ermelo!AS357)</f>
        <v>0</v>
      </c>
      <c r="AT357" s="80">
        <f>SUM(Gosforth:Ermelo!AT357)</f>
        <v>0</v>
      </c>
      <c r="AU357" s="79">
        <f>SUM(Gosforth:Ermelo!AU357)</f>
        <v>0</v>
      </c>
      <c r="AV357" s="79">
        <f>SUM(Gosforth:Ermelo!AV357)</f>
        <v>0</v>
      </c>
      <c r="AW357" s="79">
        <f>SUM(Gosforth:Ermelo!AW357)</f>
        <v>0</v>
      </c>
      <c r="AX357" s="79">
        <f>SUM(Gosforth:Ermelo!AX357)</f>
        <v>0</v>
      </c>
      <c r="AY357" s="79">
        <f>SUM(Gosforth:Ermelo!AY357)</f>
        <v>0</v>
      </c>
      <c r="AZ357" s="79">
        <f>SUM(Gosforth:Ermelo!AZ357)</f>
        <v>0</v>
      </c>
      <c r="BA357" s="79">
        <f>SUM(Gosforth:Ermelo!BA357)</f>
        <v>0</v>
      </c>
      <c r="BB357" s="79">
        <f>SUM(Gosforth:Ermelo!BB357)</f>
        <v>0</v>
      </c>
      <c r="BC357" s="79">
        <f>SUM(Gosforth:Ermelo!BC357)</f>
        <v>0</v>
      </c>
      <c r="BD357" s="79">
        <f>SUM(Gosforth:Ermelo!BD357)</f>
        <v>0</v>
      </c>
      <c r="BE357" s="78">
        <f>SUM(Gosforth:Ermelo!BE357)</f>
        <v>0</v>
      </c>
      <c r="BF357" s="80">
        <f>SUM(Gosforth:Ermelo!BF357)</f>
        <v>0</v>
      </c>
      <c r="BG357" s="79">
        <f>SUM(Gosforth:Ermelo!BG357)</f>
        <v>0</v>
      </c>
      <c r="BH357" s="79">
        <f>SUM(Gosforth:Ermelo!BH357)</f>
        <v>0</v>
      </c>
      <c r="BI357" s="79">
        <f>SUM(Gosforth:Ermelo!BI357)</f>
        <v>0</v>
      </c>
      <c r="BJ357" s="79">
        <f>SUM(Gosforth:Ermelo!BJ357)</f>
        <v>0</v>
      </c>
      <c r="BK357" s="79">
        <f>SUM(Gosforth:Ermelo!BK357)</f>
        <v>0</v>
      </c>
      <c r="BL357" s="79">
        <f>SUM(Gosforth:Ermelo!BL357)</f>
        <v>0</v>
      </c>
      <c r="BM357" s="79">
        <f>SUM(Gosforth:Ermelo!BM357)</f>
        <v>0</v>
      </c>
      <c r="BN357" s="79">
        <f>SUM(Gosforth:Ermelo!BN357)</f>
        <v>0</v>
      </c>
      <c r="BO357" s="79">
        <f>SUM(Gosforth:Ermelo!BO357)</f>
        <v>0</v>
      </c>
      <c r="BP357" s="79">
        <f>SUM(Gosforth:Ermelo!BP357)</f>
        <v>0</v>
      </c>
      <c r="BQ357" s="78">
        <f>SUM(Gosforth:Ermelo!BQ357)</f>
        <v>0</v>
      </c>
      <c r="BR357" s="80">
        <f>SUM(Gosforth:Ermelo!BR357)</f>
        <v>0</v>
      </c>
      <c r="BS357" s="79">
        <f>SUM(Gosforth:Ermelo!BS357)</f>
        <v>0</v>
      </c>
      <c r="BT357" s="79">
        <f>SUM(Gosforth:Ermelo!BT357)</f>
        <v>0</v>
      </c>
      <c r="BU357" s="79">
        <f>SUM(Gosforth:Ermelo!BU357)</f>
        <v>0</v>
      </c>
      <c r="BV357" s="79">
        <f>SUM(Gosforth:Ermelo!BV357)</f>
        <v>0</v>
      </c>
      <c r="BW357" s="79">
        <f>SUM(Gosforth:Ermelo!BW357)</f>
        <v>0</v>
      </c>
      <c r="BX357" s="79">
        <f>SUM(Gosforth:Ermelo!BX357)</f>
        <v>0</v>
      </c>
      <c r="BY357" s="79">
        <f>SUM(Gosforth:Ermelo!BY357)</f>
        <v>0</v>
      </c>
      <c r="BZ357" s="79">
        <f>SUM(Gosforth:Ermelo!BZ357)</f>
        <v>0</v>
      </c>
      <c r="CA357" s="79">
        <f>SUM(Gosforth:Ermelo!CA357)</f>
        <v>0</v>
      </c>
      <c r="CB357" s="79">
        <f>SUM(Gosforth:Ermelo!CB357)</f>
        <v>0</v>
      </c>
      <c r="CC357" s="78">
        <f>SUM(Gosforth:Ermelo!CC357)</f>
        <v>0</v>
      </c>
      <c r="CD357" s="41" t="s">
        <v>54</v>
      </c>
    </row>
    <row r="358" spans="2:82" s="41" customFormat="1" ht="30">
      <c r="B358" s="75" t="s">
        <v>683</v>
      </c>
      <c r="C358" s="131" t="s">
        <v>684</v>
      </c>
      <c r="D358" s="132" t="s">
        <v>501</v>
      </c>
      <c r="E358" s="266">
        <f>SUM(Gosforth:Ermelo!E358)</f>
        <v>1</v>
      </c>
      <c r="F358" s="221" t="b">
        <f>(Gosforth!G358+Dalpark!G358+Leandra!G358+Trichardt!G358+Ermelo!G358)=G358</f>
        <v>1</v>
      </c>
      <c r="G358" s="76">
        <f t="shared" si="113"/>
        <v>0</v>
      </c>
      <c r="H358" s="77">
        <f>SUM(Gosforth:Ermelo!H358)</f>
        <v>0</v>
      </c>
      <c r="I358" s="78">
        <f>SUM(Gosforth:Ermelo!I358)</f>
        <v>0</v>
      </c>
      <c r="J358" s="77">
        <f>SUM(Gosforth:Ermelo!J358)</f>
        <v>0</v>
      </c>
      <c r="K358" s="79">
        <f>SUM(Gosforth:Ermelo!K358)</f>
        <v>0</v>
      </c>
      <c r="L358" s="79">
        <f>SUM(Gosforth:Ermelo!L358)</f>
        <v>0</v>
      </c>
      <c r="M358" s="79">
        <f>SUM(Gosforth:Ermelo!M358)</f>
        <v>0</v>
      </c>
      <c r="N358" s="79">
        <f>SUM(Gosforth:Ermelo!N358)</f>
        <v>0</v>
      </c>
      <c r="O358" s="79">
        <f>SUM(Gosforth:Ermelo!O358)</f>
        <v>0</v>
      </c>
      <c r="P358" s="79">
        <f>SUM(Gosforth:Ermelo!P358)</f>
        <v>0</v>
      </c>
      <c r="Q358" s="79">
        <f>SUM(Gosforth:Ermelo!Q358)</f>
        <v>0</v>
      </c>
      <c r="R358" s="79">
        <f>SUM(Gosforth:Ermelo!R358)</f>
        <v>0</v>
      </c>
      <c r="S358" s="79">
        <f>SUM(Gosforth:Ermelo!S358)</f>
        <v>0</v>
      </c>
      <c r="T358" s="79">
        <f>SUM(Gosforth:Ermelo!T358)</f>
        <v>0</v>
      </c>
      <c r="U358" s="78">
        <f>SUM(Gosforth:Ermelo!U358)</f>
        <v>0</v>
      </c>
      <c r="V358" s="77">
        <f>SUM(Gosforth:Ermelo!V358)</f>
        <v>0</v>
      </c>
      <c r="W358" s="79">
        <f>SUM(Gosforth:Ermelo!W358)</f>
        <v>0</v>
      </c>
      <c r="X358" s="79">
        <f>SUM(Gosforth:Ermelo!X358)</f>
        <v>0</v>
      </c>
      <c r="Y358" s="79">
        <f>SUM(Gosforth:Ermelo!Y358)</f>
        <v>0</v>
      </c>
      <c r="Z358" s="79">
        <f>SUM(Gosforth:Ermelo!Z358)</f>
        <v>0</v>
      </c>
      <c r="AA358" s="79">
        <f>SUM(Gosforth:Ermelo!AA358)</f>
        <v>0</v>
      </c>
      <c r="AB358" s="79">
        <f>SUM(Gosforth:Ermelo!AB358)</f>
        <v>0</v>
      </c>
      <c r="AC358" s="79">
        <f>SUM(Gosforth:Ermelo!AC358)</f>
        <v>0</v>
      </c>
      <c r="AD358" s="79">
        <f>SUM(Gosforth:Ermelo!AD358)</f>
        <v>0</v>
      </c>
      <c r="AE358" s="79">
        <f>SUM(Gosforth:Ermelo!AE358)</f>
        <v>0</v>
      </c>
      <c r="AF358" s="79">
        <f>SUM(Gosforth:Ermelo!AF358)</f>
        <v>0</v>
      </c>
      <c r="AG358" s="78">
        <f>SUM(Gosforth:Ermelo!AG358)</f>
        <v>0</v>
      </c>
      <c r="AH358" s="80">
        <f>SUM(Gosforth:Ermelo!AH358)</f>
        <v>0</v>
      </c>
      <c r="AI358" s="79">
        <f>SUM(Gosforth:Ermelo!AI358)</f>
        <v>0</v>
      </c>
      <c r="AJ358" s="79">
        <f>SUM(Gosforth:Ermelo!AJ358)</f>
        <v>0</v>
      </c>
      <c r="AK358" s="79">
        <f>SUM(Gosforth:Ermelo!AK358)</f>
        <v>0</v>
      </c>
      <c r="AL358" s="79">
        <f>SUM(Gosforth:Ermelo!AL358)</f>
        <v>0</v>
      </c>
      <c r="AM358" s="79">
        <f>SUM(Gosforth:Ermelo!AM358)</f>
        <v>0</v>
      </c>
      <c r="AN358" s="79">
        <f>SUM(Gosforth:Ermelo!AN358)</f>
        <v>0</v>
      </c>
      <c r="AO358" s="79">
        <f>SUM(Gosforth:Ermelo!AO358)</f>
        <v>0</v>
      </c>
      <c r="AP358" s="79">
        <f>SUM(Gosforth:Ermelo!AP358)</f>
        <v>0</v>
      </c>
      <c r="AQ358" s="79">
        <f>SUM(Gosforth:Ermelo!AQ358)</f>
        <v>0</v>
      </c>
      <c r="AR358" s="79">
        <f>SUM(Gosforth:Ermelo!AR358)</f>
        <v>0</v>
      </c>
      <c r="AS358" s="78">
        <f>SUM(Gosforth:Ermelo!AS358)</f>
        <v>0</v>
      </c>
      <c r="AT358" s="80">
        <f>SUM(Gosforth:Ermelo!AT358)</f>
        <v>0</v>
      </c>
      <c r="AU358" s="79">
        <f>SUM(Gosforth:Ermelo!AU358)</f>
        <v>0</v>
      </c>
      <c r="AV358" s="79">
        <f>SUM(Gosforth:Ermelo!AV358)</f>
        <v>0</v>
      </c>
      <c r="AW358" s="79">
        <f>SUM(Gosforth:Ermelo!AW358)</f>
        <v>0</v>
      </c>
      <c r="AX358" s="79">
        <f>SUM(Gosforth:Ermelo!AX358)</f>
        <v>0</v>
      </c>
      <c r="AY358" s="79">
        <f>SUM(Gosforth:Ermelo!AY358)</f>
        <v>0</v>
      </c>
      <c r="AZ358" s="79">
        <f>SUM(Gosforth:Ermelo!AZ358)</f>
        <v>0</v>
      </c>
      <c r="BA358" s="79">
        <f>SUM(Gosforth:Ermelo!BA358)</f>
        <v>0</v>
      </c>
      <c r="BB358" s="79">
        <f>SUM(Gosforth:Ermelo!BB358)</f>
        <v>0</v>
      </c>
      <c r="BC358" s="79">
        <f>SUM(Gosforth:Ermelo!BC358)</f>
        <v>0</v>
      </c>
      <c r="BD358" s="79">
        <f>SUM(Gosforth:Ermelo!BD358)</f>
        <v>0</v>
      </c>
      <c r="BE358" s="78">
        <f>SUM(Gosforth:Ermelo!BE358)</f>
        <v>0</v>
      </c>
      <c r="BF358" s="80">
        <f>SUM(Gosforth:Ermelo!BF358)</f>
        <v>0</v>
      </c>
      <c r="BG358" s="79">
        <f>SUM(Gosforth:Ermelo!BG358)</f>
        <v>0</v>
      </c>
      <c r="BH358" s="79">
        <f>SUM(Gosforth:Ermelo!BH358)</f>
        <v>0</v>
      </c>
      <c r="BI358" s="79">
        <f>SUM(Gosforth:Ermelo!BI358)</f>
        <v>0</v>
      </c>
      <c r="BJ358" s="79">
        <f>SUM(Gosforth:Ermelo!BJ358)</f>
        <v>0</v>
      </c>
      <c r="BK358" s="79">
        <f>SUM(Gosforth:Ermelo!BK358)</f>
        <v>0</v>
      </c>
      <c r="BL358" s="79">
        <f>SUM(Gosforth:Ermelo!BL358)</f>
        <v>0</v>
      </c>
      <c r="BM358" s="79">
        <f>SUM(Gosforth:Ermelo!BM358)</f>
        <v>0</v>
      </c>
      <c r="BN358" s="79">
        <f>SUM(Gosforth:Ermelo!BN358)</f>
        <v>0</v>
      </c>
      <c r="BO358" s="79">
        <f>SUM(Gosforth:Ermelo!BO358)</f>
        <v>0</v>
      </c>
      <c r="BP358" s="79">
        <f>SUM(Gosforth:Ermelo!BP358)</f>
        <v>0</v>
      </c>
      <c r="BQ358" s="78">
        <f>SUM(Gosforth:Ermelo!BQ358)</f>
        <v>0</v>
      </c>
      <c r="BR358" s="80">
        <f>SUM(Gosforth:Ermelo!BR358)</f>
        <v>0</v>
      </c>
      <c r="BS358" s="79">
        <f>SUM(Gosforth:Ermelo!BS358)</f>
        <v>0</v>
      </c>
      <c r="BT358" s="79">
        <f>SUM(Gosforth:Ermelo!BT358)</f>
        <v>0</v>
      </c>
      <c r="BU358" s="79">
        <f>SUM(Gosforth:Ermelo!BU358)</f>
        <v>0</v>
      </c>
      <c r="BV358" s="79">
        <f>SUM(Gosforth:Ermelo!BV358)</f>
        <v>0</v>
      </c>
      <c r="BW358" s="79">
        <f>SUM(Gosforth:Ermelo!BW358)</f>
        <v>0</v>
      </c>
      <c r="BX358" s="79">
        <f>SUM(Gosforth:Ermelo!BX358)</f>
        <v>0</v>
      </c>
      <c r="BY358" s="79">
        <f>SUM(Gosforth:Ermelo!BY358)</f>
        <v>0</v>
      </c>
      <c r="BZ358" s="79">
        <f>SUM(Gosforth:Ermelo!BZ358)</f>
        <v>0</v>
      </c>
      <c r="CA358" s="79">
        <f>SUM(Gosforth:Ermelo!CA358)</f>
        <v>0</v>
      </c>
      <c r="CB358" s="79">
        <f>SUM(Gosforth:Ermelo!CB358)</f>
        <v>0</v>
      </c>
      <c r="CC358" s="78">
        <f>SUM(Gosforth:Ermelo!CC358)</f>
        <v>0</v>
      </c>
      <c r="CD358" s="41" t="s">
        <v>54</v>
      </c>
    </row>
    <row r="359" spans="2:82" s="41" customFormat="1" ht="30">
      <c r="B359" s="75" t="s">
        <v>685</v>
      </c>
      <c r="C359" s="131" t="s">
        <v>686</v>
      </c>
      <c r="D359" s="132" t="s">
        <v>501</v>
      </c>
      <c r="E359" s="266">
        <f>SUM(Gosforth:Ermelo!E359)</f>
        <v>1</v>
      </c>
      <c r="F359" s="221" t="b">
        <f>(Gosforth!G359+Dalpark!G359+Leandra!G359+Trichardt!G359+Ermelo!G359)=G359</f>
        <v>1</v>
      </c>
      <c r="G359" s="76">
        <f t="shared" si="113"/>
        <v>0</v>
      </c>
      <c r="H359" s="77">
        <f>SUM(Gosforth:Ermelo!H359)</f>
        <v>0</v>
      </c>
      <c r="I359" s="78">
        <f>SUM(Gosforth:Ermelo!I359)</f>
        <v>0</v>
      </c>
      <c r="J359" s="77">
        <f>SUM(Gosforth:Ermelo!J359)</f>
        <v>0</v>
      </c>
      <c r="K359" s="79">
        <f>SUM(Gosforth:Ermelo!K359)</f>
        <v>0</v>
      </c>
      <c r="L359" s="79">
        <f>SUM(Gosforth:Ermelo!L359)</f>
        <v>0</v>
      </c>
      <c r="M359" s="79">
        <f>SUM(Gosforth:Ermelo!M359)</f>
        <v>0</v>
      </c>
      <c r="N359" s="79">
        <f>SUM(Gosforth:Ermelo!N359)</f>
        <v>0</v>
      </c>
      <c r="O359" s="79">
        <f>SUM(Gosforth:Ermelo!O359)</f>
        <v>0</v>
      </c>
      <c r="P359" s="79">
        <f>SUM(Gosforth:Ermelo!P359)</f>
        <v>0</v>
      </c>
      <c r="Q359" s="79">
        <f>SUM(Gosforth:Ermelo!Q359)</f>
        <v>0</v>
      </c>
      <c r="R359" s="79">
        <f>SUM(Gosforth:Ermelo!R359)</f>
        <v>0</v>
      </c>
      <c r="S359" s="79">
        <f>SUM(Gosforth:Ermelo!S359)</f>
        <v>0</v>
      </c>
      <c r="T359" s="79">
        <f>SUM(Gosforth:Ermelo!T359)</f>
        <v>0</v>
      </c>
      <c r="U359" s="78">
        <f>SUM(Gosforth:Ermelo!U359)</f>
        <v>0</v>
      </c>
      <c r="V359" s="77">
        <f>SUM(Gosforth:Ermelo!V359)</f>
        <v>0</v>
      </c>
      <c r="W359" s="79">
        <f>SUM(Gosforth:Ermelo!W359)</f>
        <v>0</v>
      </c>
      <c r="X359" s="79">
        <f>SUM(Gosforth:Ermelo!X359)</f>
        <v>0</v>
      </c>
      <c r="Y359" s="79">
        <f>SUM(Gosforth:Ermelo!Y359)</f>
        <v>0</v>
      </c>
      <c r="Z359" s="79">
        <f>SUM(Gosforth:Ermelo!Z359)</f>
        <v>0</v>
      </c>
      <c r="AA359" s="79">
        <f>SUM(Gosforth:Ermelo!AA359)</f>
        <v>0</v>
      </c>
      <c r="AB359" s="79">
        <f>SUM(Gosforth:Ermelo!AB359)</f>
        <v>0</v>
      </c>
      <c r="AC359" s="79">
        <f>SUM(Gosforth:Ermelo!AC359)</f>
        <v>0</v>
      </c>
      <c r="AD359" s="79">
        <f>SUM(Gosforth:Ermelo!AD359)</f>
        <v>0</v>
      </c>
      <c r="AE359" s="79">
        <f>SUM(Gosforth:Ermelo!AE359)</f>
        <v>0</v>
      </c>
      <c r="AF359" s="79">
        <f>SUM(Gosforth:Ermelo!AF359)</f>
        <v>0</v>
      </c>
      <c r="AG359" s="78">
        <f>SUM(Gosforth:Ermelo!AG359)</f>
        <v>0</v>
      </c>
      <c r="AH359" s="80">
        <f>SUM(Gosforth:Ermelo!AH359)</f>
        <v>0</v>
      </c>
      <c r="AI359" s="79">
        <f>SUM(Gosforth:Ermelo!AI359)</f>
        <v>0</v>
      </c>
      <c r="AJ359" s="79">
        <f>SUM(Gosforth:Ermelo!AJ359)</f>
        <v>0</v>
      </c>
      <c r="AK359" s="79">
        <f>SUM(Gosforth:Ermelo!AK359)</f>
        <v>0</v>
      </c>
      <c r="AL359" s="79">
        <f>SUM(Gosforth:Ermelo!AL359)</f>
        <v>0</v>
      </c>
      <c r="AM359" s="79">
        <f>SUM(Gosforth:Ermelo!AM359)</f>
        <v>0</v>
      </c>
      <c r="AN359" s="79">
        <f>SUM(Gosforth:Ermelo!AN359)</f>
        <v>0</v>
      </c>
      <c r="AO359" s="79">
        <f>SUM(Gosforth:Ermelo!AO359)</f>
        <v>0</v>
      </c>
      <c r="AP359" s="79">
        <f>SUM(Gosforth:Ermelo!AP359)</f>
        <v>0</v>
      </c>
      <c r="AQ359" s="79">
        <f>SUM(Gosforth:Ermelo!AQ359)</f>
        <v>0</v>
      </c>
      <c r="AR359" s="79">
        <f>SUM(Gosforth:Ermelo!AR359)</f>
        <v>0</v>
      </c>
      <c r="AS359" s="78">
        <f>SUM(Gosforth:Ermelo!AS359)</f>
        <v>0</v>
      </c>
      <c r="AT359" s="80">
        <f>SUM(Gosforth:Ermelo!AT359)</f>
        <v>0</v>
      </c>
      <c r="AU359" s="79">
        <f>SUM(Gosforth:Ermelo!AU359)</f>
        <v>0</v>
      </c>
      <c r="AV359" s="79">
        <f>SUM(Gosforth:Ermelo!AV359)</f>
        <v>0</v>
      </c>
      <c r="AW359" s="79">
        <f>SUM(Gosforth:Ermelo!AW359)</f>
        <v>0</v>
      </c>
      <c r="AX359" s="79">
        <f>SUM(Gosforth:Ermelo!AX359)</f>
        <v>0</v>
      </c>
      <c r="AY359" s="79">
        <f>SUM(Gosforth:Ermelo!AY359)</f>
        <v>0</v>
      </c>
      <c r="AZ359" s="79">
        <f>SUM(Gosforth:Ermelo!AZ359)</f>
        <v>0</v>
      </c>
      <c r="BA359" s="79">
        <f>SUM(Gosforth:Ermelo!BA359)</f>
        <v>0</v>
      </c>
      <c r="BB359" s="79">
        <f>SUM(Gosforth:Ermelo!BB359)</f>
        <v>0</v>
      </c>
      <c r="BC359" s="79">
        <f>SUM(Gosforth:Ermelo!BC359)</f>
        <v>0</v>
      </c>
      <c r="BD359" s="79">
        <f>SUM(Gosforth:Ermelo!BD359)</f>
        <v>0</v>
      </c>
      <c r="BE359" s="78">
        <f>SUM(Gosforth:Ermelo!BE359)</f>
        <v>0</v>
      </c>
      <c r="BF359" s="80">
        <f>SUM(Gosforth:Ermelo!BF359)</f>
        <v>0</v>
      </c>
      <c r="BG359" s="79">
        <f>SUM(Gosforth:Ermelo!BG359)</f>
        <v>0</v>
      </c>
      <c r="BH359" s="79">
        <f>SUM(Gosforth:Ermelo!BH359)</f>
        <v>0</v>
      </c>
      <c r="BI359" s="79">
        <f>SUM(Gosforth:Ermelo!BI359)</f>
        <v>0</v>
      </c>
      <c r="BJ359" s="79">
        <f>SUM(Gosforth:Ermelo!BJ359)</f>
        <v>0</v>
      </c>
      <c r="BK359" s="79">
        <f>SUM(Gosforth:Ermelo!BK359)</f>
        <v>0</v>
      </c>
      <c r="BL359" s="79">
        <f>SUM(Gosforth:Ermelo!BL359)</f>
        <v>0</v>
      </c>
      <c r="BM359" s="79">
        <f>SUM(Gosforth:Ermelo!BM359)</f>
        <v>0</v>
      </c>
      <c r="BN359" s="79">
        <f>SUM(Gosforth:Ermelo!BN359)</f>
        <v>0</v>
      </c>
      <c r="BO359" s="79">
        <f>SUM(Gosforth:Ermelo!BO359)</f>
        <v>0</v>
      </c>
      <c r="BP359" s="79">
        <f>SUM(Gosforth:Ermelo!BP359)</f>
        <v>0</v>
      </c>
      <c r="BQ359" s="78">
        <f>SUM(Gosforth:Ermelo!BQ359)</f>
        <v>0</v>
      </c>
      <c r="BR359" s="80">
        <f>SUM(Gosforth:Ermelo!BR359)</f>
        <v>0</v>
      </c>
      <c r="BS359" s="79">
        <f>SUM(Gosforth:Ermelo!BS359)</f>
        <v>0</v>
      </c>
      <c r="BT359" s="79">
        <f>SUM(Gosforth:Ermelo!BT359)</f>
        <v>0</v>
      </c>
      <c r="BU359" s="79">
        <f>SUM(Gosforth:Ermelo!BU359)</f>
        <v>0</v>
      </c>
      <c r="BV359" s="79">
        <f>SUM(Gosforth:Ermelo!BV359)</f>
        <v>0</v>
      </c>
      <c r="BW359" s="79">
        <f>SUM(Gosforth:Ermelo!BW359)</f>
        <v>0</v>
      </c>
      <c r="BX359" s="79">
        <f>SUM(Gosforth:Ermelo!BX359)</f>
        <v>0</v>
      </c>
      <c r="BY359" s="79">
        <f>SUM(Gosforth:Ermelo!BY359)</f>
        <v>0</v>
      </c>
      <c r="BZ359" s="79">
        <f>SUM(Gosforth:Ermelo!BZ359)</f>
        <v>0</v>
      </c>
      <c r="CA359" s="79">
        <f>SUM(Gosforth:Ermelo!CA359)</f>
        <v>0</v>
      </c>
      <c r="CB359" s="79">
        <f>SUM(Gosforth:Ermelo!CB359)</f>
        <v>0</v>
      </c>
      <c r="CC359" s="78">
        <f>SUM(Gosforth:Ermelo!CC359)</f>
        <v>0</v>
      </c>
      <c r="CD359" s="41" t="s">
        <v>54</v>
      </c>
    </row>
    <row r="360" spans="2:82" s="41" customFormat="1" ht="30">
      <c r="B360" s="75" t="s">
        <v>687</v>
      </c>
      <c r="C360" s="131" t="s">
        <v>688</v>
      </c>
      <c r="D360" s="132" t="s">
        <v>501</v>
      </c>
      <c r="E360" s="266">
        <f>SUM(Gosforth:Ermelo!E360)</f>
        <v>1</v>
      </c>
      <c r="F360" s="221" t="b">
        <f>(Gosforth!G360+Dalpark!G360+Leandra!G360+Trichardt!G360+Ermelo!G360)=G360</f>
        <v>1</v>
      </c>
      <c r="G360" s="76">
        <f t="shared" si="113"/>
        <v>0</v>
      </c>
      <c r="H360" s="77">
        <f>SUM(Gosforth:Ermelo!H360)</f>
        <v>0</v>
      </c>
      <c r="I360" s="78">
        <f>SUM(Gosforth:Ermelo!I360)</f>
        <v>0</v>
      </c>
      <c r="J360" s="77">
        <f>SUM(Gosforth:Ermelo!J360)</f>
        <v>0</v>
      </c>
      <c r="K360" s="79">
        <f>SUM(Gosforth:Ermelo!K360)</f>
        <v>0</v>
      </c>
      <c r="L360" s="79">
        <f>SUM(Gosforth:Ermelo!L360)</f>
        <v>0</v>
      </c>
      <c r="M360" s="79">
        <f>SUM(Gosforth:Ermelo!M360)</f>
        <v>0</v>
      </c>
      <c r="N360" s="79">
        <f>SUM(Gosforth:Ermelo!N360)</f>
        <v>0</v>
      </c>
      <c r="O360" s="79">
        <f>SUM(Gosforth:Ermelo!O360)</f>
        <v>0</v>
      </c>
      <c r="P360" s="79">
        <f>SUM(Gosforth:Ermelo!P360)</f>
        <v>0</v>
      </c>
      <c r="Q360" s="79">
        <f>SUM(Gosforth:Ermelo!Q360)</f>
        <v>0</v>
      </c>
      <c r="R360" s="79">
        <f>SUM(Gosforth:Ermelo!R360)</f>
        <v>0</v>
      </c>
      <c r="S360" s="79">
        <f>SUM(Gosforth:Ermelo!S360)</f>
        <v>0</v>
      </c>
      <c r="T360" s="79">
        <f>SUM(Gosforth:Ermelo!T360)</f>
        <v>0</v>
      </c>
      <c r="U360" s="78">
        <f>SUM(Gosforth:Ermelo!U360)</f>
        <v>0</v>
      </c>
      <c r="V360" s="77">
        <f>SUM(Gosforth:Ermelo!V360)</f>
        <v>0</v>
      </c>
      <c r="W360" s="79">
        <f>SUM(Gosforth:Ermelo!W360)</f>
        <v>0</v>
      </c>
      <c r="X360" s="79">
        <f>SUM(Gosforth:Ermelo!X360)</f>
        <v>0</v>
      </c>
      <c r="Y360" s="79">
        <f>SUM(Gosforth:Ermelo!Y360)</f>
        <v>0</v>
      </c>
      <c r="Z360" s="79">
        <f>SUM(Gosforth:Ermelo!Z360)</f>
        <v>0</v>
      </c>
      <c r="AA360" s="79">
        <f>SUM(Gosforth:Ermelo!AA360)</f>
        <v>0</v>
      </c>
      <c r="AB360" s="79">
        <f>SUM(Gosforth:Ermelo!AB360)</f>
        <v>0</v>
      </c>
      <c r="AC360" s="79">
        <f>SUM(Gosforth:Ermelo!AC360)</f>
        <v>0</v>
      </c>
      <c r="AD360" s="79">
        <f>SUM(Gosforth:Ermelo!AD360)</f>
        <v>0</v>
      </c>
      <c r="AE360" s="79">
        <f>SUM(Gosforth:Ermelo!AE360)</f>
        <v>0</v>
      </c>
      <c r="AF360" s="79">
        <f>SUM(Gosforth:Ermelo!AF360)</f>
        <v>0</v>
      </c>
      <c r="AG360" s="78">
        <f>SUM(Gosforth:Ermelo!AG360)</f>
        <v>0</v>
      </c>
      <c r="AH360" s="80">
        <f>SUM(Gosforth:Ermelo!AH360)</f>
        <v>0</v>
      </c>
      <c r="AI360" s="79">
        <f>SUM(Gosforth:Ermelo!AI360)</f>
        <v>0</v>
      </c>
      <c r="AJ360" s="79">
        <f>SUM(Gosforth:Ermelo!AJ360)</f>
        <v>0</v>
      </c>
      <c r="AK360" s="79">
        <f>SUM(Gosforth:Ermelo!AK360)</f>
        <v>0</v>
      </c>
      <c r="AL360" s="79">
        <f>SUM(Gosforth:Ermelo!AL360)</f>
        <v>0</v>
      </c>
      <c r="AM360" s="79">
        <f>SUM(Gosforth:Ermelo!AM360)</f>
        <v>0</v>
      </c>
      <c r="AN360" s="79">
        <f>SUM(Gosforth:Ermelo!AN360)</f>
        <v>0</v>
      </c>
      <c r="AO360" s="79">
        <f>SUM(Gosforth:Ermelo!AO360)</f>
        <v>0</v>
      </c>
      <c r="AP360" s="79">
        <f>SUM(Gosforth:Ermelo!AP360)</f>
        <v>0</v>
      </c>
      <c r="AQ360" s="79">
        <f>SUM(Gosforth:Ermelo!AQ360)</f>
        <v>0</v>
      </c>
      <c r="AR360" s="79">
        <f>SUM(Gosforth:Ermelo!AR360)</f>
        <v>0</v>
      </c>
      <c r="AS360" s="78">
        <f>SUM(Gosforth:Ermelo!AS360)</f>
        <v>0</v>
      </c>
      <c r="AT360" s="80">
        <f>SUM(Gosforth:Ermelo!AT360)</f>
        <v>0</v>
      </c>
      <c r="AU360" s="79">
        <f>SUM(Gosforth:Ermelo!AU360)</f>
        <v>0</v>
      </c>
      <c r="AV360" s="79">
        <f>SUM(Gosforth:Ermelo!AV360)</f>
        <v>0</v>
      </c>
      <c r="AW360" s="79">
        <f>SUM(Gosforth:Ermelo!AW360)</f>
        <v>0</v>
      </c>
      <c r="AX360" s="79">
        <f>SUM(Gosforth:Ermelo!AX360)</f>
        <v>0</v>
      </c>
      <c r="AY360" s="79">
        <f>SUM(Gosforth:Ermelo!AY360)</f>
        <v>0</v>
      </c>
      <c r="AZ360" s="79">
        <f>SUM(Gosforth:Ermelo!AZ360)</f>
        <v>0</v>
      </c>
      <c r="BA360" s="79">
        <f>SUM(Gosforth:Ermelo!BA360)</f>
        <v>0</v>
      </c>
      <c r="BB360" s="79">
        <f>SUM(Gosforth:Ermelo!BB360)</f>
        <v>0</v>
      </c>
      <c r="BC360" s="79">
        <f>SUM(Gosforth:Ermelo!BC360)</f>
        <v>0</v>
      </c>
      <c r="BD360" s="79">
        <f>SUM(Gosforth:Ermelo!BD360)</f>
        <v>0</v>
      </c>
      <c r="BE360" s="78">
        <f>SUM(Gosforth:Ermelo!BE360)</f>
        <v>0</v>
      </c>
      <c r="BF360" s="80">
        <f>SUM(Gosforth:Ermelo!BF360)</f>
        <v>0</v>
      </c>
      <c r="BG360" s="79">
        <f>SUM(Gosforth:Ermelo!BG360)</f>
        <v>0</v>
      </c>
      <c r="BH360" s="79">
        <f>SUM(Gosforth:Ermelo!BH360)</f>
        <v>0</v>
      </c>
      <c r="BI360" s="79">
        <f>SUM(Gosforth:Ermelo!BI360)</f>
        <v>0</v>
      </c>
      <c r="BJ360" s="79">
        <f>SUM(Gosforth:Ermelo!BJ360)</f>
        <v>0</v>
      </c>
      <c r="BK360" s="79">
        <f>SUM(Gosforth:Ermelo!BK360)</f>
        <v>0</v>
      </c>
      <c r="BL360" s="79">
        <f>SUM(Gosforth:Ermelo!BL360)</f>
        <v>0</v>
      </c>
      <c r="BM360" s="79">
        <f>SUM(Gosforth:Ermelo!BM360)</f>
        <v>0</v>
      </c>
      <c r="BN360" s="79">
        <f>SUM(Gosforth:Ermelo!BN360)</f>
        <v>0</v>
      </c>
      <c r="BO360" s="79">
        <f>SUM(Gosforth:Ermelo!BO360)</f>
        <v>0</v>
      </c>
      <c r="BP360" s="79">
        <f>SUM(Gosforth:Ermelo!BP360)</f>
        <v>0</v>
      </c>
      <c r="BQ360" s="78">
        <f>SUM(Gosforth:Ermelo!BQ360)</f>
        <v>0</v>
      </c>
      <c r="BR360" s="80">
        <f>SUM(Gosforth:Ermelo!BR360)</f>
        <v>0</v>
      </c>
      <c r="BS360" s="79">
        <f>SUM(Gosforth:Ermelo!BS360)</f>
        <v>0</v>
      </c>
      <c r="BT360" s="79">
        <f>SUM(Gosforth:Ermelo!BT360)</f>
        <v>0</v>
      </c>
      <c r="BU360" s="79">
        <f>SUM(Gosforth:Ermelo!BU360)</f>
        <v>0</v>
      </c>
      <c r="BV360" s="79">
        <f>SUM(Gosforth:Ermelo!BV360)</f>
        <v>0</v>
      </c>
      <c r="BW360" s="79">
        <f>SUM(Gosforth:Ermelo!BW360)</f>
        <v>0</v>
      </c>
      <c r="BX360" s="79">
        <f>SUM(Gosforth:Ermelo!BX360)</f>
        <v>0</v>
      </c>
      <c r="BY360" s="79">
        <f>SUM(Gosforth:Ermelo!BY360)</f>
        <v>0</v>
      </c>
      <c r="BZ360" s="79">
        <f>SUM(Gosforth:Ermelo!BZ360)</f>
        <v>0</v>
      </c>
      <c r="CA360" s="79">
        <f>SUM(Gosforth:Ermelo!CA360)</f>
        <v>0</v>
      </c>
      <c r="CB360" s="79">
        <f>SUM(Gosforth:Ermelo!CB360)</f>
        <v>0</v>
      </c>
      <c r="CC360" s="78">
        <f>SUM(Gosforth:Ermelo!CC360)</f>
        <v>0</v>
      </c>
      <c r="CD360" s="41" t="s">
        <v>54</v>
      </c>
    </row>
    <row r="361" spans="2:82" s="41" customFormat="1" ht="30">
      <c r="B361" s="75" t="s">
        <v>689</v>
      </c>
      <c r="C361" s="131" t="s">
        <v>690</v>
      </c>
      <c r="D361" s="132" t="s">
        <v>501</v>
      </c>
      <c r="E361" s="266">
        <f>SUM(Gosforth:Ermelo!E361)</f>
        <v>1</v>
      </c>
      <c r="F361" s="221" t="b">
        <f>(Gosforth!G361+Dalpark!G361+Leandra!G361+Trichardt!G361+Ermelo!G361)=G361</f>
        <v>1</v>
      </c>
      <c r="G361" s="76">
        <f t="shared" si="113"/>
        <v>0</v>
      </c>
      <c r="H361" s="77">
        <f>SUM(Gosforth:Ermelo!H361)</f>
        <v>0</v>
      </c>
      <c r="I361" s="78">
        <f>SUM(Gosforth:Ermelo!I361)</f>
        <v>0</v>
      </c>
      <c r="J361" s="77">
        <f>SUM(Gosforth:Ermelo!J361)</f>
        <v>0</v>
      </c>
      <c r="K361" s="79">
        <f>SUM(Gosforth:Ermelo!K361)</f>
        <v>0</v>
      </c>
      <c r="L361" s="79">
        <f>SUM(Gosforth:Ermelo!L361)</f>
        <v>0</v>
      </c>
      <c r="M361" s="79">
        <f>SUM(Gosforth:Ermelo!M361)</f>
        <v>0</v>
      </c>
      <c r="N361" s="79">
        <f>SUM(Gosforth:Ermelo!N361)</f>
        <v>0</v>
      </c>
      <c r="O361" s="79">
        <f>SUM(Gosforth:Ermelo!O361)</f>
        <v>0</v>
      </c>
      <c r="P361" s="79">
        <f>SUM(Gosforth:Ermelo!P361)</f>
        <v>0</v>
      </c>
      <c r="Q361" s="79">
        <f>SUM(Gosforth:Ermelo!Q361)</f>
        <v>0</v>
      </c>
      <c r="R361" s="79">
        <f>SUM(Gosforth:Ermelo!R361)</f>
        <v>0</v>
      </c>
      <c r="S361" s="79">
        <f>SUM(Gosforth:Ermelo!S361)</f>
        <v>0</v>
      </c>
      <c r="T361" s="79">
        <f>SUM(Gosforth:Ermelo!T361)</f>
        <v>0</v>
      </c>
      <c r="U361" s="78">
        <f>SUM(Gosforth:Ermelo!U361)</f>
        <v>0</v>
      </c>
      <c r="V361" s="77">
        <f>SUM(Gosforth:Ermelo!V361)</f>
        <v>0</v>
      </c>
      <c r="W361" s="79">
        <f>SUM(Gosforth:Ermelo!W361)</f>
        <v>0</v>
      </c>
      <c r="X361" s="79">
        <f>SUM(Gosforth:Ermelo!X361)</f>
        <v>0</v>
      </c>
      <c r="Y361" s="79">
        <f>SUM(Gosforth:Ermelo!Y361)</f>
        <v>0</v>
      </c>
      <c r="Z361" s="79">
        <f>SUM(Gosforth:Ermelo!Z361)</f>
        <v>0</v>
      </c>
      <c r="AA361" s="79">
        <f>SUM(Gosforth:Ermelo!AA361)</f>
        <v>0</v>
      </c>
      <c r="AB361" s="79">
        <f>SUM(Gosforth:Ermelo!AB361)</f>
        <v>0</v>
      </c>
      <c r="AC361" s="79">
        <f>SUM(Gosforth:Ermelo!AC361)</f>
        <v>0</v>
      </c>
      <c r="AD361" s="79">
        <f>SUM(Gosforth:Ermelo!AD361)</f>
        <v>0</v>
      </c>
      <c r="AE361" s="79">
        <f>SUM(Gosforth:Ermelo!AE361)</f>
        <v>0</v>
      </c>
      <c r="AF361" s="79">
        <f>SUM(Gosforth:Ermelo!AF361)</f>
        <v>0</v>
      </c>
      <c r="AG361" s="78">
        <f>SUM(Gosforth:Ermelo!AG361)</f>
        <v>0</v>
      </c>
      <c r="AH361" s="80">
        <f>SUM(Gosforth:Ermelo!AH361)</f>
        <v>0</v>
      </c>
      <c r="AI361" s="79">
        <f>SUM(Gosforth:Ermelo!AI361)</f>
        <v>0</v>
      </c>
      <c r="AJ361" s="79">
        <f>SUM(Gosforth:Ermelo!AJ361)</f>
        <v>0</v>
      </c>
      <c r="AK361" s="79">
        <f>SUM(Gosforth:Ermelo!AK361)</f>
        <v>0</v>
      </c>
      <c r="AL361" s="79">
        <f>SUM(Gosforth:Ermelo!AL361)</f>
        <v>0</v>
      </c>
      <c r="AM361" s="79">
        <f>SUM(Gosforth:Ermelo!AM361)</f>
        <v>0</v>
      </c>
      <c r="AN361" s="79">
        <f>SUM(Gosforth:Ermelo!AN361)</f>
        <v>0</v>
      </c>
      <c r="AO361" s="79">
        <f>SUM(Gosforth:Ermelo!AO361)</f>
        <v>0</v>
      </c>
      <c r="AP361" s="79">
        <f>SUM(Gosforth:Ermelo!AP361)</f>
        <v>0</v>
      </c>
      <c r="AQ361" s="79">
        <f>SUM(Gosforth:Ermelo!AQ361)</f>
        <v>0</v>
      </c>
      <c r="AR361" s="79">
        <f>SUM(Gosforth:Ermelo!AR361)</f>
        <v>0</v>
      </c>
      <c r="AS361" s="78">
        <f>SUM(Gosforth:Ermelo!AS361)</f>
        <v>0</v>
      </c>
      <c r="AT361" s="80">
        <f>SUM(Gosforth:Ermelo!AT361)</f>
        <v>0</v>
      </c>
      <c r="AU361" s="79">
        <f>SUM(Gosforth:Ermelo!AU361)</f>
        <v>0</v>
      </c>
      <c r="AV361" s="79">
        <f>SUM(Gosforth:Ermelo!AV361)</f>
        <v>0</v>
      </c>
      <c r="AW361" s="79">
        <f>SUM(Gosforth:Ermelo!AW361)</f>
        <v>0</v>
      </c>
      <c r="AX361" s="79">
        <f>SUM(Gosforth:Ermelo!AX361)</f>
        <v>0</v>
      </c>
      <c r="AY361" s="79">
        <f>SUM(Gosforth:Ermelo!AY361)</f>
        <v>0</v>
      </c>
      <c r="AZ361" s="79">
        <f>SUM(Gosforth:Ermelo!AZ361)</f>
        <v>0</v>
      </c>
      <c r="BA361" s="79">
        <f>SUM(Gosforth:Ermelo!BA361)</f>
        <v>0</v>
      </c>
      <c r="BB361" s="79">
        <f>SUM(Gosforth:Ermelo!BB361)</f>
        <v>0</v>
      </c>
      <c r="BC361" s="79">
        <f>SUM(Gosforth:Ermelo!BC361)</f>
        <v>0</v>
      </c>
      <c r="BD361" s="79">
        <f>SUM(Gosforth:Ermelo!BD361)</f>
        <v>0</v>
      </c>
      <c r="BE361" s="78">
        <f>SUM(Gosforth:Ermelo!BE361)</f>
        <v>0</v>
      </c>
      <c r="BF361" s="80">
        <f>SUM(Gosforth:Ermelo!BF361)</f>
        <v>0</v>
      </c>
      <c r="BG361" s="79">
        <f>SUM(Gosforth:Ermelo!BG361)</f>
        <v>0</v>
      </c>
      <c r="BH361" s="79">
        <f>SUM(Gosforth:Ermelo!BH361)</f>
        <v>0</v>
      </c>
      <c r="BI361" s="79">
        <f>SUM(Gosforth:Ermelo!BI361)</f>
        <v>0</v>
      </c>
      <c r="BJ361" s="79">
        <f>SUM(Gosforth:Ermelo!BJ361)</f>
        <v>0</v>
      </c>
      <c r="BK361" s="79">
        <f>SUM(Gosforth:Ermelo!BK361)</f>
        <v>0</v>
      </c>
      <c r="BL361" s="79">
        <f>SUM(Gosforth:Ermelo!BL361)</f>
        <v>0</v>
      </c>
      <c r="BM361" s="79">
        <f>SUM(Gosforth:Ermelo!BM361)</f>
        <v>0</v>
      </c>
      <c r="BN361" s="79">
        <f>SUM(Gosforth:Ermelo!BN361)</f>
        <v>0</v>
      </c>
      <c r="BO361" s="79">
        <f>SUM(Gosforth:Ermelo!BO361)</f>
        <v>0</v>
      </c>
      <c r="BP361" s="79">
        <f>SUM(Gosforth:Ermelo!BP361)</f>
        <v>0</v>
      </c>
      <c r="BQ361" s="78">
        <f>SUM(Gosforth:Ermelo!BQ361)</f>
        <v>0</v>
      </c>
      <c r="BR361" s="80">
        <f>SUM(Gosforth:Ermelo!BR361)</f>
        <v>0</v>
      </c>
      <c r="BS361" s="79">
        <f>SUM(Gosforth:Ermelo!BS361)</f>
        <v>0</v>
      </c>
      <c r="BT361" s="79">
        <f>SUM(Gosforth:Ermelo!BT361)</f>
        <v>0</v>
      </c>
      <c r="BU361" s="79">
        <f>SUM(Gosforth:Ermelo!BU361)</f>
        <v>0</v>
      </c>
      <c r="BV361" s="79">
        <f>SUM(Gosforth:Ermelo!BV361)</f>
        <v>0</v>
      </c>
      <c r="BW361" s="79">
        <f>SUM(Gosforth:Ermelo!BW361)</f>
        <v>0</v>
      </c>
      <c r="BX361" s="79">
        <f>SUM(Gosforth:Ermelo!BX361)</f>
        <v>0</v>
      </c>
      <c r="BY361" s="79">
        <f>SUM(Gosforth:Ermelo!BY361)</f>
        <v>0</v>
      </c>
      <c r="BZ361" s="79">
        <f>SUM(Gosforth:Ermelo!BZ361)</f>
        <v>0</v>
      </c>
      <c r="CA361" s="79">
        <f>SUM(Gosforth:Ermelo!CA361)</f>
        <v>0</v>
      </c>
      <c r="CB361" s="79">
        <f>SUM(Gosforth:Ermelo!CB361)</f>
        <v>0</v>
      </c>
      <c r="CC361" s="78">
        <f>SUM(Gosforth:Ermelo!CC361)</f>
        <v>0</v>
      </c>
      <c r="CD361" s="41" t="s">
        <v>54</v>
      </c>
    </row>
    <row r="362" spans="2:82" s="41" customFormat="1" ht="30">
      <c r="B362" s="75" t="s">
        <v>691</v>
      </c>
      <c r="C362" s="131" t="s">
        <v>692</v>
      </c>
      <c r="D362" s="132" t="s">
        <v>501</v>
      </c>
      <c r="E362" s="266">
        <f>SUM(Gosforth:Ermelo!E362)</f>
        <v>1</v>
      </c>
      <c r="F362" s="221" t="b">
        <f>(Gosforth!G362+Dalpark!G362+Leandra!G362+Trichardt!G362+Ermelo!G362)=G362</f>
        <v>1</v>
      </c>
      <c r="G362" s="76">
        <f t="shared" si="113"/>
        <v>0</v>
      </c>
      <c r="H362" s="77">
        <f>SUM(Gosforth:Ermelo!H362)</f>
        <v>0</v>
      </c>
      <c r="I362" s="78">
        <f>SUM(Gosforth:Ermelo!I362)</f>
        <v>0</v>
      </c>
      <c r="J362" s="77">
        <f>SUM(Gosforth:Ermelo!J362)</f>
        <v>0</v>
      </c>
      <c r="K362" s="79">
        <f>SUM(Gosforth:Ermelo!K362)</f>
        <v>0</v>
      </c>
      <c r="L362" s="79">
        <f>SUM(Gosforth:Ermelo!L362)</f>
        <v>0</v>
      </c>
      <c r="M362" s="79">
        <f>SUM(Gosforth:Ermelo!M362)</f>
        <v>0</v>
      </c>
      <c r="N362" s="79">
        <f>SUM(Gosforth:Ermelo!N362)</f>
        <v>0</v>
      </c>
      <c r="O362" s="79">
        <f>SUM(Gosforth:Ermelo!O362)</f>
        <v>0</v>
      </c>
      <c r="P362" s="79">
        <f>SUM(Gosforth:Ermelo!P362)</f>
        <v>0</v>
      </c>
      <c r="Q362" s="79">
        <f>SUM(Gosforth:Ermelo!Q362)</f>
        <v>0</v>
      </c>
      <c r="R362" s="79">
        <f>SUM(Gosforth:Ermelo!R362)</f>
        <v>0</v>
      </c>
      <c r="S362" s="79">
        <f>SUM(Gosforth:Ermelo!S362)</f>
        <v>0</v>
      </c>
      <c r="T362" s="79">
        <f>SUM(Gosforth:Ermelo!T362)</f>
        <v>0</v>
      </c>
      <c r="U362" s="78">
        <f>SUM(Gosforth:Ermelo!U362)</f>
        <v>0</v>
      </c>
      <c r="V362" s="77">
        <f>SUM(Gosforth:Ermelo!V362)</f>
        <v>0</v>
      </c>
      <c r="W362" s="79">
        <f>SUM(Gosforth:Ermelo!W362)</f>
        <v>0</v>
      </c>
      <c r="X362" s="79">
        <f>SUM(Gosforth:Ermelo!X362)</f>
        <v>0</v>
      </c>
      <c r="Y362" s="79">
        <f>SUM(Gosforth:Ermelo!Y362)</f>
        <v>0</v>
      </c>
      <c r="Z362" s="79">
        <f>SUM(Gosforth:Ermelo!Z362)</f>
        <v>0</v>
      </c>
      <c r="AA362" s="79">
        <f>SUM(Gosforth:Ermelo!AA362)</f>
        <v>0</v>
      </c>
      <c r="AB362" s="79">
        <f>SUM(Gosforth:Ermelo!AB362)</f>
        <v>0</v>
      </c>
      <c r="AC362" s="79">
        <f>SUM(Gosforth:Ermelo!AC362)</f>
        <v>0</v>
      </c>
      <c r="AD362" s="79">
        <f>SUM(Gosforth:Ermelo!AD362)</f>
        <v>0</v>
      </c>
      <c r="AE362" s="79">
        <f>SUM(Gosforth:Ermelo!AE362)</f>
        <v>0</v>
      </c>
      <c r="AF362" s="79">
        <f>SUM(Gosforth:Ermelo!AF362)</f>
        <v>0</v>
      </c>
      <c r="AG362" s="78">
        <f>SUM(Gosforth:Ermelo!AG362)</f>
        <v>0</v>
      </c>
      <c r="AH362" s="80">
        <f>SUM(Gosforth:Ermelo!AH362)</f>
        <v>0</v>
      </c>
      <c r="AI362" s="79">
        <f>SUM(Gosforth:Ermelo!AI362)</f>
        <v>0</v>
      </c>
      <c r="AJ362" s="79">
        <f>SUM(Gosforth:Ermelo!AJ362)</f>
        <v>0</v>
      </c>
      <c r="AK362" s="79">
        <f>SUM(Gosforth:Ermelo!AK362)</f>
        <v>0</v>
      </c>
      <c r="AL362" s="79">
        <f>SUM(Gosforth:Ermelo!AL362)</f>
        <v>0</v>
      </c>
      <c r="AM362" s="79">
        <f>SUM(Gosforth:Ermelo!AM362)</f>
        <v>0</v>
      </c>
      <c r="AN362" s="79">
        <f>SUM(Gosforth:Ermelo!AN362)</f>
        <v>0</v>
      </c>
      <c r="AO362" s="79">
        <f>SUM(Gosforth:Ermelo!AO362)</f>
        <v>0</v>
      </c>
      <c r="AP362" s="79">
        <f>SUM(Gosforth:Ermelo!AP362)</f>
        <v>0</v>
      </c>
      <c r="AQ362" s="79">
        <f>SUM(Gosforth:Ermelo!AQ362)</f>
        <v>0</v>
      </c>
      <c r="AR362" s="79">
        <f>SUM(Gosforth:Ermelo!AR362)</f>
        <v>0</v>
      </c>
      <c r="AS362" s="78">
        <f>SUM(Gosforth:Ermelo!AS362)</f>
        <v>0</v>
      </c>
      <c r="AT362" s="80">
        <f>SUM(Gosforth:Ermelo!AT362)</f>
        <v>0</v>
      </c>
      <c r="AU362" s="79">
        <f>SUM(Gosforth:Ermelo!AU362)</f>
        <v>0</v>
      </c>
      <c r="AV362" s="79">
        <f>SUM(Gosforth:Ermelo!AV362)</f>
        <v>0</v>
      </c>
      <c r="AW362" s="79">
        <f>SUM(Gosforth:Ermelo!AW362)</f>
        <v>0</v>
      </c>
      <c r="AX362" s="79">
        <f>SUM(Gosforth:Ermelo!AX362)</f>
        <v>0</v>
      </c>
      <c r="AY362" s="79">
        <f>SUM(Gosforth:Ermelo!AY362)</f>
        <v>0</v>
      </c>
      <c r="AZ362" s="79">
        <f>SUM(Gosforth:Ermelo!AZ362)</f>
        <v>0</v>
      </c>
      <c r="BA362" s="79">
        <f>SUM(Gosforth:Ermelo!BA362)</f>
        <v>0</v>
      </c>
      <c r="BB362" s="79">
        <f>SUM(Gosforth:Ermelo!BB362)</f>
        <v>0</v>
      </c>
      <c r="BC362" s="79">
        <f>SUM(Gosforth:Ermelo!BC362)</f>
        <v>0</v>
      </c>
      <c r="BD362" s="79">
        <f>SUM(Gosforth:Ermelo!BD362)</f>
        <v>0</v>
      </c>
      <c r="BE362" s="78">
        <f>SUM(Gosforth:Ermelo!BE362)</f>
        <v>0</v>
      </c>
      <c r="BF362" s="80">
        <f>SUM(Gosforth:Ermelo!BF362)</f>
        <v>0</v>
      </c>
      <c r="BG362" s="79">
        <f>SUM(Gosforth:Ermelo!BG362)</f>
        <v>0</v>
      </c>
      <c r="BH362" s="79">
        <f>SUM(Gosforth:Ermelo!BH362)</f>
        <v>0</v>
      </c>
      <c r="BI362" s="79">
        <f>SUM(Gosforth:Ermelo!BI362)</f>
        <v>0</v>
      </c>
      <c r="BJ362" s="79">
        <f>SUM(Gosforth:Ermelo!BJ362)</f>
        <v>0</v>
      </c>
      <c r="BK362" s="79">
        <f>SUM(Gosforth:Ermelo!BK362)</f>
        <v>0</v>
      </c>
      <c r="BL362" s="79">
        <f>SUM(Gosforth:Ermelo!BL362)</f>
        <v>0</v>
      </c>
      <c r="BM362" s="79">
        <f>SUM(Gosforth:Ermelo!BM362)</f>
        <v>0</v>
      </c>
      <c r="BN362" s="79">
        <f>SUM(Gosforth:Ermelo!BN362)</f>
        <v>0</v>
      </c>
      <c r="BO362" s="79">
        <f>SUM(Gosforth:Ermelo!BO362)</f>
        <v>0</v>
      </c>
      <c r="BP362" s="79">
        <f>SUM(Gosforth:Ermelo!BP362)</f>
        <v>0</v>
      </c>
      <c r="BQ362" s="78">
        <f>SUM(Gosforth:Ermelo!BQ362)</f>
        <v>0</v>
      </c>
      <c r="BR362" s="80">
        <f>SUM(Gosforth:Ermelo!BR362)</f>
        <v>0</v>
      </c>
      <c r="BS362" s="79">
        <f>SUM(Gosforth:Ermelo!BS362)</f>
        <v>0</v>
      </c>
      <c r="BT362" s="79">
        <f>SUM(Gosforth:Ermelo!BT362)</f>
        <v>0</v>
      </c>
      <c r="BU362" s="79">
        <f>SUM(Gosforth:Ermelo!BU362)</f>
        <v>0</v>
      </c>
      <c r="BV362" s="79">
        <f>SUM(Gosforth:Ermelo!BV362)</f>
        <v>0</v>
      </c>
      <c r="BW362" s="79">
        <f>SUM(Gosforth:Ermelo!BW362)</f>
        <v>0</v>
      </c>
      <c r="BX362" s="79">
        <f>SUM(Gosforth:Ermelo!BX362)</f>
        <v>0</v>
      </c>
      <c r="BY362" s="79">
        <f>SUM(Gosforth:Ermelo!BY362)</f>
        <v>0</v>
      </c>
      <c r="BZ362" s="79">
        <f>SUM(Gosforth:Ermelo!BZ362)</f>
        <v>0</v>
      </c>
      <c r="CA362" s="79">
        <f>SUM(Gosforth:Ermelo!CA362)</f>
        <v>0</v>
      </c>
      <c r="CB362" s="79">
        <f>SUM(Gosforth:Ermelo!CB362)</f>
        <v>0</v>
      </c>
      <c r="CC362" s="78">
        <f>SUM(Gosforth:Ermelo!CC362)</f>
        <v>0</v>
      </c>
      <c r="CD362" s="41" t="s">
        <v>54</v>
      </c>
    </row>
    <row r="363" spans="2:82" s="41" customFormat="1" ht="15">
      <c r="B363" s="75" t="s">
        <v>693</v>
      </c>
      <c r="C363" s="131" t="s">
        <v>694</v>
      </c>
      <c r="D363" s="132" t="s">
        <v>695</v>
      </c>
      <c r="E363" s="266">
        <f>SUM(Gosforth:Ermelo!E363)</f>
        <v>600</v>
      </c>
      <c r="F363" s="221" t="b">
        <f>(Gosforth!G363+Dalpark!G363+Leandra!G363+Trichardt!G363+Ermelo!G363)=G363</f>
        <v>1</v>
      </c>
      <c r="G363" s="76">
        <f t="shared" si="113"/>
        <v>0</v>
      </c>
      <c r="H363" s="77">
        <f>SUM(Gosforth:Ermelo!H363)</f>
        <v>0</v>
      </c>
      <c r="I363" s="78">
        <f>SUM(Gosforth:Ermelo!I363)</f>
        <v>0</v>
      </c>
      <c r="J363" s="77">
        <f>SUM(Gosforth:Ermelo!J363)</f>
        <v>0</v>
      </c>
      <c r="K363" s="79">
        <f>SUM(Gosforth:Ermelo!K363)</f>
        <v>0</v>
      </c>
      <c r="L363" s="79">
        <f>SUM(Gosforth:Ermelo!L363)</f>
        <v>0</v>
      </c>
      <c r="M363" s="79">
        <f>SUM(Gosforth:Ermelo!M363)</f>
        <v>0</v>
      </c>
      <c r="N363" s="79">
        <f>SUM(Gosforth:Ermelo!N363)</f>
        <v>0</v>
      </c>
      <c r="O363" s="79">
        <f>SUM(Gosforth:Ermelo!O363)</f>
        <v>0</v>
      </c>
      <c r="P363" s="79">
        <f>SUM(Gosforth:Ermelo!P363)</f>
        <v>0</v>
      </c>
      <c r="Q363" s="79">
        <f>SUM(Gosforth:Ermelo!Q363)</f>
        <v>0</v>
      </c>
      <c r="R363" s="79">
        <f>SUM(Gosforth:Ermelo!R363)</f>
        <v>0</v>
      </c>
      <c r="S363" s="79">
        <f>SUM(Gosforth:Ermelo!S363)</f>
        <v>0</v>
      </c>
      <c r="T363" s="79">
        <f>SUM(Gosforth:Ermelo!T363)</f>
        <v>0</v>
      </c>
      <c r="U363" s="78">
        <f>SUM(Gosforth:Ermelo!U363)</f>
        <v>0</v>
      </c>
      <c r="V363" s="77">
        <f>SUM(Gosforth:Ermelo!V363)</f>
        <v>0</v>
      </c>
      <c r="W363" s="79">
        <f>SUM(Gosforth:Ermelo!W363)</f>
        <v>0</v>
      </c>
      <c r="X363" s="79">
        <f>SUM(Gosforth:Ermelo!X363)</f>
        <v>0</v>
      </c>
      <c r="Y363" s="79">
        <f>SUM(Gosforth:Ermelo!Y363)</f>
        <v>0</v>
      </c>
      <c r="Z363" s="79">
        <f>SUM(Gosforth:Ermelo!Z363)</f>
        <v>0</v>
      </c>
      <c r="AA363" s="79">
        <f>SUM(Gosforth:Ermelo!AA363)</f>
        <v>0</v>
      </c>
      <c r="AB363" s="79">
        <f>SUM(Gosforth:Ermelo!AB363)</f>
        <v>0</v>
      </c>
      <c r="AC363" s="79">
        <f>SUM(Gosforth:Ermelo!AC363)</f>
        <v>0</v>
      </c>
      <c r="AD363" s="79">
        <f>SUM(Gosforth:Ermelo!AD363)</f>
        <v>0</v>
      </c>
      <c r="AE363" s="79">
        <f>SUM(Gosforth:Ermelo!AE363)</f>
        <v>0</v>
      </c>
      <c r="AF363" s="79">
        <f>SUM(Gosforth:Ermelo!AF363)</f>
        <v>0</v>
      </c>
      <c r="AG363" s="78">
        <f>SUM(Gosforth:Ermelo!AG363)</f>
        <v>0</v>
      </c>
      <c r="AH363" s="80">
        <f>SUM(Gosforth:Ermelo!AH363)</f>
        <v>0</v>
      </c>
      <c r="AI363" s="79">
        <f>SUM(Gosforth:Ermelo!AI363)</f>
        <v>0</v>
      </c>
      <c r="AJ363" s="79">
        <f>SUM(Gosforth:Ermelo!AJ363)</f>
        <v>0</v>
      </c>
      <c r="AK363" s="79">
        <f>SUM(Gosforth:Ermelo!AK363)</f>
        <v>0</v>
      </c>
      <c r="AL363" s="79">
        <f>SUM(Gosforth:Ermelo!AL363)</f>
        <v>0</v>
      </c>
      <c r="AM363" s="79">
        <f>SUM(Gosforth:Ermelo!AM363)</f>
        <v>0</v>
      </c>
      <c r="AN363" s="79">
        <f>SUM(Gosforth:Ermelo!AN363)</f>
        <v>0</v>
      </c>
      <c r="AO363" s="79">
        <f>SUM(Gosforth:Ermelo!AO363)</f>
        <v>0</v>
      </c>
      <c r="AP363" s="79">
        <f>SUM(Gosforth:Ermelo!AP363)</f>
        <v>0</v>
      </c>
      <c r="AQ363" s="79">
        <f>SUM(Gosforth:Ermelo!AQ363)</f>
        <v>0</v>
      </c>
      <c r="AR363" s="79">
        <f>SUM(Gosforth:Ermelo!AR363)</f>
        <v>0</v>
      </c>
      <c r="AS363" s="78">
        <f>SUM(Gosforth:Ermelo!AS363)</f>
        <v>0</v>
      </c>
      <c r="AT363" s="80">
        <f>SUM(Gosforth:Ermelo!AT363)</f>
        <v>0</v>
      </c>
      <c r="AU363" s="79">
        <f>SUM(Gosforth:Ermelo!AU363)</f>
        <v>0</v>
      </c>
      <c r="AV363" s="79">
        <f>SUM(Gosforth:Ermelo!AV363)</f>
        <v>0</v>
      </c>
      <c r="AW363" s="79">
        <f>SUM(Gosforth:Ermelo!AW363)</f>
        <v>0</v>
      </c>
      <c r="AX363" s="79">
        <f>SUM(Gosforth:Ermelo!AX363)</f>
        <v>0</v>
      </c>
      <c r="AY363" s="79">
        <f>SUM(Gosforth:Ermelo!AY363)</f>
        <v>0</v>
      </c>
      <c r="AZ363" s="79">
        <f>SUM(Gosforth:Ermelo!AZ363)</f>
        <v>0</v>
      </c>
      <c r="BA363" s="79">
        <f>SUM(Gosforth:Ermelo!BA363)</f>
        <v>0</v>
      </c>
      <c r="BB363" s="79">
        <f>SUM(Gosforth:Ermelo!BB363)</f>
        <v>0</v>
      </c>
      <c r="BC363" s="79">
        <f>SUM(Gosforth:Ermelo!BC363)</f>
        <v>0</v>
      </c>
      <c r="BD363" s="79">
        <f>SUM(Gosforth:Ermelo!BD363)</f>
        <v>0</v>
      </c>
      <c r="BE363" s="78">
        <f>SUM(Gosforth:Ermelo!BE363)</f>
        <v>0</v>
      </c>
      <c r="BF363" s="80">
        <f>SUM(Gosforth:Ermelo!BF363)</f>
        <v>0</v>
      </c>
      <c r="BG363" s="79">
        <f>SUM(Gosforth:Ermelo!BG363)</f>
        <v>0</v>
      </c>
      <c r="BH363" s="79">
        <f>SUM(Gosforth:Ermelo!BH363)</f>
        <v>0</v>
      </c>
      <c r="BI363" s="79">
        <f>SUM(Gosforth:Ermelo!BI363)</f>
        <v>0</v>
      </c>
      <c r="BJ363" s="79">
        <f>SUM(Gosforth:Ermelo!BJ363)</f>
        <v>0</v>
      </c>
      <c r="BK363" s="79">
        <f>SUM(Gosforth:Ermelo!BK363)</f>
        <v>0</v>
      </c>
      <c r="BL363" s="79">
        <f>SUM(Gosforth:Ermelo!BL363)</f>
        <v>0</v>
      </c>
      <c r="BM363" s="79">
        <f>SUM(Gosforth:Ermelo!BM363)</f>
        <v>0</v>
      </c>
      <c r="BN363" s="79">
        <f>SUM(Gosforth:Ermelo!BN363)</f>
        <v>0</v>
      </c>
      <c r="BO363" s="79">
        <f>SUM(Gosforth:Ermelo!BO363)</f>
        <v>0</v>
      </c>
      <c r="BP363" s="79">
        <f>SUM(Gosforth:Ermelo!BP363)</f>
        <v>0</v>
      </c>
      <c r="BQ363" s="78">
        <f>SUM(Gosforth:Ermelo!BQ363)</f>
        <v>0</v>
      </c>
      <c r="BR363" s="80">
        <f>SUM(Gosforth:Ermelo!BR363)</f>
        <v>0</v>
      </c>
      <c r="BS363" s="79">
        <f>SUM(Gosforth:Ermelo!BS363)</f>
        <v>0</v>
      </c>
      <c r="BT363" s="79">
        <f>SUM(Gosforth:Ermelo!BT363)</f>
        <v>0</v>
      </c>
      <c r="BU363" s="79">
        <f>SUM(Gosforth:Ermelo!BU363)</f>
        <v>0</v>
      </c>
      <c r="BV363" s="79">
        <f>SUM(Gosforth:Ermelo!BV363)</f>
        <v>0</v>
      </c>
      <c r="BW363" s="79">
        <f>SUM(Gosforth:Ermelo!BW363)</f>
        <v>0</v>
      </c>
      <c r="BX363" s="79">
        <f>SUM(Gosforth:Ermelo!BX363)</f>
        <v>0</v>
      </c>
      <c r="BY363" s="79">
        <f>SUM(Gosforth:Ermelo!BY363)</f>
        <v>0</v>
      </c>
      <c r="BZ363" s="79">
        <f>SUM(Gosforth:Ermelo!BZ363)</f>
        <v>0</v>
      </c>
      <c r="CA363" s="79">
        <f>SUM(Gosforth:Ermelo!CA363)</f>
        <v>0</v>
      </c>
      <c r="CB363" s="79">
        <f>SUM(Gosforth:Ermelo!CB363)</f>
        <v>0</v>
      </c>
      <c r="CC363" s="78">
        <f>SUM(Gosforth:Ermelo!CC363)</f>
        <v>0</v>
      </c>
      <c r="CD363" s="41" t="s">
        <v>54</v>
      </c>
    </row>
    <row r="364" spans="2:82" s="41" customFormat="1" ht="15">
      <c r="B364" s="75" t="s">
        <v>696</v>
      </c>
      <c r="C364" s="131" t="s">
        <v>697</v>
      </c>
      <c r="D364" s="132" t="s">
        <v>616</v>
      </c>
      <c r="E364" s="266">
        <f>SUM(Gosforth:Ermelo!E364)</f>
        <v>780</v>
      </c>
      <c r="F364" s="221" t="b">
        <f>(Gosforth!G364+Dalpark!G364+Leandra!G364+Trichardt!G364+Ermelo!G364)=G364</f>
        <v>1</v>
      </c>
      <c r="G364" s="76">
        <f t="shared" si="113"/>
        <v>0</v>
      </c>
      <c r="H364" s="77">
        <f>SUM(Gosforth:Ermelo!H364)</f>
        <v>0</v>
      </c>
      <c r="I364" s="78">
        <f>SUM(Gosforth:Ermelo!I364)</f>
        <v>0</v>
      </c>
      <c r="J364" s="77">
        <f>SUM(Gosforth:Ermelo!J364)</f>
        <v>0</v>
      </c>
      <c r="K364" s="79">
        <f>SUM(Gosforth:Ermelo!K364)</f>
        <v>0</v>
      </c>
      <c r="L364" s="79">
        <f>SUM(Gosforth:Ermelo!L364)</f>
        <v>0</v>
      </c>
      <c r="M364" s="79">
        <f>SUM(Gosforth:Ermelo!M364)</f>
        <v>0</v>
      </c>
      <c r="N364" s="79">
        <f>SUM(Gosforth:Ermelo!N364)</f>
        <v>0</v>
      </c>
      <c r="O364" s="79">
        <f>SUM(Gosforth:Ermelo!O364)</f>
        <v>0</v>
      </c>
      <c r="P364" s="79">
        <f>SUM(Gosforth:Ermelo!P364)</f>
        <v>0</v>
      </c>
      <c r="Q364" s="79">
        <f>SUM(Gosforth:Ermelo!Q364)</f>
        <v>0</v>
      </c>
      <c r="R364" s="79">
        <f>SUM(Gosforth:Ermelo!R364)</f>
        <v>0</v>
      </c>
      <c r="S364" s="79">
        <f>SUM(Gosforth:Ermelo!S364)</f>
        <v>0</v>
      </c>
      <c r="T364" s="79">
        <f>SUM(Gosforth:Ermelo!T364)</f>
        <v>0</v>
      </c>
      <c r="U364" s="78">
        <f>SUM(Gosforth:Ermelo!U364)</f>
        <v>0</v>
      </c>
      <c r="V364" s="77">
        <f>SUM(Gosforth:Ermelo!V364)</f>
        <v>0</v>
      </c>
      <c r="W364" s="79">
        <f>SUM(Gosforth:Ermelo!W364)</f>
        <v>0</v>
      </c>
      <c r="X364" s="79">
        <f>SUM(Gosforth:Ermelo!X364)</f>
        <v>0</v>
      </c>
      <c r="Y364" s="79">
        <f>SUM(Gosforth:Ermelo!Y364)</f>
        <v>0</v>
      </c>
      <c r="Z364" s="79">
        <f>SUM(Gosforth:Ermelo!Z364)</f>
        <v>0</v>
      </c>
      <c r="AA364" s="79">
        <f>SUM(Gosforth:Ermelo!AA364)</f>
        <v>0</v>
      </c>
      <c r="AB364" s="79">
        <f>SUM(Gosforth:Ermelo!AB364)</f>
        <v>0</v>
      </c>
      <c r="AC364" s="79">
        <f>SUM(Gosforth:Ermelo!AC364)</f>
        <v>0</v>
      </c>
      <c r="AD364" s="79">
        <f>SUM(Gosforth:Ermelo!AD364)</f>
        <v>0</v>
      </c>
      <c r="AE364" s="79">
        <f>SUM(Gosforth:Ermelo!AE364)</f>
        <v>0</v>
      </c>
      <c r="AF364" s="79">
        <f>SUM(Gosforth:Ermelo!AF364)</f>
        <v>0</v>
      </c>
      <c r="AG364" s="78">
        <f>SUM(Gosforth:Ermelo!AG364)</f>
        <v>0</v>
      </c>
      <c r="AH364" s="80">
        <f>SUM(Gosforth:Ermelo!AH364)</f>
        <v>0</v>
      </c>
      <c r="AI364" s="79">
        <f>SUM(Gosforth:Ermelo!AI364)</f>
        <v>0</v>
      </c>
      <c r="AJ364" s="79">
        <f>SUM(Gosforth:Ermelo!AJ364)</f>
        <v>0</v>
      </c>
      <c r="AK364" s="79">
        <f>SUM(Gosforth:Ermelo!AK364)</f>
        <v>0</v>
      </c>
      <c r="AL364" s="79">
        <f>SUM(Gosforth:Ermelo!AL364)</f>
        <v>0</v>
      </c>
      <c r="AM364" s="79">
        <f>SUM(Gosforth:Ermelo!AM364)</f>
        <v>0</v>
      </c>
      <c r="AN364" s="79">
        <f>SUM(Gosforth:Ermelo!AN364)</f>
        <v>0</v>
      </c>
      <c r="AO364" s="79">
        <f>SUM(Gosforth:Ermelo!AO364)</f>
        <v>0</v>
      </c>
      <c r="AP364" s="79">
        <f>SUM(Gosforth:Ermelo!AP364)</f>
        <v>0</v>
      </c>
      <c r="AQ364" s="79">
        <f>SUM(Gosforth:Ermelo!AQ364)</f>
        <v>0</v>
      </c>
      <c r="AR364" s="79">
        <f>SUM(Gosforth:Ermelo!AR364)</f>
        <v>0</v>
      </c>
      <c r="AS364" s="78">
        <f>SUM(Gosforth:Ermelo!AS364)</f>
        <v>0</v>
      </c>
      <c r="AT364" s="80">
        <f>SUM(Gosforth:Ermelo!AT364)</f>
        <v>0</v>
      </c>
      <c r="AU364" s="79">
        <f>SUM(Gosforth:Ermelo!AU364)</f>
        <v>0</v>
      </c>
      <c r="AV364" s="79">
        <f>SUM(Gosforth:Ermelo!AV364)</f>
        <v>0</v>
      </c>
      <c r="AW364" s="79">
        <f>SUM(Gosforth:Ermelo!AW364)</f>
        <v>0</v>
      </c>
      <c r="AX364" s="79">
        <f>SUM(Gosforth:Ermelo!AX364)</f>
        <v>0</v>
      </c>
      <c r="AY364" s="79">
        <f>SUM(Gosforth:Ermelo!AY364)</f>
        <v>0</v>
      </c>
      <c r="AZ364" s="79">
        <f>SUM(Gosforth:Ermelo!AZ364)</f>
        <v>0</v>
      </c>
      <c r="BA364" s="79">
        <f>SUM(Gosforth:Ermelo!BA364)</f>
        <v>0</v>
      </c>
      <c r="BB364" s="79">
        <f>SUM(Gosforth:Ermelo!BB364)</f>
        <v>0</v>
      </c>
      <c r="BC364" s="79">
        <f>SUM(Gosforth:Ermelo!BC364)</f>
        <v>0</v>
      </c>
      <c r="BD364" s="79">
        <f>SUM(Gosforth:Ermelo!BD364)</f>
        <v>0</v>
      </c>
      <c r="BE364" s="78">
        <f>SUM(Gosforth:Ermelo!BE364)</f>
        <v>0</v>
      </c>
      <c r="BF364" s="80">
        <f>SUM(Gosforth:Ermelo!BF364)</f>
        <v>0</v>
      </c>
      <c r="BG364" s="79">
        <f>SUM(Gosforth:Ermelo!BG364)</f>
        <v>0</v>
      </c>
      <c r="BH364" s="79">
        <f>SUM(Gosforth:Ermelo!BH364)</f>
        <v>0</v>
      </c>
      <c r="BI364" s="79">
        <f>SUM(Gosforth:Ermelo!BI364)</f>
        <v>0</v>
      </c>
      <c r="BJ364" s="79">
        <f>SUM(Gosforth:Ermelo!BJ364)</f>
        <v>0</v>
      </c>
      <c r="BK364" s="79">
        <f>SUM(Gosforth:Ermelo!BK364)</f>
        <v>0</v>
      </c>
      <c r="BL364" s="79">
        <f>SUM(Gosforth:Ermelo!BL364)</f>
        <v>0</v>
      </c>
      <c r="BM364" s="79">
        <f>SUM(Gosforth:Ermelo!BM364)</f>
        <v>0</v>
      </c>
      <c r="BN364" s="79">
        <f>SUM(Gosforth:Ermelo!BN364)</f>
        <v>0</v>
      </c>
      <c r="BO364" s="79">
        <f>SUM(Gosforth:Ermelo!BO364)</f>
        <v>0</v>
      </c>
      <c r="BP364" s="79">
        <f>SUM(Gosforth:Ermelo!BP364)</f>
        <v>0</v>
      </c>
      <c r="BQ364" s="78">
        <f>SUM(Gosforth:Ermelo!BQ364)</f>
        <v>0</v>
      </c>
      <c r="BR364" s="80">
        <f>SUM(Gosforth:Ermelo!BR364)</f>
        <v>0</v>
      </c>
      <c r="BS364" s="79">
        <f>SUM(Gosforth:Ermelo!BS364)</f>
        <v>0</v>
      </c>
      <c r="BT364" s="79">
        <f>SUM(Gosforth:Ermelo!BT364)</f>
        <v>0</v>
      </c>
      <c r="BU364" s="79">
        <f>SUM(Gosforth:Ermelo!BU364)</f>
        <v>0</v>
      </c>
      <c r="BV364" s="79">
        <f>SUM(Gosforth:Ermelo!BV364)</f>
        <v>0</v>
      </c>
      <c r="BW364" s="79">
        <f>SUM(Gosforth:Ermelo!BW364)</f>
        <v>0</v>
      </c>
      <c r="BX364" s="79">
        <f>SUM(Gosforth:Ermelo!BX364)</f>
        <v>0</v>
      </c>
      <c r="BY364" s="79">
        <f>SUM(Gosforth:Ermelo!BY364)</f>
        <v>0</v>
      </c>
      <c r="BZ364" s="79">
        <f>SUM(Gosforth:Ermelo!BZ364)</f>
        <v>0</v>
      </c>
      <c r="CA364" s="79">
        <f>SUM(Gosforth:Ermelo!CA364)</f>
        <v>0</v>
      </c>
      <c r="CB364" s="79">
        <f>SUM(Gosforth:Ermelo!CB364)</f>
        <v>0</v>
      </c>
      <c r="CC364" s="78">
        <f>SUM(Gosforth:Ermelo!CC364)</f>
        <v>0</v>
      </c>
      <c r="CD364" s="41" t="s">
        <v>54</v>
      </c>
    </row>
    <row r="365" spans="2:82" s="41" customFormat="1" ht="15">
      <c r="B365" s="75" t="s">
        <v>698</v>
      </c>
      <c r="C365" s="156" t="s">
        <v>699</v>
      </c>
      <c r="D365" s="132" t="s">
        <v>92</v>
      </c>
      <c r="E365" s="266">
        <f>SUM(Gosforth:Ermelo!E365)</f>
        <v>4</v>
      </c>
      <c r="F365" s="221" t="b">
        <f>(Gosforth!G365+Dalpark!G365+Leandra!G365+Trichardt!G365+Ermelo!G365)=G365</f>
        <v>1</v>
      </c>
      <c r="G365" s="76">
        <f t="shared" ref="G365:G367" si="114">+SUM(H365:CC365)</f>
        <v>0</v>
      </c>
      <c r="H365" s="77">
        <f>SUM(Gosforth:Ermelo!H365)</f>
        <v>0</v>
      </c>
      <c r="I365" s="78">
        <f>SUM(Gosforth:Ermelo!I365)</f>
        <v>0</v>
      </c>
      <c r="J365" s="77">
        <f>SUM(Gosforth:Ermelo!J365)</f>
        <v>0</v>
      </c>
      <c r="K365" s="79">
        <f>SUM(Gosforth:Ermelo!K365)</f>
        <v>0</v>
      </c>
      <c r="L365" s="79">
        <f>SUM(Gosforth:Ermelo!L365)</f>
        <v>0</v>
      </c>
      <c r="M365" s="79">
        <f>SUM(Gosforth:Ermelo!M365)</f>
        <v>0</v>
      </c>
      <c r="N365" s="79">
        <f>SUM(Gosforth:Ermelo!N365)</f>
        <v>0</v>
      </c>
      <c r="O365" s="79">
        <f>SUM(Gosforth:Ermelo!O365)</f>
        <v>0</v>
      </c>
      <c r="P365" s="79">
        <f>SUM(Gosforth:Ermelo!P365)</f>
        <v>0</v>
      </c>
      <c r="Q365" s="79">
        <f>SUM(Gosforth:Ermelo!Q365)</f>
        <v>0</v>
      </c>
      <c r="R365" s="79">
        <f>SUM(Gosforth:Ermelo!R365)</f>
        <v>0</v>
      </c>
      <c r="S365" s="79">
        <f>SUM(Gosforth:Ermelo!S365)</f>
        <v>0</v>
      </c>
      <c r="T365" s="79">
        <f>SUM(Gosforth:Ermelo!T365)</f>
        <v>0</v>
      </c>
      <c r="U365" s="78">
        <f>SUM(Gosforth:Ermelo!U365)</f>
        <v>0</v>
      </c>
      <c r="V365" s="77">
        <f>SUM(Gosforth:Ermelo!V365)</f>
        <v>0</v>
      </c>
      <c r="W365" s="79">
        <f>SUM(Gosforth:Ermelo!W365)</f>
        <v>0</v>
      </c>
      <c r="X365" s="79">
        <f>SUM(Gosforth:Ermelo!X365)</f>
        <v>0</v>
      </c>
      <c r="Y365" s="79">
        <f>SUM(Gosforth:Ermelo!Y365)</f>
        <v>0</v>
      </c>
      <c r="Z365" s="79">
        <f>SUM(Gosforth:Ermelo!Z365)</f>
        <v>0</v>
      </c>
      <c r="AA365" s="79">
        <f>SUM(Gosforth:Ermelo!AA365)</f>
        <v>0</v>
      </c>
      <c r="AB365" s="79">
        <f>SUM(Gosforth:Ermelo!AB365)</f>
        <v>0</v>
      </c>
      <c r="AC365" s="79">
        <f>SUM(Gosforth:Ermelo!AC365)</f>
        <v>0</v>
      </c>
      <c r="AD365" s="79">
        <f>SUM(Gosforth:Ermelo!AD365)</f>
        <v>0</v>
      </c>
      <c r="AE365" s="79">
        <f>SUM(Gosforth:Ermelo!AE365)</f>
        <v>0</v>
      </c>
      <c r="AF365" s="79">
        <f>SUM(Gosforth:Ermelo!AF365)</f>
        <v>0</v>
      </c>
      <c r="AG365" s="78">
        <f>SUM(Gosforth:Ermelo!AG365)</f>
        <v>0</v>
      </c>
      <c r="AH365" s="80">
        <f>SUM(Gosforth:Ermelo!AH365)</f>
        <v>0</v>
      </c>
      <c r="AI365" s="79">
        <f>SUM(Gosforth:Ermelo!AI365)</f>
        <v>0</v>
      </c>
      <c r="AJ365" s="79">
        <f>SUM(Gosforth:Ermelo!AJ365)</f>
        <v>0</v>
      </c>
      <c r="AK365" s="79">
        <f>SUM(Gosforth:Ermelo!AK365)</f>
        <v>0</v>
      </c>
      <c r="AL365" s="79">
        <f>SUM(Gosforth:Ermelo!AL365)</f>
        <v>0</v>
      </c>
      <c r="AM365" s="79">
        <f>SUM(Gosforth:Ermelo!AM365)</f>
        <v>0</v>
      </c>
      <c r="AN365" s="79">
        <f>SUM(Gosforth:Ermelo!AN365)</f>
        <v>0</v>
      </c>
      <c r="AO365" s="79">
        <f>SUM(Gosforth:Ermelo!AO365)</f>
        <v>0</v>
      </c>
      <c r="AP365" s="79">
        <f>SUM(Gosforth:Ermelo!AP365)</f>
        <v>0</v>
      </c>
      <c r="AQ365" s="79">
        <f>SUM(Gosforth:Ermelo!AQ365)</f>
        <v>0</v>
      </c>
      <c r="AR365" s="79">
        <f>SUM(Gosforth:Ermelo!AR365)</f>
        <v>0</v>
      </c>
      <c r="AS365" s="78">
        <f>SUM(Gosforth:Ermelo!AS365)</f>
        <v>0</v>
      </c>
      <c r="AT365" s="80">
        <f>SUM(Gosforth:Ermelo!AT365)</f>
        <v>0</v>
      </c>
      <c r="AU365" s="79">
        <f>SUM(Gosforth:Ermelo!AU365)</f>
        <v>0</v>
      </c>
      <c r="AV365" s="79">
        <f>SUM(Gosforth:Ermelo!AV365)</f>
        <v>0</v>
      </c>
      <c r="AW365" s="79">
        <f>SUM(Gosforth:Ermelo!AW365)</f>
        <v>0</v>
      </c>
      <c r="AX365" s="79">
        <f>SUM(Gosforth:Ermelo!AX365)</f>
        <v>0</v>
      </c>
      <c r="AY365" s="79">
        <f>SUM(Gosforth:Ermelo!AY365)</f>
        <v>0</v>
      </c>
      <c r="AZ365" s="79">
        <f>SUM(Gosforth:Ermelo!AZ365)</f>
        <v>0</v>
      </c>
      <c r="BA365" s="79">
        <f>SUM(Gosforth:Ermelo!BA365)</f>
        <v>0</v>
      </c>
      <c r="BB365" s="79">
        <f>SUM(Gosforth:Ermelo!BB365)</f>
        <v>0</v>
      </c>
      <c r="BC365" s="79">
        <f>SUM(Gosforth:Ermelo!BC365)</f>
        <v>0</v>
      </c>
      <c r="BD365" s="79">
        <f>SUM(Gosforth:Ermelo!BD365)</f>
        <v>0</v>
      </c>
      <c r="BE365" s="78">
        <f>SUM(Gosforth:Ermelo!BE365)</f>
        <v>0</v>
      </c>
      <c r="BF365" s="80">
        <f>SUM(Gosforth:Ermelo!BF365)</f>
        <v>0</v>
      </c>
      <c r="BG365" s="79">
        <f>SUM(Gosforth:Ermelo!BG365)</f>
        <v>0</v>
      </c>
      <c r="BH365" s="79">
        <f>SUM(Gosforth:Ermelo!BH365)</f>
        <v>0</v>
      </c>
      <c r="BI365" s="79">
        <f>SUM(Gosforth:Ermelo!BI365)</f>
        <v>0</v>
      </c>
      <c r="BJ365" s="79">
        <f>SUM(Gosforth:Ermelo!BJ365)</f>
        <v>0</v>
      </c>
      <c r="BK365" s="79">
        <f>SUM(Gosforth:Ermelo!BK365)</f>
        <v>0</v>
      </c>
      <c r="BL365" s="79">
        <f>SUM(Gosforth:Ermelo!BL365)</f>
        <v>0</v>
      </c>
      <c r="BM365" s="79">
        <f>SUM(Gosforth:Ermelo!BM365)</f>
        <v>0</v>
      </c>
      <c r="BN365" s="79">
        <f>SUM(Gosforth:Ermelo!BN365)</f>
        <v>0</v>
      </c>
      <c r="BO365" s="79">
        <f>SUM(Gosforth:Ermelo!BO365)</f>
        <v>0</v>
      </c>
      <c r="BP365" s="79">
        <f>SUM(Gosforth:Ermelo!BP365)</f>
        <v>0</v>
      </c>
      <c r="BQ365" s="78">
        <f>SUM(Gosforth:Ermelo!BQ365)</f>
        <v>0</v>
      </c>
      <c r="BR365" s="80">
        <f>SUM(Gosforth:Ermelo!BR365)</f>
        <v>0</v>
      </c>
      <c r="BS365" s="79">
        <f>SUM(Gosforth:Ermelo!BS365)</f>
        <v>0</v>
      </c>
      <c r="BT365" s="79">
        <f>SUM(Gosforth:Ermelo!BT365)</f>
        <v>0</v>
      </c>
      <c r="BU365" s="79">
        <f>SUM(Gosforth:Ermelo!BU365)</f>
        <v>0</v>
      </c>
      <c r="BV365" s="79">
        <f>SUM(Gosforth:Ermelo!BV365)</f>
        <v>0</v>
      </c>
      <c r="BW365" s="79">
        <f>SUM(Gosforth:Ermelo!BW365)</f>
        <v>0</v>
      </c>
      <c r="BX365" s="79">
        <f>SUM(Gosforth:Ermelo!BX365)</f>
        <v>0</v>
      </c>
      <c r="BY365" s="79">
        <f>SUM(Gosforth:Ermelo!BY365)</f>
        <v>0</v>
      </c>
      <c r="BZ365" s="79">
        <f>SUM(Gosforth:Ermelo!BZ365)</f>
        <v>0</v>
      </c>
      <c r="CA365" s="79">
        <f>SUM(Gosforth:Ermelo!CA365)</f>
        <v>0</v>
      </c>
      <c r="CB365" s="79">
        <f>SUM(Gosforth:Ermelo!CB365)</f>
        <v>0</v>
      </c>
      <c r="CC365" s="78">
        <f>SUM(Gosforth:Ermelo!CC365)</f>
        <v>0</v>
      </c>
      <c r="CD365" s="41" t="s">
        <v>54</v>
      </c>
    </row>
    <row r="366" spans="2:82" s="41" customFormat="1" ht="15">
      <c r="B366" s="75" t="s">
        <v>700</v>
      </c>
      <c r="C366" s="131" t="s">
        <v>577</v>
      </c>
      <c r="D366" s="132" t="s">
        <v>92</v>
      </c>
      <c r="E366" s="266">
        <f>SUM(Gosforth:Ermelo!E366)</f>
        <v>4</v>
      </c>
      <c r="F366" s="221" t="b">
        <f>(Gosforth!G366+Dalpark!G366+Leandra!G366+Trichardt!G366+Ermelo!G366)=G366</f>
        <v>1</v>
      </c>
      <c r="G366" s="76">
        <f t="shared" si="114"/>
        <v>0</v>
      </c>
      <c r="H366" s="77">
        <f>SUM(Gosforth:Ermelo!H366)</f>
        <v>0</v>
      </c>
      <c r="I366" s="78">
        <f>SUM(Gosforth:Ermelo!I366)</f>
        <v>0</v>
      </c>
      <c r="J366" s="77">
        <f>SUM(Gosforth:Ermelo!J366)</f>
        <v>0</v>
      </c>
      <c r="K366" s="79">
        <f>SUM(Gosforth:Ermelo!K366)</f>
        <v>0</v>
      </c>
      <c r="L366" s="79">
        <f>SUM(Gosforth:Ermelo!L366)</f>
        <v>0</v>
      </c>
      <c r="M366" s="79">
        <f>SUM(Gosforth:Ermelo!M366)</f>
        <v>0</v>
      </c>
      <c r="N366" s="79">
        <f>SUM(Gosforth:Ermelo!N366)</f>
        <v>0</v>
      </c>
      <c r="O366" s="79">
        <f>SUM(Gosforth:Ermelo!O366)</f>
        <v>0</v>
      </c>
      <c r="P366" s="79">
        <f>SUM(Gosforth:Ermelo!P366)</f>
        <v>0</v>
      </c>
      <c r="Q366" s="79">
        <f>SUM(Gosforth:Ermelo!Q366)</f>
        <v>0</v>
      </c>
      <c r="R366" s="79">
        <f>SUM(Gosforth:Ermelo!R366)</f>
        <v>0</v>
      </c>
      <c r="S366" s="79">
        <f>SUM(Gosforth:Ermelo!S366)</f>
        <v>0</v>
      </c>
      <c r="T366" s="79">
        <f>SUM(Gosforth:Ermelo!T366)</f>
        <v>0</v>
      </c>
      <c r="U366" s="78">
        <f>SUM(Gosforth:Ermelo!U366)</f>
        <v>0</v>
      </c>
      <c r="V366" s="77">
        <f>SUM(Gosforth:Ermelo!V366)</f>
        <v>0</v>
      </c>
      <c r="W366" s="79">
        <f>SUM(Gosforth:Ermelo!W366)</f>
        <v>0</v>
      </c>
      <c r="X366" s="79">
        <f>SUM(Gosforth:Ermelo!X366)</f>
        <v>0</v>
      </c>
      <c r="Y366" s="79">
        <f>SUM(Gosforth:Ermelo!Y366)</f>
        <v>0</v>
      </c>
      <c r="Z366" s="79">
        <f>SUM(Gosforth:Ermelo!Z366)</f>
        <v>0</v>
      </c>
      <c r="AA366" s="79">
        <f>SUM(Gosforth:Ermelo!AA366)</f>
        <v>0</v>
      </c>
      <c r="AB366" s="79">
        <f>SUM(Gosforth:Ermelo!AB366)</f>
        <v>0</v>
      </c>
      <c r="AC366" s="79">
        <f>SUM(Gosforth:Ermelo!AC366)</f>
        <v>0</v>
      </c>
      <c r="AD366" s="79">
        <f>SUM(Gosforth:Ermelo!AD366)</f>
        <v>0</v>
      </c>
      <c r="AE366" s="79">
        <f>SUM(Gosforth:Ermelo!AE366)</f>
        <v>0</v>
      </c>
      <c r="AF366" s="79">
        <f>SUM(Gosforth:Ermelo!AF366)</f>
        <v>0</v>
      </c>
      <c r="AG366" s="78">
        <f>SUM(Gosforth:Ermelo!AG366)</f>
        <v>0</v>
      </c>
      <c r="AH366" s="80">
        <f>SUM(Gosforth:Ermelo!AH366)</f>
        <v>0</v>
      </c>
      <c r="AI366" s="79">
        <f>SUM(Gosforth:Ermelo!AI366)</f>
        <v>0</v>
      </c>
      <c r="AJ366" s="79">
        <f>SUM(Gosforth:Ermelo!AJ366)</f>
        <v>0</v>
      </c>
      <c r="AK366" s="79">
        <f>SUM(Gosforth:Ermelo!AK366)</f>
        <v>0</v>
      </c>
      <c r="AL366" s="79">
        <f>SUM(Gosforth:Ermelo!AL366)</f>
        <v>0</v>
      </c>
      <c r="AM366" s="79">
        <f>SUM(Gosforth:Ermelo!AM366)</f>
        <v>0</v>
      </c>
      <c r="AN366" s="79">
        <f>SUM(Gosforth:Ermelo!AN366)</f>
        <v>0</v>
      </c>
      <c r="AO366" s="79">
        <f>SUM(Gosforth:Ermelo!AO366)</f>
        <v>0</v>
      </c>
      <c r="AP366" s="79">
        <f>SUM(Gosforth:Ermelo!AP366)</f>
        <v>0</v>
      </c>
      <c r="AQ366" s="79">
        <f>SUM(Gosforth:Ermelo!AQ366)</f>
        <v>0</v>
      </c>
      <c r="AR366" s="79">
        <f>SUM(Gosforth:Ermelo!AR366)</f>
        <v>0</v>
      </c>
      <c r="AS366" s="78">
        <f>SUM(Gosforth:Ermelo!AS366)</f>
        <v>0</v>
      </c>
      <c r="AT366" s="80">
        <f>SUM(Gosforth:Ermelo!AT366)</f>
        <v>0</v>
      </c>
      <c r="AU366" s="79">
        <f>SUM(Gosforth:Ermelo!AU366)</f>
        <v>0</v>
      </c>
      <c r="AV366" s="79">
        <f>SUM(Gosforth:Ermelo!AV366)</f>
        <v>0</v>
      </c>
      <c r="AW366" s="79">
        <f>SUM(Gosforth:Ermelo!AW366)</f>
        <v>0</v>
      </c>
      <c r="AX366" s="79">
        <f>SUM(Gosforth:Ermelo!AX366)</f>
        <v>0</v>
      </c>
      <c r="AY366" s="79">
        <f>SUM(Gosforth:Ermelo!AY366)</f>
        <v>0</v>
      </c>
      <c r="AZ366" s="79">
        <f>SUM(Gosforth:Ermelo!AZ366)</f>
        <v>0</v>
      </c>
      <c r="BA366" s="79">
        <f>SUM(Gosforth:Ermelo!BA366)</f>
        <v>0</v>
      </c>
      <c r="BB366" s="79">
        <f>SUM(Gosforth:Ermelo!BB366)</f>
        <v>0</v>
      </c>
      <c r="BC366" s="79">
        <f>SUM(Gosforth:Ermelo!BC366)</f>
        <v>0</v>
      </c>
      <c r="BD366" s="79">
        <f>SUM(Gosforth:Ermelo!BD366)</f>
        <v>0</v>
      </c>
      <c r="BE366" s="78">
        <f>SUM(Gosforth:Ermelo!BE366)</f>
        <v>0</v>
      </c>
      <c r="BF366" s="80">
        <f>SUM(Gosforth:Ermelo!BF366)</f>
        <v>0</v>
      </c>
      <c r="BG366" s="79">
        <f>SUM(Gosforth:Ermelo!BG366)</f>
        <v>0</v>
      </c>
      <c r="BH366" s="79">
        <f>SUM(Gosforth:Ermelo!BH366)</f>
        <v>0</v>
      </c>
      <c r="BI366" s="79">
        <f>SUM(Gosforth:Ermelo!BI366)</f>
        <v>0</v>
      </c>
      <c r="BJ366" s="79">
        <f>SUM(Gosforth:Ermelo!BJ366)</f>
        <v>0</v>
      </c>
      <c r="BK366" s="79">
        <f>SUM(Gosforth:Ermelo!BK366)</f>
        <v>0</v>
      </c>
      <c r="BL366" s="79">
        <f>SUM(Gosforth:Ermelo!BL366)</f>
        <v>0</v>
      </c>
      <c r="BM366" s="79">
        <f>SUM(Gosforth:Ermelo!BM366)</f>
        <v>0</v>
      </c>
      <c r="BN366" s="79">
        <f>SUM(Gosforth:Ermelo!BN366)</f>
        <v>0</v>
      </c>
      <c r="BO366" s="79">
        <f>SUM(Gosforth:Ermelo!BO366)</f>
        <v>0</v>
      </c>
      <c r="BP366" s="79">
        <f>SUM(Gosforth:Ermelo!BP366)</f>
        <v>0</v>
      </c>
      <c r="BQ366" s="78">
        <f>SUM(Gosforth:Ermelo!BQ366)</f>
        <v>0</v>
      </c>
      <c r="BR366" s="80">
        <f>SUM(Gosforth:Ermelo!BR366)</f>
        <v>0</v>
      </c>
      <c r="BS366" s="79">
        <f>SUM(Gosforth:Ermelo!BS366)</f>
        <v>0</v>
      </c>
      <c r="BT366" s="79">
        <f>SUM(Gosforth:Ermelo!BT366)</f>
        <v>0</v>
      </c>
      <c r="BU366" s="79">
        <f>SUM(Gosforth:Ermelo!BU366)</f>
        <v>0</v>
      </c>
      <c r="BV366" s="79">
        <f>SUM(Gosforth:Ermelo!BV366)</f>
        <v>0</v>
      </c>
      <c r="BW366" s="79">
        <f>SUM(Gosforth:Ermelo!BW366)</f>
        <v>0</v>
      </c>
      <c r="BX366" s="79">
        <f>SUM(Gosforth:Ermelo!BX366)</f>
        <v>0</v>
      </c>
      <c r="BY366" s="79">
        <f>SUM(Gosforth:Ermelo!BY366)</f>
        <v>0</v>
      </c>
      <c r="BZ366" s="79">
        <f>SUM(Gosforth:Ermelo!BZ366)</f>
        <v>0</v>
      </c>
      <c r="CA366" s="79">
        <f>SUM(Gosforth:Ermelo!CA366)</f>
        <v>0</v>
      </c>
      <c r="CB366" s="79">
        <f>SUM(Gosforth:Ermelo!CB366)</f>
        <v>0</v>
      </c>
      <c r="CC366" s="78">
        <f>SUM(Gosforth:Ermelo!CC366)</f>
        <v>0</v>
      </c>
      <c r="CD366" s="41" t="s">
        <v>54</v>
      </c>
    </row>
    <row r="367" spans="2:82" s="41" customFormat="1" ht="15">
      <c r="B367" s="75" t="s">
        <v>701</v>
      </c>
      <c r="C367" s="131" t="s">
        <v>611</v>
      </c>
      <c r="D367" s="132" t="s">
        <v>92</v>
      </c>
      <c r="E367" s="266">
        <f>SUM(Gosforth:Ermelo!E367)</f>
        <v>4</v>
      </c>
      <c r="F367" s="221" t="b">
        <f>(Gosforth!G367+Dalpark!G367+Leandra!G367+Trichardt!G367+Ermelo!G367)=G367</f>
        <v>1</v>
      </c>
      <c r="G367" s="76">
        <f t="shared" si="114"/>
        <v>0</v>
      </c>
      <c r="H367" s="77">
        <f>SUM(Gosforth:Ermelo!H367)</f>
        <v>0</v>
      </c>
      <c r="I367" s="78">
        <f>SUM(Gosforth:Ermelo!I367)</f>
        <v>0</v>
      </c>
      <c r="J367" s="77">
        <f>SUM(Gosforth:Ermelo!J367)</f>
        <v>0</v>
      </c>
      <c r="K367" s="79">
        <f>SUM(Gosforth:Ermelo!K367)</f>
        <v>0</v>
      </c>
      <c r="L367" s="79">
        <f>SUM(Gosforth:Ermelo!L367)</f>
        <v>0</v>
      </c>
      <c r="M367" s="79">
        <f>SUM(Gosforth:Ermelo!M367)</f>
        <v>0</v>
      </c>
      <c r="N367" s="79">
        <f>SUM(Gosforth:Ermelo!N367)</f>
        <v>0</v>
      </c>
      <c r="O367" s="79">
        <f>SUM(Gosforth:Ermelo!O367)</f>
        <v>0</v>
      </c>
      <c r="P367" s="79">
        <f>SUM(Gosforth:Ermelo!P367)</f>
        <v>0</v>
      </c>
      <c r="Q367" s="79">
        <f>SUM(Gosforth:Ermelo!Q367)</f>
        <v>0</v>
      </c>
      <c r="R367" s="79">
        <f>SUM(Gosforth:Ermelo!R367)</f>
        <v>0</v>
      </c>
      <c r="S367" s="79">
        <f>SUM(Gosforth:Ermelo!S367)</f>
        <v>0</v>
      </c>
      <c r="T367" s="79">
        <f>SUM(Gosforth:Ermelo!T367)</f>
        <v>0</v>
      </c>
      <c r="U367" s="78">
        <f>SUM(Gosforth:Ermelo!U367)</f>
        <v>0</v>
      </c>
      <c r="V367" s="77">
        <f>SUM(Gosforth:Ermelo!V367)</f>
        <v>0</v>
      </c>
      <c r="W367" s="79">
        <f>SUM(Gosforth:Ermelo!W367)</f>
        <v>0</v>
      </c>
      <c r="X367" s="79">
        <f>SUM(Gosforth:Ermelo!X367)</f>
        <v>0</v>
      </c>
      <c r="Y367" s="79">
        <f>SUM(Gosforth:Ermelo!Y367)</f>
        <v>0</v>
      </c>
      <c r="Z367" s="79">
        <f>SUM(Gosforth:Ermelo!Z367)</f>
        <v>0</v>
      </c>
      <c r="AA367" s="79">
        <f>SUM(Gosforth:Ermelo!AA367)</f>
        <v>0</v>
      </c>
      <c r="AB367" s="79">
        <f>SUM(Gosforth:Ermelo!AB367)</f>
        <v>0</v>
      </c>
      <c r="AC367" s="79">
        <f>SUM(Gosforth:Ermelo!AC367)</f>
        <v>0</v>
      </c>
      <c r="AD367" s="79">
        <f>SUM(Gosforth:Ermelo!AD367)</f>
        <v>0</v>
      </c>
      <c r="AE367" s="79">
        <f>SUM(Gosforth:Ermelo!AE367)</f>
        <v>0</v>
      </c>
      <c r="AF367" s="79">
        <f>SUM(Gosforth:Ermelo!AF367)</f>
        <v>0</v>
      </c>
      <c r="AG367" s="78">
        <f>SUM(Gosforth:Ermelo!AG367)</f>
        <v>0</v>
      </c>
      <c r="AH367" s="80">
        <f>SUM(Gosforth:Ermelo!AH367)</f>
        <v>0</v>
      </c>
      <c r="AI367" s="79">
        <f>SUM(Gosforth:Ermelo!AI367)</f>
        <v>0</v>
      </c>
      <c r="AJ367" s="79">
        <f>SUM(Gosforth:Ermelo!AJ367)</f>
        <v>0</v>
      </c>
      <c r="AK367" s="79">
        <f>SUM(Gosforth:Ermelo!AK367)</f>
        <v>0</v>
      </c>
      <c r="AL367" s="79">
        <f>SUM(Gosforth:Ermelo!AL367)</f>
        <v>0</v>
      </c>
      <c r="AM367" s="79">
        <f>SUM(Gosforth:Ermelo!AM367)</f>
        <v>0</v>
      </c>
      <c r="AN367" s="79">
        <f>SUM(Gosforth:Ermelo!AN367)</f>
        <v>0</v>
      </c>
      <c r="AO367" s="79">
        <f>SUM(Gosforth:Ermelo!AO367)</f>
        <v>0</v>
      </c>
      <c r="AP367" s="79">
        <f>SUM(Gosforth:Ermelo!AP367)</f>
        <v>0</v>
      </c>
      <c r="AQ367" s="79">
        <f>SUM(Gosforth:Ermelo!AQ367)</f>
        <v>0</v>
      </c>
      <c r="AR367" s="79">
        <f>SUM(Gosforth:Ermelo!AR367)</f>
        <v>0</v>
      </c>
      <c r="AS367" s="78">
        <f>SUM(Gosforth:Ermelo!AS367)</f>
        <v>0</v>
      </c>
      <c r="AT367" s="80">
        <f>SUM(Gosforth:Ermelo!AT367)</f>
        <v>0</v>
      </c>
      <c r="AU367" s="79">
        <f>SUM(Gosforth:Ermelo!AU367)</f>
        <v>0</v>
      </c>
      <c r="AV367" s="79">
        <f>SUM(Gosforth:Ermelo!AV367)</f>
        <v>0</v>
      </c>
      <c r="AW367" s="79">
        <f>SUM(Gosforth:Ermelo!AW367)</f>
        <v>0</v>
      </c>
      <c r="AX367" s="79">
        <f>SUM(Gosforth:Ermelo!AX367)</f>
        <v>0</v>
      </c>
      <c r="AY367" s="79">
        <f>SUM(Gosforth:Ermelo!AY367)</f>
        <v>0</v>
      </c>
      <c r="AZ367" s="79">
        <f>SUM(Gosforth:Ermelo!AZ367)</f>
        <v>0</v>
      </c>
      <c r="BA367" s="79">
        <f>SUM(Gosforth:Ermelo!BA367)</f>
        <v>0</v>
      </c>
      <c r="BB367" s="79">
        <f>SUM(Gosforth:Ermelo!BB367)</f>
        <v>0</v>
      </c>
      <c r="BC367" s="79">
        <f>SUM(Gosforth:Ermelo!BC367)</f>
        <v>0</v>
      </c>
      <c r="BD367" s="79">
        <f>SUM(Gosforth:Ermelo!BD367)</f>
        <v>0</v>
      </c>
      <c r="BE367" s="78">
        <f>SUM(Gosforth:Ermelo!BE367)</f>
        <v>0</v>
      </c>
      <c r="BF367" s="80">
        <f>SUM(Gosforth:Ermelo!BF367)</f>
        <v>0</v>
      </c>
      <c r="BG367" s="79">
        <f>SUM(Gosforth:Ermelo!BG367)</f>
        <v>0</v>
      </c>
      <c r="BH367" s="79">
        <f>SUM(Gosforth:Ermelo!BH367)</f>
        <v>0</v>
      </c>
      <c r="BI367" s="79">
        <f>SUM(Gosforth:Ermelo!BI367)</f>
        <v>0</v>
      </c>
      <c r="BJ367" s="79">
        <f>SUM(Gosforth:Ermelo!BJ367)</f>
        <v>0</v>
      </c>
      <c r="BK367" s="79">
        <f>SUM(Gosforth:Ermelo!BK367)</f>
        <v>0</v>
      </c>
      <c r="BL367" s="79">
        <f>SUM(Gosforth:Ermelo!BL367)</f>
        <v>0</v>
      </c>
      <c r="BM367" s="79">
        <f>SUM(Gosforth:Ermelo!BM367)</f>
        <v>0</v>
      </c>
      <c r="BN367" s="79">
        <f>SUM(Gosforth:Ermelo!BN367)</f>
        <v>0</v>
      </c>
      <c r="BO367" s="79">
        <f>SUM(Gosforth:Ermelo!BO367)</f>
        <v>0</v>
      </c>
      <c r="BP367" s="79">
        <f>SUM(Gosforth:Ermelo!BP367)</f>
        <v>0</v>
      </c>
      <c r="BQ367" s="78">
        <f>SUM(Gosforth:Ermelo!BQ367)</f>
        <v>0</v>
      </c>
      <c r="BR367" s="80">
        <f>SUM(Gosforth:Ermelo!BR367)</f>
        <v>0</v>
      </c>
      <c r="BS367" s="79">
        <f>SUM(Gosforth:Ermelo!BS367)</f>
        <v>0</v>
      </c>
      <c r="BT367" s="79">
        <f>SUM(Gosforth:Ermelo!BT367)</f>
        <v>0</v>
      </c>
      <c r="BU367" s="79">
        <f>SUM(Gosforth:Ermelo!BU367)</f>
        <v>0</v>
      </c>
      <c r="BV367" s="79">
        <f>SUM(Gosforth:Ermelo!BV367)</f>
        <v>0</v>
      </c>
      <c r="BW367" s="79">
        <f>SUM(Gosforth:Ermelo!BW367)</f>
        <v>0</v>
      </c>
      <c r="BX367" s="79">
        <f>SUM(Gosforth:Ermelo!BX367)</f>
        <v>0</v>
      </c>
      <c r="BY367" s="79">
        <f>SUM(Gosforth:Ermelo!BY367)</f>
        <v>0</v>
      </c>
      <c r="BZ367" s="79">
        <f>SUM(Gosforth:Ermelo!BZ367)</f>
        <v>0</v>
      </c>
      <c r="CA367" s="79">
        <f>SUM(Gosforth:Ermelo!CA367)</f>
        <v>0</v>
      </c>
      <c r="CB367" s="79">
        <f>SUM(Gosforth:Ermelo!CB367)</f>
        <v>0</v>
      </c>
      <c r="CC367" s="78">
        <f>SUM(Gosforth:Ermelo!CC367)</f>
        <v>0</v>
      </c>
      <c r="CD367" s="41" t="s">
        <v>54</v>
      </c>
    </row>
    <row r="368" spans="2:82" s="157" customFormat="1" ht="15">
      <c r="B368" s="103" t="s">
        <v>702</v>
      </c>
      <c r="C368" s="286" t="s">
        <v>703</v>
      </c>
      <c r="D368" s="132"/>
      <c r="E368" s="266"/>
      <c r="F368" s="221" t="b">
        <f>(Gosforth!G368+Dalpark!G368+Leandra!G368+Trichardt!G368+Ermelo!G368)=G368</f>
        <v>1</v>
      </c>
      <c r="G368" s="76"/>
      <c r="H368" s="77"/>
      <c r="I368" s="78"/>
      <c r="J368" s="77"/>
      <c r="K368" s="79"/>
      <c r="L368" s="79"/>
      <c r="M368" s="79"/>
      <c r="N368" s="79"/>
      <c r="O368" s="79"/>
      <c r="P368" s="79"/>
      <c r="Q368" s="79"/>
      <c r="R368" s="79"/>
      <c r="S368" s="79"/>
      <c r="T368" s="79"/>
      <c r="U368" s="78"/>
      <c r="V368" s="77"/>
      <c r="W368" s="79"/>
      <c r="X368" s="79"/>
      <c r="Y368" s="79"/>
      <c r="Z368" s="79"/>
      <c r="AA368" s="79"/>
      <c r="AB368" s="79"/>
      <c r="AC368" s="79"/>
      <c r="AD368" s="79"/>
      <c r="AE368" s="79"/>
      <c r="AF368" s="79"/>
      <c r="AG368" s="78"/>
      <c r="AH368" s="80"/>
      <c r="AI368" s="79"/>
      <c r="AJ368" s="79"/>
      <c r="AK368" s="79"/>
      <c r="AL368" s="79"/>
      <c r="AM368" s="79"/>
      <c r="AN368" s="79"/>
      <c r="AO368" s="79"/>
      <c r="AP368" s="79"/>
      <c r="AQ368" s="79"/>
      <c r="AR368" s="79"/>
      <c r="AS368" s="78"/>
      <c r="AT368" s="80"/>
      <c r="AU368" s="79"/>
      <c r="AV368" s="79"/>
      <c r="AW368" s="79"/>
      <c r="AX368" s="79"/>
      <c r="AY368" s="79"/>
      <c r="AZ368" s="79"/>
      <c r="BA368" s="79"/>
      <c r="BB368" s="79"/>
      <c r="BC368" s="79"/>
      <c r="BD368" s="79"/>
      <c r="BE368" s="78"/>
      <c r="BF368" s="80"/>
      <c r="BG368" s="79"/>
      <c r="BH368" s="79"/>
      <c r="BI368" s="79"/>
      <c r="BJ368" s="79"/>
      <c r="BK368" s="79"/>
      <c r="BL368" s="79"/>
      <c r="BM368" s="79"/>
      <c r="BN368" s="79"/>
      <c r="BO368" s="79"/>
      <c r="BP368" s="79"/>
      <c r="BQ368" s="78"/>
      <c r="BR368" s="80"/>
      <c r="BS368" s="79"/>
      <c r="BT368" s="79"/>
      <c r="BU368" s="79"/>
      <c r="BV368" s="79"/>
      <c r="BW368" s="79"/>
      <c r="BX368" s="79"/>
      <c r="BY368" s="79"/>
      <c r="BZ368" s="79"/>
      <c r="CA368" s="79"/>
      <c r="CB368" s="79"/>
      <c r="CC368" s="78"/>
      <c r="CD368" s="41"/>
    </row>
    <row r="369" spans="1:82" s="157" customFormat="1" ht="15">
      <c r="B369" s="75" t="s">
        <v>704</v>
      </c>
      <c r="C369" s="131" t="s">
        <v>328</v>
      </c>
      <c r="D369" s="132" t="s">
        <v>501</v>
      </c>
      <c r="E369" s="266">
        <f>SUM(Gosforth:Ermelo!E369)</f>
        <v>48</v>
      </c>
      <c r="F369" s="221" t="b">
        <f>(Gosforth!G369+Dalpark!G369+Leandra!G369+Trichardt!G369+Ermelo!G369)=G369</f>
        <v>1</v>
      </c>
      <c r="G369" s="76">
        <f t="shared" si="113"/>
        <v>0</v>
      </c>
      <c r="H369" s="77">
        <f>SUM(Gosforth:Ermelo!H369)</f>
        <v>0</v>
      </c>
      <c r="I369" s="78">
        <f>SUM(Gosforth:Ermelo!I369)</f>
        <v>0</v>
      </c>
      <c r="J369" s="77">
        <f>SUM(Gosforth:Ermelo!J369)</f>
        <v>0</v>
      </c>
      <c r="K369" s="79">
        <f>SUM(Gosforth:Ermelo!K369)</f>
        <v>0</v>
      </c>
      <c r="L369" s="79">
        <f>SUM(Gosforth:Ermelo!L369)</f>
        <v>0</v>
      </c>
      <c r="M369" s="79">
        <f>SUM(Gosforth:Ermelo!M369)</f>
        <v>0</v>
      </c>
      <c r="N369" s="79">
        <f>SUM(Gosforth:Ermelo!N369)</f>
        <v>0</v>
      </c>
      <c r="O369" s="79">
        <f>SUM(Gosforth:Ermelo!O369)</f>
        <v>0</v>
      </c>
      <c r="P369" s="79">
        <f>SUM(Gosforth:Ermelo!P369)</f>
        <v>0</v>
      </c>
      <c r="Q369" s="79">
        <f>SUM(Gosforth:Ermelo!Q369)</f>
        <v>0</v>
      </c>
      <c r="R369" s="79">
        <f>SUM(Gosforth:Ermelo!R369)</f>
        <v>0</v>
      </c>
      <c r="S369" s="79">
        <f>SUM(Gosforth:Ermelo!S369)</f>
        <v>0</v>
      </c>
      <c r="T369" s="79">
        <f>SUM(Gosforth:Ermelo!T369)</f>
        <v>0</v>
      </c>
      <c r="U369" s="78">
        <f>SUM(Gosforth:Ermelo!U369)</f>
        <v>0</v>
      </c>
      <c r="V369" s="77">
        <f>SUM(Gosforth:Ermelo!V369)</f>
        <v>0</v>
      </c>
      <c r="W369" s="79">
        <f>SUM(Gosforth:Ermelo!W369)</f>
        <v>0</v>
      </c>
      <c r="X369" s="79">
        <f>SUM(Gosforth:Ermelo!X369)</f>
        <v>0</v>
      </c>
      <c r="Y369" s="79">
        <f>SUM(Gosforth:Ermelo!Y369)</f>
        <v>0</v>
      </c>
      <c r="Z369" s="79">
        <f>SUM(Gosforth:Ermelo!Z369)</f>
        <v>0</v>
      </c>
      <c r="AA369" s="79">
        <f>SUM(Gosforth:Ermelo!AA369)</f>
        <v>0</v>
      </c>
      <c r="AB369" s="79">
        <f>SUM(Gosforth:Ermelo!AB369)</f>
        <v>0</v>
      </c>
      <c r="AC369" s="79">
        <f>SUM(Gosforth:Ermelo!AC369)</f>
        <v>0</v>
      </c>
      <c r="AD369" s="79">
        <f>SUM(Gosforth:Ermelo!AD369)</f>
        <v>0</v>
      </c>
      <c r="AE369" s="79">
        <f>SUM(Gosforth:Ermelo!AE369)</f>
        <v>0</v>
      </c>
      <c r="AF369" s="79">
        <f>SUM(Gosforth:Ermelo!AF369)</f>
        <v>0</v>
      </c>
      <c r="AG369" s="78">
        <f>SUM(Gosforth:Ermelo!AG369)</f>
        <v>0</v>
      </c>
      <c r="AH369" s="80">
        <f>SUM(Gosforth:Ermelo!AH369)</f>
        <v>0</v>
      </c>
      <c r="AI369" s="79">
        <f>SUM(Gosforth:Ermelo!AI369)</f>
        <v>0</v>
      </c>
      <c r="AJ369" s="79">
        <f>SUM(Gosforth:Ermelo!AJ369)</f>
        <v>0</v>
      </c>
      <c r="AK369" s="79">
        <f>SUM(Gosforth:Ermelo!AK369)</f>
        <v>0</v>
      </c>
      <c r="AL369" s="79">
        <f>SUM(Gosforth:Ermelo!AL369)</f>
        <v>0</v>
      </c>
      <c r="AM369" s="79">
        <f>SUM(Gosforth:Ermelo!AM369)</f>
        <v>0</v>
      </c>
      <c r="AN369" s="79">
        <f>SUM(Gosforth:Ermelo!AN369)</f>
        <v>0</v>
      </c>
      <c r="AO369" s="79">
        <f>SUM(Gosforth:Ermelo!AO369)</f>
        <v>0</v>
      </c>
      <c r="AP369" s="79">
        <f>SUM(Gosforth:Ermelo!AP369)</f>
        <v>0</v>
      </c>
      <c r="AQ369" s="79">
        <f>SUM(Gosforth:Ermelo!AQ369)</f>
        <v>0</v>
      </c>
      <c r="AR369" s="79">
        <f>SUM(Gosforth:Ermelo!AR369)</f>
        <v>0</v>
      </c>
      <c r="AS369" s="78">
        <f>SUM(Gosforth:Ermelo!AS369)</f>
        <v>0</v>
      </c>
      <c r="AT369" s="80">
        <f>SUM(Gosforth:Ermelo!AT369)</f>
        <v>0</v>
      </c>
      <c r="AU369" s="79">
        <f>SUM(Gosforth:Ermelo!AU369)</f>
        <v>0</v>
      </c>
      <c r="AV369" s="79">
        <f>SUM(Gosforth:Ermelo!AV369)</f>
        <v>0</v>
      </c>
      <c r="AW369" s="79">
        <f>SUM(Gosforth:Ermelo!AW369)</f>
        <v>0</v>
      </c>
      <c r="AX369" s="79">
        <f>SUM(Gosforth:Ermelo!AX369)</f>
        <v>0</v>
      </c>
      <c r="AY369" s="79">
        <f>SUM(Gosforth:Ermelo!AY369)</f>
        <v>0</v>
      </c>
      <c r="AZ369" s="79">
        <f>SUM(Gosforth:Ermelo!AZ369)</f>
        <v>0</v>
      </c>
      <c r="BA369" s="79">
        <f>SUM(Gosforth:Ermelo!BA369)</f>
        <v>0</v>
      </c>
      <c r="BB369" s="79">
        <f>SUM(Gosforth:Ermelo!BB369)</f>
        <v>0</v>
      </c>
      <c r="BC369" s="79">
        <f>SUM(Gosforth:Ermelo!BC369)</f>
        <v>0</v>
      </c>
      <c r="BD369" s="79">
        <f>SUM(Gosforth:Ermelo!BD369)</f>
        <v>0</v>
      </c>
      <c r="BE369" s="78">
        <f>SUM(Gosforth:Ermelo!BE369)</f>
        <v>0</v>
      </c>
      <c r="BF369" s="80">
        <f>SUM(Gosforth:Ermelo!BF369)</f>
        <v>0</v>
      </c>
      <c r="BG369" s="79">
        <f>SUM(Gosforth:Ermelo!BG369)</f>
        <v>0</v>
      </c>
      <c r="BH369" s="79">
        <f>SUM(Gosforth:Ermelo!BH369)</f>
        <v>0</v>
      </c>
      <c r="BI369" s="79">
        <f>SUM(Gosforth:Ermelo!BI369)</f>
        <v>0</v>
      </c>
      <c r="BJ369" s="79">
        <f>SUM(Gosforth:Ermelo!BJ369)</f>
        <v>0</v>
      </c>
      <c r="BK369" s="79">
        <f>SUM(Gosforth:Ermelo!BK369)</f>
        <v>0</v>
      </c>
      <c r="BL369" s="79">
        <f>SUM(Gosforth:Ermelo!BL369)</f>
        <v>0</v>
      </c>
      <c r="BM369" s="79">
        <f>SUM(Gosforth:Ermelo!BM369)</f>
        <v>0</v>
      </c>
      <c r="BN369" s="79">
        <f>SUM(Gosforth:Ermelo!BN369)</f>
        <v>0</v>
      </c>
      <c r="BO369" s="79">
        <f>SUM(Gosforth:Ermelo!BO369)</f>
        <v>0</v>
      </c>
      <c r="BP369" s="79">
        <f>SUM(Gosforth:Ermelo!BP369)</f>
        <v>0</v>
      </c>
      <c r="BQ369" s="78">
        <f>SUM(Gosforth:Ermelo!BQ369)</f>
        <v>0</v>
      </c>
      <c r="BR369" s="80">
        <f>SUM(Gosforth:Ermelo!BR369)</f>
        <v>0</v>
      </c>
      <c r="BS369" s="79">
        <f>SUM(Gosforth:Ermelo!BS369)</f>
        <v>0</v>
      </c>
      <c r="BT369" s="79">
        <f>SUM(Gosforth:Ermelo!BT369)</f>
        <v>0</v>
      </c>
      <c r="BU369" s="79">
        <f>SUM(Gosforth:Ermelo!BU369)</f>
        <v>0</v>
      </c>
      <c r="BV369" s="79">
        <f>SUM(Gosforth:Ermelo!BV369)</f>
        <v>0</v>
      </c>
      <c r="BW369" s="79">
        <f>SUM(Gosforth:Ermelo!BW369)</f>
        <v>0</v>
      </c>
      <c r="BX369" s="79">
        <f>SUM(Gosforth:Ermelo!BX369)</f>
        <v>0</v>
      </c>
      <c r="BY369" s="79">
        <f>SUM(Gosforth:Ermelo!BY369)</f>
        <v>0</v>
      </c>
      <c r="BZ369" s="79">
        <f>SUM(Gosforth:Ermelo!BZ369)</f>
        <v>0</v>
      </c>
      <c r="CA369" s="79">
        <f>SUM(Gosforth:Ermelo!CA369)</f>
        <v>0</v>
      </c>
      <c r="CB369" s="79">
        <f>SUM(Gosforth:Ermelo!CB369)</f>
        <v>0</v>
      </c>
      <c r="CC369" s="78">
        <f>SUM(Gosforth:Ermelo!CC369)</f>
        <v>0</v>
      </c>
      <c r="CD369" s="41" t="s">
        <v>54</v>
      </c>
    </row>
    <row r="370" spans="1:82" s="157" customFormat="1" ht="15">
      <c r="B370" s="75" t="s">
        <v>705</v>
      </c>
      <c r="C370" s="131" t="s">
        <v>706</v>
      </c>
      <c r="D370" s="132" t="s">
        <v>501</v>
      </c>
      <c r="E370" s="266">
        <f>SUM(Gosforth:Ermelo!E370)</f>
        <v>16</v>
      </c>
      <c r="F370" s="221" t="b">
        <f>(Gosforth!G370+Dalpark!G370+Leandra!G370+Trichardt!G370+Ermelo!G370)=G370</f>
        <v>1</v>
      </c>
      <c r="G370" s="76">
        <f t="shared" si="113"/>
        <v>0</v>
      </c>
      <c r="H370" s="77">
        <f>SUM(Gosforth:Ermelo!H370)</f>
        <v>0</v>
      </c>
      <c r="I370" s="78">
        <f>SUM(Gosforth:Ermelo!I370)</f>
        <v>0</v>
      </c>
      <c r="J370" s="77">
        <f>SUM(Gosforth:Ermelo!J370)</f>
        <v>0</v>
      </c>
      <c r="K370" s="79">
        <f>SUM(Gosforth:Ermelo!K370)</f>
        <v>0</v>
      </c>
      <c r="L370" s="79">
        <f>SUM(Gosforth:Ermelo!L370)</f>
        <v>0</v>
      </c>
      <c r="M370" s="79">
        <f>SUM(Gosforth:Ermelo!M370)</f>
        <v>0</v>
      </c>
      <c r="N370" s="79">
        <f>SUM(Gosforth:Ermelo!N370)</f>
        <v>0</v>
      </c>
      <c r="O370" s="79">
        <f>SUM(Gosforth:Ermelo!O370)</f>
        <v>0</v>
      </c>
      <c r="P370" s="79">
        <f>SUM(Gosforth:Ermelo!P370)</f>
        <v>0</v>
      </c>
      <c r="Q370" s="79">
        <f>SUM(Gosforth:Ermelo!Q370)</f>
        <v>0</v>
      </c>
      <c r="R370" s="79">
        <f>SUM(Gosforth:Ermelo!R370)</f>
        <v>0</v>
      </c>
      <c r="S370" s="79">
        <f>SUM(Gosforth:Ermelo!S370)</f>
        <v>0</v>
      </c>
      <c r="T370" s="79">
        <f>SUM(Gosforth:Ermelo!T370)</f>
        <v>0</v>
      </c>
      <c r="U370" s="78">
        <f>SUM(Gosforth:Ermelo!U370)</f>
        <v>0</v>
      </c>
      <c r="V370" s="77">
        <f>SUM(Gosforth:Ermelo!V370)</f>
        <v>0</v>
      </c>
      <c r="W370" s="79">
        <f>SUM(Gosforth:Ermelo!W370)</f>
        <v>0</v>
      </c>
      <c r="X370" s="79">
        <f>SUM(Gosforth:Ermelo!X370)</f>
        <v>0</v>
      </c>
      <c r="Y370" s="79">
        <f>SUM(Gosforth:Ermelo!Y370)</f>
        <v>0</v>
      </c>
      <c r="Z370" s="79">
        <f>SUM(Gosforth:Ermelo!Z370)</f>
        <v>0</v>
      </c>
      <c r="AA370" s="79">
        <f>SUM(Gosforth:Ermelo!AA370)</f>
        <v>0</v>
      </c>
      <c r="AB370" s="79">
        <f>SUM(Gosforth:Ermelo!AB370)</f>
        <v>0</v>
      </c>
      <c r="AC370" s="79">
        <f>SUM(Gosforth:Ermelo!AC370)</f>
        <v>0</v>
      </c>
      <c r="AD370" s="79">
        <f>SUM(Gosforth:Ermelo!AD370)</f>
        <v>0</v>
      </c>
      <c r="AE370" s="79">
        <f>SUM(Gosforth:Ermelo!AE370)</f>
        <v>0</v>
      </c>
      <c r="AF370" s="79">
        <f>SUM(Gosforth:Ermelo!AF370)</f>
        <v>0</v>
      </c>
      <c r="AG370" s="78">
        <f>SUM(Gosforth:Ermelo!AG370)</f>
        <v>0</v>
      </c>
      <c r="AH370" s="80">
        <f>SUM(Gosforth:Ermelo!AH370)</f>
        <v>0</v>
      </c>
      <c r="AI370" s="79">
        <f>SUM(Gosforth:Ermelo!AI370)</f>
        <v>0</v>
      </c>
      <c r="AJ370" s="79">
        <f>SUM(Gosforth:Ermelo!AJ370)</f>
        <v>0</v>
      </c>
      <c r="AK370" s="79">
        <f>SUM(Gosforth:Ermelo!AK370)</f>
        <v>0</v>
      </c>
      <c r="AL370" s="79">
        <f>SUM(Gosforth:Ermelo!AL370)</f>
        <v>0</v>
      </c>
      <c r="AM370" s="79">
        <f>SUM(Gosforth:Ermelo!AM370)</f>
        <v>0</v>
      </c>
      <c r="AN370" s="79">
        <f>SUM(Gosforth:Ermelo!AN370)</f>
        <v>0</v>
      </c>
      <c r="AO370" s="79">
        <f>SUM(Gosforth:Ermelo!AO370)</f>
        <v>0</v>
      </c>
      <c r="AP370" s="79">
        <f>SUM(Gosforth:Ermelo!AP370)</f>
        <v>0</v>
      </c>
      <c r="AQ370" s="79">
        <f>SUM(Gosforth:Ermelo!AQ370)</f>
        <v>0</v>
      </c>
      <c r="AR370" s="79">
        <f>SUM(Gosforth:Ermelo!AR370)</f>
        <v>0</v>
      </c>
      <c r="AS370" s="78">
        <f>SUM(Gosforth:Ermelo!AS370)</f>
        <v>0</v>
      </c>
      <c r="AT370" s="80">
        <f>SUM(Gosforth:Ermelo!AT370)</f>
        <v>0</v>
      </c>
      <c r="AU370" s="79">
        <f>SUM(Gosforth:Ermelo!AU370)</f>
        <v>0</v>
      </c>
      <c r="AV370" s="79">
        <f>SUM(Gosforth:Ermelo!AV370)</f>
        <v>0</v>
      </c>
      <c r="AW370" s="79">
        <f>SUM(Gosforth:Ermelo!AW370)</f>
        <v>0</v>
      </c>
      <c r="AX370" s="79">
        <f>SUM(Gosforth:Ermelo!AX370)</f>
        <v>0</v>
      </c>
      <c r="AY370" s="79">
        <f>SUM(Gosforth:Ermelo!AY370)</f>
        <v>0</v>
      </c>
      <c r="AZ370" s="79">
        <f>SUM(Gosforth:Ermelo!AZ370)</f>
        <v>0</v>
      </c>
      <c r="BA370" s="79">
        <f>SUM(Gosforth:Ermelo!BA370)</f>
        <v>0</v>
      </c>
      <c r="BB370" s="79">
        <f>SUM(Gosforth:Ermelo!BB370)</f>
        <v>0</v>
      </c>
      <c r="BC370" s="79">
        <f>SUM(Gosforth:Ermelo!BC370)</f>
        <v>0</v>
      </c>
      <c r="BD370" s="79">
        <f>SUM(Gosforth:Ermelo!BD370)</f>
        <v>0</v>
      </c>
      <c r="BE370" s="78">
        <f>SUM(Gosforth:Ermelo!BE370)</f>
        <v>0</v>
      </c>
      <c r="BF370" s="80">
        <f>SUM(Gosforth:Ermelo!BF370)</f>
        <v>0</v>
      </c>
      <c r="BG370" s="79">
        <f>SUM(Gosforth:Ermelo!BG370)</f>
        <v>0</v>
      </c>
      <c r="BH370" s="79">
        <f>SUM(Gosforth:Ermelo!BH370)</f>
        <v>0</v>
      </c>
      <c r="BI370" s="79">
        <f>SUM(Gosforth:Ermelo!BI370)</f>
        <v>0</v>
      </c>
      <c r="BJ370" s="79">
        <f>SUM(Gosforth:Ermelo!BJ370)</f>
        <v>0</v>
      </c>
      <c r="BK370" s="79">
        <f>SUM(Gosforth:Ermelo!BK370)</f>
        <v>0</v>
      </c>
      <c r="BL370" s="79">
        <f>SUM(Gosforth:Ermelo!BL370)</f>
        <v>0</v>
      </c>
      <c r="BM370" s="79">
        <f>SUM(Gosforth:Ermelo!BM370)</f>
        <v>0</v>
      </c>
      <c r="BN370" s="79">
        <f>SUM(Gosforth:Ermelo!BN370)</f>
        <v>0</v>
      </c>
      <c r="BO370" s="79">
        <f>SUM(Gosforth:Ermelo!BO370)</f>
        <v>0</v>
      </c>
      <c r="BP370" s="79">
        <f>SUM(Gosforth:Ermelo!BP370)</f>
        <v>0</v>
      </c>
      <c r="BQ370" s="78">
        <f>SUM(Gosforth:Ermelo!BQ370)</f>
        <v>0</v>
      </c>
      <c r="BR370" s="80">
        <f>SUM(Gosforth:Ermelo!BR370)</f>
        <v>0</v>
      </c>
      <c r="BS370" s="79">
        <f>SUM(Gosforth:Ermelo!BS370)</f>
        <v>0</v>
      </c>
      <c r="BT370" s="79">
        <f>SUM(Gosforth:Ermelo!BT370)</f>
        <v>0</v>
      </c>
      <c r="BU370" s="79">
        <f>SUM(Gosforth:Ermelo!BU370)</f>
        <v>0</v>
      </c>
      <c r="BV370" s="79">
        <f>SUM(Gosforth:Ermelo!BV370)</f>
        <v>0</v>
      </c>
      <c r="BW370" s="79">
        <f>SUM(Gosforth:Ermelo!BW370)</f>
        <v>0</v>
      </c>
      <c r="BX370" s="79">
        <f>SUM(Gosforth:Ermelo!BX370)</f>
        <v>0</v>
      </c>
      <c r="BY370" s="79">
        <f>SUM(Gosforth:Ermelo!BY370)</f>
        <v>0</v>
      </c>
      <c r="BZ370" s="79">
        <f>SUM(Gosforth:Ermelo!BZ370)</f>
        <v>0</v>
      </c>
      <c r="CA370" s="79">
        <f>SUM(Gosforth:Ermelo!CA370)</f>
        <v>0</v>
      </c>
      <c r="CB370" s="79">
        <f>SUM(Gosforth:Ermelo!CB370)</f>
        <v>0</v>
      </c>
      <c r="CC370" s="78">
        <f>SUM(Gosforth:Ermelo!CC370)</f>
        <v>0</v>
      </c>
      <c r="CD370" s="41" t="s">
        <v>54</v>
      </c>
    </row>
    <row r="371" spans="1:82" s="41" customFormat="1" ht="15">
      <c r="B371" s="103" t="s">
        <v>707</v>
      </c>
      <c r="C371" s="286" t="s">
        <v>708</v>
      </c>
      <c r="D371" s="132"/>
      <c r="E371" s="266"/>
      <c r="F371" s="221" t="b">
        <f>(Gosforth!G371+Dalpark!G371+Leandra!G371+Trichardt!G371+Ermelo!G371)=G371</f>
        <v>1</v>
      </c>
      <c r="G371" s="76"/>
      <c r="H371" s="77"/>
      <c r="I371" s="78"/>
      <c r="J371" s="77"/>
      <c r="K371" s="79"/>
      <c r="L371" s="79"/>
      <c r="M371" s="79"/>
      <c r="N371" s="79"/>
      <c r="O371" s="79"/>
      <c r="P371" s="79"/>
      <c r="Q371" s="79"/>
      <c r="R371" s="79"/>
      <c r="S371" s="79"/>
      <c r="T371" s="79"/>
      <c r="U371" s="78"/>
      <c r="V371" s="77"/>
      <c r="W371" s="79"/>
      <c r="X371" s="79"/>
      <c r="Y371" s="79"/>
      <c r="Z371" s="79"/>
      <c r="AA371" s="79"/>
      <c r="AB371" s="79"/>
      <c r="AC371" s="79"/>
      <c r="AD371" s="79"/>
      <c r="AE371" s="79"/>
      <c r="AF371" s="79"/>
      <c r="AG371" s="78"/>
      <c r="AH371" s="80"/>
      <c r="AI371" s="79"/>
      <c r="AJ371" s="79"/>
      <c r="AK371" s="79"/>
      <c r="AL371" s="79"/>
      <c r="AM371" s="79"/>
      <c r="AN371" s="79"/>
      <c r="AO371" s="79"/>
      <c r="AP371" s="79"/>
      <c r="AQ371" s="79"/>
      <c r="AR371" s="79"/>
      <c r="AS371" s="78"/>
      <c r="AT371" s="80"/>
      <c r="AU371" s="79"/>
      <c r="AV371" s="79"/>
      <c r="AW371" s="79"/>
      <c r="AX371" s="79"/>
      <c r="AY371" s="79"/>
      <c r="AZ371" s="79"/>
      <c r="BA371" s="79"/>
      <c r="BB371" s="79"/>
      <c r="BC371" s="79"/>
      <c r="BD371" s="79"/>
      <c r="BE371" s="78"/>
      <c r="BF371" s="80"/>
      <c r="BG371" s="79"/>
      <c r="BH371" s="79"/>
      <c r="BI371" s="79"/>
      <c r="BJ371" s="79"/>
      <c r="BK371" s="79"/>
      <c r="BL371" s="79"/>
      <c r="BM371" s="79"/>
      <c r="BN371" s="79"/>
      <c r="BO371" s="79"/>
      <c r="BP371" s="79"/>
      <c r="BQ371" s="78"/>
      <c r="BR371" s="80"/>
      <c r="BS371" s="79"/>
      <c r="BT371" s="79"/>
      <c r="BU371" s="79"/>
      <c r="BV371" s="79"/>
      <c r="BW371" s="79"/>
      <c r="BX371" s="79"/>
      <c r="BY371" s="79"/>
      <c r="BZ371" s="79"/>
      <c r="CA371" s="79"/>
      <c r="CB371" s="79"/>
      <c r="CC371" s="78"/>
      <c r="CD371" s="41" t="s">
        <v>54</v>
      </c>
    </row>
    <row r="372" spans="1:82" s="41" customFormat="1" ht="15">
      <c r="B372" s="75" t="s">
        <v>709</v>
      </c>
      <c r="C372" s="131" t="s">
        <v>710</v>
      </c>
      <c r="D372" s="132" t="s">
        <v>631</v>
      </c>
      <c r="E372" s="266">
        <f>SUM(Gosforth:Ermelo!E372)</f>
        <v>50</v>
      </c>
      <c r="F372" s="221" t="b">
        <f>(Gosforth!G372+Dalpark!G372+Leandra!G372+Trichardt!G372+Ermelo!G372)=G372</f>
        <v>1</v>
      </c>
      <c r="G372" s="76">
        <f t="shared" si="113"/>
        <v>0</v>
      </c>
      <c r="H372" s="77">
        <f>SUM(Gosforth:Ermelo!H372)</f>
        <v>0</v>
      </c>
      <c r="I372" s="78">
        <f>SUM(Gosforth:Ermelo!I372)</f>
        <v>0</v>
      </c>
      <c r="J372" s="77">
        <f>SUM(Gosforth:Ermelo!J372)</f>
        <v>0</v>
      </c>
      <c r="K372" s="79">
        <f>SUM(Gosforth:Ermelo!K372)</f>
        <v>0</v>
      </c>
      <c r="L372" s="79">
        <f>SUM(Gosforth:Ermelo!L372)</f>
        <v>0</v>
      </c>
      <c r="M372" s="79">
        <f>SUM(Gosforth:Ermelo!M372)</f>
        <v>0</v>
      </c>
      <c r="N372" s="79">
        <f>SUM(Gosforth:Ermelo!N372)</f>
        <v>0</v>
      </c>
      <c r="O372" s="79">
        <f>SUM(Gosforth:Ermelo!O372)</f>
        <v>0</v>
      </c>
      <c r="P372" s="79">
        <f>SUM(Gosforth:Ermelo!P372)</f>
        <v>0</v>
      </c>
      <c r="Q372" s="79">
        <f>SUM(Gosforth:Ermelo!Q372)</f>
        <v>0</v>
      </c>
      <c r="R372" s="79">
        <f>SUM(Gosforth:Ermelo!R372)</f>
        <v>0</v>
      </c>
      <c r="S372" s="79">
        <f>SUM(Gosforth:Ermelo!S372)</f>
        <v>0</v>
      </c>
      <c r="T372" s="79">
        <f>SUM(Gosforth:Ermelo!T372)</f>
        <v>0</v>
      </c>
      <c r="U372" s="78">
        <f>SUM(Gosforth:Ermelo!U372)</f>
        <v>0</v>
      </c>
      <c r="V372" s="77">
        <f>SUM(Gosforth:Ermelo!V372)</f>
        <v>0</v>
      </c>
      <c r="W372" s="79">
        <f>SUM(Gosforth:Ermelo!W372)</f>
        <v>0</v>
      </c>
      <c r="X372" s="79">
        <f>SUM(Gosforth:Ermelo!X372)</f>
        <v>0</v>
      </c>
      <c r="Y372" s="79">
        <f>SUM(Gosforth:Ermelo!Y372)</f>
        <v>0</v>
      </c>
      <c r="Z372" s="79">
        <f>SUM(Gosforth:Ermelo!Z372)</f>
        <v>0</v>
      </c>
      <c r="AA372" s="79">
        <f>SUM(Gosforth:Ermelo!AA372)</f>
        <v>0</v>
      </c>
      <c r="AB372" s="79">
        <f>SUM(Gosforth:Ermelo!AB372)</f>
        <v>0</v>
      </c>
      <c r="AC372" s="79">
        <f>SUM(Gosforth:Ermelo!AC372)</f>
        <v>0</v>
      </c>
      <c r="AD372" s="79">
        <f>SUM(Gosforth:Ermelo!AD372)</f>
        <v>0</v>
      </c>
      <c r="AE372" s="79">
        <f>SUM(Gosforth:Ermelo!AE372)</f>
        <v>0</v>
      </c>
      <c r="AF372" s="79">
        <f>SUM(Gosforth:Ermelo!AF372)</f>
        <v>0</v>
      </c>
      <c r="AG372" s="78">
        <f>SUM(Gosforth:Ermelo!AG372)</f>
        <v>0</v>
      </c>
      <c r="AH372" s="80">
        <f>SUM(Gosforth:Ermelo!AH372)</f>
        <v>0</v>
      </c>
      <c r="AI372" s="79">
        <f>SUM(Gosforth:Ermelo!AI372)</f>
        <v>0</v>
      </c>
      <c r="AJ372" s="79">
        <f>SUM(Gosforth:Ermelo!AJ372)</f>
        <v>0</v>
      </c>
      <c r="AK372" s="79">
        <f>SUM(Gosforth:Ermelo!AK372)</f>
        <v>0</v>
      </c>
      <c r="AL372" s="79">
        <f>SUM(Gosforth:Ermelo!AL372)</f>
        <v>0</v>
      </c>
      <c r="AM372" s="79">
        <f>SUM(Gosforth:Ermelo!AM372)</f>
        <v>0</v>
      </c>
      <c r="AN372" s="79">
        <f>SUM(Gosforth:Ermelo!AN372)</f>
        <v>0</v>
      </c>
      <c r="AO372" s="79">
        <f>SUM(Gosforth:Ermelo!AO372)</f>
        <v>0</v>
      </c>
      <c r="AP372" s="79">
        <f>SUM(Gosforth:Ermelo!AP372)</f>
        <v>0</v>
      </c>
      <c r="AQ372" s="79">
        <f>SUM(Gosforth:Ermelo!AQ372)</f>
        <v>0</v>
      </c>
      <c r="AR372" s="79">
        <f>SUM(Gosforth:Ermelo!AR372)</f>
        <v>0</v>
      </c>
      <c r="AS372" s="78">
        <f>SUM(Gosforth:Ermelo!AS372)</f>
        <v>0</v>
      </c>
      <c r="AT372" s="80">
        <f>SUM(Gosforth:Ermelo!AT372)</f>
        <v>0</v>
      </c>
      <c r="AU372" s="79">
        <f>SUM(Gosforth:Ermelo!AU372)</f>
        <v>0</v>
      </c>
      <c r="AV372" s="79">
        <f>SUM(Gosforth:Ermelo!AV372)</f>
        <v>0</v>
      </c>
      <c r="AW372" s="79">
        <f>SUM(Gosforth:Ermelo!AW372)</f>
        <v>0</v>
      </c>
      <c r="AX372" s="79">
        <f>SUM(Gosforth:Ermelo!AX372)</f>
        <v>0</v>
      </c>
      <c r="AY372" s="79">
        <f>SUM(Gosforth:Ermelo!AY372)</f>
        <v>0</v>
      </c>
      <c r="AZ372" s="79">
        <f>SUM(Gosforth:Ermelo!AZ372)</f>
        <v>0</v>
      </c>
      <c r="BA372" s="79">
        <f>SUM(Gosforth:Ermelo!BA372)</f>
        <v>0</v>
      </c>
      <c r="BB372" s="79">
        <f>SUM(Gosforth:Ermelo!BB372)</f>
        <v>0</v>
      </c>
      <c r="BC372" s="79">
        <f>SUM(Gosforth:Ermelo!BC372)</f>
        <v>0</v>
      </c>
      <c r="BD372" s="79">
        <f>SUM(Gosforth:Ermelo!BD372)</f>
        <v>0</v>
      </c>
      <c r="BE372" s="78">
        <f>SUM(Gosforth:Ermelo!BE372)</f>
        <v>0</v>
      </c>
      <c r="BF372" s="80">
        <f>SUM(Gosforth:Ermelo!BF372)</f>
        <v>0</v>
      </c>
      <c r="BG372" s="79">
        <f>SUM(Gosforth:Ermelo!BG372)</f>
        <v>0</v>
      </c>
      <c r="BH372" s="79">
        <f>SUM(Gosforth:Ermelo!BH372)</f>
        <v>0</v>
      </c>
      <c r="BI372" s="79">
        <f>SUM(Gosforth:Ermelo!BI372)</f>
        <v>0</v>
      </c>
      <c r="BJ372" s="79">
        <f>SUM(Gosforth:Ermelo!BJ372)</f>
        <v>0</v>
      </c>
      <c r="BK372" s="79">
        <f>SUM(Gosforth:Ermelo!BK372)</f>
        <v>0</v>
      </c>
      <c r="BL372" s="79">
        <f>SUM(Gosforth:Ermelo!BL372)</f>
        <v>0</v>
      </c>
      <c r="BM372" s="79">
        <f>SUM(Gosforth:Ermelo!BM372)</f>
        <v>0</v>
      </c>
      <c r="BN372" s="79">
        <f>SUM(Gosforth:Ermelo!BN372)</f>
        <v>0</v>
      </c>
      <c r="BO372" s="79">
        <f>SUM(Gosforth:Ermelo!BO372)</f>
        <v>0</v>
      </c>
      <c r="BP372" s="79">
        <f>SUM(Gosforth:Ermelo!BP372)</f>
        <v>0</v>
      </c>
      <c r="BQ372" s="78">
        <f>SUM(Gosforth:Ermelo!BQ372)</f>
        <v>0</v>
      </c>
      <c r="BR372" s="80">
        <f>SUM(Gosforth:Ermelo!BR372)</f>
        <v>0</v>
      </c>
      <c r="BS372" s="79">
        <f>SUM(Gosforth:Ermelo!BS372)</f>
        <v>0</v>
      </c>
      <c r="BT372" s="79">
        <f>SUM(Gosforth:Ermelo!BT372)</f>
        <v>0</v>
      </c>
      <c r="BU372" s="79">
        <f>SUM(Gosforth:Ermelo!BU372)</f>
        <v>0</v>
      </c>
      <c r="BV372" s="79">
        <f>SUM(Gosforth:Ermelo!BV372)</f>
        <v>0</v>
      </c>
      <c r="BW372" s="79">
        <f>SUM(Gosforth:Ermelo!BW372)</f>
        <v>0</v>
      </c>
      <c r="BX372" s="79">
        <f>SUM(Gosforth:Ermelo!BX372)</f>
        <v>0</v>
      </c>
      <c r="BY372" s="79">
        <f>SUM(Gosforth:Ermelo!BY372)</f>
        <v>0</v>
      </c>
      <c r="BZ372" s="79">
        <f>SUM(Gosforth:Ermelo!BZ372)</f>
        <v>0</v>
      </c>
      <c r="CA372" s="79">
        <f>SUM(Gosforth:Ermelo!CA372)</f>
        <v>0</v>
      </c>
      <c r="CB372" s="79">
        <f>SUM(Gosforth:Ermelo!CB372)</f>
        <v>0</v>
      </c>
      <c r="CC372" s="78">
        <f>SUM(Gosforth:Ermelo!CC372)</f>
        <v>0</v>
      </c>
      <c r="CD372" s="41" t="s">
        <v>54</v>
      </c>
    </row>
    <row r="373" spans="1:82" s="41" customFormat="1" ht="15">
      <c r="B373" s="75" t="s">
        <v>711</v>
      </c>
      <c r="C373" s="131" t="s">
        <v>712</v>
      </c>
      <c r="D373" s="132" t="s">
        <v>631</v>
      </c>
      <c r="E373" s="266">
        <f>SUM(Gosforth:Ermelo!E373)</f>
        <v>50</v>
      </c>
      <c r="F373" s="221" t="b">
        <f>(Gosforth!G373+Dalpark!G373+Leandra!G373+Trichardt!G373+Ermelo!G373)=G373</f>
        <v>1</v>
      </c>
      <c r="G373" s="76">
        <f t="shared" si="113"/>
        <v>0</v>
      </c>
      <c r="H373" s="77">
        <f>SUM(Gosforth:Ermelo!H373)</f>
        <v>0</v>
      </c>
      <c r="I373" s="78">
        <f>SUM(Gosforth:Ermelo!I373)</f>
        <v>0</v>
      </c>
      <c r="J373" s="77">
        <f>SUM(Gosforth:Ermelo!J373)</f>
        <v>0</v>
      </c>
      <c r="K373" s="79">
        <f>SUM(Gosforth:Ermelo!K373)</f>
        <v>0</v>
      </c>
      <c r="L373" s="79">
        <f>SUM(Gosforth:Ermelo!L373)</f>
        <v>0</v>
      </c>
      <c r="M373" s="79">
        <f>SUM(Gosforth:Ermelo!M373)</f>
        <v>0</v>
      </c>
      <c r="N373" s="79">
        <f>SUM(Gosforth:Ermelo!N373)</f>
        <v>0</v>
      </c>
      <c r="O373" s="79">
        <f>SUM(Gosforth:Ermelo!O373)</f>
        <v>0</v>
      </c>
      <c r="P373" s="79">
        <f>SUM(Gosforth:Ermelo!P373)</f>
        <v>0</v>
      </c>
      <c r="Q373" s="79">
        <f>SUM(Gosforth:Ermelo!Q373)</f>
        <v>0</v>
      </c>
      <c r="R373" s="79">
        <f>SUM(Gosforth:Ermelo!R373)</f>
        <v>0</v>
      </c>
      <c r="S373" s="79">
        <f>SUM(Gosforth:Ermelo!S373)</f>
        <v>0</v>
      </c>
      <c r="T373" s="79">
        <f>SUM(Gosforth:Ermelo!T373)</f>
        <v>0</v>
      </c>
      <c r="U373" s="78">
        <f>SUM(Gosforth:Ermelo!U373)</f>
        <v>0</v>
      </c>
      <c r="V373" s="77">
        <f>SUM(Gosforth:Ermelo!V373)</f>
        <v>0</v>
      </c>
      <c r="W373" s="79">
        <f>SUM(Gosforth:Ermelo!W373)</f>
        <v>0</v>
      </c>
      <c r="X373" s="79">
        <f>SUM(Gosforth:Ermelo!X373)</f>
        <v>0</v>
      </c>
      <c r="Y373" s="79">
        <f>SUM(Gosforth:Ermelo!Y373)</f>
        <v>0</v>
      </c>
      <c r="Z373" s="79">
        <f>SUM(Gosforth:Ermelo!Z373)</f>
        <v>0</v>
      </c>
      <c r="AA373" s="79">
        <f>SUM(Gosforth:Ermelo!AA373)</f>
        <v>0</v>
      </c>
      <c r="AB373" s="79">
        <f>SUM(Gosforth:Ermelo!AB373)</f>
        <v>0</v>
      </c>
      <c r="AC373" s="79">
        <f>SUM(Gosforth:Ermelo!AC373)</f>
        <v>0</v>
      </c>
      <c r="AD373" s="79">
        <f>SUM(Gosforth:Ermelo!AD373)</f>
        <v>0</v>
      </c>
      <c r="AE373" s="79">
        <f>SUM(Gosforth:Ermelo!AE373)</f>
        <v>0</v>
      </c>
      <c r="AF373" s="79">
        <f>SUM(Gosforth:Ermelo!AF373)</f>
        <v>0</v>
      </c>
      <c r="AG373" s="78">
        <f>SUM(Gosforth:Ermelo!AG373)</f>
        <v>0</v>
      </c>
      <c r="AH373" s="80">
        <f>SUM(Gosforth:Ermelo!AH373)</f>
        <v>0</v>
      </c>
      <c r="AI373" s="79">
        <f>SUM(Gosforth:Ermelo!AI373)</f>
        <v>0</v>
      </c>
      <c r="AJ373" s="79">
        <f>SUM(Gosforth:Ermelo!AJ373)</f>
        <v>0</v>
      </c>
      <c r="AK373" s="79">
        <f>SUM(Gosforth:Ermelo!AK373)</f>
        <v>0</v>
      </c>
      <c r="AL373" s="79">
        <f>SUM(Gosforth:Ermelo!AL373)</f>
        <v>0</v>
      </c>
      <c r="AM373" s="79">
        <f>SUM(Gosforth:Ermelo!AM373)</f>
        <v>0</v>
      </c>
      <c r="AN373" s="79">
        <f>SUM(Gosforth:Ermelo!AN373)</f>
        <v>0</v>
      </c>
      <c r="AO373" s="79">
        <f>SUM(Gosforth:Ermelo!AO373)</f>
        <v>0</v>
      </c>
      <c r="AP373" s="79">
        <f>SUM(Gosforth:Ermelo!AP373)</f>
        <v>0</v>
      </c>
      <c r="AQ373" s="79">
        <f>SUM(Gosforth:Ermelo!AQ373)</f>
        <v>0</v>
      </c>
      <c r="AR373" s="79">
        <f>SUM(Gosforth:Ermelo!AR373)</f>
        <v>0</v>
      </c>
      <c r="AS373" s="78">
        <f>SUM(Gosforth:Ermelo!AS373)</f>
        <v>0</v>
      </c>
      <c r="AT373" s="80">
        <f>SUM(Gosforth:Ermelo!AT373)</f>
        <v>0</v>
      </c>
      <c r="AU373" s="79">
        <f>SUM(Gosforth:Ermelo!AU373)</f>
        <v>0</v>
      </c>
      <c r="AV373" s="79">
        <f>SUM(Gosforth:Ermelo!AV373)</f>
        <v>0</v>
      </c>
      <c r="AW373" s="79">
        <f>SUM(Gosforth:Ermelo!AW373)</f>
        <v>0</v>
      </c>
      <c r="AX373" s="79">
        <f>SUM(Gosforth:Ermelo!AX373)</f>
        <v>0</v>
      </c>
      <c r="AY373" s="79">
        <f>SUM(Gosforth:Ermelo!AY373)</f>
        <v>0</v>
      </c>
      <c r="AZ373" s="79">
        <f>SUM(Gosforth:Ermelo!AZ373)</f>
        <v>0</v>
      </c>
      <c r="BA373" s="79">
        <f>SUM(Gosforth:Ermelo!BA373)</f>
        <v>0</v>
      </c>
      <c r="BB373" s="79">
        <f>SUM(Gosforth:Ermelo!BB373)</f>
        <v>0</v>
      </c>
      <c r="BC373" s="79">
        <f>SUM(Gosforth:Ermelo!BC373)</f>
        <v>0</v>
      </c>
      <c r="BD373" s="79">
        <f>SUM(Gosforth:Ermelo!BD373)</f>
        <v>0</v>
      </c>
      <c r="BE373" s="78">
        <f>SUM(Gosforth:Ermelo!BE373)</f>
        <v>0</v>
      </c>
      <c r="BF373" s="80">
        <f>SUM(Gosforth:Ermelo!BF373)</f>
        <v>0</v>
      </c>
      <c r="BG373" s="79">
        <f>SUM(Gosforth:Ermelo!BG373)</f>
        <v>0</v>
      </c>
      <c r="BH373" s="79">
        <f>SUM(Gosforth:Ermelo!BH373)</f>
        <v>0</v>
      </c>
      <c r="BI373" s="79">
        <f>SUM(Gosforth:Ermelo!BI373)</f>
        <v>0</v>
      </c>
      <c r="BJ373" s="79">
        <f>SUM(Gosforth:Ermelo!BJ373)</f>
        <v>0</v>
      </c>
      <c r="BK373" s="79">
        <f>SUM(Gosforth:Ermelo!BK373)</f>
        <v>0</v>
      </c>
      <c r="BL373" s="79">
        <f>SUM(Gosforth:Ermelo!BL373)</f>
        <v>0</v>
      </c>
      <c r="BM373" s="79">
        <f>SUM(Gosforth:Ermelo!BM373)</f>
        <v>0</v>
      </c>
      <c r="BN373" s="79">
        <f>SUM(Gosforth:Ermelo!BN373)</f>
        <v>0</v>
      </c>
      <c r="BO373" s="79">
        <f>SUM(Gosforth:Ermelo!BO373)</f>
        <v>0</v>
      </c>
      <c r="BP373" s="79">
        <f>SUM(Gosforth:Ermelo!BP373)</f>
        <v>0</v>
      </c>
      <c r="BQ373" s="78">
        <f>SUM(Gosforth:Ermelo!BQ373)</f>
        <v>0</v>
      </c>
      <c r="BR373" s="80">
        <f>SUM(Gosforth:Ermelo!BR373)</f>
        <v>0</v>
      </c>
      <c r="BS373" s="79">
        <f>SUM(Gosforth:Ermelo!BS373)</f>
        <v>0</v>
      </c>
      <c r="BT373" s="79">
        <f>SUM(Gosforth:Ermelo!BT373)</f>
        <v>0</v>
      </c>
      <c r="BU373" s="79">
        <f>SUM(Gosforth:Ermelo!BU373)</f>
        <v>0</v>
      </c>
      <c r="BV373" s="79">
        <f>SUM(Gosforth:Ermelo!BV373)</f>
        <v>0</v>
      </c>
      <c r="BW373" s="79">
        <f>SUM(Gosforth:Ermelo!BW373)</f>
        <v>0</v>
      </c>
      <c r="BX373" s="79">
        <f>SUM(Gosforth:Ermelo!BX373)</f>
        <v>0</v>
      </c>
      <c r="BY373" s="79">
        <f>SUM(Gosforth:Ermelo!BY373)</f>
        <v>0</v>
      </c>
      <c r="BZ373" s="79">
        <f>SUM(Gosforth:Ermelo!BZ373)</f>
        <v>0</v>
      </c>
      <c r="CA373" s="79">
        <f>SUM(Gosforth:Ermelo!CA373)</f>
        <v>0</v>
      </c>
      <c r="CB373" s="79">
        <f>SUM(Gosforth:Ermelo!CB373)</f>
        <v>0</v>
      </c>
      <c r="CC373" s="78">
        <f>SUM(Gosforth:Ermelo!CC373)</f>
        <v>0</v>
      </c>
      <c r="CD373" s="41" t="s">
        <v>54</v>
      </c>
    </row>
    <row r="374" spans="1:82" s="41" customFormat="1" ht="15">
      <c r="B374" s="75" t="s">
        <v>713</v>
      </c>
      <c r="C374" s="131" t="s">
        <v>714</v>
      </c>
      <c r="D374" s="132" t="s">
        <v>631</v>
      </c>
      <c r="E374" s="266">
        <f>SUM(Gosforth:Ermelo!E374)</f>
        <v>50</v>
      </c>
      <c r="F374" s="221" t="b">
        <f>(Gosforth!G374+Dalpark!G374+Leandra!G374+Trichardt!G374+Ermelo!G374)=G374</f>
        <v>1</v>
      </c>
      <c r="G374" s="76">
        <f t="shared" si="113"/>
        <v>0</v>
      </c>
      <c r="H374" s="77">
        <f>SUM(Gosforth:Ermelo!H374)</f>
        <v>0</v>
      </c>
      <c r="I374" s="78">
        <f>SUM(Gosforth:Ermelo!I374)</f>
        <v>0</v>
      </c>
      <c r="J374" s="77">
        <f>SUM(Gosforth:Ermelo!J374)</f>
        <v>0</v>
      </c>
      <c r="K374" s="79">
        <f>SUM(Gosforth:Ermelo!K374)</f>
        <v>0</v>
      </c>
      <c r="L374" s="79">
        <f>SUM(Gosforth:Ermelo!L374)</f>
        <v>0</v>
      </c>
      <c r="M374" s="79">
        <f>SUM(Gosforth:Ermelo!M374)</f>
        <v>0</v>
      </c>
      <c r="N374" s="79">
        <f>SUM(Gosforth:Ermelo!N374)</f>
        <v>0</v>
      </c>
      <c r="O374" s="79">
        <f>SUM(Gosforth:Ermelo!O374)</f>
        <v>0</v>
      </c>
      <c r="P374" s="79">
        <f>SUM(Gosforth:Ermelo!P374)</f>
        <v>0</v>
      </c>
      <c r="Q374" s="79">
        <f>SUM(Gosforth:Ermelo!Q374)</f>
        <v>0</v>
      </c>
      <c r="R374" s="79">
        <f>SUM(Gosforth:Ermelo!R374)</f>
        <v>0</v>
      </c>
      <c r="S374" s="79">
        <f>SUM(Gosforth:Ermelo!S374)</f>
        <v>0</v>
      </c>
      <c r="T374" s="79">
        <f>SUM(Gosforth:Ermelo!T374)</f>
        <v>0</v>
      </c>
      <c r="U374" s="78">
        <f>SUM(Gosforth:Ermelo!U374)</f>
        <v>0</v>
      </c>
      <c r="V374" s="77">
        <f>SUM(Gosforth:Ermelo!V374)</f>
        <v>0</v>
      </c>
      <c r="W374" s="79">
        <f>SUM(Gosforth:Ermelo!W374)</f>
        <v>0</v>
      </c>
      <c r="X374" s="79">
        <f>SUM(Gosforth:Ermelo!X374)</f>
        <v>0</v>
      </c>
      <c r="Y374" s="79">
        <f>SUM(Gosforth:Ermelo!Y374)</f>
        <v>0</v>
      </c>
      <c r="Z374" s="79">
        <f>SUM(Gosforth:Ermelo!Z374)</f>
        <v>0</v>
      </c>
      <c r="AA374" s="79">
        <f>SUM(Gosforth:Ermelo!AA374)</f>
        <v>0</v>
      </c>
      <c r="AB374" s="79">
        <f>SUM(Gosforth:Ermelo!AB374)</f>
        <v>0</v>
      </c>
      <c r="AC374" s="79">
        <f>SUM(Gosforth:Ermelo!AC374)</f>
        <v>0</v>
      </c>
      <c r="AD374" s="79">
        <f>SUM(Gosforth:Ermelo!AD374)</f>
        <v>0</v>
      </c>
      <c r="AE374" s="79">
        <f>SUM(Gosforth:Ermelo!AE374)</f>
        <v>0</v>
      </c>
      <c r="AF374" s="79">
        <f>SUM(Gosforth:Ermelo!AF374)</f>
        <v>0</v>
      </c>
      <c r="AG374" s="78">
        <f>SUM(Gosforth:Ermelo!AG374)</f>
        <v>0</v>
      </c>
      <c r="AH374" s="80">
        <f>SUM(Gosforth:Ermelo!AH374)</f>
        <v>0</v>
      </c>
      <c r="AI374" s="79">
        <f>SUM(Gosforth:Ermelo!AI374)</f>
        <v>0</v>
      </c>
      <c r="AJ374" s="79">
        <f>SUM(Gosforth:Ermelo!AJ374)</f>
        <v>0</v>
      </c>
      <c r="AK374" s="79">
        <f>SUM(Gosforth:Ermelo!AK374)</f>
        <v>0</v>
      </c>
      <c r="AL374" s="79">
        <f>SUM(Gosforth:Ermelo!AL374)</f>
        <v>0</v>
      </c>
      <c r="AM374" s="79">
        <f>SUM(Gosforth:Ermelo!AM374)</f>
        <v>0</v>
      </c>
      <c r="AN374" s="79">
        <f>SUM(Gosforth:Ermelo!AN374)</f>
        <v>0</v>
      </c>
      <c r="AO374" s="79">
        <f>SUM(Gosforth:Ermelo!AO374)</f>
        <v>0</v>
      </c>
      <c r="AP374" s="79">
        <f>SUM(Gosforth:Ermelo!AP374)</f>
        <v>0</v>
      </c>
      <c r="AQ374" s="79">
        <f>SUM(Gosforth:Ermelo!AQ374)</f>
        <v>0</v>
      </c>
      <c r="AR374" s="79">
        <f>SUM(Gosforth:Ermelo!AR374)</f>
        <v>0</v>
      </c>
      <c r="AS374" s="78">
        <f>SUM(Gosforth:Ermelo!AS374)</f>
        <v>0</v>
      </c>
      <c r="AT374" s="80">
        <f>SUM(Gosforth:Ermelo!AT374)</f>
        <v>0</v>
      </c>
      <c r="AU374" s="79">
        <f>SUM(Gosforth:Ermelo!AU374)</f>
        <v>0</v>
      </c>
      <c r="AV374" s="79">
        <f>SUM(Gosforth:Ermelo!AV374)</f>
        <v>0</v>
      </c>
      <c r="AW374" s="79">
        <f>SUM(Gosforth:Ermelo!AW374)</f>
        <v>0</v>
      </c>
      <c r="AX374" s="79">
        <f>SUM(Gosforth:Ermelo!AX374)</f>
        <v>0</v>
      </c>
      <c r="AY374" s="79">
        <f>SUM(Gosforth:Ermelo!AY374)</f>
        <v>0</v>
      </c>
      <c r="AZ374" s="79">
        <f>SUM(Gosforth:Ermelo!AZ374)</f>
        <v>0</v>
      </c>
      <c r="BA374" s="79">
        <f>SUM(Gosforth:Ermelo!BA374)</f>
        <v>0</v>
      </c>
      <c r="BB374" s="79">
        <f>SUM(Gosforth:Ermelo!BB374)</f>
        <v>0</v>
      </c>
      <c r="BC374" s="79">
        <f>SUM(Gosforth:Ermelo!BC374)</f>
        <v>0</v>
      </c>
      <c r="BD374" s="79">
        <f>SUM(Gosforth:Ermelo!BD374)</f>
        <v>0</v>
      </c>
      <c r="BE374" s="78">
        <f>SUM(Gosforth:Ermelo!BE374)</f>
        <v>0</v>
      </c>
      <c r="BF374" s="80">
        <f>SUM(Gosforth:Ermelo!BF374)</f>
        <v>0</v>
      </c>
      <c r="BG374" s="79">
        <f>SUM(Gosforth:Ermelo!BG374)</f>
        <v>0</v>
      </c>
      <c r="BH374" s="79">
        <f>SUM(Gosforth:Ermelo!BH374)</f>
        <v>0</v>
      </c>
      <c r="BI374" s="79">
        <f>SUM(Gosforth:Ermelo!BI374)</f>
        <v>0</v>
      </c>
      <c r="BJ374" s="79">
        <f>SUM(Gosforth:Ermelo!BJ374)</f>
        <v>0</v>
      </c>
      <c r="BK374" s="79">
        <f>SUM(Gosforth:Ermelo!BK374)</f>
        <v>0</v>
      </c>
      <c r="BL374" s="79">
        <f>SUM(Gosforth:Ermelo!BL374)</f>
        <v>0</v>
      </c>
      <c r="BM374" s="79">
        <f>SUM(Gosforth:Ermelo!BM374)</f>
        <v>0</v>
      </c>
      <c r="BN374" s="79">
        <f>SUM(Gosforth:Ermelo!BN374)</f>
        <v>0</v>
      </c>
      <c r="BO374" s="79">
        <f>SUM(Gosforth:Ermelo!BO374)</f>
        <v>0</v>
      </c>
      <c r="BP374" s="79">
        <f>SUM(Gosforth:Ermelo!BP374)</f>
        <v>0</v>
      </c>
      <c r="BQ374" s="78">
        <f>SUM(Gosforth:Ermelo!BQ374)</f>
        <v>0</v>
      </c>
      <c r="BR374" s="80">
        <f>SUM(Gosforth:Ermelo!BR374)</f>
        <v>0</v>
      </c>
      <c r="BS374" s="79">
        <f>SUM(Gosforth:Ermelo!BS374)</f>
        <v>0</v>
      </c>
      <c r="BT374" s="79">
        <f>SUM(Gosforth:Ermelo!BT374)</f>
        <v>0</v>
      </c>
      <c r="BU374" s="79">
        <f>SUM(Gosforth:Ermelo!BU374)</f>
        <v>0</v>
      </c>
      <c r="BV374" s="79">
        <f>SUM(Gosforth:Ermelo!BV374)</f>
        <v>0</v>
      </c>
      <c r="BW374" s="79">
        <f>SUM(Gosforth:Ermelo!BW374)</f>
        <v>0</v>
      </c>
      <c r="BX374" s="79">
        <f>SUM(Gosforth:Ermelo!BX374)</f>
        <v>0</v>
      </c>
      <c r="BY374" s="79">
        <f>SUM(Gosforth:Ermelo!BY374)</f>
        <v>0</v>
      </c>
      <c r="BZ374" s="79">
        <f>SUM(Gosforth:Ermelo!BZ374)</f>
        <v>0</v>
      </c>
      <c r="CA374" s="79">
        <f>SUM(Gosforth:Ermelo!CA374)</f>
        <v>0</v>
      </c>
      <c r="CB374" s="79">
        <f>SUM(Gosforth:Ermelo!CB374)</f>
        <v>0</v>
      </c>
      <c r="CC374" s="78">
        <f>SUM(Gosforth:Ermelo!CC374)</f>
        <v>0</v>
      </c>
      <c r="CD374" s="41" t="s">
        <v>54</v>
      </c>
    </row>
    <row r="375" spans="1:82" s="41" customFormat="1" ht="15">
      <c r="B375" s="75" t="s">
        <v>715</v>
      </c>
      <c r="C375" s="131" t="s">
        <v>716</v>
      </c>
      <c r="D375" s="132" t="s">
        <v>631</v>
      </c>
      <c r="E375" s="266">
        <f>SUM(Gosforth:Ermelo!E375)</f>
        <v>50</v>
      </c>
      <c r="F375" s="221" t="b">
        <f>(Gosforth!G375+Dalpark!G375+Leandra!G375+Trichardt!G375+Ermelo!G375)=G375</f>
        <v>1</v>
      </c>
      <c r="G375" s="76">
        <f t="shared" si="113"/>
        <v>0</v>
      </c>
      <c r="H375" s="77">
        <f>SUM(Gosforth:Ermelo!H375)</f>
        <v>0</v>
      </c>
      <c r="I375" s="78">
        <f>SUM(Gosforth:Ermelo!I375)</f>
        <v>0</v>
      </c>
      <c r="J375" s="77">
        <f>SUM(Gosforth:Ermelo!J375)</f>
        <v>0</v>
      </c>
      <c r="K375" s="79">
        <f>SUM(Gosforth:Ermelo!K375)</f>
        <v>0</v>
      </c>
      <c r="L375" s="79">
        <f>SUM(Gosforth:Ermelo!L375)</f>
        <v>0</v>
      </c>
      <c r="M375" s="79">
        <f>SUM(Gosforth:Ermelo!M375)</f>
        <v>0</v>
      </c>
      <c r="N375" s="79">
        <f>SUM(Gosforth:Ermelo!N375)</f>
        <v>0</v>
      </c>
      <c r="O375" s="79">
        <f>SUM(Gosforth:Ermelo!O375)</f>
        <v>0</v>
      </c>
      <c r="P375" s="79">
        <f>SUM(Gosforth:Ermelo!P375)</f>
        <v>0</v>
      </c>
      <c r="Q375" s="79">
        <f>SUM(Gosforth:Ermelo!Q375)</f>
        <v>0</v>
      </c>
      <c r="R375" s="79">
        <f>SUM(Gosforth:Ermelo!R375)</f>
        <v>0</v>
      </c>
      <c r="S375" s="79">
        <f>SUM(Gosforth:Ermelo!S375)</f>
        <v>0</v>
      </c>
      <c r="T375" s="79">
        <f>SUM(Gosforth:Ermelo!T375)</f>
        <v>0</v>
      </c>
      <c r="U375" s="78">
        <f>SUM(Gosforth:Ermelo!U375)</f>
        <v>0</v>
      </c>
      <c r="V375" s="77">
        <f>SUM(Gosforth:Ermelo!V375)</f>
        <v>0</v>
      </c>
      <c r="W375" s="79">
        <f>SUM(Gosforth:Ermelo!W375)</f>
        <v>0</v>
      </c>
      <c r="X375" s="79">
        <f>SUM(Gosforth:Ermelo!X375)</f>
        <v>0</v>
      </c>
      <c r="Y375" s="79">
        <f>SUM(Gosforth:Ermelo!Y375)</f>
        <v>0</v>
      </c>
      <c r="Z375" s="79">
        <f>SUM(Gosforth:Ermelo!Z375)</f>
        <v>0</v>
      </c>
      <c r="AA375" s="79">
        <f>SUM(Gosforth:Ermelo!AA375)</f>
        <v>0</v>
      </c>
      <c r="AB375" s="79">
        <f>SUM(Gosforth:Ermelo!AB375)</f>
        <v>0</v>
      </c>
      <c r="AC375" s="79">
        <f>SUM(Gosforth:Ermelo!AC375)</f>
        <v>0</v>
      </c>
      <c r="AD375" s="79">
        <f>SUM(Gosforth:Ermelo!AD375)</f>
        <v>0</v>
      </c>
      <c r="AE375" s="79">
        <f>SUM(Gosforth:Ermelo!AE375)</f>
        <v>0</v>
      </c>
      <c r="AF375" s="79">
        <f>SUM(Gosforth:Ermelo!AF375)</f>
        <v>0</v>
      </c>
      <c r="AG375" s="78">
        <f>SUM(Gosforth:Ermelo!AG375)</f>
        <v>0</v>
      </c>
      <c r="AH375" s="80">
        <f>SUM(Gosforth:Ermelo!AH375)</f>
        <v>0</v>
      </c>
      <c r="AI375" s="79">
        <f>SUM(Gosforth:Ermelo!AI375)</f>
        <v>0</v>
      </c>
      <c r="AJ375" s="79">
        <f>SUM(Gosforth:Ermelo!AJ375)</f>
        <v>0</v>
      </c>
      <c r="AK375" s="79">
        <f>SUM(Gosforth:Ermelo!AK375)</f>
        <v>0</v>
      </c>
      <c r="AL375" s="79">
        <f>SUM(Gosforth:Ermelo!AL375)</f>
        <v>0</v>
      </c>
      <c r="AM375" s="79">
        <f>SUM(Gosforth:Ermelo!AM375)</f>
        <v>0</v>
      </c>
      <c r="AN375" s="79">
        <f>SUM(Gosforth:Ermelo!AN375)</f>
        <v>0</v>
      </c>
      <c r="AO375" s="79">
        <f>SUM(Gosforth:Ermelo!AO375)</f>
        <v>0</v>
      </c>
      <c r="AP375" s="79">
        <f>SUM(Gosforth:Ermelo!AP375)</f>
        <v>0</v>
      </c>
      <c r="AQ375" s="79">
        <f>SUM(Gosforth:Ermelo!AQ375)</f>
        <v>0</v>
      </c>
      <c r="AR375" s="79">
        <f>SUM(Gosforth:Ermelo!AR375)</f>
        <v>0</v>
      </c>
      <c r="AS375" s="78">
        <f>SUM(Gosforth:Ermelo!AS375)</f>
        <v>0</v>
      </c>
      <c r="AT375" s="80">
        <f>SUM(Gosforth:Ermelo!AT375)</f>
        <v>0</v>
      </c>
      <c r="AU375" s="79">
        <f>SUM(Gosforth:Ermelo!AU375)</f>
        <v>0</v>
      </c>
      <c r="AV375" s="79">
        <f>SUM(Gosforth:Ermelo!AV375)</f>
        <v>0</v>
      </c>
      <c r="AW375" s="79">
        <f>SUM(Gosforth:Ermelo!AW375)</f>
        <v>0</v>
      </c>
      <c r="AX375" s="79">
        <f>SUM(Gosforth:Ermelo!AX375)</f>
        <v>0</v>
      </c>
      <c r="AY375" s="79">
        <f>SUM(Gosforth:Ermelo!AY375)</f>
        <v>0</v>
      </c>
      <c r="AZ375" s="79">
        <f>SUM(Gosforth:Ermelo!AZ375)</f>
        <v>0</v>
      </c>
      <c r="BA375" s="79">
        <f>SUM(Gosforth:Ermelo!BA375)</f>
        <v>0</v>
      </c>
      <c r="BB375" s="79">
        <f>SUM(Gosforth:Ermelo!BB375)</f>
        <v>0</v>
      </c>
      <c r="BC375" s="79">
        <f>SUM(Gosforth:Ermelo!BC375)</f>
        <v>0</v>
      </c>
      <c r="BD375" s="79">
        <f>SUM(Gosforth:Ermelo!BD375)</f>
        <v>0</v>
      </c>
      <c r="BE375" s="78">
        <f>SUM(Gosforth:Ermelo!BE375)</f>
        <v>0</v>
      </c>
      <c r="BF375" s="80">
        <f>SUM(Gosforth:Ermelo!BF375)</f>
        <v>0</v>
      </c>
      <c r="BG375" s="79">
        <f>SUM(Gosforth:Ermelo!BG375)</f>
        <v>0</v>
      </c>
      <c r="BH375" s="79">
        <f>SUM(Gosforth:Ermelo!BH375)</f>
        <v>0</v>
      </c>
      <c r="BI375" s="79">
        <f>SUM(Gosforth:Ermelo!BI375)</f>
        <v>0</v>
      </c>
      <c r="BJ375" s="79">
        <f>SUM(Gosforth:Ermelo!BJ375)</f>
        <v>0</v>
      </c>
      <c r="BK375" s="79">
        <f>SUM(Gosforth:Ermelo!BK375)</f>
        <v>0</v>
      </c>
      <c r="BL375" s="79">
        <f>SUM(Gosforth:Ermelo!BL375)</f>
        <v>0</v>
      </c>
      <c r="BM375" s="79">
        <f>SUM(Gosforth:Ermelo!BM375)</f>
        <v>0</v>
      </c>
      <c r="BN375" s="79">
        <f>SUM(Gosforth:Ermelo!BN375)</f>
        <v>0</v>
      </c>
      <c r="BO375" s="79">
        <f>SUM(Gosforth:Ermelo!BO375)</f>
        <v>0</v>
      </c>
      <c r="BP375" s="79">
        <f>SUM(Gosforth:Ermelo!BP375)</f>
        <v>0</v>
      </c>
      <c r="BQ375" s="78">
        <f>SUM(Gosforth:Ermelo!BQ375)</f>
        <v>0</v>
      </c>
      <c r="BR375" s="80">
        <f>SUM(Gosforth:Ermelo!BR375)</f>
        <v>0</v>
      </c>
      <c r="BS375" s="79">
        <f>SUM(Gosforth:Ermelo!BS375)</f>
        <v>0</v>
      </c>
      <c r="BT375" s="79">
        <f>SUM(Gosforth:Ermelo!BT375)</f>
        <v>0</v>
      </c>
      <c r="BU375" s="79">
        <f>SUM(Gosforth:Ermelo!BU375)</f>
        <v>0</v>
      </c>
      <c r="BV375" s="79">
        <f>SUM(Gosforth:Ermelo!BV375)</f>
        <v>0</v>
      </c>
      <c r="BW375" s="79">
        <f>SUM(Gosforth:Ermelo!BW375)</f>
        <v>0</v>
      </c>
      <c r="BX375" s="79">
        <f>SUM(Gosforth:Ermelo!BX375)</f>
        <v>0</v>
      </c>
      <c r="BY375" s="79">
        <f>SUM(Gosforth:Ermelo!BY375)</f>
        <v>0</v>
      </c>
      <c r="BZ375" s="79">
        <f>SUM(Gosforth:Ermelo!BZ375)</f>
        <v>0</v>
      </c>
      <c r="CA375" s="79">
        <f>SUM(Gosforth:Ermelo!CA375)</f>
        <v>0</v>
      </c>
      <c r="CB375" s="79">
        <f>SUM(Gosforth:Ermelo!CB375)</f>
        <v>0</v>
      </c>
      <c r="CC375" s="78">
        <f>SUM(Gosforth:Ermelo!CC375)</f>
        <v>0</v>
      </c>
      <c r="CD375" s="41" t="s">
        <v>54</v>
      </c>
    </row>
    <row r="376" spans="1:82" s="41" customFormat="1" ht="15">
      <c r="B376" s="103" t="s">
        <v>717</v>
      </c>
      <c r="C376" s="286" t="s">
        <v>718</v>
      </c>
      <c r="D376" s="132"/>
      <c r="E376" s="266"/>
      <c r="F376" s="221" t="b">
        <f>(Gosforth!G376+Dalpark!G376+Leandra!G376+Trichardt!G376+Ermelo!G376)=G376</f>
        <v>1</v>
      </c>
      <c r="G376" s="76"/>
      <c r="H376" s="77"/>
      <c r="I376" s="78"/>
      <c r="J376" s="77"/>
      <c r="K376" s="79"/>
      <c r="L376" s="79"/>
      <c r="M376" s="79"/>
      <c r="N376" s="79"/>
      <c r="O376" s="79"/>
      <c r="P376" s="79"/>
      <c r="Q376" s="79"/>
      <c r="R376" s="79"/>
      <c r="S376" s="79"/>
      <c r="T376" s="79"/>
      <c r="U376" s="78"/>
      <c r="V376" s="77"/>
      <c r="W376" s="79"/>
      <c r="X376" s="79"/>
      <c r="Y376" s="79"/>
      <c r="Z376" s="79"/>
      <c r="AA376" s="79"/>
      <c r="AB376" s="79"/>
      <c r="AC376" s="79"/>
      <c r="AD376" s="79"/>
      <c r="AE376" s="79"/>
      <c r="AF376" s="79"/>
      <c r="AG376" s="78"/>
      <c r="AH376" s="80"/>
      <c r="AI376" s="79"/>
      <c r="AJ376" s="79"/>
      <c r="AK376" s="79"/>
      <c r="AL376" s="79"/>
      <c r="AM376" s="79"/>
      <c r="AN376" s="79"/>
      <c r="AO376" s="79"/>
      <c r="AP376" s="79"/>
      <c r="AQ376" s="79"/>
      <c r="AR376" s="79"/>
      <c r="AS376" s="78"/>
      <c r="AT376" s="80"/>
      <c r="AU376" s="79"/>
      <c r="AV376" s="79"/>
      <c r="AW376" s="79"/>
      <c r="AX376" s="79"/>
      <c r="AY376" s="79"/>
      <c r="AZ376" s="79"/>
      <c r="BA376" s="79"/>
      <c r="BB376" s="79"/>
      <c r="BC376" s="79"/>
      <c r="BD376" s="79"/>
      <c r="BE376" s="78"/>
      <c r="BF376" s="80"/>
      <c r="BG376" s="79"/>
      <c r="BH376" s="79"/>
      <c r="BI376" s="79"/>
      <c r="BJ376" s="79"/>
      <c r="BK376" s="79"/>
      <c r="BL376" s="79"/>
      <c r="BM376" s="79"/>
      <c r="BN376" s="79"/>
      <c r="BO376" s="79"/>
      <c r="BP376" s="79"/>
      <c r="BQ376" s="78"/>
      <c r="BR376" s="80"/>
      <c r="BS376" s="79"/>
      <c r="BT376" s="79"/>
      <c r="BU376" s="79"/>
      <c r="BV376" s="79"/>
      <c r="BW376" s="79"/>
      <c r="BX376" s="79"/>
      <c r="BY376" s="79"/>
      <c r="BZ376" s="79"/>
      <c r="CA376" s="79"/>
      <c r="CB376" s="79"/>
      <c r="CC376" s="78"/>
      <c r="CD376" s="41" t="s">
        <v>54</v>
      </c>
    </row>
    <row r="377" spans="1:82" s="41" customFormat="1" ht="15">
      <c r="B377" s="75" t="s">
        <v>719</v>
      </c>
      <c r="C377" s="131" t="s">
        <v>720</v>
      </c>
      <c r="D377" s="132" t="s">
        <v>631</v>
      </c>
      <c r="E377" s="266">
        <f>SUM(Gosforth:Ermelo!E377)</f>
        <v>125</v>
      </c>
      <c r="F377" s="221" t="b">
        <f>(Gosforth!G377+Dalpark!G377+Leandra!G377+Trichardt!G377+Ermelo!G377)=G377</f>
        <v>1</v>
      </c>
      <c r="G377" s="76">
        <f t="shared" si="113"/>
        <v>0</v>
      </c>
      <c r="H377" s="77">
        <f>SUM(Gosforth:Ermelo!H377)</f>
        <v>0</v>
      </c>
      <c r="I377" s="78">
        <f>SUM(Gosforth:Ermelo!I377)</f>
        <v>0</v>
      </c>
      <c r="J377" s="77">
        <f>SUM(Gosforth:Ermelo!J377)</f>
        <v>0</v>
      </c>
      <c r="K377" s="79">
        <f>SUM(Gosforth:Ermelo!K377)</f>
        <v>0</v>
      </c>
      <c r="L377" s="79">
        <f>SUM(Gosforth:Ermelo!L377)</f>
        <v>0</v>
      </c>
      <c r="M377" s="79">
        <f>SUM(Gosforth:Ermelo!M377)</f>
        <v>0</v>
      </c>
      <c r="N377" s="79">
        <f>SUM(Gosforth:Ermelo!N377)</f>
        <v>0</v>
      </c>
      <c r="O377" s="79">
        <f>SUM(Gosforth:Ermelo!O377)</f>
        <v>0</v>
      </c>
      <c r="P377" s="79">
        <f>SUM(Gosforth:Ermelo!P377)</f>
        <v>0</v>
      </c>
      <c r="Q377" s="79">
        <f>SUM(Gosforth:Ermelo!Q377)</f>
        <v>0</v>
      </c>
      <c r="R377" s="79">
        <f>SUM(Gosforth:Ermelo!R377)</f>
        <v>0</v>
      </c>
      <c r="S377" s="79">
        <f>SUM(Gosforth:Ermelo!S377)</f>
        <v>0</v>
      </c>
      <c r="T377" s="79">
        <f>SUM(Gosforth:Ermelo!T377)</f>
        <v>0</v>
      </c>
      <c r="U377" s="78">
        <f>SUM(Gosforth:Ermelo!U377)</f>
        <v>0</v>
      </c>
      <c r="V377" s="77">
        <f>SUM(Gosforth:Ermelo!V377)</f>
        <v>0</v>
      </c>
      <c r="W377" s="79">
        <f>SUM(Gosforth:Ermelo!W377)</f>
        <v>0</v>
      </c>
      <c r="X377" s="79">
        <f>SUM(Gosforth:Ermelo!X377)</f>
        <v>0</v>
      </c>
      <c r="Y377" s="79">
        <f>SUM(Gosforth:Ermelo!Y377)</f>
        <v>0</v>
      </c>
      <c r="Z377" s="79">
        <f>SUM(Gosforth:Ermelo!Z377)</f>
        <v>0</v>
      </c>
      <c r="AA377" s="79">
        <f>SUM(Gosforth:Ermelo!AA377)</f>
        <v>0</v>
      </c>
      <c r="AB377" s="79">
        <f>SUM(Gosforth:Ermelo!AB377)</f>
        <v>0</v>
      </c>
      <c r="AC377" s="79">
        <f>SUM(Gosforth:Ermelo!AC377)</f>
        <v>0</v>
      </c>
      <c r="AD377" s="79">
        <f>SUM(Gosforth:Ermelo!AD377)</f>
        <v>0</v>
      </c>
      <c r="AE377" s="79">
        <f>SUM(Gosforth:Ermelo!AE377)</f>
        <v>0</v>
      </c>
      <c r="AF377" s="79">
        <f>SUM(Gosforth:Ermelo!AF377)</f>
        <v>0</v>
      </c>
      <c r="AG377" s="78">
        <f>SUM(Gosforth:Ermelo!AG377)</f>
        <v>0</v>
      </c>
      <c r="AH377" s="80">
        <f>SUM(Gosforth:Ermelo!AH377)</f>
        <v>0</v>
      </c>
      <c r="AI377" s="79">
        <f>SUM(Gosforth:Ermelo!AI377)</f>
        <v>0</v>
      </c>
      <c r="AJ377" s="79">
        <f>SUM(Gosforth:Ermelo!AJ377)</f>
        <v>0</v>
      </c>
      <c r="AK377" s="79">
        <f>SUM(Gosforth:Ermelo!AK377)</f>
        <v>0</v>
      </c>
      <c r="AL377" s="79">
        <f>SUM(Gosforth:Ermelo!AL377)</f>
        <v>0</v>
      </c>
      <c r="AM377" s="79">
        <f>SUM(Gosforth:Ermelo!AM377)</f>
        <v>0</v>
      </c>
      <c r="AN377" s="79">
        <f>SUM(Gosforth:Ermelo!AN377)</f>
        <v>0</v>
      </c>
      <c r="AO377" s="79">
        <f>SUM(Gosforth:Ermelo!AO377)</f>
        <v>0</v>
      </c>
      <c r="AP377" s="79">
        <f>SUM(Gosforth:Ermelo!AP377)</f>
        <v>0</v>
      </c>
      <c r="AQ377" s="79">
        <f>SUM(Gosforth:Ermelo!AQ377)</f>
        <v>0</v>
      </c>
      <c r="AR377" s="79">
        <f>SUM(Gosforth:Ermelo!AR377)</f>
        <v>0</v>
      </c>
      <c r="AS377" s="78">
        <f>SUM(Gosforth:Ermelo!AS377)</f>
        <v>0</v>
      </c>
      <c r="AT377" s="80">
        <f>SUM(Gosforth:Ermelo!AT377)</f>
        <v>0</v>
      </c>
      <c r="AU377" s="79">
        <f>SUM(Gosforth:Ermelo!AU377)</f>
        <v>0</v>
      </c>
      <c r="AV377" s="79">
        <f>SUM(Gosforth:Ermelo!AV377)</f>
        <v>0</v>
      </c>
      <c r="AW377" s="79">
        <f>SUM(Gosforth:Ermelo!AW377)</f>
        <v>0</v>
      </c>
      <c r="AX377" s="79">
        <f>SUM(Gosforth:Ermelo!AX377)</f>
        <v>0</v>
      </c>
      <c r="AY377" s="79">
        <f>SUM(Gosforth:Ermelo!AY377)</f>
        <v>0</v>
      </c>
      <c r="AZ377" s="79">
        <f>SUM(Gosforth:Ermelo!AZ377)</f>
        <v>0</v>
      </c>
      <c r="BA377" s="79">
        <f>SUM(Gosforth:Ermelo!BA377)</f>
        <v>0</v>
      </c>
      <c r="BB377" s="79">
        <f>SUM(Gosforth:Ermelo!BB377)</f>
        <v>0</v>
      </c>
      <c r="BC377" s="79">
        <f>SUM(Gosforth:Ermelo!BC377)</f>
        <v>0</v>
      </c>
      <c r="BD377" s="79">
        <f>SUM(Gosforth:Ermelo!BD377)</f>
        <v>0</v>
      </c>
      <c r="BE377" s="78">
        <f>SUM(Gosforth:Ermelo!BE377)</f>
        <v>0</v>
      </c>
      <c r="BF377" s="80">
        <f>SUM(Gosforth:Ermelo!BF377)</f>
        <v>0</v>
      </c>
      <c r="BG377" s="79">
        <f>SUM(Gosforth:Ermelo!BG377)</f>
        <v>0</v>
      </c>
      <c r="BH377" s="79">
        <f>SUM(Gosforth:Ermelo!BH377)</f>
        <v>0</v>
      </c>
      <c r="BI377" s="79">
        <f>SUM(Gosforth:Ermelo!BI377)</f>
        <v>0</v>
      </c>
      <c r="BJ377" s="79">
        <f>SUM(Gosforth:Ermelo!BJ377)</f>
        <v>0</v>
      </c>
      <c r="BK377" s="79">
        <f>SUM(Gosforth:Ermelo!BK377)</f>
        <v>0</v>
      </c>
      <c r="BL377" s="79">
        <f>SUM(Gosforth:Ermelo!BL377)</f>
        <v>0</v>
      </c>
      <c r="BM377" s="79">
        <f>SUM(Gosforth:Ermelo!BM377)</f>
        <v>0</v>
      </c>
      <c r="BN377" s="79">
        <f>SUM(Gosforth:Ermelo!BN377)</f>
        <v>0</v>
      </c>
      <c r="BO377" s="79">
        <f>SUM(Gosforth:Ermelo!BO377)</f>
        <v>0</v>
      </c>
      <c r="BP377" s="79">
        <f>SUM(Gosforth:Ermelo!BP377)</f>
        <v>0</v>
      </c>
      <c r="BQ377" s="78">
        <f>SUM(Gosforth:Ermelo!BQ377)</f>
        <v>0</v>
      </c>
      <c r="BR377" s="80">
        <f>SUM(Gosforth:Ermelo!BR377)</f>
        <v>0</v>
      </c>
      <c r="BS377" s="79">
        <f>SUM(Gosforth:Ermelo!BS377)</f>
        <v>0</v>
      </c>
      <c r="BT377" s="79">
        <f>SUM(Gosforth:Ermelo!BT377)</f>
        <v>0</v>
      </c>
      <c r="BU377" s="79">
        <f>SUM(Gosforth:Ermelo!BU377)</f>
        <v>0</v>
      </c>
      <c r="BV377" s="79">
        <f>SUM(Gosforth:Ermelo!BV377)</f>
        <v>0</v>
      </c>
      <c r="BW377" s="79">
        <f>SUM(Gosforth:Ermelo!BW377)</f>
        <v>0</v>
      </c>
      <c r="BX377" s="79">
        <f>SUM(Gosforth:Ermelo!BX377)</f>
        <v>0</v>
      </c>
      <c r="BY377" s="79">
        <f>SUM(Gosforth:Ermelo!BY377)</f>
        <v>0</v>
      </c>
      <c r="BZ377" s="79">
        <f>SUM(Gosforth:Ermelo!BZ377)</f>
        <v>0</v>
      </c>
      <c r="CA377" s="79">
        <f>SUM(Gosforth:Ermelo!CA377)</f>
        <v>0</v>
      </c>
      <c r="CB377" s="79">
        <f>SUM(Gosforth:Ermelo!CB377)</f>
        <v>0</v>
      </c>
      <c r="CC377" s="78">
        <f>SUM(Gosforth:Ermelo!CC377)</f>
        <v>0</v>
      </c>
      <c r="CD377" s="41" t="s">
        <v>54</v>
      </c>
    </row>
    <row r="378" spans="1:82" s="41" customFormat="1" ht="15">
      <c r="B378" s="75" t="s">
        <v>721</v>
      </c>
      <c r="C378" s="131" t="s">
        <v>722</v>
      </c>
      <c r="D378" s="132" t="s">
        <v>631</v>
      </c>
      <c r="E378" s="266">
        <f>SUM(Gosforth:Ermelo!E378)</f>
        <v>125</v>
      </c>
      <c r="F378" s="221" t="b">
        <f>(Gosforth!G378+Dalpark!G378+Leandra!G378+Trichardt!G378+Ermelo!G378)=G378</f>
        <v>1</v>
      </c>
      <c r="G378" s="76">
        <f t="shared" si="113"/>
        <v>0</v>
      </c>
      <c r="H378" s="77">
        <f>SUM(Gosforth:Ermelo!H378)</f>
        <v>0</v>
      </c>
      <c r="I378" s="78">
        <f>SUM(Gosforth:Ermelo!I378)</f>
        <v>0</v>
      </c>
      <c r="J378" s="77">
        <f>SUM(Gosforth:Ermelo!J378)</f>
        <v>0</v>
      </c>
      <c r="K378" s="79">
        <f>SUM(Gosforth:Ermelo!K378)</f>
        <v>0</v>
      </c>
      <c r="L378" s="79">
        <f>SUM(Gosforth:Ermelo!L378)</f>
        <v>0</v>
      </c>
      <c r="M378" s="79">
        <f>SUM(Gosforth:Ermelo!M378)</f>
        <v>0</v>
      </c>
      <c r="N378" s="79">
        <f>SUM(Gosforth:Ermelo!N378)</f>
        <v>0</v>
      </c>
      <c r="O378" s="79">
        <f>SUM(Gosforth:Ermelo!O378)</f>
        <v>0</v>
      </c>
      <c r="P378" s="79">
        <f>SUM(Gosforth:Ermelo!P378)</f>
        <v>0</v>
      </c>
      <c r="Q378" s="79">
        <f>SUM(Gosforth:Ermelo!Q378)</f>
        <v>0</v>
      </c>
      <c r="R378" s="79">
        <f>SUM(Gosforth:Ermelo!R378)</f>
        <v>0</v>
      </c>
      <c r="S378" s="79">
        <f>SUM(Gosforth:Ermelo!S378)</f>
        <v>0</v>
      </c>
      <c r="T378" s="79">
        <f>SUM(Gosforth:Ermelo!T378)</f>
        <v>0</v>
      </c>
      <c r="U378" s="78">
        <f>SUM(Gosforth:Ermelo!U378)</f>
        <v>0</v>
      </c>
      <c r="V378" s="77">
        <f>SUM(Gosforth:Ermelo!V378)</f>
        <v>0</v>
      </c>
      <c r="W378" s="79">
        <f>SUM(Gosforth:Ermelo!W378)</f>
        <v>0</v>
      </c>
      <c r="X378" s="79">
        <f>SUM(Gosforth:Ermelo!X378)</f>
        <v>0</v>
      </c>
      <c r="Y378" s="79">
        <f>SUM(Gosforth:Ermelo!Y378)</f>
        <v>0</v>
      </c>
      <c r="Z378" s="79">
        <f>SUM(Gosforth:Ermelo!Z378)</f>
        <v>0</v>
      </c>
      <c r="AA378" s="79">
        <f>SUM(Gosforth:Ermelo!AA378)</f>
        <v>0</v>
      </c>
      <c r="AB378" s="79">
        <f>SUM(Gosforth:Ermelo!AB378)</f>
        <v>0</v>
      </c>
      <c r="AC378" s="79">
        <f>SUM(Gosforth:Ermelo!AC378)</f>
        <v>0</v>
      </c>
      <c r="AD378" s="79">
        <f>SUM(Gosforth:Ermelo!AD378)</f>
        <v>0</v>
      </c>
      <c r="AE378" s="79">
        <f>SUM(Gosforth:Ermelo!AE378)</f>
        <v>0</v>
      </c>
      <c r="AF378" s="79">
        <f>SUM(Gosforth:Ermelo!AF378)</f>
        <v>0</v>
      </c>
      <c r="AG378" s="78">
        <f>SUM(Gosforth:Ermelo!AG378)</f>
        <v>0</v>
      </c>
      <c r="AH378" s="80">
        <f>SUM(Gosforth:Ermelo!AH378)</f>
        <v>0</v>
      </c>
      <c r="AI378" s="79">
        <f>SUM(Gosforth:Ermelo!AI378)</f>
        <v>0</v>
      </c>
      <c r="AJ378" s="79">
        <f>SUM(Gosforth:Ermelo!AJ378)</f>
        <v>0</v>
      </c>
      <c r="AK378" s="79">
        <f>SUM(Gosforth:Ermelo!AK378)</f>
        <v>0</v>
      </c>
      <c r="AL378" s="79">
        <f>SUM(Gosforth:Ermelo!AL378)</f>
        <v>0</v>
      </c>
      <c r="AM378" s="79">
        <f>SUM(Gosforth:Ermelo!AM378)</f>
        <v>0</v>
      </c>
      <c r="AN378" s="79">
        <f>SUM(Gosforth:Ermelo!AN378)</f>
        <v>0</v>
      </c>
      <c r="AO378" s="79">
        <f>SUM(Gosforth:Ermelo!AO378)</f>
        <v>0</v>
      </c>
      <c r="AP378" s="79">
        <f>SUM(Gosforth:Ermelo!AP378)</f>
        <v>0</v>
      </c>
      <c r="AQ378" s="79">
        <f>SUM(Gosforth:Ermelo!AQ378)</f>
        <v>0</v>
      </c>
      <c r="AR378" s="79">
        <f>SUM(Gosforth:Ermelo!AR378)</f>
        <v>0</v>
      </c>
      <c r="AS378" s="78">
        <f>SUM(Gosforth:Ermelo!AS378)</f>
        <v>0</v>
      </c>
      <c r="AT378" s="80">
        <f>SUM(Gosforth:Ermelo!AT378)</f>
        <v>0</v>
      </c>
      <c r="AU378" s="79">
        <f>SUM(Gosforth:Ermelo!AU378)</f>
        <v>0</v>
      </c>
      <c r="AV378" s="79">
        <f>SUM(Gosforth:Ermelo!AV378)</f>
        <v>0</v>
      </c>
      <c r="AW378" s="79">
        <f>SUM(Gosforth:Ermelo!AW378)</f>
        <v>0</v>
      </c>
      <c r="AX378" s="79">
        <f>SUM(Gosforth:Ermelo!AX378)</f>
        <v>0</v>
      </c>
      <c r="AY378" s="79">
        <f>SUM(Gosforth:Ermelo!AY378)</f>
        <v>0</v>
      </c>
      <c r="AZ378" s="79">
        <f>SUM(Gosforth:Ermelo!AZ378)</f>
        <v>0</v>
      </c>
      <c r="BA378" s="79">
        <f>SUM(Gosforth:Ermelo!BA378)</f>
        <v>0</v>
      </c>
      <c r="BB378" s="79">
        <f>SUM(Gosforth:Ermelo!BB378)</f>
        <v>0</v>
      </c>
      <c r="BC378" s="79">
        <f>SUM(Gosforth:Ermelo!BC378)</f>
        <v>0</v>
      </c>
      <c r="BD378" s="79">
        <f>SUM(Gosforth:Ermelo!BD378)</f>
        <v>0</v>
      </c>
      <c r="BE378" s="78">
        <f>SUM(Gosforth:Ermelo!BE378)</f>
        <v>0</v>
      </c>
      <c r="BF378" s="80">
        <f>SUM(Gosforth:Ermelo!BF378)</f>
        <v>0</v>
      </c>
      <c r="BG378" s="79">
        <f>SUM(Gosforth:Ermelo!BG378)</f>
        <v>0</v>
      </c>
      <c r="BH378" s="79">
        <f>SUM(Gosforth:Ermelo!BH378)</f>
        <v>0</v>
      </c>
      <c r="BI378" s="79">
        <f>SUM(Gosforth:Ermelo!BI378)</f>
        <v>0</v>
      </c>
      <c r="BJ378" s="79">
        <f>SUM(Gosforth:Ermelo!BJ378)</f>
        <v>0</v>
      </c>
      <c r="BK378" s="79">
        <f>SUM(Gosforth:Ermelo!BK378)</f>
        <v>0</v>
      </c>
      <c r="BL378" s="79">
        <f>SUM(Gosforth:Ermelo!BL378)</f>
        <v>0</v>
      </c>
      <c r="BM378" s="79">
        <f>SUM(Gosforth:Ermelo!BM378)</f>
        <v>0</v>
      </c>
      <c r="BN378" s="79">
        <f>SUM(Gosforth:Ermelo!BN378)</f>
        <v>0</v>
      </c>
      <c r="BO378" s="79">
        <f>SUM(Gosforth:Ermelo!BO378)</f>
        <v>0</v>
      </c>
      <c r="BP378" s="79">
        <f>SUM(Gosforth:Ermelo!BP378)</f>
        <v>0</v>
      </c>
      <c r="BQ378" s="78">
        <f>SUM(Gosforth:Ermelo!BQ378)</f>
        <v>0</v>
      </c>
      <c r="BR378" s="80">
        <f>SUM(Gosforth:Ermelo!BR378)</f>
        <v>0</v>
      </c>
      <c r="BS378" s="79">
        <f>SUM(Gosforth:Ermelo!BS378)</f>
        <v>0</v>
      </c>
      <c r="BT378" s="79">
        <f>SUM(Gosforth:Ermelo!BT378)</f>
        <v>0</v>
      </c>
      <c r="BU378" s="79">
        <f>SUM(Gosforth:Ermelo!BU378)</f>
        <v>0</v>
      </c>
      <c r="BV378" s="79">
        <f>SUM(Gosforth:Ermelo!BV378)</f>
        <v>0</v>
      </c>
      <c r="BW378" s="79">
        <f>SUM(Gosforth:Ermelo!BW378)</f>
        <v>0</v>
      </c>
      <c r="BX378" s="79">
        <f>SUM(Gosforth:Ermelo!BX378)</f>
        <v>0</v>
      </c>
      <c r="BY378" s="79">
        <f>SUM(Gosforth:Ermelo!BY378)</f>
        <v>0</v>
      </c>
      <c r="BZ378" s="79">
        <f>SUM(Gosforth:Ermelo!BZ378)</f>
        <v>0</v>
      </c>
      <c r="CA378" s="79">
        <f>SUM(Gosforth:Ermelo!CA378)</f>
        <v>0</v>
      </c>
      <c r="CB378" s="79">
        <f>SUM(Gosforth:Ermelo!CB378)</f>
        <v>0</v>
      </c>
      <c r="CC378" s="78">
        <f>SUM(Gosforth:Ermelo!CC378)</f>
        <v>0</v>
      </c>
      <c r="CD378" s="41" t="s">
        <v>54</v>
      </c>
    </row>
    <row r="379" spans="1:82" s="41" customFormat="1" ht="15">
      <c r="B379" s="75" t="s">
        <v>723</v>
      </c>
      <c r="C379" s="131" t="s">
        <v>724</v>
      </c>
      <c r="D379" s="132" t="s">
        <v>631</v>
      </c>
      <c r="E379" s="266">
        <f>SUM(Gosforth:Ermelo!E379)</f>
        <v>125</v>
      </c>
      <c r="F379" s="221" t="b">
        <f>(Gosforth!G379+Dalpark!G379+Leandra!G379+Trichardt!G379+Ermelo!G379)=G379</f>
        <v>1</v>
      </c>
      <c r="G379" s="76">
        <f t="shared" si="113"/>
        <v>0</v>
      </c>
      <c r="H379" s="77">
        <f>SUM(Gosforth:Ermelo!H379)</f>
        <v>0</v>
      </c>
      <c r="I379" s="78">
        <f>SUM(Gosforth:Ermelo!I379)</f>
        <v>0</v>
      </c>
      <c r="J379" s="77">
        <f>SUM(Gosforth:Ermelo!J379)</f>
        <v>0</v>
      </c>
      <c r="K379" s="79">
        <f>SUM(Gosforth:Ermelo!K379)</f>
        <v>0</v>
      </c>
      <c r="L379" s="79">
        <f>SUM(Gosforth:Ermelo!L379)</f>
        <v>0</v>
      </c>
      <c r="M379" s="79">
        <f>SUM(Gosforth:Ermelo!M379)</f>
        <v>0</v>
      </c>
      <c r="N379" s="79">
        <f>SUM(Gosforth:Ermelo!N379)</f>
        <v>0</v>
      </c>
      <c r="O379" s="79">
        <f>SUM(Gosforth:Ermelo!O379)</f>
        <v>0</v>
      </c>
      <c r="P379" s="79">
        <f>SUM(Gosforth:Ermelo!P379)</f>
        <v>0</v>
      </c>
      <c r="Q379" s="79">
        <f>SUM(Gosforth:Ermelo!Q379)</f>
        <v>0</v>
      </c>
      <c r="R379" s="79">
        <f>SUM(Gosforth:Ermelo!R379)</f>
        <v>0</v>
      </c>
      <c r="S379" s="79">
        <f>SUM(Gosforth:Ermelo!S379)</f>
        <v>0</v>
      </c>
      <c r="T379" s="79">
        <f>SUM(Gosforth:Ermelo!T379)</f>
        <v>0</v>
      </c>
      <c r="U379" s="78">
        <f>SUM(Gosforth:Ermelo!U379)</f>
        <v>0</v>
      </c>
      <c r="V379" s="77">
        <f>SUM(Gosforth:Ermelo!V379)</f>
        <v>0</v>
      </c>
      <c r="W379" s="79">
        <f>SUM(Gosforth:Ermelo!W379)</f>
        <v>0</v>
      </c>
      <c r="X379" s="79">
        <f>SUM(Gosforth:Ermelo!X379)</f>
        <v>0</v>
      </c>
      <c r="Y379" s="79">
        <f>SUM(Gosforth:Ermelo!Y379)</f>
        <v>0</v>
      </c>
      <c r="Z379" s="79">
        <f>SUM(Gosforth:Ermelo!Z379)</f>
        <v>0</v>
      </c>
      <c r="AA379" s="79">
        <f>SUM(Gosforth:Ermelo!AA379)</f>
        <v>0</v>
      </c>
      <c r="AB379" s="79">
        <f>SUM(Gosforth:Ermelo!AB379)</f>
        <v>0</v>
      </c>
      <c r="AC379" s="79">
        <f>SUM(Gosforth:Ermelo!AC379)</f>
        <v>0</v>
      </c>
      <c r="AD379" s="79">
        <f>SUM(Gosforth:Ermelo!AD379)</f>
        <v>0</v>
      </c>
      <c r="AE379" s="79">
        <f>SUM(Gosforth:Ermelo!AE379)</f>
        <v>0</v>
      </c>
      <c r="AF379" s="79">
        <f>SUM(Gosforth:Ermelo!AF379)</f>
        <v>0</v>
      </c>
      <c r="AG379" s="78">
        <f>SUM(Gosforth:Ermelo!AG379)</f>
        <v>0</v>
      </c>
      <c r="AH379" s="80">
        <f>SUM(Gosforth:Ermelo!AH379)</f>
        <v>0</v>
      </c>
      <c r="AI379" s="79">
        <f>SUM(Gosforth:Ermelo!AI379)</f>
        <v>0</v>
      </c>
      <c r="AJ379" s="79">
        <f>SUM(Gosforth:Ermelo!AJ379)</f>
        <v>0</v>
      </c>
      <c r="AK379" s="79">
        <f>SUM(Gosforth:Ermelo!AK379)</f>
        <v>0</v>
      </c>
      <c r="AL379" s="79">
        <f>SUM(Gosforth:Ermelo!AL379)</f>
        <v>0</v>
      </c>
      <c r="AM379" s="79">
        <f>SUM(Gosforth:Ermelo!AM379)</f>
        <v>0</v>
      </c>
      <c r="AN379" s="79">
        <f>SUM(Gosforth:Ermelo!AN379)</f>
        <v>0</v>
      </c>
      <c r="AO379" s="79">
        <f>SUM(Gosforth:Ermelo!AO379)</f>
        <v>0</v>
      </c>
      <c r="AP379" s="79">
        <f>SUM(Gosforth:Ermelo!AP379)</f>
        <v>0</v>
      </c>
      <c r="AQ379" s="79">
        <f>SUM(Gosforth:Ermelo!AQ379)</f>
        <v>0</v>
      </c>
      <c r="AR379" s="79">
        <f>SUM(Gosforth:Ermelo!AR379)</f>
        <v>0</v>
      </c>
      <c r="AS379" s="78">
        <f>SUM(Gosforth:Ermelo!AS379)</f>
        <v>0</v>
      </c>
      <c r="AT379" s="80">
        <f>SUM(Gosforth:Ermelo!AT379)</f>
        <v>0</v>
      </c>
      <c r="AU379" s="79">
        <f>SUM(Gosforth:Ermelo!AU379)</f>
        <v>0</v>
      </c>
      <c r="AV379" s="79">
        <f>SUM(Gosforth:Ermelo!AV379)</f>
        <v>0</v>
      </c>
      <c r="AW379" s="79">
        <f>SUM(Gosforth:Ermelo!AW379)</f>
        <v>0</v>
      </c>
      <c r="AX379" s="79">
        <f>SUM(Gosforth:Ermelo!AX379)</f>
        <v>0</v>
      </c>
      <c r="AY379" s="79">
        <f>SUM(Gosforth:Ermelo!AY379)</f>
        <v>0</v>
      </c>
      <c r="AZ379" s="79">
        <f>SUM(Gosforth:Ermelo!AZ379)</f>
        <v>0</v>
      </c>
      <c r="BA379" s="79">
        <f>SUM(Gosforth:Ermelo!BA379)</f>
        <v>0</v>
      </c>
      <c r="BB379" s="79">
        <f>SUM(Gosforth:Ermelo!BB379)</f>
        <v>0</v>
      </c>
      <c r="BC379" s="79">
        <f>SUM(Gosforth:Ermelo!BC379)</f>
        <v>0</v>
      </c>
      <c r="BD379" s="79">
        <f>SUM(Gosforth:Ermelo!BD379)</f>
        <v>0</v>
      </c>
      <c r="BE379" s="78">
        <f>SUM(Gosforth:Ermelo!BE379)</f>
        <v>0</v>
      </c>
      <c r="BF379" s="80">
        <f>SUM(Gosforth:Ermelo!BF379)</f>
        <v>0</v>
      </c>
      <c r="BG379" s="79">
        <f>SUM(Gosforth:Ermelo!BG379)</f>
        <v>0</v>
      </c>
      <c r="BH379" s="79">
        <f>SUM(Gosforth:Ermelo!BH379)</f>
        <v>0</v>
      </c>
      <c r="BI379" s="79">
        <f>SUM(Gosforth:Ermelo!BI379)</f>
        <v>0</v>
      </c>
      <c r="BJ379" s="79">
        <f>SUM(Gosforth:Ermelo!BJ379)</f>
        <v>0</v>
      </c>
      <c r="BK379" s="79">
        <f>SUM(Gosforth:Ermelo!BK379)</f>
        <v>0</v>
      </c>
      <c r="BL379" s="79">
        <f>SUM(Gosforth:Ermelo!BL379)</f>
        <v>0</v>
      </c>
      <c r="BM379" s="79">
        <f>SUM(Gosforth:Ermelo!BM379)</f>
        <v>0</v>
      </c>
      <c r="BN379" s="79">
        <f>SUM(Gosforth:Ermelo!BN379)</f>
        <v>0</v>
      </c>
      <c r="BO379" s="79">
        <f>SUM(Gosforth:Ermelo!BO379)</f>
        <v>0</v>
      </c>
      <c r="BP379" s="79">
        <f>SUM(Gosforth:Ermelo!BP379)</f>
        <v>0</v>
      </c>
      <c r="BQ379" s="78">
        <f>SUM(Gosforth:Ermelo!BQ379)</f>
        <v>0</v>
      </c>
      <c r="BR379" s="80">
        <f>SUM(Gosforth:Ermelo!BR379)</f>
        <v>0</v>
      </c>
      <c r="BS379" s="79">
        <f>SUM(Gosforth:Ermelo!BS379)</f>
        <v>0</v>
      </c>
      <c r="BT379" s="79">
        <f>SUM(Gosforth:Ermelo!BT379)</f>
        <v>0</v>
      </c>
      <c r="BU379" s="79">
        <f>SUM(Gosforth:Ermelo!BU379)</f>
        <v>0</v>
      </c>
      <c r="BV379" s="79">
        <f>SUM(Gosforth:Ermelo!BV379)</f>
        <v>0</v>
      </c>
      <c r="BW379" s="79">
        <f>SUM(Gosforth:Ermelo!BW379)</f>
        <v>0</v>
      </c>
      <c r="BX379" s="79">
        <f>SUM(Gosforth:Ermelo!BX379)</f>
        <v>0</v>
      </c>
      <c r="BY379" s="79">
        <f>SUM(Gosforth:Ermelo!BY379)</f>
        <v>0</v>
      </c>
      <c r="BZ379" s="79">
        <f>SUM(Gosforth:Ermelo!BZ379)</f>
        <v>0</v>
      </c>
      <c r="CA379" s="79">
        <f>SUM(Gosforth:Ermelo!CA379)</f>
        <v>0</v>
      </c>
      <c r="CB379" s="79">
        <f>SUM(Gosforth:Ermelo!CB379)</f>
        <v>0</v>
      </c>
      <c r="CC379" s="78">
        <f>SUM(Gosforth:Ermelo!CC379)</f>
        <v>0</v>
      </c>
      <c r="CD379" s="41" t="s">
        <v>54</v>
      </c>
    </row>
    <row r="380" spans="1:82" s="41" customFormat="1" ht="15">
      <c r="B380" s="75" t="s">
        <v>725</v>
      </c>
      <c r="C380" s="131" t="s">
        <v>726</v>
      </c>
      <c r="D380" s="132" t="s">
        <v>631</v>
      </c>
      <c r="E380" s="266">
        <f>SUM(Gosforth:Ermelo!E380)</f>
        <v>125</v>
      </c>
      <c r="F380" s="221" t="b">
        <f>(Gosforth!G380+Dalpark!G380+Leandra!G380+Trichardt!G380+Ermelo!G380)=G380</f>
        <v>1</v>
      </c>
      <c r="G380" s="76">
        <f t="shared" si="113"/>
        <v>0</v>
      </c>
      <c r="H380" s="77">
        <f>SUM(Gosforth:Ermelo!H380)</f>
        <v>0</v>
      </c>
      <c r="I380" s="78">
        <f>SUM(Gosforth:Ermelo!I380)</f>
        <v>0</v>
      </c>
      <c r="J380" s="77">
        <f>SUM(Gosforth:Ermelo!J380)</f>
        <v>0</v>
      </c>
      <c r="K380" s="79">
        <f>SUM(Gosforth:Ermelo!K380)</f>
        <v>0</v>
      </c>
      <c r="L380" s="79">
        <f>SUM(Gosforth:Ermelo!L380)</f>
        <v>0</v>
      </c>
      <c r="M380" s="79">
        <f>SUM(Gosforth:Ermelo!M380)</f>
        <v>0</v>
      </c>
      <c r="N380" s="79">
        <f>SUM(Gosforth:Ermelo!N380)</f>
        <v>0</v>
      </c>
      <c r="O380" s="79">
        <f>SUM(Gosforth:Ermelo!O380)</f>
        <v>0</v>
      </c>
      <c r="P380" s="79">
        <f>SUM(Gosforth:Ermelo!P380)</f>
        <v>0</v>
      </c>
      <c r="Q380" s="79">
        <f>SUM(Gosforth:Ermelo!Q380)</f>
        <v>0</v>
      </c>
      <c r="R380" s="79">
        <f>SUM(Gosforth:Ermelo!R380)</f>
        <v>0</v>
      </c>
      <c r="S380" s="79">
        <f>SUM(Gosforth:Ermelo!S380)</f>
        <v>0</v>
      </c>
      <c r="T380" s="79">
        <f>SUM(Gosforth:Ermelo!T380)</f>
        <v>0</v>
      </c>
      <c r="U380" s="78">
        <f>SUM(Gosforth:Ermelo!U380)</f>
        <v>0</v>
      </c>
      <c r="V380" s="77">
        <f>SUM(Gosforth:Ermelo!V380)</f>
        <v>0</v>
      </c>
      <c r="W380" s="79">
        <f>SUM(Gosforth:Ermelo!W380)</f>
        <v>0</v>
      </c>
      <c r="X380" s="79">
        <f>SUM(Gosforth:Ermelo!X380)</f>
        <v>0</v>
      </c>
      <c r="Y380" s="79">
        <f>SUM(Gosforth:Ermelo!Y380)</f>
        <v>0</v>
      </c>
      <c r="Z380" s="79">
        <f>SUM(Gosforth:Ermelo!Z380)</f>
        <v>0</v>
      </c>
      <c r="AA380" s="79">
        <f>SUM(Gosforth:Ermelo!AA380)</f>
        <v>0</v>
      </c>
      <c r="AB380" s="79">
        <f>SUM(Gosforth:Ermelo!AB380)</f>
        <v>0</v>
      </c>
      <c r="AC380" s="79">
        <f>SUM(Gosforth:Ermelo!AC380)</f>
        <v>0</v>
      </c>
      <c r="AD380" s="79">
        <f>SUM(Gosforth:Ermelo!AD380)</f>
        <v>0</v>
      </c>
      <c r="AE380" s="79">
        <f>SUM(Gosforth:Ermelo!AE380)</f>
        <v>0</v>
      </c>
      <c r="AF380" s="79">
        <f>SUM(Gosforth:Ermelo!AF380)</f>
        <v>0</v>
      </c>
      <c r="AG380" s="78">
        <f>SUM(Gosforth:Ermelo!AG380)</f>
        <v>0</v>
      </c>
      <c r="AH380" s="80">
        <f>SUM(Gosforth:Ermelo!AH380)</f>
        <v>0</v>
      </c>
      <c r="AI380" s="79">
        <f>SUM(Gosforth:Ermelo!AI380)</f>
        <v>0</v>
      </c>
      <c r="AJ380" s="79">
        <f>SUM(Gosforth:Ermelo!AJ380)</f>
        <v>0</v>
      </c>
      <c r="AK380" s="79">
        <f>SUM(Gosforth:Ermelo!AK380)</f>
        <v>0</v>
      </c>
      <c r="AL380" s="79">
        <f>SUM(Gosforth:Ermelo!AL380)</f>
        <v>0</v>
      </c>
      <c r="AM380" s="79">
        <f>SUM(Gosforth:Ermelo!AM380)</f>
        <v>0</v>
      </c>
      <c r="AN380" s="79">
        <f>SUM(Gosforth:Ermelo!AN380)</f>
        <v>0</v>
      </c>
      <c r="AO380" s="79">
        <f>SUM(Gosforth:Ermelo!AO380)</f>
        <v>0</v>
      </c>
      <c r="AP380" s="79">
        <f>SUM(Gosforth:Ermelo!AP380)</f>
        <v>0</v>
      </c>
      <c r="AQ380" s="79">
        <f>SUM(Gosforth:Ermelo!AQ380)</f>
        <v>0</v>
      </c>
      <c r="AR380" s="79">
        <f>SUM(Gosforth:Ermelo!AR380)</f>
        <v>0</v>
      </c>
      <c r="AS380" s="78">
        <f>SUM(Gosforth:Ermelo!AS380)</f>
        <v>0</v>
      </c>
      <c r="AT380" s="80">
        <f>SUM(Gosforth:Ermelo!AT380)</f>
        <v>0</v>
      </c>
      <c r="AU380" s="79">
        <f>SUM(Gosforth:Ermelo!AU380)</f>
        <v>0</v>
      </c>
      <c r="AV380" s="79">
        <f>SUM(Gosforth:Ermelo!AV380)</f>
        <v>0</v>
      </c>
      <c r="AW380" s="79">
        <f>SUM(Gosforth:Ermelo!AW380)</f>
        <v>0</v>
      </c>
      <c r="AX380" s="79">
        <f>SUM(Gosforth:Ermelo!AX380)</f>
        <v>0</v>
      </c>
      <c r="AY380" s="79">
        <f>SUM(Gosforth:Ermelo!AY380)</f>
        <v>0</v>
      </c>
      <c r="AZ380" s="79">
        <f>SUM(Gosforth:Ermelo!AZ380)</f>
        <v>0</v>
      </c>
      <c r="BA380" s="79">
        <f>SUM(Gosforth:Ermelo!BA380)</f>
        <v>0</v>
      </c>
      <c r="BB380" s="79">
        <f>SUM(Gosforth:Ermelo!BB380)</f>
        <v>0</v>
      </c>
      <c r="BC380" s="79">
        <f>SUM(Gosforth:Ermelo!BC380)</f>
        <v>0</v>
      </c>
      <c r="BD380" s="79">
        <f>SUM(Gosforth:Ermelo!BD380)</f>
        <v>0</v>
      </c>
      <c r="BE380" s="78">
        <f>SUM(Gosforth:Ermelo!BE380)</f>
        <v>0</v>
      </c>
      <c r="BF380" s="80">
        <f>SUM(Gosforth:Ermelo!BF380)</f>
        <v>0</v>
      </c>
      <c r="BG380" s="79">
        <f>SUM(Gosforth:Ermelo!BG380)</f>
        <v>0</v>
      </c>
      <c r="BH380" s="79">
        <f>SUM(Gosforth:Ermelo!BH380)</f>
        <v>0</v>
      </c>
      <c r="BI380" s="79">
        <f>SUM(Gosforth:Ermelo!BI380)</f>
        <v>0</v>
      </c>
      <c r="BJ380" s="79">
        <f>SUM(Gosforth:Ermelo!BJ380)</f>
        <v>0</v>
      </c>
      <c r="BK380" s="79">
        <f>SUM(Gosforth:Ermelo!BK380)</f>
        <v>0</v>
      </c>
      <c r="BL380" s="79">
        <f>SUM(Gosforth:Ermelo!BL380)</f>
        <v>0</v>
      </c>
      <c r="BM380" s="79">
        <f>SUM(Gosforth:Ermelo!BM380)</f>
        <v>0</v>
      </c>
      <c r="BN380" s="79">
        <f>SUM(Gosforth:Ermelo!BN380)</f>
        <v>0</v>
      </c>
      <c r="BO380" s="79">
        <f>SUM(Gosforth:Ermelo!BO380)</f>
        <v>0</v>
      </c>
      <c r="BP380" s="79">
        <f>SUM(Gosforth:Ermelo!BP380)</f>
        <v>0</v>
      </c>
      <c r="BQ380" s="78">
        <f>SUM(Gosforth:Ermelo!BQ380)</f>
        <v>0</v>
      </c>
      <c r="BR380" s="80">
        <f>SUM(Gosforth:Ermelo!BR380)</f>
        <v>0</v>
      </c>
      <c r="BS380" s="79">
        <f>SUM(Gosforth:Ermelo!BS380)</f>
        <v>0</v>
      </c>
      <c r="BT380" s="79">
        <f>SUM(Gosforth:Ermelo!BT380)</f>
        <v>0</v>
      </c>
      <c r="BU380" s="79">
        <f>SUM(Gosforth:Ermelo!BU380)</f>
        <v>0</v>
      </c>
      <c r="BV380" s="79">
        <f>SUM(Gosforth:Ermelo!BV380)</f>
        <v>0</v>
      </c>
      <c r="BW380" s="79">
        <f>SUM(Gosforth:Ermelo!BW380)</f>
        <v>0</v>
      </c>
      <c r="BX380" s="79">
        <f>SUM(Gosforth:Ermelo!BX380)</f>
        <v>0</v>
      </c>
      <c r="BY380" s="79">
        <f>SUM(Gosforth:Ermelo!BY380)</f>
        <v>0</v>
      </c>
      <c r="BZ380" s="79">
        <f>SUM(Gosforth:Ermelo!BZ380)</f>
        <v>0</v>
      </c>
      <c r="CA380" s="79">
        <f>SUM(Gosforth:Ermelo!CA380)</f>
        <v>0</v>
      </c>
      <c r="CB380" s="79">
        <f>SUM(Gosforth:Ermelo!CB380)</f>
        <v>0</v>
      </c>
      <c r="CC380" s="78">
        <f>SUM(Gosforth:Ermelo!CC380)</f>
        <v>0</v>
      </c>
      <c r="CD380" s="41" t="s">
        <v>54</v>
      </c>
    </row>
    <row r="381" spans="1:82" s="41" customFormat="1" ht="15">
      <c r="B381" s="75" t="s">
        <v>727</v>
      </c>
      <c r="C381" s="131" t="s">
        <v>728</v>
      </c>
      <c r="D381" s="132" t="s">
        <v>631</v>
      </c>
      <c r="E381" s="266">
        <f>SUM(Gosforth:Ermelo!E381)</f>
        <v>125</v>
      </c>
      <c r="F381" s="221" t="b">
        <f>(Gosforth!G381+Dalpark!G381+Leandra!G381+Trichardt!G381+Ermelo!G381)=G381</f>
        <v>1</v>
      </c>
      <c r="G381" s="76">
        <f t="shared" si="113"/>
        <v>0</v>
      </c>
      <c r="H381" s="77">
        <f>SUM(Gosforth:Ermelo!H381)</f>
        <v>0</v>
      </c>
      <c r="I381" s="78">
        <f>SUM(Gosforth:Ermelo!I381)</f>
        <v>0</v>
      </c>
      <c r="J381" s="77">
        <f>SUM(Gosforth:Ermelo!J381)</f>
        <v>0</v>
      </c>
      <c r="K381" s="79">
        <f>SUM(Gosforth:Ermelo!K381)</f>
        <v>0</v>
      </c>
      <c r="L381" s="79">
        <f>SUM(Gosforth:Ermelo!L381)</f>
        <v>0</v>
      </c>
      <c r="M381" s="79">
        <f>SUM(Gosforth:Ermelo!M381)</f>
        <v>0</v>
      </c>
      <c r="N381" s="79">
        <f>SUM(Gosforth:Ermelo!N381)</f>
        <v>0</v>
      </c>
      <c r="O381" s="79">
        <f>SUM(Gosforth:Ermelo!O381)</f>
        <v>0</v>
      </c>
      <c r="P381" s="79">
        <f>SUM(Gosforth:Ermelo!P381)</f>
        <v>0</v>
      </c>
      <c r="Q381" s="79">
        <f>SUM(Gosforth:Ermelo!Q381)</f>
        <v>0</v>
      </c>
      <c r="R381" s="79">
        <f>SUM(Gosforth:Ermelo!R381)</f>
        <v>0</v>
      </c>
      <c r="S381" s="79">
        <f>SUM(Gosforth:Ermelo!S381)</f>
        <v>0</v>
      </c>
      <c r="T381" s="79">
        <f>SUM(Gosforth:Ermelo!T381)</f>
        <v>0</v>
      </c>
      <c r="U381" s="78">
        <f>SUM(Gosforth:Ermelo!U381)</f>
        <v>0</v>
      </c>
      <c r="V381" s="77">
        <f>SUM(Gosforth:Ermelo!V381)</f>
        <v>0</v>
      </c>
      <c r="W381" s="79">
        <f>SUM(Gosforth:Ermelo!W381)</f>
        <v>0</v>
      </c>
      <c r="X381" s="79">
        <f>SUM(Gosforth:Ermelo!X381)</f>
        <v>0</v>
      </c>
      <c r="Y381" s="79">
        <f>SUM(Gosforth:Ermelo!Y381)</f>
        <v>0</v>
      </c>
      <c r="Z381" s="79">
        <f>SUM(Gosforth:Ermelo!Z381)</f>
        <v>0</v>
      </c>
      <c r="AA381" s="79">
        <f>SUM(Gosforth:Ermelo!AA381)</f>
        <v>0</v>
      </c>
      <c r="AB381" s="79">
        <f>SUM(Gosforth:Ermelo!AB381)</f>
        <v>0</v>
      </c>
      <c r="AC381" s="79">
        <f>SUM(Gosforth:Ermelo!AC381)</f>
        <v>0</v>
      </c>
      <c r="AD381" s="79">
        <f>SUM(Gosforth:Ermelo!AD381)</f>
        <v>0</v>
      </c>
      <c r="AE381" s="79">
        <f>SUM(Gosforth:Ermelo!AE381)</f>
        <v>0</v>
      </c>
      <c r="AF381" s="79">
        <f>SUM(Gosforth:Ermelo!AF381)</f>
        <v>0</v>
      </c>
      <c r="AG381" s="78">
        <f>SUM(Gosforth:Ermelo!AG381)</f>
        <v>0</v>
      </c>
      <c r="AH381" s="80">
        <f>SUM(Gosforth:Ermelo!AH381)</f>
        <v>0</v>
      </c>
      <c r="AI381" s="79">
        <f>SUM(Gosforth:Ermelo!AI381)</f>
        <v>0</v>
      </c>
      <c r="AJ381" s="79">
        <f>SUM(Gosforth:Ermelo!AJ381)</f>
        <v>0</v>
      </c>
      <c r="AK381" s="79">
        <f>SUM(Gosforth:Ermelo!AK381)</f>
        <v>0</v>
      </c>
      <c r="AL381" s="79">
        <f>SUM(Gosforth:Ermelo!AL381)</f>
        <v>0</v>
      </c>
      <c r="AM381" s="79">
        <f>SUM(Gosforth:Ermelo!AM381)</f>
        <v>0</v>
      </c>
      <c r="AN381" s="79">
        <f>SUM(Gosforth:Ermelo!AN381)</f>
        <v>0</v>
      </c>
      <c r="AO381" s="79">
        <f>SUM(Gosforth:Ermelo!AO381)</f>
        <v>0</v>
      </c>
      <c r="AP381" s="79">
        <f>SUM(Gosforth:Ermelo!AP381)</f>
        <v>0</v>
      </c>
      <c r="AQ381" s="79">
        <f>SUM(Gosforth:Ermelo!AQ381)</f>
        <v>0</v>
      </c>
      <c r="AR381" s="79">
        <f>SUM(Gosforth:Ermelo!AR381)</f>
        <v>0</v>
      </c>
      <c r="AS381" s="78">
        <f>SUM(Gosforth:Ermelo!AS381)</f>
        <v>0</v>
      </c>
      <c r="AT381" s="80">
        <f>SUM(Gosforth:Ermelo!AT381)</f>
        <v>0</v>
      </c>
      <c r="AU381" s="79">
        <f>SUM(Gosforth:Ermelo!AU381)</f>
        <v>0</v>
      </c>
      <c r="AV381" s="79">
        <f>SUM(Gosforth:Ermelo!AV381)</f>
        <v>0</v>
      </c>
      <c r="AW381" s="79">
        <f>SUM(Gosforth:Ermelo!AW381)</f>
        <v>0</v>
      </c>
      <c r="AX381" s="79">
        <f>SUM(Gosforth:Ermelo!AX381)</f>
        <v>0</v>
      </c>
      <c r="AY381" s="79">
        <f>SUM(Gosforth:Ermelo!AY381)</f>
        <v>0</v>
      </c>
      <c r="AZ381" s="79">
        <f>SUM(Gosforth:Ermelo!AZ381)</f>
        <v>0</v>
      </c>
      <c r="BA381" s="79">
        <f>SUM(Gosforth:Ermelo!BA381)</f>
        <v>0</v>
      </c>
      <c r="BB381" s="79">
        <f>SUM(Gosforth:Ermelo!BB381)</f>
        <v>0</v>
      </c>
      <c r="BC381" s="79">
        <f>SUM(Gosforth:Ermelo!BC381)</f>
        <v>0</v>
      </c>
      <c r="BD381" s="79">
        <f>SUM(Gosforth:Ermelo!BD381)</f>
        <v>0</v>
      </c>
      <c r="BE381" s="78">
        <f>SUM(Gosforth:Ermelo!BE381)</f>
        <v>0</v>
      </c>
      <c r="BF381" s="80">
        <f>SUM(Gosforth:Ermelo!BF381)</f>
        <v>0</v>
      </c>
      <c r="BG381" s="79">
        <f>SUM(Gosforth:Ermelo!BG381)</f>
        <v>0</v>
      </c>
      <c r="BH381" s="79">
        <f>SUM(Gosforth:Ermelo!BH381)</f>
        <v>0</v>
      </c>
      <c r="BI381" s="79">
        <f>SUM(Gosforth:Ermelo!BI381)</f>
        <v>0</v>
      </c>
      <c r="BJ381" s="79">
        <f>SUM(Gosforth:Ermelo!BJ381)</f>
        <v>0</v>
      </c>
      <c r="BK381" s="79">
        <f>SUM(Gosforth:Ermelo!BK381)</f>
        <v>0</v>
      </c>
      <c r="BL381" s="79">
        <f>SUM(Gosforth:Ermelo!BL381)</f>
        <v>0</v>
      </c>
      <c r="BM381" s="79">
        <f>SUM(Gosforth:Ermelo!BM381)</f>
        <v>0</v>
      </c>
      <c r="BN381" s="79">
        <f>SUM(Gosforth:Ermelo!BN381)</f>
        <v>0</v>
      </c>
      <c r="BO381" s="79">
        <f>SUM(Gosforth:Ermelo!BO381)</f>
        <v>0</v>
      </c>
      <c r="BP381" s="79">
        <f>SUM(Gosforth:Ermelo!BP381)</f>
        <v>0</v>
      </c>
      <c r="BQ381" s="78">
        <f>SUM(Gosforth:Ermelo!BQ381)</f>
        <v>0</v>
      </c>
      <c r="BR381" s="80">
        <f>SUM(Gosforth:Ermelo!BR381)</f>
        <v>0</v>
      </c>
      <c r="BS381" s="79">
        <f>SUM(Gosforth:Ermelo!BS381)</f>
        <v>0</v>
      </c>
      <c r="BT381" s="79">
        <f>SUM(Gosforth:Ermelo!BT381)</f>
        <v>0</v>
      </c>
      <c r="BU381" s="79">
        <f>SUM(Gosforth:Ermelo!BU381)</f>
        <v>0</v>
      </c>
      <c r="BV381" s="79">
        <f>SUM(Gosforth:Ermelo!BV381)</f>
        <v>0</v>
      </c>
      <c r="BW381" s="79">
        <f>SUM(Gosforth:Ermelo!BW381)</f>
        <v>0</v>
      </c>
      <c r="BX381" s="79">
        <f>SUM(Gosforth:Ermelo!BX381)</f>
        <v>0</v>
      </c>
      <c r="BY381" s="79">
        <f>SUM(Gosforth:Ermelo!BY381)</f>
        <v>0</v>
      </c>
      <c r="BZ381" s="79">
        <f>SUM(Gosforth:Ermelo!BZ381)</f>
        <v>0</v>
      </c>
      <c r="CA381" s="79">
        <f>SUM(Gosforth:Ermelo!CA381)</f>
        <v>0</v>
      </c>
      <c r="CB381" s="79">
        <f>SUM(Gosforth:Ermelo!CB381)</f>
        <v>0</v>
      </c>
      <c r="CC381" s="78">
        <f>SUM(Gosforth:Ermelo!CC381)</f>
        <v>0</v>
      </c>
      <c r="CD381" s="41" t="s">
        <v>54</v>
      </c>
    </row>
    <row r="382" spans="1:82" s="41" customFormat="1" ht="15">
      <c r="B382" s="75" t="s">
        <v>729</v>
      </c>
      <c r="C382" s="131" t="s">
        <v>730</v>
      </c>
      <c r="D382" s="132" t="s">
        <v>631</v>
      </c>
      <c r="E382" s="266">
        <f>SUM(Gosforth:Ermelo!E382)</f>
        <v>125</v>
      </c>
      <c r="F382" s="221" t="b">
        <f>(Gosforth!G382+Dalpark!G382+Leandra!G382+Trichardt!G382+Ermelo!G382)=G382</f>
        <v>1</v>
      </c>
      <c r="G382" s="76">
        <f t="shared" si="113"/>
        <v>0</v>
      </c>
      <c r="H382" s="77">
        <f>SUM(Gosforth:Ermelo!H382)</f>
        <v>0</v>
      </c>
      <c r="I382" s="78">
        <f>SUM(Gosforth:Ermelo!I382)</f>
        <v>0</v>
      </c>
      <c r="J382" s="77">
        <f>SUM(Gosforth:Ermelo!J382)</f>
        <v>0</v>
      </c>
      <c r="K382" s="79">
        <f>SUM(Gosforth:Ermelo!K382)</f>
        <v>0</v>
      </c>
      <c r="L382" s="79">
        <f>SUM(Gosforth:Ermelo!L382)</f>
        <v>0</v>
      </c>
      <c r="M382" s="79">
        <f>SUM(Gosforth:Ermelo!M382)</f>
        <v>0</v>
      </c>
      <c r="N382" s="79">
        <f>SUM(Gosforth:Ermelo!N382)</f>
        <v>0</v>
      </c>
      <c r="O382" s="79">
        <f>SUM(Gosforth:Ermelo!O382)</f>
        <v>0</v>
      </c>
      <c r="P382" s="79">
        <f>SUM(Gosforth:Ermelo!P382)</f>
        <v>0</v>
      </c>
      <c r="Q382" s="79">
        <f>SUM(Gosforth:Ermelo!Q382)</f>
        <v>0</v>
      </c>
      <c r="R382" s="79">
        <f>SUM(Gosforth:Ermelo!R382)</f>
        <v>0</v>
      </c>
      <c r="S382" s="79">
        <f>SUM(Gosforth:Ermelo!S382)</f>
        <v>0</v>
      </c>
      <c r="T382" s="79">
        <f>SUM(Gosforth:Ermelo!T382)</f>
        <v>0</v>
      </c>
      <c r="U382" s="78">
        <f>SUM(Gosforth:Ermelo!U382)</f>
        <v>0</v>
      </c>
      <c r="V382" s="77">
        <f>SUM(Gosforth:Ermelo!V382)</f>
        <v>0</v>
      </c>
      <c r="W382" s="79">
        <f>SUM(Gosforth:Ermelo!W382)</f>
        <v>0</v>
      </c>
      <c r="X382" s="79">
        <f>SUM(Gosforth:Ermelo!X382)</f>
        <v>0</v>
      </c>
      <c r="Y382" s="79">
        <f>SUM(Gosforth:Ermelo!Y382)</f>
        <v>0</v>
      </c>
      <c r="Z382" s="79">
        <f>SUM(Gosforth:Ermelo!Z382)</f>
        <v>0</v>
      </c>
      <c r="AA382" s="79">
        <f>SUM(Gosforth:Ermelo!AA382)</f>
        <v>0</v>
      </c>
      <c r="AB382" s="79">
        <f>SUM(Gosforth:Ermelo!AB382)</f>
        <v>0</v>
      </c>
      <c r="AC382" s="79">
        <f>SUM(Gosforth:Ermelo!AC382)</f>
        <v>0</v>
      </c>
      <c r="AD382" s="79">
        <f>SUM(Gosforth:Ermelo!AD382)</f>
        <v>0</v>
      </c>
      <c r="AE382" s="79">
        <f>SUM(Gosforth:Ermelo!AE382)</f>
        <v>0</v>
      </c>
      <c r="AF382" s="79">
        <f>SUM(Gosforth:Ermelo!AF382)</f>
        <v>0</v>
      </c>
      <c r="AG382" s="78">
        <f>SUM(Gosforth:Ermelo!AG382)</f>
        <v>0</v>
      </c>
      <c r="AH382" s="80">
        <f>SUM(Gosforth:Ermelo!AH382)</f>
        <v>0</v>
      </c>
      <c r="AI382" s="79">
        <f>SUM(Gosforth:Ermelo!AI382)</f>
        <v>0</v>
      </c>
      <c r="AJ382" s="79">
        <f>SUM(Gosforth:Ermelo!AJ382)</f>
        <v>0</v>
      </c>
      <c r="AK382" s="79">
        <f>SUM(Gosforth:Ermelo!AK382)</f>
        <v>0</v>
      </c>
      <c r="AL382" s="79">
        <f>SUM(Gosforth:Ermelo!AL382)</f>
        <v>0</v>
      </c>
      <c r="AM382" s="79">
        <f>SUM(Gosforth:Ermelo!AM382)</f>
        <v>0</v>
      </c>
      <c r="AN382" s="79">
        <f>SUM(Gosforth:Ermelo!AN382)</f>
        <v>0</v>
      </c>
      <c r="AO382" s="79">
        <f>SUM(Gosforth:Ermelo!AO382)</f>
        <v>0</v>
      </c>
      <c r="AP382" s="79">
        <f>SUM(Gosforth:Ermelo!AP382)</f>
        <v>0</v>
      </c>
      <c r="AQ382" s="79">
        <f>SUM(Gosforth:Ermelo!AQ382)</f>
        <v>0</v>
      </c>
      <c r="AR382" s="79">
        <f>SUM(Gosforth:Ermelo!AR382)</f>
        <v>0</v>
      </c>
      <c r="AS382" s="78">
        <f>SUM(Gosforth:Ermelo!AS382)</f>
        <v>0</v>
      </c>
      <c r="AT382" s="80">
        <f>SUM(Gosforth:Ermelo!AT382)</f>
        <v>0</v>
      </c>
      <c r="AU382" s="79">
        <f>SUM(Gosforth:Ermelo!AU382)</f>
        <v>0</v>
      </c>
      <c r="AV382" s="79">
        <f>SUM(Gosforth:Ermelo!AV382)</f>
        <v>0</v>
      </c>
      <c r="AW382" s="79">
        <f>SUM(Gosforth:Ermelo!AW382)</f>
        <v>0</v>
      </c>
      <c r="AX382" s="79">
        <f>SUM(Gosforth:Ermelo!AX382)</f>
        <v>0</v>
      </c>
      <c r="AY382" s="79">
        <f>SUM(Gosforth:Ermelo!AY382)</f>
        <v>0</v>
      </c>
      <c r="AZ382" s="79">
        <f>SUM(Gosforth:Ermelo!AZ382)</f>
        <v>0</v>
      </c>
      <c r="BA382" s="79">
        <f>SUM(Gosforth:Ermelo!BA382)</f>
        <v>0</v>
      </c>
      <c r="BB382" s="79">
        <f>SUM(Gosforth:Ermelo!BB382)</f>
        <v>0</v>
      </c>
      <c r="BC382" s="79">
        <f>SUM(Gosforth:Ermelo!BC382)</f>
        <v>0</v>
      </c>
      <c r="BD382" s="79">
        <f>SUM(Gosforth:Ermelo!BD382)</f>
        <v>0</v>
      </c>
      <c r="BE382" s="78">
        <f>SUM(Gosforth:Ermelo!BE382)</f>
        <v>0</v>
      </c>
      <c r="BF382" s="80">
        <f>SUM(Gosforth:Ermelo!BF382)</f>
        <v>0</v>
      </c>
      <c r="BG382" s="79">
        <f>SUM(Gosforth:Ermelo!BG382)</f>
        <v>0</v>
      </c>
      <c r="BH382" s="79">
        <f>SUM(Gosforth:Ermelo!BH382)</f>
        <v>0</v>
      </c>
      <c r="BI382" s="79">
        <f>SUM(Gosforth:Ermelo!BI382)</f>
        <v>0</v>
      </c>
      <c r="BJ382" s="79">
        <f>SUM(Gosforth:Ermelo!BJ382)</f>
        <v>0</v>
      </c>
      <c r="BK382" s="79">
        <f>SUM(Gosforth:Ermelo!BK382)</f>
        <v>0</v>
      </c>
      <c r="BL382" s="79">
        <f>SUM(Gosforth:Ermelo!BL382)</f>
        <v>0</v>
      </c>
      <c r="BM382" s="79">
        <f>SUM(Gosforth:Ermelo!BM382)</f>
        <v>0</v>
      </c>
      <c r="BN382" s="79">
        <f>SUM(Gosforth:Ermelo!BN382)</f>
        <v>0</v>
      </c>
      <c r="BO382" s="79">
        <f>SUM(Gosforth:Ermelo!BO382)</f>
        <v>0</v>
      </c>
      <c r="BP382" s="79">
        <f>SUM(Gosforth:Ermelo!BP382)</f>
        <v>0</v>
      </c>
      <c r="BQ382" s="78">
        <f>SUM(Gosforth:Ermelo!BQ382)</f>
        <v>0</v>
      </c>
      <c r="BR382" s="80">
        <f>SUM(Gosforth:Ermelo!BR382)</f>
        <v>0</v>
      </c>
      <c r="BS382" s="79">
        <f>SUM(Gosforth:Ermelo!BS382)</f>
        <v>0</v>
      </c>
      <c r="BT382" s="79">
        <f>SUM(Gosforth:Ermelo!BT382)</f>
        <v>0</v>
      </c>
      <c r="BU382" s="79">
        <f>SUM(Gosforth:Ermelo!BU382)</f>
        <v>0</v>
      </c>
      <c r="BV382" s="79">
        <f>SUM(Gosforth:Ermelo!BV382)</f>
        <v>0</v>
      </c>
      <c r="BW382" s="79">
        <f>SUM(Gosforth:Ermelo!BW382)</f>
        <v>0</v>
      </c>
      <c r="BX382" s="79">
        <f>SUM(Gosforth:Ermelo!BX382)</f>
        <v>0</v>
      </c>
      <c r="BY382" s="79">
        <f>SUM(Gosforth:Ermelo!BY382)</f>
        <v>0</v>
      </c>
      <c r="BZ382" s="79">
        <f>SUM(Gosforth:Ermelo!BZ382)</f>
        <v>0</v>
      </c>
      <c r="CA382" s="79">
        <f>SUM(Gosforth:Ermelo!CA382)</f>
        <v>0</v>
      </c>
      <c r="CB382" s="79">
        <f>SUM(Gosforth:Ermelo!CB382)</f>
        <v>0</v>
      </c>
      <c r="CC382" s="78">
        <f>SUM(Gosforth:Ermelo!CC382)</f>
        <v>0</v>
      </c>
      <c r="CD382" s="41" t="s">
        <v>54</v>
      </c>
    </row>
    <row r="383" spans="1:82" s="41" customFormat="1" ht="15">
      <c r="B383" s="75" t="s">
        <v>731</v>
      </c>
      <c r="C383" s="131" t="s">
        <v>732</v>
      </c>
      <c r="D383" s="132" t="s">
        <v>631</v>
      </c>
      <c r="E383" s="266">
        <f>SUM(Gosforth:Ermelo!E383)</f>
        <v>125</v>
      </c>
      <c r="F383" s="221" t="b">
        <f>(Gosforth!G383+Dalpark!G383+Leandra!G383+Trichardt!G383+Ermelo!G383)=G383</f>
        <v>1</v>
      </c>
      <c r="G383" s="76">
        <f t="shared" si="113"/>
        <v>0</v>
      </c>
      <c r="H383" s="77">
        <f>SUM(Gosforth:Ermelo!H383)</f>
        <v>0</v>
      </c>
      <c r="I383" s="78">
        <f>SUM(Gosforth:Ermelo!I383)</f>
        <v>0</v>
      </c>
      <c r="J383" s="77">
        <f>SUM(Gosforth:Ermelo!J383)</f>
        <v>0</v>
      </c>
      <c r="K383" s="79">
        <f>SUM(Gosforth:Ermelo!K383)</f>
        <v>0</v>
      </c>
      <c r="L383" s="79">
        <f>SUM(Gosforth:Ermelo!L383)</f>
        <v>0</v>
      </c>
      <c r="M383" s="79">
        <f>SUM(Gosforth:Ermelo!M383)</f>
        <v>0</v>
      </c>
      <c r="N383" s="79">
        <f>SUM(Gosforth:Ermelo!N383)</f>
        <v>0</v>
      </c>
      <c r="O383" s="79">
        <f>SUM(Gosforth:Ermelo!O383)</f>
        <v>0</v>
      </c>
      <c r="P383" s="79">
        <f>SUM(Gosforth:Ermelo!P383)</f>
        <v>0</v>
      </c>
      <c r="Q383" s="79">
        <f>SUM(Gosforth:Ermelo!Q383)</f>
        <v>0</v>
      </c>
      <c r="R383" s="79">
        <f>SUM(Gosforth:Ermelo!R383)</f>
        <v>0</v>
      </c>
      <c r="S383" s="79">
        <f>SUM(Gosforth:Ermelo!S383)</f>
        <v>0</v>
      </c>
      <c r="T383" s="79">
        <f>SUM(Gosforth:Ermelo!T383)</f>
        <v>0</v>
      </c>
      <c r="U383" s="78">
        <f>SUM(Gosforth:Ermelo!U383)</f>
        <v>0</v>
      </c>
      <c r="V383" s="77">
        <f>SUM(Gosforth:Ermelo!V383)</f>
        <v>0</v>
      </c>
      <c r="W383" s="79">
        <f>SUM(Gosforth:Ermelo!W383)</f>
        <v>0</v>
      </c>
      <c r="X383" s="79">
        <f>SUM(Gosforth:Ermelo!X383)</f>
        <v>0</v>
      </c>
      <c r="Y383" s="79">
        <f>SUM(Gosforth:Ermelo!Y383)</f>
        <v>0</v>
      </c>
      <c r="Z383" s="79">
        <f>SUM(Gosforth:Ermelo!Z383)</f>
        <v>0</v>
      </c>
      <c r="AA383" s="79">
        <f>SUM(Gosforth:Ermelo!AA383)</f>
        <v>0</v>
      </c>
      <c r="AB383" s="79">
        <f>SUM(Gosforth:Ermelo!AB383)</f>
        <v>0</v>
      </c>
      <c r="AC383" s="79">
        <f>SUM(Gosforth:Ermelo!AC383)</f>
        <v>0</v>
      </c>
      <c r="AD383" s="79">
        <f>SUM(Gosforth:Ermelo!AD383)</f>
        <v>0</v>
      </c>
      <c r="AE383" s="79">
        <f>SUM(Gosforth:Ermelo!AE383)</f>
        <v>0</v>
      </c>
      <c r="AF383" s="79">
        <f>SUM(Gosforth:Ermelo!AF383)</f>
        <v>0</v>
      </c>
      <c r="AG383" s="78">
        <f>SUM(Gosforth:Ermelo!AG383)</f>
        <v>0</v>
      </c>
      <c r="AH383" s="80">
        <f>SUM(Gosforth:Ermelo!AH383)</f>
        <v>0</v>
      </c>
      <c r="AI383" s="79">
        <f>SUM(Gosforth:Ermelo!AI383)</f>
        <v>0</v>
      </c>
      <c r="AJ383" s="79">
        <f>SUM(Gosforth:Ermelo!AJ383)</f>
        <v>0</v>
      </c>
      <c r="AK383" s="79">
        <f>SUM(Gosforth:Ermelo!AK383)</f>
        <v>0</v>
      </c>
      <c r="AL383" s="79">
        <f>SUM(Gosforth:Ermelo!AL383)</f>
        <v>0</v>
      </c>
      <c r="AM383" s="79">
        <f>SUM(Gosforth:Ermelo!AM383)</f>
        <v>0</v>
      </c>
      <c r="AN383" s="79">
        <f>SUM(Gosforth:Ermelo!AN383)</f>
        <v>0</v>
      </c>
      <c r="AO383" s="79">
        <f>SUM(Gosforth:Ermelo!AO383)</f>
        <v>0</v>
      </c>
      <c r="AP383" s="79">
        <f>SUM(Gosforth:Ermelo!AP383)</f>
        <v>0</v>
      </c>
      <c r="AQ383" s="79">
        <f>SUM(Gosforth:Ermelo!AQ383)</f>
        <v>0</v>
      </c>
      <c r="AR383" s="79">
        <f>SUM(Gosforth:Ermelo!AR383)</f>
        <v>0</v>
      </c>
      <c r="AS383" s="78">
        <f>SUM(Gosforth:Ermelo!AS383)</f>
        <v>0</v>
      </c>
      <c r="AT383" s="80">
        <f>SUM(Gosforth:Ermelo!AT383)</f>
        <v>0</v>
      </c>
      <c r="AU383" s="79">
        <f>SUM(Gosforth:Ermelo!AU383)</f>
        <v>0</v>
      </c>
      <c r="AV383" s="79">
        <f>SUM(Gosforth:Ermelo!AV383)</f>
        <v>0</v>
      </c>
      <c r="AW383" s="79">
        <f>SUM(Gosforth:Ermelo!AW383)</f>
        <v>0</v>
      </c>
      <c r="AX383" s="79">
        <f>SUM(Gosforth:Ermelo!AX383)</f>
        <v>0</v>
      </c>
      <c r="AY383" s="79">
        <f>SUM(Gosforth:Ermelo!AY383)</f>
        <v>0</v>
      </c>
      <c r="AZ383" s="79">
        <f>SUM(Gosforth:Ermelo!AZ383)</f>
        <v>0</v>
      </c>
      <c r="BA383" s="79">
        <f>SUM(Gosforth:Ermelo!BA383)</f>
        <v>0</v>
      </c>
      <c r="BB383" s="79">
        <f>SUM(Gosforth:Ermelo!BB383)</f>
        <v>0</v>
      </c>
      <c r="BC383" s="79">
        <f>SUM(Gosforth:Ermelo!BC383)</f>
        <v>0</v>
      </c>
      <c r="BD383" s="79">
        <f>SUM(Gosforth:Ermelo!BD383)</f>
        <v>0</v>
      </c>
      <c r="BE383" s="78">
        <f>SUM(Gosforth:Ermelo!BE383)</f>
        <v>0</v>
      </c>
      <c r="BF383" s="80">
        <f>SUM(Gosforth:Ermelo!BF383)</f>
        <v>0</v>
      </c>
      <c r="BG383" s="79">
        <f>SUM(Gosforth:Ermelo!BG383)</f>
        <v>0</v>
      </c>
      <c r="BH383" s="79">
        <f>SUM(Gosforth:Ermelo!BH383)</f>
        <v>0</v>
      </c>
      <c r="BI383" s="79">
        <f>SUM(Gosforth:Ermelo!BI383)</f>
        <v>0</v>
      </c>
      <c r="BJ383" s="79">
        <f>SUM(Gosforth:Ermelo!BJ383)</f>
        <v>0</v>
      </c>
      <c r="BK383" s="79">
        <f>SUM(Gosforth:Ermelo!BK383)</f>
        <v>0</v>
      </c>
      <c r="BL383" s="79">
        <f>SUM(Gosforth:Ermelo!BL383)</f>
        <v>0</v>
      </c>
      <c r="BM383" s="79">
        <f>SUM(Gosforth:Ermelo!BM383)</f>
        <v>0</v>
      </c>
      <c r="BN383" s="79">
        <f>SUM(Gosforth:Ermelo!BN383)</f>
        <v>0</v>
      </c>
      <c r="BO383" s="79">
        <f>SUM(Gosforth:Ermelo!BO383)</f>
        <v>0</v>
      </c>
      <c r="BP383" s="79">
        <f>SUM(Gosforth:Ermelo!BP383)</f>
        <v>0</v>
      </c>
      <c r="BQ383" s="78">
        <f>SUM(Gosforth:Ermelo!BQ383)</f>
        <v>0</v>
      </c>
      <c r="BR383" s="80">
        <f>SUM(Gosforth:Ermelo!BR383)</f>
        <v>0</v>
      </c>
      <c r="BS383" s="79">
        <f>SUM(Gosforth:Ermelo!BS383)</f>
        <v>0</v>
      </c>
      <c r="BT383" s="79">
        <f>SUM(Gosforth:Ermelo!BT383)</f>
        <v>0</v>
      </c>
      <c r="BU383" s="79">
        <f>SUM(Gosforth:Ermelo!BU383)</f>
        <v>0</v>
      </c>
      <c r="BV383" s="79">
        <f>SUM(Gosforth:Ermelo!BV383)</f>
        <v>0</v>
      </c>
      <c r="BW383" s="79">
        <f>SUM(Gosforth:Ermelo!BW383)</f>
        <v>0</v>
      </c>
      <c r="BX383" s="79">
        <f>SUM(Gosforth:Ermelo!BX383)</f>
        <v>0</v>
      </c>
      <c r="BY383" s="79">
        <f>SUM(Gosforth:Ermelo!BY383)</f>
        <v>0</v>
      </c>
      <c r="BZ383" s="79">
        <f>SUM(Gosforth:Ermelo!BZ383)</f>
        <v>0</v>
      </c>
      <c r="CA383" s="79">
        <f>SUM(Gosforth:Ermelo!CA383)</f>
        <v>0</v>
      </c>
      <c r="CB383" s="79">
        <f>SUM(Gosforth:Ermelo!CB383)</f>
        <v>0</v>
      </c>
      <c r="CC383" s="78">
        <f>SUM(Gosforth:Ermelo!CC383)</f>
        <v>0</v>
      </c>
      <c r="CD383" s="41" t="s">
        <v>54</v>
      </c>
    </row>
    <row r="384" spans="1:82" s="41" customFormat="1" ht="15">
      <c r="A384" s="45"/>
      <c r="B384" s="75" t="s">
        <v>733</v>
      </c>
      <c r="C384" s="131" t="s">
        <v>734</v>
      </c>
      <c r="D384" s="132" t="s">
        <v>631</v>
      </c>
      <c r="E384" s="266">
        <f>SUM(Gosforth:Ermelo!E384)</f>
        <v>125</v>
      </c>
      <c r="F384" s="221" t="b">
        <f>(Gosforth!G384+Dalpark!G384+Leandra!G384+Trichardt!G384+Ermelo!G384)=G384</f>
        <v>1</v>
      </c>
      <c r="G384" s="76">
        <f t="shared" si="113"/>
        <v>0</v>
      </c>
      <c r="H384" s="77">
        <f>SUM(Gosforth:Ermelo!H384)</f>
        <v>0</v>
      </c>
      <c r="I384" s="78">
        <f>SUM(Gosforth:Ermelo!I384)</f>
        <v>0</v>
      </c>
      <c r="J384" s="77">
        <f>SUM(Gosforth:Ermelo!J384)</f>
        <v>0</v>
      </c>
      <c r="K384" s="79">
        <f>SUM(Gosforth:Ermelo!K384)</f>
        <v>0</v>
      </c>
      <c r="L384" s="79">
        <f>SUM(Gosforth:Ermelo!L384)</f>
        <v>0</v>
      </c>
      <c r="M384" s="79">
        <f>SUM(Gosforth:Ermelo!M384)</f>
        <v>0</v>
      </c>
      <c r="N384" s="79">
        <f>SUM(Gosforth:Ermelo!N384)</f>
        <v>0</v>
      </c>
      <c r="O384" s="79">
        <f>SUM(Gosforth:Ermelo!O384)</f>
        <v>0</v>
      </c>
      <c r="P384" s="79">
        <f>SUM(Gosforth:Ermelo!P384)</f>
        <v>0</v>
      </c>
      <c r="Q384" s="79">
        <f>SUM(Gosforth:Ermelo!Q384)</f>
        <v>0</v>
      </c>
      <c r="R384" s="79">
        <f>SUM(Gosforth:Ermelo!R384)</f>
        <v>0</v>
      </c>
      <c r="S384" s="79">
        <f>SUM(Gosforth:Ermelo!S384)</f>
        <v>0</v>
      </c>
      <c r="T384" s="79">
        <f>SUM(Gosforth:Ermelo!T384)</f>
        <v>0</v>
      </c>
      <c r="U384" s="78">
        <f>SUM(Gosforth:Ermelo!U384)</f>
        <v>0</v>
      </c>
      <c r="V384" s="77">
        <f>SUM(Gosforth:Ermelo!V384)</f>
        <v>0</v>
      </c>
      <c r="W384" s="79">
        <f>SUM(Gosforth:Ermelo!W384)</f>
        <v>0</v>
      </c>
      <c r="X384" s="79">
        <f>SUM(Gosforth:Ermelo!X384)</f>
        <v>0</v>
      </c>
      <c r="Y384" s="79">
        <f>SUM(Gosforth:Ermelo!Y384)</f>
        <v>0</v>
      </c>
      <c r="Z384" s="79">
        <f>SUM(Gosforth:Ermelo!Z384)</f>
        <v>0</v>
      </c>
      <c r="AA384" s="79">
        <f>SUM(Gosforth:Ermelo!AA384)</f>
        <v>0</v>
      </c>
      <c r="AB384" s="79">
        <f>SUM(Gosforth:Ermelo!AB384)</f>
        <v>0</v>
      </c>
      <c r="AC384" s="79">
        <f>SUM(Gosforth:Ermelo!AC384)</f>
        <v>0</v>
      </c>
      <c r="AD384" s="79">
        <f>SUM(Gosforth:Ermelo!AD384)</f>
        <v>0</v>
      </c>
      <c r="AE384" s="79">
        <f>SUM(Gosforth:Ermelo!AE384)</f>
        <v>0</v>
      </c>
      <c r="AF384" s="79">
        <f>SUM(Gosforth:Ermelo!AF384)</f>
        <v>0</v>
      </c>
      <c r="AG384" s="78">
        <f>SUM(Gosforth:Ermelo!AG384)</f>
        <v>0</v>
      </c>
      <c r="AH384" s="80">
        <f>SUM(Gosforth:Ermelo!AH384)</f>
        <v>0</v>
      </c>
      <c r="AI384" s="79">
        <f>SUM(Gosforth:Ermelo!AI384)</f>
        <v>0</v>
      </c>
      <c r="AJ384" s="79">
        <f>SUM(Gosforth:Ermelo!AJ384)</f>
        <v>0</v>
      </c>
      <c r="AK384" s="79">
        <f>SUM(Gosforth:Ermelo!AK384)</f>
        <v>0</v>
      </c>
      <c r="AL384" s="79">
        <f>SUM(Gosforth:Ermelo!AL384)</f>
        <v>0</v>
      </c>
      <c r="AM384" s="79">
        <f>SUM(Gosforth:Ermelo!AM384)</f>
        <v>0</v>
      </c>
      <c r="AN384" s="79">
        <f>SUM(Gosforth:Ermelo!AN384)</f>
        <v>0</v>
      </c>
      <c r="AO384" s="79">
        <f>SUM(Gosforth:Ermelo!AO384)</f>
        <v>0</v>
      </c>
      <c r="AP384" s="79">
        <f>SUM(Gosforth:Ermelo!AP384)</f>
        <v>0</v>
      </c>
      <c r="AQ384" s="79">
        <f>SUM(Gosforth:Ermelo!AQ384)</f>
        <v>0</v>
      </c>
      <c r="AR384" s="79">
        <f>SUM(Gosforth:Ermelo!AR384)</f>
        <v>0</v>
      </c>
      <c r="AS384" s="78">
        <f>SUM(Gosforth:Ermelo!AS384)</f>
        <v>0</v>
      </c>
      <c r="AT384" s="80">
        <f>SUM(Gosforth:Ermelo!AT384)</f>
        <v>0</v>
      </c>
      <c r="AU384" s="79">
        <f>SUM(Gosforth:Ermelo!AU384)</f>
        <v>0</v>
      </c>
      <c r="AV384" s="79">
        <f>SUM(Gosforth:Ermelo!AV384)</f>
        <v>0</v>
      </c>
      <c r="AW384" s="79">
        <f>SUM(Gosforth:Ermelo!AW384)</f>
        <v>0</v>
      </c>
      <c r="AX384" s="79">
        <f>SUM(Gosforth:Ermelo!AX384)</f>
        <v>0</v>
      </c>
      <c r="AY384" s="79">
        <f>SUM(Gosforth:Ermelo!AY384)</f>
        <v>0</v>
      </c>
      <c r="AZ384" s="79">
        <f>SUM(Gosforth:Ermelo!AZ384)</f>
        <v>0</v>
      </c>
      <c r="BA384" s="79">
        <f>SUM(Gosforth:Ermelo!BA384)</f>
        <v>0</v>
      </c>
      <c r="BB384" s="79">
        <f>SUM(Gosforth:Ermelo!BB384)</f>
        <v>0</v>
      </c>
      <c r="BC384" s="79">
        <f>SUM(Gosforth:Ermelo!BC384)</f>
        <v>0</v>
      </c>
      <c r="BD384" s="79">
        <f>SUM(Gosforth:Ermelo!BD384)</f>
        <v>0</v>
      </c>
      <c r="BE384" s="78">
        <f>SUM(Gosforth:Ermelo!BE384)</f>
        <v>0</v>
      </c>
      <c r="BF384" s="80">
        <f>SUM(Gosforth:Ermelo!BF384)</f>
        <v>0</v>
      </c>
      <c r="BG384" s="79">
        <f>SUM(Gosforth:Ermelo!BG384)</f>
        <v>0</v>
      </c>
      <c r="BH384" s="79">
        <f>SUM(Gosforth:Ermelo!BH384)</f>
        <v>0</v>
      </c>
      <c r="BI384" s="79">
        <f>SUM(Gosforth:Ermelo!BI384)</f>
        <v>0</v>
      </c>
      <c r="BJ384" s="79">
        <f>SUM(Gosforth:Ermelo!BJ384)</f>
        <v>0</v>
      </c>
      <c r="BK384" s="79">
        <f>SUM(Gosforth:Ermelo!BK384)</f>
        <v>0</v>
      </c>
      <c r="BL384" s="79">
        <f>SUM(Gosforth:Ermelo!BL384)</f>
        <v>0</v>
      </c>
      <c r="BM384" s="79">
        <f>SUM(Gosforth:Ermelo!BM384)</f>
        <v>0</v>
      </c>
      <c r="BN384" s="79">
        <f>SUM(Gosforth:Ermelo!BN384)</f>
        <v>0</v>
      </c>
      <c r="BO384" s="79">
        <f>SUM(Gosforth:Ermelo!BO384)</f>
        <v>0</v>
      </c>
      <c r="BP384" s="79">
        <f>SUM(Gosforth:Ermelo!BP384)</f>
        <v>0</v>
      </c>
      <c r="BQ384" s="78">
        <f>SUM(Gosforth:Ermelo!BQ384)</f>
        <v>0</v>
      </c>
      <c r="BR384" s="80">
        <f>SUM(Gosforth:Ermelo!BR384)</f>
        <v>0</v>
      </c>
      <c r="BS384" s="79">
        <f>SUM(Gosforth:Ermelo!BS384)</f>
        <v>0</v>
      </c>
      <c r="BT384" s="79">
        <f>SUM(Gosforth:Ermelo!BT384)</f>
        <v>0</v>
      </c>
      <c r="BU384" s="79">
        <f>SUM(Gosforth:Ermelo!BU384)</f>
        <v>0</v>
      </c>
      <c r="BV384" s="79">
        <f>SUM(Gosforth:Ermelo!BV384)</f>
        <v>0</v>
      </c>
      <c r="BW384" s="79">
        <f>SUM(Gosforth:Ermelo!BW384)</f>
        <v>0</v>
      </c>
      <c r="BX384" s="79">
        <f>SUM(Gosforth:Ermelo!BX384)</f>
        <v>0</v>
      </c>
      <c r="BY384" s="79">
        <f>SUM(Gosforth:Ermelo!BY384)</f>
        <v>0</v>
      </c>
      <c r="BZ384" s="79">
        <f>SUM(Gosforth:Ermelo!BZ384)</f>
        <v>0</v>
      </c>
      <c r="CA384" s="79">
        <f>SUM(Gosforth:Ermelo!CA384)</f>
        <v>0</v>
      </c>
      <c r="CB384" s="79">
        <f>SUM(Gosforth:Ermelo!CB384)</f>
        <v>0</v>
      </c>
      <c r="CC384" s="78">
        <f>SUM(Gosforth:Ermelo!CC384)</f>
        <v>0</v>
      </c>
      <c r="CD384" s="41" t="s">
        <v>54</v>
      </c>
    </row>
    <row r="385" spans="1:82" s="150" customFormat="1" ht="15">
      <c r="A385" s="158"/>
      <c r="B385" s="103" t="s">
        <v>735</v>
      </c>
      <c r="C385" s="286" t="s">
        <v>736</v>
      </c>
      <c r="D385" s="132"/>
      <c r="E385" s="266"/>
      <c r="F385" s="221" t="b">
        <f>(Gosforth!G385+Dalpark!G385+Leandra!G385+Trichardt!G385+Ermelo!G385)=G385</f>
        <v>1</v>
      </c>
      <c r="G385" s="76"/>
      <c r="H385" s="77"/>
      <c r="I385" s="78"/>
      <c r="J385" s="77"/>
      <c r="K385" s="79"/>
      <c r="L385" s="79"/>
      <c r="M385" s="79"/>
      <c r="N385" s="79"/>
      <c r="O385" s="79"/>
      <c r="P385" s="79"/>
      <c r="Q385" s="79"/>
      <c r="R385" s="79"/>
      <c r="S385" s="79"/>
      <c r="T385" s="79"/>
      <c r="U385" s="78"/>
      <c r="V385" s="77"/>
      <c r="W385" s="79"/>
      <c r="X385" s="79"/>
      <c r="Y385" s="79"/>
      <c r="Z385" s="79"/>
      <c r="AA385" s="79"/>
      <c r="AB385" s="79"/>
      <c r="AC385" s="79"/>
      <c r="AD385" s="79"/>
      <c r="AE385" s="79"/>
      <c r="AF385" s="79"/>
      <c r="AG385" s="78"/>
      <c r="AH385" s="80"/>
      <c r="AI385" s="79"/>
      <c r="AJ385" s="79"/>
      <c r="AK385" s="79"/>
      <c r="AL385" s="79"/>
      <c r="AM385" s="79"/>
      <c r="AN385" s="79"/>
      <c r="AO385" s="79"/>
      <c r="AP385" s="79"/>
      <c r="AQ385" s="79"/>
      <c r="AR385" s="79"/>
      <c r="AS385" s="78"/>
      <c r="AT385" s="80"/>
      <c r="AU385" s="79"/>
      <c r="AV385" s="79"/>
      <c r="AW385" s="79"/>
      <c r="AX385" s="79"/>
      <c r="AY385" s="79"/>
      <c r="AZ385" s="79"/>
      <c r="BA385" s="79"/>
      <c r="BB385" s="79"/>
      <c r="BC385" s="79"/>
      <c r="BD385" s="79"/>
      <c r="BE385" s="78"/>
      <c r="BF385" s="80"/>
      <c r="BG385" s="79"/>
      <c r="BH385" s="79"/>
      <c r="BI385" s="79"/>
      <c r="BJ385" s="79"/>
      <c r="BK385" s="79"/>
      <c r="BL385" s="79"/>
      <c r="BM385" s="79"/>
      <c r="BN385" s="79"/>
      <c r="BO385" s="79"/>
      <c r="BP385" s="79"/>
      <c r="BQ385" s="78"/>
      <c r="BR385" s="80"/>
      <c r="BS385" s="79"/>
      <c r="BT385" s="79"/>
      <c r="BU385" s="79"/>
      <c r="BV385" s="79"/>
      <c r="BW385" s="79"/>
      <c r="BX385" s="79"/>
      <c r="BY385" s="79"/>
      <c r="BZ385" s="79"/>
      <c r="CA385" s="79"/>
      <c r="CB385" s="79"/>
      <c r="CC385" s="78"/>
      <c r="CD385" s="41" t="s">
        <v>54</v>
      </c>
    </row>
    <row r="386" spans="1:82" s="41" customFormat="1" ht="15">
      <c r="A386" s="45"/>
      <c r="B386" s="75" t="s">
        <v>737</v>
      </c>
      <c r="C386" s="131" t="s">
        <v>738</v>
      </c>
      <c r="D386" s="132" t="s">
        <v>501</v>
      </c>
      <c r="E386" s="266">
        <f>SUM(Gosforth:Ermelo!E386)</f>
        <v>10</v>
      </c>
      <c r="F386" s="221" t="b">
        <f>(Gosforth!G386+Dalpark!G386+Leandra!G386+Trichardt!G386+Ermelo!G386)=G386</f>
        <v>1</v>
      </c>
      <c r="G386" s="76">
        <f t="shared" si="113"/>
        <v>0</v>
      </c>
      <c r="H386" s="77">
        <f>SUM(Gosforth:Ermelo!H386)</f>
        <v>0</v>
      </c>
      <c r="I386" s="78">
        <f>SUM(Gosforth:Ermelo!I386)</f>
        <v>0</v>
      </c>
      <c r="J386" s="77">
        <f>SUM(Gosforth:Ermelo!J386)</f>
        <v>0</v>
      </c>
      <c r="K386" s="79">
        <f>SUM(Gosforth:Ermelo!K386)</f>
        <v>0</v>
      </c>
      <c r="L386" s="79">
        <f>SUM(Gosforth:Ermelo!L386)</f>
        <v>0</v>
      </c>
      <c r="M386" s="79">
        <f>SUM(Gosforth:Ermelo!M386)</f>
        <v>0</v>
      </c>
      <c r="N386" s="79">
        <f>SUM(Gosforth:Ermelo!N386)</f>
        <v>0</v>
      </c>
      <c r="O386" s="79">
        <f>SUM(Gosforth:Ermelo!O386)</f>
        <v>0</v>
      </c>
      <c r="P386" s="79">
        <f>SUM(Gosforth:Ermelo!P386)</f>
        <v>0</v>
      </c>
      <c r="Q386" s="79">
        <f>SUM(Gosforth:Ermelo!Q386)</f>
        <v>0</v>
      </c>
      <c r="R386" s="79">
        <f>SUM(Gosforth:Ermelo!R386)</f>
        <v>0</v>
      </c>
      <c r="S386" s="79">
        <f>SUM(Gosforth:Ermelo!S386)</f>
        <v>0</v>
      </c>
      <c r="T386" s="79">
        <f>SUM(Gosforth:Ermelo!T386)</f>
        <v>0</v>
      </c>
      <c r="U386" s="78">
        <f>SUM(Gosforth:Ermelo!U386)</f>
        <v>0</v>
      </c>
      <c r="V386" s="77">
        <f>SUM(Gosforth:Ermelo!V386)</f>
        <v>0</v>
      </c>
      <c r="W386" s="79">
        <f>SUM(Gosforth:Ermelo!W386)</f>
        <v>0</v>
      </c>
      <c r="X386" s="79">
        <f>SUM(Gosforth:Ermelo!X386)</f>
        <v>0</v>
      </c>
      <c r="Y386" s="79">
        <f>SUM(Gosforth:Ermelo!Y386)</f>
        <v>0</v>
      </c>
      <c r="Z386" s="79">
        <f>SUM(Gosforth:Ermelo!Z386)</f>
        <v>0</v>
      </c>
      <c r="AA386" s="79">
        <f>SUM(Gosforth:Ermelo!AA386)</f>
        <v>0</v>
      </c>
      <c r="AB386" s="79">
        <f>SUM(Gosforth:Ermelo!AB386)</f>
        <v>0</v>
      </c>
      <c r="AC386" s="79">
        <f>SUM(Gosforth:Ermelo!AC386)</f>
        <v>0</v>
      </c>
      <c r="AD386" s="79">
        <f>SUM(Gosforth:Ermelo!AD386)</f>
        <v>0</v>
      </c>
      <c r="AE386" s="79">
        <f>SUM(Gosforth:Ermelo!AE386)</f>
        <v>0</v>
      </c>
      <c r="AF386" s="79">
        <f>SUM(Gosforth:Ermelo!AF386)</f>
        <v>0</v>
      </c>
      <c r="AG386" s="78">
        <f>SUM(Gosforth:Ermelo!AG386)</f>
        <v>0</v>
      </c>
      <c r="AH386" s="80">
        <f>SUM(Gosforth:Ermelo!AH386)</f>
        <v>0</v>
      </c>
      <c r="AI386" s="79">
        <f>SUM(Gosforth:Ermelo!AI386)</f>
        <v>0</v>
      </c>
      <c r="AJ386" s="79">
        <f>SUM(Gosforth:Ermelo!AJ386)</f>
        <v>0</v>
      </c>
      <c r="AK386" s="79">
        <f>SUM(Gosforth:Ermelo!AK386)</f>
        <v>0</v>
      </c>
      <c r="AL386" s="79">
        <f>SUM(Gosforth:Ermelo!AL386)</f>
        <v>0</v>
      </c>
      <c r="AM386" s="79">
        <f>SUM(Gosforth:Ermelo!AM386)</f>
        <v>0</v>
      </c>
      <c r="AN386" s="79">
        <f>SUM(Gosforth:Ermelo!AN386)</f>
        <v>0</v>
      </c>
      <c r="AO386" s="79">
        <f>SUM(Gosforth:Ermelo!AO386)</f>
        <v>0</v>
      </c>
      <c r="AP386" s="79">
        <f>SUM(Gosforth:Ermelo!AP386)</f>
        <v>0</v>
      </c>
      <c r="AQ386" s="79">
        <f>SUM(Gosforth:Ermelo!AQ386)</f>
        <v>0</v>
      </c>
      <c r="AR386" s="79">
        <f>SUM(Gosforth:Ermelo!AR386)</f>
        <v>0</v>
      </c>
      <c r="AS386" s="78">
        <f>SUM(Gosforth:Ermelo!AS386)</f>
        <v>0</v>
      </c>
      <c r="AT386" s="80">
        <f>SUM(Gosforth:Ermelo!AT386)</f>
        <v>0</v>
      </c>
      <c r="AU386" s="79">
        <f>SUM(Gosforth:Ermelo!AU386)</f>
        <v>0</v>
      </c>
      <c r="AV386" s="79">
        <f>SUM(Gosforth:Ermelo!AV386)</f>
        <v>0</v>
      </c>
      <c r="AW386" s="79">
        <f>SUM(Gosforth:Ermelo!AW386)</f>
        <v>0</v>
      </c>
      <c r="AX386" s="79">
        <f>SUM(Gosforth:Ermelo!AX386)</f>
        <v>0</v>
      </c>
      <c r="AY386" s="79">
        <f>SUM(Gosforth:Ermelo!AY386)</f>
        <v>0</v>
      </c>
      <c r="AZ386" s="79">
        <f>SUM(Gosforth:Ermelo!AZ386)</f>
        <v>0</v>
      </c>
      <c r="BA386" s="79">
        <f>SUM(Gosforth:Ermelo!BA386)</f>
        <v>0</v>
      </c>
      <c r="BB386" s="79">
        <f>SUM(Gosforth:Ermelo!BB386)</f>
        <v>0</v>
      </c>
      <c r="BC386" s="79">
        <f>SUM(Gosforth:Ermelo!BC386)</f>
        <v>0</v>
      </c>
      <c r="BD386" s="79">
        <f>SUM(Gosforth:Ermelo!BD386)</f>
        <v>0</v>
      </c>
      <c r="BE386" s="78">
        <f>SUM(Gosforth:Ermelo!BE386)</f>
        <v>0</v>
      </c>
      <c r="BF386" s="80">
        <f>SUM(Gosforth:Ermelo!BF386)</f>
        <v>0</v>
      </c>
      <c r="BG386" s="79">
        <f>SUM(Gosforth:Ermelo!BG386)</f>
        <v>0</v>
      </c>
      <c r="BH386" s="79">
        <f>SUM(Gosforth:Ermelo!BH386)</f>
        <v>0</v>
      </c>
      <c r="BI386" s="79">
        <f>SUM(Gosforth:Ermelo!BI386)</f>
        <v>0</v>
      </c>
      <c r="BJ386" s="79">
        <f>SUM(Gosforth:Ermelo!BJ386)</f>
        <v>0</v>
      </c>
      <c r="BK386" s="79">
        <f>SUM(Gosforth:Ermelo!BK386)</f>
        <v>0</v>
      </c>
      <c r="BL386" s="79">
        <f>SUM(Gosforth:Ermelo!BL386)</f>
        <v>0</v>
      </c>
      <c r="BM386" s="79">
        <f>SUM(Gosforth:Ermelo!BM386)</f>
        <v>0</v>
      </c>
      <c r="BN386" s="79">
        <f>SUM(Gosforth:Ermelo!BN386)</f>
        <v>0</v>
      </c>
      <c r="BO386" s="79">
        <f>SUM(Gosforth:Ermelo!BO386)</f>
        <v>0</v>
      </c>
      <c r="BP386" s="79">
        <f>SUM(Gosforth:Ermelo!BP386)</f>
        <v>0</v>
      </c>
      <c r="BQ386" s="78">
        <f>SUM(Gosforth:Ermelo!BQ386)</f>
        <v>0</v>
      </c>
      <c r="BR386" s="80">
        <f>SUM(Gosforth:Ermelo!BR386)</f>
        <v>0</v>
      </c>
      <c r="BS386" s="79">
        <f>SUM(Gosforth:Ermelo!BS386)</f>
        <v>0</v>
      </c>
      <c r="BT386" s="79">
        <f>SUM(Gosforth:Ermelo!BT386)</f>
        <v>0</v>
      </c>
      <c r="BU386" s="79">
        <f>SUM(Gosforth:Ermelo!BU386)</f>
        <v>0</v>
      </c>
      <c r="BV386" s="79">
        <f>SUM(Gosforth:Ermelo!BV386)</f>
        <v>0</v>
      </c>
      <c r="BW386" s="79">
        <f>SUM(Gosforth:Ermelo!BW386)</f>
        <v>0</v>
      </c>
      <c r="BX386" s="79">
        <f>SUM(Gosforth:Ermelo!BX386)</f>
        <v>0</v>
      </c>
      <c r="BY386" s="79">
        <f>SUM(Gosforth:Ermelo!BY386)</f>
        <v>0</v>
      </c>
      <c r="BZ386" s="79">
        <f>SUM(Gosforth:Ermelo!BZ386)</f>
        <v>0</v>
      </c>
      <c r="CA386" s="79">
        <f>SUM(Gosforth:Ermelo!CA386)</f>
        <v>0</v>
      </c>
      <c r="CB386" s="79">
        <f>SUM(Gosforth:Ermelo!CB386)</f>
        <v>0</v>
      </c>
      <c r="CC386" s="78">
        <f>SUM(Gosforth:Ermelo!CC386)</f>
        <v>0</v>
      </c>
      <c r="CD386" s="41" t="s">
        <v>54</v>
      </c>
    </row>
    <row r="387" spans="1:82" s="150" customFormat="1" ht="15">
      <c r="A387" s="158"/>
      <c r="B387" s="75" t="s">
        <v>739</v>
      </c>
      <c r="C387" s="131" t="s">
        <v>722</v>
      </c>
      <c r="D387" s="132" t="s">
        <v>501</v>
      </c>
      <c r="E387" s="266">
        <f>SUM(Gosforth:Ermelo!E387)</f>
        <v>10</v>
      </c>
      <c r="F387" s="221" t="b">
        <f>(Gosforth!G387+Dalpark!G387+Leandra!G387+Trichardt!G387+Ermelo!G387)=G387</f>
        <v>1</v>
      </c>
      <c r="G387" s="76">
        <f t="shared" si="113"/>
        <v>0</v>
      </c>
      <c r="H387" s="77">
        <f>SUM(Gosforth:Ermelo!H387)</f>
        <v>0</v>
      </c>
      <c r="I387" s="78">
        <f>SUM(Gosforth:Ermelo!I387)</f>
        <v>0</v>
      </c>
      <c r="J387" s="77">
        <f>SUM(Gosforth:Ermelo!J387)</f>
        <v>0</v>
      </c>
      <c r="K387" s="79">
        <f>SUM(Gosforth:Ermelo!K387)</f>
        <v>0</v>
      </c>
      <c r="L387" s="79">
        <f>SUM(Gosforth:Ermelo!L387)</f>
        <v>0</v>
      </c>
      <c r="M387" s="79">
        <f>SUM(Gosforth:Ermelo!M387)</f>
        <v>0</v>
      </c>
      <c r="N387" s="79">
        <f>SUM(Gosforth:Ermelo!N387)</f>
        <v>0</v>
      </c>
      <c r="O387" s="79">
        <f>SUM(Gosforth:Ermelo!O387)</f>
        <v>0</v>
      </c>
      <c r="P387" s="79">
        <f>SUM(Gosforth:Ermelo!P387)</f>
        <v>0</v>
      </c>
      <c r="Q387" s="79">
        <f>SUM(Gosforth:Ermelo!Q387)</f>
        <v>0</v>
      </c>
      <c r="R387" s="79">
        <f>SUM(Gosforth:Ermelo!R387)</f>
        <v>0</v>
      </c>
      <c r="S387" s="79">
        <f>SUM(Gosforth:Ermelo!S387)</f>
        <v>0</v>
      </c>
      <c r="T387" s="79">
        <f>SUM(Gosforth:Ermelo!T387)</f>
        <v>0</v>
      </c>
      <c r="U387" s="78">
        <f>SUM(Gosforth:Ermelo!U387)</f>
        <v>0</v>
      </c>
      <c r="V387" s="77">
        <f>SUM(Gosforth:Ermelo!V387)</f>
        <v>0</v>
      </c>
      <c r="W387" s="79">
        <f>SUM(Gosforth:Ermelo!W387)</f>
        <v>0</v>
      </c>
      <c r="X387" s="79">
        <f>SUM(Gosforth:Ermelo!X387)</f>
        <v>0</v>
      </c>
      <c r="Y387" s="79">
        <f>SUM(Gosforth:Ermelo!Y387)</f>
        <v>0</v>
      </c>
      <c r="Z387" s="79">
        <f>SUM(Gosforth:Ermelo!Z387)</f>
        <v>0</v>
      </c>
      <c r="AA387" s="79">
        <f>SUM(Gosforth:Ermelo!AA387)</f>
        <v>0</v>
      </c>
      <c r="AB387" s="79">
        <f>SUM(Gosforth:Ermelo!AB387)</f>
        <v>0</v>
      </c>
      <c r="AC387" s="79">
        <f>SUM(Gosforth:Ermelo!AC387)</f>
        <v>0</v>
      </c>
      <c r="AD387" s="79">
        <f>SUM(Gosforth:Ermelo!AD387)</f>
        <v>0</v>
      </c>
      <c r="AE387" s="79">
        <f>SUM(Gosforth:Ermelo!AE387)</f>
        <v>0</v>
      </c>
      <c r="AF387" s="79">
        <f>SUM(Gosforth:Ermelo!AF387)</f>
        <v>0</v>
      </c>
      <c r="AG387" s="78">
        <f>SUM(Gosforth:Ermelo!AG387)</f>
        <v>0</v>
      </c>
      <c r="AH387" s="80">
        <f>SUM(Gosforth:Ermelo!AH387)</f>
        <v>0</v>
      </c>
      <c r="AI387" s="79">
        <f>SUM(Gosforth:Ermelo!AI387)</f>
        <v>0</v>
      </c>
      <c r="AJ387" s="79">
        <f>SUM(Gosforth:Ermelo!AJ387)</f>
        <v>0</v>
      </c>
      <c r="AK387" s="79">
        <f>SUM(Gosforth:Ermelo!AK387)</f>
        <v>0</v>
      </c>
      <c r="AL387" s="79">
        <f>SUM(Gosforth:Ermelo!AL387)</f>
        <v>0</v>
      </c>
      <c r="AM387" s="79">
        <f>SUM(Gosforth:Ermelo!AM387)</f>
        <v>0</v>
      </c>
      <c r="AN387" s="79">
        <f>SUM(Gosforth:Ermelo!AN387)</f>
        <v>0</v>
      </c>
      <c r="AO387" s="79">
        <f>SUM(Gosforth:Ermelo!AO387)</f>
        <v>0</v>
      </c>
      <c r="AP387" s="79">
        <f>SUM(Gosforth:Ermelo!AP387)</f>
        <v>0</v>
      </c>
      <c r="AQ387" s="79">
        <f>SUM(Gosforth:Ermelo!AQ387)</f>
        <v>0</v>
      </c>
      <c r="AR387" s="79">
        <f>SUM(Gosforth:Ermelo!AR387)</f>
        <v>0</v>
      </c>
      <c r="AS387" s="78">
        <f>SUM(Gosforth:Ermelo!AS387)</f>
        <v>0</v>
      </c>
      <c r="AT387" s="80">
        <f>SUM(Gosforth:Ermelo!AT387)</f>
        <v>0</v>
      </c>
      <c r="AU387" s="79">
        <f>SUM(Gosforth:Ermelo!AU387)</f>
        <v>0</v>
      </c>
      <c r="AV387" s="79">
        <f>SUM(Gosforth:Ermelo!AV387)</f>
        <v>0</v>
      </c>
      <c r="AW387" s="79">
        <f>SUM(Gosforth:Ermelo!AW387)</f>
        <v>0</v>
      </c>
      <c r="AX387" s="79">
        <f>SUM(Gosforth:Ermelo!AX387)</f>
        <v>0</v>
      </c>
      <c r="AY387" s="79">
        <f>SUM(Gosforth:Ermelo!AY387)</f>
        <v>0</v>
      </c>
      <c r="AZ387" s="79">
        <f>SUM(Gosforth:Ermelo!AZ387)</f>
        <v>0</v>
      </c>
      <c r="BA387" s="79">
        <f>SUM(Gosforth:Ermelo!BA387)</f>
        <v>0</v>
      </c>
      <c r="BB387" s="79">
        <f>SUM(Gosforth:Ermelo!BB387)</f>
        <v>0</v>
      </c>
      <c r="BC387" s="79">
        <f>SUM(Gosforth:Ermelo!BC387)</f>
        <v>0</v>
      </c>
      <c r="BD387" s="79">
        <f>SUM(Gosforth:Ermelo!BD387)</f>
        <v>0</v>
      </c>
      <c r="BE387" s="78">
        <f>SUM(Gosforth:Ermelo!BE387)</f>
        <v>0</v>
      </c>
      <c r="BF387" s="80">
        <f>SUM(Gosforth:Ermelo!BF387)</f>
        <v>0</v>
      </c>
      <c r="BG387" s="79">
        <f>SUM(Gosforth:Ermelo!BG387)</f>
        <v>0</v>
      </c>
      <c r="BH387" s="79">
        <f>SUM(Gosforth:Ermelo!BH387)</f>
        <v>0</v>
      </c>
      <c r="BI387" s="79">
        <f>SUM(Gosforth:Ermelo!BI387)</f>
        <v>0</v>
      </c>
      <c r="BJ387" s="79">
        <f>SUM(Gosforth:Ermelo!BJ387)</f>
        <v>0</v>
      </c>
      <c r="BK387" s="79">
        <f>SUM(Gosforth:Ermelo!BK387)</f>
        <v>0</v>
      </c>
      <c r="BL387" s="79">
        <f>SUM(Gosforth:Ermelo!BL387)</f>
        <v>0</v>
      </c>
      <c r="BM387" s="79">
        <f>SUM(Gosforth:Ermelo!BM387)</f>
        <v>0</v>
      </c>
      <c r="BN387" s="79">
        <f>SUM(Gosforth:Ermelo!BN387)</f>
        <v>0</v>
      </c>
      <c r="BO387" s="79">
        <f>SUM(Gosforth:Ermelo!BO387)</f>
        <v>0</v>
      </c>
      <c r="BP387" s="79">
        <f>SUM(Gosforth:Ermelo!BP387)</f>
        <v>0</v>
      </c>
      <c r="BQ387" s="78">
        <f>SUM(Gosforth:Ermelo!BQ387)</f>
        <v>0</v>
      </c>
      <c r="BR387" s="80">
        <f>SUM(Gosforth:Ermelo!BR387)</f>
        <v>0</v>
      </c>
      <c r="BS387" s="79">
        <f>SUM(Gosforth:Ermelo!BS387)</f>
        <v>0</v>
      </c>
      <c r="BT387" s="79">
        <f>SUM(Gosforth:Ermelo!BT387)</f>
        <v>0</v>
      </c>
      <c r="BU387" s="79">
        <f>SUM(Gosforth:Ermelo!BU387)</f>
        <v>0</v>
      </c>
      <c r="BV387" s="79">
        <f>SUM(Gosforth:Ermelo!BV387)</f>
        <v>0</v>
      </c>
      <c r="BW387" s="79">
        <f>SUM(Gosforth:Ermelo!BW387)</f>
        <v>0</v>
      </c>
      <c r="BX387" s="79">
        <f>SUM(Gosforth:Ermelo!BX387)</f>
        <v>0</v>
      </c>
      <c r="BY387" s="79">
        <f>SUM(Gosforth:Ermelo!BY387)</f>
        <v>0</v>
      </c>
      <c r="BZ387" s="79">
        <f>SUM(Gosforth:Ermelo!BZ387)</f>
        <v>0</v>
      </c>
      <c r="CA387" s="79">
        <f>SUM(Gosforth:Ermelo!CA387)</f>
        <v>0</v>
      </c>
      <c r="CB387" s="79">
        <f>SUM(Gosforth:Ermelo!CB387)</f>
        <v>0</v>
      </c>
      <c r="CC387" s="78">
        <f>SUM(Gosforth:Ermelo!CC387)</f>
        <v>0</v>
      </c>
      <c r="CD387" s="41" t="s">
        <v>54</v>
      </c>
    </row>
    <row r="388" spans="1:82" s="41" customFormat="1" ht="15">
      <c r="A388" s="45"/>
      <c r="B388" s="75" t="s">
        <v>740</v>
      </c>
      <c r="C388" s="131" t="s">
        <v>724</v>
      </c>
      <c r="D388" s="132" t="s">
        <v>501</v>
      </c>
      <c r="E388" s="266">
        <f>SUM(Gosforth:Ermelo!E388)</f>
        <v>10</v>
      </c>
      <c r="F388" s="221" t="b">
        <f>(Gosforth!G388+Dalpark!G388+Leandra!G388+Trichardt!G388+Ermelo!G388)=G388</f>
        <v>1</v>
      </c>
      <c r="G388" s="76">
        <f t="shared" si="113"/>
        <v>0</v>
      </c>
      <c r="H388" s="77">
        <f>SUM(Gosforth:Ermelo!H388)</f>
        <v>0</v>
      </c>
      <c r="I388" s="78">
        <f>SUM(Gosforth:Ermelo!I388)</f>
        <v>0</v>
      </c>
      <c r="J388" s="77">
        <f>SUM(Gosforth:Ermelo!J388)</f>
        <v>0</v>
      </c>
      <c r="K388" s="79">
        <f>SUM(Gosforth:Ermelo!K388)</f>
        <v>0</v>
      </c>
      <c r="L388" s="79">
        <f>SUM(Gosforth:Ermelo!L388)</f>
        <v>0</v>
      </c>
      <c r="M388" s="79">
        <f>SUM(Gosforth:Ermelo!M388)</f>
        <v>0</v>
      </c>
      <c r="N388" s="79">
        <f>SUM(Gosforth:Ermelo!N388)</f>
        <v>0</v>
      </c>
      <c r="O388" s="79">
        <f>SUM(Gosforth:Ermelo!O388)</f>
        <v>0</v>
      </c>
      <c r="P388" s="79">
        <f>SUM(Gosforth:Ermelo!P388)</f>
        <v>0</v>
      </c>
      <c r="Q388" s="79">
        <f>SUM(Gosforth:Ermelo!Q388)</f>
        <v>0</v>
      </c>
      <c r="R388" s="79">
        <f>SUM(Gosforth:Ermelo!R388)</f>
        <v>0</v>
      </c>
      <c r="S388" s="79">
        <f>SUM(Gosforth:Ermelo!S388)</f>
        <v>0</v>
      </c>
      <c r="T388" s="79">
        <f>SUM(Gosforth:Ermelo!T388)</f>
        <v>0</v>
      </c>
      <c r="U388" s="78">
        <f>SUM(Gosforth:Ermelo!U388)</f>
        <v>0</v>
      </c>
      <c r="V388" s="77">
        <f>SUM(Gosforth:Ermelo!V388)</f>
        <v>0</v>
      </c>
      <c r="W388" s="79">
        <f>SUM(Gosforth:Ermelo!W388)</f>
        <v>0</v>
      </c>
      <c r="X388" s="79">
        <f>SUM(Gosforth:Ermelo!X388)</f>
        <v>0</v>
      </c>
      <c r="Y388" s="79">
        <f>SUM(Gosforth:Ermelo!Y388)</f>
        <v>0</v>
      </c>
      <c r="Z388" s="79">
        <f>SUM(Gosforth:Ermelo!Z388)</f>
        <v>0</v>
      </c>
      <c r="AA388" s="79">
        <f>SUM(Gosforth:Ermelo!AA388)</f>
        <v>0</v>
      </c>
      <c r="AB388" s="79">
        <f>SUM(Gosforth:Ermelo!AB388)</f>
        <v>0</v>
      </c>
      <c r="AC388" s="79">
        <f>SUM(Gosforth:Ermelo!AC388)</f>
        <v>0</v>
      </c>
      <c r="AD388" s="79">
        <f>SUM(Gosforth:Ermelo!AD388)</f>
        <v>0</v>
      </c>
      <c r="AE388" s="79">
        <f>SUM(Gosforth:Ermelo!AE388)</f>
        <v>0</v>
      </c>
      <c r="AF388" s="79">
        <f>SUM(Gosforth:Ermelo!AF388)</f>
        <v>0</v>
      </c>
      <c r="AG388" s="78">
        <f>SUM(Gosforth:Ermelo!AG388)</f>
        <v>0</v>
      </c>
      <c r="AH388" s="80">
        <f>SUM(Gosforth:Ermelo!AH388)</f>
        <v>0</v>
      </c>
      <c r="AI388" s="79">
        <f>SUM(Gosforth:Ermelo!AI388)</f>
        <v>0</v>
      </c>
      <c r="AJ388" s="79">
        <f>SUM(Gosforth:Ermelo!AJ388)</f>
        <v>0</v>
      </c>
      <c r="AK388" s="79">
        <f>SUM(Gosforth:Ermelo!AK388)</f>
        <v>0</v>
      </c>
      <c r="AL388" s="79">
        <f>SUM(Gosforth:Ermelo!AL388)</f>
        <v>0</v>
      </c>
      <c r="AM388" s="79">
        <f>SUM(Gosforth:Ermelo!AM388)</f>
        <v>0</v>
      </c>
      <c r="AN388" s="79">
        <f>SUM(Gosforth:Ermelo!AN388)</f>
        <v>0</v>
      </c>
      <c r="AO388" s="79">
        <f>SUM(Gosforth:Ermelo!AO388)</f>
        <v>0</v>
      </c>
      <c r="AP388" s="79">
        <f>SUM(Gosforth:Ermelo!AP388)</f>
        <v>0</v>
      </c>
      <c r="AQ388" s="79">
        <f>SUM(Gosforth:Ermelo!AQ388)</f>
        <v>0</v>
      </c>
      <c r="AR388" s="79">
        <f>SUM(Gosforth:Ermelo!AR388)</f>
        <v>0</v>
      </c>
      <c r="AS388" s="78">
        <f>SUM(Gosforth:Ermelo!AS388)</f>
        <v>0</v>
      </c>
      <c r="AT388" s="80">
        <f>SUM(Gosforth:Ermelo!AT388)</f>
        <v>0</v>
      </c>
      <c r="AU388" s="79">
        <f>SUM(Gosforth:Ermelo!AU388)</f>
        <v>0</v>
      </c>
      <c r="AV388" s="79">
        <f>SUM(Gosforth:Ermelo!AV388)</f>
        <v>0</v>
      </c>
      <c r="AW388" s="79">
        <f>SUM(Gosforth:Ermelo!AW388)</f>
        <v>0</v>
      </c>
      <c r="AX388" s="79">
        <f>SUM(Gosforth:Ermelo!AX388)</f>
        <v>0</v>
      </c>
      <c r="AY388" s="79">
        <f>SUM(Gosforth:Ermelo!AY388)</f>
        <v>0</v>
      </c>
      <c r="AZ388" s="79">
        <f>SUM(Gosforth:Ermelo!AZ388)</f>
        <v>0</v>
      </c>
      <c r="BA388" s="79">
        <f>SUM(Gosforth:Ermelo!BA388)</f>
        <v>0</v>
      </c>
      <c r="BB388" s="79">
        <f>SUM(Gosforth:Ermelo!BB388)</f>
        <v>0</v>
      </c>
      <c r="BC388" s="79">
        <f>SUM(Gosforth:Ermelo!BC388)</f>
        <v>0</v>
      </c>
      <c r="BD388" s="79">
        <f>SUM(Gosforth:Ermelo!BD388)</f>
        <v>0</v>
      </c>
      <c r="BE388" s="78">
        <f>SUM(Gosforth:Ermelo!BE388)</f>
        <v>0</v>
      </c>
      <c r="BF388" s="80">
        <f>SUM(Gosforth:Ermelo!BF388)</f>
        <v>0</v>
      </c>
      <c r="BG388" s="79">
        <f>SUM(Gosforth:Ermelo!BG388)</f>
        <v>0</v>
      </c>
      <c r="BH388" s="79">
        <f>SUM(Gosforth:Ermelo!BH388)</f>
        <v>0</v>
      </c>
      <c r="BI388" s="79">
        <f>SUM(Gosforth:Ermelo!BI388)</f>
        <v>0</v>
      </c>
      <c r="BJ388" s="79">
        <f>SUM(Gosforth:Ermelo!BJ388)</f>
        <v>0</v>
      </c>
      <c r="BK388" s="79">
        <f>SUM(Gosforth:Ermelo!BK388)</f>
        <v>0</v>
      </c>
      <c r="BL388" s="79">
        <f>SUM(Gosforth:Ermelo!BL388)</f>
        <v>0</v>
      </c>
      <c r="BM388" s="79">
        <f>SUM(Gosforth:Ermelo!BM388)</f>
        <v>0</v>
      </c>
      <c r="BN388" s="79">
        <f>SUM(Gosforth:Ermelo!BN388)</f>
        <v>0</v>
      </c>
      <c r="BO388" s="79">
        <f>SUM(Gosforth:Ermelo!BO388)</f>
        <v>0</v>
      </c>
      <c r="BP388" s="79">
        <f>SUM(Gosforth:Ermelo!BP388)</f>
        <v>0</v>
      </c>
      <c r="BQ388" s="78">
        <f>SUM(Gosforth:Ermelo!BQ388)</f>
        <v>0</v>
      </c>
      <c r="BR388" s="80">
        <f>SUM(Gosforth:Ermelo!BR388)</f>
        <v>0</v>
      </c>
      <c r="BS388" s="79">
        <f>SUM(Gosforth:Ermelo!BS388)</f>
        <v>0</v>
      </c>
      <c r="BT388" s="79">
        <f>SUM(Gosforth:Ermelo!BT388)</f>
        <v>0</v>
      </c>
      <c r="BU388" s="79">
        <f>SUM(Gosforth:Ermelo!BU388)</f>
        <v>0</v>
      </c>
      <c r="BV388" s="79">
        <f>SUM(Gosforth:Ermelo!BV388)</f>
        <v>0</v>
      </c>
      <c r="BW388" s="79">
        <f>SUM(Gosforth:Ermelo!BW388)</f>
        <v>0</v>
      </c>
      <c r="BX388" s="79">
        <f>SUM(Gosforth:Ermelo!BX388)</f>
        <v>0</v>
      </c>
      <c r="BY388" s="79">
        <f>SUM(Gosforth:Ermelo!BY388)</f>
        <v>0</v>
      </c>
      <c r="BZ388" s="79">
        <f>SUM(Gosforth:Ermelo!BZ388)</f>
        <v>0</v>
      </c>
      <c r="CA388" s="79">
        <f>SUM(Gosforth:Ermelo!CA388)</f>
        <v>0</v>
      </c>
      <c r="CB388" s="79">
        <f>SUM(Gosforth:Ermelo!CB388)</f>
        <v>0</v>
      </c>
      <c r="CC388" s="78">
        <f>SUM(Gosforth:Ermelo!CC388)</f>
        <v>0</v>
      </c>
      <c r="CD388" s="41" t="s">
        <v>54</v>
      </c>
    </row>
    <row r="389" spans="1:82" s="150" customFormat="1" ht="15">
      <c r="A389" s="158"/>
      <c r="B389" s="75" t="s">
        <v>741</v>
      </c>
      <c r="C389" s="131" t="s">
        <v>726</v>
      </c>
      <c r="D389" s="132" t="s">
        <v>501</v>
      </c>
      <c r="E389" s="266">
        <f>SUM(Gosforth:Ermelo!E389)</f>
        <v>10</v>
      </c>
      <c r="F389" s="221" t="b">
        <f>(Gosforth!G389+Dalpark!G389+Leandra!G389+Trichardt!G389+Ermelo!G389)=G389</f>
        <v>1</v>
      </c>
      <c r="G389" s="76">
        <f t="shared" si="113"/>
        <v>0</v>
      </c>
      <c r="H389" s="77">
        <f>SUM(Gosforth:Ermelo!H389)</f>
        <v>0</v>
      </c>
      <c r="I389" s="78">
        <f>SUM(Gosforth:Ermelo!I389)</f>
        <v>0</v>
      </c>
      <c r="J389" s="77">
        <f>SUM(Gosforth:Ermelo!J389)</f>
        <v>0</v>
      </c>
      <c r="K389" s="79">
        <f>SUM(Gosforth:Ermelo!K389)</f>
        <v>0</v>
      </c>
      <c r="L389" s="79">
        <f>SUM(Gosforth:Ermelo!L389)</f>
        <v>0</v>
      </c>
      <c r="M389" s="79">
        <f>SUM(Gosforth:Ermelo!M389)</f>
        <v>0</v>
      </c>
      <c r="N389" s="79">
        <f>SUM(Gosforth:Ermelo!N389)</f>
        <v>0</v>
      </c>
      <c r="O389" s="79">
        <f>SUM(Gosforth:Ermelo!O389)</f>
        <v>0</v>
      </c>
      <c r="P389" s="79">
        <f>SUM(Gosforth:Ermelo!P389)</f>
        <v>0</v>
      </c>
      <c r="Q389" s="79">
        <f>SUM(Gosforth:Ermelo!Q389)</f>
        <v>0</v>
      </c>
      <c r="R389" s="79">
        <f>SUM(Gosforth:Ermelo!R389)</f>
        <v>0</v>
      </c>
      <c r="S389" s="79">
        <f>SUM(Gosforth:Ermelo!S389)</f>
        <v>0</v>
      </c>
      <c r="T389" s="79">
        <f>SUM(Gosforth:Ermelo!T389)</f>
        <v>0</v>
      </c>
      <c r="U389" s="78">
        <f>SUM(Gosforth:Ermelo!U389)</f>
        <v>0</v>
      </c>
      <c r="V389" s="77">
        <f>SUM(Gosforth:Ermelo!V389)</f>
        <v>0</v>
      </c>
      <c r="W389" s="79">
        <f>SUM(Gosforth:Ermelo!W389)</f>
        <v>0</v>
      </c>
      <c r="X389" s="79">
        <f>SUM(Gosforth:Ermelo!X389)</f>
        <v>0</v>
      </c>
      <c r="Y389" s="79">
        <f>SUM(Gosforth:Ermelo!Y389)</f>
        <v>0</v>
      </c>
      <c r="Z389" s="79">
        <f>SUM(Gosforth:Ermelo!Z389)</f>
        <v>0</v>
      </c>
      <c r="AA389" s="79">
        <f>SUM(Gosforth:Ermelo!AA389)</f>
        <v>0</v>
      </c>
      <c r="AB389" s="79">
        <f>SUM(Gosforth:Ermelo!AB389)</f>
        <v>0</v>
      </c>
      <c r="AC389" s="79">
        <f>SUM(Gosforth:Ermelo!AC389)</f>
        <v>0</v>
      </c>
      <c r="AD389" s="79">
        <f>SUM(Gosforth:Ermelo!AD389)</f>
        <v>0</v>
      </c>
      <c r="AE389" s="79">
        <f>SUM(Gosforth:Ermelo!AE389)</f>
        <v>0</v>
      </c>
      <c r="AF389" s="79">
        <f>SUM(Gosforth:Ermelo!AF389)</f>
        <v>0</v>
      </c>
      <c r="AG389" s="78">
        <f>SUM(Gosforth:Ermelo!AG389)</f>
        <v>0</v>
      </c>
      <c r="AH389" s="80">
        <f>SUM(Gosforth:Ermelo!AH389)</f>
        <v>0</v>
      </c>
      <c r="AI389" s="79">
        <f>SUM(Gosforth:Ermelo!AI389)</f>
        <v>0</v>
      </c>
      <c r="AJ389" s="79">
        <f>SUM(Gosforth:Ermelo!AJ389)</f>
        <v>0</v>
      </c>
      <c r="AK389" s="79">
        <f>SUM(Gosforth:Ermelo!AK389)</f>
        <v>0</v>
      </c>
      <c r="AL389" s="79">
        <f>SUM(Gosforth:Ermelo!AL389)</f>
        <v>0</v>
      </c>
      <c r="AM389" s="79">
        <f>SUM(Gosforth:Ermelo!AM389)</f>
        <v>0</v>
      </c>
      <c r="AN389" s="79">
        <f>SUM(Gosforth:Ermelo!AN389)</f>
        <v>0</v>
      </c>
      <c r="AO389" s="79">
        <f>SUM(Gosforth:Ermelo!AO389)</f>
        <v>0</v>
      </c>
      <c r="AP389" s="79">
        <f>SUM(Gosforth:Ermelo!AP389)</f>
        <v>0</v>
      </c>
      <c r="AQ389" s="79">
        <f>SUM(Gosforth:Ermelo!AQ389)</f>
        <v>0</v>
      </c>
      <c r="AR389" s="79">
        <f>SUM(Gosforth:Ermelo!AR389)</f>
        <v>0</v>
      </c>
      <c r="AS389" s="78">
        <f>SUM(Gosforth:Ermelo!AS389)</f>
        <v>0</v>
      </c>
      <c r="AT389" s="80">
        <f>SUM(Gosforth:Ermelo!AT389)</f>
        <v>0</v>
      </c>
      <c r="AU389" s="79">
        <f>SUM(Gosforth:Ermelo!AU389)</f>
        <v>0</v>
      </c>
      <c r="AV389" s="79">
        <f>SUM(Gosforth:Ermelo!AV389)</f>
        <v>0</v>
      </c>
      <c r="AW389" s="79">
        <f>SUM(Gosforth:Ermelo!AW389)</f>
        <v>0</v>
      </c>
      <c r="AX389" s="79">
        <f>SUM(Gosforth:Ermelo!AX389)</f>
        <v>0</v>
      </c>
      <c r="AY389" s="79">
        <f>SUM(Gosforth:Ermelo!AY389)</f>
        <v>0</v>
      </c>
      <c r="AZ389" s="79">
        <f>SUM(Gosforth:Ermelo!AZ389)</f>
        <v>0</v>
      </c>
      <c r="BA389" s="79">
        <f>SUM(Gosforth:Ermelo!BA389)</f>
        <v>0</v>
      </c>
      <c r="BB389" s="79">
        <f>SUM(Gosforth:Ermelo!BB389)</f>
        <v>0</v>
      </c>
      <c r="BC389" s="79">
        <f>SUM(Gosforth:Ermelo!BC389)</f>
        <v>0</v>
      </c>
      <c r="BD389" s="79">
        <f>SUM(Gosforth:Ermelo!BD389)</f>
        <v>0</v>
      </c>
      <c r="BE389" s="78">
        <f>SUM(Gosforth:Ermelo!BE389)</f>
        <v>0</v>
      </c>
      <c r="BF389" s="80">
        <f>SUM(Gosforth:Ermelo!BF389)</f>
        <v>0</v>
      </c>
      <c r="BG389" s="79">
        <f>SUM(Gosforth:Ermelo!BG389)</f>
        <v>0</v>
      </c>
      <c r="BH389" s="79">
        <f>SUM(Gosforth:Ermelo!BH389)</f>
        <v>0</v>
      </c>
      <c r="BI389" s="79">
        <f>SUM(Gosforth:Ermelo!BI389)</f>
        <v>0</v>
      </c>
      <c r="BJ389" s="79">
        <f>SUM(Gosforth:Ermelo!BJ389)</f>
        <v>0</v>
      </c>
      <c r="BK389" s="79">
        <f>SUM(Gosforth:Ermelo!BK389)</f>
        <v>0</v>
      </c>
      <c r="BL389" s="79">
        <f>SUM(Gosforth:Ermelo!BL389)</f>
        <v>0</v>
      </c>
      <c r="BM389" s="79">
        <f>SUM(Gosforth:Ermelo!BM389)</f>
        <v>0</v>
      </c>
      <c r="BN389" s="79">
        <f>SUM(Gosforth:Ermelo!BN389)</f>
        <v>0</v>
      </c>
      <c r="BO389" s="79">
        <f>SUM(Gosforth:Ermelo!BO389)</f>
        <v>0</v>
      </c>
      <c r="BP389" s="79">
        <f>SUM(Gosforth:Ermelo!BP389)</f>
        <v>0</v>
      </c>
      <c r="BQ389" s="78">
        <f>SUM(Gosforth:Ermelo!BQ389)</f>
        <v>0</v>
      </c>
      <c r="BR389" s="80">
        <f>SUM(Gosforth:Ermelo!BR389)</f>
        <v>0</v>
      </c>
      <c r="BS389" s="79">
        <f>SUM(Gosforth:Ermelo!BS389)</f>
        <v>0</v>
      </c>
      <c r="BT389" s="79">
        <f>SUM(Gosforth:Ermelo!BT389)</f>
        <v>0</v>
      </c>
      <c r="BU389" s="79">
        <f>SUM(Gosforth:Ermelo!BU389)</f>
        <v>0</v>
      </c>
      <c r="BV389" s="79">
        <f>SUM(Gosforth:Ermelo!BV389)</f>
        <v>0</v>
      </c>
      <c r="BW389" s="79">
        <f>SUM(Gosforth:Ermelo!BW389)</f>
        <v>0</v>
      </c>
      <c r="BX389" s="79">
        <f>SUM(Gosforth:Ermelo!BX389)</f>
        <v>0</v>
      </c>
      <c r="BY389" s="79">
        <f>SUM(Gosforth:Ermelo!BY389)</f>
        <v>0</v>
      </c>
      <c r="BZ389" s="79">
        <f>SUM(Gosforth:Ermelo!BZ389)</f>
        <v>0</v>
      </c>
      <c r="CA389" s="79">
        <f>SUM(Gosforth:Ermelo!CA389)</f>
        <v>0</v>
      </c>
      <c r="CB389" s="79">
        <f>SUM(Gosforth:Ermelo!CB389)</f>
        <v>0</v>
      </c>
      <c r="CC389" s="78">
        <f>SUM(Gosforth:Ermelo!CC389)</f>
        <v>0</v>
      </c>
      <c r="CD389" s="41" t="s">
        <v>54</v>
      </c>
    </row>
    <row r="390" spans="1:82" s="41" customFormat="1" ht="15">
      <c r="A390" s="45"/>
      <c r="B390" s="75" t="s">
        <v>742</v>
      </c>
      <c r="C390" s="131" t="s">
        <v>728</v>
      </c>
      <c r="D390" s="132" t="s">
        <v>501</v>
      </c>
      <c r="E390" s="266">
        <f>SUM(Gosforth:Ermelo!E390)</f>
        <v>10</v>
      </c>
      <c r="F390" s="221" t="b">
        <f>(Gosforth!G390+Dalpark!G390+Leandra!G390+Trichardt!G390+Ermelo!G390)=G390</f>
        <v>1</v>
      </c>
      <c r="G390" s="76">
        <f t="shared" si="113"/>
        <v>0</v>
      </c>
      <c r="H390" s="77">
        <f>SUM(Gosforth:Ermelo!H390)</f>
        <v>0</v>
      </c>
      <c r="I390" s="78">
        <f>SUM(Gosforth:Ermelo!I390)</f>
        <v>0</v>
      </c>
      <c r="J390" s="77">
        <f>SUM(Gosforth:Ermelo!J390)</f>
        <v>0</v>
      </c>
      <c r="K390" s="79">
        <f>SUM(Gosforth:Ermelo!K390)</f>
        <v>0</v>
      </c>
      <c r="L390" s="79">
        <f>SUM(Gosforth:Ermelo!L390)</f>
        <v>0</v>
      </c>
      <c r="M390" s="79">
        <f>SUM(Gosforth:Ermelo!M390)</f>
        <v>0</v>
      </c>
      <c r="N390" s="79">
        <f>SUM(Gosforth:Ermelo!N390)</f>
        <v>0</v>
      </c>
      <c r="O390" s="79">
        <f>SUM(Gosforth:Ermelo!O390)</f>
        <v>0</v>
      </c>
      <c r="P390" s="79">
        <f>SUM(Gosforth:Ermelo!P390)</f>
        <v>0</v>
      </c>
      <c r="Q390" s="79">
        <f>SUM(Gosforth:Ermelo!Q390)</f>
        <v>0</v>
      </c>
      <c r="R390" s="79">
        <f>SUM(Gosforth:Ermelo!R390)</f>
        <v>0</v>
      </c>
      <c r="S390" s="79">
        <f>SUM(Gosforth:Ermelo!S390)</f>
        <v>0</v>
      </c>
      <c r="T390" s="79">
        <f>SUM(Gosforth:Ermelo!T390)</f>
        <v>0</v>
      </c>
      <c r="U390" s="78">
        <f>SUM(Gosforth:Ermelo!U390)</f>
        <v>0</v>
      </c>
      <c r="V390" s="77">
        <f>SUM(Gosforth:Ermelo!V390)</f>
        <v>0</v>
      </c>
      <c r="W390" s="79">
        <f>SUM(Gosforth:Ermelo!W390)</f>
        <v>0</v>
      </c>
      <c r="X390" s="79">
        <f>SUM(Gosforth:Ermelo!X390)</f>
        <v>0</v>
      </c>
      <c r="Y390" s="79">
        <f>SUM(Gosforth:Ermelo!Y390)</f>
        <v>0</v>
      </c>
      <c r="Z390" s="79">
        <f>SUM(Gosforth:Ermelo!Z390)</f>
        <v>0</v>
      </c>
      <c r="AA390" s="79">
        <f>SUM(Gosforth:Ermelo!AA390)</f>
        <v>0</v>
      </c>
      <c r="AB390" s="79">
        <f>SUM(Gosforth:Ermelo!AB390)</f>
        <v>0</v>
      </c>
      <c r="AC390" s="79">
        <f>SUM(Gosforth:Ermelo!AC390)</f>
        <v>0</v>
      </c>
      <c r="AD390" s="79">
        <f>SUM(Gosforth:Ermelo!AD390)</f>
        <v>0</v>
      </c>
      <c r="AE390" s="79">
        <f>SUM(Gosforth:Ermelo!AE390)</f>
        <v>0</v>
      </c>
      <c r="AF390" s="79">
        <f>SUM(Gosforth:Ermelo!AF390)</f>
        <v>0</v>
      </c>
      <c r="AG390" s="78">
        <f>SUM(Gosforth:Ermelo!AG390)</f>
        <v>0</v>
      </c>
      <c r="AH390" s="80">
        <f>SUM(Gosforth:Ermelo!AH390)</f>
        <v>0</v>
      </c>
      <c r="AI390" s="79">
        <f>SUM(Gosforth:Ermelo!AI390)</f>
        <v>0</v>
      </c>
      <c r="AJ390" s="79">
        <f>SUM(Gosforth:Ermelo!AJ390)</f>
        <v>0</v>
      </c>
      <c r="AK390" s="79">
        <f>SUM(Gosforth:Ermelo!AK390)</f>
        <v>0</v>
      </c>
      <c r="AL390" s="79">
        <f>SUM(Gosforth:Ermelo!AL390)</f>
        <v>0</v>
      </c>
      <c r="AM390" s="79">
        <f>SUM(Gosforth:Ermelo!AM390)</f>
        <v>0</v>
      </c>
      <c r="AN390" s="79">
        <f>SUM(Gosforth:Ermelo!AN390)</f>
        <v>0</v>
      </c>
      <c r="AO390" s="79">
        <f>SUM(Gosforth:Ermelo!AO390)</f>
        <v>0</v>
      </c>
      <c r="AP390" s="79">
        <f>SUM(Gosforth:Ermelo!AP390)</f>
        <v>0</v>
      </c>
      <c r="AQ390" s="79">
        <f>SUM(Gosforth:Ermelo!AQ390)</f>
        <v>0</v>
      </c>
      <c r="AR390" s="79">
        <f>SUM(Gosforth:Ermelo!AR390)</f>
        <v>0</v>
      </c>
      <c r="AS390" s="78">
        <f>SUM(Gosforth:Ermelo!AS390)</f>
        <v>0</v>
      </c>
      <c r="AT390" s="80">
        <f>SUM(Gosforth:Ermelo!AT390)</f>
        <v>0</v>
      </c>
      <c r="AU390" s="79">
        <f>SUM(Gosforth:Ermelo!AU390)</f>
        <v>0</v>
      </c>
      <c r="AV390" s="79">
        <f>SUM(Gosforth:Ermelo!AV390)</f>
        <v>0</v>
      </c>
      <c r="AW390" s="79">
        <f>SUM(Gosforth:Ermelo!AW390)</f>
        <v>0</v>
      </c>
      <c r="AX390" s="79">
        <f>SUM(Gosforth:Ermelo!AX390)</f>
        <v>0</v>
      </c>
      <c r="AY390" s="79">
        <f>SUM(Gosforth:Ermelo!AY390)</f>
        <v>0</v>
      </c>
      <c r="AZ390" s="79">
        <f>SUM(Gosforth:Ermelo!AZ390)</f>
        <v>0</v>
      </c>
      <c r="BA390" s="79">
        <f>SUM(Gosforth:Ermelo!BA390)</f>
        <v>0</v>
      </c>
      <c r="BB390" s="79">
        <f>SUM(Gosforth:Ermelo!BB390)</f>
        <v>0</v>
      </c>
      <c r="BC390" s="79">
        <f>SUM(Gosforth:Ermelo!BC390)</f>
        <v>0</v>
      </c>
      <c r="BD390" s="79">
        <f>SUM(Gosforth:Ermelo!BD390)</f>
        <v>0</v>
      </c>
      <c r="BE390" s="78">
        <f>SUM(Gosforth:Ermelo!BE390)</f>
        <v>0</v>
      </c>
      <c r="BF390" s="80">
        <f>SUM(Gosforth:Ermelo!BF390)</f>
        <v>0</v>
      </c>
      <c r="BG390" s="79">
        <f>SUM(Gosforth:Ermelo!BG390)</f>
        <v>0</v>
      </c>
      <c r="BH390" s="79">
        <f>SUM(Gosforth:Ermelo!BH390)</f>
        <v>0</v>
      </c>
      <c r="BI390" s="79">
        <f>SUM(Gosforth:Ermelo!BI390)</f>
        <v>0</v>
      </c>
      <c r="BJ390" s="79">
        <f>SUM(Gosforth:Ermelo!BJ390)</f>
        <v>0</v>
      </c>
      <c r="BK390" s="79">
        <f>SUM(Gosforth:Ermelo!BK390)</f>
        <v>0</v>
      </c>
      <c r="BL390" s="79">
        <f>SUM(Gosforth:Ermelo!BL390)</f>
        <v>0</v>
      </c>
      <c r="BM390" s="79">
        <f>SUM(Gosforth:Ermelo!BM390)</f>
        <v>0</v>
      </c>
      <c r="BN390" s="79">
        <f>SUM(Gosforth:Ermelo!BN390)</f>
        <v>0</v>
      </c>
      <c r="BO390" s="79">
        <f>SUM(Gosforth:Ermelo!BO390)</f>
        <v>0</v>
      </c>
      <c r="BP390" s="79">
        <f>SUM(Gosforth:Ermelo!BP390)</f>
        <v>0</v>
      </c>
      <c r="BQ390" s="78">
        <f>SUM(Gosforth:Ermelo!BQ390)</f>
        <v>0</v>
      </c>
      <c r="BR390" s="80">
        <f>SUM(Gosforth:Ermelo!BR390)</f>
        <v>0</v>
      </c>
      <c r="BS390" s="79">
        <f>SUM(Gosforth:Ermelo!BS390)</f>
        <v>0</v>
      </c>
      <c r="BT390" s="79">
        <f>SUM(Gosforth:Ermelo!BT390)</f>
        <v>0</v>
      </c>
      <c r="BU390" s="79">
        <f>SUM(Gosforth:Ermelo!BU390)</f>
        <v>0</v>
      </c>
      <c r="BV390" s="79">
        <f>SUM(Gosforth:Ermelo!BV390)</f>
        <v>0</v>
      </c>
      <c r="BW390" s="79">
        <f>SUM(Gosforth:Ermelo!BW390)</f>
        <v>0</v>
      </c>
      <c r="BX390" s="79">
        <f>SUM(Gosforth:Ermelo!BX390)</f>
        <v>0</v>
      </c>
      <c r="BY390" s="79">
        <f>SUM(Gosforth:Ermelo!BY390)</f>
        <v>0</v>
      </c>
      <c r="BZ390" s="79">
        <f>SUM(Gosforth:Ermelo!BZ390)</f>
        <v>0</v>
      </c>
      <c r="CA390" s="79">
        <f>SUM(Gosforth:Ermelo!CA390)</f>
        <v>0</v>
      </c>
      <c r="CB390" s="79">
        <f>SUM(Gosforth:Ermelo!CB390)</f>
        <v>0</v>
      </c>
      <c r="CC390" s="78">
        <f>SUM(Gosforth:Ermelo!CC390)</f>
        <v>0</v>
      </c>
      <c r="CD390" s="41" t="s">
        <v>54</v>
      </c>
    </row>
    <row r="391" spans="1:82" s="150" customFormat="1" ht="15">
      <c r="A391" s="158"/>
      <c r="B391" s="75" t="s">
        <v>743</v>
      </c>
      <c r="C391" s="131" t="s">
        <v>744</v>
      </c>
      <c r="D391" s="132" t="s">
        <v>501</v>
      </c>
      <c r="E391" s="266">
        <f>SUM(Gosforth:Ermelo!E391)</f>
        <v>10</v>
      </c>
      <c r="F391" s="221" t="b">
        <f>(Gosforth!G391+Dalpark!G391+Leandra!G391+Trichardt!G391+Ermelo!G391)=G391</f>
        <v>1</v>
      </c>
      <c r="G391" s="76">
        <f t="shared" si="113"/>
        <v>0</v>
      </c>
      <c r="H391" s="77">
        <f>SUM(Gosforth:Ermelo!H391)</f>
        <v>0</v>
      </c>
      <c r="I391" s="78">
        <f>SUM(Gosforth:Ermelo!I391)</f>
        <v>0</v>
      </c>
      <c r="J391" s="77">
        <f>SUM(Gosforth:Ermelo!J391)</f>
        <v>0</v>
      </c>
      <c r="K391" s="79">
        <f>SUM(Gosforth:Ermelo!K391)</f>
        <v>0</v>
      </c>
      <c r="L391" s="79">
        <f>SUM(Gosforth:Ermelo!L391)</f>
        <v>0</v>
      </c>
      <c r="M391" s="79">
        <f>SUM(Gosforth:Ermelo!M391)</f>
        <v>0</v>
      </c>
      <c r="N391" s="79">
        <f>SUM(Gosforth:Ermelo!N391)</f>
        <v>0</v>
      </c>
      <c r="O391" s="79">
        <f>SUM(Gosforth:Ermelo!O391)</f>
        <v>0</v>
      </c>
      <c r="P391" s="79">
        <f>SUM(Gosforth:Ermelo!P391)</f>
        <v>0</v>
      </c>
      <c r="Q391" s="79">
        <f>SUM(Gosforth:Ermelo!Q391)</f>
        <v>0</v>
      </c>
      <c r="R391" s="79">
        <f>SUM(Gosforth:Ermelo!R391)</f>
        <v>0</v>
      </c>
      <c r="S391" s="79">
        <f>SUM(Gosforth:Ermelo!S391)</f>
        <v>0</v>
      </c>
      <c r="T391" s="79">
        <f>SUM(Gosforth:Ermelo!T391)</f>
        <v>0</v>
      </c>
      <c r="U391" s="78">
        <f>SUM(Gosforth:Ermelo!U391)</f>
        <v>0</v>
      </c>
      <c r="V391" s="77">
        <f>SUM(Gosforth:Ermelo!V391)</f>
        <v>0</v>
      </c>
      <c r="W391" s="79">
        <f>SUM(Gosforth:Ermelo!W391)</f>
        <v>0</v>
      </c>
      <c r="X391" s="79">
        <f>SUM(Gosforth:Ermelo!X391)</f>
        <v>0</v>
      </c>
      <c r="Y391" s="79">
        <f>SUM(Gosforth:Ermelo!Y391)</f>
        <v>0</v>
      </c>
      <c r="Z391" s="79">
        <f>SUM(Gosforth:Ermelo!Z391)</f>
        <v>0</v>
      </c>
      <c r="AA391" s="79">
        <f>SUM(Gosforth:Ermelo!AA391)</f>
        <v>0</v>
      </c>
      <c r="AB391" s="79">
        <f>SUM(Gosforth:Ermelo!AB391)</f>
        <v>0</v>
      </c>
      <c r="AC391" s="79">
        <f>SUM(Gosforth:Ermelo!AC391)</f>
        <v>0</v>
      </c>
      <c r="AD391" s="79">
        <f>SUM(Gosforth:Ermelo!AD391)</f>
        <v>0</v>
      </c>
      <c r="AE391" s="79">
        <f>SUM(Gosforth:Ermelo!AE391)</f>
        <v>0</v>
      </c>
      <c r="AF391" s="79">
        <f>SUM(Gosforth:Ermelo!AF391)</f>
        <v>0</v>
      </c>
      <c r="AG391" s="78">
        <f>SUM(Gosforth:Ermelo!AG391)</f>
        <v>0</v>
      </c>
      <c r="AH391" s="80">
        <f>SUM(Gosforth:Ermelo!AH391)</f>
        <v>0</v>
      </c>
      <c r="AI391" s="79">
        <f>SUM(Gosforth:Ermelo!AI391)</f>
        <v>0</v>
      </c>
      <c r="AJ391" s="79">
        <f>SUM(Gosforth:Ermelo!AJ391)</f>
        <v>0</v>
      </c>
      <c r="AK391" s="79">
        <f>SUM(Gosforth:Ermelo!AK391)</f>
        <v>0</v>
      </c>
      <c r="AL391" s="79">
        <f>SUM(Gosforth:Ermelo!AL391)</f>
        <v>0</v>
      </c>
      <c r="AM391" s="79">
        <f>SUM(Gosforth:Ermelo!AM391)</f>
        <v>0</v>
      </c>
      <c r="AN391" s="79">
        <f>SUM(Gosforth:Ermelo!AN391)</f>
        <v>0</v>
      </c>
      <c r="AO391" s="79">
        <f>SUM(Gosforth:Ermelo!AO391)</f>
        <v>0</v>
      </c>
      <c r="AP391" s="79">
        <f>SUM(Gosforth:Ermelo!AP391)</f>
        <v>0</v>
      </c>
      <c r="AQ391" s="79">
        <f>SUM(Gosforth:Ermelo!AQ391)</f>
        <v>0</v>
      </c>
      <c r="AR391" s="79">
        <f>SUM(Gosforth:Ermelo!AR391)</f>
        <v>0</v>
      </c>
      <c r="AS391" s="78">
        <f>SUM(Gosforth:Ermelo!AS391)</f>
        <v>0</v>
      </c>
      <c r="AT391" s="80">
        <f>SUM(Gosforth:Ermelo!AT391)</f>
        <v>0</v>
      </c>
      <c r="AU391" s="79">
        <f>SUM(Gosforth:Ermelo!AU391)</f>
        <v>0</v>
      </c>
      <c r="AV391" s="79">
        <f>SUM(Gosforth:Ermelo!AV391)</f>
        <v>0</v>
      </c>
      <c r="AW391" s="79">
        <f>SUM(Gosforth:Ermelo!AW391)</f>
        <v>0</v>
      </c>
      <c r="AX391" s="79">
        <f>SUM(Gosforth:Ermelo!AX391)</f>
        <v>0</v>
      </c>
      <c r="AY391" s="79">
        <f>SUM(Gosforth:Ermelo!AY391)</f>
        <v>0</v>
      </c>
      <c r="AZ391" s="79">
        <f>SUM(Gosforth:Ermelo!AZ391)</f>
        <v>0</v>
      </c>
      <c r="BA391" s="79">
        <f>SUM(Gosforth:Ermelo!BA391)</f>
        <v>0</v>
      </c>
      <c r="BB391" s="79">
        <f>SUM(Gosforth:Ermelo!BB391)</f>
        <v>0</v>
      </c>
      <c r="BC391" s="79">
        <f>SUM(Gosforth:Ermelo!BC391)</f>
        <v>0</v>
      </c>
      <c r="BD391" s="79">
        <f>SUM(Gosforth:Ermelo!BD391)</f>
        <v>0</v>
      </c>
      <c r="BE391" s="78">
        <f>SUM(Gosforth:Ermelo!BE391)</f>
        <v>0</v>
      </c>
      <c r="BF391" s="80">
        <f>SUM(Gosforth:Ermelo!BF391)</f>
        <v>0</v>
      </c>
      <c r="BG391" s="79">
        <f>SUM(Gosforth:Ermelo!BG391)</f>
        <v>0</v>
      </c>
      <c r="BH391" s="79">
        <f>SUM(Gosforth:Ermelo!BH391)</f>
        <v>0</v>
      </c>
      <c r="BI391" s="79">
        <f>SUM(Gosforth:Ermelo!BI391)</f>
        <v>0</v>
      </c>
      <c r="BJ391" s="79">
        <f>SUM(Gosforth:Ermelo!BJ391)</f>
        <v>0</v>
      </c>
      <c r="BK391" s="79">
        <f>SUM(Gosforth:Ermelo!BK391)</f>
        <v>0</v>
      </c>
      <c r="BL391" s="79">
        <f>SUM(Gosforth:Ermelo!BL391)</f>
        <v>0</v>
      </c>
      <c r="BM391" s="79">
        <f>SUM(Gosforth:Ermelo!BM391)</f>
        <v>0</v>
      </c>
      <c r="BN391" s="79">
        <f>SUM(Gosforth:Ermelo!BN391)</f>
        <v>0</v>
      </c>
      <c r="BO391" s="79">
        <f>SUM(Gosforth:Ermelo!BO391)</f>
        <v>0</v>
      </c>
      <c r="BP391" s="79">
        <f>SUM(Gosforth:Ermelo!BP391)</f>
        <v>0</v>
      </c>
      <c r="BQ391" s="78">
        <f>SUM(Gosforth:Ermelo!BQ391)</f>
        <v>0</v>
      </c>
      <c r="BR391" s="80">
        <f>SUM(Gosforth:Ermelo!BR391)</f>
        <v>0</v>
      </c>
      <c r="BS391" s="79">
        <f>SUM(Gosforth:Ermelo!BS391)</f>
        <v>0</v>
      </c>
      <c r="BT391" s="79">
        <f>SUM(Gosforth:Ermelo!BT391)</f>
        <v>0</v>
      </c>
      <c r="BU391" s="79">
        <f>SUM(Gosforth:Ermelo!BU391)</f>
        <v>0</v>
      </c>
      <c r="BV391" s="79">
        <f>SUM(Gosforth:Ermelo!BV391)</f>
        <v>0</v>
      </c>
      <c r="BW391" s="79">
        <f>SUM(Gosforth:Ermelo!BW391)</f>
        <v>0</v>
      </c>
      <c r="BX391" s="79">
        <f>SUM(Gosforth:Ermelo!BX391)</f>
        <v>0</v>
      </c>
      <c r="BY391" s="79">
        <f>SUM(Gosforth:Ermelo!BY391)</f>
        <v>0</v>
      </c>
      <c r="BZ391" s="79">
        <f>SUM(Gosforth:Ermelo!BZ391)</f>
        <v>0</v>
      </c>
      <c r="CA391" s="79">
        <f>SUM(Gosforth:Ermelo!CA391)</f>
        <v>0</v>
      </c>
      <c r="CB391" s="79">
        <f>SUM(Gosforth:Ermelo!CB391)</f>
        <v>0</v>
      </c>
      <c r="CC391" s="78">
        <f>SUM(Gosforth:Ermelo!CC391)</f>
        <v>0</v>
      </c>
      <c r="CD391" s="41" t="s">
        <v>54</v>
      </c>
    </row>
    <row r="392" spans="1:82" s="41" customFormat="1" ht="15">
      <c r="A392" s="45"/>
      <c r="B392" s="75" t="s">
        <v>745</v>
      </c>
      <c r="C392" s="131" t="s">
        <v>746</v>
      </c>
      <c r="D392" s="132" t="s">
        <v>501</v>
      </c>
      <c r="E392" s="266">
        <f>SUM(Gosforth:Ermelo!E392)</f>
        <v>10</v>
      </c>
      <c r="F392" s="221" t="b">
        <f>(Gosforth!G392+Dalpark!G392+Leandra!G392+Trichardt!G392+Ermelo!G392)=G392</f>
        <v>1</v>
      </c>
      <c r="G392" s="76">
        <f t="shared" si="113"/>
        <v>0</v>
      </c>
      <c r="H392" s="77">
        <f>SUM(Gosforth:Ermelo!H392)</f>
        <v>0</v>
      </c>
      <c r="I392" s="78">
        <f>SUM(Gosforth:Ermelo!I392)</f>
        <v>0</v>
      </c>
      <c r="J392" s="77">
        <f>SUM(Gosforth:Ermelo!J392)</f>
        <v>0</v>
      </c>
      <c r="K392" s="79">
        <f>SUM(Gosforth:Ermelo!K392)</f>
        <v>0</v>
      </c>
      <c r="L392" s="79">
        <f>SUM(Gosforth:Ermelo!L392)</f>
        <v>0</v>
      </c>
      <c r="M392" s="79">
        <f>SUM(Gosforth:Ermelo!M392)</f>
        <v>0</v>
      </c>
      <c r="N392" s="79">
        <f>SUM(Gosforth:Ermelo!N392)</f>
        <v>0</v>
      </c>
      <c r="O392" s="79">
        <f>SUM(Gosforth:Ermelo!O392)</f>
        <v>0</v>
      </c>
      <c r="P392" s="79">
        <f>SUM(Gosforth:Ermelo!P392)</f>
        <v>0</v>
      </c>
      <c r="Q392" s="79">
        <f>SUM(Gosforth:Ermelo!Q392)</f>
        <v>0</v>
      </c>
      <c r="R392" s="79">
        <f>SUM(Gosforth:Ermelo!R392)</f>
        <v>0</v>
      </c>
      <c r="S392" s="79">
        <f>SUM(Gosforth:Ermelo!S392)</f>
        <v>0</v>
      </c>
      <c r="T392" s="79">
        <f>SUM(Gosforth:Ermelo!T392)</f>
        <v>0</v>
      </c>
      <c r="U392" s="78">
        <f>SUM(Gosforth:Ermelo!U392)</f>
        <v>0</v>
      </c>
      <c r="V392" s="77">
        <f>SUM(Gosforth:Ermelo!V392)</f>
        <v>0</v>
      </c>
      <c r="W392" s="79">
        <f>SUM(Gosforth:Ermelo!W392)</f>
        <v>0</v>
      </c>
      <c r="X392" s="79">
        <f>SUM(Gosforth:Ermelo!X392)</f>
        <v>0</v>
      </c>
      <c r="Y392" s="79">
        <f>SUM(Gosforth:Ermelo!Y392)</f>
        <v>0</v>
      </c>
      <c r="Z392" s="79">
        <f>SUM(Gosforth:Ermelo!Z392)</f>
        <v>0</v>
      </c>
      <c r="AA392" s="79">
        <f>SUM(Gosforth:Ermelo!AA392)</f>
        <v>0</v>
      </c>
      <c r="AB392" s="79">
        <f>SUM(Gosforth:Ermelo!AB392)</f>
        <v>0</v>
      </c>
      <c r="AC392" s="79">
        <f>SUM(Gosforth:Ermelo!AC392)</f>
        <v>0</v>
      </c>
      <c r="AD392" s="79">
        <f>SUM(Gosforth:Ermelo!AD392)</f>
        <v>0</v>
      </c>
      <c r="AE392" s="79">
        <f>SUM(Gosforth:Ermelo!AE392)</f>
        <v>0</v>
      </c>
      <c r="AF392" s="79">
        <f>SUM(Gosforth:Ermelo!AF392)</f>
        <v>0</v>
      </c>
      <c r="AG392" s="78">
        <f>SUM(Gosforth:Ermelo!AG392)</f>
        <v>0</v>
      </c>
      <c r="AH392" s="80">
        <f>SUM(Gosforth:Ermelo!AH392)</f>
        <v>0</v>
      </c>
      <c r="AI392" s="79">
        <f>SUM(Gosforth:Ermelo!AI392)</f>
        <v>0</v>
      </c>
      <c r="AJ392" s="79">
        <f>SUM(Gosforth:Ermelo!AJ392)</f>
        <v>0</v>
      </c>
      <c r="AK392" s="79">
        <f>SUM(Gosforth:Ermelo!AK392)</f>
        <v>0</v>
      </c>
      <c r="AL392" s="79">
        <f>SUM(Gosforth:Ermelo!AL392)</f>
        <v>0</v>
      </c>
      <c r="AM392" s="79">
        <f>SUM(Gosforth:Ermelo!AM392)</f>
        <v>0</v>
      </c>
      <c r="AN392" s="79">
        <f>SUM(Gosforth:Ermelo!AN392)</f>
        <v>0</v>
      </c>
      <c r="AO392" s="79">
        <f>SUM(Gosforth:Ermelo!AO392)</f>
        <v>0</v>
      </c>
      <c r="AP392" s="79">
        <f>SUM(Gosforth:Ermelo!AP392)</f>
        <v>0</v>
      </c>
      <c r="AQ392" s="79">
        <f>SUM(Gosforth:Ermelo!AQ392)</f>
        <v>0</v>
      </c>
      <c r="AR392" s="79">
        <f>SUM(Gosforth:Ermelo!AR392)</f>
        <v>0</v>
      </c>
      <c r="AS392" s="78">
        <f>SUM(Gosforth:Ermelo!AS392)</f>
        <v>0</v>
      </c>
      <c r="AT392" s="80">
        <f>SUM(Gosforth:Ermelo!AT392)</f>
        <v>0</v>
      </c>
      <c r="AU392" s="79">
        <f>SUM(Gosforth:Ermelo!AU392)</f>
        <v>0</v>
      </c>
      <c r="AV392" s="79">
        <f>SUM(Gosforth:Ermelo!AV392)</f>
        <v>0</v>
      </c>
      <c r="AW392" s="79">
        <f>SUM(Gosforth:Ermelo!AW392)</f>
        <v>0</v>
      </c>
      <c r="AX392" s="79">
        <f>SUM(Gosforth:Ermelo!AX392)</f>
        <v>0</v>
      </c>
      <c r="AY392" s="79">
        <f>SUM(Gosforth:Ermelo!AY392)</f>
        <v>0</v>
      </c>
      <c r="AZ392" s="79">
        <f>SUM(Gosforth:Ermelo!AZ392)</f>
        <v>0</v>
      </c>
      <c r="BA392" s="79">
        <f>SUM(Gosforth:Ermelo!BA392)</f>
        <v>0</v>
      </c>
      <c r="BB392" s="79">
        <f>SUM(Gosforth:Ermelo!BB392)</f>
        <v>0</v>
      </c>
      <c r="BC392" s="79">
        <f>SUM(Gosforth:Ermelo!BC392)</f>
        <v>0</v>
      </c>
      <c r="BD392" s="79">
        <f>SUM(Gosforth:Ermelo!BD392)</f>
        <v>0</v>
      </c>
      <c r="BE392" s="78">
        <f>SUM(Gosforth:Ermelo!BE392)</f>
        <v>0</v>
      </c>
      <c r="BF392" s="80">
        <f>SUM(Gosforth:Ermelo!BF392)</f>
        <v>0</v>
      </c>
      <c r="BG392" s="79">
        <f>SUM(Gosforth:Ermelo!BG392)</f>
        <v>0</v>
      </c>
      <c r="BH392" s="79">
        <f>SUM(Gosforth:Ermelo!BH392)</f>
        <v>0</v>
      </c>
      <c r="BI392" s="79">
        <f>SUM(Gosforth:Ermelo!BI392)</f>
        <v>0</v>
      </c>
      <c r="BJ392" s="79">
        <f>SUM(Gosforth:Ermelo!BJ392)</f>
        <v>0</v>
      </c>
      <c r="BK392" s="79">
        <f>SUM(Gosforth:Ermelo!BK392)</f>
        <v>0</v>
      </c>
      <c r="BL392" s="79">
        <f>SUM(Gosforth:Ermelo!BL392)</f>
        <v>0</v>
      </c>
      <c r="BM392" s="79">
        <f>SUM(Gosforth:Ermelo!BM392)</f>
        <v>0</v>
      </c>
      <c r="BN392" s="79">
        <f>SUM(Gosforth:Ermelo!BN392)</f>
        <v>0</v>
      </c>
      <c r="BO392" s="79">
        <f>SUM(Gosforth:Ermelo!BO392)</f>
        <v>0</v>
      </c>
      <c r="BP392" s="79">
        <f>SUM(Gosforth:Ermelo!BP392)</f>
        <v>0</v>
      </c>
      <c r="BQ392" s="78">
        <f>SUM(Gosforth:Ermelo!BQ392)</f>
        <v>0</v>
      </c>
      <c r="BR392" s="80">
        <f>SUM(Gosforth:Ermelo!BR392)</f>
        <v>0</v>
      </c>
      <c r="BS392" s="79">
        <f>SUM(Gosforth:Ermelo!BS392)</f>
        <v>0</v>
      </c>
      <c r="BT392" s="79">
        <f>SUM(Gosforth:Ermelo!BT392)</f>
        <v>0</v>
      </c>
      <c r="BU392" s="79">
        <f>SUM(Gosforth:Ermelo!BU392)</f>
        <v>0</v>
      </c>
      <c r="BV392" s="79">
        <f>SUM(Gosforth:Ermelo!BV392)</f>
        <v>0</v>
      </c>
      <c r="BW392" s="79">
        <f>SUM(Gosforth:Ermelo!BW392)</f>
        <v>0</v>
      </c>
      <c r="BX392" s="79">
        <f>SUM(Gosforth:Ermelo!BX392)</f>
        <v>0</v>
      </c>
      <c r="BY392" s="79">
        <f>SUM(Gosforth:Ermelo!BY392)</f>
        <v>0</v>
      </c>
      <c r="BZ392" s="79">
        <f>SUM(Gosforth:Ermelo!BZ392)</f>
        <v>0</v>
      </c>
      <c r="CA392" s="79">
        <f>SUM(Gosforth:Ermelo!CA392)</f>
        <v>0</v>
      </c>
      <c r="CB392" s="79">
        <f>SUM(Gosforth:Ermelo!CB392)</f>
        <v>0</v>
      </c>
      <c r="CC392" s="78">
        <f>SUM(Gosforth:Ermelo!CC392)</f>
        <v>0</v>
      </c>
      <c r="CD392" s="41" t="s">
        <v>54</v>
      </c>
    </row>
    <row r="393" spans="1:82" s="150" customFormat="1" ht="15">
      <c r="A393" s="158"/>
      <c r="B393" s="75" t="s">
        <v>747</v>
      </c>
      <c r="C393" s="131" t="s">
        <v>748</v>
      </c>
      <c r="D393" s="132" t="s">
        <v>501</v>
      </c>
      <c r="E393" s="266">
        <f>SUM(Gosforth:Ermelo!E393)</f>
        <v>10</v>
      </c>
      <c r="F393" s="221" t="b">
        <f>(Gosforth!G393+Dalpark!G393+Leandra!G393+Trichardt!G393+Ermelo!G393)=G393</f>
        <v>1</v>
      </c>
      <c r="G393" s="76">
        <f t="shared" si="113"/>
        <v>0</v>
      </c>
      <c r="H393" s="77">
        <f>SUM(Gosforth:Ermelo!H393)</f>
        <v>0</v>
      </c>
      <c r="I393" s="78">
        <f>SUM(Gosforth:Ermelo!I393)</f>
        <v>0</v>
      </c>
      <c r="J393" s="77">
        <f>SUM(Gosforth:Ermelo!J393)</f>
        <v>0</v>
      </c>
      <c r="K393" s="79">
        <f>SUM(Gosforth:Ermelo!K393)</f>
        <v>0</v>
      </c>
      <c r="L393" s="79">
        <f>SUM(Gosforth:Ermelo!L393)</f>
        <v>0</v>
      </c>
      <c r="M393" s="79">
        <f>SUM(Gosforth:Ermelo!M393)</f>
        <v>0</v>
      </c>
      <c r="N393" s="79">
        <f>SUM(Gosforth:Ermelo!N393)</f>
        <v>0</v>
      </c>
      <c r="O393" s="79">
        <f>SUM(Gosforth:Ermelo!O393)</f>
        <v>0</v>
      </c>
      <c r="P393" s="79">
        <f>SUM(Gosforth:Ermelo!P393)</f>
        <v>0</v>
      </c>
      <c r="Q393" s="79">
        <f>SUM(Gosforth:Ermelo!Q393)</f>
        <v>0</v>
      </c>
      <c r="R393" s="79">
        <f>SUM(Gosforth:Ermelo!R393)</f>
        <v>0</v>
      </c>
      <c r="S393" s="79">
        <f>SUM(Gosforth:Ermelo!S393)</f>
        <v>0</v>
      </c>
      <c r="T393" s="79">
        <f>SUM(Gosforth:Ermelo!T393)</f>
        <v>0</v>
      </c>
      <c r="U393" s="78">
        <f>SUM(Gosforth:Ermelo!U393)</f>
        <v>0</v>
      </c>
      <c r="V393" s="77">
        <f>SUM(Gosforth:Ermelo!V393)</f>
        <v>0</v>
      </c>
      <c r="W393" s="79">
        <f>SUM(Gosforth:Ermelo!W393)</f>
        <v>0</v>
      </c>
      <c r="X393" s="79">
        <f>SUM(Gosforth:Ermelo!X393)</f>
        <v>0</v>
      </c>
      <c r="Y393" s="79">
        <f>SUM(Gosforth:Ermelo!Y393)</f>
        <v>0</v>
      </c>
      <c r="Z393" s="79">
        <f>SUM(Gosforth:Ermelo!Z393)</f>
        <v>0</v>
      </c>
      <c r="AA393" s="79">
        <f>SUM(Gosforth:Ermelo!AA393)</f>
        <v>0</v>
      </c>
      <c r="AB393" s="79">
        <f>SUM(Gosforth:Ermelo!AB393)</f>
        <v>0</v>
      </c>
      <c r="AC393" s="79">
        <f>SUM(Gosforth:Ermelo!AC393)</f>
        <v>0</v>
      </c>
      <c r="AD393" s="79">
        <f>SUM(Gosforth:Ermelo!AD393)</f>
        <v>0</v>
      </c>
      <c r="AE393" s="79">
        <f>SUM(Gosforth:Ermelo!AE393)</f>
        <v>0</v>
      </c>
      <c r="AF393" s="79">
        <f>SUM(Gosforth:Ermelo!AF393)</f>
        <v>0</v>
      </c>
      <c r="AG393" s="78">
        <f>SUM(Gosforth:Ermelo!AG393)</f>
        <v>0</v>
      </c>
      <c r="AH393" s="80">
        <f>SUM(Gosforth:Ermelo!AH393)</f>
        <v>0</v>
      </c>
      <c r="AI393" s="79">
        <f>SUM(Gosforth:Ermelo!AI393)</f>
        <v>0</v>
      </c>
      <c r="AJ393" s="79">
        <f>SUM(Gosforth:Ermelo!AJ393)</f>
        <v>0</v>
      </c>
      <c r="AK393" s="79">
        <f>SUM(Gosforth:Ermelo!AK393)</f>
        <v>0</v>
      </c>
      <c r="AL393" s="79">
        <f>SUM(Gosforth:Ermelo!AL393)</f>
        <v>0</v>
      </c>
      <c r="AM393" s="79">
        <f>SUM(Gosforth:Ermelo!AM393)</f>
        <v>0</v>
      </c>
      <c r="AN393" s="79">
        <f>SUM(Gosforth:Ermelo!AN393)</f>
        <v>0</v>
      </c>
      <c r="AO393" s="79">
        <f>SUM(Gosforth:Ermelo!AO393)</f>
        <v>0</v>
      </c>
      <c r="AP393" s="79">
        <f>SUM(Gosforth:Ermelo!AP393)</f>
        <v>0</v>
      </c>
      <c r="AQ393" s="79">
        <f>SUM(Gosforth:Ermelo!AQ393)</f>
        <v>0</v>
      </c>
      <c r="AR393" s="79">
        <f>SUM(Gosforth:Ermelo!AR393)</f>
        <v>0</v>
      </c>
      <c r="AS393" s="78">
        <f>SUM(Gosforth:Ermelo!AS393)</f>
        <v>0</v>
      </c>
      <c r="AT393" s="80">
        <f>SUM(Gosforth:Ermelo!AT393)</f>
        <v>0</v>
      </c>
      <c r="AU393" s="79">
        <f>SUM(Gosforth:Ermelo!AU393)</f>
        <v>0</v>
      </c>
      <c r="AV393" s="79">
        <f>SUM(Gosforth:Ermelo!AV393)</f>
        <v>0</v>
      </c>
      <c r="AW393" s="79">
        <f>SUM(Gosforth:Ermelo!AW393)</f>
        <v>0</v>
      </c>
      <c r="AX393" s="79">
        <f>SUM(Gosforth:Ermelo!AX393)</f>
        <v>0</v>
      </c>
      <c r="AY393" s="79">
        <f>SUM(Gosforth:Ermelo!AY393)</f>
        <v>0</v>
      </c>
      <c r="AZ393" s="79">
        <f>SUM(Gosforth:Ermelo!AZ393)</f>
        <v>0</v>
      </c>
      <c r="BA393" s="79">
        <f>SUM(Gosforth:Ermelo!BA393)</f>
        <v>0</v>
      </c>
      <c r="BB393" s="79">
        <f>SUM(Gosforth:Ermelo!BB393)</f>
        <v>0</v>
      </c>
      <c r="BC393" s="79">
        <f>SUM(Gosforth:Ermelo!BC393)</f>
        <v>0</v>
      </c>
      <c r="BD393" s="79">
        <f>SUM(Gosforth:Ermelo!BD393)</f>
        <v>0</v>
      </c>
      <c r="BE393" s="78">
        <f>SUM(Gosforth:Ermelo!BE393)</f>
        <v>0</v>
      </c>
      <c r="BF393" s="80">
        <f>SUM(Gosforth:Ermelo!BF393)</f>
        <v>0</v>
      </c>
      <c r="BG393" s="79">
        <f>SUM(Gosforth:Ermelo!BG393)</f>
        <v>0</v>
      </c>
      <c r="BH393" s="79">
        <f>SUM(Gosforth:Ermelo!BH393)</f>
        <v>0</v>
      </c>
      <c r="BI393" s="79">
        <f>SUM(Gosforth:Ermelo!BI393)</f>
        <v>0</v>
      </c>
      <c r="BJ393" s="79">
        <f>SUM(Gosforth:Ermelo!BJ393)</f>
        <v>0</v>
      </c>
      <c r="BK393" s="79">
        <f>SUM(Gosforth:Ermelo!BK393)</f>
        <v>0</v>
      </c>
      <c r="BL393" s="79">
        <f>SUM(Gosforth:Ermelo!BL393)</f>
        <v>0</v>
      </c>
      <c r="BM393" s="79">
        <f>SUM(Gosforth:Ermelo!BM393)</f>
        <v>0</v>
      </c>
      <c r="BN393" s="79">
        <f>SUM(Gosforth:Ermelo!BN393)</f>
        <v>0</v>
      </c>
      <c r="BO393" s="79">
        <f>SUM(Gosforth:Ermelo!BO393)</f>
        <v>0</v>
      </c>
      <c r="BP393" s="79">
        <f>SUM(Gosforth:Ermelo!BP393)</f>
        <v>0</v>
      </c>
      <c r="BQ393" s="78">
        <f>SUM(Gosforth:Ermelo!BQ393)</f>
        <v>0</v>
      </c>
      <c r="BR393" s="80">
        <f>SUM(Gosforth:Ermelo!BR393)</f>
        <v>0</v>
      </c>
      <c r="BS393" s="79">
        <f>SUM(Gosforth:Ermelo!BS393)</f>
        <v>0</v>
      </c>
      <c r="BT393" s="79">
        <f>SUM(Gosforth:Ermelo!BT393)</f>
        <v>0</v>
      </c>
      <c r="BU393" s="79">
        <f>SUM(Gosforth:Ermelo!BU393)</f>
        <v>0</v>
      </c>
      <c r="BV393" s="79">
        <f>SUM(Gosforth:Ermelo!BV393)</f>
        <v>0</v>
      </c>
      <c r="BW393" s="79">
        <f>SUM(Gosforth:Ermelo!BW393)</f>
        <v>0</v>
      </c>
      <c r="BX393" s="79">
        <f>SUM(Gosforth:Ermelo!BX393)</f>
        <v>0</v>
      </c>
      <c r="BY393" s="79">
        <f>SUM(Gosforth:Ermelo!BY393)</f>
        <v>0</v>
      </c>
      <c r="BZ393" s="79">
        <f>SUM(Gosforth:Ermelo!BZ393)</f>
        <v>0</v>
      </c>
      <c r="CA393" s="79">
        <f>SUM(Gosforth:Ermelo!CA393)</f>
        <v>0</v>
      </c>
      <c r="CB393" s="79">
        <f>SUM(Gosforth:Ermelo!CB393)</f>
        <v>0</v>
      </c>
      <c r="CC393" s="78">
        <f>SUM(Gosforth:Ermelo!CC393)</f>
        <v>0</v>
      </c>
      <c r="CD393" s="41" t="s">
        <v>54</v>
      </c>
    </row>
    <row r="394" spans="1:82" s="41" customFormat="1" ht="15">
      <c r="A394" s="45"/>
      <c r="B394" s="103" t="s">
        <v>749</v>
      </c>
      <c r="C394" s="286" t="s">
        <v>750</v>
      </c>
      <c r="D394" s="132"/>
      <c r="E394" s="266"/>
      <c r="F394" s="221" t="b">
        <f>(Gosforth!G394+Dalpark!G394+Leandra!G394+Trichardt!G394+Ermelo!G394)=G394</f>
        <v>1</v>
      </c>
      <c r="G394" s="76"/>
      <c r="H394" s="77"/>
      <c r="I394" s="78"/>
      <c r="J394" s="77"/>
      <c r="K394" s="79"/>
      <c r="L394" s="79"/>
      <c r="M394" s="79"/>
      <c r="N394" s="79"/>
      <c r="O394" s="79"/>
      <c r="P394" s="79"/>
      <c r="Q394" s="79"/>
      <c r="R394" s="79"/>
      <c r="S394" s="79"/>
      <c r="T394" s="79"/>
      <c r="U394" s="78"/>
      <c r="V394" s="77"/>
      <c r="W394" s="79"/>
      <c r="X394" s="79"/>
      <c r="Y394" s="79"/>
      <c r="Z394" s="79"/>
      <c r="AA394" s="79"/>
      <c r="AB394" s="79"/>
      <c r="AC394" s="79"/>
      <c r="AD394" s="79"/>
      <c r="AE394" s="79"/>
      <c r="AF394" s="79"/>
      <c r="AG394" s="78"/>
      <c r="AH394" s="80"/>
      <c r="AI394" s="79"/>
      <c r="AJ394" s="79"/>
      <c r="AK394" s="79"/>
      <c r="AL394" s="79"/>
      <c r="AM394" s="79"/>
      <c r="AN394" s="79"/>
      <c r="AO394" s="79"/>
      <c r="AP394" s="79"/>
      <c r="AQ394" s="79"/>
      <c r="AR394" s="79"/>
      <c r="AS394" s="78"/>
      <c r="AT394" s="80"/>
      <c r="AU394" s="79"/>
      <c r="AV394" s="79"/>
      <c r="AW394" s="79"/>
      <c r="AX394" s="79"/>
      <c r="AY394" s="79"/>
      <c r="AZ394" s="79"/>
      <c r="BA394" s="79"/>
      <c r="BB394" s="79"/>
      <c r="BC394" s="79"/>
      <c r="BD394" s="79"/>
      <c r="BE394" s="78"/>
      <c r="BF394" s="80"/>
      <c r="BG394" s="79"/>
      <c r="BH394" s="79"/>
      <c r="BI394" s="79"/>
      <c r="BJ394" s="79"/>
      <c r="BK394" s="79"/>
      <c r="BL394" s="79"/>
      <c r="BM394" s="79"/>
      <c r="BN394" s="79"/>
      <c r="BO394" s="79"/>
      <c r="BP394" s="79"/>
      <c r="BQ394" s="78"/>
      <c r="BR394" s="80"/>
      <c r="BS394" s="79"/>
      <c r="BT394" s="79"/>
      <c r="BU394" s="79"/>
      <c r="BV394" s="79"/>
      <c r="BW394" s="79"/>
      <c r="BX394" s="79"/>
      <c r="BY394" s="79"/>
      <c r="BZ394" s="79"/>
      <c r="CA394" s="79"/>
      <c r="CB394" s="79"/>
      <c r="CC394" s="78"/>
      <c r="CD394" s="41" t="s">
        <v>54</v>
      </c>
    </row>
    <row r="395" spans="1:82" s="150" customFormat="1" ht="15">
      <c r="A395" s="158"/>
      <c r="B395" s="75" t="s">
        <v>751</v>
      </c>
      <c r="C395" s="131" t="s">
        <v>752</v>
      </c>
      <c r="D395" s="132" t="s">
        <v>501</v>
      </c>
      <c r="E395" s="266">
        <f>SUM(Gosforth:Ermelo!E395)</f>
        <v>5</v>
      </c>
      <c r="F395" s="221" t="b">
        <f>(Gosforth!G395+Dalpark!G395+Leandra!G395+Trichardt!G395+Ermelo!G395)=G395</f>
        <v>1</v>
      </c>
      <c r="G395" s="76">
        <f t="shared" si="113"/>
        <v>0</v>
      </c>
      <c r="H395" s="77">
        <f>SUM(Gosforth:Ermelo!H395)</f>
        <v>0</v>
      </c>
      <c r="I395" s="78">
        <f>SUM(Gosforth:Ermelo!I395)</f>
        <v>0</v>
      </c>
      <c r="J395" s="77">
        <f>SUM(Gosforth:Ermelo!J395)</f>
        <v>0</v>
      </c>
      <c r="K395" s="79">
        <f>SUM(Gosforth:Ermelo!K395)</f>
        <v>0</v>
      </c>
      <c r="L395" s="79">
        <f>SUM(Gosforth:Ermelo!L395)</f>
        <v>0</v>
      </c>
      <c r="M395" s="79">
        <f>SUM(Gosforth:Ermelo!M395)</f>
        <v>0</v>
      </c>
      <c r="N395" s="79">
        <f>SUM(Gosforth:Ermelo!N395)</f>
        <v>0</v>
      </c>
      <c r="O395" s="79">
        <f>SUM(Gosforth:Ermelo!O395)</f>
        <v>0</v>
      </c>
      <c r="P395" s="79">
        <f>SUM(Gosforth:Ermelo!P395)</f>
        <v>0</v>
      </c>
      <c r="Q395" s="79">
        <f>SUM(Gosforth:Ermelo!Q395)</f>
        <v>0</v>
      </c>
      <c r="R395" s="79">
        <f>SUM(Gosforth:Ermelo!R395)</f>
        <v>0</v>
      </c>
      <c r="S395" s="79">
        <f>SUM(Gosforth:Ermelo!S395)</f>
        <v>0</v>
      </c>
      <c r="T395" s="79">
        <f>SUM(Gosforth:Ermelo!T395)</f>
        <v>0</v>
      </c>
      <c r="U395" s="78">
        <f>SUM(Gosforth:Ermelo!U395)</f>
        <v>0</v>
      </c>
      <c r="V395" s="77">
        <f>SUM(Gosforth:Ermelo!V395)</f>
        <v>0</v>
      </c>
      <c r="W395" s="79">
        <f>SUM(Gosforth:Ermelo!W395)</f>
        <v>0</v>
      </c>
      <c r="X395" s="79">
        <f>SUM(Gosforth:Ermelo!X395)</f>
        <v>0</v>
      </c>
      <c r="Y395" s="79">
        <f>SUM(Gosforth:Ermelo!Y395)</f>
        <v>0</v>
      </c>
      <c r="Z395" s="79">
        <f>SUM(Gosforth:Ermelo!Z395)</f>
        <v>0</v>
      </c>
      <c r="AA395" s="79">
        <f>SUM(Gosforth:Ermelo!AA395)</f>
        <v>0</v>
      </c>
      <c r="AB395" s="79">
        <f>SUM(Gosforth:Ermelo!AB395)</f>
        <v>0</v>
      </c>
      <c r="AC395" s="79">
        <f>SUM(Gosforth:Ermelo!AC395)</f>
        <v>0</v>
      </c>
      <c r="AD395" s="79">
        <f>SUM(Gosforth:Ermelo!AD395)</f>
        <v>0</v>
      </c>
      <c r="AE395" s="79">
        <f>SUM(Gosforth:Ermelo!AE395)</f>
        <v>0</v>
      </c>
      <c r="AF395" s="79">
        <f>SUM(Gosforth:Ermelo!AF395)</f>
        <v>0</v>
      </c>
      <c r="AG395" s="78">
        <f>SUM(Gosforth:Ermelo!AG395)</f>
        <v>0</v>
      </c>
      <c r="AH395" s="80">
        <f>SUM(Gosforth:Ermelo!AH395)</f>
        <v>0</v>
      </c>
      <c r="AI395" s="79">
        <f>SUM(Gosforth:Ermelo!AI395)</f>
        <v>0</v>
      </c>
      <c r="AJ395" s="79">
        <f>SUM(Gosforth:Ermelo!AJ395)</f>
        <v>0</v>
      </c>
      <c r="AK395" s="79">
        <f>SUM(Gosforth:Ermelo!AK395)</f>
        <v>0</v>
      </c>
      <c r="AL395" s="79">
        <f>SUM(Gosforth:Ermelo!AL395)</f>
        <v>0</v>
      </c>
      <c r="AM395" s="79">
        <f>SUM(Gosforth:Ermelo!AM395)</f>
        <v>0</v>
      </c>
      <c r="AN395" s="79">
        <f>SUM(Gosforth:Ermelo!AN395)</f>
        <v>0</v>
      </c>
      <c r="AO395" s="79">
        <f>SUM(Gosforth:Ermelo!AO395)</f>
        <v>0</v>
      </c>
      <c r="AP395" s="79">
        <f>SUM(Gosforth:Ermelo!AP395)</f>
        <v>0</v>
      </c>
      <c r="AQ395" s="79">
        <f>SUM(Gosforth:Ermelo!AQ395)</f>
        <v>0</v>
      </c>
      <c r="AR395" s="79">
        <f>SUM(Gosforth:Ermelo!AR395)</f>
        <v>0</v>
      </c>
      <c r="AS395" s="78">
        <f>SUM(Gosforth:Ermelo!AS395)</f>
        <v>0</v>
      </c>
      <c r="AT395" s="80">
        <f>SUM(Gosforth:Ermelo!AT395)</f>
        <v>0</v>
      </c>
      <c r="AU395" s="79">
        <f>SUM(Gosforth:Ermelo!AU395)</f>
        <v>0</v>
      </c>
      <c r="AV395" s="79">
        <f>SUM(Gosforth:Ermelo!AV395)</f>
        <v>0</v>
      </c>
      <c r="AW395" s="79">
        <f>SUM(Gosforth:Ermelo!AW395)</f>
        <v>0</v>
      </c>
      <c r="AX395" s="79">
        <f>SUM(Gosforth:Ermelo!AX395)</f>
        <v>0</v>
      </c>
      <c r="AY395" s="79">
        <f>SUM(Gosforth:Ermelo!AY395)</f>
        <v>0</v>
      </c>
      <c r="AZ395" s="79">
        <f>SUM(Gosforth:Ermelo!AZ395)</f>
        <v>0</v>
      </c>
      <c r="BA395" s="79">
        <f>SUM(Gosforth:Ermelo!BA395)</f>
        <v>0</v>
      </c>
      <c r="BB395" s="79">
        <f>SUM(Gosforth:Ermelo!BB395)</f>
        <v>0</v>
      </c>
      <c r="BC395" s="79">
        <f>SUM(Gosforth:Ermelo!BC395)</f>
        <v>0</v>
      </c>
      <c r="BD395" s="79">
        <f>SUM(Gosforth:Ermelo!BD395)</f>
        <v>0</v>
      </c>
      <c r="BE395" s="78">
        <f>SUM(Gosforth:Ermelo!BE395)</f>
        <v>0</v>
      </c>
      <c r="BF395" s="80">
        <f>SUM(Gosforth:Ermelo!BF395)</f>
        <v>0</v>
      </c>
      <c r="BG395" s="79">
        <f>SUM(Gosforth:Ermelo!BG395)</f>
        <v>0</v>
      </c>
      <c r="BH395" s="79">
        <f>SUM(Gosforth:Ermelo!BH395)</f>
        <v>0</v>
      </c>
      <c r="BI395" s="79">
        <f>SUM(Gosforth:Ermelo!BI395)</f>
        <v>0</v>
      </c>
      <c r="BJ395" s="79">
        <f>SUM(Gosforth:Ermelo!BJ395)</f>
        <v>0</v>
      </c>
      <c r="BK395" s="79">
        <f>SUM(Gosforth:Ermelo!BK395)</f>
        <v>0</v>
      </c>
      <c r="BL395" s="79">
        <f>SUM(Gosforth:Ermelo!BL395)</f>
        <v>0</v>
      </c>
      <c r="BM395" s="79">
        <f>SUM(Gosforth:Ermelo!BM395)</f>
        <v>0</v>
      </c>
      <c r="BN395" s="79">
        <f>SUM(Gosforth:Ermelo!BN395)</f>
        <v>0</v>
      </c>
      <c r="BO395" s="79">
        <f>SUM(Gosforth:Ermelo!BO395)</f>
        <v>0</v>
      </c>
      <c r="BP395" s="79">
        <f>SUM(Gosforth:Ermelo!BP395)</f>
        <v>0</v>
      </c>
      <c r="BQ395" s="78">
        <f>SUM(Gosforth:Ermelo!BQ395)</f>
        <v>0</v>
      </c>
      <c r="BR395" s="80">
        <f>SUM(Gosforth:Ermelo!BR395)</f>
        <v>0</v>
      </c>
      <c r="BS395" s="79">
        <f>SUM(Gosforth:Ermelo!BS395)</f>
        <v>0</v>
      </c>
      <c r="BT395" s="79">
        <f>SUM(Gosforth:Ermelo!BT395)</f>
        <v>0</v>
      </c>
      <c r="BU395" s="79">
        <f>SUM(Gosforth:Ermelo!BU395)</f>
        <v>0</v>
      </c>
      <c r="BV395" s="79">
        <f>SUM(Gosforth:Ermelo!BV395)</f>
        <v>0</v>
      </c>
      <c r="BW395" s="79">
        <f>SUM(Gosforth:Ermelo!BW395)</f>
        <v>0</v>
      </c>
      <c r="BX395" s="79">
        <f>SUM(Gosforth:Ermelo!BX395)</f>
        <v>0</v>
      </c>
      <c r="BY395" s="79">
        <f>SUM(Gosforth:Ermelo!BY395)</f>
        <v>0</v>
      </c>
      <c r="BZ395" s="79">
        <f>SUM(Gosforth:Ermelo!BZ395)</f>
        <v>0</v>
      </c>
      <c r="CA395" s="79">
        <f>SUM(Gosforth:Ermelo!CA395)</f>
        <v>0</v>
      </c>
      <c r="CB395" s="79">
        <f>SUM(Gosforth:Ermelo!CB395)</f>
        <v>0</v>
      </c>
      <c r="CC395" s="78">
        <f>SUM(Gosforth:Ermelo!CC395)</f>
        <v>0</v>
      </c>
      <c r="CD395" s="41" t="s">
        <v>54</v>
      </c>
    </row>
    <row r="396" spans="1:82" s="41" customFormat="1" ht="15">
      <c r="A396" s="45"/>
      <c r="B396" s="75" t="s">
        <v>753</v>
      </c>
      <c r="C396" s="131" t="s">
        <v>754</v>
      </c>
      <c r="D396" s="132" t="s">
        <v>501</v>
      </c>
      <c r="E396" s="266">
        <f>SUM(Gosforth:Ermelo!E396)</f>
        <v>5</v>
      </c>
      <c r="F396" s="221" t="b">
        <f>(Gosforth!G396+Dalpark!G396+Leandra!G396+Trichardt!G396+Ermelo!G396)=G396</f>
        <v>1</v>
      </c>
      <c r="G396" s="76">
        <f t="shared" si="113"/>
        <v>0</v>
      </c>
      <c r="H396" s="77">
        <f>SUM(Gosforth:Ermelo!H396)</f>
        <v>0</v>
      </c>
      <c r="I396" s="78">
        <f>SUM(Gosforth:Ermelo!I396)</f>
        <v>0</v>
      </c>
      <c r="J396" s="77">
        <f>SUM(Gosforth:Ermelo!J396)</f>
        <v>0</v>
      </c>
      <c r="K396" s="79">
        <f>SUM(Gosforth:Ermelo!K396)</f>
        <v>0</v>
      </c>
      <c r="L396" s="79">
        <f>SUM(Gosforth:Ermelo!L396)</f>
        <v>0</v>
      </c>
      <c r="M396" s="79">
        <f>SUM(Gosforth:Ermelo!M396)</f>
        <v>0</v>
      </c>
      <c r="N396" s="79">
        <f>SUM(Gosforth:Ermelo!N396)</f>
        <v>0</v>
      </c>
      <c r="O396" s="79">
        <f>SUM(Gosforth:Ermelo!O396)</f>
        <v>0</v>
      </c>
      <c r="P396" s="79">
        <f>SUM(Gosforth:Ermelo!P396)</f>
        <v>0</v>
      </c>
      <c r="Q396" s="79">
        <f>SUM(Gosforth:Ermelo!Q396)</f>
        <v>0</v>
      </c>
      <c r="R396" s="79">
        <f>SUM(Gosforth:Ermelo!R396)</f>
        <v>0</v>
      </c>
      <c r="S396" s="79">
        <f>SUM(Gosforth:Ermelo!S396)</f>
        <v>0</v>
      </c>
      <c r="T396" s="79">
        <f>SUM(Gosforth:Ermelo!T396)</f>
        <v>0</v>
      </c>
      <c r="U396" s="78">
        <f>SUM(Gosforth:Ermelo!U396)</f>
        <v>0</v>
      </c>
      <c r="V396" s="77">
        <f>SUM(Gosforth:Ermelo!V396)</f>
        <v>0</v>
      </c>
      <c r="W396" s="79">
        <f>SUM(Gosforth:Ermelo!W396)</f>
        <v>0</v>
      </c>
      <c r="X396" s="79">
        <f>SUM(Gosforth:Ermelo!X396)</f>
        <v>0</v>
      </c>
      <c r="Y396" s="79">
        <f>SUM(Gosforth:Ermelo!Y396)</f>
        <v>0</v>
      </c>
      <c r="Z396" s="79">
        <f>SUM(Gosforth:Ermelo!Z396)</f>
        <v>0</v>
      </c>
      <c r="AA396" s="79">
        <f>SUM(Gosforth:Ermelo!AA396)</f>
        <v>0</v>
      </c>
      <c r="AB396" s="79">
        <f>SUM(Gosforth:Ermelo!AB396)</f>
        <v>0</v>
      </c>
      <c r="AC396" s="79">
        <f>SUM(Gosforth:Ermelo!AC396)</f>
        <v>0</v>
      </c>
      <c r="AD396" s="79">
        <f>SUM(Gosforth:Ermelo!AD396)</f>
        <v>0</v>
      </c>
      <c r="AE396" s="79">
        <f>SUM(Gosforth:Ermelo!AE396)</f>
        <v>0</v>
      </c>
      <c r="AF396" s="79">
        <f>SUM(Gosforth:Ermelo!AF396)</f>
        <v>0</v>
      </c>
      <c r="AG396" s="78">
        <f>SUM(Gosforth:Ermelo!AG396)</f>
        <v>0</v>
      </c>
      <c r="AH396" s="80">
        <f>SUM(Gosforth:Ermelo!AH396)</f>
        <v>0</v>
      </c>
      <c r="AI396" s="79">
        <f>SUM(Gosforth:Ermelo!AI396)</f>
        <v>0</v>
      </c>
      <c r="AJ396" s="79">
        <f>SUM(Gosforth:Ermelo!AJ396)</f>
        <v>0</v>
      </c>
      <c r="AK396" s="79">
        <f>SUM(Gosforth:Ermelo!AK396)</f>
        <v>0</v>
      </c>
      <c r="AL396" s="79">
        <f>SUM(Gosforth:Ermelo!AL396)</f>
        <v>0</v>
      </c>
      <c r="AM396" s="79">
        <f>SUM(Gosforth:Ermelo!AM396)</f>
        <v>0</v>
      </c>
      <c r="AN396" s="79">
        <f>SUM(Gosforth:Ermelo!AN396)</f>
        <v>0</v>
      </c>
      <c r="AO396" s="79">
        <f>SUM(Gosforth:Ermelo!AO396)</f>
        <v>0</v>
      </c>
      <c r="AP396" s="79">
        <f>SUM(Gosforth:Ermelo!AP396)</f>
        <v>0</v>
      </c>
      <c r="AQ396" s="79">
        <f>SUM(Gosforth:Ermelo!AQ396)</f>
        <v>0</v>
      </c>
      <c r="AR396" s="79">
        <f>SUM(Gosforth:Ermelo!AR396)</f>
        <v>0</v>
      </c>
      <c r="AS396" s="78">
        <f>SUM(Gosforth:Ermelo!AS396)</f>
        <v>0</v>
      </c>
      <c r="AT396" s="80">
        <f>SUM(Gosforth:Ermelo!AT396)</f>
        <v>0</v>
      </c>
      <c r="AU396" s="79">
        <f>SUM(Gosforth:Ermelo!AU396)</f>
        <v>0</v>
      </c>
      <c r="AV396" s="79">
        <f>SUM(Gosforth:Ermelo!AV396)</f>
        <v>0</v>
      </c>
      <c r="AW396" s="79">
        <f>SUM(Gosforth:Ermelo!AW396)</f>
        <v>0</v>
      </c>
      <c r="AX396" s="79">
        <f>SUM(Gosforth:Ermelo!AX396)</f>
        <v>0</v>
      </c>
      <c r="AY396" s="79">
        <f>SUM(Gosforth:Ermelo!AY396)</f>
        <v>0</v>
      </c>
      <c r="AZ396" s="79">
        <f>SUM(Gosforth:Ermelo!AZ396)</f>
        <v>0</v>
      </c>
      <c r="BA396" s="79">
        <f>SUM(Gosforth:Ermelo!BA396)</f>
        <v>0</v>
      </c>
      <c r="BB396" s="79">
        <f>SUM(Gosforth:Ermelo!BB396)</f>
        <v>0</v>
      </c>
      <c r="BC396" s="79">
        <f>SUM(Gosforth:Ermelo!BC396)</f>
        <v>0</v>
      </c>
      <c r="BD396" s="79">
        <f>SUM(Gosforth:Ermelo!BD396)</f>
        <v>0</v>
      </c>
      <c r="BE396" s="78">
        <f>SUM(Gosforth:Ermelo!BE396)</f>
        <v>0</v>
      </c>
      <c r="BF396" s="80">
        <f>SUM(Gosforth:Ermelo!BF396)</f>
        <v>0</v>
      </c>
      <c r="BG396" s="79">
        <f>SUM(Gosforth:Ermelo!BG396)</f>
        <v>0</v>
      </c>
      <c r="BH396" s="79">
        <f>SUM(Gosforth:Ermelo!BH396)</f>
        <v>0</v>
      </c>
      <c r="BI396" s="79">
        <f>SUM(Gosforth:Ermelo!BI396)</f>
        <v>0</v>
      </c>
      <c r="BJ396" s="79">
        <f>SUM(Gosforth:Ermelo!BJ396)</f>
        <v>0</v>
      </c>
      <c r="BK396" s="79">
        <f>SUM(Gosforth:Ermelo!BK396)</f>
        <v>0</v>
      </c>
      <c r="BL396" s="79">
        <f>SUM(Gosforth:Ermelo!BL396)</f>
        <v>0</v>
      </c>
      <c r="BM396" s="79">
        <f>SUM(Gosforth:Ermelo!BM396)</f>
        <v>0</v>
      </c>
      <c r="BN396" s="79">
        <f>SUM(Gosforth:Ermelo!BN396)</f>
        <v>0</v>
      </c>
      <c r="BO396" s="79">
        <f>SUM(Gosforth:Ermelo!BO396)</f>
        <v>0</v>
      </c>
      <c r="BP396" s="79">
        <f>SUM(Gosforth:Ermelo!BP396)</f>
        <v>0</v>
      </c>
      <c r="BQ396" s="78">
        <f>SUM(Gosforth:Ermelo!BQ396)</f>
        <v>0</v>
      </c>
      <c r="BR396" s="80">
        <f>SUM(Gosforth:Ermelo!BR396)</f>
        <v>0</v>
      </c>
      <c r="BS396" s="79">
        <f>SUM(Gosforth:Ermelo!BS396)</f>
        <v>0</v>
      </c>
      <c r="BT396" s="79">
        <f>SUM(Gosforth:Ermelo!BT396)</f>
        <v>0</v>
      </c>
      <c r="BU396" s="79">
        <f>SUM(Gosforth:Ermelo!BU396)</f>
        <v>0</v>
      </c>
      <c r="BV396" s="79">
        <f>SUM(Gosforth:Ermelo!BV396)</f>
        <v>0</v>
      </c>
      <c r="BW396" s="79">
        <f>SUM(Gosforth:Ermelo!BW396)</f>
        <v>0</v>
      </c>
      <c r="BX396" s="79">
        <f>SUM(Gosforth:Ermelo!BX396)</f>
        <v>0</v>
      </c>
      <c r="BY396" s="79">
        <f>SUM(Gosforth:Ermelo!BY396)</f>
        <v>0</v>
      </c>
      <c r="BZ396" s="79">
        <f>SUM(Gosforth:Ermelo!BZ396)</f>
        <v>0</v>
      </c>
      <c r="CA396" s="79">
        <f>SUM(Gosforth:Ermelo!CA396)</f>
        <v>0</v>
      </c>
      <c r="CB396" s="79">
        <f>SUM(Gosforth:Ermelo!CB396)</f>
        <v>0</v>
      </c>
      <c r="CC396" s="78">
        <f>SUM(Gosforth:Ermelo!CC396)</f>
        <v>0</v>
      </c>
      <c r="CD396" s="41" t="s">
        <v>54</v>
      </c>
    </row>
    <row r="397" spans="1:82" s="150" customFormat="1" ht="15">
      <c r="A397" s="158"/>
      <c r="B397" s="75" t="s">
        <v>755</v>
      </c>
      <c r="C397" s="131" t="s">
        <v>756</v>
      </c>
      <c r="D397" s="132" t="s">
        <v>501</v>
      </c>
      <c r="E397" s="266">
        <f>SUM(Gosforth:Ermelo!E397)</f>
        <v>5</v>
      </c>
      <c r="F397" s="221" t="b">
        <f>(Gosforth!G397+Dalpark!G397+Leandra!G397+Trichardt!G397+Ermelo!G397)=G397</f>
        <v>1</v>
      </c>
      <c r="G397" s="76">
        <f t="shared" si="113"/>
        <v>0</v>
      </c>
      <c r="H397" s="77">
        <f>SUM(Gosforth:Ermelo!H397)</f>
        <v>0</v>
      </c>
      <c r="I397" s="78">
        <f>SUM(Gosforth:Ermelo!I397)</f>
        <v>0</v>
      </c>
      <c r="J397" s="77">
        <f>SUM(Gosforth:Ermelo!J397)</f>
        <v>0</v>
      </c>
      <c r="K397" s="79">
        <f>SUM(Gosforth:Ermelo!K397)</f>
        <v>0</v>
      </c>
      <c r="L397" s="79">
        <f>SUM(Gosforth:Ermelo!L397)</f>
        <v>0</v>
      </c>
      <c r="M397" s="79">
        <f>SUM(Gosforth:Ermelo!M397)</f>
        <v>0</v>
      </c>
      <c r="N397" s="79">
        <f>SUM(Gosforth:Ermelo!N397)</f>
        <v>0</v>
      </c>
      <c r="O397" s="79">
        <f>SUM(Gosforth:Ermelo!O397)</f>
        <v>0</v>
      </c>
      <c r="P397" s="79">
        <f>SUM(Gosforth:Ermelo!P397)</f>
        <v>0</v>
      </c>
      <c r="Q397" s="79">
        <f>SUM(Gosforth:Ermelo!Q397)</f>
        <v>0</v>
      </c>
      <c r="R397" s="79">
        <f>SUM(Gosforth:Ermelo!R397)</f>
        <v>0</v>
      </c>
      <c r="S397" s="79">
        <f>SUM(Gosforth:Ermelo!S397)</f>
        <v>0</v>
      </c>
      <c r="T397" s="79">
        <f>SUM(Gosforth:Ermelo!T397)</f>
        <v>0</v>
      </c>
      <c r="U397" s="78">
        <f>SUM(Gosforth:Ermelo!U397)</f>
        <v>0</v>
      </c>
      <c r="V397" s="77">
        <f>SUM(Gosforth:Ermelo!V397)</f>
        <v>0</v>
      </c>
      <c r="W397" s="79">
        <f>SUM(Gosforth:Ermelo!W397)</f>
        <v>0</v>
      </c>
      <c r="X397" s="79">
        <f>SUM(Gosforth:Ermelo!X397)</f>
        <v>0</v>
      </c>
      <c r="Y397" s="79">
        <f>SUM(Gosforth:Ermelo!Y397)</f>
        <v>0</v>
      </c>
      <c r="Z397" s="79">
        <f>SUM(Gosforth:Ermelo!Z397)</f>
        <v>0</v>
      </c>
      <c r="AA397" s="79">
        <f>SUM(Gosforth:Ermelo!AA397)</f>
        <v>0</v>
      </c>
      <c r="AB397" s="79">
        <f>SUM(Gosforth:Ermelo!AB397)</f>
        <v>0</v>
      </c>
      <c r="AC397" s="79">
        <f>SUM(Gosforth:Ermelo!AC397)</f>
        <v>0</v>
      </c>
      <c r="AD397" s="79">
        <f>SUM(Gosforth:Ermelo!AD397)</f>
        <v>0</v>
      </c>
      <c r="AE397" s="79">
        <f>SUM(Gosforth:Ermelo!AE397)</f>
        <v>0</v>
      </c>
      <c r="AF397" s="79">
        <f>SUM(Gosforth:Ermelo!AF397)</f>
        <v>0</v>
      </c>
      <c r="AG397" s="78">
        <f>SUM(Gosforth:Ermelo!AG397)</f>
        <v>0</v>
      </c>
      <c r="AH397" s="80">
        <f>SUM(Gosforth:Ermelo!AH397)</f>
        <v>0</v>
      </c>
      <c r="AI397" s="79">
        <f>SUM(Gosforth:Ermelo!AI397)</f>
        <v>0</v>
      </c>
      <c r="AJ397" s="79">
        <f>SUM(Gosforth:Ermelo!AJ397)</f>
        <v>0</v>
      </c>
      <c r="AK397" s="79">
        <f>SUM(Gosforth:Ermelo!AK397)</f>
        <v>0</v>
      </c>
      <c r="AL397" s="79">
        <f>SUM(Gosforth:Ermelo!AL397)</f>
        <v>0</v>
      </c>
      <c r="AM397" s="79">
        <f>SUM(Gosforth:Ermelo!AM397)</f>
        <v>0</v>
      </c>
      <c r="AN397" s="79">
        <f>SUM(Gosforth:Ermelo!AN397)</f>
        <v>0</v>
      </c>
      <c r="AO397" s="79">
        <f>SUM(Gosforth:Ermelo!AO397)</f>
        <v>0</v>
      </c>
      <c r="AP397" s="79">
        <f>SUM(Gosforth:Ermelo!AP397)</f>
        <v>0</v>
      </c>
      <c r="AQ397" s="79">
        <f>SUM(Gosforth:Ermelo!AQ397)</f>
        <v>0</v>
      </c>
      <c r="AR397" s="79">
        <f>SUM(Gosforth:Ermelo!AR397)</f>
        <v>0</v>
      </c>
      <c r="AS397" s="78">
        <f>SUM(Gosforth:Ermelo!AS397)</f>
        <v>0</v>
      </c>
      <c r="AT397" s="80">
        <f>SUM(Gosforth:Ermelo!AT397)</f>
        <v>0</v>
      </c>
      <c r="AU397" s="79">
        <f>SUM(Gosforth:Ermelo!AU397)</f>
        <v>0</v>
      </c>
      <c r="AV397" s="79">
        <f>SUM(Gosforth:Ermelo!AV397)</f>
        <v>0</v>
      </c>
      <c r="AW397" s="79">
        <f>SUM(Gosforth:Ermelo!AW397)</f>
        <v>0</v>
      </c>
      <c r="AX397" s="79">
        <f>SUM(Gosforth:Ermelo!AX397)</f>
        <v>0</v>
      </c>
      <c r="AY397" s="79">
        <f>SUM(Gosforth:Ermelo!AY397)</f>
        <v>0</v>
      </c>
      <c r="AZ397" s="79">
        <f>SUM(Gosforth:Ermelo!AZ397)</f>
        <v>0</v>
      </c>
      <c r="BA397" s="79">
        <f>SUM(Gosforth:Ermelo!BA397)</f>
        <v>0</v>
      </c>
      <c r="BB397" s="79">
        <f>SUM(Gosforth:Ermelo!BB397)</f>
        <v>0</v>
      </c>
      <c r="BC397" s="79">
        <f>SUM(Gosforth:Ermelo!BC397)</f>
        <v>0</v>
      </c>
      <c r="BD397" s="79">
        <f>SUM(Gosforth:Ermelo!BD397)</f>
        <v>0</v>
      </c>
      <c r="BE397" s="78">
        <f>SUM(Gosforth:Ermelo!BE397)</f>
        <v>0</v>
      </c>
      <c r="BF397" s="80">
        <f>SUM(Gosforth:Ermelo!BF397)</f>
        <v>0</v>
      </c>
      <c r="BG397" s="79">
        <f>SUM(Gosforth:Ermelo!BG397)</f>
        <v>0</v>
      </c>
      <c r="BH397" s="79">
        <f>SUM(Gosforth:Ermelo!BH397)</f>
        <v>0</v>
      </c>
      <c r="BI397" s="79">
        <f>SUM(Gosforth:Ermelo!BI397)</f>
        <v>0</v>
      </c>
      <c r="BJ397" s="79">
        <f>SUM(Gosforth:Ermelo!BJ397)</f>
        <v>0</v>
      </c>
      <c r="BK397" s="79">
        <f>SUM(Gosforth:Ermelo!BK397)</f>
        <v>0</v>
      </c>
      <c r="BL397" s="79">
        <f>SUM(Gosforth:Ermelo!BL397)</f>
        <v>0</v>
      </c>
      <c r="BM397" s="79">
        <f>SUM(Gosforth:Ermelo!BM397)</f>
        <v>0</v>
      </c>
      <c r="BN397" s="79">
        <f>SUM(Gosforth:Ermelo!BN397)</f>
        <v>0</v>
      </c>
      <c r="BO397" s="79">
        <f>SUM(Gosforth:Ermelo!BO397)</f>
        <v>0</v>
      </c>
      <c r="BP397" s="79">
        <f>SUM(Gosforth:Ermelo!BP397)</f>
        <v>0</v>
      </c>
      <c r="BQ397" s="78">
        <f>SUM(Gosforth:Ermelo!BQ397)</f>
        <v>0</v>
      </c>
      <c r="BR397" s="80">
        <f>SUM(Gosforth:Ermelo!BR397)</f>
        <v>0</v>
      </c>
      <c r="BS397" s="79">
        <f>SUM(Gosforth:Ermelo!BS397)</f>
        <v>0</v>
      </c>
      <c r="BT397" s="79">
        <f>SUM(Gosforth:Ermelo!BT397)</f>
        <v>0</v>
      </c>
      <c r="BU397" s="79">
        <f>SUM(Gosforth:Ermelo!BU397)</f>
        <v>0</v>
      </c>
      <c r="BV397" s="79">
        <f>SUM(Gosforth:Ermelo!BV397)</f>
        <v>0</v>
      </c>
      <c r="BW397" s="79">
        <f>SUM(Gosforth:Ermelo!BW397)</f>
        <v>0</v>
      </c>
      <c r="BX397" s="79">
        <f>SUM(Gosforth:Ermelo!BX397)</f>
        <v>0</v>
      </c>
      <c r="BY397" s="79">
        <f>SUM(Gosforth:Ermelo!BY397)</f>
        <v>0</v>
      </c>
      <c r="BZ397" s="79">
        <f>SUM(Gosforth:Ermelo!BZ397)</f>
        <v>0</v>
      </c>
      <c r="CA397" s="79">
        <f>SUM(Gosforth:Ermelo!CA397)</f>
        <v>0</v>
      </c>
      <c r="CB397" s="79">
        <f>SUM(Gosforth:Ermelo!CB397)</f>
        <v>0</v>
      </c>
      <c r="CC397" s="78">
        <f>SUM(Gosforth:Ermelo!CC397)</f>
        <v>0</v>
      </c>
      <c r="CD397" s="41" t="s">
        <v>54</v>
      </c>
    </row>
    <row r="398" spans="1:82" s="41" customFormat="1" ht="15">
      <c r="A398" s="45"/>
      <c r="B398" s="75" t="s">
        <v>757</v>
      </c>
      <c r="C398" s="131" t="s">
        <v>758</v>
      </c>
      <c r="D398" s="132" t="s">
        <v>501</v>
      </c>
      <c r="E398" s="266">
        <f>SUM(Gosforth:Ermelo!E398)</f>
        <v>5</v>
      </c>
      <c r="F398" s="221" t="b">
        <f>(Gosforth!G398+Dalpark!G398+Leandra!G398+Trichardt!G398+Ermelo!G398)=G398</f>
        <v>1</v>
      </c>
      <c r="G398" s="76">
        <f t="shared" si="113"/>
        <v>0</v>
      </c>
      <c r="H398" s="77">
        <f>SUM(Gosforth:Ermelo!H398)</f>
        <v>0</v>
      </c>
      <c r="I398" s="78">
        <f>SUM(Gosforth:Ermelo!I398)</f>
        <v>0</v>
      </c>
      <c r="J398" s="77">
        <f>SUM(Gosforth:Ermelo!J398)</f>
        <v>0</v>
      </c>
      <c r="K398" s="79">
        <f>SUM(Gosforth:Ermelo!K398)</f>
        <v>0</v>
      </c>
      <c r="L398" s="79">
        <f>SUM(Gosforth:Ermelo!L398)</f>
        <v>0</v>
      </c>
      <c r="M398" s="79">
        <f>SUM(Gosforth:Ermelo!M398)</f>
        <v>0</v>
      </c>
      <c r="N398" s="79">
        <f>SUM(Gosforth:Ermelo!N398)</f>
        <v>0</v>
      </c>
      <c r="O398" s="79">
        <f>SUM(Gosforth:Ermelo!O398)</f>
        <v>0</v>
      </c>
      <c r="P398" s="79">
        <f>SUM(Gosforth:Ermelo!P398)</f>
        <v>0</v>
      </c>
      <c r="Q398" s="79">
        <f>SUM(Gosforth:Ermelo!Q398)</f>
        <v>0</v>
      </c>
      <c r="R398" s="79">
        <f>SUM(Gosforth:Ermelo!R398)</f>
        <v>0</v>
      </c>
      <c r="S398" s="79">
        <f>SUM(Gosforth:Ermelo!S398)</f>
        <v>0</v>
      </c>
      <c r="T398" s="79">
        <f>SUM(Gosforth:Ermelo!T398)</f>
        <v>0</v>
      </c>
      <c r="U398" s="78">
        <f>SUM(Gosforth:Ermelo!U398)</f>
        <v>0</v>
      </c>
      <c r="V398" s="77">
        <f>SUM(Gosforth:Ermelo!V398)</f>
        <v>0</v>
      </c>
      <c r="W398" s="79">
        <f>SUM(Gosforth:Ermelo!W398)</f>
        <v>0</v>
      </c>
      <c r="X398" s="79">
        <f>SUM(Gosforth:Ermelo!X398)</f>
        <v>0</v>
      </c>
      <c r="Y398" s="79">
        <f>SUM(Gosforth:Ermelo!Y398)</f>
        <v>0</v>
      </c>
      <c r="Z398" s="79">
        <f>SUM(Gosforth:Ermelo!Z398)</f>
        <v>0</v>
      </c>
      <c r="AA398" s="79">
        <f>SUM(Gosforth:Ermelo!AA398)</f>
        <v>0</v>
      </c>
      <c r="AB398" s="79">
        <f>SUM(Gosforth:Ermelo!AB398)</f>
        <v>0</v>
      </c>
      <c r="AC398" s="79">
        <f>SUM(Gosforth:Ermelo!AC398)</f>
        <v>0</v>
      </c>
      <c r="AD398" s="79">
        <f>SUM(Gosforth:Ermelo!AD398)</f>
        <v>0</v>
      </c>
      <c r="AE398" s="79">
        <f>SUM(Gosforth:Ermelo!AE398)</f>
        <v>0</v>
      </c>
      <c r="AF398" s="79">
        <f>SUM(Gosforth:Ermelo!AF398)</f>
        <v>0</v>
      </c>
      <c r="AG398" s="78">
        <f>SUM(Gosforth:Ermelo!AG398)</f>
        <v>0</v>
      </c>
      <c r="AH398" s="80">
        <f>SUM(Gosforth:Ermelo!AH398)</f>
        <v>0</v>
      </c>
      <c r="AI398" s="79">
        <f>SUM(Gosforth:Ermelo!AI398)</f>
        <v>0</v>
      </c>
      <c r="AJ398" s="79">
        <f>SUM(Gosforth:Ermelo!AJ398)</f>
        <v>0</v>
      </c>
      <c r="AK398" s="79">
        <f>SUM(Gosforth:Ermelo!AK398)</f>
        <v>0</v>
      </c>
      <c r="AL398" s="79">
        <f>SUM(Gosforth:Ermelo!AL398)</f>
        <v>0</v>
      </c>
      <c r="AM398" s="79">
        <f>SUM(Gosforth:Ermelo!AM398)</f>
        <v>0</v>
      </c>
      <c r="AN398" s="79">
        <f>SUM(Gosforth:Ermelo!AN398)</f>
        <v>0</v>
      </c>
      <c r="AO398" s="79">
        <f>SUM(Gosforth:Ermelo!AO398)</f>
        <v>0</v>
      </c>
      <c r="AP398" s="79">
        <f>SUM(Gosforth:Ermelo!AP398)</f>
        <v>0</v>
      </c>
      <c r="AQ398" s="79">
        <f>SUM(Gosforth:Ermelo!AQ398)</f>
        <v>0</v>
      </c>
      <c r="AR398" s="79">
        <f>SUM(Gosforth:Ermelo!AR398)</f>
        <v>0</v>
      </c>
      <c r="AS398" s="78">
        <f>SUM(Gosforth:Ermelo!AS398)</f>
        <v>0</v>
      </c>
      <c r="AT398" s="80">
        <f>SUM(Gosforth:Ermelo!AT398)</f>
        <v>0</v>
      </c>
      <c r="AU398" s="79">
        <f>SUM(Gosforth:Ermelo!AU398)</f>
        <v>0</v>
      </c>
      <c r="AV398" s="79">
        <f>SUM(Gosforth:Ermelo!AV398)</f>
        <v>0</v>
      </c>
      <c r="AW398" s="79">
        <f>SUM(Gosforth:Ermelo!AW398)</f>
        <v>0</v>
      </c>
      <c r="AX398" s="79">
        <f>SUM(Gosforth:Ermelo!AX398)</f>
        <v>0</v>
      </c>
      <c r="AY398" s="79">
        <f>SUM(Gosforth:Ermelo!AY398)</f>
        <v>0</v>
      </c>
      <c r="AZ398" s="79">
        <f>SUM(Gosforth:Ermelo!AZ398)</f>
        <v>0</v>
      </c>
      <c r="BA398" s="79">
        <f>SUM(Gosforth:Ermelo!BA398)</f>
        <v>0</v>
      </c>
      <c r="BB398" s="79">
        <f>SUM(Gosforth:Ermelo!BB398)</f>
        <v>0</v>
      </c>
      <c r="BC398" s="79">
        <f>SUM(Gosforth:Ermelo!BC398)</f>
        <v>0</v>
      </c>
      <c r="BD398" s="79">
        <f>SUM(Gosforth:Ermelo!BD398)</f>
        <v>0</v>
      </c>
      <c r="BE398" s="78">
        <f>SUM(Gosforth:Ermelo!BE398)</f>
        <v>0</v>
      </c>
      <c r="BF398" s="80">
        <f>SUM(Gosforth:Ermelo!BF398)</f>
        <v>0</v>
      </c>
      <c r="BG398" s="79">
        <f>SUM(Gosforth:Ermelo!BG398)</f>
        <v>0</v>
      </c>
      <c r="BH398" s="79">
        <f>SUM(Gosforth:Ermelo!BH398)</f>
        <v>0</v>
      </c>
      <c r="BI398" s="79">
        <f>SUM(Gosforth:Ermelo!BI398)</f>
        <v>0</v>
      </c>
      <c r="BJ398" s="79">
        <f>SUM(Gosforth:Ermelo!BJ398)</f>
        <v>0</v>
      </c>
      <c r="BK398" s="79">
        <f>SUM(Gosforth:Ermelo!BK398)</f>
        <v>0</v>
      </c>
      <c r="BL398" s="79">
        <f>SUM(Gosforth:Ermelo!BL398)</f>
        <v>0</v>
      </c>
      <c r="BM398" s="79">
        <f>SUM(Gosforth:Ermelo!BM398)</f>
        <v>0</v>
      </c>
      <c r="BN398" s="79">
        <f>SUM(Gosforth:Ermelo!BN398)</f>
        <v>0</v>
      </c>
      <c r="BO398" s="79">
        <f>SUM(Gosforth:Ermelo!BO398)</f>
        <v>0</v>
      </c>
      <c r="BP398" s="79">
        <f>SUM(Gosforth:Ermelo!BP398)</f>
        <v>0</v>
      </c>
      <c r="BQ398" s="78">
        <f>SUM(Gosforth:Ermelo!BQ398)</f>
        <v>0</v>
      </c>
      <c r="BR398" s="80">
        <f>SUM(Gosforth:Ermelo!BR398)</f>
        <v>0</v>
      </c>
      <c r="BS398" s="79">
        <f>SUM(Gosforth:Ermelo!BS398)</f>
        <v>0</v>
      </c>
      <c r="BT398" s="79">
        <f>SUM(Gosforth:Ermelo!BT398)</f>
        <v>0</v>
      </c>
      <c r="BU398" s="79">
        <f>SUM(Gosforth:Ermelo!BU398)</f>
        <v>0</v>
      </c>
      <c r="BV398" s="79">
        <f>SUM(Gosforth:Ermelo!BV398)</f>
        <v>0</v>
      </c>
      <c r="BW398" s="79">
        <f>SUM(Gosforth:Ermelo!BW398)</f>
        <v>0</v>
      </c>
      <c r="BX398" s="79">
        <f>SUM(Gosforth:Ermelo!BX398)</f>
        <v>0</v>
      </c>
      <c r="BY398" s="79">
        <f>SUM(Gosforth:Ermelo!BY398)</f>
        <v>0</v>
      </c>
      <c r="BZ398" s="79">
        <f>SUM(Gosforth:Ermelo!BZ398)</f>
        <v>0</v>
      </c>
      <c r="CA398" s="79">
        <f>SUM(Gosforth:Ermelo!CA398)</f>
        <v>0</v>
      </c>
      <c r="CB398" s="79">
        <f>SUM(Gosforth:Ermelo!CB398)</f>
        <v>0</v>
      </c>
      <c r="CC398" s="78">
        <f>SUM(Gosforth:Ermelo!CC398)</f>
        <v>0</v>
      </c>
      <c r="CD398" s="41" t="s">
        <v>54</v>
      </c>
    </row>
    <row r="399" spans="1:82" s="150" customFormat="1" ht="15">
      <c r="A399" s="158"/>
      <c r="B399" s="25" t="s">
        <v>759</v>
      </c>
      <c r="C399" s="28" t="s">
        <v>760</v>
      </c>
      <c r="D399" s="132" t="s">
        <v>501</v>
      </c>
      <c r="E399" s="266">
        <f>SUM(Gosforth:Ermelo!E399)</f>
        <v>5</v>
      </c>
      <c r="F399" s="221" t="b">
        <f>(Gosforth!G399+Dalpark!G399+Leandra!G399+Trichardt!G399+Ermelo!G399)=G399</f>
        <v>1</v>
      </c>
      <c r="G399" s="76">
        <f t="shared" si="113"/>
        <v>0</v>
      </c>
      <c r="H399" s="77">
        <f>SUM(Gosforth:Ermelo!H399)</f>
        <v>0</v>
      </c>
      <c r="I399" s="78">
        <f>SUM(Gosforth:Ermelo!I399)</f>
        <v>0</v>
      </c>
      <c r="J399" s="77">
        <f>SUM(Gosforth:Ermelo!J399)</f>
        <v>0</v>
      </c>
      <c r="K399" s="79">
        <f>SUM(Gosforth:Ermelo!K399)</f>
        <v>0</v>
      </c>
      <c r="L399" s="79">
        <f>SUM(Gosforth:Ermelo!L399)</f>
        <v>0</v>
      </c>
      <c r="M399" s="79">
        <f>SUM(Gosforth:Ermelo!M399)</f>
        <v>0</v>
      </c>
      <c r="N399" s="79">
        <f>SUM(Gosforth:Ermelo!N399)</f>
        <v>0</v>
      </c>
      <c r="O399" s="79">
        <f>SUM(Gosforth:Ermelo!O399)</f>
        <v>0</v>
      </c>
      <c r="P399" s="79">
        <f>SUM(Gosforth:Ermelo!P399)</f>
        <v>0</v>
      </c>
      <c r="Q399" s="79">
        <f>SUM(Gosforth:Ermelo!Q399)</f>
        <v>0</v>
      </c>
      <c r="R399" s="79">
        <f>SUM(Gosforth:Ermelo!R399)</f>
        <v>0</v>
      </c>
      <c r="S399" s="79">
        <f>SUM(Gosforth:Ermelo!S399)</f>
        <v>0</v>
      </c>
      <c r="T399" s="79">
        <f>SUM(Gosforth:Ermelo!T399)</f>
        <v>0</v>
      </c>
      <c r="U399" s="78">
        <f>SUM(Gosforth:Ermelo!U399)</f>
        <v>0</v>
      </c>
      <c r="V399" s="77">
        <f>SUM(Gosforth:Ermelo!V399)</f>
        <v>0</v>
      </c>
      <c r="W399" s="79">
        <f>SUM(Gosforth:Ermelo!W399)</f>
        <v>0</v>
      </c>
      <c r="X399" s="79">
        <f>SUM(Gosforth:Ermelo!X399)</f>
        <v>0</v>
      </c>
      <c r="Y399" s="79">
        <f>SUM(Gosforth:Ermelo!Y399)</f>
        <v>0</v>
      </c>
      <c r="Z399" s="79">
        <f>SUM(Gosforth:Ermelo!Z399)</f>
        <v>0</v>
      </c>
      <c r="AA399" s="79">
        <f>SUM(Gosforth:Ermelo!AA399)</f>
        <v>0</v>
      </c>
      <c r="AB399" s="79">
        <f>SUM(Gosforth:Ermelo!AB399)</f>
        <v>0</v>
      </c>
      <c r="AC399" s="79">
        <f>SUM(Gosforth:Ermelo!AC399)</f>
        <v>0</v>
      </c>
      <c r="AD399" s="79">
        <f>SUM(Gosforth:Ermelo!AD399)</f>
        <v>0</v>
      </c>
      <c r="AE399" s="79">
        <f>SUM(Gosforth:Ermelo!AE399)</f>
        <v>0</v>
      </c>
      <c r="AF399" s="79">
        <f>SUM(Gosforth:Ermelo!AF399)</f>
        <v>0</v>
      </c>
      <c r="AG399" s="78">
        <f>SUM(Gosforth:Ermelo!AG399)</f>
        <v>0</v>
      </c>
      <c r="AH399" s="80">
        <f>SUM(Gosforth:Ermelo!AH399)</f>
        <v>0</v>
      </c>
      <c r="AI399" s="79">
        <f>SUM(Gosforth:Ermelo!AI399)</f>
        <v>0</v>
      </c>
      <c r="AJ399" s="79">
        <f>SUM(Gosforth:Ermelo!AJ399)</f>
        <v>0</v>
      </c>
      <c r="AK399" s="79">
        <f>SUM(Gosforth:Ermelo!AK399)</f>
        <v>0</v>
      </c>
      <c r="AL399" s="79">
        <f>SUM(Gosforth:Ermelo!AL399)</f>
        <v>0</v>
      </c>
      <c r="AM399" s="79">
        <f>SUM(Gosforth:Ermelo!AM399)</f>
        <v>0</v>
      </c>
      <c r="AN399" s="79">
        <f>SUM(Gosforth:Ermelo!AN399)</f>
        <v>0</v>
      </c>
      <c r="AO399" s="79">
        <f>SUM(Gosforth:Ermelo!AO399)</f>
        <v>0</v>
      </c>
      <c r="AP399" s="79">
        <f>SUM(Gosforth:Ermelo!AP399)</f>
        <v>0</v>
      </c>
      <c r="AQ399" s="79">
        <f>SUM(Gosforth:Ermelo!AQ399)</f>
        <v>0</v>
      </c>
      <c r="AR399" s="79">
        <f>SUM(Gosforth:Ermelo!AR399)</f>
        <v>0</v>
      </c>
      <c r="AS399" s="78">
        <f>SUM(Gosforth:Ermelo!AS399)</f>
        <v>0</v>
      </c>
      <c r="AT399" s="80">
        <f>SUM(Gosforth:Ermelo!AT399)</f>
        <v>0</v>
      </c>
      <c r="AU399" s="79">
        <f>SUM(Gosforth:Ermelo!AU399)</f>
        <v>0</v>
      </c>
      <c r="AV399" s="79">
        <f>SUM(Gosforth:Ermelo!AV399)</f>
        <v>0</v>
      </c>
      <c r="AW399" s="79">
        <f>SUM(Gosforth:Ermelo!AW399)</f>
        <v>0</v>
      </c>
      <c r="AX399" s="79">
        <f>SUM(Gosforth:Ermelo!AX399)</f>
        <v>0</v>
      </c>
      <c r="AY399" s="79">
        <f>SUM(Gosforth:Ermelo!AY399)</f>
        <v>0</v>
      </c>
      <c r="AZ399" s="79">
        <f>SUM(Gosforth:Ermelo!AZ399)</f>
        <v>0</v>
      </c>
      <c r="BA399" s="79">
        <f>SUM(Gosforth:Ermelo!BA399)</f>
        <v>0</v>
      </c>
      <c r="BB399" s="79">
        <f>SUM(Gosforth:Ermelo!BB399)</f>
        <v>0</v>
      </c>
      <c r="BC399" s="79">
        <f>SUM(Gosforth:Ermelo!BC399)</f>
        <v>0</v>
      </c>
      <c r="BD399" s="79">
        <f>SUM(Gosforth:Ermelo!BD399)</f>
        <v>0</v>
      </c>
      <c r="BE399" s="78">
        <f>SUM(Gosforth:Ermelo!BE399)</f>
        <v>0</v>
      </c>
      <c r="BF399" s="80">
        <f>SUM(Gosforth:Ermelo!BF399)</f>
        <v>0</v>
      </c>
      <c r="BG399" s="79">
        <f>SUM(Gosforth:Ermelo!BG399)</f>
        <v>0</v>
      </c>
      <c r="BH399" s="79">
        <f>SUM(Gosforth:Ermelo!BH399)</f>
        <v>0</v>
      </c>
      <c r="BI399" s="79">
        <f>SUM(Gosforth:Ermelo!BI399)</f>
        <v>0</v>
      </c>
      <c r="BJ399" s="79">
        <f>SUM(Gosforth:Ermelo!BJ399)</f>
        <v>0</v>
      </c>
      <c r="BK399" s="79">
        <f>SUM(Gosforth:Ermelo!BK399)</f>
        <v>0</v>
      </c>
      <c r="BL399" s="79">
        <f>SUM(Gosforth:Ermelo!BL399)</f>
        <v>0</v>
      </c>
      <c r="BM399" s="79">
        <f>SUM(Gosforth:Ermelo!BM399)</f>
        <v>0</v>
      </c>
      <c r="BN399" s="79">
        <f>SUM(Gosforth:Ermelo!BN399)</f>
        <v>0</v>
      </c>
      <c r="BO399" s="79">
        <f>SUM(Gosforth:Ermelo!BO399)</f>
        <v>0</v>
      </c>
      <c r="BP399" s="79">
        <f>SUM(Gosforth:Ermelo!BP399)</f>
        <v>0</v>
      </c>
      <c r="BQ399" s="78">
        <f>SUM(Gosforth:Ermelo!BQ399)</f>
        <v>0</v>
      </c>
      <c r="BR399" s="80">
        <f>SUM(Gosforth:Ermelo!BR399)</f>
        <v>0</v>
      </c>
      <c r="BS399" s="79">
        <f>SUM(Gosforth:Ermelo!BS399)</f>
        <v>0</v>
      </c>
      <c r="BT399" s="79">
        <f>SUM(Gosforth:Ermelo!BT399)</f>
        <v>0</v>
      </c>
      <c r="BU399" s="79">
        <f>SUM(Gosforth:Ermelo!BU399)</f>
        <v>0</v>
      </c>
      <c r="BV399" s="79">
        <f>SUM(Gosforth:Ermelo!BV399)</f>
        <v>0</v>
      </c>
      <c r="BW399" s="79">
        <f>SUM(Gosforth:Ermelo!BW399)</f>
        <v>0</v>
      </c>
      <c r="BX399" s="79">
        <f>SUM(Gosforth:Ermelo!BX399)</f>
        <v>0</v>
      </c>
      <c r="BY399" s="79">
        <f>SUM(Gosforth:Ermelo!BY399)</f>
        <v>0</v>
      </c>
      <c r="BZ399" s="79">
        <f>SUM(Gosforth:Ermelo!BZ399)</f>
        <v>0</v>
      </c>
      <c r="CA399" s="79">
        <f>SUM(Gosforth:Ermelo!CA399)</f>
        <v>0</v>
      </c>
      <c r="CB399" s="79">
        <f>SUM(Gosforth:Ermelo!CB399)</f>
        <v>0</v>
      </c>
      <c r="CC399" s="78">
        <f>SUM(Gosforth:Ermelo!CC399)</f>
        <v>0</v>
      </c>
      <c r="CD399" s="41" t="s">
        <v>54</v>
      </c>
    </row>
    <row r="400" spans="1:82" s="41" customFormat="1" ht="15">
      <c r="A400" s="45"/>
      <c r="B400" s="103" t="s">
        <v>761</v>
      </c>
      <c r="C400" s="286" t="s">
        <v>762</v>
      </c>
      <c r="D400" s="132"/>
      <c r="E400" s="266"/>
      <c r="F400" s="221" t="b">
        <f>(Gosforth!G400+Dalpark!G400+Leandra!G400+Trichardt!G400+Ermelo!G400)=G400</f>
        <v>1</v>
      </c>
      <c r="G400" s="76"/>
      <c r="H400" s="77"/>
      <c r="I400" s="78"/>
      <c r="J400" s="77"/>
      <c r="K400" s="79"/>
      <c r="L400" s="79"/>
      <c r="M400" s="79"/>
      <c r="N400" s="79"/>
      <c r="O400" s="79"/>
      <c r="P400" s="79"/>
      <c r="Q400" s="79"/>
      <c r="R400" s="79"/>
      <c r="S400" s="79"/>
      <c r="T400" s="79"/>
      <c r="U400" s="78"/>
      <c r="V400" s="77"/>
      <c r="W400" s="79"/>
      <c r="X400" s="79"/>
      <c r="Y400" s="79"/>
      <c r="Z400" s="79"/>
      <c r="AA400" s="79"/>
      <c r="AB400" s="79"/>
      <c r="AC400" s="79"/>
      <c r="AD400" s="79"/>
      <c r="AE400" s="79"/>
      <c r="AF400" s="79"/>
      <c r="AG400" s="78"/>
      <c r="AH400" s="80"/>
      <c r="AI400" s="79"/>
      <c r="AJ400" s="79"/>
      <c r="AK400" s="79"/>
      <c r="AL400" s="79"/>
      <c r="AM400" s="79"/>
      <c r="AN400" s="79"/>
      <c r="AO400" s="79"/>
      <c r="AP400" s="79"/>
      <c r="AQ400" s="79"/>
      <c r="AR400" s="79"/>
      <c r="AS400" s="78"/>
      <c r="AT400" s="80"/>
      <c r="AU400" s="79"/>
      <c r="AV400" s="79"/>
      <c r="AW400" s="79"/>
      <c r="AX400" s="79"/>
      <c r="AY400" s="79"/>
      <c r="AZ400" s="79"/>
      <c r="BA400" s="79"/>
      <c r="BB400" s="79"/>
      <c r="BC400" s="79"/>
      <c r="BD400" s="79"/>
      <c r="BE400" s="78"/>
      <c r="BF400" s="80"/>
      <c r="BG400" s="79"/>
      <c r="BH400" s="79"/>
      <c r="BI400" s="79"/>
      <c r="BJ400" s="79"/>
      <c r="BK400" s="79"/>
      <c r="BL400" s="79"/>
      <c r="BM400" s="79"/>
      <c r="BN400" s="79"/>
      <c r="BO400" s="79"/>
      <c r="BP400" s="79"/>
      <c r="BQ400" s="78"/>
      <c r="BR400" s="80"/>
      <c r="BS400" s="79"/>
      <c r="BT400" s="79"/>
      <c r="BU400" s="79"/>
      <c r="BV400" s="79"/>
      <c r="BW400" s="79"/>
      <c r="BX400" s="79"/>
      <c r="BY400" s="79"/>
      <c r="BZ400" s="79"/>
      <c r="CA400" s="79"/>
      <c r="CB400" s="79"/>
      <c r="CC400" s="78"/>
      <c r="CD400" s="41" t="s">
        <v>54</v>
      </c>
    </row>
    <row r="401" spans="1:82" s="150" customFormat="1" ht="15">
      <c r="A401" s="158"/>
      <c r="B401" s="25" t="s">
        <v>763</v>
      </c>
      <c r="C401" s="131" t="s">
        <v>764</v>
      </c>
      <c r="D401" s="132" t="s">
        <v>92</v>
      </c>
      <c r="E401" s="266">
        <f>SUM(Gosforth:Ermelo!E401)</f>
        <v>3</v>
      </c>
      <c r="F401" s="221" t="b">
        <f>(Gosforth!G401+Dalpark!G401+Leandra!G401+Trichardt!G401+Ermelo!G401)=G401</f>
        <v>1</v>
      </c>
      <c r="G401" s="288">
        <f t="shared" ref="G401:G403" si="115">+SUM(H401:CC401)</f>
        <v>0</v>
      </c>
      <c r="H401" s="237">
        <f>SUM(Gosforth:Ermelo!H401)</f>
        <v>0</v>
      </c>
      <c r="I401" s="239">
        <f>SUM(Gosforth:Ermelo!I401)</f>
        <v>0</v>
      </c>
      <c r="J401" s="237">
        <f>SUM(Gosforth:Ermelo!J401)</f>
        <v>0</v>
      </c>
      <c r="K401" s="238">
        <f>SUM(Gosforth:Ermelo!K401)</f>
        <v>0</v>
      </c>
      <c r="L401" s="238">
        <f>SUM(Gosforth:Ermelo!L401)</f>
        <v>0</v>
      </c>
      <c r="M401" s="238">
        <f>SUM(Gosforth:Ermelo!M401)</f>
        <v>0</v>
      </c>
      <c r="N401" s="238">
        <f>SUM(Gosforth:Ermelo!N401)</f>
        <v>0</v>
      </c>
      <c r="O401" s="238">
        <f>SUM(Gosforth:Ermelo!O401)</f>
        <v>0</v>
      </c>
      <c r="P401" s="238">
        <f>SUM(Gosforth:Ermelo!P401)</f>
        <v>0</v>
      </c>
      <c r="Q401" s="238">
        <f>SUM(Gosforth:Ermelo!Q401)</f>
        <v>0</v>
      </c>
      <c r="R401" s="238">
        <f>SUM(Gosforth:Ermelo!R401)</f>
        <v>0</v>
      </c>
      <c r="S401" s="238">
        <f>SUM(Gosforth:Ermelo!S401)</f>
        <v>0</v>
      </c>
      <c r="T401" s="238">
        <f>SUM(Gosforth:Ermelo!T401)</f>
        <v>0</v>
      </c>
      <c r="U401" s="239">
        <f>SUM(Gosforth:Ermelo!U401)</f>
        <v>0</v>
      </c>
      <c r="V401" s="237">
        <f>SUM(Gosforth:Ermelo!V401)</f>
        <v>0</v>
      </c>
      <c r="W401" s="238">
        <f>SUM(Gosforth:Ermelo!W401)</f>
        <v>0</v>
      </c>
      <c r="X401" s="238">
        <f>SUM(Gosforth:Ermelo!X401)</f>
        <v>0</v>
      </c>
      <c r="Y401" s="238">
        <f>SUM(Gosforth:Ermelo!Y401)</f>
        <v>0</v>
      </c>
      <c r="Z401" s="238">
        <f>SUM(Gosforth:Ermelo!Z401)</f>
        <v>0</v>
      </c>
      <c r="AA401" s="238">
        <f>SUM(Gosforth:Ermelo!AA401)</f>
        <v>0</v>
      </c>
      <c r="AB401" s="238">
        <f>SUM(Gosforth:Ermelo!AB401)</f>
        <v>0</v>
      </c>
      <c r="AC401" s="238">
        <f>SUM(Gosforth:Ermelo!AC401)</f>
        <v>0</v>
      </c>
      <c r="AD401" s="238">
        <f>SUM(Gosforth:Ermelo!AD401)</f>
        <v>0</v>
      </c>
      <c r="AE401" s="238">
        <f>SUM(Gosforth:Ermelo!AE401)</f>
        <v>0</v>
      </c>
      <c r="AF401" s="238">
        <f>SUM(Gosforth:Ermelo!AF401)</f>
        <v>0</v>
      </c>
      <c r="AG401" s="239">
        <f>SUM(Gosforth:Ermelo!AG401)</f>
        <v>0</v>
      </c>
      <c r="AH401" s="240">
        <f>SUM(Gosforth:Ermelo!AH401)</f>
        <v>0</v>
      </c>
      <c r="AI401" s="238">
        <f>SUM(Gosforth:Ermelo!AI401)</f>
        <v>0</v>
      </c>
      <c r="AJ401" s="238">
        <f>SUM(Gosforth:Ermelo!AJ401)</f>
        <v>0</v>
      </c>
      <c r="AK401" s="238">
        <f>SUM(Gosforth:Ermelo!AK401)</f>
        <v>0</v>
      </c>
      <c r="AL401" s="238">
        <f>SUM(Gosforth:Ermelo!AL401)</f>
        <v>0</v>
      </c>
      <c r="AM401" s="238">
        <f>SUM(Gosforth:Ermelo!AM401)</f>
        <v>0</v>
      </c>
      <c r="AN401" s="238">
        <f>SUM(Gosforth:Ermelo!AN401)</f>
        <v>0</v>
      </c>
      <c r="AO401" s="238">
        <f>SUM(Gosforth:Ermelo!AO401)</f>
        <v>0</v>
      </c>
      <c r="AP401" s="238">
        <f>SUM(Gosforth:Ermelo!AP401)</f>
        <v>0</v>
      </c>
      <c r="AQ401" s="238">
        <f>SUM(Gosforth:Ermelo!AQ401)</f>
        <v>0</v>
      </c>
      <c r="AR401" s="238">
        <f>SUM(Gosforth:Ermelo!AR401)</f>
        <v>0</v>
      </c>
      <c r="AS401" s="239">
        <f>SUM(Gosforth:Ermelo!AS401)</f>
        <v>0</v>
      </c>
      <c r="AT401" s="240">
        <f>SUM(Gosforth:Ermelo!AT401)</f>
        <v>0</v>
      </c>
      <c r="AU401" s="238">
        <f>SUM(Gosforth:Ermelo!AU401)</f>
        <v>0</v>
      </c>
      <c r="AV401" s="238">
        <f>SUM(Gosforth:Ermelo!AV401)</f>
        <v>0</v>
      </c>
      <c r="AW401" s="238">
        <f>SUM(Gosforth:Ermelo!AW401)</f>
        <v>0</v>
      </c>
      <c r="AX401" s="238">
        <f>SUM(Gosforth:Ermelo!AX401)</f>
        <v>0</v>
      </c>
      <c r="AY401" s="238">
        <f>SUM(Gosforth:Ermelo!AY401)</f>
        <v>0</v>
      </c>
      <c r="AZ401" s="238">
        <f>SUM(Gosforth:Ermelo!AZ401)</f>
        <v>0</v>
      </c>
      <c r="BA401" s="238">
        <f>SUM(Gosforth:Ermelo!BA401)</f>
        <v>0</v>
      </c>
      <c r="BB401" s="238">
        <f>SUM(Gosforth:Ermelo!BB401)</f>
        <v>0</v>
      </c>
      <c r="BC401" s="238">
        <f>SUM(Gosforth:Ermelo!BC401)</f>
        <v>0</v>
      </c>
      <c r="BD401" s="238">
        <f>SUM(Gosforth:Ermelo!BD401)</f>
        <v>0</v>
      </c>
      <c r="BE401" s="239">
        <f>SUM(Gosforth:Ermelo!BE401)</f>
        <v>0</v>
      </c>
      <c r="BF401" s="240">
        <f>SUM(Gosforth:Ermelo!BF401)</f>
        <v>0</v>
      </c>
      <c r="BG401" s="238">
        <f>SUM(Gosforth:Ermelo!BG401)</f>
        <v>0</v>
      </c>
      <c r="BH401" s="238">
        <f>SUM(Gosforth:Ermelo!BH401)</f>
        <v>0</v>
      </c>
      <c r="BI401" s="238">
        <f>SUM(Gosforth:Ermelo!BI401)</f>
        <v>0</v>
      </c>
      <c r="BJ401" s="238">
        <f>SUM(Gosforth:Ermelo!BJ401)</f>
        <v>0</v>
      </c>
      <c r="BK401" s="238">
        <f>SUM(Gosforth:Ermelo!BK401)</f>
        <v>0</v>
      </c>
      <c r="BL401" s="238">
        <f>SUM(Gosforth:Ermelo!BL401)</f>
        <v>0</v>
      </c>
      <c r="BM401" s="238">
        <f>SUM(Gosforth:Ermelo!BM401)</f>
        <v>0</v>
      </c>
      <c r="BN401" s="238">
        <f>SUM(Gosforth:Ermelo!BN401)</f>
        <v>0</v>
      </c>
      <c r="BO401" s="238">
        <f>SUM(Gosforth:Ermelo!BO401)</f>
        <v>0</v>
      </c>
      <c r="BP401" s="238">
        <f>SUM(Gosforth:Ermelo!BP401)</f>
        <v>0</v>
      </c>
      <c r="BQ401" s="239">
        <f>SUM(Gosforth:Ermelo!BQ401)</f>
        <v>0</v>
      </c>
      <c r="BR401" s="240">
        <f>SUM(Gosforth:Ermelo!BR401)</f>
        <v>0</v>
      </c>
      <c r="BS401" s="238">
        <f>SUM(Gosforth:Ermelo!BS401)</f>
        <v>0</v>
      </c>
      <c r="BT401" s="238">
        <f>SUM(Gosforth:Ermelo!BT401)</f>
        <v>0</v>
      </c>
      <c r="BU401" s="238">
        <f>SUM(Gosforth:Ermelo!BU401)</f>
        <v>0</v>
      </c>
      <c r="BV401" s="238">
        <f>SUM(Gosforth:Ermelo!BV401)</f>
        <v>0</v>
      </c>
      <c r="BW401" s="238">
        <f>SUM(Gosforth:Ermelo!BW401)</f>
        <v>0</v>
      </c>
      <c r="BX401" s="238">
        <f>SUM(Gosforth:Ermelo!BX401)</f>
        <v>0</v>
      </c>
      <c r="BY401" s="238">
        <f>SUM(Gosforth:Ermelo!BY401)</f>
        <v>0</v>
      </c>
      <c r="BZ401" s="238">
        <f>SUM(Gosforth:Ermelo!BZ401)</f>
        <v>0</v>
      </c>
      <c r="CA401" s="238">
        <f>SUM(Gosforth:Ermelo!CA401)</f>
        <v>0</v>
      </c>
      <c r="CB401" s="238">
        <f>SUM(Gosforth:Ermelo!CB401)</f>
        <v>0</v>
      </c>
      <c r="CC401" s="239">
        <f>SUM(Gosforth:Ermelo!CC401)</f>
        <v>0</v>
      </c>
      <c r="CD401" s="41" t="s">
        <v>54</v>
      </c>
    </row>
    <row r="402" spans="1:82" s="150" customFormat="1" ht="15">
      <c r="A402" s="158"/>
      <c r="B402" s="25" t="s">
        <v>765</v>
      </c>
      <c r="C402" s="131" t="s">
        <v>577</v>
      </c>
      <c r="D402" s="132" t="s">
        <v>92</v>
      </c>
      <c r="E402" s="266">
        <f>SUM(Gosforth:Ermelo!E402)</f>
        <v>3</v>
      </c>
      <c r="F402" s="221" t="b">
        <f>(Gosforth!G402+Dalpark!G402+Leandra!G402+Trichardt!G402+Ermelo!G402)=G402</f>
        <v>1</v>
      </c>
      <c r="G402" s="288">
        <f t="shared" si="115"/>
        <v>0</v>
      </c>
      <c r="H402" s="237">
        <f>SUM(Gosforth:Ermelo!H402)</f>
        <v>0</v>
      </c>
      <c r="I402" s="239">
        <f>SUM(Gosforth:Ermelo!I402)</f>
        <v>0</v>
      </c>
      <c r="J402" s="237">
        <f>SUM(Gosforth:Ermelo!J402)</f>
        <v>0</v>
      </c>
      <c r="K402" s="238">
        <f>SUM(Gosforth:Ermelo!K402)</f>
        <v>0</v>
      </c>
      <c r="L402" s="238">
        <f>SUM(Gosforth:Ermelo!L402)</f>
        <v>0</v>
      </c>
      <c r="M402" s="238">
        <f>SUM(Gosforth:Ermelo!M402)</f>
        <v>0</v>
      </c>
      <c r="N402" s="238">
        <f>SUM(Gosforth:Ermelo!N402)</f>
        <v>0</v>
      </c>
      <c r="O402" s="238">
        <f>SUM(Gosforth:Ermelo!O402)</f>
        <v>0</v>
      </c>
      <c r="P402" s="238">
        <f>SUM(Gosforth:Ermelo!P402)</f>
        <v>0</v>
      </c>
      <c r="Q402" s="238">
        <f>SUM(Gosforth:Ermelo!Q402)</f>
        <v>0</v>
      </c>
      <c r="R402" s="238">
        <f>SUM(Gosforth:Ermelo!R402)</f>
        <v>0</v>
      </c>
      <c r="S402" s="238">
        <f>SUM(Gosforth:Ermelo!S402)</f>
        <v>0</v>
      </c>
      <c r="T402" s="238">
        <f>SUM(Gosforth:Ermelo!T402)</f>
        <v>0</v>
      </c>
      <c r="U402" s="239">
        <f>SUM(Gosforth:Ermelo!U402)</f>
        <v>0</v>
      </c>
      <c r="V402" s="237">
        <f>SUM(Gosforth:Ermelo!V402)</f>
        <v>0</v>
      </c>
      <c r="W402" s="238">
        <f>SUM(Gosforth:Ermelo!W402)</f>
        <v>0</v>
      </c>
      <c r="X402" s="238">
        <f>SUM(Gosforth:Ermelo!X402)</f>
        <v>0</v>
      </c>
      <c r="Y402" s="238">
        <f>SUM(Gosforth:Ermelo!Y402)</f>
        <v>0</v>
      </c>
      <c r="Z402" s="238">
        <f>SUM(Gosforth:Ermelo!Z402)</f>
        <v>0</v>
      </c>
      <c r="AA402" s="238">
        <f>SUM(Gosforth:Ermelo!AA402)</f>
        <v>0</v>
      </c>
      <c r="AB402" s="238">
        <f>SUM(Gosforth:Ermelo!AB402)</f>
        <v>0</v>
      </c>
      <c r="AC402" s="238">
        <f>SUM(Gosforth:Ermelo!AC402)</f>
        <v>0</v>
      </c>
      <c r="AD402" s="238">
        <f>SUM(Gosforth:Ermelo!AD402)</f>
        <v>0</v>
      </c>
      <c r="AE402" s="238">
        <f>SUM(Gosforth:Ermelo!AE402)</f>
        <v>0</v>
      </c>
      <c r="AF402" s="238">
        <f>SUM(Gosforth:Ermelo!AF402)</f>
        <v>0</v>
      </c>
      <c r="AG402" s="239">
        <f>SUM(Gosforth:Ermelo!AG402)</f>
        <v>0</v>
      </c>
      <c r="AH402" s="240">
        <f>SUM(Gosforth:Ermelo!AH402)</f>
        <v>0</v>
      </c>
      <c r="AI402" s="238">
        <f>SUM(Gosforth:Ermelo!AI402)</f>
        <v>0</v>
      </c>
      <c r="AJ402" s="238">
        <f>SUM(Gosforth:Ermelo!AJ402)</f>
        <v>0</v>
      </c>
      <c r="AK402" s="238">
        <f>SUM(Gosforth:Ermelo!AK402)</f>
        <v>0</v>
      </c>
      <c r="AL402" s="238">
        <f>SUM(Gosforth:Ermelo!AL402)</f>
        <v>0</v>
      </c>
      <c r="AM402" s="238">
        <f>SUM(Gosforth:Ermelo!AM402)</f>
        <v>0</v>
      </c>
      <c r="AN402" s="238">
        <f>SUM(Gosforth:Ermelo!AN402)</f>
        <v>0</v>
      </c>
      <c r="AO402" s="238">
        <f>SUM(Gosforth:Ermelo!AO402)</f>
        <v>0</v>
      </c>
      <c r="AP402" s="238">
        <f>SUM(Gosforth:Ermelo!AP402)</f>
        <v>0</v>
      </c>
      <c r="AQ402" s="238">
        <f>SUM(Gosforth:Ermelo!AQ402)</f>
        <v>0</v>
      </c>
      <c r="AR402" s="238">
        <f>SUM(Gosforth:Ermelo!AR402)</f>
        <v>0</v>
      </c>
      <c r="AS402" s="239">
        <f>SUM(Gosforth:Ermelo!AS402)</f>
        <v>0</v>
      </c>
      <c r="AT402" s="240">
        <f>SUM(Gosforth:Ermelo!AT402)</f>
        <v>0</v>
      </c>
      <c r="AU402" s="238">
        <f>SUM(Gosforth:Ermelo!AU402)</f>
        <v>0</v>
      </c>
      <c r="AV402" s="238">
        <f>SUM(Gosforth:Ermelo!AV402)</f>
        <v>0</v>
      </c>
      <c r="AW402" s="238">
        <f>SUM(Gosforth:Ermelo!AW402)</f>
        <v>0</v>
      </c>
      <c r="AX402" s="238">
        <f>SUM(Gosforth:Ermelo!AX402)</f>
        <v>0</v>
      </c>
      <c r="AY402" s="238">
        <f>SUM(Gosforth:Ermelo!AY402)</f>
        <v>0</v>
      </c>
      <c r="AZ402" s="238">
        <f>SUM(Gosforth:Ermelo!AZ402)</f>
        <v>0</v>
      </c>
      <c r="BA402" s="238">
        <f>SUM(Gosforth:Ermelo!BA402)</f>
        <v>0</v>
      </c>
      <c r="BB402" s="238">
        <f>SUM(Gosforth:Ermelo!BB402)</f>
        <v>0</v>
      </c>
      <c r="BC402" s="238">
        <f>SUM(Gosforth:Ermelo!BC402)</f>
        <v>0</v>
      </c>
      <c r="BD402" s="238">
        <f>SUM(Gosforth:Ermelo!BD402)</f>
        <v>0</v>
      </c>
      <c r="BE402" s="239">
        <f>SUM(Gosforth:Ermelo!BE402)</f>
        <v>0</v>
      </c>
      <c r="BF402" s="240">
        <f>SUM(Gosforth:Ermelo!BF402)</f>
        <v>0</v>
      </c>
      <c r="BG402" s="238">
        <f>SUM(Gosforth:Ermelo!BG402)</f>
        <v>0</v>
      </c>
      <c r="BH402" s="238">
        <f>SUM(Gosforth:Ermelo!BH402)</f>
        <v>0</v>
      </c>
      <c r="BI402" s="238">
        <f>SUM(Gosforth:Ermelo!BI402)</f>
        <v>0</v>
      </c>
      <c r="BJ402" s="238">
        <f>SUM(Gosforth:Ermelo!BJ402)</f>
        <v>0</v>
      </c>
      <c r="BK402" s="238">
        <f>SUM(Gosforth:Ermelo!BK402)</f>
        <v>0</v>
      </c>
      <c r="BL402" s="238">
        <f>SUM(Gosforth:Ermelo!BL402)</f>
        <v>0</v>
      </c>
      <c r="BM402" s="238">
        <f>SUM(Gosforth:Ermelo!BM402)</f>
        <v>0</v>
      </c>
      <c r="BN402" s="238">
        <f>SUM(Gosforth:Ermelo!BN402)</f>
        <v>0</v>
      </c>
      <c r="BO402" s="238">
        <f>SUM(Gosforth:Ermelo!BO402)</f>
        <v>0</v>
      </c>
      <c r="BP402" s="238">
        <f>SUM(Gosforth:Ermelo!BP402)</f>
        <v>0</v>
      </c>
      <c r="BQ402" s="239">
        <f>SUM(Gosforth:Ermelo!BQ402)</f>
        <v>0</v>
      </c>
      <c r="BR402" s="240">
        <f>SUM(Gosforth:Ermelo!BR402)</f>
        <v>0</v>
      </c>
      <c r="BS402" s="238">
        <f>SUM(Gosforth:Ermelo!BS402)</f>
        <v>0</v>
      </c>
      <c r="BT402" s="238">
        <f>SUM(Gosforth:Ermelo!BT402)</f>
        <v>0</v>
      </c>
      <c r="BU402" s="238">
        <f>SUM(Gosforth:Ermelo!BU402)</f>
        <v>0</v>
      </c>
      <c r="BV402" s="238">
        <f>SUM(Gosforth:Ermelo!BV402)</f>
        <v>0</v>
      </c>
      <c r="BW402" s="238">
        <f>SUM(Gosforth:Ermelo!BW402)</f>
        <v>0</v>
      </c>
      <c r="BX402" s="238">
        <f>SUM(Gosforth:Ermelo!BX402)</f>
        <v>0</v>
      </c>
      <c r="BY402" s="238">
        <f>SUM(Gosforth:Ermelo!BY402)</f>
        <v>0</v>
      </c>
      <c r="BZ402" s="238">
        <f>SUM(Gosforth:Ermelo!BZ402)</f>
        <v>0</v>
      </c>
      <c r="CA402" s="238">
        <f>SUM(Gosforth:Ermelo!CA402)</f>
        <v>0</v>
      </c>
      <c r="CB402" s="238">
        <f>SUM(Gosforth:Ermelo!CB402)</f>
        <v>0</v>
      </c>
      <c r="CC402" s="239">
        <f>SUM(Gosforth:Ermelo!CC402)</f>
        <v>0</v>
      </c>
      <c r="CD402" s="41" t="s">
        <v>54</v>
      </c>
    </row>
    <row r="403" spans="1:82" s="150" customFormat="1" ht="15">
      <c r="A403" s="158"/>
      <c r="B403" s="25" t="s">
        <v>766</v>
      </c>
      <c r="C403" s="131" t="s">
        <v>611</v>
      </c>
      <c r="D403" s="132" t="s">
        <v>92</v>
      </c>
      <c r="E403" s="266">
        <f>SUM(Gosforth:Ermelo!E403)</f>
        <v>3</v>
      </c>
      <c r="F403" s="221" t="b">
        <f>(Gosforth!G403+Dalpark!G403+Leandra!G403+Trichardt!G403+Ermelo!G403)=G403</f>
        <v>1</v>
      </c>
      <c r="G403" s="288">
        <f t="shared" si="115"/>
        <v>0</v>
      </c>
      <c r="H403" s="237">
        <f>SUM(Gosforth:Ermelo!H403)</f>
        <v>0</v>
      </c>
      <c r="I403" s="239">
        <f>SUM(Gosforth:Ermelo!I403)</f>
        <v>0</v>
      </c>
      <c r="J403" s="237">
        <f>SUM(Gosforth:Ermelo!J403)</f>
        <v>0</v>
      </c>
      <c r="K403" s="238">
        <f>SUM(Gosforth:Ermelo!K403)</f>
        <v>0</v>
      </c>
      <c r="L403" s="238">
        <f>SUM(Gosforth:Ermelo!L403)</f>
        <v>0</v>
      </c>
      <c r="M403" s="238">
        <f>SUM(Gosforth:Ermelo!M403)</f>
        <v>0</v>
      </c>
      <c r="N403" s="238">
        <f>SUM(Gosforth:Ermelo!N403)</f>
        <v>0</v>
      </c>
      <c r="O403" s="238">
        <f>SUM(Gosforth:Ermelo!O403)</f>
        <v>0</v>
      </c>
      <c r="P403" s="238">
        <f>SUM(Gosforth:Ermelo!P403)</f>
        <v>0</v>
      </c>
      <c r="Q403" s="238">
        <f>SUM(Gosforth:Ermelo!Q403)</f>
        <v>0</v>
      </c>
      <c r="R403" s="238">
        <f>SUM(Gosforth:Ermelo!R403)</f>
        <v>0</v>
      </c>
      <c r="S403" s="238">
        <f>SUM(Gosforth:Ermelo!S403)</f>
        <v>0</v>
      </c>
      <c r="T403" s="238">
        <f>SUM(Gosforth:Ermelo!T403)</f>
        <v>0</v>
      </c>
      <c r="U403" s="239">
        <f>SUM(Gosforth:Ermelo!U403)</f>
        <v>0</v>
      </c>
      <c r="V403" s="237">
        <f>SUM(Gosforth:Ermelo!V403)</f>
        <v>0</v>
      </c>
      <c r="W403" s="238">
        <f>SUM(Gosforth:Ermelo!W403)</f>
        <v>0</v>
      </c>
      <c r="X403" s="238">
        <f>SUM(Gosforth:Ermelo!X403)</f>
        <v>0</v>
      </c>
      <c r="Y403" s="238">
        <f>SUM(Gosforth:Ermelo!Y403)</f>
        <v>0</v>
      </c>
      <c r="Z403" s="238">
        <f>SUM(Gosforth:Ermelo!Z403)</f>
        <v>0</v>
      </c>
      <c r="AA403" s="238">
        <f>SUM(Gosforth:Ermelo!AA403)</f>
        <v>0</v>
      </c>
      <c r="AB403" s="238">
        <f>SUM(Gosforth:Ermelo!AB403)</f>
        <v>0</v>
      </c>
      <c r="AC403" s="238">
        <f>SUM(Gosforth:Ermelo!AC403)</f>
        <v>0</v>
      </c>
      <c r="AD403" s="238">
        <f>SUM(Gosforth:Ermelo!AD403)</f>
        <v>0</v>
      </c>
      <c r="AE403" s="238">
        <f>SUM(Gosforth:Ermelo!AE403)</f>
        <v>0</v>
      </c>
      <c r="AF403" s="238">
        <f>SUM(Gosforth:Ermelo!AF403)</f>
        <v>0</v>
      </c>
      <c r="AG403" s="239">
        <f>SUM(Gosforth:Ermelo!AG403)</f>
        <v>0</v>
      </c>
      <c r="AH403" s="240">
        <f>SUM(Gosforth:Ermelo!AH403)</f>
        <v>0</v>
      </c>
      <c r="AI403" s="238">
        <f>SUM(Gosforth:Ermelo!AI403)</f>
        <v>0</v>
      </c>
      <c r="AJ403" s="238">
        <f>SUM(Gosforth:Ermelo!AJ403)</f>
        <v>0</v>
      </c>
      <c r="AK403" s="238">
        <f>SUM(Gosforth:Ermelo!AK403)</f>
        <v>0</v>
      </c>
      <c r="AL403" s="238">
        <f>SUM(Gosforth:Ermelo!AL403)</f>
        <v>0</v>
      </c>
      <c r="AM403" s="238">
        <f>SUM(Gosforth:Ermelo!AM403)</f>
        <v>0</v>
      </c>
      <c r="AN403" s="238">
        <f>SUM(Gosforth:Ermelo!AN403)</f>
        <v>0</v>
      </c>
      <c r="AO403" s="238">
        <f>SUM(Gosforth:Ermelo!AO403)</f>
        <v>0</v>
      </c>
      <c r="AP403" s="238">
        <f>SUM(Gosforth:Ermelo!AP403)</f>
        <v>0</v>
      </c>
      <c r="AQ403" s="238">
        <f>SUM(Gosforth:Ermelo!AQ403)</f>
        <v>0</v>
      </c>
      <c r="AR403" s="238">
        <f>SUM(Gosforth:Ermelo!AR403)</f>
        <v>0</v>
      </c>
      <c r="AS403" s="239">
        <f>SUM(Gosforth:Ermelo!AS403)</f>
        <v>0</v>
      </c>
      <c r="AT403" s="240">
        <f>SUM(Gosforth:Ermelo!AT403)</f>
        <v>0</v>
      </c>
      <c r="AU403" s="238">
        <f>SUM(Gosforth:Ermelo!AU403)</f>
        <v>0</v>
      </c>
      <c r="AV403" s="238">
        <f>SUM(Gosforth:Ermelo!AV403)</f>
        <v>0</v>
      </c>
      <c r="AW403" s="238">
        <f>SUM(Gosforth:Ermelo!AW403)</f>
        <v>0</v>
      </c>
      <c r="AX403" s="238">
        <f>SUM(Gosforth:Ermelo!AX403)</f>
        <v>0</v>
      </c>
      <c r="AY403" s="238">
        <f>SUM(Gosforth:Ermelo!AY403)</f>
        <v>0</v>
      </c>
      <c r="AZ403" s="238">
        <f>SUM(Gosforth:Ermelo!AZ403)</f>
        <v>0</v>
      </c>
      <c r="BA403" s="238">
        <f>SUM(Gosforth:Ermelo!BA403)</f>
        <v>0</v>
      </c>
      <c r="BB403" s="238">
        <f>SUM(Gosforth:Ermelo!BB403)</f>
        <v>0</v>
      </c>
      <c r="BC403" s="238">
        <f>SUM(Gosforth:Ermelo!BC403)</f>
        <v>0</v>
      </c>
      <c r="BD403" s="238">
        <f>SUM(Gosforth:Ermelo!BD403)</f>
        <v>0</v>
      </c>
      <c r="BE403" s="239">
        <f>SUM(Gosforth:Ermelo!BE403)</f>
        <v>0</v>
      </c>
      <c r="BF403" s="240">
        <f>SUM(Gosforth:Ermelo!BF403)</f>
        <v>0</v>
      </c>
      <c r="BG403" s="238">
        <f>SUM(Gosforth:Ermelo!BG403)</f>
        <v>0</v>
      </c>
      <c r="BH403" s="238">
        <f>SUM(Gosforth:Ermelo!BH403)</f>
        <v>0</v>
      </c>
      <c r="BI403" s="238">
        <f>SUM(Gosforth:Ermelo!BI403)</f>
        <v>0</v>
      </c>
      <c r="BJ403" s="238">
        <f>SUM(Gosforth:Ermelo!BJ403)</f>
        <v>0</v>
      </c>
      <c r="BK403" s="238">
        <f>SUM(Gosforth:Ermelo!BK403)</f>
        <v>0</v>
      </c>
      <c r="BL403" s="238">
        <f>SUM(Gosforth:Ermelo!BL403)</f>
        <v>0</v>
      </c>
      <c r="BM403" s="238">
        <f>SUM(Gosforth:Ermelo!BM403)</f>
        <v>0</v>
      </c>
      <c r="BN403" s="238">
        <f>SUM(Gosforth:Ermelo!BN403)</f>
        <v>0</v>
      </c>
      <c r="BO403" s="238">
        <f>SUM(Gosforth:Ermelo!BO403)</f>
        <v>0</v>
      </c>
      <c r="BP403" s="238">
        <f>SUM(Gosforth:Ermelo!BP403)</f>
        <v>0</v>
      </c>
      <c r="BQ403" s="239">
        <f>SUM(Gosforth:Ermelo!BQ403)</f>
        <v>0</v>
      </c>
      <c r="BR403" s="240">
        <f>SUM(Gosforth:Ermelo!BR403)</f>
        <v>0</v>
      </c>
      <c r="BS403" s="238">
        <f>SUM(Gosforth:Ermelo!BS403)</f>
        <v>0</v>
      </c>
      <c r="BT403" s="238">
        <f>SUM(Gosforth:Ermelo!BT403)</f>
        <v>0</v>
      </c>
      <c r="BU403" s="238">
        <f>SUM(Gosforth:Ermelo!BU403)</f>
        <v>0</v>
      </c>
      <c r="BV403" s="238">
        <f>SUM(Gosforth:Ermelo!BV403)</f>
        <v>0</v>
      </c>
      <c r="BW403" s="238">
        <f>SUM(Gosforth:Ermelo!BW403)</f>
        <v>0</v>
      </c>
      <c r="BX403" s="238">
        <f>SUM(Gosforth:Ermelo!BX403)</f>
        <v>0</v>
      </c>
      <c r="BY403" s="238">
        <f>SUM(Gosforth:Ermelo!BY403)</f>
        <v>0</v>
      </c>
      <c r="BZ403" s="238">
        <f>SUM(Gosforth:Ermelo!BZ403)</f>
        <v>0</v>
      </c>
      <c r="CA403" s="238">
        <f>SUM(Gosforth:Ermelo!CA403)</f>
        <v>0</v>
      </c>
      <c r="CB403" s="238">
        <f>SUM(Gosforth:Ermelo!CB403)</f>
        <v>0</v>
      </c>
      <c r="CC403" s="239">
        <f>SUM(Gosforth:Ermelo!CC403)</f>
        <v>0</v>
      </c>
      <c r="CD403" s="41" t="s">
        <v>54</v>
      </c>
    </row>
    <row r="404" spans="1:82" s="150" customFormat="1" ht="15">
      <c r="A404" s="158"/>
      <c r="B404" s="287" t="s">
        <v>767</v>
      </c>
      <c r="C404" s="286" t="s">
        <v>768</v>
      </c>
      <c r="D404" s="132"/>
      <c r="E404" s="300"/>
      <c r="F404" s="221" t="b">
        <f>(Gosforth!G404+Dalpark!G404+Leandra!G404+Trichardt!G404+Ermelo!G404)=G404</f>
        <v>1</v>
      </c>
      <c r="G404" s="288"/>
      <c r="H404" s="237"/>
      <c r="I404" s="239"/>
      <c r="J404" s="237"/>
      <c r="K404" s="238"/>
      <c r="L404" s="238"/>
      <c r="M404" s="238"/>
      <c r="N404" s="238"/>
      <c r="O404" s="238"/>
      <c r="P404" s="238"/>
      <c r="Q404" s="238"/>
      <c r="R404" s="238"/>
      <c r="S404" s="238"/>
      <c r="T404" s="238"/>
      <c r="U404" s="239"/>
      <c r="V404" s="237"/>
      <c r="W404" s="238"/>
      <c r="X404" s="238"/>
      <c r="Y404" s="238"/>
      <c r="Z404" s="238"/>
      <c r="AA404" s="238"/>
      <c r="AB404" s="238"/>
      <c r="AC404" s="238"/>
      <c r="AD404" s="238"/>
      <c r="AE404" s="238"/>
      <c r="AF404" s="238"/>
      <c r="AG404" s="239"/>
      <c r="AH404" s="240"/>
      <c r="AI404" s="238"/>
      <c r="AJ404" s="238"/>
      <c r="AK404" s="238"/>
      <c r="AL404" s="238"/>
      <c r="AM404" s="238"/>
      <c r="AN404" s="238"/>
      <c r="AO404" s="238"/>
      <c r="AP404" s="238"/>
      <c r="AQ404" s="238"/>
      <c r="AR404" s="238"/>
      <c r="AS404" s="239"/>
      <c r="AT404" s="240"/>
      <c r="AU404" s="238"/>
      <c r="AV404" s="238"/>
      <c r="AW404" s="238"/>
      <c r="AX404" s="238"/>
      <c r="AY404" s="238"/>
      <c r="AZ404" s="238"/>
      <c r="BA404" s="238"/>
      <c r="BB404" s="238"/>
      <c r="BC404" s="238"/>
      <c r="BD404" s="238"/>
      <c r="BE404" s="239"/>
      <c r="BF404" s="240"/>
      <c r="BG404" s="238"/>
      <c r="BH404" s="238"/>
      <c r="BI404" s="238"/>
      <c r="BJ404" s="238"/>
      <c r="BK404" s="238"/>
      <c r="BL404" s="238"/>
      <c r="BM404" s="238"/>
      <c r="BN404" s="238"/>
      <c r="BO404" s="238"/>
      <c r="BP404" s="238"/>
      <c r="BQ404" s="239"/>
      <c r="BR404" s="240"/>
      <c r="BS404" s="238"/>
      <c r="BT404" s="238"/>
      <c r="BU404" s="238"/>
      <c r="BV404" s="238"/>
      <c r="BW404" s="238"/>
      <c r="BX404" s="238"/>
      <c r="BY404" s="238"/>
      <c r="BZ404" s="238"/>
      <c r="CA404" s="238"/>
      <c r="CB404" s="238"/>
      <c r="CC404" s="239"/>
      <c r="CD404" s="41" t="s">
        <v>54</v>
      </c>
    </row>
    <row r="405" spans="1:82" s="150" customFormat="1" ht="15">
      <c r="A405" s="158"/>
      <c r="B405" s="25" t="s">
        <v>769</v>
      </c>
      <c r="C405" s="131" t="s">
        <v>770</v>
      </c>
      <c r="D405" s="132" t="s">
        <v>501</v>
      </c>
      <c r="E405" s="266">
        <f>SUM(Gosforth:Ermelo!E405)</f>
        <v>176</v>
      </c>
      <c r="F405" s="221" t="b">
        <f>(Gosforth!G405+Dalpark!G405+Leandra!G405+Trichardt!G405+Ermelo!G405)=G405</f>
        <v>1</v>
      </c>
      <c r="G405" s="288">
        <f t="shared" ref="G405:G411" si="116">+SUM(H405:CC405)</f>
        <v>0</v>
      </c>
      <c r="H405" s="237">
        <f>SUM(Gosforth:Ermelo!H405)</f>
        <v>0</v>
      </c>
      <c r="I405" s="239">
        <f>SUM(Gosforth:Ermelo!I405)</f>
        <v>0</v>
      </c>
      <c r="J405" s="237">
        <f>SUM(Gosforth:Ermelo!J405)</f>
        <v>0</v>
      </c>
      <c r="K405" s="238">
        <f>SUM(Gosforth:Ermelo!K405)</f>
        <v>0</v>
      </c>
      <c r="L405" s="238">
        <f>SUM(Gosforth:Ermelo!L405)</f>
        <v>0</v>
      </c>
      <c r="M405" s="238">
        <f>SUM(Gosforth:Ermelo!M405)</f>
        <v>0</v>
      </c>
      <c r="N405" s="238">
        <f>SUM(Gosforth:Ermelo!N405)</f>
        <v>0</v>
      </c>
      <c r="O405" s="238">
        <f>SUM(Gosforth:Ermelo!O405)</f>
        <v>0</v>
      </c>
      <c r="P405" s="238">
        <f>SUM(Gosforth:Ermelo!P405)</f>
        <v>0</v>
      </c>
      <c r="Q405" s="238">
        <f>SUM(Gosforth:Ermelo!Q405)</f>
        <v>0</v>
      </c>
      <c r="R405" s="238">
        <f>SUM(Gosforth:Ermelo!R405)</f>
        <v>0</v>
      </c>
      <c r="S405" s="238">
        <f>SUM(Gosforth:Ermelo!S405)</f>
        <v>0</v>
      </c>
      <c r="T405" s="238">
        <f>SUM(Gosforth:Ermelo!T405)</f>
        <v>0</v>
      </c>
      <c r="U405" s="239">
        <f>SUM(Gosforth:Ermelo!U405)</f>
        <v>0</v>
      </c>
      <c r="V405" s="237">
        <f>SUM(Gosforth:Ermelo!V405)</f>
        <v>0</v>
      </c>
      <c r="W405" s="238">
        <f>SUM(Gosforth:Ermelo!W405)</f>
        <v>0</v>
      </c>
      <c r="X405" s="238">
        <f>SUM(Gosforth:Ermelo!X405)</f>
        <v>0</v>
      </c>
      <c r="Y405" s="238">
        <f>SUM(Gosforth:Ermelo!Y405)</f>
        <v>0</v>
      </c>
      <c r="Z405" s="238">
        <f>SUM(Gosforth:Ermelo!Z405)</f>
        <v>0</v>
      </c>
      <c r="AA405" s="238">
        <f>SUM(Gosforth:Ermelo!AA405)</f>
        <v>0</v>
      </c>
      <c r="AB405" s="238">
        <f>SUM(Gosforth:Ermelo!AB405)</f>
        <v>0</v>
      </c>
      <c r="AC405" s="238">
        <f>SUM(Gosforth:Ermelo!AC405)</f>
        <v>0</v>
      </c>
      <c r="AD405" s="238">
        <f>SUM(Gosforth:Ermelo!AD405)</f>
        <v>0</v>
      </c>
      <c r="AE405" s="238">
        <f>SUM(Gosforth:Ermelo!AE405)</f>
        <v>0</v>
      </c>
      <c r="AF405" s="238">
        <f>SUM(Gosforth:Ermelo!AF405)</f>
        <v>0</v>
      </c>
      <c r="AG405" s="239">
        <f>SUM(Gosforth:Ermelo!AG405)</f>
        <v>0</v>
      </c>
      <c r="AH405" s="240">
        <f>SUM(Gosforth:Ermelo!AH405)</f>
        <v>0</v>
      </c>
      <c r="AI405" s="238">
        <f>SUM(Gosforth:Ermelo!AI405)</f>
        <v>0</v>
      </c>
      <c r="AJ405" s="238">
        <f>SUM(Gosforth:Ermelo!AJ405)</f>
        <v>0</v>
      </c>
      <c r="AK405" s="238">
        <f>SUM(Gosforth:Ermelo!AK405)</f>
        <v>0</v>
      </c>
      <c r="AL405" s="238">
        <f>SUM(Gosforth:Ermelo!AL405)</f>
        <v>0</v>
      </c>
      <c r="AM405" s="238">
        <f>SUM(Gosforth:Ermelo!AM405)</f>
        <v>0</v>
      </c>
      <c r="AN405" s="238">
        <f>SUM(Gosforth:Ermelo!AN405)</f>
        <v>0</v>
      </c>
      <c r="AO405" s="238">
        <f>SUM(Gosforth:Ermelo!AO405)</f>
        <v>0</v>
      </c>
      <c r="AP405" s="238">
        <f>SUM(Gosforth:Ermelo!AP405)</f>
        <v>0</v>
      </c>
      <c r="AQ405" s="238">
        <f>SUM(Gosforth:Ermelo!AQ405)</f>
        <v>0</v>
      </c>
      <c r="AR405" s="238">
        <f>SUM(Gosforth:Ermelo!AR405)</f>
        <v>0</v>
      </c>
      <c r="AS405" s="239">
        <f>SUM(Gosforth:Ermelo!AS405)</f>
        <v>0</v>
      </c>
      <c r="AT405" s="240">
        <f>SUM(Gosforth:Ermelo!AT405)</f>
        <v>0</v>
      </c>
      <c r="AU405" s="238">
        <f>SUM(Gosforth:Ermelo!AU405)</f>
        <v>0</v>
      </c>
      <c r="AV405" s="238">
        <f>SUM(Gosforth:Ermelo!AV405)</f>
        <v>0</v>
      </c>
      <c r="AW405" s="238">
        <f>SUM(Gosforth:Ermelo!AW405)</f>
        <v>0</v>
      </c>
      <c r="AX405" s="238">
        <f>SUM(Gosforth:Ermelo!AX405)</f>
        <v>0</v>
      </c>
      <c r="AY405" s="238">
        <f>SUM(Gosforth:Ermelo!AY405)</f>
        <v>0</v>
      </c>
      <c r="AZ405" s="238">
        <f>SUM(Gosforth:Ermelo!AZ405)</f>
        <v>0</v>
      </c>
      <c r="BA405" s="238">
        <f>SUM(Gosforth:Ermelo!BA405)</f>
        <v>0</v>
      </c>
      <c r="BB405" s="238">
        <f>SUM(Gosforth:Ermelo!BB405)</f>
        <v>0</v>
      </c>
      <c r="BC405" s="238">
        <f>SUM(Gosforth:Ermelo!BC405)</f>
        <v>0</v>
      </c>
      <c r="BD405" s="238">
        <f>SUM(Gosforth:Ermelo!BD405)</f>
        <v>0</v>
      </c>
      <c r="BE405" s="239">
        <f>SUM(Gosforth:Ermelo!BE405)</f>
        <v>0</v>
      </c>
      <c r="BF405" s="240">
        <f>SUM(Gosforth:Ermelo!BF405)</f>
        <v>0</v>
      </c>
      <c r="BG405" s="238">
        <f>SUM(Gosforth:Ermelo!BG405)</f>
        <v>0</v>
      </c>
      <c r="BH405" s="238">
        <f>SUM(Gosforth:Ermelo!BH405)</f>
        <v>0</v>
      </c>
      <c r="BI405" s="238">
        <f>SUM(Gosforth:Ermelo!BI405)</f>
        <v>0</v>
      </c>
      <c r="BJ405" s="238">
        <f>SUM(Gosforth:Ermelo!BJ405)</f>
        <v>0</v>
      </c>
      <c r="BK405" s="238">
        <f>SUM(Gosforth:Ermelo!BK405)</f>
        <v>0</v>
      </c>
      <c r="BL405" s="238">
        <f>SUM(Gosforth:Ermelo!BL405)</f>
        <v>0</v>
      </c>
      <c r="BM405" s="238">
        <f>SUM(Gosforth:Ermelo!BM405)</f>
        <v>0</v>
      </c>
      <c r="BN405" s="238">
        <f>SUM(Gosforth:Ermelo!BN405)</f>
        <v>0</v>
      </c>
      <c r="BO405" s="238">
        <f>SUM(Gosforth:Ermelo!BO405)</f>
        <v>0</v>
      </c>
      <c r="BP405" s="238">
        <f>SUM(Gosforth:Ermelo!BP405)</f>
        <v>0</v>
      </c>
      <c r="BQ405" s="239">
        <f>SUM(Gosforth:Ermelo!BQ405)</f>
        <v>0</v>
      </c>
      <c r="BR405" s="240">
        <f>SUM(Gosforth:Ermelo!BR405)</f>
        <v>0</v>
      </c>
      <c r="BS405" s="238">
        <f>SUM(Gosforth:Ermelo!BS405)</f>
        <v>0</v>
      </c>
      <c r="BT405" s="238">
        <f>SUM(Gosforth:Ermelo!BT405)</f>
        <v>0</v>
      </c>
      <c r="BU405" s="238">
        <f>SUM(Gosforth:Ermelo!BU405)</f>
        <v>0</v>
      </c>
      <c r="BV405" s="238">
        <f>SUM(Gosforth:Ermelo!BV405)</f>
        <v>0</v>
      </c>
      <c r="BW405" s="238">
        <f>SUM(Gosforth:Ermelo!BW405)</f>
        <v>0</v>
      </c>
      <c r="BX405" s="238">
        <f>SUM(Gosforth:Ermelo!BX405)</f>
        <v>0</v>
      </c>
      <c r="BY405" s="238">
        <f>SUM(Gosforth:Ermelo!BY405)</f>
        <v>0</v>
      </c>
      <c r="BZ405" s="238">
        <f>SUM(Gosforth:Ermelo!BZ405)</f>
        <v>0</v>
      </c>
      <c r="CA405" s="238">
        <f>SUM(Gosforth:Ermelo!CA405)</f>
        <v>0</v>
      </c>
      <c r="CB405" s="238">
        <f>SUM(Gosforth:Ermelo!CB405)</f>
        <v>0</v>
      </c>
      <c r="CC405" s="239">
        <f>SUM(Gosforth:Ermelo!CC405)</f>
        <v>0</v>
      </c>
      <c r="CD405" s="41" t="s">
        <v>54</v>
      </c>
    </row>
    <row r="406" spans="1:82" s="150" customFormat="1" ht="15">
      <c r="A406" s="158"/>
      <c r="B406" s="25" t="s">
        <v>771</v>
      </c>
      <c r="C406" s="131" t="s">
        <v>772</v>
      </c>
      <c r="D406" s="132" t="s">
        <v>501</v>
      </c>
      <c r="E406" s="266">
        <f>SUM(Gosforth:Ermelo!E406)</f>
        <v>140</v>
      </c>
      <c r="F406" s="221" t="b">
        <f>(Gosforth!G406+Dalpark!G406+Leandra!G406+Trichardt!G406+Ermelo!G406)=G406</f>
        <v>1</v>
      </c>
      <c r="G406" s="288">
        <f t="shared" si="116"/>
        <v>0</v>
      </c>
      <c r="H406" s="237">
        <f>SUM(Gosforth:Ermelo!H406)</f>
        <v>0</v>
      </c>
      <c r="I406" s="239">
        <f>SUM(Gosforth:Ermelo!I406)</f>
        <v>0</v>
      </c>
      <c r="J406" s="237">
        <f>SUM(Gosforth:Ermelo!J406)</f>
        <v>0</v>
      </c>
      <c r="K406" s="238">
        <f>SUM(Gosforth:Ermelo!K406)</f>
        <v>0</v>
      </c>
      <c r="L406" s="238">
        <f>SUM(Gosforth:Ermelo!L406)</f>
        <v>0</v>
      </c>
      <c r="M406" s="238">
        <f>SUM(Gosforth:Ermelo!M406)</f>
        <v>0</v>
      </c>
      <c r="N406" s="238">
        <f>SUM(Gosforth:Ermelo!N406)</f>
        <v>0</v>
      </c>
      <c r="O406" s="238">
        <f>SUM(Gosforth:Ermelo!O406)</f>
        <v>0</v>
      </c>
      <c r="P406" s="238">
        <f>SUM(Gosforth:Ermelo!P406)</f>
        <v>0</v>
      </c>
      <c r="Q406" s="238">
        <f>SUM(Gosforth:Ermelo!Q406)</f>
        <v>0</v>
      </c>
      <c r="R406" s="238">
        <f>SUM(Gosforth:Ermelo!R406)</f>
        <v>0</v>
      </c>
      <c r="S406" s="238">
        <f>SUM(Gosforth:Ermelo!S406)</f>
        <v>0</v>
      </c>
      <c r="T406" s="238">
        <f>SUM(Gosforth:Ermelo!T406)</f>
        <v>0</v>
      </c>
      <c r="U406" s="239">
        <f>SUM(Gosforth:Ermelo!U406)</f>
        <v>0</v>
      </c>
      <c r="V406" s="237">
        <f>SUM(Gosforth:Ermelo!V406)</f>
        <v>0</v>
      </c>
      <c r="W406" s="238">
        <f>SUM(Gosforth:Ermelo!W406)</f>
        <v>0</v>
      </c>
      <c r="X406" s="238">
        <f>SUM(Gosforth:Ermelo!X406)</f>
        <v>0</v>
      </c>
      <c r="Y406" s="238">
        <f>SUM(Gosforth:Ermelo!Y406)</f>
        <v>0</v>
      </c>
      <c r="Z406" s="238">
        <f>SUM(Gosforth:Ermelo!Z406)</f>
        <v>0</v>
      </c>
      <c r="AA406" s="238">
        <f>SUM(Gosforth:Ermelo!AA406)</f>
        <v>0</v>
      </c>
      <c r="AB406" s="238">
        <f>SUM(Gosforth:Ermelo!AB406)</f>
        <v>0</v>
      </c>
      <c r="AC406" s="238">
        <f>SUM(Gosforth:Ermelo!AC406)</f>
        <v>0</v>
      </c>
      <c r="AD406" s="238">
        <f>SUM(Gosforth:Ermelo!AD406)</f>
        <v>0</v>
      </c>
      <c r="AE406" s="238">
        <f>SUM(Gosforth:Ermelo!AE406)</f>
        <v>0</v>
      </c>
      <c r="AF406" s="238">
        <f>SUM(Gosforth:Ermelo!AF406)</f>
        <v>0</v>
      </c>
      <c r="AG406" s="239">
        <f>SUM(Gosforth:Ermelo!AG406)</f>
        <v>0</v>
      </c>
      <c r="AH406" s="240">
        <f>SUM(Gosforth:Ermelo!AH406)</f>
        <v>0</v>
      </c>
      <c r="AI406" s="238">
        <f>SUM(Gosforth:Ermelo!AI406)</f>
        <v>0</v>
      </c>
      <c r="AJ406" s="238">
        <f>SUM(Gosforth:Ermelo!AJ406)</f>
        <v>0</v>
      </c>
      <c r="AK406" s="238">
        <f>SUM(Gosforth:Ermelo!AK406)</f>
        <v>0</v>
      </c>
      <c r="AL406" s="238">
        <f>SUM(Gosforth:Ermelo!AL406)</f>
        <v>0</v>
      </c>
      <c r="AM406" s="238">
        <f>SUM(Gosforth:Ermelo!AM406)</f>
        <v>0</v>
      </c>
      <c r="AN406" s="238">
        <f>SUM(Gosforth:Ermelo!AN406)</f>
        <v>0</v>
      </c>
      <c r="AO406" s="238">
        <f>SUM(Gosforth:Ermelo!AO406)</f>
        <v>0</v>
      </c>
      <c r="AP406" s="238">
        <f>SUM(Gosforth:Ermelo!AP406)</f>
        <v>0</v>
      </c>
      <c r="AQ406" s="238">
        <f>SUM(Gosforth:Ermelo!AQ406)</f>
        <v>0</v>
      </c>
      <c r="AR406" s="238">
        <f>SUM(Gosforth:Ermelo!AR406)</f>
        <v>0</v>
      </c>
      <c r="AS406" s="239">
        <f>SUM(Gosforth:Ermelo!AS406)</f>
        <v>0</v>
      </c>
      <c r="AT406" s="240">
        <f>SUM(Gosforth:Ermelo!AT406)</f>
        <v>0</v>
      </c>
      <c r="AU406" s="238">
        <f>SUM(Gosforth:Ermelo!AU406)</f>
        <v>0</v>
      </c>
      <c r="AV406" s="238">
        <f>SUM(Gosforth:Ermelo!AV406)</f>
        <v>0</v>
      </c>
      <c r="AW406" s="238">
        <f>SUM(Gosforth:Ermelo!AW406)</f>
        <v>0</v>
      </c>
      <c r="AX406" s="238">
        <f>SUM(Gosforth:Ermelo!AX406)</f>
        <v>0</v>
      </c>
      <c r="AY406" s="238">
        <f>SUM(Gosforth:Ermelo!AY406)</f>
        <v>0</v>
      </c>
      <c r="AZ406" s="238">
        <f>SUM(Gosforth:Ermelo!AZ406)</f>
        <v>0</v>
      </c>
      <c r="BA406" s="238">
        <f>SUM(Gosforth:Ermelo!BA406)</f>
        <v>0</v>
      </c>
      <c r="BB406" s="238">
        <f>SUM(Gosforth:Ermelo!BB406)</f>
        <v>0</v>
      </c>
      <c r="BC406" s="238">
        <f>SUM(Gosforth:Ermelo!BC406)</f>
        <v>0</v>
      </c>
      <c r="BD406" s="238">
        <f>SUM(Gosforth:Ermelo!BD406)</f>
        <v>0</v>
      </c>
      <c r="BE406" s="239">
        <f>SUM(Gosforth:Ermelo!BE406)</f>
        <v>0</v>
      </c>
      <c r="BF406" s="240">
        <f>SUM(Gosforth:Ermelo!BF406)</f>
        <v>0</v>
      </c>
      <c r="BG406" s="238">
        <f>SUM(Gosforth:Ermelo!BG406)</f>
        <v>0</v>
      </c>
      <c r="BH406" s="238">
        <f>SUM(Gosforth:Ermelo!BH406)</f>
        <v>0</v>
      </c>
      <c r="BI406" s="238">
        <f>SUM(Gosforth:Ermelo!BI406)</f>
        <v>0</v>
      </c>
      <c r="BJ406" s="238">
        <f>SUM(Gosforth:Ermelo!BJ406)</f>
        <v>0</v>
      </c>
      <c r="BK406" s="238">
        <f>SUM(Gosforth:Ermelo!BK406)</f>
        <v>0</v>
      </c>
      <c r="BL406" s="238">
        <f>SUM(Gosforth:Ermelo!BL406)</f>
        <v>0</v>
      </c>
      <c r="BM406" s="238">
        <f>SUM(Gosforth:Ermelo!BM406)</f>
        <v>0</v>
      </c>
      <c r="BN406" s="238">
        <f>SUM(Gosforth:Ermelo!BN406)</f>
        <v>0</v>
      </c>
      <c r="BO406" s="238">
        <f>SUM(Gosforth:Ermelo!BO406)</f>
        <v>0</v>
      </c>
      <c r="BP406" s="238">
        <f>SUM(Gosforth:Ermelo!BP406)</f>
        <v>0</v>
      </c>
      <c r="BQ406" s="239">
        <f>SUM(Gosforth:Ermelo!BQ406)</f>
        <v>0</v>
      </c>
      <c r="BR406" s="240">
        <f>SUM(Gosforth:Ermelo!BR406)</f>
        <v>0</v>
      </c>
      <c r="BS406" s="238">
        <f>SUM(Gosforth:Ermelo!BS406)</f>
        <v>0</v>
      </c>
      <c r="BT406" s="238">
        <f>SUM(Gosforth:Ermelo!BT406)</f>
        <v>0</v>
      </c>
      <c r="BU406" s="238">
        <f>SUM(Gosforth:Ermelo!BU406)</f>
        <v>0</v>
      </c>
      <c r="BV406" s="238">
        <f>SUM(Gosforth:Ermelo!BV406)</f>
        <v>0</v>
      </c>
      <c r="BW406" s="238">
        <f>SUM(Gosforth:Ermelo!BW406)</f>
        <v>0</v>
      </c>
      <c r="BX406" s="238">
        <f>SUM(Gosforth:Ermelo!BX406)</f>
        <v>0</v>
      </c>
      <c r="BY406" s="238">
        <f>SUM(Gosforth:Ermelo!BY406)</f>
        <v>0</v>
      </c>
      <c r="BZ406" s="238">
        <f>SUM(Gosforth:Ermelo!BZ406)</f>
        <v>0</v>
      </c>
      <c r="CA406" s="238">
        <f>SUM(Gosforth:Ermelo!CA406)</f>
        <v>0</v>
      </c>
      <c r="CB406" s="238">
        <f>SUM(Gosforth:Ermelo!CB406)</f>
        <v>0</v>
      </c>
      <c r="CC406" s="239">
        <f>SUM(Gosforth:Ermelo!CC406)</f>
        <v>0</v>
      </c>
      <c r="CD406" s="41" t="s">
        <v>54</v>
      </c>
    </row>
    <row r="407" spans="1:82" s="150" customFormat="1" ht="15">
      <c r="A407" s="158"/>
      <c r="B407" s="25" t="s">
        <v>773</v>
      </c>
      <c r="C407" s="131" t="s">
        <v>774</v>
      </c>
      <c r="D407" s="132" t="s">
        <v>501</v>
      </c>
      <c r="E407" s="266">
        <f>SUM(Gosforth:Ermelo!E407)</f>
        <v>70</v>
      </c>
      <c r="F407" s="221" t="b">
        <f>(Gosforth!G407+Dalpark!G407+Leandra!G407+Trichardt!G407+Ermelo!G407)=G407</f>
        <v>1</v>
      </c>
      <c r="G407" s="288">
        <f t="shared" si="116"/>
        <v>0</v>
      </c>
      <c r="H407" s="237">
        <f>SUM(Gosforth:Ermelo!H407)</f>
        <v>0</v>
      </c>
      <c r="I407" s="239">
        <f>SUM(Gosforth:Ermelo!I407)</f>
        <v>0</v>
      </c>
      <c r="J407" s="237">
        <f>SUM(Gosforth:Ermelo!J407)</f>
        <v>0</v>
      </c>
      <c r="K407" s="238">
        <f>SUM(Gosforth:Ermelo!K407)</f>
        <v>0</v>
      </c>
      <c r="L407" s="238">
        <f>SUM(Gosforth:Ermelo!L407)</f>
        <v>0</v>
      </c>
      <c r="M407" s="238">
        <f>SUM(Gosforth:Ermelo!M407)</f>
        <v>0</v>
      </c>
      <c r="N407" s="238">
        <f>SUM(Gosforth:Ermelo!N407)</f>
        <v>0</v>
      </c>
      <c r="O407" s="238">
        <f>SUM(Gosforth:Ermelo!O407)</f>
        <v>0</v>
      </c>
      <c r="P407" s="238">
        <f>SUM(Gosforth:Ermelo!P407)</f>
        <v>0</v>
      </c>
      <c r="Q407" s="238">
        <f>SUM(Gosforth:Ermelo!Q407)</f>
        <v>0</v>
      </c>
      <c r="R407" s="238">
        <f>SUM(Gosforth:Ermelo!R407)</f>
        <v>0</v>
      </c>
      <c r="S407" s="238">
        <f>SUM(Gosforth:Ermelo!S407)</f>
        <v>0</v>
      </c>
      <c r="T407" s="238">
        <f>SUM(Gosforth:Ermelo!T407)</f>
        <v>0</v>
      </c>
      <c r="U407" s="239">
        <f>SUM(Gosforth:Ermelo!U407)</f>
        <v>0</v>
      </c>
      <c r="V407" s="237">
        <f>SUM(Gosforth:Ermelo!V407)</f>
        <v>0</v>
      </c>
      <c r="W407" s="238">
        <f>SUM(Gosforth:Ermelo!W407)</f>
        <v>0</v>
      </c>
      <c r="X407" s="238">
        <f>SUM(Gosforth:Ermelo!X407)</f>
        <v>0</v>
      </c>
      <c r="Y407" s="238">
        <f>SUM(Gosforth:Ermelo!Y407)</f>
        <v>0</v>
      </c>
      <c r="Z407" s="238">
        <f>SUM(Gosforth:Ermelo!Z407)</f>
        <v>0</v>
      </c>
      <c r="AA407" s="238">
        <f>SUM(Gosforth:Ermelo!AA407)</f>
        <v>0</v>
      </c>
      <c r="AB407" s="238">
        <f>SUM(Gosforth:Ermelo!AB407)</f>
        <v>0</v>
      </c>
      <c r="AC407" s="238">
        <f>SUM(Gosforth:Ermelo!AC407)</f>
        <v>0</v>
      </c>
      <c r="AD407" s="238">
        <f>SUM(Gosforth:Ermelo!AD407)</f>
        <v>0</v>
      </c>
      <c r="AE407" s="238">
        <f>SUM(Gosforth:Ermelo!AE407)</f>
        <v>0</v>
      </c>
      <c r="AF407" s="238">
        <f>SUM(Gosforth:Ermelo!AF407)</f>
        <v>0</v>
      </c>
      <c r="AG407" s="239">
        <f>SUM(Gosforth:Ermelo!AG407)</f>
        <v>0</v>
      </c>
      <c r="AH407" s="240">
        <f>SUM(Gosforth:Ermelo!AH407)</f>
        <v>0</v>
      </c>
      <c r="AI407" s="238">
        <f>SUM(Gosforth:Ermelo!AI407)</f>
        <v>0</v>
      </c>
      <c r="AJ407" s="238">
        <f>SUM(Gosforth:Ermelo!AJ407)</f>
        <v>0</v>
      </c>
      <c r="AK407" s="238">
        <f>SUM(Gosforth:Ermelo!AK407)</f>
        <v>0</v>
      </c>
      <c r="AL407" s="238">
        <f>SUM(Gosforth:Ermelo!AL407)</f>
        <v>0</v>
      </c>
      <c r="AM407" s="238">
        <f>SUM(Gosforth:Ermelo!AM407)</f>
        <v>0</v>
      </c>
      <c r="AN407" s="238">
        <f>SUM(Gosforth:Ermelo!AN407)</f>
        <v>0</v>
      </c>
      <c r="AO407" s="238">
        <f>SUM(Gosforth:Ermelo!AO407)</f>
        <v>0</v>
      </c>
      <c r="AP407" s="238">
        <f>SUM(Gosforth:Ermelo!AP407)</f>
        <v>0</v>
      </c>
      <c r="AQ407" s="238">
        <f>SUM(Gosforth:Ermelo!AQ407)</f>
        <v>0</v>
      </c>
      <c r="AR407" s="238">
        <f>SUM(Gosforth:Ermelo!AR407)</f>
        <v>0</v>
      </c>
      <c r="AS407" s="239">
        <f>SUM(Gosforth:Ermelo!AS407)</f>
        <v>0</v>
      </c>
      <c r="AT407" s="240">
        <f>SUM(Gosforth:Ermelo!AT407)</f>
        <v>0</v>
      </c>
      <c r="AU407" s="238">
        <f>SUM(Gosforth:Ermelo!AU407)</f>
        <v>0</v>
      </c>
      <c r="AV407" s="238">
        <f>SUM(Gosforth:Ermelo!AV407)</f>
        <v>0</v>
      </c>
      <c r="AW407" s="238">
        <f>SUM(Gosforth:Ermelo!AW407)</f>
        <v>0</v>
      </c>
      <c r="AX407" s="238">
        <f>SUM(Gosforth:Ermelo!AX407)</f>
        <v>0</v>
      </c>
      <c r="AY407" s="238">
        <f>SUM(Gosforth:Ermelo!AY407)</f>
        <v>0</v>
      </c>
      <c r="AZ407" s="238">
        <f>SUM(Gosforth:Ermelo!AZ407)</f>
        <v>0</v>
      </c>
      <c r="BA407" s="238">
        <f>SUM(Gosforth:Ermelo!BA407)</f>
        <v>0</v>
      </c>
      <c r="BB407" s="238">
        <f>SUM(Gosforth:Ermelo!BB407)</f>
        <v>0</v>
      </c>
      <c r="BC407" s="238">
        <f>SUM(Gosforth:Ermelo!BC407)</f>
        <v>0</v>
      </c>
      <c r="BD407" s="238">
        <f>SUM(Gosforth:Ermelo!BD407)</f>
        <v>0</v>
      </c>
      <c r="BE407" s="239">
        <f>SUM(Gosforth:Ermelo!BE407)</f>
        <v>0</v>
      </c>
      <c r="BF407" s="240">
        <f>SUM(Gosforth:Ermelo!BF407)</f>
        <v>0</v>
      </c>
      <c r="BG407" s="238">
        <f>SUM(Gosforth:Ermelo!BG407)</f>
        <v>0</v>
      </c>
      <c r="BH407" s="238">
        <f>SUM(Gosforth:Ermelo!BH407)</f>
        <v>0</v>
      </c>
      <c r="BI407" s="238">
        <f>SUM(Gosforth:Ermelo!BI407)</f>
        <v>0</v>
      </c>
      <c r="BJ407" s="238">
        <f>SUM(Gosforth:Ermelo!BJ407)</f>
        <v>0</v>
      </c>
      <c r="BK407" s="238">
        <f>SUM(Gosforth:Ermelo!BK407)</f>
        <v>0</v>
      </c>
      <c r="BL407" s="238">
        <f>SUM(Gosforth:Ermelo!BL407)</f>
        <v>0</v>
      </c>
      <c r="BM407" s="238">
        <f>SUM(Gosforth:Ermelo!BM407)</f>
        <v>0</v>
      </c>
      <c r="BN407" s="238">
        <f>SUM(Gosforth:Ermelo!BN407)</f>
        <v>0</v>
      </c>
      <c r="BO407" s="238">
        <f>SUM(Gosforth:Ermelo!BO407)</f>
        <v>0</v>
      </c>
      <c r="BP407" s="238">
        <f>SUM(Gosforth:Ermelo!BP407)</f>
        <v>0</v>
      </c>
      <c r="BQ407" s="239">
        <f>SUM(Gosforth:Ermelo!BQ407)</f>
        <v>0</v>
      </c>
      <c r="BR407" s="240">
        <f>SUM(Gosforth:Ermelo!BR407)</f>
        <v>0</v>
      </c>
      <c r="BS407" s="238">
        <f>SUM(Gosforth:Ermelo!BS407)</f>
        <v>0</v>
      </c>
      <c r="BT407" s="238">
        <f>SUM(Gosforth:Ermelo!BT407)</f>
        <v>0</v>
      </c>
      <c r="BU407" s="238">
        <f>SUM(Gosforth:Ermelo!BU407)</f>
        <v>0</v>
      </c>
      <c r="BV407" s="238">
        <f>SUM(Gosforth:Ermelo!BV407)</f>
        <v>0</v>
      </c>
      <c r="BW407" s="238">
        <f>SUM(Gosforth:Ermelo!BW407)</f>
        <v>0</v>
      </c>
      <c r="BX407" s="238">
        <f>SUM(Gosforth:Ermelo!BX407)</f>
        <v>0</v>
      </c>
      <c r="BY407" s="238">
        <f>SUM(Gosforth:Ermelo!BY407)</f>
        <v>0</v>
      </c>
      <c r="BZ407" s="238">
        <f>SUM(Gosforth:Ermelo!BZ407)</f>
        <v>0</v>
      </c>
      <c r="CA407" s="238">
        <f>SUM(Gosforth:Ermelo!CA407)</f>
        <v>0</v>
      </c>
      <c r="CB407" s="238">
        <f>SUM(Gosforth:Ermelo!CB407)</f>
        <v>0</v>
      </c>
      <c r="CC407" s="239">
        <f>SUM(Gosforth:Ermelo!CC407)</f>
        <v>0</v>
      </c>
      <c r="CD407" s="41" t="s">
        <v>54</v>
      </c>
    </row>
    <row r="408" spans="1:82" s="150" customFormat="1" ht="15">
      <c r="A408" s="158"/>
      <c r="B408" s="287" t="s">
        <v>775</v>
      </c>
      <c r="C408" s="286" t="s">
        <v>776</v>
      </c>
      <c r="D408" s="132"/>
      <c r="E408" s="266">
        <f>SUM(Gosforth:Ermelo!E408)</f>
        <v>0</v>
      </c>
      <c r="F408" s="221" t="b">
        <f>(Gosforth!G408+Dalpark!G408+Leandra!G408+Trichardt!G408+Ermelo!G408)=G408</f>
        <v>1</v>
      </c>
      <c r="G408" s="288">
        <f t="shared" si="116"/>
        <v>0</v>
      </c>
      <c r="H408" s="237">
        <f>SUM(Gosforth:Ermelo!H408)</f>
        <v>0</v>
      </c>
      <c r="I408" s="239">
        <f>SUM(Gosforth:Ermelo!I408)</f>
        <v>0</v>
      </c>
      <c r="J408" s="237">
        <f>SUM(Gosforth:Ermelo!J408)</f>
        <v>0</v>
      </c>
      <c r="K408" s="238">
        <f>SUM(Gosforth:Ermelo!K408)</f>
        <v>0</v>
      </c>
      <c r="L408" s="238">
        <f>SUM(Gosforth:Ermelo!L408)</f>
        <v>0</v>
      </c>
      <c r="M408" s="238">
        <f>SUM(Gosforth:Ermelo!M408)</f>
        <v>0</v>
      </c>
      <c r="N408" s="238">
        <f>SUM(Gosforth:Ermelo!N408)</f>
        <v>0</v>
      </c>
      <c r="O408" s="238">
        <f>SUM(Gosforth:Ermelo!O408)</f>
        <v>0</v>
      </c>
      <c r="P408" s="238">
        <f>SUM(Gosforth:Ermelo!P408)</f>
        <v>0</v>
      </c>
      <c r="Q408" s="238">
        <f>SUM(Gosforth:Ermelo!Q408)</f>
        <v>0</v>
      </c>
      <c r="R408" s="238">
        <f>SUM(Gosforth:Ermelo!R408)</f>
        <v>0</v>
      </c>
      <c r="S408" s="238">
        <f>SUM(Gosforth:Ermelo!S408)</f>
        <v>0</v>
      </c>
      <c r="T408" s="238">
        <f>SUM(Gosforth:Ermelo!T408)</f>
        <v>0</v>
      </c>
      <c r="U408" s="239">
        <f>SUM(Gosforth:Ermelo!U408)</f>
        <v>0</v>
      </c>
      <c r="V408" s="237">
        <f>SUM(Gosforth:Ermelo!V408)</f>
        <v>0</v>
      </c>
      <c r="W408" s="238">
        <f>SUM(Gosforth:Ermelo!W408)</f>
        <v>0</v>
      </c>
      <c r="X408" s="238">
        <f>SUM(Gosforth:Ermelo!X408)</f>
        <v>0</v>
      </c>
      <c r="Y408" s="238">
        <f>SUM(Gosforth:Ermelo!Y408)</f>
        <v>0</v>
      </c>
      <c r="Z408" s="238">
        <f>SUM(Gosforth:Ermelo!Z408)</f>
        <v>0</v>
      </c>
      <c r="AA408" s="238">
        <f>SUM(Gosforth:Ermelo!AA408)</f>
        <v>0</v>
      </c>
      <c r="AB408" s="238">
        <f>SUM(Gosforth:Ermelo!AB408)</f>
        <v>0</v>
      </c>
      <c r="AC408" s="238">
        <f>SUM(Gosforth:Ermelo!AC408)</f>
        <v>0</v>
      </c>
      <c r="AD408" s="238">
        <f>SUM(Gosforth:Ermelo!AD408)</f>
        <v>0</v>
      </c>
      <c r="AE408" s="238">
        <f>SUM(Gosforth:Ermelo!AE408)</f>
        <v>0</v>
      </c>
      <c r="AF408" s="238">
        <f>SUM(Gosforth:Ermelo!AF408)</f>
        <v>0</v>
      </c>
      <c r="AG408" s="239">
        <f>SUM(Gosforth:Ermelo!AG408)</f>
        <v>0</v>
      </c>
      <c r="AH408" s="240">
        <f>SUM(Gosforth:Ermelo!AH408)</f>
        <v>0</v>
      </c>
      <c r="AI408" s="238">
        <f>SUM(Gosforth:Ermelo!AI408)</f>
        <v>0</v>
      </c>
      <c r="AJ408" s="238">
        <f>SUM(Gosforth:Ermelo!AJ408)</f>
        <v>0</v>
      </c>
      <c r="AK408" s="238">
        <f>SUM(Gosforth:Ermelo!AK408)</f>
        <v>0</v>
      </c>
      <c r="AL408" s="238">
        <f>SUM(Gosforth:Ermelo!AL408)</f>
        <v>0</v>
      </c>
      <c r="AM408" s="238">
        <f>SUM(Gosforth:Ermelo!AM408)</f>
        <v>0</v>
      </c>
      <c r="AN408" s="238">
        <f>SUM(Gosforth:Ermelo!AN408)</f>
        <v>0</v>
      </c>
      <c r="AO408" s="238">
        <f>SUM(Gosforth:Ermelo!AO408)</f>
        <v>0</v>
      </c>
      <c r="AP408" s="238">
        <f>SUM(Gosforth:Ermelo!AP408)</f>
        <v>0</v>
      </c>
      <c r="AQ408" s="238">
        <f>SUM(Gosforth:Ermelo!AQ408)</f>
        <v>0</v>
      </c>
      <c r="AR408" s="238">
        <f>SUM(Gosforth:Ermelo!AR408)</f>
        <v>0</v>
      </c>
      <c r="AS408" s="239">
        <f>SUM(Gosforth:Ermelo!AS408)</f>
        <v>0</v>
      </c>
      <c r="AT408" s="240">
        <f>SUM(Gosforth:Ermelo!AT408)</f>
        <v>0</v>
      </c>
      <c r="AU408" s="238">
        <f>SUM(Gosforth:Ermelo!AU408)</f>
        <v>0</v>
      </c>
      <c r="AV408" s="238">
        <f>SUM(Gosforth:Ermelo!AV408)</f>
        <v>0</v>
      </c>
      <c r="AW408" s="238">
        <f>SUM(Gosforth:Ermelo!AW408)</f>
        <v>0</v>
      </c>
      <c r="AX408" s="238">
        <f>SUM(Gosforth:Ermelo!AX408)</f>
        <v>0</v>
      </c>
      <c r="AY408" s="238">
        <f>SUM(Gosforth:Ermelo!AY408)</f>
        <v>0</v>
      </c>
      <c r="AZ408" s="238">
        <f>SUM(Gosforth:Ermelo!AZ408)</f>
        <v>0</v>
      </c>
      <c r="BA408" s="238">
        <f>SUM(Gosforth:Ermelo!BA408)</f>
        <v>0</v>
      </c>
      <c r="BB408" s="238">
        <f>SUM(Gosforth:Ermelo!BB408)</f>
        <v>0</v>
      </c>
      <c r="BC408" s="238">
        <f>SUM(Gosforth:Ermelo!BC408)</f>
        <v>0</v>
      </c>
      <c r="BD408" s="238">
        <f>SUM(Gosforth:Ermelo!BD408)</f>
        <v>0</v>
      </c>
      <c r="BE408" s="239">
        <f>SUM(Gosforth:Ermelo!BE408)</f>
        <v>0</v>
      </c>
      <c r="BF408" s="240">
        <f>SUM(Gosforth:Ermelo!BF408)</f>
        <v>0</v>
      </c>
      <c r="BG408" s="238">
        <f>SUM(Gosforth:Ermelo!BG408)</f>
        <v>0</v>
      </c>
      <c r="BH408" s="238">
        <f>SUM(Gosforth:Ermelo!BH408)</f>
        <v>0</v>
      </c>
      <c r="BI408" s="238">
        <f>SUM(Gosforth:Ermelo!BI408)</f>
        <v>0</v>
      </c>
      <c r="BJ408" s="238">
        <f>SUM(Gosforth:Ermelo!BJ408)</f>
        <v>0</v>
      </c>
      <c r="BK408" s="238">
        <f>SUM(Gosforth:Ermelo!BK408)</f>
        <v>0</v>
      </c>
      <c r="BL408" s="238">
        <f>SUM(Gosforth:Ermelo!BL408)</f>
        <v>0</v>
      </c>
      <c r="BM408" s="238">
        <f>SUM(Gosforth:Ermelo!BM408)</f>
        <v>0</v>
      </c>
      <c r="BN408" s="238">
        <f>SUM(Gosforth:Ermelo!BN408)</f>
        <v>0</v>
      </c>
      <c r="BO408" s="238">
        <f>SUM(Gosforth:Ermelo!BO408)</f>
        <v>0</v>
      </c>
      <c r="BP408" s="238">
        <f>SUM(Gosforth:Ermelo!BP408)</f>
        <v>0</v>
      </c>
      <c r="BQ408" s="239">
        <f>SUM(Gosforth:Ermelo!BQ408)</f>
        <v>0</v>
      </c>
      <c r="BR408" s="240">
        <f>SUM(Gosforth:Ermelo!BR408)</f>
        <v>0</v>
      </c>
      <c r="BS408" s="238">
        <f>SUM(Gosforth:Ermelo!BS408)</f>
        <v>0</v>
      </c>
      <c r="BT408" s="238">
        <f>SUM(Gosforth:Ermelo!BT408)</f>
        <v>0</v>
      </c>
      <c r="BU408" s="238">
        <f>SUM(Gosforth:Ermelo!BU408)</f>
        <v>0</v>
      </c>
      <c r="BV408" s="238">
        <f>SUM(Gosforth:Ermelo!BV408)</f>
        <v>0</v>
      </c>
      <c r="BW408" s="238">
        <f>SUM(Gosforth:Ermelo!BW408)</f>
        <v>0</v>
      </c>
      <c r="BX408" s="238">
        <f>SUM(Gosforth:Ermelo!BX408)</f>
        <v>0</v>
      </c>
      <c r="BY408" s="238">
        <f>SUM(Gosforth:Ermelo!BY408)</f>
        <v>0</v>
      </c>
      <c r="BZ408" s="238">
        <f>SUM(Gosforth:Ermelo!BZ408)</f>
        <v>0</v>
      </c>
      <c r="CA408" s="238">
        <f>SUM(Gosforth:Ermelo!CA408)</f>
        <v>0</v>
      </c>
      <c r="CB408" s="238">
        <f>SUM(Gosforth:Ermelo!CB408)</f>
        <v>0</v>
      </c>
      <c r="CC408" s="239">
        <f>SUM(Gosforth:Ermelo!CC408)</f>
        <v>0</v>
      </c>
      <c r="CD408" s="41" t="s">
        <v>54</v>
      </c>
    </row>
    <row r="409" spans="1:82" s="150" customFormat="1" ht="15">
      <c r="A409" s="158"/>
      <c r="B409" s="25" t="s">
        <v>777</v>
      </c>
      <c r="C409" s="131" t="s">
        <v>778</v>
      </c>
      <c r="D409" s="132" t="s">
        <v>243</v>
      </c>
      <c r="E409" s="266">
        <f>SUM(Gosforth:Ermelo!E409)</f>
        <v>390</v>
      </c>
      <c r="F409" s="221" t="b">
        <f>(Gosforth!G409+Dalpark!G409+Leandra!G409+Trichardt!G409+Ermelo!G409)=G409</f>
        <v>1</v>
      </c>
      <c r="G409" s="288">
        <f t="shared" si="116"/>
        <v>0</v>
      </c>
      <c r="H409" s="237">
        <f>SUM(Gosforth:Ermelo!H409)</f>
        <v>0</v>
      </c>
      <c r="I409" s="239">
        <f>SUM(Gosforth:Ermelo!I409)</f>
        <v>0</v>
      </c>
      <c r="J409" s="237">
        <f>SUM(Gosforth:Ermelo!J409)</f>
        <v>0</v>
      </c>
      <c r="K409" s="238">
        <f>SUM(Gosforth:Ermelo!K409)</f>
        <v>0</v>
      </c>
      <c r="L409" s="238">
        <f>SUM(Gosforth:Ermelo!L409)</f>
        <v>0</v>
      </c>
      <c r="M409" s="238">
        <f>SUM(Gosforth:Ermelo!M409)</f>
        <v>0</v>
      </c>
      <c r="N409" s="238">
        <f>SUM(Gosforth:Ermelo!N409)</f>
        <v>0</v>
      </c>
      <c r="O409" s="238">
        <f>SUM(Gosforth:Ermelo!O409)</f>
        <v>0</v>
      </c>
      <c r="P409" s="238">
        <f>SUM(Gosforth:Ermelo!P409)</f>
        <v>0</v>
      </c>
      <c r="Q409" s="238">
        <f>SUM(Gosforth:Ermelo!Q409)</f>
        <v>0</v>
      </c>
      <c r="R409" s="238">
        <f>SUM(Gosforth:Ermelo!R409)</f>
        <v>0</v>
      </c>
      <c r="S409" s="238">
        <f>SUM(Gosforth:Ermelo!S409)</f>
        <v>0</v>
      </c>
      <c r="T409" s="238">
        <f>SUM(Gosforth:Ermelo!T409)</f>
        <v>0</v>
      </c>
      <c r="U409" s="239">
        <f>SUM(Gosforth:Ermelo!U409)</f>
        <v>0</v>
      </c>
      <c r="V409" s="237">
        <f>SUM(Gosforth:Ermelo!V409)</f>
        <v>0</v>
      </c>
      <c r="W409" s="238">
        <f>SUM(Gosforth:Ermelo!W409)</f>
        <v>0</v>
      </c>
      <c r="X409" s="238">
        <f>SUM(Gosforth:Ermelo!X409)</f>
        <v>0</v>
      </c>
      <c r="Y409" s="238">
        <f>SUM(Gosforth:Ermelo!Y409)</f>
        <v>0</v>
      </c>
      <c r="Z409" s="238">
        <f>SUM(Gosforth:Ermelo!Z409)</f>
        <v>0</v>
      </c>
      <c r="AA409" s="238">
        <f>SUM(Gosforth:Ermelo!AA409)</f>
        <v>0</v>
      </c>
      <c r="AB409" s="238">
        <f>SUM(Gosforth:Ermelo!AB409)</f>
        <v>0</v>
      </c>
      <c r="AC409" s="238">
        <f>SUM(Gosforth:Ermelo!AC409)</f>
        <v>0</v>
      </c>
      <c r="AD409" s="238">
        <f>SUM(Gosforth:Ermelo!AD409)</f>
        <v>0</v>
      </c>
      <c r="AE409" s="238">
        <f>SUM(Gosforth:Ermelo!AE409)</f>
        <v>0</v>
      </c>
      <c r="AF409" s="238">
        <f>SUM(Gosforth:Ermelo!AF409)</f>
        <v>0</v>
      </c>
      <c r="AG409" s="239">
        <f>SUM(Gosforth:Ermelo!AG409)</f>
        <v>0</v>
      </c>
      <c r="AH409" s="240">
        <f>SUM(Gosforth:Ermelo!AH409)</f>
        <v>0</v>
      </c>
      <c r="AI409" s="238">
        <f>SUM(Gosforth:Ermelo!AI409)</f>
        <v>0</v>
      </c>
      <c r="AJ409" s="238">
        <f>SUM(Gosforth:Ermelo!AJ409)</f>
        <v>0</v>
      </c>
      <c r="AK409" s="238">
        <f>SUM(Gosforth:Ermelo!AK409)</f>
        <v>0</v>
      </c>
      <c r="AL409" s="238">
        <f>SUM(Gosforth:Ermelo!AL409)</f>
        <v>0</v>
      </c>
      <c r="AM409" s="238">
        <f>SUM(Gosforth:Ermelo!AM409)</f>
        <v>0</v>
      </c>
      <c r="AN409" s="238">
        <f>SUM(Gosforth:Ermelo!AN409)</f>
        <v>0</v>
      </c>
      <c r="AO409" s="238">
        <f>SUM(Gosforth:Ermelo!AO409)</f>
        <v>0</v>
      </c>
      <c r="AP409" s="238">
        <f>SUM(Gosforth:Ermelo!AP409)</f>
        <v>0</v>
      </c>
      <c r="AQ409" s="238">
        <f>SUM(Gosforth:Ermelo!AQ409)</f>
        <v>0</v>
      </c>
      <c r="AR409" s="238">
        <f>SUM(Gosforth:Ermelo!AR409)</f>
        <v>0</v>
      </c>
      <c r="AS409" s="239">
        <f>SUM(Gosforth:Ermelo!AS409)</f>
        <v>0</v>
      </c>
      <c r="AT409" s="240">
        <f>SUM(Gosforth:Ermelo!AT409)</f>
        <v>0</v>
      </c>
      <c r="AU409" s="238">
        <f>SUM(Gosforth:Ermelo!AU409)</f>
        <v>0</v>
      </c>
      <c r="AV409" s="238">
        <f>SUM(Gosforth:Ermelo!AV409)</f>
        <v>0</v>
      </c>
      <c r="AW409" s="238">
        <f>SUM(Gosforth:Ermelo!AW409)</f>
        <v>0</v>
      </c>
      <c r="AX409" s="238">
        <f>SUM(Gosforth:Ermelo!AX409)</f>
        <v>0</v>
      </c>
      <c r="AY409" s="238">
        <f>SUM(Gosforth:Ermelo!AY409)</f>
        <v>0</v>
      </c>
      <c r="AZ409" s="238">
        <f>SUM(Gosforth:Ermelo!AZ409)</f>
        <v>0</v>
      </c>
      <c r="BA409" s="238">
        <f>SUM(Gosforth:Ermelo!BA409)</f>
        <v>0</v>
      </c>
      <c r="BB409" s="238">
        <f>SUM(Gosforth:Ermelo!BB409)</f>
        <v>0</v>
      </c>
      <c r="BC409" s="238">
        <f>SUM(Gosforth:Ermelo!BC409)</f>
        <v>0</v>
      </c>
      <c r="BD409" s="238">
        <f>SUM(Gosforth:Ermelo!BD409)</f>
        <v>0</v>
      </c>
      <c r="BE409" s="239">
        <f>SUM(Gosforth:Ermelo!BE409)</f>
        <v>0</v>
      </c>
      <c r="BF409" s="240">
        <f>SUM(Gosforth:Ermelo!BF409)</f>
        <v>0</v>
      </c>
      <c r="BG409" s="238">
        <f>SUM(Gosforth:Ermelo!BG409)</f>
        <v>0</v>
      </c>
      <c r="BH409" s="238">
        <f>SUM(Gosforth:Ermelo!BH409)</f>
        <v>0</v>
      </c>
      <c r="BI409" s="238">
        <f>SUM(Gosforth:Ermelo!BI409)</f>
        <v>0</v>
      </c>
      <c r="BJ409" s="238">
        <f>SUM(Gosforth:Ermelo!BJ409)</f>
        <v>0</v>
      </c>
      <c r="BK409" s="238">
        <f>SUM(Gosforth:Ermelo!BK409)</f>
        <v>0</v>
      </c>
      <c r="BL409" s="238">
        <f>SUM(Gosforth:Ermelo!BL409)</f>
        <v>0</v>
      </c>
      <c r="BM409" s="238">
        <f>SUM(Gosforth:Ermelo!BM409)</f>
        <v>0</v>
      </c>
      <c r="BN409" s="238">
        <f>SUM(Gosforth:Ermelo!BN409)</f>
        <v>0</v>
      </c>
      <c r="BO409" s="238">
        <f>SUM(Gosforth:Ermelo!BO409)</f>
        <v>0</v>
      </c>
      <c r="BP409" s="238">
        <f>SUM(Gosforth:Ermelo!BP409)</f>
        <v>0</v>
      </c>
      <c r="BQ409" s="239">
        <f>SUM(Gosforth:Ermelo!BQ409)</f>
        <v>0</v>
      </c>
      <c r="BR409" s="240">
        <f>SUM(Gosforth:Ermelo!BR409)</f>
        <v>0</v>
      </c>
      <c r="BS409" s="238">
        <f>SUM(Gosforth:Ermelo!BS409)</f>
        <v>0</v>
      </c>
      <c r="BT409" s="238">
        <f>SUM(Gosforth:Ermelo!BT409)</f>
        <v>0</v>
      </c>
      <c r="BU409" s="238">
        <f>SUM(Gosforth:Ermelo!BU409)</f>
        <v>0</v>
      </c>
      <c r="BV409" s="238">
        <f>SUM(Gosforth:Ermelo!BV409)</f>
        <v>0</v>
      </c>
      <c r="BW409" s="238">
        <f>SUM(Gosforth:Ermelo!BW409)</f>
        <v>0</v>
      </c>
      <c r="BX409" s="238">
        <f>SUM(Gosforth:Ermelo!BX409)</f>
        <v>0</v>
      </c>
      <c r="BY409" s="238">
        <f>SUM(Gosforth:Ermelo!BY409)</f>
        <v>0</v>
      </c>
      <c r="BZ409" s="238">
        <f>SUM(Gosforth:Ermelo!BZ409)</f>
        <v>0</v>
      </c>
      <c r="CA409" s="238">
        <f>SUM(Gosforth:Ermelo!CA409)</f>
        <v>0</v>
      </c>
      <c r="CB409" s="238">
        <f>SUM(Gosforth:Ermelo!CB409)</f>
        <v>0</v>
      </c>
      <c r="CC409" s="239">
        <f>SUM(Gosforth:Ermelo!CC409)</f>
        <v>0</v>
      </c>
      <c r="CD409" s="41" t="s">
        <v>54</v>
      </c>
    </row>
    <row r="410" spans="1:82" s="150" customFormat="1" ht="15">
      <c r="A410" s="158"/>
      <c r="B410" s="25" t="s">
        <v>779</v>
      </c>
      <c r="C410" s="131" t="s">
        <v>780</v>
      </c>
      <c r="D410" s="132" t="s">
        <v>243</v>
      </c>
      <c r="E410" s="266">
        <f>SUM(Gosforth:Ermelo!E410)</f>
        <v>195</v>
      </c>
      <c r="F410" s="221" t="b">
        <f>(Gosforth!G410+Dalpark!G410+Leandra!G410+Trichardt!G410+Ermelo!G410)=G410</f>
        <v>1</v>
      </c>
      <c r="G410" s="288">
        <f t="shared" si="116"/>
        <v>0</v>
      </c>
      <c r="H410" s="237">
        <f>SUM(Gosforth:Ermelo!H410)</f>
        <v>0</v>
      </c>
      <c r="I410" s="239">
        <f>SUM(Gosforth:Ermelo!I410)</f>
        <v>0</v>
      </c>
      <c r="J410" s="237">
        <f>SUM(Gosforth:Ermelo!J410)</f>
        <v>0</v>
      </c>
      <c r="K410" s="238">
        <f>SUM(Gosforth:Ermelo!K410)</f>
        <v>0</v>
      </c>
      <c r="L410" s="238">
        <f>SUM(Gosforth:Ermelo!L410)</f>
        <v>0</v>
      </c>
      <c r="M410" s="238">
        <f>SUM(Gosforth:Ermelo!M410)</f>
        <v>0</v>
      </c>
      <c r="N410" s="238">
        <f>SUM(Gosforth:Ermelo!N410)</f>
        <v>0</v>
      </c>
      <c r="O410" s="238">
        <f>SUM(Gosforth:Ermelo!O410)</f>
        <v>0</v>
      </c>
      <c r="P410" s="238">
        <f>SUM(Gosforth:Ermelo!P410)</f>
        <v>0</v>
      </c>
      <c r="Q410" s="238">
        <f>SUM(Gosforth:Ermelo!Q410)</f>
        <v>0</v>
      </c>
      <c r="R410" s="238">
        <f>SUM(Gosforth:Ermelo!R410)</f>
        <v>0</v>
      </c>
      <c r="S410" s="238">
        <f>SUM(Gosforth:Ermelo!S410)</f>
        <v>0</v>
      </c>
      <c r="T410" s="238">
        <f>SUM(Gosforth:Ermelo!T410)</f>
        <v>0</v>
      </c>
      <c r="U410" s="239">
        <f>SUM(Gosforth:Ermelo!U410)</f>
        <v>0</v>
      </c>
      <c r="V410" s="237">
        <f>SUM(Gosforth:Ermelo!V410)</f>
        <v>0</v>
      </c>
      <c r="W410" s="238">
        <f>SUM(Gosforth:Ermelo!W410)</f>
        <v>0</v>
      </c>
      <c r="X410" s="238">
        <f>SUM(Gosforth:Ermelo!X410)</f>
        <v>0</v>
      </c>
      <c r="Y410" s="238">
        <f>SUM(Gosforth:Ermelo!Y410)</f>
        <v>0</v>
      </c>
      <c r="Z410" s="238">
        <f>SUM(Gosforth:Ermelo!Z410)</f>
        <v>0</v>
      </c>
      <c r="AA410" s="238">
        <f>SUM(Gosforth:Ermelo!AA410)</f>
        <v>0</v>
      </c>
      <c r="AB410" s="238">
        <f>SUM(Gosforth:Ermelo!AB410)</f>
        <v>0</v>
      </c>
      <c r="AC410" s="238">
        <f>SUM(Gosforth:Ermelo!AC410)</f>
        <v>0</v>
      </c>
      <c r="AD410" s="238">
        <f>SUM(Gosforth:Ermelo!AD410)</f>
        <v>0</v>
      </c>
      <c r="AE410" s="238">
        <f>SUM(Gosforth:Ermelo!AE410)</f>
        <v>0</v>
      </c>
      <c r="AF410" s="238">
        <f>SUM(Gosforth:Ermelo!AF410)</f>
        <v>0</v>
      </c>
      <c r="AG410" s="239">
        <f>SUM(Gosforth:Ermelo!AG410)</f>
        <v>0</v>
      </c>
      <c r="AH410" s="240">
        <f>SUM(Gosforth:Ermelo!AH410)</f>
        <v>0</v>
      </c>
      <c r="AI410" s="238">
        <f>SUM(Gosforth:Ermelo!AI410)</f>
        <v>0</v>
      </c>
      <c r="AJ410" s="238">
        <f>SUM(Gosforth:Ermelo!AJ410)</f>
        <v>0</v>
      </c>
      <c r="AK410" s="238">
        <f>SUM(Gosforth:Ermelo!AK410)</f>
        <v>0</v>
      </c>
      <c r="AL410" s="238">
        <f>SUM(Gosforth:Ermelo!AL410)</f>
        <v>0</v>
      </c>
      <c r="AM410" s="238">
        <f>SUM(Gosforth:Ermelo!AM410)</f>
        <v>0</v>
      </c>
      <c r="AN410" s="238">
        <f>SUM(Gosforth:Ermelo!AN410)</f>
        <v>0</v>
      </c>
      <c r="AO410" s="238">
        <f>SUM(Gosforth:Ermelo!AO410)</f>
        <v>0</v>
      </c>
      <c r="AP410" s="238">
        <f>SUM(Gosforth:Ermelo!AP410)</f>
        <v>0</v>
      </c>
      <c r="AQ410" s="238">
        <f>SUM(Gosforth:Ermelo!AQ410)</f>
        <v>0</v>
      </c>
      <c r="AR410" s="238">
        <f>SUM(Gosforth:Ermelo!AR410)</f>
        <v>0</v>
      </c>
      <c r="AS410" s="239">
        <f>SUM(Gosforth:Ermelo!AS410)</f>
        <v>0</v>
      </c>
      <c r="AT410" s="240">
        <f>SUM(Gosforth:Ermelo!AT410)</f>
        <v>0</v>
      </c>
      <c r="AU410" s="238">
        <f>SUM(Gosforth:Ermelo!AU410)</f>
        <v>0</v>
      </c>
      <c r="AV410" s="238">
        <f>SUM(Gosforth:Ermelo!AV410)</f>
        <v>0</v>
      </c>
      <c r="AW410" s="238">
        <f>SUM(Gosforth:Ermelo!AW410)</f>
        <v>0</v>
      </c>
      <c r="AX410" s="238">
        <f>SUM(Gosforth:Ermelo!AX410)</f>
        <v>0</v>
      </c>
      <c r="AY410" s="238">
        <f>SUM(Gosforth:Ermelo!AY410)</f>
        <v>0</v>
      </c>
      <c r="AZ410" s="238">
        <f>SUM(Gosforth:Ermelo!AZ410)</f>
        <v>0</v>
      </c>
      <c r="BA410" s="238">
        <f>SUM(Gosforth:Ermelo!BA410)</f>
        <v>0</v>
      </c>
      <c r="BB410" s="238">
        <f>SUM(Gosforth:Ermelo!BB410)</f>
        <v>0</v>
      </c>
      <c r="BC410" s="238">
        <f>SUM(Gosforth:Ermelo!BC410)</f>
        <v>0</v>
      </c>
      <c r="BD410" s="238">
        <f>SUM(Gosforth:Ermelo!BD410)</f>
        <v>0</v>
      </c>
      <c r="BE410" s="239">
        <f>SUM(Gosforth:Ermelo!BE410)</f>
        <v>0</v>
      </c>
      <c r="BF410" s="240">
        <f>SUM(Gosforth:Ermelo!BF410)</f>
        <v>0</v>
      </c>
      <c r="BG410" s="238">
        <f>SUM(Gosforth:Ermelo!BG410)</f>
        <v>0</v>
      </c>
      <c r="BH410" s="238">
        <f>SUM(Gosforth:Ermelo!BH410)</f>
        <v>0</v>
      </c>
      <c r="BI410" s="238">
        <f>SUM(Gosforth:Ermelo!BI410)</f>
        <v>0</v>
      </c>
      <c r="BJ410" s="238">
        <f>SUM(Gosforth:Ermelo!BJ410)</f>
        <v>0</v>
      </c>
      <c r="BK410" s="238">
        <f>SUM(Gosforth:Ermelo!BK410)</f>
        <v>0</v>
      </c>
      <c r="BL410" s="238">
        <f>SUM(Gosforth:Ermelo!BL410)</f>
        <v>0</v>
      </c>
      <c r="BM410" s="238">
        <f>SUM(Gosforth:Ermelo!BM410)</f>
        <v>0</v>
      </c>
      <c r="BN410" s="238">
        <f>SUM(Gosforth:Ermelo!BN410)</f>
        <v>0</v>
      </c>
      <c r="BO410" s="238">
        <f>SUM(Gosforth:Ermelo!BO410)</f>
        <v>0</v>
      </c>
      <c r="BP410" s="238">
        <f>SUM(Gosforth:Ermelo!BP410)</f>
        <v>0</v>
      </c>
      <c r="BQ410" s="239">
        <f>SUM(Gosforth:Ermelo!BQ410)</f>
        <v>0</v>
      </c>
      <c r="BR410" s="240">
        <f>SUM(Gosforth:Ermelo!BR410)</f>
        <v>0</v>
      </c>
      <c r="BS410" s="238">
        <f>SUM(Gosforth:Ermelo!BS410)</f>
        <v>0</v>
      </c>
      <c r="BT410" s="238">
        <f>SUM(Gosforth:Ermelo!BT410)</f>
        <v>0</v>
      </c>
      <c r="BU410" s="238">
        <f>SUM(Gosforth:Ermelo!BU410)</f>
        <v>0</v>
      </c>
      <c r="BV410" s="238">
        <f>SUM(Gosforth:Ermelo!BV410)</f>
        <v>0</v>
      </c>
      <c r="BW410" s="238">
        <f>SUM(Gosforth:Ermelo!BW410)</f>
        <v>0</v>
      </c>
      <c r="BX410" s="238">
        <f>SUM(Gosforth:Ermelo!BX410)</f>
        <v>0</v>
      </c>
      <c r="BY410" s="238">
        <f>SUM(Gosforth:Ermelo!BY410)</f>
        <v>0</v>
      </c>
      <c r="BZ410" s="238">
        <f>SUM(Gosforth:Ermelo!BZ410)</f>
        <v>0</v>
      </c>
      <c r="CA410" s="238">
        <f>SUM(Gosforth:Ermelo!CA410)</f>
        <v>0</v>
      </c>
      <c r="CB410" s="238">
        <f>SUM(Gosforth:Ermelo!CB410)</f>
        <v>0</v>
      </c>
      <c r="CC410" s="239">
        <f>SUM(Gosforth:Ermelo!CC410)</f>
        <v>0</v>
      </c>
      <c r="CD410" s="41" t="s">
        <v>54</v>
      </c>
    </row>
    <row r="411" spans="1:82" s="150" customFormat="1" ht="15">
      <c r="A411" s="158"/>
      <c r="B411" s="25" t="s">
        <v>781</v>
      </c>
      <c r="C411" s="131" t="s">
        <v>782</v>
      </c>
      <c r="D411" s="132" t="s">
        <v>243</v>
      </c>
      <c r="E411" s="329">
        <f>SUM(Gosforth:Ermelo!E411)</f>
        <v>0</v>
      </c>
      <c r="F411" s="221" t="b">
        <f>(Gosforth!G411+Dalpark!G411+Leandra!G411+Trichardt!G411+Ermelo!G411)=G411</f>
        <v>1</v>
      </c>
      <c r="G411" s="288">
        <f t="shared" si="116"/>
        <v>0</v>
      </c>
      <c r="H411" s="237">
        <f>SUM(Gosforth:Ermelo!H411)</f>
        <v>0</v>
      </c>
      <c r="I411" s="239">
        <f>SUM(Gosforth:Ermelo!I411)</f>
        <v>0</v>
      </c>
      <c r="J411" s="237">
        <f>SUM(Gosforth:Ermelo!J411)</f>
        <v>0</v>
      </c>
      <c r="K411" s="238">
        <f>SUM(Gosforth:Ermelo!K411)</f>
        <v>0</v>
      </c>
      <c r="L411" s="238">
        <f>SUM(Gosforth:Ermelo!L411)</f>
        <v>0</v>
      </c>
      <c r="M411" s="238">
        <f>SUM(Gosforth:Ermelo!M411)</f>
        <v>0</v>
      </c>
      <c r="N411" s="238">
        <f>SUM(Gosforth:Ermelo!N411)</f>
        <v>0</v>
      </c>
      <c r="O411" s="238">
        <f>SUM(Gosforth:Ermelo!O411)</f>
        <v>0</v>
      </c>
      <c r="P411" s="238">
        <f>SUM(Gosforth:Ermelo!P411)</f>
        <v>0</v>
      </c>
      <c r="Q411" s="238">
        <f>SUM(Gosforth:Ermelo!Q411)</f>
        <v>0</v>
      </c>
      <c r="R411" s="238">
        <f>SUM(Gosforth:Ermelo!R411)</f>
        <v>0</v>
      </c>
      <c r="S411" s="238">
        <f>SUM(Gosforth:Ermelo!S411)</f>
        <v>0</v>
      </c>
      <c r="T411" s="238">
        <f>SUM(Gosforth:Ermelo!T411)</f>
        <v>0</v>
      </c>
      <c r="U411" s="239">
        <f>SUM(Gosforth:Ermelo!U411)</f>
        <v>0</v>
      </c>
      <c r="V411" s="237">
        <f>SUM(Gosforth:Ermelo!V411)</f>
        <v>0</v>
      </c>
      <c r="W411" s="238">
        <f>SUM(Gosforth:Ermelo!W411)</f>
        <v>0</v>
      </c>
      <c r="X411" s="238">
        <f>SUM(Gosforth:Ermelo!X411)</f>
        <v>0</v>
      </c>
      <c r="Y411" s="238">
        <f>SUM(Gosforth:Ermelo!Y411)</f>
        <v>0</v>
      </c>
      <c r="Z411" s="238">
        <f>SUM(Gosforth:Ermelo!Z411)</f>
        <v>0</v>
      </c>
      <c r="AA411" s="238">
        <f>SUM(Gosforth:Ermelo!AA411)</f>
        <v>0</v>
      </c>
      <c r="AB411" s="238">
        <f>SUM(Gosforth:Ermelo!AB411)</f>
        <v>0</v>
      </c>
      <c r="AC411" s="238">
        <f>SUM(Gosforth:Ermelo!AC411)</f>
        <v>0</v>
      </c>
      <c r="AD411" s="238">
        <f>SUM(Gosforth:Ermelo!AD411)</f>
        <v>0</v>
      </c>
      <c r="AE411" s="238">
        <f>SUM(Gosforth:Ermelo!AE411)</f>
        <v>0</v>
      </c>
      <c r="AF411" s="238">
        <f>SUM(Gosforth:Ermelo!AF411)</f>
        <v>0</v>
      </c>
      <c r="AG411" s="239">
        <f>SUM(Gosforth:Ermelo!AG411)</f>
        <v>0</v>
      </c>
      <c r="AH411" s="240">
        <f>SUM(Gosforth:Ermelo!AH411)</f>
        <v>0</v>
      </c>
      <c r="AI411" s="238">
        <f>SUM(Gosforth:Ermelo!AI411)</f>
        <v>0</v>
      </c>
      <c r="AJ411" s="238">
        <f>SUM(Gosforth:Ermelo!AJ411)</f>
        <v>0</v>
      </c>
      <c r="AK411" s="238">
        <f>SUM(Gosforth:Ermelo!AK411)</f>
        <v>0</v>
      </c>
      <c r="AL411" s="238">
        <f>SUM(Gosforth:Ermelo!AL411)</f>
        <v>0</v>
      </c>
      <c r="AM411" s="238">
        <f>SUM(Gosforth:Ermelo!AM411)</f>
        <v>0</v>
      </c>
      <c r="AN411" s="238">
        <f>SUM(Gosforth:Ermelo!AN411)</f>
        <v>0</v>
      </c>
      <c r="AO411" s="238">
        <f>SUM(Gosforth:Ermelo!AO411)</f>
        <v>0</v>
      </c>
      <c r="AP411" s="238">
        <f>SUM(Gosforth:Ermelo!AP411)</f>
        <v>0</v>
      </c>
      <c r="AQ411" s="238">
        <f>SUM(Gosforth:Ermelo!AQ411)</f>
        <v>0</v>
      </c>
      <c r="AR411" s="238">
        <f>SUM(Gosforth:Ermelo!AR411)</f>
        <v>0</v>
      </c>
      <c r="AS411" s="239">
        <f>SUM(Gosforth:Ermelo!AS411)</f>
        <v>0</v>
      </c>
      <c r="AT411" s="240">
        <f>SUM(Gosforth:Ermelo!AT411)</f>
        <v>0</v>
      </c>
      <c r="AU411" s="238">
        <f>SUM(Gosforth:Ermelo!AU411)</f>
        <v>0</v>
      </c>
      <c r="AV411" s="238">
        <f>SUM(Gosforth:Ermelo!AV411)</f>
        <v>0</v>
      </c>
      <c r="AW411" s="238">
        <f>SUM(Gosforth:Ermelo!AW411)</f>
        <v>0</v>
      </c>
      <c r="AX411" s="238">
        <f>SUM(Gosforth:Ermelo!AX411)</f>
        <v>0</v>
      </c>
      <c r="AY411" s="238">
        <f>SUM(Gosforth:Ermelo!AY411)</f>
        <v>0</v>
      </c>
      <c r="AZ411" s="238">
        <f>SUM(Gosforth:Ermelo!AZ411)</f>
        <v>0</v>
      </c>
      <c r="BA411" s="238">
        <f>SUM(Gosforth:Ermelo!BA411)</f>
        <v>0</v>
      </c>
      <c r="BB411" s="238">
        <f>SUM(Gosforth:Ermelo!BB411)</f>
        <v>0</v>
      </c>
      <c r="BC411" s="238">
        <f>SUM(Gosforth:Ermelo!BC411)</f>
        <v>0</v>
      </c>
      <c r="BD411" s="238">
        <f>SUM(Gosforth:Ermelo!BD411)</f>
        <v>0</v>
      </c>
      <c r="BE411" s="239">
        <f>SUM(Gosforth:Ermelo!BE411)</f>
        <v>0</v>
      </c>
      <c r="BF411" s="240">
        <f>SUM(Gosforth:Ermelo!BF411)</f>
        <v>0</v>
      </c>
      <c r="BG411" s="238">
        <f>SUM(Gosforth:Ermelo!BG411)</f>
        <v>0</v>
      </c>
      <c r="BH411" s="238">
        <f>SUM(Gosforth:Ermelo!BH411)</f>
        <v>0</v>
      </c>
      <c r="BI411" s="238">
        <f>SUM(Gosforth:Ermelo!BI411)</f>
        <v>0</v>
      </c>
      <c r="BJ411" s="238">
        <f>SUM(Gosforth:Ermelo!BJ411)</f>
        <v>0</v>
      </c>
      <c r="BK411" s="238">
        <f>SUM(Gosforth:Ermelo!BK411)</f>
        <v>0</v>
      </c>
      <c r="BL411" s="238">
        <f>SUM(Gosforth:Ermelo!BL411)</f>
        <v>0</v>
      </c>
      <c r="BM411" s="238">
        <f>SUM(Gosforth:Ermelo!BM411)</f>
        <v>0</v>
      </c>
      <c r="BN411" s="238">
        <f>SUM(Gosforth:Ermelo!BN411)</f>
        <v>0</v>
      </c>
      <c r="BO411" s="238">
        <f>SUM(Gosforth:Ermelo!BO411)</f>
        <v>0</v>
      </c>
      <c r="BP411" s="238">
        <f>SUM(Gosforth:Ermelo!BP411)</f>
        <v>0</v>
      </c>
      <c r="BQ411" s="239">
        <f>SUM(Gosforth:Ermelo!BQ411)</f>
        <v>0</v>
      </c>
      <c r="BR411" s="240">
        <f>SUM(Gosforth:Ermelo!BR411)</f>
        <v>0</v>
      </c>
      <c r="BS411" s="238">
        <f>SUM(Gosforth:Ermelo!BS411)</f>
        <v>0</v>
      </c>
      <c r="BT411" s="238">
        <f>SUM(Gosforth:Ermelo!BT411)</f>
        <v>0</v>
      </c>
      <c r="BU411" s="238">
        <f>SUM(Gosforth:Ermelo!BU411)</f>
        <v>0</v>
      </c>
      <c r="BV411" s="238">
        <f>SUM(Gosforth:Ermelo!BV411)</f>
        <v>0</v>
      </c>
      <c r="BW411" s="238">
        <f>SUM(Gosforth:Ermelo!BW411)</f>
        <v>0</v>
      </c>
      <c r="BX411" s="238">
        <f>SUM(Gosforth:Ermelo!BX411)</f>
        <v>0</v>
      </c>
      <c r="BY411" s="238">
        <f>SUM(Gosforth:Ermelo!BY411)</f>
        <v>0</v>
      </c>
      <c r="BZ411" s="238">
        <f>SUM(Gosforth:Ermelo!BZ411)</f>
        <v>0</v>
      </c>
      <c r="CA411" s="238">
        <f>SUM(Gosforth:Ermelo!CA411)</f>
        <v>0</v>
      </c>
      <c r="CB411" s="238">
        <f>SUM(Gosforth:Ermelo!CB411)</f>
        <v>0</v>
      </c>
      <c r="CC411" s="239">
        <f>SUM(Gosforth:Ermelo!CC411)</f>
        <v>0</v>
      </c>
      <c r="CD411" s="41" t="s">
        <v>54</v>
      </c>
    </row>
    <row r="412" spans="1:82" s="150" customFormat="1" ht="15">
      <c r="A412" s="158"/>
      <c r="B412" s="287" t="s">
        <v>783</v>
      </c>
      <c r="C412" s="286" t="s">
        <v>784</v>
      </c>
      <c r="D412" s="132"/>
      <c r="E412" s="300"/>
      <c r="F412" s="221" t="b">
        <f>(Gosforth!G412+Dalpark!G412+Leandra!G412+Trichardt!G412+Ermelo!G412)=G412</f>
        <v>1</v>
      </c>
      <c r="G412" s="288"/>
      <c r="H412" s="237"/>
      <c r="I412" s="239"/>
      <c r="J412" s="237"/>
      <c r="K412" s="238"/>
      <c r="L412" s="238"/>
      <c r="M412" s="238"/>
      <c r="N412" s="238"/>
      <c r="O412" s="238"/>
      <c r="P412" s="238"/>
      <c r="Q412" s="238"/>
      <c r="R412" s="238"/>
      <c r="S412" s="238"/>
      <c r="T412" s="238"/>
      <c r="U412" s="239"/>
      <c r="V412" s="237"/>
      <c r="W412" s="238"/>
      <c r="X412" s="238"/>
      <c r="Y412" s="238"/>
      <c r="Z412" s="238"/>
      <c r="AA412" s="238"/>
      <c r="AB412" s="238"/>
      <c r="AC412" s="238"/>
      <c r="AD412" s="238"/>
      <c r="AE412" s="238"/>
      <c r="AF412" s="238"/>
      <c r="AG412" s="239"/>
      <c r="AH412" s="240"/>
      <c r="AI412" s="238"/>
      <c r="AJ412" s="238"/>
      <c r="AK412" s="238"/>
      <c r="AL412" s="238"/>
      <c r="AM412" s="238"/>
      <c r="AN412" s="238"/>
      <c r="AO412" s="238"/>
      <c r="AP412" s="238"/>
      <c r="AQ412" s="238"/>
      <c r="AR412" s="238"/>
      <c r="AS412" s="239"/>
      <c r="AT412" s="240"/>
      <c r="AU412" s="238"/>
      <c r="AV412" s="238"/>
      <c r="AW412" s="238"/>
      <c r="AX412" s="238"/>
      <c r="AY412" s="238"/>
      <c r="AZ412" s="238"/>
      <c r="BA412" s="238"/>
      <c r="BB412" s="238"/>
      <c r="BC412" s="238"/>
      <c r="BD412" s="238"/>
      <c r="BE412" s="239"/>
      <c r="BF412" s="240"/>
      <c r="BG412" s="238"/>
      <c r="BH412" s="238"/>
      <c r="BI412" s="238"/>
      <c r="BJ412" s="238"/>
      <c r="BK412" s="238"/>
      <c r="BL412" s="238"/>
      <c r="BM412" s="238"/>
      <c r="BN412" s="238"/>
      <c r="BO412" s="238"/>
      <c r="BP412" s="238"/>
      <c r="BQ412" s="239"/>
      <c r="BR412" s="240"/>
      <c r="BS412" s="238"/>
      <c r="BT412" s="238"/>
      <c r="BU412" s="238"/>
      <c r="BV412" s="238"/>
      <c r="BW412" s="238"/>
      <c r="BX412" s="238"/>
      <c r="BY412" s="238"/>
      <c r="BZ412" s="238"/>
      <c r="CA412" s="238"/>
      <c r="CB412" s="238"/>
      <c r="CC412" s="239"/>
      <c r="CD412" s="41" t="s">
        <v>54</v>
      </c>
    </row>
    <row r="413" spans="1:82" s="150" customFormat="1" ht="15">
      <c r="A413" s="158"/>
      <c r="B413" s="25" t="s">
        <v>785</v>
      </c>
      <c r="C413" s="131" t="s">
        <v>786</v>
      </c>
      <c r="D413" s="132" t="s">
        <v>243</v>
      </c>
      <c r="E413" s="266">
        <f>SUM(Gosforth:Ermelo!E413)</f>
        <v>1</v>
      </c>
      <c r="F413" s="221" t="b">
        <f>(Gosforth!G413+Dalpark!G413+Leandra!G413+Trichardt!G413+Ermelo!G413)=G413</f>
        <v>1</v>
      </c>
      <c r="G413" s="288">
        <f t="shared" ref="G413:G414" si="117">+SUM(H413:CC413)</f>
        <v>0</v>
      </c>
      <c r="H413" s="237">
        <f>SUM(Gosforth:Ermelo!H413)</f>
        <v>0</v>
      </c>
      <c r="I413" s="239">
        <f>SUM(Gosforth:Ermelo!I413)</f>
        <v>0</v>
      </c>
      <c r="J413" s="237">
        <f>SUM(Gosforth:Ermelo!J413)</f>
        <v>0</v>
      </c>
      <c r="K413" s="238">
        <f>SUM(Gosforth:Ermelo!K413)</f>
        <v>0</v>
      </c>
      <c r="L413" s="238">
        <f>SUM(Gosforth:Ermelo!L413)</f>
        <v>0</v>
      </c>
      <c r="M413" s="238">
        <f>SUM(Gosforth:Ermelo!M413)</f>
        <v>0</v>
      </c>
      <c r="N413" s="238">
        <f>SUM(Gosforth:Ermelo!N413)</f>
        <v>0</v>
      </c>
      <c r="O413" s="238">
        <f>SUM(Gosforth:Ermelo!O413)</f>
        <v>0</v>
      </c>
      <c r="P413" s="238">
        <f>SUM(Gosforth:Ermelo!P413)</f>
        <v>0</v>
      </c>
      <c r="Q413" s="238">
        <f>SUM(Gosforth:Ermelo!Q413)</f>
        <v>0</v>
      </c>
      <c r="R413" s="238">
        <f>SUM(Gosforth:Ermelo!R413)</f>
        <v>0</v>
      </c>
      <c r="S413" s="238">
        <f>SUM(Gosforth:Ermelo!S413)</f>
        <v>0</v>
      </c>
      <c r="T413" s="238">
        <f>SUM(Gosforth:Ermelo!T413)</f>
        <v>0</v>
      </c>
      <c r="U413" s="239">
        <f>SUM(Gosforth:Ermelo!U413)</f>
        <v>0</v>
      </c>
      <c r="V413" s="237">
        <f>SUM(Gosforth:Ermelo!V413)</f>
        <v>0</v>
      </c>
      <c r="W413" s="238">
        <f>SUM(Gosforth:Ermelo!W413)</f>
        <v>0</v>
      </c>
      <c r="X413" s="238">
        <f>SUM(Gosforth:Ermelo!X413)</f>
        <v>0</v>
      </c>
      <c r="Y413" s="238">
        <f>SUM(Gosforth:Ermelo!Y413)</f>
        <v>0</v>
      </c>
      <c r="Z413" s="238">
        <f>SUM(Gosforth:Ermelo!Z413)</f>
        <v>0</v>
      </c>
      <c r="AA413" s="238">
        <f>SUM(Gosforth:Ermelo!AA413)</f>
        <v>0</v>
      </c>
      <c r="AB413" s="238">
        <f>SUM(Gosforth:Ermelo!AB413)</f>
        <v>0</v>
      </c>
      <c r="AC413" s="238">
        <f>SUM(Gosforth:Ermelo!AC413)</f>
        <v>0</v>
      </c>
      <c r="AD413" s="238">
        <f>SUM(Gosforth:Ermelo!AD413)</f>
        <v>0</v>
      </c>
      <c r="AE413" s="238">
        <f>SUM(Gosforth:Ermelo!AE413)</f>
        <v>0</v>
      </c>
      <c r="AF413" s="238">
        <f>SUM(Gosforth:Ermelo!AF413)</f>
        <v>0</v>
      </c>
      <c r="AG413" s="239">
        <f>SUM(Gosforth:Ermelo!AG413)</f>
        <v>0</v>
      </c>
      <c r="AH413" s="240">
        <f>SUM(Gosforth:Ermelo!AH413)</f>
        <v>0</v>
      </c>
      <c r="AI413" s="238">
        <f>SUM(Gosforth:Ermelo!AI413)</f>
        <v>0</v>
      </c>
      <c r="AJ413" s="238">
        <f>SUM(Gosforth:Ermelo!AJ413)</f>
        <v>0</v>
      </c>
      <c r="AK413" s="238">
        <f>SUM(Gosforth:Ermelo!AK413)</f>
        <v>0</v>
      </c>
      <c r="AL413" s="238">
        <f>SUM(Gosforth:Ermelo!AL413)</f>
        <v>0</v>
      </c>
      <c r="AM413" s="238">
        <f>SUM(Gosforth:Ermelo!AM413)</f>
        <v>0</v>
      </c>
      <c r="AN413" s="238">
        <f>SUM(Gosforth:Ermelo!AN413)</f>
        <v>0</v>
      </c>
      <c r="AO413" s="238">
        <f>SUM(Gosforth:Ermelo!AO413)</f>
        <v>0</v>
      </c>
      <c r="AP413" s="238">
        <f>SUM(Gosforth:Ermelo!AP413)</f>
        <v>0</v>
      </c>
      <c r="AQ413" s="238">
        <f>SUM(Gosforth:Ermelo!AQ413)</f>
        <v>0</v>
      </c>
      <c r="AR413" s="238">
        <f>SUM(Gosforth:Ermelo!AR413)</f>
        <v>0</v>
      </c>
      <c r="AS413" s="239">
        <f>SUM(Gosforth:Ermelo!AS413)</f>
        <v>0</v>
      </c>
      <c r="AT413" s="240">
        <f>SUM(Gosforth:Ermelo!AT413)</f>
        <v>0</v>
      </c>
      <c r="AU413" s="238">
        <f>SUM(Gosforth:Ermelo!AU413)</f>
        <v>0</v>
      </c>
      <c r="AV413" s="238">
        <f>SUM(Gosforth:Ermelo!AV413)</f>
        <v>0</v>
      </c>
      <c r="AW413" s="238">
        <f>SUM(Gosforth:Ermelo!AW413)</f>
        <v>0</v>
      </c>
      <c r="AX413" s="238">
        <f>SUM(Gosforth:Ermelo!AX413)</f>
        <v>0</v>
      </c>
      <c r="AY413" s="238">
        <f>SUM(Gosforth:Ermelo!AY413)</f>
        <v>0</v>
      </c>
      <c r="AZ413" s="238">
        <f>SUM(Gosforth:Ermelo!AZ413)</f>
        <v>0</v>
      </c>
      <c r="BA413" s="238">
        <f>SUM(Gosforth:Ermelo!BA413)</f>
        <v>0</v>
      </c>
      <c r="BB413" s="238">
        <f>SUM(Gosforth:Ermelo!BB413)</f>
        <v>0</v>
      </c>
      <c r="BC413" s="238">
        <f>SUM(Gosforth:Ermelo!BC413)</f>
        <v>0</v>
      </c>
      <c r="BD413" s="238">
        <f>SUM(Gosforth:Ermelo!BD413)</f>
        <v>0</v>
      </c>
      <c r="BE413" s="239">
        <f>SUM(Gosforth:Ermelo!BE413)</f>
        <v>0</v>
      </c>
      <c r="BF413" s="240">
        <f>SUM(Gosforth:Ermelo!BF413)</f>
        <v>0</v>
      </c>
      <c r="BG413" s="238">
        <f>SUM(Gosforth:Ermelo!BG413)</f>
        <v>0</v>
      </c>
      <c r="BH413" s="238">
        <f>SUM(Gosforth:Ermelo!BH413)</f>
        <v>0</v>
      </c>
      <c r="BI413" s="238">
        <f>SUM(Gosforth:Ermelo!BI413)</f>
        <v>0</v>
      </c>
      <c r="BJ413" s="238">
        <f>SUM(Gosforth:Ermelo!BJ413)</f>
        <v>0</v>
      </c>
      <c r="BK413" s="238">
        <f>SUM(Gosforth:Ermelo!BK413)</f>
        <v>0</v>
      </c>
      <c r="BL413" s="238">
        <f>SUM(Gosforth:Ermelo!BL413)</f>
        <v>0</v>
      </c>
      <c r="BM413" s="238">
        <f>SUM(Gosforth:Ermelo!BM413)</f>
        <v>0</v>
      </c>
      <c r="BN413" s="238">
        <f>SUM(Gosforth:Ermelo!BN413)</f>
        <v>0</v>
      </c>
      <c r="BO413" s="238">
        <f>SUM(Gosforth:Ermelo!BO413)</f>
        <v>0</v>
      </c>
      <c r="BP413" s="238">
        <f>SUM(Gosforth:Ermelo!BP413)</f>
        <v>0</v>
      </c>
      <c r="BQ413" s="239">
        <f>SUM(Gosforth:Ermelo!BQ413)</f>
        <v>0</v>
      </c>
      <c r="BR413" s="240">
        <f>SUM(Gosforth:Ermelo!BR413)</f>
        <v>0</v>
      </c>
      <c r="BS413" s="238">
        <f>SUM(Gosforth:Ermelo!BS413)</f>
        <v>0</v>
      </c>
      <c r="BT413" s="238">
        <f>SUM(Gosforth:Ermelo!BT413)</f>
        <v>0</v>
      </c>
      <c r="BU413" s="238">
        <f>SUM(Gosforth:Ermelo!BU413)</f>
        <v>0</v>
      </c>
      <c r="BV413" s="238">
        <f>SUM(Gosforth:Ermelo!BV413)</f>
        <v>0</v>
      </c>
      <c r="BW413" s="238">
        <f>SUM(Gosforth:Ermelo!BW413)</f>
        <v>0</v>
      </c>
      <c r="BX413" s="238">
        <f>SUM(Gosforth:Ermelo!BX413)</f>
        <v>0</v>
      </c>
      <c r="BY413" s="238">
        <f>SUM(Gosforth:Ermelo!BY413)</f>
        <v>0</v>
      </c>
      <c r="BZ413" s="238">
        <f>SUM(Gosforth:Ermelo!BZ413)</f>
        <v>0</v>
      </c>
      <c r="CA413" s="238">
        <f>SUM(Gosforth:Ermelo!CA413)</f>
        <v>0</v>
      </c>
      <c r="CB413" s="238">
        <f>SUM(Gosforth:Ermelo!CB413)</f>
        <v>0</v>
      </c>
      <c r="CC413" s="239">
        <f>SUM(Gosforth:Ermelo!CC413)</f>
        <v>0</v>
      </c>
      <c r="CD413" s="41" t="s">
        <v>54</v>
      </c>
    </row>
    <row r="414" spans="1:82" s="150" customFormat="1" ht="15">
      <c r="A414" s="158"/>
      <c r="B414" s="25" t="s">
        <v>787</v>
      </c>
      <c r="C414" s="131" t="s">
        <v>788</v>
      </c>
      <c r="D414" s="132" t="s">
        <v>92</v>
      </c>
      <c r="E414" s="266">
        <f>SUM(Gosforth:Ermelo!E414)</f>
        <v>1</v>
      </c>
      <c r="F414" s="221" t="b">
        <f>(Gosforth!G414+Dalpark!G414+Leandra!G414+Trichardt!G414+Ermelo!G414)=G414</f>
        <v>1</v>
      </c>
      <c r="G414" s="288">
        <f t="shared" si="117"/>
        <v>0</v>
      </c>
      <c r="H414" s="237">
        <f>SUM(Gosforth:Ermelo!H414)</f>
        <v>0</v>
      </c>
      <c r="I414" s="239">
        <f>SUM(Gosforth:Ermelo!I414)</f>
        <v>0</v>
      </c>
      <c r="J414" s="237">
        <f>SUM(Gosforth:Ermelo!J414)</f>
        <v>0</v>
      </c>
      <c r="K414" s="238">
        <f>SUM(Gosforth:Ermelo!K414)</f>
        <v>0</v>
      </c>
      <c r="L414" s="238">
        <f>SUM(Gosforth:Ermelo!L414)</f>
        <v>0</v>
      </c>
      <c r="M414" s="238">
        <f>SUM(Gosforth:Ermelo!M414)</f>
        <v>0</v>
      </c>
      <c r="N414" s="238">
        <f>SUM(Gosforth:Ermelo!N414)</f>
        <v>0</v>
      </c>
      <c r="O414" s="238">
        <f>SUM(Gosforth:Ermelo!O414)</f>
        <v>0</v>
      </c>
      <c r="P414" s="238">
        <f>SUM(Gosforth:Ermelo!P414)</f>
        <v>0</v>
      </c>
      <c r="Q414" s="238">
        <f>SUM(Gosforth:Ermelo!Q414)</f>
        <v>0</v>
      </c>
      <c r="R414" s="238">
        <f>SUM(Gosforth:Ermelo!R414)</f>
        <v>0</v>
      </c>
      <c r="S414" s="238">
        <f>SUM(Gosforth:Ermelo!S414)</f>
        <v>0</v>
      </c>
      <c r="T414" s="238">
        <f>SUM(Gosforth:Ermelo!T414)</f>
        <v>0</v>
      </c>
      <c r="U414" s="239">
        <f>SUM(Gosforth:Ermelo!U414)</f>
        <v>0</v>
      </c>
      <c r="V414" s="237">
        <f>SUM(Gosforth:Ermelo!V414)</f>
        <v>0</v>
      </c>
      <c r="W414" s="238">
        <f>SUM(Gosforth:Ermelo!W414)</f>
        <v>0</v>
      </c>
      <c r="X414" s="238">
        <f>SUM(Gosforth:Ermelo!X414)</f>
        <v>0</v>
      </c>
      <c r="Y414" s="238">
        <f>SUM(Gosforth:Ermelo!Y414)</f>
        <v>0</v>
      </c>
      <c r="Z414" s="238">
        <f>SUM(Gosforth:Ermelo!Z414)</f>
        <v>0</v>
      </c>
      <c r="AA414" s="238">
        <f>SUM(Gosforth:Ermelo!AA414)</f>
        <v>0</v>
      </c>
      <c r="AB414" s="238">
        <f>SUM(Gosforth:Ermelo!AB414)</f>
        <v>0</v>
      </c>
      <c r="AC414" s="238">
        <f>SUM(Gosforth:Ermelo!AC414)</f>
        <v>0</v>
      </c>
      <c r="AD414" s="238">
        <f>SUM(Gosforth:Ermelo!AD414)</f>
        <v>0</v>
      </c>
      <c r="AE414" s="238">
        <f>SUM(Gosforth:Ermelo!AE414)</f>
        <v>0</v>
      </c>
      <c r="AF414" s="238">
        <f>SUM(Gosforth:Ermelo!AF414)</f>
        <v>0</v>
      </c>
      <c r="AG414" s="239">
        <f>SUM(Gosforth:Ermelo!AG414)</f>
        <v>0</v>
      </c>
      <c r="AH414" s="240">
        <f>SUM(Gosforth:Ermelo!AH414)</f>
        <v>0</v>
      </c>
      <c r="AI414" s="238">
        <f>SUM(Gosforth:Ermelo!AI414)</f>
        <v>0</v>
      </c>
      <c r="AJ414" s="238">
        <f>SUM(Gosforth:Ermelo!AJ414)</f>
        <v>0</v>
      </c>
      <c r="AK414" s="238">
        <f>SUM(Gosforth:Ermelo!AK414)</f>
        <v>0</v>
      </c>
      <c r="AL414" s="238">
        <f>SUM(Gosforth:Ermelo!AL414)</f>
        <v>0</v>
      </c>
      <c r="AM414" s="238">
        <f>SUM(Gosforth:Ermelo!AM414)</f>
        <v>0</v>
      </c>
      <c r="AN414" s="238">
        <f>SUM(Gosforth:Ermelo!AN414)</f>
        <v>0</v>
      </c>
      <c r="AO414" s="238">
        <f>SUM(Gosforth:Ermelo!AO414)</f>
        <v>0</v>
      </c>
      <c r="AP414" s="238">
        <f>SUM(Gosforth:Ermelo!AP414)</f>
        <v>0</v>
      </c>
      <c r="AQ414" s="238">
        <f>SUM(Gosforth:Ermelo!AQ414)</f>
        <v>0</v>
      </c>
      <c r="AR414" s="238">
        <f>SUM(Gosforth:Ermelo!AR414)</f>
        <v>0</v>
      </c>
      <c r="AS414" s="239">
        <f>SUM(Gosforth:Ermelo!AS414)</f>
        <v>0</v>
      </c>
      <c r="AT414" s="240">
        <f>SUM(Gosforth:Ermelo!AT414)</f>
        <v>0</v>
      </c>
      <c r="AU414" s="238">
        <f>SUM(Gosforth:Ermelo!AU414)</f>
        <v>0</v>
      </c>
      <c r="AV414" s="238">
        <f>SUM(Gosforth:Ermelo!AV414)</f>
        <v>0</v>
      </c>
      <c r="AW414" s="238">
        <f>SUM(Gosforth:Ermelo!AW414)</f>
        <v>0</v>
      </c>
      <c r="AX414" s="238">
        <f>SUM(Gosforth:Ermelo!AX414)</f>
        <v>0</v>
      </c>
      <c r="AY414" s="238">
        <f>SUM(Gosforth:Ermelo!AY414)</f>
        <v>0</v>
      </c>
      <c r="AZ414" s="238">
        <f>SUM(Gosforth:Ermelo!AZ414)</f>
        <v>0</v>
      </c>
      <c r="BA414" s="238">
        <f>SUM(Gosforth:Ermelo!BA414)</f>
        <v>0</v>
      </c>
      <c r="BB414" s="238">
        <f>SUM(Gosforth:Ermelo!BB414)</f>
        <v>0</v>
      </c>
      <c r="BC414" s="238">
        <f>SUM(Gosforth:Ermelo!BC414)</f>
        <v>0</v>
      </c>
      <c r="BD414" s="238">
        <f>SUM(Gosforth:Ermelo!BD414)</f>
        <v>0</v>
      </c>
      <c r="BE414" s="239">
        <f>SUM(Gosforth:Ermelo!BE414)</f>
        <v>0</v>
      </c>
      <c r="BF414" s="240">
        <f>SUM(Gosforth:Ermelo!BF414)</f>
        <v>0</v>
      </c>
      <c r="BG414" s="238">
        <f>SUM(Gosforth:Ermelo!BG414)</f>
        <v>0</v>
      </c>
      <c r="BH414" s="238">
        <f>SUM(Gosforth:Ermelo!BH414)</f>
        <v>0</v>
      </c>
      <c r="BI414" s="238">
        <f>SUM(Gosforth:Ermelo!BI414)</f>
        <v>0</v>
      </c>
      <c r="BJ414" s="238">
        <f>SUM(Gosforth:Ermelo!BJ414)</f>
        <v>0</v>
      </c>
      <c r="BK414" s="238">
        <f>SUM(Gosforth:Ermelo!BK414)</f>
        <v>0</v>
      </c>
      <c r="BL414" s="238">
        <f>SUM(Gosforth:Ermelo!BL414)</f>
        <v>0</v>
      </c>
      <c r="BM414" s="238">
        <f>SUM(Gosforth:Ermelo!BM414)</f>
        <v>0</v>
      </c>
      <c r="BN414" s="238">
        <f>SUM(Gosforth:Ermelo!BN414)</f>
        <v>0</v>
      </c>
      <c r="BO414" s="238">
        <f>SUM(Gosforth:Ermelo!BO414)</f>
        <v>0</v>
      </c>
      <c r="BP414" s="238">
        <f>SUM(Gosforth:Ermelo!BP414)</f>
        <v>0</v>
      </c>
      <c r="BQ414" s="239">
        <f>SUM(Gosforth:Ermelo!BQ414)</f>
        <v>0</v>
      </c>
      <c r="BR414" s="240">
        <f>SUM(Gosforth:Ermelo!BR414)</f>
        <v>0</v>
      </c>
      <c r="BS414" s="238">
        <f>SUM(Gosforth:Ermelo!BS414)</f>
        <v>0</v>
      </c>
      <c r="BT414" s="238">
        <f>SUM(Gosforth:Ermelo!BT414)</f>
        <v>0</v>
      </c>
      <c r="BU414" s="238">
        <f>SUM(Gosforth:Ermelo!BU414)</f>
        <v>0</v>
      </c>
      <c r="BV414" s="238">
        <f>SUM(Gosforth:Ermelo!BV414)</f>
        <v>0</v>
      </c>
      <c r="BW414" s="238">
        <f>SUM(Gosforth:Ermelo!BW414)</f>
        <v>0</v>
      </c>
      <c r="BX414" s="238">
        <f>SUM(Gosforth:Ermelo!BX414)</f>
        <v>0</v>
      </c>
      <c r="BY414" s="238">
        <f>SUM(Gosforth:Ermelo!BY414)</f>
        <v>0</v>
      </c>
      <c r="BZ414" s="238">
        <f>SUM(Gosforth:Ermelo!BZ414)</f>
        <v>0</v>
      </c>
      <c r="CA414" s="238">
        <f>SUM(Gosforth:Ermelo!CA414)</f>
        <v>0</v>
      </c>
      <c r="CB414" s="238">
        <f>SUM(Gosforth:Ermelo!CB414)</f>
        <v>0</v>
      </c>
      <c r="CC414" s="239">
        <f>SUM(Gosforth:Ermelo!CC414)</f>
        <v>0</v>
      </c>
      <c r="CD414" s="41" t="s">
        <v>54</v>
      </c>
    </row>
    <row r="415" spans="1:82" s="150" customFormat="1" ht="15">
      <c r="A415" s="158"/>
      <c r="B415" s="287" t="s">
        <v>789</v>
      </c>
      <c r="C415" s="286" t="s">
        <v>790</v>
      </c>
      <c r="D415" s="132"/>
      <c r="E415" s="300"/>
      <c r="F415" s="221" t="b">
        <f>(Gosforth!G415+Dalpark!G415+Leandra!G415+Trichardt!G415+Ermelo!G415)=G415</f>
        <v>1</v>
      </c>
      <c r="G415" s="288"/>
      <c r="H415" s="237"/>
      <c r="I415" s="239"/>
      <c r="J415" s="237"/>
      <c r="K415" s="238"/>
      <c r="L415" s="238"/>
      <c r="M415" s="238"/>
      <c r="N415" s="238"/>
      <c r="O415" s="238"/>
      <c r="P415" s="238"/>
      <c r="Q415" s="238"/>
      <c r="R415" s="238"/>
      <c r="S415" s="238"/>
      <c r="T415" s="238"/>
      <c r="U415" s="239"/>
      <c r="V415" s="237"/>
      <c r="W415" s="238"/>
      <c r="X415" s="238"/>
      <c r="Y415" s="238"/>
      <c r="Z415" s="238"/>
      <c r="AA415" s="238"/>
      <c r="AB415" s="238"/>
      <c r="AC415" s="238"/>
      <c r="AD415" s="238"/>
      <c r="AE415" s="238"/>
      <c r="AF415" s="238"/>
      <c r="AG415" s="239"/>
      <c r="AH415" s="240"/>
      <c r="AI415" s="238"/>
      <c r="AJ415" s="238"/>
      <c r="AK415" s="238"/>
      <c r="AL415" s="238"/>
      <c r="AM415" s="238"/>
      <c r="AN415" s="238"/>
      <c r="AO415" s="238"/>
      <c r="AP415" s="238"/>
      <c r="AQ415" s="238"/>
      <c r="AR415" s="238"/>
      <c r="AS415" s="239"/>
      <c r="AT415" s="240"/>
      <c r="AU415" s="238"/>
      <c r="AV415" s="238"/>
      <c r="AW415" s="238"/>
      <c r="AX415" s="238"/>
      <c r="AY415" s="238"/>
      <c r="AZ415" s="238"/>
      <c r="BA415" s="238"/>
      <c r="BB415" s="238"/>
      <c r="BC415" s="238"/>
      <c r="BD415" s="238"/>
      <c r="BE415" s="239"/>
      <c r="BF415" s="240"/>
      <c r="BG415" s="238"/>
      <c r="BH415" s="238"/>
      <c r="BI415" s="238"/>
      <c r="BJ415" s="238"/>
      <c r="BK415" s="238"/>
      <c r="BL415" s="238"/>
      <c r="BM415" s="238"/>
      <c r="BN415" s="238"/>
      <c r="BO415" s="238"/>
      <c r="BP415" s="238"/>
      <c r="BQ415" s="239"/>
      <c r="BR415" s="240"/>
      <c r="BS415" s="238"/>
      <c r="BT415" s="238"/>
      <c r="BU415" s="238"/>
      <c r="BV415" s="238"/>
      <c r="BW415" s="238"/>
      <c r="BX415" s="238"/>
      <c r="BY415" s="238"/>
      <c r="BZ415" s="238"/>
      <c r="CA415" s="238"/>
      <c r="CB415" s="238"/>
      <c r="CC415" s="239"/>
      <c r="CD415" s="41" t="s">
        <v>54</v>
      </c>
    </row>
    <row r="416" spans="1:82" s="150" customFormat="1" ht="15">
      <c r="A416" s="158"/>
      <c r="B416" s="25" t="s">
        <v>791</v>
      </c>
      <c r="C416" s="131" t="s">
        <v>792</v>
      </c>
      <c r="D416" s="132" t="s">
        <v>92</v>
      </c>
      <c r="E416" s="266">
        <f>SUM(Gosforth:Ermelo!E416)</f>
        <v>2</v>
      </c>
      <c r="F416" s="221" t="b">
        <f>(Gosforth!G416+Dalpark!G416+Leandra!G416+Trichardt!G416+Ermelo!G416)=G416</f>
        <v>1</v>
      </c>
      <c r="G416" s="288">
        <f t="shared" ref="G416:G418" si="118">+SUM(H416:CC416)</f>
        <v>0</v>
      </c>
      <c r="H416" s="237">
        <f>SUM(Gosforth:Ermelo!H416)</f>
        <v>0</v>
      </c>
      <c r="I416" s="239">
        <f>SUM(Gosforth:Ermelo!I416)</f>
        <v>0</v>
      </c>
      <c r="J416" s="237">
        <f>SUM(Gosforth:Ermelo!J416)</f>
        <v>0</v>
      </c>
      <c r="K416" s="238">
        <f>SUM(Gosforth:Ermelo!K416)</f>
        <v>0</v>
      </c>
      <c r="L416" s="238">
        <f>SUM(Gosforth:Ermelo!L416)</f>
        <v>0</v>
      </c>
      <c r="M416" s="238">
        <f>SUM(Gosforth:Ermelo!M416)</f>
        <v>0</v>
      </c>
      <c r="N416" s="238">
        <f>SUM(Gosforth:Ermelo!N416)</f>
        <v>0</v>
      </c>
      <c r="O416" s="238">
        <f>SUM(Gosforth:Ermelo!O416)</f>
        <v>0</v>
      </c>
      <c r="P416" s="238">
        <f>SUM(Gosforth:Ermelo!P416)</f>
        <v>0</v>
      </c>
      <c r="Q416" s="238">
        <f>SUM(Gosforth:Ermelo!Q416)</f>
        <v>0</v>
      </c>
      <c r="R416" s="238">
        <f>SUM(Gosforth:Ermelo!R416)</f>
        <v>0</v>
      </c>
      <c r="S416" s="238">
        <f>SUM(Gosforth:Ermelo!S416)</f>
        <v>0</v>
      </c>
      <c r="T416" s="238">
        <f>SUM(Gosforth:Ermelo!T416)</f>
        <v>0</v>
      </c>
      <c r="U416" s="239">
        <f>SUM(Gosforth:Ermelo!U416)</f>
        <v>0</v>
      </c>
      <c r="V416" s="237">
        <f>SUM(Gosforth:Ermelo!V416)</f>
        <v>0</v>
      </c>
      <c r="W416" s="238">
        <f>SUM(Gosforth:Ermelo!W416)</f>
        <v>0</v>
      </c>
      <c r="X416" s="238">
        <f>SUM(Gosforth:Ermelo!X416)</f>
        <v>0</v>
      </c>
      <c r="Y416" s="238">
        <f>SUM(Gosforth:Ermelo!Y416)</f>
        <v>0</v>
      </c>
      <c r="Z416" s="238">
        <f>SUM(Gosforth:Ermelo!Z416)</f>
        <v>0</v>
      </c>
      <c r="AA416" s="238">
        <f>SUM(Gosforth:Ermelo!AA416)</f>
        <v>0</v>
      </c>
      <c r="AB416" s="238">
        <f>SUM(Gosforth:Ermelo!AB416)</f>
        <v>0</v>
      </c>
      <c r="AC416" s="238">
        <f>SUM(Gosforth:Ermelo!AC416)</f>
        <v>0</v>
      </c>
      <c r="AD416" s="238">
        <f>SUM(Gosforth:Ermelo!AD416)</f>
        <v>0</v>
      </c>
      <c r="AE416" s="238">
        <f>SUM(Gosforth:Ermelo!AE416)</f>
        <v>0</v>
      </c>
      <c r="AF416" s="238">
        <f>SUM(Gosforth:Ermelo!AF416)</f>
        <v>0</v>
      </c>
      <c r="AG416" s="239">
        <f>SUM(Gosforth:Ermelo!AG416)</f>
        <v>0</v>
      </c>
      <c r="AH416" s="240">
        <f>SUM(Gosforth:Ermelo!AH416)</f>
        <v>0</v>
      </c>
      <c r="AI416" s="238">
        <f>SUM(Gosforth:Ermelo!AI416)</f>
        <v>0</v>
      </c>
      <c r="AJ416" s="238">
        <f>SUM(Gosforth:Ermelo!AJ416)</f>
        <v>0</v>
      </c>
      <c r="AK416" s="238">
        <f>SUM(Gosforth:Ermelo!AK416)</f>
        <v>0</v>
      </c>
      <c r="AL416" s="238">
        <f>SUM(Gosforth:Ermelo!AL416)</f>
        <v>0</v>
      </c>
      <c r="AM416" s="238">
        <f>SUM(Gosforth:Ermelo!AM416)</f>
        <v>0</v>
      </c>
      <c r="AN416" s="238">
        <f>SUM(Gosforth:Ermelo!AN416)</f>
        <v>0</v>
      </c>
      <c r="AO416" s="238">
        <f>SUM(Gosforth:Ermelo!AO416)</f>
        <v>0</v>
      </c>
      <c r="AP416" s="238">
        <f>SUM(Gosforth:Ermelo!AP416)</f>
        <v>0</v>
      </c>
      <c r="AQ416" s="238">
        <f>SUM(Gosforth:Ermelo!AQ416)</f>
        <v>0</v>
      </c>
      <c r="AR416" s="238">
        <f>SUM(Gosforth:Ermelo!AR416)</f>
        <v>0</v>
      </c>
      <c r="AS416" s="239">
        <f>SUM(Gosforth:Ermelo!AS416)</f>
        <v>0</v>
      </c>
      <c r="AT416" s="240">
        <f>SUM(Gosforth:Ermelo!AT416)</f>
        <v>0</v>
      </c>
      <c r="AU416" s="238">
        <f>SUM(Gosforth:Ermelo!AU416)</f>
        <v>0</v>
      </c>
      <c r="AV416" s="238">
        <f>SUM(Gosforth:Ermelo!AV416)</f>
        <v>0</v>
      </c>
      <c r="AW416" s="238">
        <f>SUM(Gosforth:Ermelo!AW416)</f>
        <v>0</v>
      </c>
      <c r="AX416" s="238">
        <f>SUM(Gosforth:Ermelo!AX416)</f>
        <v>0</v>
      </c>
      <c r="AY416" s="238">
        <f>SUM(Gosforth:Ermelo!AY416)</f>
        <v>0</v>
      </c>
      <c r="AZ416" s="238">
        <f>SUM(Gosforth:Ermelo!AZ416)</f>
        <v>0</v>
      </c>
      <c r="BA416" s="238">
        <f>SUM(Gosforth:Ermelo!BA416)</f>
        <v>0</v>
      </c>
      <c r="BB416" s="238">
        <f>SUM(Gosforth:Ermelo!BB416)</f>
        <v>0</v>
      </c>
      <c r="BC416" s="238">
        <f>SUM(Gosforth:Ermelo!BC416)</f>
        <v>0</v>
      </c>
      <c r="BD416" s="238">
        <f>SUM(Gosforth:Ermelo!BD416)</f>
        <v>0</v>
      </c>
      <c r="BE416" s="239">
        <f>SUM(Gosforth:Ermelo!BE416)</f>
        <v>0</v>
      </c>
      <c r="BF416" s="240">
        <f>SUM(Gosforth:Ermelo!BF416)</f>
        <v>0</v>
      </c>
      <c r="BG416" s="238">
        <f>SUM(Gosforth:Ermelo!BG416)</f>
        <v>0</v>
      </c>
      <c r="BH416" s="238">
        <f>SUM(Gosforth:Ermelo!BH416)</f>
        <v>0</v>
      </c>
      <c r="BI416" s="238">
        <f>SUM(Gosforth:Ermelo!BI416)</f>
        <v>0</v>
      </c>
      <c r="BJ416" s="238">
        <f>SUM(Gosforth:Ermelo!BJ416)</f>
        <v>0</v>
      </c>
      <c r="BK416" s="238">
        <f>SUM(Gosforth:Ermelo!BK416)</f>
        <v>0</v>
      </c>
      <c r="BL416" s="238">
        <f>SUM(Gosforth:Ermelo!BL416)</f>
        <v>0</v>
      </c>
      <c r="BM416" s="238">
        <f>SUM(Gosforth:Ermelo!BM416)</f>
        <v>0</v>
      </c>
      <c r="BN416" s="238">
        <f>SUM(Gosforth:Ermelo!BN416)</f>
        <v>0</v>
      </c>
      <c r="BO416" s="238">
        <f>SUM(Gosforth:Ermelo!BO416)</f>
        <v>0</v>
      </c>
      <c r="BP416" s="238">
        <f>SUM(Gosforth:Ermelo!BP416)</f>
        <v>0</v>
      </c>
      <c r="BQ416" s="239">
        <f>SUM(Gosforth:Ermelo!BQ416)</f>
        <v>0</v>
      </c>
      <c r="BR416" s="240">
        <f>SUM(Gosforth:Ermelo!BR416)</f>
        <v>0</v>
      </c>
      <c r="BS416" s="238">
        <f>SUM(Gosforth:Ermelo!BS416)</f>
        <v>0</v>
      </c>
      <c r="BT416" s="238">
        <f>SUM(Gosforth:Ermelo!BT416)</f>
        <v>0</v>
      </c>
      <c r="BU416" s="238">
        <f>SUM(Gosforth:Ermelo!BU416)</f>
        <v>0</v>
      </c>
      <c r="BV416" s="238">
        <f>SUM(Gosforth:Ermelo!BV416)</f>
        <v>0</v>
      </c>
      <c r="BW416" s="238">
        <f>SUM(Gosforth:Ermelo!BW416)</f>
        <v>0</v>
      </c>
      <c r="BX416" s="238">
        <f>SUM(Gosforth:Ermelo!BX416)</f>
        <v>0</v>
      </c>
      <c r="BY416" s="238">
        <f>SUM(Gosforth:Ermelo!BY416)</f>
        <v>0</v>
      </c>
      <c r="BZ416" s="238">
        <f>SUM(Gosforth:Ermelo!BZ416)</f>
        <v>0</v>
      </c>
      <c r="CA416" s="238">
        <f>SUM(Gosforth:Ermelo!CA416)</f>
        <v>0</v>
      </c>
      <c r="CB416" s="238">
        <f>SUM(Gosforth:Ermelo!CB416)</f>
        <v>0</v>
      </c>
      <c r="CC416" s="239">
        <f>SUM(Gosforth:Ermelo!CC416)</f>
        <v>0</v>
      </c>
      <c r="CD416" s="41" t="s">
        <v>54</v>
      </c>
    </row>
    <row r="417" spans="1:82" s="150" customFormat="1" ht="15">
      <c r="A417" s="158"/>
      <c r="B417" s="25" t="s">
        <v>793</v>
      </c>
      <c r="C417" s="131" t="s">
        <v>794</v>
      </c>
      <c r="D417" s="132" t="s">
        <v>92</v>
      </c>
      <c r="E417" s="266">
        <f>SUM(Gosforth:Ermelo!E417)</f>
        <v>2</v>
      </c>
      <c r="F417" s="221" t="b">
        <f>(Gosforth!G417+Dalpark!G417+Leandra!G417+Trichardt!G417+Ermelo!G417)=G417</f>
        <v>1</v>
      </c>
      <c r="G417" s="288">
        <f t="shared" si="118"/>
        <v>0</v>
      </c>
      <c r="H417" s="237">
        <f>SUM(Gosforth:Ermelo!H417)</f>
        <v>0</v>
      </c>
      <c r="I417" s="239">
        <f>SUM(Gosforth:Ermelo!I417)</f>
        <v>0</v>
      </c>
      <c r="J417" s="237">
        <f>SUM(Gosforth:Ermelo!J417)</f>
        <v>0</v>
      </c>
      <c r="K417" s="238">
        <f>SUM(Gosforth:Ermelo!K417)</f>
        <v>0</v>
      </c>
      <c r="L417" s="238">
        <f>SUM(Gosforth:Ermelo!L417)</f>
        <v>0</v>
      </c>
      <c r="M417" s="238">
        <f>SUM(Gosforth:Ermelo!M417)</f>
        <v>0</v>
      </c>
      <c r="N417" s="238">
        <f>SUM(Gosforth:Ermelo!N417)</f>
        <v>0</v>
      </c>
      <c r="O417" s="238">
        <f>SUM(Gosforth:Ermelo!O417)</f>
        <v>0</v>
      </c>
      <c r="P417" s="238">
        <f>SUM(Gosforth:Ermelo!P417)</f>
        <v>0</v>
      </c>
      <c r="Q417" s="238">
        <f>SUM(Gosforth:Ermelo!Q417)</f>
        <v>0</v>
      </c>
      <c r="R417" s="238">
        <f>SUM(Gosforth:Ermelo!R417)</f>
        <v>0</v>
      </c>
      <c r="S417" s="238">
        <f>SUM(Gosforth:Ermelo!S417)</f>
        <v>0</v>
      </c>
      <c r="T417" s="238">
        <f>SUM(Gosforth:Ermelo!T417)</f>
        <v>0</v>
      </c>
      <c r="U417" s="239">
        <f>SUM(Gosforth:Ermelo!U417)</f>
        <v>0</v>
      </c>
      <c r="V417" s="237">
        <f>SUM(Gosforth:Ermelo!V417)</f>
        <v>0</v>
      </c>
      <c r="W417" s="238">
        <f>SUM(Gosforth:Ermelo!W417)</f>
        <v>0</v>
      </c>
      <c r="X417" s="238">
        <f>SUM(Gosforth:Ermelo!X417)</f>
        <v>0</v>
      </c>
      <c r="Y417" s="238">
        <f>SUM(Gosforth:Ermelo!Y417)</f>
        <v>0</v>
      </c>
      <c r="Z417" s="238">
        <f>SUM(Gosforth:Ermelo!Z417)</f>
        <v>0</v>
      </c>
      <c r="AA417" s="238">
        <f>SUM(Gosforth:Ermelo!AA417)</f>
        <v>0</v>
      </c>
      <c r="AB417" s="238">
        <f>SUM(Gosforth:Ermelo!AB417)</f>
        <v>0</v>
      </c>
      <c r="AC417" s="238">
        <f>SUM(Gosforth:Ermelo!AC417)</f>
        <v>0</v>
      </c>
      <c r="AD417" s="238">
        <f>SUM(Gosforth:Ermelo!AD417)</f>
        <v>0</v>
      </c>
      <c r="AE417" s="238">
        <f>SUM(Gosforth:Ermelo!AE417)</f>
        <v>0</v>
      </c>
      <c r="AF417" s="238">
        <f>SUM(Gosforth:Ermelo!AF417)</f>
        <v>0</v>
      </c>
      <c r="AG417" s="239">
        <f>SUM(Gosforth:Ermelo!AG417)</f>
        <v>0</v>
      </c>
      <c r="AH417" s="240">
        <f>SUM(Gosforth:Ermelo!AH417)</f>
        <v>0</v>
      </c>
      <c r="AI417" s="238">
        <f>SUM(Gosforth:Ermelo!AI417)</f>
        <v>0</v>
      </c>
      <c r="AJ417" s="238">
        <f>SUM(Gosforth:Ermelo!AJ417)</f>
        <v>0</v>
      </c>
      <c r="AK417" s="238">
        <f>SUM(Gosforth:Ermelo!AK417)</f>
        <v>0</v>
      </c>
      <c r="AL417" s="238">
        <f>SUM(Gosforth:Ermelo!AL417)</f>
        <v>0</v>
      </c>
      <c r="AM417" s="238">
        <f>SUM(Gosforth:Ermelo!AM417)</f>
        <v>0</v>
      </c>
      <c r="AN417" s="238">
        <f>SUM(Gosforth:Ermelo!AN417)</f>
        <v>0</v>
      </c>
      <c r="AO417" s="238">
        <f>SUM(Gosforth:Ermelo!AO417)</f>
        <v>0</v>
      </c>
      <c r="AP417" s="238">
        <f>SUM(Gosforth:Ermelo!AP417)</f>
        <v>0</v>
      </c>
      <c r="AQ417" s="238">
        <f>SUM(Gosforth:Ermelo!AQ417)</f>
        <v>0</v>
      </c>
      <c r="AR417" s="238">
        <f>SUM(Gosforth:Ermelo!AR417)</f>
        <v>0</v>
      </c>
      <c r="AS417" s="239">
        <f>SUM(Gosforth:Ermelo!AS417)</f>
        <v>0</v>
      </c>
      <c r="AT417" s="240">
        <f>SUM(Gosforth:Ermelo!AT417)</f>
        <v>0</v>
      </c>
      <c r="AU417" s="238">
        <f>SUM(Gosforth:Ermelo!AU417)</f>
        <v>0</v>
      </c>
      <c r="AV417" s="238">
        <f>SUM(Gosforth:Ermelo!AV417)</f>
        <v>0</v>
      </c>
      <c r="AW417" s="238">
        <f>SUM(Gosforth:Ermelo!AW417)</f>
        <v>0</v>
      </c>
      <c r="AX417" s="238">
        <f>SUM(Gosforth:Ermelo!AX417)</f>
        <v>0</v>
      </c>
      <c r="AY417" s="238">
        <f>SUM(Gosforth:Ermelo!AY417)</f>
        <v>0</v>
      </c>
      <c r="AZ417" s="238">
        <f>SUM(Gosforth:Ermelo!AZ417)</f>
        <v>0</v>
      </c>
      <c r="BA417" s="238">
        <f>SUM(Gosforth:Ermelo!BA417)</f>
        <v>0</v>
      </c>
      <c r="BB417" s="238">
        <f>SUM(Gosforth:Ermelo!BB417)</f>
        <v>0</v>
      </c>
      <c r="BC417" s="238">
        <f>SUM(Gosforth:Ermelo!BC417)</f>
        <v>0</v>
      </c>
      <c r="BD417" s="238">
        <f>SUM(Gosforth:Ermelo!BD417)</f>
        <v>0</v>
      </c>
      <c r="BE417" s="239">
        <f>SUM(Gosforth:Ermelo!BE417)</f>
        <v>0</v>
      </c>
      <c r="BF417" s="240">
        <f>SUM(Gosforth:Ermelo!BF417)</f>
        <v>0</v>
      </c>
      <c r="BG417" s="238">
        <f>SUM(Gosforth:Ermelo!BG417)</f>
        <v>0</v>
      </c>
      <c r="BH417" s="238">
        <f>SUM(Gosforth:Ermelo!BH417)</f>
        <v>0</v>
      </c>
      <c r="BI417" s="238">
        <f>SUM(Gosforth:Ermelo!BI417)</f>
        <v>0</v>
      </c>
      <c r="BJ417" s="238">
        <f>SUM(Gosforth:Ermelo!BJ417)</f>
        <v>0</v>
      </c>
      <c r="BK417" s="238">
        <f>SUM(Gosforth:Ermelo!BK417)</f>
        <v>0</v>
      </c>
      <c r="BL417" s="238">
        <f>SUM(Gosforth:Ermelo!BL417)</f>
        <v>0</v>
      </c>
      <c r="BM417" s="238">
        <f>SUM(Gosforth:Ermelo!BM417)</f>
        <v>0</v>
      </c>
      <c r="BN417" s="238">
        <f>SUM(Gosforth:Ermelo!BN417)</f>
        <v>0</v>
      </c>
      <c r="BO417" s="238">
        <f>SUM(Gosforth:Ermelo!BO417)</f>
        <v>0</v>
      </c>
      <c r="BP417" s="238">
        <f>SUM(Gosforth:Ermelo!BP417)</f>
        <v>0</v>
      </c>
      <c r="BQ417" s="239">
        <f>SUM(Gosforth:Ermelo!BQ417)</f>
        <v>0</v>
      </c>
      <c r="BR417" s="240">
        <f>SUM(Gosforth:Ermelo!BR417)</f>
        <v>0</v>
      </c>
      <c r="BS417" s="238">
        <f>SUM(Gosforth:Ermelo!BS417)</f>
        <v>0</v>
      </c>
      <c r="BT417" s="238">
        <f>SUM(Gosforth:Ermelo!BT417)</f>
        <v>0</v>
      </c>
      <c r="BU417" s="238">
        <f>SUM(Gosforth:Ermelo!BU417)</f>
        <v>0</v>
      </c>
      <c r="BV417" s="238">
        <f>SUM(Gosforth:Ermelo!BV417)</f>
        <v>0</v>
      </c>
      <c r="BW417" s="238">
        <f>SUM(Gosforth:Ermelo!BW417)</f>
        <v>0</v>
      </c>
      <c r="BX417" s="238">
        <f>SUM(Gosforth:Ermelo!BX417)</f>
        <v>0</v>
      </c>
      <c r="BY417" s="238">
        <f>SUM(Gosforth:Ermelo!BY417)</f>
        <v>0</v>
      </c>
      <c r="BZ417" s="238">
        <f>SUM(Gosforth:Ermelo!BZ417)</f>
        <v>0</v>
      </c>
      <c r="CA417" s="238">
        <f>SUM(Gosforth:Ermelo!CA417)</f>
        <v>0</v>
      </c>
      <c r="CB417" s="238">
        <f>SUM(Gosforth:Ermelo!CB417)</f>
        <v>0</v>
      </c>
      <c r="CC417" s="239">
        <f>SUM(Gosforth:Ermelo!CC417)</f>
        <v>0</v>
      </c>
      <c r="CD417" s="41" t="s">
        <v>54</v>
      </c>
    </row>
    <row r="418" spans="1:82" s="150" customFormat="1" ht="15">
      <c r="A418" s="158"/>
      <c r="B418" s="25" t="s">
        <v>795</v>
      </c>
      <c r="C418" s="131" t="s">
        <v>611</v>
      </c>
      <c r="D418" s="132" t="s">
        <v>92</v>
      </c>
      <c r="E418" s="266">
        <f>SUM(Gosforth:Ermelo!E418)</f>
        <v>2</v>
      </c>
      <c r="F418" s="221" t="b">
        <f>(Gosforth!G418+Dalpark!G418+Leandra!G418+Trichardt!G418+Ermelo!G418)=G418</f>
        <v>1</v>
      </c>
      <c r="G418" s="288">
        <f t="shared" si="118"/>
        <v>0</v>
      </c>
      <c r="H418" s="237">
        <f>SUM(Gosforth:Ermelo!H418)</f>
        <v>0</v>
      </c>
      <c r="I418" s="239">
        <f>SUM(Gosforth:Ermelo!I418)</f>
        <v>0</v>
      </c>
      <c r="J418" s="237">
        <f>SUM(Gosforth:Ermelo!J418)</f>
        <v>0</v>
      </c>
      <c r="K418" s="238">
        <f>SUM(Gosforth:Ermelo!K418)</f>
        <v>0</v>
      </c>
      <c r="L418" s="238">
        <f>SUM(Gosforth:Ermelo!L418)</f>
        <v>0</v>
      </c>
      <c r="M418" s="238">
        <f>SUM(Gosforth:Ermelo!M418)</f>
        <v>0</v>
      </c>
      <c r="N418" s="238">
        <f>SUM(Gosforth:Ermelo!N418)</f>
        <v>0</v>
      </c>
      <c r="O418" s="238">
        <f>SUM(Gosforth:Ermelo!O418)</f>
        <v>0</v>
      </c>
      <c r="P418" s="238">
        <f>SUM(Gosforth:Ermelo!P418)</f>
        <v>0</v>
      </c>
      <c r="Q418" s="238">
        <f>SUM(Gosforth:Ermelo!Q418)</f>
        <v>0</v>
      </c>
      <c r="R418" s="238">
        <f>SUM(Gosforth:Ermelo!R418)</f>
        <v>0</v>
      </c>
      <c r="S418" s="238">
        <f>SUM(Gosforth:Ermelo!S418)</f>
        <v>0</v>
      </c>
      <c r="T418" s="238">
        <f>SUM(Gosforth:Ermelo!T418)</f>
        <v>0</v>
      </c>
      <c r="U418" s="239">
        <f>SUM(Gosforth:Ermelo!U418)</f>
        <v>0</v>
      </c>
      <c r="V418" s="237">
        <f>SUM(Gosforth:Ermelo!V418)</f>
        <v>0</v>
      </c>
      <c r="W418" s="238">
        <f>SUM(Gosforth:Ermelo!W418)</f>
        <v>0</v>
      </c>
      <c r="X418" s="238">
        <f>SUM(Gosforth:Ermelo!X418)</f>
        <v>0</v>
      </c>
      <c r="Y418" s="238">
        <f>SUM(Gosforth:Ermelo!Y418)</f>
        <v>0</v>
      </c>
      <c r="Z418" s="238">
        <f>SUM(Gosforth:Ermelo!Z418)</f>
        <v>0</v>
      </c>
      <c r="AA418" s="238">
        <f>SUM(Gosforth:Ermelo!AA418)</f>
        <v>0</v>
      </c>
      <c r="AB418" s="238">
        <f>SUM(Gosforth:Ermelo!AB418)</f>
        <v>0</v>
      </c>
      <c r="AC418" s="238">
        <f>SUM(Gosforth:Ermelo!AC418)</f>
        <v>0</v>
      </c>
      <c r="AD418" s="238">
        <f>SUM(Gosforth:Ermelo!AD418)</f>
        <v>0</v>
      </c>
      <c r="AE418" s="238">
        <f>SUM(Gosforth:Ermelo!AE418)</f>
        <v>0</v>
      </c>
      <c r="AF418" s="238">
        <f>SUM(Gosforth:Ermelo!AF418)</f>
        <v>0</v>
      </c>
      <c r="AG418" s="239">
        <f>SUM(Gosforth:Ermelo!AG418)</f>
        <v>0</v>
      </c>
      <c r="AH418" s="240">
        <f>SUM(Gosforth:Ermelo!AH418)</f>
        <v>0</v>
      </c>
      <c r="AI418" s="238">
        <f>SUM(Gosforth:Ermelo!AI418)</f>
        <v>0</v>
      </c>
      <c r="AJ418" s="238">
        <f>SUM(Gosforth:Ermelo!AJ418)</f>
        <v>0</v>
      </c>
      <c r="AK418" s="238">
        <f>SUM(Gosforth:Ermelo!AK418)</f>
        <v>0</v>
      </c>
      <c r="AL418" s="238">
        <f>SUM(Gosforth:Ermelo!AL418)</f>
        <v>0</v>
      </c>
      <c r="AM418" s="238">
        <f>SUM(Gosforth:Ermelo!AM418)</f>
        <v>0</v>
      </c>
      <c r="AN418" s="238">
        <f>SUM(Gosforth:Ermelo!AN418)</f>
        <v>0</v>
      </c>
      <c r="AO418" s="238">
        <f>SUM(Gosforth:Ermelo!AO418)</f>
        <v>0</v>
      </c>
      <c r="AP418" s="238">
        <f>SUM(Gosforth:Ermelo!AP418)</f>
        <v>0</v>
      </c>
      <c r="AQ418" s="238">
        <f>SUM(Gosforth:Ermelo!AQ418)</f>
        <v>0</v>
      </c>
      <c r="AR418" s="238">
        <f>SUM(Gosforth:Ermelo!AR418)</f>
        <v>0</v>
      </c>
      <c r="AS418" s="239">
        <f>SUM(Gosforth:Ermelo!AS418)</f>
        <v>0</v>
      </c>
      <c r="AT418" s="240">
        <f>SUM(Gosforth:Ermelo!AT418)</f>
        <v>0</v>
      </c>
      <c r="AU418" s="238">
        <f>SUM(Gosforth:Ermelo!AU418)</f>
        <v>0</v>
      </c>
      <c r="AV418" s="238">
        <f>SUM(Gosforth:Ermelo!AV418)</f>
        <v>0</v>
      </c>
      <c r="AW418" s="238">
        <f>SUM(Gosforth:Ermelo!AW418)</f>
        <v>0</v>
      </c>
      <c r="AX418" s="238">
        <f>SUM(Gosforth:Ermelo!AX418)</f>
        <v>0</v>
      </c>
      <c r="AY418" s="238">
        <f>SUM(Gosforth:Ermelo!AY418)</f>
        <v>0</v>
      </c>
      <c r="AZ418" s="238">
        <f>SUM(Gosforth:Ermelo!AZ418)</f>
        <v>0</v>
      </c>
      <c r="BA418" s="238">
        <f>SUM(Gosforth:Ermelo!BA418)</f>
        <v>0</v>
      </c>
      <c r="BB418" s="238">
        <f>SUM(Gosforth:Ermelo!BB418)</f>
        <v>0</v>
      </c>
      <c r="BC418" s="238">
        <f>SUM(Gosforth:Ermelo!BC418)</f>
        <v>0</v>
      </c>
      <c r="BD418" s="238">
        <f>SUM(Gosforth:Ermelo!BD418)</f>
        <v>0</v>
      </c>
      <c r="BE418" s="239">
        <f>SUM(Gosforth:Ermelo!BE418)</f>
        <v>0</v>
      </c>
      <c r="BF418" s="240">
        <f>SUM(Gosforth:Ermelo!BF418)</f>
        <v>0</v>
      </c>
      <c r="BG418" s="238">
        <f>SUM(Gosforth:Ermelo!BG418)</f>
        <v>0</v>
      </c>
      <c r="BH418" s="238">
        <f>SUM(Gosforth:Ermelo!BH418)</f>
        <v>0</v>
      </c>
      <c r="BI418" s="238">
        <f>SUM(Gosforth:Ermelo!BI418)</f>
        <v>0</v>
      </c>
      <c r="BJ418" s="238">
        <f>SUM(Gosforth:Ermelo!BJ418)</f>
        <v>0</v>
      </c>
      <c r="BK418" s="238">
        <f>SUM(Gosforth:Ermelo!BK418)</f>
        <v>0</v>
      </c>
      <c r="BL418" s="238">
        <f>SUM(Gosforth:Ermelo!BL418)</f>
        <v>0</v>
      </c>
      <c r="BM418" s="238">
        <f>SUM(Gosforth:Ermelo!BM418)</f>
        <v>0</v>
      </c>
      <c r="BN418" s="238">
        <f>SUM(Gosforth:Ermelo!BN418)</f>
        <v>0</v>
      </c>
      <c r="BO418" s="238">
        <f>SUM(Gosforth:Ermelo!BO418)</f>
        <v>0</v>
      </c>
      <c r="BP418" s="238">
        <f>SUM(Gosforth:Ermelo!BP418)</f>
        <v>0</v>
      </c>
      <c r="BQ418" s="239">
        <f>SUM(Gosforth:Ermelo!BQ418)</f>
        <v>0</v>
      </c>
      <c r="BR418" s="240">
        <f>SUM(Gosforth:Ermelo!BR418)</f>
        <v>0</v>
      </c>
      <c r="BS418" s="238">
        <f>SUM(Gosforth:Ermelo!BS418)</f>
        <v>0</v>
      </c>
      <c r="BT418" s="238">
        <f>SUM(Gosforth:Ermelo!BT418)</f>
        <v>0</v>
      </c>
      <c r="BU418" s="238">
        <f>SUM(Gosforth:Ermelo!BU418)</f>
        <v>0</v>
      </c>
      <c r="BV418" s="238">
        <f>SUM(Gosforth:Ermelo!BV418)</f>
        <v>0</v>
      </c>
      <c r="BW418" s="238">
        <f>SUM(Gosforth:Ermelo!BW418)</f>
        <v>0</v>
      </c>
      <c r="BX418" s="238">
        <f>SUM(Gosforth:Ermelo!BX418)</f>
        <v>0</v>
      </c>
      <c r="BY418" s="238">
        <f>SUM(Gosforth:Ermelo!BY418)</f>
        <v>0</v>
      </c>
      <c r="BZ418" s="238">
        <f>SUM(Gosforth:Ermelo!BZ418)</f>
        <v>0</v>
      </c>
      <c r="CA418" s="238">
        <f>SUM(Gosforth:Ermelo!CA418)</f>
        <v>0</v>
      </c>
      <c r="CB418" s="238">
        <f>SUM(Gosforth:Ermelo!CB418)</f>
        <v>0</v>
      </c>
      <c r="CC418" s="239">
        <f>SUM(Gosforth:Ermelo!CC418)</f>
        <v>0</v>
      </c>
      <c r="CD418" s="41" t="s">
        <v>54</v>
      </c>
    </row>
    <row r="419" spans="1:82" s="150" customFormat="1" ht="15">
      <c r="A419" s="158"/>
      <c r="B419" s="287" t="s">
        <v>796</v>
      </c>
      <c r="C419" s="286" t="s">
        <v>797</v>
      </c>
      <c r="D419" s="132"/>
      <c r="E419" s="300"/>
      <c r="F419" s="221" t="b">
        <f>(Gosforth!G419+Dalpark!G419+Leandra!G419+Trichardt!G419+Ermelo!G419)=G419</f>
        <v>1</v>
      </c>
      <c r="G419" s="288"/>
      <c r="H419" s="237"/>
      <c r="I419" s="239"/>
      <c r="J419" s="237"/>
      <c r="K419" s="238"/>
      <c r="L419" s="238"/>
      <c r="M419" s="238"/>
      <c r="N419" s="238"/>
      <c r="O419" s="238"/>
      <c r="P419" s="238"/>
      <c r="Q419" s="238"/>
      <c r="R419" s="238"/>
      <c r="S419" s="238"/>
      <c r="T419" s="238"/>
      <c r="U419" s="239"/>
      <c r="V419" s="237"/>
      <c r="W419" s="238"/>
      <c r="X419" s="238"/>
      <c r="Y419" s="238"/>
      <c r="Z419" s="238"/>
      <c r="AA419" s="238"/>
      <c r="AB419" s="238"/>
      <c r="AC419" s="238"/>
      <c r="AD419" s="238"/>
      <c r="AE419" s="238"/>
      <c r="AF419" s="238"/>
      <c r="AG419" s="239"/>
      <c r="AH419" s="240"/>
      <c r="AI419" s="238"/>
      <c r="AJ419" s="238"/>
      <c r="AK419" s="238"/>
      <c r="AL419" s="238"/>
      <c r="AM419" s="238"/>
      <c r="AN419" s="238"/>
      <c r="AO419" s="238"/>
      <c r="AP419" s="238"/>
      <c r="AQ419" s="238"/>
      <c r="AR419" s="238"/>
      <c r="AS419" s="239"/>
      <c r="AT419" s="240"/>
      <c r="AU419" s="238"/>
      <c r="AV419" s="238"/>
      <c r="AW419" s="238"/>
      <c r="AX419" s="238"/>
      <c r="AY419" s="238"/>
      <c r="AZ419" s="238"/>
      <c r="BA419" s="238"/>
      <c r="BB419" s="238"/>
      <c r="BC419" s="238"/>
      <c r="BD419" s="238"/>
      <c r="BE419" s="239"/>
      <c r="BF419" s="240"/>
      <c r="BG419" s="238"/>
      <c r="BH419" s="238"/>
      <c r="BI419" s="238"/>
      <c r="BJ419" s="238"/>
      <c r="BK419" s="238"/>
      <c r="BL419" s="238"/>
      <c r="BM419" s="238"/>
      <c r="BN419" s="238"/>
      <c r="BO419" s="238"/>
      <c r="BP419" s="238"/>
      <c r="BQ419" s="239"/>
      <c r="BR419" s="240"/>
      <c r="BS419" s="238"/>
      <c r="BT419" s="238"/>
      <c r="BU419" s="238"/>
      <c r="BV419" s="238"/>
      <c r="BW419" s="238"/>
      <c r="BX419" s="238"/>
      <c r="BY419" s="238"/>
      <c r="BZ419" s="238"/>
      <c r="CA419" s="238"/>
      <c r="CB419" s="238"/>
      <c r="CC419" s="239"/>
      <c r="CD419" s="41" t="s">
        <v>54</v>
      </c>
    </row>
    <row r="420" spans="1:82" s="150" customFormat="1" ht="15">
      <c r="A420" s="158"/>
      <c r="B420" s="25" t="s">
        <v>798</v>
      </c>
      <c r="C420" s="131" t="s">
        <v>799</v>
      </c>
      <c r="D420" s="132" t="s">
        <v>243</v>
      </c>
      <c r="E420" s="266">
        <f>SUM(Gosforth:Ermelo!E420)</f>
        <v>2</v>
      </c>
      <c r="F420" s="221" t="b">
        <f>(Gosforth!G420+Dalpark!G420+Leandra!G420+Trichardt!G420+Ermelo!G420)=G420</f>
        <v>1</v>
      </c>
      <c r="G420" s="288">
        <f t="shared" ref="G420" si="119">+SUM(H420:CC420)</f>
        <v>0</v>
      </c>
      <c r="H420" s="237">
        <f>SUM(Gosforth:Ermelo!H420)</f>
        <v>0</v>
      </c>
      <c r="I420" s="239">
        <f>SUM(Gosforth:Ermelo!I420)</f>
        <v>0</v>
      </c>
      <c r="J420" s="237">
        <f>SUM(Gosforth:Ermelo!J420)</f>
        <v>0</v>
      </c>
      <c r="K420" s="238">
        <f>SUM(Gosforth:Ermelo!K420)</f>
        <v>0</v>
      </c>
      <c r="L420" s="238">
        <f>SUM(Gosforth:Ermelo!L420)</f>
        <v>0</v>
      </c>
      <c r="M420" s="238">
        <f>SUM(Gosforth:Ermelo!M420)</f>
        <v>0</v>
      </c>
      <c r="N420" s="238">
        <f>SUM(Gosforth:Ermelo!N420)</f>
        <v>0</v>
      </c>
      <c r="O420" s="238">
        <f>SUM(Gosforth:Ermelo!O420)</f>
        <v>0</v>
      </c>
      <c r="P420" s="238">
        <f>SUM(Gosforth:Ermelo!P420)</f>
        <v>0</v>
      </c>
      <c r="Q420" s="238">
        <f>SUM(Gosforth:Ermelo!Q420)</f>
        <v>0</v>
      </c>
      <c r="R420" s="238">
        <f>SUM(Gosforth:Ermelo!R420)</f>
        <v>0</v>
      </c>
      <c r="S420" s="238">
        <f>SUM(Gosforth:Ermelo!S420)</f>
        <v>0</v>
      </c>
      <c r="T420" s="238">
        <f>SUM(Gosforth:Ermelo!T420)</f>
        <v>0</v>
      </c>
      <c r="U420" s="239">
        <f>SUM(Gosforth:Ermelo!U420)</f>
        <v>0</v>
      </c>
      <c r="V420" s="237">
        <f>SUM(Gosforth:Ermelo!V420)</f>
        <v>0</v>
      </c>
      <c r="W420" s="238">
        <f>SUM(Gosforth:Ermelo!W420)</f>
        <v>0</v>
      </c>
      <c r="X420" s="238">
        <f>SUM(Gosforth:Ermelo!X420)</f>
        <v>0</v>
      </c>
      <c r="Y420" s="238">
        <f>SUM(Gosforth:Ermelo!Y420)</f>
        <v>0</v>
      </c>
      <c r="Z420" s="238">
        <f>SUM(Gosforth:Ermelo!Z420)</f>
        <v>0</v>
      </c>
      <c r="AA420" s="238">
        <f>SUM(Gosforth:Ermelo!AA420)</f>
        <v>0</v>
      </c>
      <c r="AB420" s="238">
        <f>SUM(Gosforth:Ermelo!AB420)</f>
        <v>0</v>
      </c>
      <c r="AC420" s="238">
        <f>SUM(Gosforth:Ermelo!AC420)</f>
        <v>0</v>
      </c>
      <c r="AD420" s="238">
        <f>SUM(Gosforth:Ermelo!AD420)</f>
        <v>0</v>
      </c>
      <c r="AE420" s="238">
        <f>SUM(Gosforth:Ermelo!AE420)</f>
        <v>0</v>
      </c>
      <c r="AF420" s="238">
        <f>SUM(Gosforth:Ermelo!AF420)</f>
        <v>0</v>
      </c>
      <c r="AG420" s="239">
        <f>SUM(Gosforth:Ermelo!AG420)</f>
        <v>0</v>
      </c>
      <c r="AH420" s="240">
        <f>SUM(Gosforth:Ermelo!AH420)</f>
        <v>0</v>
      </c>
      <c r="AI420" s="238">
        <f>SUM(Gosforth:Ermelo!AI420)</f>
        <v>0</v>
      </c>
      <c r="AJ420" s="238">
        <f>SUM(Gosforth:Ermelo!AJ420)</f>
        <v>0</v>
      </c>
      <c r="AK420" s="238">
        <f>SUM(Gosforth:Ermelo!AK420)</f>
        <v>0</v>
      </c>
      <c r="AL420" s="238">
        <f>SUM(Gosforth:Ermelo!AL420)</f>
        <v>0</v>
      </c>
      <c r="AM420" s="238">
        <f>SUM(Gosforth:Ermelo!AM420)</f>
        <v>0</v>
      </c>
      <c r="AN420" s="238">
        <f>SUM(Gosforth:Ermelo!AN420)</f>
        <v>0</v>
      </c>
      <c r="AO420" s="238">
        <f>SUM(Gosforth:Ermelo!AO420)</f>
        <v>0</v>
      </c>
      <c r="AP420" s="238">
        <f>SUM(Gosforth:Ermelo!AP420)</f>
        <v>0</v>
      </c>
      <c r="AQ420" s="238">
        <f>SUM(Gosforth:Ermelo!AQ420)</f>
        <v>0</v>
      </c>
      <c r="AR420" s="238">
        <f>SUM(Gosforth:Ermelo!AR420)</f>
        <v>0</v>
      </c>
      <c r="AS420" s="239">
        <f>SUM(Gosforth:Ermelo!AS420)</f>
        <v>0</v>
      </c>
      <c r="AT420" s="240">
        <f>SUM(Gosforth:Ermelo!AT420)</f>
        <v>0</v>
      </c>
      <c r="AU420" s="238">
        <f>SUM(Gosforth:Ermelo!AU420)</f>
        <v>0</v>
      </c>
      <c r="AV420" s="238">
        <f>SUM(Gosforth:Ermelo!AV420)</f>
        <v>0</v>
      </c>
      <c r="AW420" s="238">
        <f>SUM(Gosforth:Ermelo!AW420)</f>
        <v>0</v>
      </c>
      <c r="AX420" s="238">
        <f>SUM(Gosforth:Ermelo!AX420)</f>
        <v>0</v>
      </c>
      <c r="AY420" s="238">
        <f>SUM(Gosforth:Ermelo!AY420)</f>
        <v>0</v>
      </c>
      <c r="AZ420" s="238">
        <f>SUM(Gosforth:Ermelo!AZ420)</f>
        <v>0</v>
      </c>
      <c r="BA420" s="238">
        <f>SUM(Gosforth:Ermelo!BA420)</f>
        <v>0</v>
      </c>
      <c r="BB420" s="238">
        <f>SUM(Gosforth:Ermelo!BB420)</f>
        <v>0</v>
      </c>
      <c r="BC420" s="238">
        <f>SUM(Gosforth:Ermelo!BC420)</f>
        <v>0</v>
      </c>
      <c r="BD420" s="238">
        <f>SUM(Gosforth:Ermelo!BD420)</f>
        <v>0</v>
      </c>
      <c r="BE420" s="239">
        <f>SUM(Gosforth:Ermelo!BE420)</f>
        <v>0</v>
      </c>
      <c r="BF420" s="240">
        <f>SUM(Gosforth:Ermelo!BF420)</f>
        <v>0</v>
      </c>
      <c r="BG420" s="238">
        <f>SUM(Gosforth:Ermelo!BG420)</f>
        <v>0</v>
      </c>
      <c r="BH420" s="238">
        <f>SUM(Gosforth:Ermelo!BH420)</f>
        <v>0</v>
      </c>
      <c r="BI420" s="238">
        <f>SUM(Gosforth:Ermelo!BI420)</f>
        <v>0</v>
      </c>
      <c r="BJ420" s="238">
        <f>SUM(Gosforth:Ermelo!BJ420)</f>
        <v>0</v>
      </c>
      <c r="BK420" s="238">
        <f>SUM(Gosforth:Ermelo!BK420)</f>
        <v>0</v>
      </c>
      <c r="BL420" s="238">
        <f>SUM(Gosforth:Ermelo!BL420)</f>
        <v>0</v>
      </c>
      <c r="BM420" s="238">
        <f>SUM(Gosforth:Ermelo!BM420)</f>
        <v>0</v>
      </c>
      <c r="BN420" s="238">
        <f>SUM(Gosforth:Ermelo!BN420)</f>
        <v>0</v>
      </c>
      <c r="BO420" s="238">
        <f>SUM(Gosforth:Ermelo!BO420)</f>
        <v>0</v>
      </c>
      <c r="BP420" s="238">
        <f>SUM(Gosforth:Ermelo!BP420)</f>
        <v>0</v>
      </c>
      <c r="BQ420" s="239">
        <f>SUM(Gosforth:Ermelo!BQ420)</f>
        <v>0</v>
      </c>
      <c r="BR420" s="240">
        <f>SUM(Gosforth:Ermelo!BR420)</f>
        <v>0</v>
      </c>
      <c r="BS420" s="238">
        <f>SUM(Gosforth:Ermelo!BS420)</f>
        <v>0</v>
      </c>
      <c r="BT420" s="238">
        <f>SUM(Gosforth:Ermelo!BT420)</f>
        <v>0</v>
      </c>
      <c r="BU420" s="238">
        <f>SUM(Gosforth:Ermelo!BU420)</f>
        <v>0</v>
      </c>
      <c r="BV420" s="238">
        <f>SUM(Gosforth:Ermelo!BV420)</f>
        <v>0</v>
      </c>
      <c r="BW420" s="238">
        <f>SUM(Gosforth:Ermelo!BW420)</f>
        <v>0</v>
      </c>
      <c r="BX420" s="238">
        <f>SUM(Gosforth:Ermelo!BX420)</f>
        <v>0</v>
      </c>
      <c r="BY420" s="238">
        <f>SUM(Gosforth:Ermelo!BY420)</f>
        <v>0</v>
      </c>
      <c r="BZ420" s="238">
        <f>SUM(Gosforth:Ermelo!BZ420)</f>
        <v>0</v>
      </c>
      <c r="CA420" s="238">
        <f>SUM(Gosforth:Ermelo!CA420)</f>
        <v>0</v>
      </c>
      <c r="CB420" s="238">
        <f>SUM(Gosforth:Ermelo!CB420)</f>
        <v>0</v>
      </c>
      <c r="CC420" s="239">
        <f>SUM(Gosforth:Ermelo!CC420)</f>
        <v>0</v>
      </c>
      <c r="CD420" s="41" t="s">
        <v>54</v>
      </c>
    </row>
    <row r="421" spans="1:82" s="150" customFormat="1" ht="15">
      <c r="A421" s="158"/>
      <c r="B421" s="287" t="s">
        <v>800</v>
      </c>
      <c r="C421" s="286" t="s">
        <v>801</v>
      </c>
      <c r="D421" s="132"/>
      <c r="E421" s="300"/>
      <c r="F421" s="221" t="b">
        <f>(Gosforth!G421+Dalpark!G421+Leandra!G421+Trichardt!G421+Ermelo!G421)=G421</f>
        <v>1</v>
      </c>
      <c r="G421" s="288"/>
      <c r="H421" s="237"/>
      <c r="I421" s="239"/>
      <c r="J421" s="237"/>
      <c r="K421" s="238"/>
      <c r="L421" s="238"/>
      <c r="M421" s="238"/>
      <c r="N421" s="238"/>
      <c r="O421" s="238"/>
      <c r="P421" s="238"/>
      <c r="Q421" s="238"/>
      <c r="R421" s="238"/>
      <c r="S421" s="238"/>
      <c r="T421" s="238"/>
      <c r="U421" s="239"/>
      <c r="V421" s="237"/>
      <c r="W421" s="238"/>
      <c r="X421" s="238"/>
      <c r="Y421" s="238"/>
      <c r="Z421" s="238"/>
      <c r="AA421" s="238"/>
      <c r="AB421" s="238"/>
      <c r="AC421" s="238"/>
      <c r="AD421" s="238"/>
      <c r="AE421" s="238"/>
      <c r="AF421" s="238"/>
      <c r="AG421" s="239"/>
      <c r="AH421" s="240"/>
      <c r="AI421" s="238"/>
      <c r="AJ421" s="238"/>
      <c r="AK421" s="238"/>
      <c r="AL421" s="238"/>
      <c r="AM421" s="238"/>
      <c r="AN421" s="238"/>
      <c r="AO421" s="238"/>
      <c r="AP421" s="238"/>
      <c r="AQ421" s="238"/>
      <c r="AR421" s="238"/>
      <c r="AS421" s="239"/>
      <c r="AT421" s="240"/>
      <c r="AU421" s="238"/>
      <c r="AV421" s="238"/>
      <c r="AW421" s="238"/>
      <c r="AX421" s="238"/>
      <c r="AY421" s="238"/>
      <c r="AZ421" s="238"/>
      <c r="BA421" s="238"/>
      <c r="BB421" s="238"/>
      <c r="BC421" s="238"/>
      <c r="BD421" s="238"/>
      <c r="BE421" s="239"/>
      <c r="BF421" s="240"/>
      <c r="BG421" s="238"/>
      <c r="BH421" s="238"/>
      <c r="BI421" s="238"/>
      <c r="BJ421" s="238"/>
      <c r="BK421" s="238"/>
      <c r="BL421" s="238"/>
      <c r="BM421" s="238"/>
      <c r="BN421" s="238"/>
      <c r="BO421" s="238"/>
      <c r="BP421" s="238"/>
      <c r="BQ421" s="239"/>
      <c r="BR421" s="240"/>
      <c r="BS421" s="238"/>
      <c r="BT421" s="238"/>
      <c r="BU421" s="238"/>
      <c r="BV421" s="238"/>
      <c r="BW421" s="238"/>
      <c r="BX421" s="238"/>
      <c r="BY421" s="238"/>
      <c r="BZ421" s="238"/>
      <c r="CA421" s="238"/>
      <c r="CB421" s="238"/>
      <c r="CC421" s="239"/>
      <c r="CD421" s="41" t="s">
        <v>54</v>
      </c>
    </row>
    <row r="422" spans="1:82" s="150" customFormat="1" ht="15">
      <c r="A422" s="158"/>
      <c r="B422" s="25" t="s">
        <v>802</v>
      </c>
      <c r="C422" s="131" t="s">
        <v>803</v>
      </c>
      <c r="D422" s="132" t="s">
        <v>631</v>
      </c>
      <c r="E422" s="266">
        <f>SUM(Gosforth:Ermelo!E422)</f>
        <v>1100</v>
      </c>
      <c r="F422" s="221" t="b">
        <f>(Gosforth!G422+Dalpark!G422+Leandra!G422+Trichardt!G422+Ermelo!G422)=G422</f>
        <v>1</v>
      </c>
      <c r="G422" s="288">
        <f t="shared" ref="G422:G425" si="120">+SUM(H422:CC422)</f>
        <v>0</v>
      </c>
      <c r="H422" s="237">
        <f>SUM(Gosforth:Ermelo!H422)</f>
        <v>0</v>
      </c>
      <c r="I422" s="239">
        <f>SUM(Gosforth:Ermelo!I422)</f>
        <v>0</v>
      </c>
      <c r="J422" s="237">
        <f>SUM(Gosforth:Ermelo!J422)</f>
        <v>0</v>
      </c>
      <c r="K422" s="238">
        <f>SUM(Gosforth:Ermelo!K422)</f>
        <v>0</v>
      </c>
      <c r="L422" s="238">
        <f>SUM(Gosforth:Ermelo!L422)</f>
        <v>0</v>
      </c>
      <c r="M422" s="238">
        <f>SUM(Gosforth:Ermelo!M422)</f>
        <v>0</v>
      </c>
      <c r="N422" s="238">
        <f>SUM(Gosforth:Ermelo!N422)</f>
        <v>0</v>
      </c>
      <c r="O422" s="238">
        <f>SUM(Gosforth:Ermelo!O422)</f>
        <v>0</v>
      </c>
      <c r="P422" s="238">
        <f>SUM(Gosforth:Ermelo!P422)</f>
        <v>0</v>
      </c>
      <c r="Q422" s="238">
        <f>SUM(Gosforth:Ermelo!Q422)</f>
        <v>0</v>
      </c>
      <c r="R422" s="238">
        <f>SUM(Gosforth:Ermelo!R422)</f>
        <v>0</v>
      </c>
      <c r="S422" s="238">
        <f>SUM(Gosforth:Ermelo!S422)</f>
        <v>0</v>
      </c>
      <c r="T422" s="238">
        <f>SUM(Gosforth:Ermelo!T422)</f>
        <v>0</v>
      </c>
      <c r="U422" s="239">
        <f>SUM(Gosforth:Ermelo!U422)</f>
        <v>0</v>
      </c>
      <c r="V422" s="237">
        <f>SUM(Gosforth:Ermelo!V422)</f>
        <v>0</v>
      </c>
      <c r="W422" s="238">
        <f>SUM(Gosforth:Ermelo!W422)</f>
        <v>0</v>
      </c>
      <c r="X422" s="238">
        <f>SUM(Gosforth:Ermelo!X422)</f>
        <v>0</v>
      </c>
      <c r="Y422" s="238">
        <f>SUM(Gosforth:Ermelo!Y422)</f>
        <v>0</v>
      </c>
      <c r="Z422" s="238">
        <f>SUM(Gosforth:Ermelo!Z422)</f>
        <v>0</v>
      </c>
      <c r="AA422" s="238">
        <f>SUM(Gosforth:Ermelo!AA422)</f>
        <v>0</v>
      </c>
      <c r="AB422" s="238">
        <f>SUM(Gosforth:Ermelo!AB422)</f>
        <v>0</v>
      </c>
      <c r="AC422" s="238">
        <f>SUM(Gosforth:Ermelo!AC422)</f>
        <v>0</v>
      </c>
      <c r="AD422" s="238">
        <f>SUM(Gosforth:Ermelo!AD422)</f>
        <v>0</v>
      </c>
      <c r="AE422" s="238">
        <f>SUM(Gosforth:Ermelo!AE422)</f>
        <v>0</v>
      </c>
      <c r="AF422" s="238">
        <f>SUM(Gosforth:Ermelo!AF422)</f>
        <v>0</v>
      </c>
      <c r="AG422" s="239">
        <f>SUM(Gosforth:Ermelo!AG422)</f>
        <v>0</v>
      </c>
      <c r="AH422" s="240">
        <f>SUM(Gosforth:Ermelo!AH422)</f>
        <v>0</v>
      </c>
      <c r="AI422" s="238">
        <f>SUM(Gosforth:Ermelo!AI422)</f>
        <v>0</v>
      </c>
      <c r="AJ422" s="238">
        <f>SUM(Gosforth:Ermelo!AJ422)</f>
        <v>0</v>
      </c>
      <c r="AK422" s="238">
        <f>SUM(Gosforth:Ermelo!AK422)</f>
        <v>0</v>
      </c>
      <c r="AL422" s="238">
        <f>SUM(Gosforth:Ermelo!AL422)</f>
        <v>0</v>
      </c>
      <c r="AM422" s="238">
        <f>SUM(Gosforth:Ermelo!AM422)</f>
        <v>0</v>
      </c>
      <c r="AN422" s="238">
        <f>SUM(Gosforth:Ermelo!AN422)</f>
        <v>0</v>
      </c>
      <c r="AO422" s="238">
        <f>SUM(Gosforth:Ermelo!AO422)</f>
        <v>0</v>
      </c>
      <c r="AP422" s="238">
        <f>SUM(Gosforth:Ermelo!AP422)</f>
        <v>0</v>
      </c>
      <c r="AQ422" s="238">
        <f>SUM(Gosforth:Ermelo!AQ422)</f>
        <v>0</v>
      </c>
      <c r="AR422" s="238">
        <f>SUM(Gosforth:Ermelo!AR422)</f>
        <v>0</v>
      </c>
      <c r="AS422" s="239">
        <f>SUM(Gosforth:Ermelo!AS422)</f>
        <v>0</v>
      </c>
      <c r="AT422" s="240">
        <f>SUM(Gosforth:Ermelo!AT422)</f>
        <v>0</v>
      </c>
      <c r="AU422" s="238">
        <f>SUM(Gosforth:Ermelo!AU422)</f>
        <v>0</v>
      </c>
      <c r="AV422" s="238">
        <f>SUM(Gosforth:Ermelo!AV422)</f>
        <v>0</v>
      </c>
      <c r="AW422" s="238">
        <f>SUM(Gosforth:Ermelo!AW422)</f>
        <v>0</v>
      </c>
      <c r="AX422" s="238">
        <f>SUM(Gosforth:Ermelo!AX422)</f>
        <v>0</v>
      </c>
      <c r="AY422" s="238">
        <f>SUM(Gosforth:Ermelo!AY422)</f>
        <v>0</v>
      </c>
      <c r="AZ422" s="238">
        <f>SUM(Gosforth:Ermelo!AZ422)</f>
        <v>0</v>
      </c>
      <c r="BA422" s="238">
        <f>SUM(Gosforth:Ermelo!BA422)</f>
        <v>0</v>
      </c>
      <c r="BB422" s="238">
        <f>SUM(Gosforth:Ermelo!BB422)</f>
        <v>0</v>
      </c>
      <c r="BC422" s="238">
        <f>SUM(Gosforth:Ermelo!BC422)</f>
        <v>0</v>
      </c>
      <c r="BD422" s="238">
        <f>SUM(Gosforth:Ermelo!BD422)</f>
        <v>0</v>
      </c>
      <c r="BE422" s="239">
        <f>SUM(Gosforth:Ermelo!BE422)</f>
        <v>0</v>
      </c>
      <c r="BF422" s="240">
        <f>SUM(Gosforth:Ermelo!BF422)</f>
        <v>0</v>
      </c>
      <c r="BG422" s="238">
        <f>SUM(Gosforth:Ermelo!BG422)</f>
        <v>0</v>
      </c>
      <c r="BH422" s="238">
        <f>SUM(Gosforth:Ermelo!BH422)</f>
        <v>0</v>
      </c>
      <c r="BI422" s="238">
        <f>SUM(Gosforth:Ermelo!BI422)</f>
        <v>0</v>
      </c>
      <c r="BJ422" s="238">
        <f>SUM(Gosforth:Ermelo!BJ422)</f>
        <v>0</v>
      </c>
      <c r="BK422" s="238">
        <f>SUM(Gosforth:Ermelo!BK422)</f>
        <v>0</v>
      </c>
      <c r="BL422" s="238">
        <f>SUM(Gosforth:Ermelo!BL422)</f>
        <v>0</v>
      </c>
      <c r="BM422" s="238">
        <f>SUM(Gosforth:Ermelo!BM422)</f>
        <v>0</v>
      </c>
      <c r="BN422" s="238">
        <f>SUM(Gosforth:Ermelo!BN422)</f>
        <v>0</v>
      </c>
      <c r="BO422" s="238">
        <f>SUM(Gosforth:Ermelo!BO422)</f>
        <v>0</v>
      </c>
      <c r="BP422" s="238">
        <f>SUM(Gosforth:Ermelo!BP422)</f>
        <v>0</v>
      </c>
      <c r="BQ422" s="239">
        <f>SUM(Gosforth:Ermelo!BQ422)</f>
        <v>0</v>
      </c>
      <c r="BR422" s="240">
        <f>SUM(Gosforth:Ermelo!BR422)</f>
        <v>0</v>
      </c>
      <c r="BS422" s="238">
        <f>SUM(Gosforth:Ermelo!BS422)</f>
        <v>0</v>
      </c>
      <c r="BT422" s="238">
        <f>SUM(Gosforth:Ermelo!BT422)</f>
        <v>0</v>
      </c>
      <c r="BU422" s="238">
        <f>SUM(Gosforth:Ermelo!BU422)</f>
        <v>0</v>
      </c>
      <c r="BV422" s="238">
        <f>SUM(Gosforth:Ermelo!BV422)</f>
        <v>0</v>
      </c>
      <c r="BW422" s="238">
        <f>SUM(Gosforth:Ermelo!BW422)</f>
        <v>0</v>
      </c>
      <c r="BX422" s="238">
        <f>SUM(Gosforth:Ermelo!BX422)</f>
        <v>0</v>
      </c>
      <c r="BY422" s="238">
        <f>SUM(Gosforth:Ermelo!BY422)</f>
        <v>0</v>
      </c>
      <c r="BZ422" s="238">
        <f>SUM(Gosforth:Ermelo!BZ422)</f>
        <v>0</v>
      </c>
      <c r="CA422" s="238">
        <f>SUM(Gosforth:Ermelo!CA422)</f>
        <v>0</v>
      </c>
      <c r="CB422" s="238">
        <f>SUM(Gosforth:Ermelo!CB422)</f>
        <v>0</v>
      </c>
      <c r="CC422" s="239">
        <f>SUM(Gosforth:Ermelo!CC422)</f>
        <v>0</v>
      </c>
      <c r="CD422" s="41" t="s">
        <v>54</v>
      </c>
    </row>
    <row r="423" spans="1:82" s="150" customFormat="1" ht="15">
      <c r="A423" s="158"/>
      <c r="B423" s="25" t="s">
        <v>804</v>
      </c>
      <c r="C423" s="131" t="s">
        <v>805</v>
      </c>
      <c r="D423" s="132" t="s">
        <v>243</v>
      </c>
      <c r="E423" s="266">
        <f>SUM(Gosforth:Ermelo!E423)</f>
        <v>5</v>
      </c>
      <c r="F423" s="221" t="b">
        <f>(Gosforth!G423+Dalpark!G423+Leandra!G423+Trichardt!G423+Ermelo!G423)=G423</f>
        <v>1</v>
      </c>
      <c r="G423" s="288">
        <f t="shared" si="120"/>
        <v>0</v>
      </c>
      <c r="H423" s="237">
        <f>SUM(Gosforth:Ermelo!H423)</f>
        <v>0</v>
      </c>
      <c r="I423" s="239">
        <f>SUM(Gosforth:Ermelo!I423)</f>
        <v>0</v>
      </c>
      <c r="J423" s="237">
        <f>SUM(Gosforth:Ermelo!J423)</f>
        <v>0</v>
      </c>
      <c r="K423" s="238">
        <f>SUM(Gosforth:Ermelo!K423)</f>
        <v>0</v>
      </c>
      <c r="L423" s="238">
        <f>SUM(Gosforth:Ermelo!L423)</f>
        <v>0</v>
      </c>
      <c r="M423" s="238">
        <f>SUM(Gosforth:Ermelo!M423)</f>
        <v>0</v>
      </c>
      <c r="N423" s="238">
        <f>SUM(Gosforth:Ermelo!N423)</f>
        <v>0</v>
      </c>
      <c r="O423" s="238">
        <f>SUM(Gosforth:Ermelo!O423)</f>
        <v>0</v>
      </c>
      <c r="P423" s="238">
        <f>SUM(Gosforth:Ermelo!P423)</f>
        <v>0</v>
      </c>
      <c r="Q423" s="238">
        <f>SUM(Gosforth:Ermelo!Q423)</f>
        <v>0</v>
      </c>
      <c r="R423" s="238">
        <f>SUM(Gosforth:Ermelo!R423)</f>
        <v>0</v>
      </c>
      <c r="S423" s="238">
        <f>SUM(Gosforth:Ermelo!S423)</f>
        <v>0</v>
      </c>
      <c r="T423" s="238">
        <f>SUM(Gosforth:Ermelo!T423)</f>
        <v>0</v>
      </c>
      <c r="U423" s="239">
        <f>SUM(Gosforth:Ermelo!U423)</f>
        <v>0</v>
      </c>
      <c r="V423" s="237">
        <f>SUM(Gosforth:Ermelo!V423)</f>
        <v>0</v>
      </c>
      <c r="W423" s="238">
        <f>SUM(Gosforth:Ermelo!W423)</f>
        <v>0</v>
      </c>
      <c r="X423" s="238">
        <f>SUM(Gosforth:Ermelo!X423)</f>
        <v>0</v>
      </c>
      <c r="Y423" s="238">
        <f>SUM(Gosforth:Ermelo!Y423)</f>
        <v>0</v>
      </c>
      <c r="Z423" s="238">
        <f>SUM(Gosforth:Ermelo!Z423)</f>
        <v>0</v>
      </c>
      <c r="AA423" s="238">
        <f>SUM(Gosforth:Ermelo!AA423)</f>
        <v>0</v>
      </c>
      <c r="AB423" s="238">
        <f>SUM(Gosforth:Ermelo!AB423)</f>
        <v>0</v>
      </c>
      <c r="AC423" s="238">
        <f>SUM(Gosforth:Ermelo!AC423)</f>
        <v>0</v>
      </c>
      <c r="AD423" s="238">
        <f>SUM(Gosforth:Ermelo!AD423)</f>
        <v>0</v>
      </c>
      <c r="AE423" s="238">
        <f>SUM(Gosforth:Ermelo!AE423)</f>
        <v>0</v>
      </c>
      <c r="AF423" s="238">
        <f>SUM(Gosforth:Ermelo!AF423)</f>
        <v>0</v>
      </c>
      <c r="AG423" s="239">
        <f>SUM(Gosforth:Ermelo!AG423)</f>
        <v>0</v>
      </c>
      <c r="AH423" s="240">
        <f>SUM(Gosforth:Ermelo!AH423)</f>
        <v>0</v>
      </c>
      <c r="AI423" s="238">
        <f>SUM(Gosforth:Ermelo!AI423)</f>
        <v>0</v>
      </c>
      <c r="AJ423" s="238">
        <f>SUM(Gosforth:Ermelo!AJ423)</f>
        <v>0</v>
      </c>
      <c r="AK423" s="238">
        <f>SUM(Gosforth:Ermelo!AK423)</f>
        <v>0</v>
      </c>
      <c r="AL423" s="238">
        <f>SUM(Gosforth:Ermelo!AL423)</f>
        <v>0</v>
      </c>
      <c r="AM423" s="238">
        <f>SUM(Gosforth:Ermelo!AM423)</f>
        <v>0</v>
      </c>
      <c r="AN423" s="238">
        <f>SUM(Gosforth:Ermelo!AN423)</f>
        <v>0</v>
      </c>
      <c r="AO423" s="238">
        <f>SUM(Gosforth:Ermelo!AO423)</f>
        <v>0</v>
      </c>
      <c r="AP423" s="238">
        <f>SUM(Gosforth:Ermelo!AP423)</f>
        <v>0</v>
      </c>
      <c r="AQ423" s="238">
        <f>SUM(Gosforth:Ermelo!AQ423)</f>
        <v>0</v>
      </c>
      <c r="AR423" s="238">
        <f>SUM(Gosforth:Ermelo!AR423)</f>
        <v>0</v>
      </c>
      <c r="AS423" s="239">
        <f>SUM(Gosforth:Ermelo!AS423)</f>
        <v>0</v>
      </c>
      <c r="AT423" s="240">
        <f>SUM(Gosforth:Ermelo!AT423)</f>
        <v>0</v>
      </c>
      <c r="AU423" s="238">
        <f>SUM(Gosforth:Ermelo!AU423)</f>
        <v>0</v>
      </c>
      <c r="AV423" s="238">
        <f>SUM(Gosforth:Ermelo!AV423)</f>
        <v>0</v>
      </c>
      <c r="AW423" s="238">
        <f>SUM(Gosforth:Ermelo!AW423)</f>
        <v>0</v>
      </c>
      <c r="AX423" s="238">
        <f>SUM(Gosforth:Ermelo!AX423)</f>
        <v>0</v>
      </c>
      <c r="AY423" s="238">
        <f>SUM(Gosforth:Ermelo!AY423)</f>
        <v>0</v>
      </c>
      <c r="AZ423" s="238">
        <f>SUM(Gosforth:Ermelo!AZ423)</f>
        <v>0</v>
      </c>
      <c r="BA423" s="238">
        <f>SUM(Gosforth:Ermelo!BA423)</f>
        <v>0</v>
      </c>
      <c r="BB423" s="238">
        <f>SUM(Gosforth:Ermelo!BB423)</f>
        <v>0</v>
      </c>
      <c r="BC423" s="238">
        <f>SUM(Gosforth:Ermelo!BC423)</f>
        <v>0</v>
      </c>
      <c r="BD423" s="238">
        <f>SUM(Gosforth:Ermelo!BD423)</f>
        <v>0</v>
      </c>
      <c r="BE423" s="239">
        <f>SUM(Gosforth:Ermelo!BE423)</f>
        <v>0</v>
      </c>
      <c r="BF423" s="240">
        <f>SUM(Gosforth:Ermelo!BF423)</f>
        <v>0</v>
      </c>
      <c r="BG423" s="238">
        <f>SUM(Gosforth:Ermelo!BG423)</f>
        <v>0</v>
      </c>
      <c r="BH423" s="238">
        <f>SUM(Gosforth:Ermelo!BH423)</f>
        <v>0</v>
      </c>
      <c r="BI423" s="238">
        <f>SUM(Gosforth:Ermelo!BI423)</f>
        <v>0</v>
      </c>
      <c r="BJ423" s="238">
        <f>SUM(Gosforth:Ermelo!BJ423)</f>
        <v>0</v>
      </c>
      <c r="BK423" s="238">
        <f>SUM(Gosforth:Ermelo!BK423)</f>
        <v>0</v>
      </c>
      <c r="BL423" s="238">
        <f>SUM(Gosforth:Ermelo!BL423)</f>
        <v>0</v>
      </c>
      <c r="BM423" s="238">
        <f>SUM(Gosforth:Ermelo!BM423)</f>
        <v>0</v>
      </c>
      <c r="BN423" s="238">
        <f>SUM(Gosforth:Ermelo!BN423)</f>
        <v>0</v>
      </c>
      <c r="BO423" s="238">
        <f>SUM(Gosforth:Ermelo!BO423)</f>
        <v>0</v>
      </c>
      <c r="BP423" s="238">
        <f>SUM(Gosforth:Ermelo!BP423)</f>
        <v>0</v>
      </c>
      <c r="BQ423" s="239">
        <f>SUM(Gosforth:Ermelo!BQ423)</f>
        <v>0</v>
      </c>
      <c r="BR423" s="240">
        <f>SUM(Gosforth:Ermelo!BR423)</f>
        <v>0</v>
      </c>
      <c r="BS423" s="238">
        <f>SUM(Gosforth:Ermelo!BS423)</f>
        <v>0</v>
      </c>
      <c r="BT423" s="238">
        <f>SUM(Gosforth:Ermelo!BT423)</f>
        <v>0</v>
      </c>
      <c r="BU423" s="238">
        <f>SUM(Gosforth:Ermelo!BU423)</f>
        <v>0</v>
      </c>
      <c r="BV423" s="238">
        <f>SUM(Gosforth:Ermelo!BV423)</f>
        <v>0</v>
      </c>
      <c r="BW423" s="238">
        <f>SUM(Gosforth:Ermelo!BW423)</f>
        <v>0</v>
      </c>
      <c r="BX423" s="238">
        <f>SUM(Gosforth:Ermelo!BX423)</f>
        <v>0</v>
      </c>
      <c r="BY423" s="238">
        <f>SUM(Gosforth:Ermelo!BY423)</f>
        <v>0</v>
      </c>
      <c r="BZ423" s="238">
        <f>SUM(Gosforth:Ermelo!BZ423)</f>
        <v>0</v>
      </c>
      <c r="CA423" s="238">
        <f>SUM(Gosforth:Ermelo!CA423)</f>
        <v>0</v>
      </c>
      <c r="CB423" s="238">
        <f>SUM(Gosforth:Ermelo!CB423)</f>
        <v>0</v>
      </c>
      <c r="CC423" s="239">
        <f>SUM(Gosforth:Ermelo!CC423)</f>
        <v>0</v>
      </c>
      <c r="CD423" s="41" t="s">
        <v>54</v>
      </c>
    </row>
    <row r="424" spans="1:82" s="150" customFormat="1" ht="15">
      <c r="A424" s="158"/>
      <c r="B424" s="25" t="s">
        <v>806</v>
      </c>
      <c r="C424" s="131" t="s">
        <v>807</v>
      </c>
      <c r="D424" s="132" t="s">
        <v>243</v>
      </c>
      <c r="E424" s="266">
        <f>SUM(Gosforth:Ermelo!E424)</f>
        <v>2</v>
      </c>
      <c r="F424" s="221" t="b">
        <f>(Gosforth!G424+Dalpark!G424+Leandra!G424+Trichardt!G424+Ermelo!G424)=G424</f>
        <v>1</v>
      </c>
      <c r="G424" s="288">
        <f t="shared" si="120"/>
        <v>0</v>
      </c>
      <c r="H424" s="237">
        <f>SUM(Gosforth:Ermelo!H424)</f>
        <v>0</v>
      </c>
      <c r="I424" s="239">
        <f>SUM(Gosforth:Ermelo!I424)</f>
        <v>0</v>
      </c>
      <c r="J424" s="237">
        <f>SUM(Gosforth:Ermelo!J424)</f>
        <v>0</v>
      </c>
      <c r="K424" s="238">
        <f>SUM(Gosforth:Ermelo!K424)</f>
        <v>0</v>
      </c>
      <c r="L424" s="238">
        <f>SUM(Gosforth:Ermelo!L424)</f>
        <v>0</v>
      </c>
      <c r="M424" s="238">
        <f>SUM(Gosforth:Ermelo!M424)</f>
        <v>0</v>
      </c>
      <c r="N424" s="238">
        <f>SUM(Gosforth:Ermelo!N424)</f>
        <v>0</v>
      </c>
      <c r="O424" s="238">
        <f>SUM(Gosforth:Ermelo!O424)</f>
        <v>0</v>
      </c>
      <c r="P424" s="238">
        <f>SUM(Gosforth:Ermelo!P424)</f>
        <v>0</v>
      </c>
      <c r="Q424" s="238">
        <f>SUM(Gosforth:Ermelo!Q424)</f>
        <v>0</v>
      </c>
      <c r="R424" s="238">
        <f>SUM(Gosforth:Ermelo!R424)</f>
        <v>0</v>
      </c>
      <c r="S424" s="238">
        <f>SUM(Gosforth:Ermelo!S424)</f>
        <v>0</v>
      </c>
      <c r="T424" s="238">
        <f>SUM(Gosforth:Ermelo!T424)</f>
        <v>0</v>
      </c>
      <c r="U424" s="239">
        <f>SUM(Gosforth:Ermelo!U424)</f>
        <v>0</v>
      </c>
      <c r="V424" s="237">
        <f>SUM(Gosforth:Ermelo!V424)</f>
        <v>0</v>
      </c>
      <c r="W424" s="238">
        <f>SUM(Gosforth:Ermelo!W424)</f>
        <v>0</v>
      </c>
      <c r="X424" s="238">
        <f>SUM(Gosforth:Ermelo!X424)</f>
        <v>0</v>
      </c>
      <c r="Y424" s="238">
        <f>SUM(Gosforth:Ermelo!Y424)</f>
        <v>0</v>
      </c>
      <c r="Z424" s="238">
        <f>SUM(Gosforth:Ermelo!Z424)</f>
        <v>0</v>
      </c>
      <c r="AA424" s="238">
        <f>SUM(Gosforth:Ermelo!AA424)</f>
        <v>0</v>
      </c>
      <c r="AB424" s="238">
        <f>SUM(Gosforth:Ermelo!AB424)</f>
        <v>0</v>
      </c>
      <c r="AC424" s="238">
        <f>SUM(Gosforth:Ermelo!AC424)</f>
        <v>0</v>
      </c>
      <c r="AD424" s="238">
        <f>SUM(Gosforth:Ermelo!AD424)</f>
        <v>0</v>
      </c>
      <c r="AE424" s="238">
        <f>SUM(Gosforth:Ermelo!AE424)</f>
        <v>0</v>
      </c>
      <c r="AF424" s="238">
        <f>SUM(Gosforth:Ermelo!AF424)</f>
        <v>0</v>
      </c>
      <c r="AG424" s="239">
        <f>SUM(Gosforth:Ermelo!AG424)</f>
        <v>0</v>
      </c>
      <c r="AH424" s="240">
        <f>SUM(Gosforth:Ermelo!AH424)</f>
        <v>0</v>
      </c>
      <c r="AI424" s="238">
        <f>SUM(Gosforth:Ermelo!AI424)</f>
        <v>0</v>
      </c>
      <c r="AJ424" s="238">
        <f>SUM(Gosforth:Ermelo!AJ424)</f>
        <v>0</v>
      </c>
      <c r="AK424" s="238">
        <f>SUM(Gosforth:Ermelo!AK424)</f>
        <v>0</v>
      </c>
      <c r="AL424" s="238">
        <f>SUM(Gosforth:Ermelo!AL424)</f>
        <v>0</v>
      </c>
      <c r="AM424" s="238">
        <f>SUM(Gosforth:Ermelo!AM424)</f>
        <v>0</v>
      </c>
      <c r="AN424" s="238">
        <f>SUM(Gosforth:Ermelo!AN424)</f>
        <v>0</v>
      </c>
      <c r="AO424" s="238">
        <f>SUM(Gosforth:Ermelo!AO424)</f>
        <v>0</v>
      </c>
      <c r="AP424" s="238">
        <f>SUM(Gosforth:Ermelo!AP424)</f>
        <v>0</v>
      </c>
      <c r="AQ424" s="238">
        <f>SUM(Gosforth:Ermelo!AQ424)</f>
        <v>0</v>
      </c>
      <c r="AR424" s="238">
        <f>SUM(Gosforth:Ermelo!AR424)</f>
        <v>0</v>
      </c>
      <c r="AS424" s="239">
        <f>SUM(Gosforth:Ermelo!AS424)</f>
        <v>0</v>
      </c>
      <c r="AT424" s="240">
        <f>SUM(Gosforth:Ermelo!AT424)</f>
        <v>0</v>
      </c>
      <c r="AU424" s="238">
        <f>SUM(Gosforth:Ermelo!AU424)</f>
        <v>0</v>
      </c>
      <c r="AV424" s="238">
        <f>SUM(Gosforth:Ermelo!AV424)</f>
        <v>0</v>
      </c>
      <c r="AW424" s="238">
        <f>SUM(Gosforth:Ermelo!AW424)</f>
        <v>0</v>
      </c>
      <c r="AX424" s="238">
        <f>SUM(Gosforth:Ermelo!AX424)</f>
        <v>0</v>
      </c>
      <c r="AY424" s="238">
        <f>SUM(Gosforth:Ermelo!AY424)</f>
        <v>0</v>
      </c>
      <c r="AZ424" s="238">
        <f>SUM(Gosforth:Ermelo!AZ424)</f>
        <v>0</v>
      </c>
      <c r="BA424" s="238">
        <f>SUM(Gosforth:Ermelo!BA424)</f>
        <v>0</v>
      </c>
      <c r="BB424" s="238">
        <f>SUM(Gosforth:Ermelo!BB424)</f>
        <v>0</v>
      </c>
      <c r="BC424" s="238">
        <f>SUM(Gosforth:Ermelo!BC424)</f>
        <v>0</v>
      </c>
      <c r="BD424" s="238">
        <f>SUM(Gosforth:Ermelo!BD424)</f>
        <v>0</v>
      </c>
      <c r="BE424" s="239">
        <f>SUM(Gosforth:Ermelo!BE424)</f>
        <v>0</v>
      </c>
      <c r="BF424" s="240">
        <f>SUM(Gosforth:Ermelo!BF424)</f>
        <v>0</v>
      </c>
      <c r="BG424" s="238">
        <f>SUM(Gosforth:Ermelo!BG424)</f>
        <v>0</v>
      </c>
      <c r="BH424" s="238">
        <f>SUM(Gosforth:Ermelo!BH424)</f>
        <v>0</v>
      </c>
      <c r="BI424" s="238">
        <f>SUM(Gosforth:Ermelo!BI424)</f>
        <v>0</v>
      </c>
      <c r="BJ424" s="238">
        <f>SUM(Gosforth:Ermelo!BJ424)</f>
        <v>0</v>
      </c>
      <c r="BK424" s="238">
        <f>SUM(Gosforth:Ermelo!BK424)</f>
        <v>0</v>
      </c>
      <c r="BL424" s="238">
        <f>SUM(Gosforth:Ermelo!BL424)</f>
        <v>0</v>
      </c>
      <c r="BM424" s="238">
        <f>SUM(Gosforth:Ermelo!BM424)</f>
        <v>0</v>
      </c>
      <c r="BN424" s="238">
        <f>SUM(Gosforth:Ermelo!BN424)</f>
        <v>0</v>
      </c>
      <c r="BO424" s="238">
        <f>SUM(Gosforth:Ermelo!BO424)</f>
        <v>0</v>
      </c>
      <c r="BP424" s="238">
        <f>SUM(Gosforth:Ermelo!BP424)</f>
        <v>0</v>
      </c>
      <c r="BQ424" s="239">
        <f>SUM(Gosforth:Ermelo!BQ424)</f>
        <v>0</v>
      </c>
      <c r="BR424" s="240">
        <f>SUM(Gosforth:Ermelo!BR424)</f>
        <v>0</v>
      </c>
      <c r="BS424" s="238">
        <f>SUM(Gosforth:Ermelo!BS424)</f>
        <v>0</v>
      </c>
      <c r="BT424" s="238">
        <f>SUM(Gosforth:Ermelo!BT424)</f>
        <v>0</v>
      </c>
      <c r="BU424" s="238">
        <f>SUM(Gosforth:Ermelo!BU424)</f>
        <v>0</v>
      </c>
      <c r="BV424" s="238">
        <f>SUM(Gosforth:Ermelo!BV424)</f>
        <v>0</v>
      </c>
      <c r="BW424" s="238">
        <f>SUM(Gosforth:Ermelo!BW424)</f>
        <v>0</v>
      </c>
      <c r="BX424" s="238">
        <f>SUM(Gosforth:Ermelo!BX424)</f>
        <v>0</v>
      </c>
      <c r="BY424" s="238">
        <f>SUM(Gosforth:Ermelo!BY424)</f>
        <v>0</v>
      </c>
      <c r="BZ424" s="238">
        <f>SUM(Gosforth:Ermelo!BZ424)</f>
        <v>0</v>
      </c>
      <c r="CA424" s="238">
        <f>SUM(Gosforth:Ermelo!CA424)</f>
        <v>0</v>
      </c>
      <c r="CB424" s="238">
        <f>SUM(Gosforth:Ermelo!CB424)</f>
        <v>0</v>
      </c>
      <c r="CC424" s="239">
        <f>SUM(Gosforth:Ermelo!CC424)</f>
        <v>0</v>
      </c>
      <c r="CD424" s="41" t="s">
        <v>54</v>
      </c>
    </row>
    <row r="425" spans="1:82" s="150" customFormat="1" ht="15">
      <c r="A425" s="158"/>
      <c r="B425" s="25" t="s">
        <v>808</v>
      </c>
      <c r="C425" s="131" t="s">
        <v>809</v>
      </c>
      <c r="D425" s="132" t="s">
        <v>243</v>
      </c>
      <c r="E425" s="266">
        <f>SUM(Gosforth:Ermelo!E425)</f>
        <v>1</v>
      </c>
      <c r="F425" s="221" t="b">
        <f>(Gosforth!G425+Dalpark!G425+Leandra!G425+Trichardt!G425+Ermelo!G425)=G425</f>
        <v>1</v>
      </c>
      <c r="G425" s="288">
        <f t="shared" si="120"/>
        <v>0</v>
      </c>
      <c r="H425" s="237">
        <f>SUM(Gosforth:Ermelo!H425)</f>
        <v>0</v>
      </c>
      <c r="I425" s="239">
        <f>SUM(Gosforth:Ermelo!I425)</f>
        <v>0</v>
      </c>
      <c r="J425" s="237">
        <f>SUM(Gosforth:Ermelo!J425)</f>
        <v>0</v>
      </c>
      <c r="K425" s="238">
        <f>SUM(Gosforth:Ermelo!K425)</f>
        <v>0</v>
      </c>
      <c r="L425" s="238">
        <f>SUM(Gosforth:Ermelo!L425)</f>
        <v>0</v>
      </c>
      <c r="M425" s="238">
        <f>SUM(Gosforth:Ermelo!M425)</f>
        <v>0</v>
      </c>
      <c r="N425" s="238">
        <f>SUM(Gosforth:Ermelo!N425)</f>
        <v>0</v>
      </c>
      <c r="O425" s="238">
        <f>SUM(Gosforth:Ermelo!O425)</f>
        <v>0</v>
      </c>
      <c r="P425" s="238">
        <f>SUM(Gosforth:Ermelo!P425)</f>
        <v>0</v>
      </c>
      <c r="Q425" s="238">
        <f>SUM(Gosforth:Ermelo!Q425)</f>
        <v>0</v>
      </c>
      <c r="R425" s="238">
        <f>SUM(Gosforth:Ermelo!R425)</f>
        <v>0</v>
      </c>
      <c r="S425" s="238">
        <f>SUM(Gosforth:Ermelo!S425)</f>
        <v>0</v>
      </c>
      <c r="T425" s="238">
        <f>SUM(Gosforth:Ermelo!T425)</f>
        <v>0</v>
      </c>
      <c r="U425" s="239">
        <f>SUM(Gosforth:Ermelo!U425)</f>
        <v>0</v>
      </c>
      <c r="V425" s="237">
        <f>SUM(Gosforth:Ermelo!V425)</f>
        <v>0</v>
      </c>
      <c r="W425" s="238">
        <f>SUM(Gosforth:Ermelo!W425)</f>
        <v>0</v>
      </c>
      <c r="X425" s="238">
        <f>SUM(Gosforth:Ermelo!X425)</f>
        <v>0</v>
      </c>
      <c r="Y425" s="238">
        <f>SUM(Gosforth:Ermelo!Y425)</f>
        <v>0</v>
      </c>
      <c r="Z425" s="238">
        <f>SUM(Gosforth:Ermelo!Z425)</f>
        <v>0</v>
      </c>
      <c r="AA425" s="238">
        <f>SUM(Gosforth:Ermelo!AA425)</f>
        <v>0</v>
      </c>
      <c r="AB425" s="238">
        <f>SUM(Gosforth:Ermelo!AB425)</f>
        <v>0</v>
      </c>
      <c r="AC425" s="238">
        <f>SUM(Gosforth:Ermelo!AC425)</f>
        <v>0</v>
      </c>
      <c r="AD425" s="238">
        <f>SUM(Gosforth:Ermelo!AD425)</f>
        <v>0</v>
      </c>
      <c r="AE425" s="238">
        <f>SUM(Gosforth:Ermelo!AE425)</f>
        <v>0</v>
      </c>
      <c r="AF425" s="238">
        <f>SUM(Gosforth:Ermelo!AF425)</f>
        <v>0</v>
      </c>
      <c r="AG425" s="239">
        <f>SUM(Gosforth:Ermelo!AG425)</f>
        <v>0</v>
      </c>
      <c r="AH425" s="240">
        <f>SUM(Gosforth:Ermelo!AH425)</f>
        <v>0</v>
      </c>
      <c r="AI425" s="238">
        <f>SUM(Gosforth:Ermelo!AI425)</f>
        <v>0</v>
      </c>
      <c r="AJ425" s="238">
        <f>SUM(Gosforth:Ermelo!AJ425)</f>
        <v>0</v>
      </c>
      <c r="AK425" s="238">
        <f>SUM(Gosforth:Ermelo!AK425)</f>
        <v>0</v>
      </c>
      <c r="AL425" s="238">
        <f>SUM(Gosforth:Ermelo!AL425)</f>
        <v>0</v>
      </c>
      <c r="AM425" s="238">
        <f>SUM(Gosforth:Ermelo!AM425)</f>
        <v>0</v>
      </c>
      <c r="AN425" s="238">
        <f>SUM(Gosforth:Ermelo!AN425)</f>
        <v>0</v>
      </c>
      <c r="AO425" s="238">
        <f>SUM(Gosforth:Ermelo!AO425)</f>
        <v>0</v>
      </c>
      <c r="AP425" s="238">
        <f>SUM(Gosforth:Ermelo!AP425)</f>
        <v>0</v>
      </c>
      <c r="AQ425" s="238">
        <f>SUM(Gosforth:Ermelo!AQ425)</f>
        <v>0</v>
      </c>
      <c r="AR425" s="238">
        <f>SUM(Gosforth:Ermelo!AR425)</f>
        <v>0</v>
      </c>
      <c r="AS425" s="239">
        <f>SUM(Gosforth:Ermelo!AS425)</f>
        <v>0</v>
      </c>
      <c r="AT425" s="240">
        <f>SUM(Gosforth:Ermelo!AT425)</f>
        <v>0</v>
      </c>
      <c r="AU425" s="238">
        <f>SUM(Gosforth:Ermelo!AU425)</f>
        <v>0</v>
      </c>
      <c r="AV425" s="238">
        <f>SUM(Gosforth:Ermelo!AV425)</f>
        <v>0</v>
      </c>
      <c r="AW425" s="238">
        <f>SUM(Gosforth:Ermelo!AW425)</f>
        <v>0</v>
      </c>
      <c r="AX425" s="238">
        <f>SUM(Gosforth:Ermelo!AX425)</f>
        <v>0</v>
      </c>
      <c r="AY425" s="238">
        <f>SUM(Gosforth:Ermelo!AY425)</f>
        <v>0</v>
      </c>
      <c r="AZ425" s="238">
        <f>SUM(Gosforth:Ermelo!AZ425)</f>
        <v>0</v>
      </c>
      <c r="BA425" s="238">
        <f>SUM(Gosforth:Ermelo!BA425)</f>
        <v>0</v>
      </c>
      <c r="BB425" s="238">
        <f>SUM(Gosforth:Ermelo!BB425)</f>
        <v>0</v>
      </c>
      <c r="BC425" s="238">
        <f>SUM(Gosforth:Ermelo!BC425)</f>
        <v>0</v>
      </c>
      <c r="BD425" s="238">
        <f>SUM(Gosforth:Ermelo!BD425)</f>
        <v>0</v>
      </c>
      <c r="BE425" s="239">
        <f>SUM(Gosforth:Ermelo!BE425)</f>
        <v>0</v>
      </c>
      <c r="BF425" s="240">
        <f>SUM(Gosforth:Ermelo!BF425)</f>
        <v>0</v>
      </c>
      <c r="BG425" s="238">
        <f>SUM(Gosforth:Ermelo!BG425)</f>
        <v>0</v>
      </c>
      <c r="BH425" s="238">
        <f>SUM(Gosforth:Ermelo!BH425)</f>
        <v>0</v>
      </c>
      <c r="BI425" s="238">
        <f>SUM(Gosforth:Ermelo!BI425)</f>
        <v>0</v>
      </c>
      <c r="BJ425" s="238">
        <f>SUM(Gosforth:Ermelo!BJ425)</f>
        <v>0</v>
      </c>
      <c r="BK425" s="238">
        <f>SUM(Gosforth:Ermelo!BK425)</f>
        <v>0</v>
      </c>
      <c r="BL425" s="238">
        <f>SUM(Gosforth:Ermelo!BL425)</f>
        <v>0</v>
      </c>
      <c r="BM425" s="238">
        <f>SUM(Gosforth:Ermelo!BM425)</f>
        <v>0</v>
      </c>
      <c r="BN425" s="238">
        <f>SUM(Gosforth:Ermelo!BN425)</f>
        <v>0</v>
      </c>
      <c r="BO425" s="238">
        <f>SUM(Gosforth:Ermelo!BO425)</f>
        <v>0</v>
      </c>
      <c r="BP425" s="238">
        <f>SUM(Gosforth:Ermelo!BP425)</f>
        <v>0</v>
      </c>
      <c r="BQ425" s="239">
        <f>SUM(Gosforth:Ermelo!BQ425)</f>
        <v>0</v>
      </c>
      <c r="BR425" s="240">
        <f>SUM(Gosforth:Ermelo!BR425)</f>
        <v>0</v>
      </c>
      <c r="BS425" s="238">
        <f>SUM(Gosforth:Ermelo!BS425)</f>
        <v>0</v>
      </c>
      <c r="BT425" s="238">
        <f>SUM(Gosforth:Ermelo!BT425)</f>
        <v>0</v>
      </c>
      <c r="BU425" s="238">
        <f>SUM(Gosforth:Ermelo!BU425)</f>
        <v>0</v>
      </c>
      <c r="BV425" s="238">
        <f>SUM(Gosforth:Ermelo!BV425)</f>
        <v>0</v>
      </c>
      <c r="BW425" s="238">
        <f>SUM(Gosforth:Ermelo!BW425)</f>
        <v>0</v>
      </c>
      <c r="BX425" s="238">
        <f>SUM(Gosforth:Ermelo!BX425)</f>
        <v>0</v>
      </c>
      <c r="BY425" s="238">
        <f>SUM(Gosforth:Ermelo!BY425)</f>
        <v>0</v>
      </c>
      <c r="BZ425" s="238">
        <f>SUM(Gosforth:Ermelo!BZ425)</f>
        <v>0</v>
      </c>
      <c r="CA425" s="238">
        <f>SUM(Gosforth:Ermelo!CA425)</f>
        <v>0</v>
      </c>
      <c r="CB425" s="238">
        <f>SUM(Gosforth:Ermelo!CB425)</f>
        <v>0</v>
      </c>
      <c r="CC425" s="239">
        <f>SUM(Gosforth:Ermelo!CC425)</f>
        <v>0</v>
      </c>
      <c r="CD425" s="41" t="s">
        <v>54</v>
      </c>
    </row>
    <row r="426" spans="1:82" s="150" customFormat="1" ht="15">
      <c r="A426" s="158"/>
      <c r="B426" s="287" t="s">
        <v>810</v>
      </c>
      <c r="C426" s="286" t="s">
        <v>811</v>
      </c>
      <c r="D426" s="132"/>
      <c r="E426" s="300"/>
      <c r="F426" s="221" t="b">
        <f>(Gosforth!G426+Dalpark!G426+Leandra!G426+Trichardt!G426+Ermelo!G426)=G426</f>
        <v>1</v>
      </c>
      <c r="G426" s="288"/>
      <c r="H426" s="237"/>
      <c r="I426" s="239"/>
      <c r="J426" s="237"/>
      <c r="K426" s="238"/>
      <c r="L426" s="238"/>
      <c r="M426" s="238"/>
      <c r="N426" s="238"/>
      <c r="O426" s="238"/>
      <c r="P426" s="238"/>
      <c r="Q426" s="238"/>
      <c r="R426" s="238"/>
      <c r="S426" s="238"/>
      <c r="T426" s="238"/>
      <c r="U426" s="239"/>
      <c r="V426" s="237"/>
      <c r="W426" s="238"/>
      <c r="X426" s="238"/>
      <c r="Y426" s="238"/>
      <c r="Z426" s="238"/>
      <c r="AA426" s="238"/>
      <c r="AB426" s="238"/>
      <c r="AC426" s="238"/>
      <c r="AD426" s="238"/>
      <c r="AE426" s="238"/>
      <c r="AF426" s="238"/>
      <c r="AG426" s="239"/>
      <c r="AH426" s="240"/>
      <c r="AI426" s="238"/>
      <c r="AJ426" s="238"/>
      <c r="AK426" s="238"/>
      <c r="AL426" s="238"/>
      <c r="AM426" s="238"/>
      <c r="AN426" s="238"/>
      <c r="AO426" s="238"/>
      <c r="AP426" s="238"/>
      <c r="AQ426" s="238"/>
      <c r="AR426" s="238"/>
      <c r="AS426" s="239"/>
      <c r="AT426" s="240"/>
      <c r="AU426" s="238"/>
      <c r="AV426" s="238"/>
      <c r="AW426" s="238"/>
      <c r="AX426" s="238"/>
      <c r="AY426" s="238"/>
      <c r="AZ426" s="238"/>
      <c r="BA426" s="238"/>
      <c r="BB426" s="238"/>
      <c r="BC426" s="238"/>
      <c r="BD426" s="238"/>
      <c r="BE426" s="239"/>
      <c r="BF426" s="240"/>
      <c r="BG426" s="238"/>
      <c r="BH426" s="238"/>
      <c r="BI426" s="238"/>
      <c r="BJ426" s="238"/>
      <c r="BK426" s="238"/>
      <c r="BL426" s="238"/>
      <c r="BM426" s="238"/>
      <c r="BN426" s="238"/>
      <c r="BO426" s="238"/>
      <c r="BP426" s="238"/>
      <c r="BQ426" s="239"/>
      <c r="BR426" s="240"/>
      <c r="BS426" s="238"/>
      <c r="BT426" s="238"/>
      <c r="BU426" s="238"/>
      <c r="BV426" s="238"/>
      <c r="BW426" s="238"/>
      <c r="BX426" s="238"/>
      <c r="BY426" s="238"/>
      <c r="BZ426" s="238"/>
      <c r="CA426" s="238"/>
      <c r="CB426" s="238"/>
      <c r="CC426" s="239"/>
      <c r="CD426" s="41" t="s">
        <v>54</v>
      </c>
    </row>
    <row r="427" spans="1:82" s="150" customFormat="1" ht="15">
      <c r="A427" s="158"/>
      <c r="B427" s="25" t="s">
        <v>812</v>
      </c>
      <c r="C427" s="131" t="s">
        <v>813</v>
      </c>
      <c r="D427" s="132" t="s">
        <v>243</v>
      </c>
      <c r="E427" s="266">
        <f>SUM(Gosforth:Ermelo!E427)</f>
        <v>2</v>
      </c>
      <c r="F427" s="221" t="b">
        <f>(Gosforth!G427+Dalpark!G427+Leandra!G427+Trichardt!G427+Ermelo!G427)=G427</f>
        <v>1</v>
      </c>
      <c r="G427" s="288">
        <f t="shared" ref="G427" si="121">+SUM(H427:CC427)</f>
        <v>0</v>
      </c>
      <c r="H427" s="237">
        <f>SUM(Gosforth:Ermelo!H427)</f>
        <v>0</v>
      </c>
      <c r="I427" s="239">
        <f>SUM(Gosforth:Ermelo!I427)</f>
        <v>0</v>
      </c>
      <c r="J427" s="237">
        <f>SUM(Gosforth:Ermelo!J427)</f>
        <v>0</v>
      </c>
      <c r="K427" s="238">
        <f>SUM(Gosforth:Ermelo!K427)</f>
        <v>0</v>
      </c>
      <c r="L427" s="238">
        <f>SUM(Gosforth:Ermelo!L427)</f>
        <v>0</v>
      </c>
      <c r="M427" s="238">
        <f>SUM(Gosforth:Ermelo!M427)</f>
        <v>0</v>
      </c>
      <c r="N427" s="238">
        <f>SUM(Gosforth:Ermelo!N427)</f>
        <v>0</v>
      </c>
      <c r="O427" s="238">
        <f>SUM(Gosforth:Ermelo!O427)</f>
        <v>0</v>
      </c>
      <c r="P427" s="238">
        <f>SUM(Gosforth:Ermelo!P427)</f>
        <v>0</v>
      </c>
      <c r="Q427" s="238">
        <f>SUM(Gosforth:Ermelo!Q427)</f>
        <v>0</v>
      </c>
      <c r="R427" s="238">
        <f>SUM(Gosforth:Ermelo!R427)</f>
        <v>0</v>
      </c>
      <c r="S427" s="238">
        <f>SUM(Gosforth:Ermelo!S427)</f>
        <v>0</v>
      </c>
      <c r="T427" s="238">
        <f>SUM(Gosforth:Ermelo!T427)</f>
        <v>0</v>
      </c>
      <c r="U427" s="239">
        <f>SUM(Gosforth:Ermelo!U427)</f>
        <v>0</v>
      </c>
      <c r="V427" s="237">
        <f>SUM(Gosforth:Ermelo!V427)</f>
        <v>0</v>
      </c>
      <c r="W427" s="238">
        <f>SUM(Gosforth:Ermelo!W427)</f>
        <v>0</v>
      </c>
      <c r="X427" s="238">
        <f>SUM(Gosforth:Ermelo!X427)</f>
        <v>0</v>
      </c>
      <c r="Y427" s="238">
        <f>SUM(Gosforth:Ermelo!Y427)</f>
        <v>0</v>
      </c>
      <c r="Z427" s="238">
        <f>SUM(Gosforth:Ermelo!Z427)</f>
        <v>0</v>
      </c>
      <c r="AA427" s="238">
        <f>SUM(Gosforth:Ermelo!AA427)</f>
        <v>0</v>
      </c>
      <c r="AB427" s="238">
        <f>SUM(Gosforth:Ermelo!AB427)</f>
        <v>0</v>
      </c>
      <c r="AC427" s="238">
        <f>SUM(Gosforth:Ermelo!AC427)</f>
        <v>0</v>
      </c>
      <c r="AD427" s="238">
        <f>SUM(Gosforth:Ermelo!AD427)</f>
        <v>0</v>
      </c>
      <c r="AE427" s="238">
        <f>SUM(Gosforth:Ermelo!AE427)</f>
        <v>0</v>
      </c>
      <c r="AF427" s="238">
        <f>SUM(Gosforth:Ermelo!AF427)</f>
        <v>0</v>
      </c>
      <c r="AG427" s="239">
        <f>SUM(Gosforth:Ermelo!AG427)</f>
        <v>0</v>
      </c>
      <c r="AH427" s="240">
        <f>SUM(Gosforth:Ermelo!AH427)</f>
        <v>0</v>
      </c>
      <c r="AI427" s="238">
        <f>SUM(Gosforth:Ermelo!AI427)</f>
        <v>0</v>
      </c>
      <c r="AJ427" s="238">
        <f>SUM(Gosforth:Ermelo!AJ427)</f>
        <v>0</v>
      </c>
      <c r="AK427" s="238">
        <f>SUM(Gosforth:Ermelo!AK427)</f>
        <v>0</v>
      </c>
      <c r="AL427" s="238">
        <f>SUM(Gosforth:Ermelo!AL427)</f>
        <v>0</v>
      </c>
      <c r="AM427" s="238">
        <f>SUM(Gosforth:Ermelo!AM427)</f>
        <v>0</v>
      </c>
      <c r="AN427" s="238">
        <f>SUM(Gosforth:Ermelo!AN427)</f>
        <v>0</v>
      </c>
      <c r="AO427" s="238">
        <f>SUM(Gosforth:Ermelo!AO427)</f>
        <v>0</v>
      </c>
      <c r="AP427" s="238">
        <f>SUM(Gosforth:Ermelo!AP427)</f>
        <v>0</v>
      </c>
      <c r="AQ427" s="238">
        <f>SUM(Gosforth:Ermelo!AQ427)</f>
        <v>0</v>
      </c>
      <c r="AR427" s="238">
        <f>SUM(Gosforth:Ermelo!AR427)</f>
        <v>0</v>
      </c>
      <c r="AS427" s="239">
        <f>SUM(Gosforth:Ermelo!AS427)</f>
        <v>0</v>
      </c>
      <c r="AT427" s="240">
        <f>SUM(Gosforth:Ermelo!AT427)</f>
        <v>0</v>
      </c>
      <c r="AU427" s="238">
        <f>SUM(Gosforth:Ermelo!AU427)</f>
        <v>0</v>
      </c>
      <c r="AV427" s="238">
        <f>SUM(Gosforth:Ermelo!AV427)</f>
        <v>0</v>
      </c>
      <c r="AW427" s="238">
        <f>SUM(Gosforth:Ermelo!AW427)</f>
        <v>0</v>
      </c>
      <c r="AX427" s="238">
        <f>SUM(Gosforth:Ermelo!AX427)</f>
        <v>0</v>
      </c>
      <c r="AY427" s="238">
        <f>SUM(Gosforth:Ermelo!AY427)</f>
        <v>0</v>
      </c>
      <c r="AZ427" s="238">
        <f>SUM(Gosforth:Ermelo!AZ427)</f>
        <v>0</v>
      </c>
      <c r="BA427" s="238">
        <f>SUM(Gosforth:Ermelo!BA427)</f>
        <v>0</v>
      </c>
      <c r="BB427" s="238">
        <f>SUM(Gosforth:Ermelo!BB427)</f>
        <v>0</v>
      </c>
      <c r="BC427" s="238">
        <f>SUM(Gosforth:Ermelo!BC427)</f>
        <v>0</v>
      </c>
      <c r="BD427" s="238">
        <f>SUM(Gosforth:Ermelo!BD427)</f>
        <v>0</v>
      </c>
      <c r="BE427" s="239">
        <f>SUM(Gosforth:Ermelo!BE427)</f>
        <v>0</v>
      </c>
      <c r="BF427" s="240">
        <f>SUM(Gosforth:Ermelo!BF427)</f>
        <v>0</v>
      </c>
      <c r="BG427" s="238">
        <f>SUM(Gosforth:Ermelo!BG427)</f>
        <v>0</v>
      </c>
      <c r="BH427" s="238">
        <f>SUM(Gosforth:Ermelo!BH427)</f>
        <v>0</v>
      </c>
      <c r="BI427" s="238">
        <f>SUM(Gosforth:Ermelo!BI427)</f>
        <v>0</v>
      </c>
      <c r="BJ427" s="238">
        <f>SUM(Gosforth:Ermelo!BJ427)</f>
        <v>0</v>
      </c>
      <c r="BK427" s="238">
        <f>SUM(Gosforth:Ermelo!BK427)</f>
        <v>0</v>
      </c>
      <c r="BL427" s="238">
        <f>SUM(Gosforth:Ermelo!BL427)</f>
        <v>0</v>
      </c>
      <c r="BM427" s="238">
        <f>SUM(Gosforth:Ermelo!BM427)</f>
        <v>0</v>
      </c>
      <c r="BN427" s="238">
        <f>SUM(Gosforth:Ermelo!BN427)</f>
        <v>0</v>
      </c>
      <c r="BO427" s="238">
        <f>SUM(Gosforth:Ermelo!BO427)</f>
        <v>0</v>
      </c>
      <c r="BP427" s="238">
        <f>SUM(Gosforth:Ermelo!BP427)</f>
        <v>0</v>
      </c>
      <c r="BQ427" s="239">
        <f>SUM(Gosforth:Ermelo!BQ427)</f>
        <v>0</v>
      </c>
      <c r="BR427" s="240">
        <f>SUM(Gosforth:Ermelo!BR427)</f>
        <v>0</v>
      </c>
      <c r="BS427" s="238">
        <f>SUM(Gosforth:Ermelo!BS427)</f>
        <v>0</v>
      </c>
      <c r="BT427" s="238">
        <f>SUM(Gosforth:Ermelo!BT427)</f>
        <v>0</v>
      </c>
      <c r="BU427" s="238">
        <f>SUM(Gosforth:Ermelo!BU427)</f>
        <v>0</v>
      </c>
      <c r="BV427" s="238">
        <f>SUM(Gosforth:Ermelo!BV427)</f>
        <v>0</v>
      </c>
      <c r="BW427" s="238">
        <f>SUM(Gosforth:Ermelo!BW427)</f>
        <v>0</v>
      </c>
      <c r="BX427" s="238">
        <f>SUM(Gosforth:Ermelo!BX427)</f>
        <v>0</v>
      </c>
      <c r="BY427" s="238">
        <f>SUM(Gosforth:Ermelo!BY427)</f>
        <v>0</v>
      </c>
      <c r="BZ427" s="238">
        <f>SUM(Gosforth:Ermelo!BZ427)</f>
        <v>0</v>
      </c>
      <c r="CA427" s="238">
        <f>SUM(Gosforth:Ermelo!CA427)</f>
        <v>0</v>
      </c>
      <c r="CB427" s="238">
        <f>SUM(Gosforth:Ermelo!CB427)</f>
        <v>0</v>
      </c>
      <c r="CC427" s="239">
        <f>SUM(Gosforth:Ermelo!CC427)</f>
        <v>0</v>
      </c>
      <c r="CD427" s="41" t="s">
        <v>54</v>
      </c>
    </row>
    <row r="428" spans="1:82" s="150" customFormat="1" ht="15">
      <c r="A428" s="158"/>
      <c r="B428" s="123" t="s">
        <v>814</v>
      </c>
      <c r="C428" s="124" t="s">
        <v>815</v>
      </c>
      <c r="D428" s="125"/>
      <c r="E428" s="155"/>
      <c r="F428" s="221" t="b">
        <f>(Gosforth!G428+Dalpark!G428+Leandra!G428+Trichardt!G428+Ermelo!G428)=G428</f>
        <v>1</v>
      </c>
      <c r="G428" s="126">
        <f>SUM(G429:G431)</f>
        <v>0</v>
      </c>
      <c r="H428" s="127">
        <f t="shared" ref="H428:BS428" si="122">SUM(H429:H431)</f>
        <v>0</v>
      </c>
      <c r="I428" s="128">
        <f t="shared" si="122"/>
        <v>0</v>
      </c>
      <c r="J428" s="127">
        <f t="shared" si="122"/>
        <v>0</v>
      </c>
      <c r="K428" s="129">
        <f t="shared" si="122"/>
        <v>0</v>
      </c>
      <c r="L428" s="129">
        <f t="shared" si="122"/>
        <v>0</v>
      </c>
      <c r="M428" s="129">
        <f t="shared" si="122"/>
        <v>0</v>
      </c>
      <c r="N428" s="129">
        <f t="shared" si="122"/>
        <v>0</v>
      </c>
      <c r="O428" s="129">
        <f t="shared" si="122"/>
        <v>0</v>
      </c>
      <c r="P428" s="129">
        <f t="shared" si="122"/>
        <v>0</v>
      </c>
      <c r="Q428" s="129">
        <f t="shared" si="122"/>
        <v>0</v>
      </c>
      <c r="R428" s="129">
        <f t="shared" si="122"/>
        <v>0</v>
      </c>
      <c r="S428" s="129">
        <f t="shared" si="122"/>
        <v>0</v>
      </c>
      <c r="T428" s="129">
        <f t="shared" si="122"/>
        <v>0</v>
      </c>
      <c r="U428" s="128">
        <f t="shared" si="122"/>
        <v>0</v>
      </c>
      <c r="V428" s="127">
        <f t="shared" si="122"/>
        <v>0</v>
      </c>
      <c r="W428" s="129">
        <f t="shared" si="122"/>
        <v>0</v>
      </c>
      <c r="X428" s="129">
        <f t="shared" si="122"/>
        <v>0</v>
      </c>
      <c r="Y428" s="129">
        <f t="shared" si="122"/>
        <v>0</v>
      </c>
      <c r="Z428" s="129">
        <f t="shared" si="122"/>
        <v>0</v>
      </c>
      <c r="AA428" s="129">
        <f t="shared" si="122"/>
        <v>0</v>
      </c>
      <c r="AB428" s="129">
        <f t="shared" si="122"/>
        <v>0</v>
      </c>
      <c r="AC428" s="129">
        <f t="shared" si="122"/>
        <v>0</v>
      </c>
      <c r="AD428" s="129">
        <f t="shared" si="122"/>
        <v>0</v>
      </c>
      <c r="AE428" s="129">
        <f t="shared" si="122"/>
        <v>0</v>
      </c>
      <c r="AF428" s="129">
        <f t="shared" si="122"/>
        <v>0</v>
      </c>
      <c r="AG428" s="128">
        <f t="shared" si="122"/>
        <v>0</v>
      </c>
      <c r="AH428" s="130">
        <f t="shared" si="122"/>
        <v>0</v>
      </c>
      <c r="AI428" s="129">
        <f t="shared" si="122"/>
        <v>0</v>
      </c>
      <c r="AJ428" s="129">
        <f t="shared" si="122"/>
        <v>0</v>
      </c>
      <c r="AK428" s="129">
        <f t="shared" si="122"/>
        <v>0</v>
      </c>
      <c r="AL428" s="129">
        <f t="shared" si="122"/>
        <v>0</v>
      </c>
      <c r="AM428" s="129">
        <f t="shared" si="122"/>
        <v>0</v>
      </c>
      <c r="AN428" s="129">
        <f t="shared" si="122"/>
        <v>0</v>
      </c>
      <c r="AO428" s="129">
        <f t="shared" si="122"/>
        <v>0</v>
      </c>
      <c r="AP428" s="129">
        <f t="shared" si="122"/>
        <v>0</v>
      </c>
      <c r="AQ428" s="129">
        <f t="shared" si="122"/>
        <v>0</v>
      </c>
      <c r="AR428" s="129">
        <f t="shared" si="122"/>
        <v>0</v>
      </c>
      <c r="AS428" s="128">
        <f t="shared" si="122"/>
        <v>0</v>
      </c>
      <c r="AT428" s="130">
        <f t="shared" si="122"/>
        <v>0</v>
      </c>
      <c r="AU428" s="129">
        <f t="shared" si="122"/>
        <v>0</v>
      </c>
      <c r="AV428" s="129">
        <f t="shared" si="122"/>
        <v>0</v>
      </c>
      <c r="AW428" s="129">
        <f t="shared" si="122"/>
        <v>0</v>
      </c>
      <c r="AX428" s="129">
        <f t="shared" si="122"/>
        <v>0</v>
      </c>
      <c r="AY428" s="129">
        <f t="shared" si="122"/>
        <v>0</v>
      </c>
      <c r="AZ428" s="129">
        <f t="shared" si="122"/>
        <v>0</v>
      </c>
      <c r="BA428" s="129">
        <f t="shared" si="122"/>
        <v>0</v>
      </c>
      <c r="BB428" s="129">
        <f t="shared" si="122"/>
        <v>0</v>
      </c>
      <c r="BC428" s="129">
        <f t="shared" si="122"/>
        <v>0</v>
      </c>
      <c r="BD428" s="129">
        <f t="shared" si="122"/>
        <v>0</v>
      </c>
      <c r="BE428" s="128">
        <f t="shared" si="122"/>
        <v>0</v>
      </c>
      <c r="BF428" s="130">
        <f t="shared" si="122"/>
        <v>0</v>
      </c>
      <c r="BG428" s="129">
        <f t="shared" si="122"/>
        <v>0</v>
      </c>
      <c r="BH428" s="129">
        <f t="shared" si="122"/>
        <v>0</v>
      </c>
      <c r="BI428" s="129">
        <f t="shared" si="122"/>
        <v>0</v>
      </c>
      <c r="BJ428" s="129">
        <f t="shared" si="122"/>
        <v>0</v>
      </c>
      <c r="BK428" s="129">
        <f t="shared" si="122"/>
        <v>0</v>
      </c>
      <c r="BL428" s="129">
        <f t="shared" si="122"/>
        <v>0</v>
      </c>
      <c r="BM428" s="129">
        <f t="shared" si="122"/>
        <v>0</v>
      </c>
      <c r="BN428" s="129">
        <f t="shared" si="122"/>
        <v>0</v>
      </c>
      <c r="BO428" s="129">
        <f t="shared" si="122"/>
        <v>0</v>
      </c>
      <c r="BP428" s="129">
        <f t="shared" si="122"/>
        <v>0</v>
      </c>
      <c r="BQ428" s="128">
        <f t="shared" si="122"/>
        <v>0</v>
      </c>
      <c r="BR428" s="130">
        <f t="shared" si="122"/>
        <v>0</v>
      </c>
      <c r="BS428" s="129">
        <f t="shared" si="122"/>
        <v>0</v>
      </c>
      <c r="BT428" s="129">
        <f t="shared" ref="BT428:CC428" si="123">SUM(BT429:BT431)</f>
        <v>0</v>
      </c>
      <c r="BU428" s="129">
        <f t="shared" si="123"/>
        <v>0</v>
      </c>
      <c r="BV428" s="129">
        <f t="shared" si="123"/>
        <v>0</v>
      </c>
      <c r="BW428" s="129">
        <f t="shared" si="123"/>
        <v>0</v>
      </c>
      <c r="BX428" s="129">
        <f t="shared" si="123"/>
        <v>0</v>
      </c>
      <c r="BY428" s="129">
        <f t="shared" si="123"/>
        <v>0</v>
      </c>
      <c r="BZ428" s="129">
        <f t="shared" si="123"/>
        <v>0</v>
      </c>
      <c r="CA428" s="129">
        <f t="shared" si="123"/>
        <v>0</v>
      </c>
      <c r="CB428" s="129">
        <f t="shared" si="123"/>
        <v>0</v>
      </c>
      <c r="CC428" s="128">
        <f t="shared" si="123"/>
        <v>0</v>
      </c>
      <c r="CD428" s="41" t="s">
        <v>54</v>
      </c>
    </row>
    <row r="429" spans="1:82" s="150" customFormat="1" ht="15">
      <c r="A429" s="158"/>
      <c r="B429" s="75" t="s">
        <v>816</v>
      </c>
      <c r="C429" s="131" t="s">
        <v>817</v>
      </c>
      <c r="D429" s="132" t="s">
        <v>92</v>
      </c>
      <c r="E429" s="266">
        <f>SUM(Gosforth:Ermelo!E429)</f>
        <v>5</v>
      </c>
      <c r="F429" s="221" t="b">
        <f>(Gosforth!G429+Dalpark!G429+Leandra!G429+Trichardt!G429+Ermelo!G429)=G429</f>
        <v>1</v>
      </c>
      <c r="G429" s="76">
        <f t="shared" ref="G429:G431" si="124">+SUM(H429:CC429)</f>
        <v>0</v>
      </c>
      <c r="H429" s="77">
        <f>SUM(Gosforth:Ermelo!H429)</f>
        <v>0</v>
      </c>
      <c r="I429" s="78">
        <f>SUM(Gosforth:Ermelo!I429)</f>
        <v>0</v>
      </c>
      <c r="J429" s="77">
        <f>SUM(Gosforth:Ermelo!J429)</f>
        <v>0</v>
      </c>
      <c r="K429" s="79">
        <f>SUM(Gosforth:Ermelo!K429)</f>
        <v>0</v>
      </c>
      <c r="L429" s="79">
        <f>SUM(Gosforth:Ermelo!L429)</f>
        <v>0</v>
      </c>
      <c r="M429" s="79">
        <f>SUM(Gosforth:Ermelo!M429)</f>
        <v>0</v>
      </c>
      <c r="N429" s="79">
        <f>SUM(Gosforth:Ermelo!N429)</f>
        <v>0</v>
      </c>
      <c r="O429" s="79">
        <f>SUM(Gosforth:Ermelo!O429)</f>
        <v>0</v>
      </c>
      <c r="P429" s="79">
        <f>SUM(Gosforth:Ermelo!P429)</f>
        <v>0</v>
      </c>
      <c r="Q429" s="79">
        <f>SUM(Gosforth:Ermelo!Q429)</f>
        <v>0</v>
      </c>
      <c r="R429" s="79">
        <f>SUM(Gosforth:Ermelo!R429)</f>
        <v>0</v>
      </c>
      <c r="S429" s="79">
        <f>SUM(Gosforth:Ermelo!S429)</f>
        <v>0</v>
      </c>
      <c r="T429" s="79">
        <f>SUM(Gosforth:Ermelo!T429)</f>
        <v>0</v>
      </c>
      <c r="U429" s="78">
        <f>SUM(Gosforth:Ermelo!U429)</f>
        <v>0</v>
      </c>
      <c r="V429" s="77">
        <f>SUM(Gosforth:Ermelo!V429)</f>
        <v>0</v>
      </c>
      <c r="W429" s="79">
        <f>SUM(Gosforth:Ermelo!W429)</f>
        <v>0</v>
      </c>
      <c r="X429" s="79">
        <f>SUM(Gosforth:Ermelo!X429)</f>
        <v>0</v>
      </c>
      <c r="Y429" s="79">
        <f>SUM(Gosforth:Ermelo!Y429)</f>
        <v>0</v>
      </c>
      <c r="Z429" s="79">
        <f>SUM(Gosforth:Ermelo!Z429)</f>
        <v>0</v>
      </c>
      <c r="AA429" s="79">
        <f>SUM(Gosforth:Ermelo!AA429)</f>
        <v>0</v>
      </c>
      <c r="AB429" s="79">
        <f>SUM(Gosforth:Ermelo!AB429)</f>
        <v>0</v>
      </c>
      <c r="AC429" s="79">
        <f>SUM(Gosforth:Ermelo!AC429)</f>
        <v>0</v>
      </c>
      <c r="AD429" s="79">
        <f>SUM(Gosforth:Ermelo!AD429)</f>
        <v>0</v>
      </c>
      <c r="AE429" s="79">
        <f>SUM(Gosforth:Ermelo!AE429)</f>
        <v>0</v>
      </c>
      <c r="AF429" s="79">
        <f>SUM(Gosforth:Ermelo!AF429)</f>
        <v>0</v>
      </c>
      <c r="AG429" s="78">
        <f>SUM(Gosforth:Ermelo!AG429)</f>
        <v>0</v>
      </c>
      <c r="AH429" s="80">
        <f>SUM(Gosforth:Ermelo!AH429)</f>
        <v>0</v>
      </c>
      <c r="AI429" s="79">
        <f>SUM(Gosforth:Ermelo!AI429)</f>
        <v>0</v>
      </c>
      <c r="AJ429" s="79">
        <f>SUM(Gosforth:Ermelo!AJ429)</f>
        <v>0</v>
      </c>
      <c r="AK429" s="79">
        <f>SUM(Gosforth:Ermelo!AK429)</f>
        <v>0</v>
      </c>
      <c r="AL429" s="79">
        <f>SUM(Gosforth:Ermelo!AL429)</f>
        <v>0</v>
      </c>
      <c r="AM429" s="79">
        <f>SUM(Gosforth:Ermelo!AM429)</f>
        <v>0</v>
      </c>
      <c r="AN429" s="79">
        <f>SUM(Gosforth:Ermelo!AN429)</f>
        <v>0</v>
      </c>
      <c r="AO429" s="79">
        <f>SUM(Gosforth:Ermelo!AO429)</f>
        <v>0</v>
      </c>
      <c r="AP429" s="79">
        <f>SUM(Gosforth:Ermelo!AP429)</f>
        <v>0</v>
      </c>
      <c r="AQ429" s="79">
        <f>SUM(Gosforth:Ermelo!AQ429)</f>
        <v>0</v>
      </c>
      <c r="AR429" s="79">
        <f>SUM(Gosforth:Ermelo!AR429)</f>
        <v>0</v>
      </c>
      <c r="AS429" s="78">
        <f>SUM(Gosforth:Ermelo!AS429)</f>
        <v>0</v>
      </c>
      <c r="AT429" s="80">
        <f>SUM(Gosforth:Ermelo!AT429)</f>
        <v>0</v>
      </c>
      <c r="AU429" s="79">
        <f>SUM(Gosforth:Ermelo!AU429)</f>
        <v>0</v>
      </c>
      <c r="AV429" s="79">
        <f>SUM(Gosforth:Ermelo!AV429)</f>
        <v>0</v>
      </c>
      <c r="AW429" s="79">
        <f>SUM(Gosforth:Ermelo!AW429)</f>
        <v>0</v>
      </c>
      <c r="AX429" s="79">
        <f>SUM(Gosforth:Ermelo!AX429)</f>
        <v>0</v>
      </c>
      <c r="AY429" s="79">
        <f>SUM(Gosforth:Ermelo!AY429)</f>
        <v>0</v>
      </c>
      <c r="AZ429" s="79">
        <f>SUM(Gosforth:Ermelo!AZ429)</f>
        <v>0</v>
      </c>
      <c r="BA429" s="79">
        <f>SUM(Gosforth:Ermelo!BA429)</f>
        <v>0</v>
      </c>
      <c r="BB429" s="79">
        <f>SUM(Gosforth:Ermelo!BB429)</f>
        <v>0</v>
      </c>
      <c r="BC429" s="79">
        <f>SUM(Gosforth:Ermelo!BC429)</f>
        <v>0</v>
      </c>
      <c r="BD429" s="79">
        <f>SUM(Gosforth:Ermelo!BD429)</f>
        <v>0</v>
      </c>
      <c r="BE429" s="78">
        <f>SUM(Gosforth:Ermelo!BE429)</f>
        <v>0</v>
      </c>
      <c r="BF429" s="80">
        <f>SUM(Gosforth:Ermelo!BF429)</f>
        <v>0</v>
      </c>
      <c r="BG429" s="79">
        <f>SUM(Gosforth:Ermelo!BG429)</f>
        <v>0</v>
      </c>
      <c r="BH429" s="79">
        <f>SUM(Gosforth:Ermelo!BH429)</f>
        <v>0</v>
      </c>
      <c r="BI429" s="79">
        <f>SUM(Gosforth:Ermelo!BI429)</f>
        <v>0</v>
      </c>
      <c r="BJ429" s="79">
        <f>SUM(Gosforth:Ermelo!BJ429)</f>
        <v>0</v>
      </c>
      <c r="BK429" s="79">
        <f>SUM(Gosforth:Ermelo!BK429)</f>
        <v>0</v>
      </c>
      <c r="BL429" s="79">
        <f>SUM(Gosforth:Ermelo!BL429)</f>
        <v>0</v>
      </c>
      <c r="BM429" s="79">
        <f>SUM(Gosforth:Ermelo!BM429)</f>
        <v>0</v>
      </c>
      <c r="BN429" s="79">
        <f>SUM(Gosforth:Ermelo!BN429)</f>
        <v>0</v>
      </c>
      <c r="BO429" s="79">
        <f>SUM(Gosforth:Ermelo!BO429)</f>
        <v>0</v>
      </c>
      <c r="BP429" s="79">
        <f>SUM(Gosforth:Ermelo!BP429)</f>
        <v>0</v>
      </c>
      <c r="BQ429" s="78">
        <f>SUM(Gosforth:Ermelo!BQ429)</f>
        <v>0</v>
      </c>
      <c r="BR429" s="80">
        <f>SUM(Gosforth:Ermelo!BR429)</f>
        <v>0</v>
      </c>
      <c r="BS429" s="79">
        <f>SUM(Gosforth:Ermelo!BS429)</f>
        <v>0</v>
      </c>
      <c r="BT429" s="79">
        <f>SUM(Gosforth:Ermelo!BT429)</f>
        <v>0</v>
      </c>
      <c r="BU429" s="79">
        <f>SUM(Gosforth:Ermelo!BU429)</f>
        <v>0</v>
      </c>
      <c r="BV429" s="79">
        <f>SUM(Gosforth:Ermelo!BV429)</f>
        <v>0</v>
      </c>
      <c r="BW429" s="79">
        <f>SUM(Gosforth:Ermelo!BW429)</f>
        <v>0</v>
      </c>
      <c r="BX429" s="79">
        <f>SUM(Gosforth:Ermelo!BX429)</f>
        <v>0</v>
      </c>
      <c r="BY429" s="79">
        <f>SUM(Gosforth:Ermelo!BY429)</f>
        <v>0</v>
      </c>
      <c r="BZ429" s="79">
        <f>SUM(Gosforth:Ermelo!BZ429)</f>
        <v>0</v>
      </c>
      <c r="CA429" s="79">
        <f>SUM(Gosforth:Ermelo!CA429)</f>
        <v>0</v>
      </c>
      <c r="CB429" s="79">
        <f>SUM(Gosforth:Ermelo!CB429)</f>
        <v>0</v>
      </c>
      <c r="CC429" s="78">
        <f>SUM(Gosforth:Ermelo!CC429)</f>
        <v>0</v>
      </c>
      <c r="CD429" s="41" t="s">
        <v>54</v>
      </c>
    </row>
    <row r="430" spans="1:82" s="41" customFormat="1" ht="15">
      <c r="A430" s="45"/>
      <c r="B430" s="75" t="s">
        <v>818</v>
      </c>
      <c r="C430" s="131" t="s">
        <v>819</v>
      </c>
      <c r="D430" s="132" t="s">
        <v>92</v>
      </c>
      <c r="E430" s="266">
        <f>SUM(Gosforth:Ermelo!E430)</f>
        <v>5</v>
      </c>
      <c r="F430" s="221" t="b">
        <f>(Gosforth!G430+Dalpark!G430+Leandra!G430+Trichardt!G430+Ermelo!G430)=G430</f>
        <v>1</v>
      </c>
      <c r="G430" s="76">
        <f t="shared" si="124"/>
        <v>0</v>
      </c>
      <c r="H430" s="77">
        <f>SUM(Gosforth:Ermelo!H430)</f>
        <v>0</v>
      </c>
      <c r="I430" s="78">
        <f>SUM(Gosforth:Ermelo!I430)</f>
        <v>0</v>
      </c>
      <c r="J430" s="77">
        <f>SUM(Gosforth:Ermelo!J430)</f>
        <v>0</v>
      </c>
      <c r="K430" s="79">
        <f>SUM(Gosforth:Ermelo!K430)</f>
        <v>0</v>
      </c>
      <c r="L430" s="79">
        <f>SUM(Gosforth:Ermelo!L430)</f>
        <v>0</v>
      </c>
      <c r="M430" s="79">
        <f>SUM(Gosforth:Ermelo!M430)</f>
        <v>0</v>
      </c>
      <c r="N430" s="79">
        <f>SUM(Gosforth:Ermelo!N430)</f>
        <v>0</v>
      </c>
      <c r="O430" s="79">
        <f>SUM(Gosforth:Ermelo!O430)</f>
        <v>0</v>
      </c>
      <c r="P430" s="79">
        <f>SUM(Gosforth:Ermelo!P430)</f>
        <v>0</v>
      </c>
      <c r="Q430" s="79">
        <f>SUM(Gosforth:Ermelo!Q430)</f>
        <v>0</v>
      </c>
      <c r="R430" s="79">
        <f>SUM(Gosforth:Ermelo!R430)</f>
        <v>0</v>
      </c>
      <c r="S430" s="79">
        <f>SUM(Gosforth:Ermelo!S430)</f>
        <v>0</v>
      </c>
      <c r="T430" s="79">
        <f>SUM(Gosforth:Ermelo!T430)</f>
        <v>0</v>
      </c>
      <c r="U430" s="78">
        <f>SUM(Gosforth:Ermelo!U430)</f>
        <v>0</v>
      </c>
      <c r="V430" s="77">
        <f>SUM(Gosforth:Ermelo!V430)</f>
        <v>0</v>
      </c>
      <c r="W430" s="79">
        <f>SUM(Gosforth:Ermelo!W430)</f>
        <v>0</v>
      </c>
      <c r="X430" s="79">
        <f>SUM(Gosforth:Ermelo!X430)</f>
        <v>0</v>
      </c>
      <c r="Y430" s="79">
        <f>SUM(Gosforth:Ermelo!Y430)</f>
        <v>0</v>
      </c>
      <c r="Z430" s="79">
        <f>SUM(Gosforth:Ermelo!Z430)</f>
        <v>0</v>
      </c>
      <c r="AA430" s="79">
        <f>SUM(Gosforth:Ermelo!AA430)</f>
        <v>0</v>
      </c>
      <c r="AB430" s="79">
        <f>SUM(Gosforth:Ermelo!AB430)</f>
        <v>0</v>
      </c>
      <c r="AC430" s="79">
        <f>SUM(Gosforth:Ermelo!AC430)</f>
        <v>0</v>
      </c>
      <c r="AD430" s="79">
        <f>SUM(Gosforth:Ermelo!AD430)</f>
        <v>0</v>
      </c>
      <c r="AE430" s="79">
        <f>SUM(Gosforth:Ermelo!AE430)</f>
        <v>0</v>
      </c>
      <c r="AF430" s="79">
        <f>SUM(Gosforth:Ermelo!AF430)</f>
        <v>0</v>
      </c>
      <c r="AG430" s="78">
        <f>SUM(Gosforth:Ermelo!AG430)</f>
        <v>0</v>
      </c>
      <c r="AH430" s="80">
        <f>SUM(Gosforth:Ermelo!AH430)</f>
        <v>0</v>
      </c>
      <c r="AI430" s="79">
        <f>SUM(Gosforth:Ermelo!AI430)</f>
        <v>0</v>
      </c>
      <c r="AJ430" s="79">
        <f>SUM(Gosforth:Ermelo!AJ430)</f>
        <v>0</v>
      </c>
      <c r="AK430" s="79">
        <f>SUM(Gosforth:Ermelo!AK430)</f>
        <v>0</v>
      </c>
      <c r="AL430" s="79">
        <f>SUM(Gosforth:Ermelo!AL430)</f>
        <v>0</v>
      </c>
      <c r="AM430" s="79">
        <f>SUM(Gosforth:Ermelo!AM430)</f>
        <v>0</v>
      </c>
      <c r="AN430" s="79">
        <f>SUM(Gosforth:Ermelo!AN430)</f>
        <v>0</v>
      </c>
      <c r="AO430" s="79">
        <f>SUM(Gosforth:Ermelo!AO430)</f>
        <v>0</v>
      </c>
      <c r="AP430" s="79">
        <f>SUM(Gosforth:Ermelo!AP430)</f>
        <v>0</v>
      </c>
      <c r="AQ430" s="79">
        <f>SUM(Gosforth:Ermelo!AQ430)</f>
        <v>0</v>
      </c>
      <c r="AR430" s="79">
        <f>SUM(Gosforth:Ermelo!AR430)</f>
        <v>0</v>
      </c>
      <c r="AS430" s="78">
        <f>SUM(Gosforth:Ermelo!AS430)</f>
        <v>0</v>
      </c>
      <c r="AT430" s="80">
        <f>SUM(Gosforth:Ermelo!AT430)</f>
        <v>0</v>
      </c>
      <c r="AU430" s="79">
        <f>SUM(Gosforth:Ermelo!AU430)</f>
        <v>0</v>
      </c>
      <c r="AV430" s="79">
        <f>SUM(Gosforth:Ermelo!AV430)</f>
        <v>0</v>
      </c>
      <c r="AW430" s="79">
        <f>SUM(Gosforth:Ermelo!AW430)</f>
        <v>0</v>
      </c>
      <c r="AX430" s="79">
        <f>SUM(Gosforth:Ermelo!AX430)</f>
        <v>0</v>
      </c>
      <c r="AY430" s="79">
        <f>SUM(Gosforth:Ermelo!AY430)</f>
        <v>0</v>
      </c>
      <c r="AZ430" s="79">
        <f>SUM(Gosforth:Ermelo!AZ430)</f>
        <v>0</v>
      </c>
      <c r="BA430" s="79">
        <f>SUM(Gosforth:Ermelo!BA430)</f>
        <v>0</v>
      </c>
      <c r="BB430" s="79">
        <f>SUM(Gosforth:Ermelo!BB430)</f>
        <v>0</v>
      </c>
      <c r="BC430" s="79">
        <f>SUM(Gosforth:Ermelo!BC430)</f>
        <v>0</v>
      </c>
      <c r="BD430" s="79">
        <f>SUM(Gosforth:Ermelo!BD430)</f>
        <v>0</v>
      </c>
      <c r="BE430" s="78">
        <f>SUM(Gosforth:Ermelo!BE430)</f>
        <v>0</v>
      </c>
      <c r="BF430" s="80">
        <f>SUM(Gosforth:Ermelo!BF430)</f>
        <v>0</v>
      </c>
      <c r="BG430" s="79">
        <f>SUM(Gosforth:Ermelo!BG430)</f>
        <v>0</v>
      </c>
      <c r="BH430" s="79">
        <f>SUM(Gosforth:Ermelo!BH430)</f>
        <v>0</v>
      </c>
      <c r="BI430" s="79">
        <f>SUM(Gosforth:Ermelo!BI430)</f>
        <v>0</v>
      </c>
      <c r="BJ430" s="79">
        <f>SUM(Gosforth:Ermelo!BJ430)</f>
        <v>0</v>
      </c>
      <c r="BK430" s="79">
        <f>SUM(Gosforth:Ermelo!BK430)</f>
        <v>0</v>
      </c>
      <c r="BL430" s="79">
        <f>SUM(Gosforth:Ermelo!BL430)</f>
        <v>0</v>
      </c>
      <c r="BM430" s="79">
        <f>SUM(Gosforth:Ermelo!BM430)</f>
        <v>0</v>
      </c>
      <c r="BN430" s="79">
        <f>SUM(Gosforth:Ermelo!BN430)</f>
        <v>0</v>
      </c>
      <c r="BO430" s="79">
        <f>SUM(Gosforth:Ermelo!BO430)</f>
        <v>0</v>
      </c>
      <c r="BP430" s="79">
        <f>SUM(Gosforth:Ermelo!BP430)</f>
        <v>0</v>
      </c>
      <c r="BQ430" s="78">
        <f>SUM(Gosforth:Ermelo!BQ430)</f>
        <v>0</v>
      </c>
      <c r="BR430" s="80">
        <f>SUM(Gosforth:Ermelo!BR430)</f>
        <v>0</v>
      </c>
      <c r="BS430" s="79">
        <f>SUM(Gosforth:Ermelo!BS430)</f>
        <v>0</v>
      </c>
      <c r="BT430" s="79">
        <f>SUM(Gosforth:Ermelo!BT430)</f>
        <v>0</v>
      </c>
      <c r="BU430" s="79">
        <f>SUM(Gosforth:Ermelo!BU430)</f>
        <v>0</v>
      </c>
      <c r="BV430" s="79">
        <f>SUM(Gosforth:Ermelo!BV430)</f>
        <v>0</v>
      </c>
      <c r="BW430" s="79">
        <f>SUM(Gosforth:Ermelo!BW430)</f>
        <v>0</v>
      </c>
      <c r="BX430" s="79">
        <f>SUM(Gosforth:Ermelo!BX430)</f>
        <v>0</v>
      </c>
      <c r="BY430" s="79">
        <f>SUM(Gosforth:Ermelo!BY430)</f>
        <v>0</v>
      </c>
      <c r="BZ430" s="79">
        <f>SUM(Gosforth:Ermelo!BZ430)</f>
        <v>0</v>
      </c>
      <c r="CA430" s="79">
        <f>SUM(Gosforth:Ermelo!CA430)</f>
        <v>0</v>
      </c>
      <c r="CB430" s="79">
        <f>SUM(Gosforth:Ermelo!CB430)</f>
        <v>0</v>
      </c>
      <c r="CC430" s="78">
        <f>SUM(Gosforth:Ermelo!CC430)</f>
        <v>0</v>
      </c>
      <c r="CD430" s="41" t="s">
        <v>54</v>
      </c>
    </row>
    <row r="431" spans="1:82" s="150" customFormat="1" ht="15">
      <c r="A431" s="158"/>
      <c r="B431" s="75" t="s">
        <v>820</v>
      </c>
      <c r="C431" s="131" t="s">
        <v>821</v>
      </c>
      <c r="D431" s="132" t="s">
        <v>92</v>
      </c>
      <c r="E431" s="266">
        <f>SUM(Gosforth:Ermelo!E431)</f>
        <v>5</v>
      </c>
      <c r="F431" s="221" t="b">
        <f>(Gosforth!G431+Dalpark!G431+Leandra!G431+Trichardt!G431+Ermelo!G431)=G431</f>
        <v>1</v>
      </c>
      <c r="G431" s="76">
        <f t="shared" si="124"/>
        <v>0</v>
      </c>
      <c r="H431" s="77">
        <f>SUM(Gosforth:Ermelo!H431)</f>
        <v>0</v>
      </c>
      <c r="I431" s="78">
        <f>SUM(Gosforth:Ermelo!I431)</f>
        <v>0</v>
      </c>
      <c r="J431" s="77">
        <f>SUM(Gosforth:Ermelo!J431)</f>
        <v>0</v>
      </c>
      <c r="K431" s="79">
        <f>SUM(Gosforth:Ermelo!K431)</f>
        <v>0</v>
      </c>
      <c r="L431" s="79">
        <f>SUM(Gosforth:Ermelo!L431)</f>
        <v>0</v>
      </c>
      <c r="M431" s="79">
        <f>SUM(Gosforth:Ermelo!M431)</f>
        <v>0</v>
      </c>
      <c r="N431" s="79">
        <f>SUM(Gosforth:Ermelo!N431)</f>
        <v>0</v>
      </c>
      <c r="O431" s="79">
        <f>SUM(Gosforth:Ermelo!O431)</f>
        <v>0</v>
      </c>
      <c r="P431" s="79">
        <f>SUM(Gosforth:Ermelo!P431)</f>
        <v>0</v>
      </c>
      <c r="Q431" s="79">
        <f>SUM(Gosforth:Ermelo!Q431)</f>
        <v>0</v>
      </c>
      <c r="R431" s="79">
        <f>SUM(Gosforth:Ermelo!R431)</f>
        <v>0</v>
      </c>
      <c r="S431" s="79">
        <f>SUM(Gosforth:Ermelo!S431)</f>
        <v>0</v>
      </c>
      <c r="T431" s="79">
        <f>SUM(Gosforth:Ermelo!T431)</f>
        <v>0</v>
      </c>
      <c r="U431" s="78">
        <f>SUM(Gosforth:Ermelo!U431)</f>
        <v>0</v>
      </c>
      <c r="V431" s="77">
        <f>SUM(Gosforth:Ermelo!V431)</f>
        <v>0</v>
      </c>
      <c r="W431" s="79">
        <f>SUM(Gosforth:Ermelo!W431)</f>
        <v>0</v>
      </c>
      <c r="X431" s="79">
        <f>SUM(Gosforth:Ermelo!X431)</f>
        <v>0</v>
      </c>
      <c r="Y431" s="79">
        <f>SUM(Gosforth:Ermelo!Y431)</f>
        <v>0</v>
      </c>
      <c r="Z431" s="79">
        <f>SUM(Gosforth:Ermelo!Z431)</f>
        <v>0</v>
      </c>
      <c r="AA431" s="79">
        <f>SUM(Gosforth:Ermelo!AA431)</f>
        <v>0</v>
      </c>
      <c r="AB431" s="79">
        <f>SUM(Gosforth:Ermelo!AB431)</f>
        <v>0</v>
      </c>
      <c r="AC431" s="79">
        <f>SUM(Gosforth:Ermelo!AC431)</f>
        <v>0</v>
      </c>
      <c r="AD431" s="79">
        <f>SUM(Gosforth:Ermelo!AD431)</f>
        <v>0</v>
      </c>
      <c r="AE431" s="79">
        <f>SUM(Gosforth:Ermelo!AE431)</f>
        <v>0</v>
      </c>
      <c r="AF431" s="79">
        <f>SUM(Gosforth:Ermelo!AF431)</f>
        <v>0</v>
      </c>
      <c r="AG431" s="78">
        <f>SUM(Gosforth:Ermelo!AG431)</f>
        <v>0</v>
      </c>
      <c r="AH431" s="80">
        <f>SUM(Gosforth:Ermelo!AH431)</f>
        <v>0</v>
      </c>
      <c r="AI431" s="79">
        <f>SUM(Gosforth:Ermelo!AI431)</f>
        <v>0</v>
      </c>
      <c r="AJ431" s="79">
        <f>SUM(Gosforth:Ermelo!AJ431)</f>
        <v>0</v>
      </c>
      <c r="AK431" s="79">
        <f>SUM(Gosforth:Ermelo!AK431)</f>
        <v>0</v>
      </c>
      <c r="AL431" s="79">
        <f>SUM(Gosforth:Ermelo!AL431)</f>
        <v>0</v>
      </c>
      <c r="AM431" s="79">
        <f>SUM(Gosforth:Ermelo!AM431)</f>
        <v>0</v>
      </c>
      <c r="AN431" s="79">
        <f>SUM(Gosforth:Ermelo!AN431)</f>
        <v>0</v>
      </c>
      <c r="AO431" s="79">
        <f>SUM(Gosforth:Ermelo!AO431)</f>
        <v>0</v>
      </c>
      <c r="AP431" s="79">
        <f>SUM(Gosforth:Ermelo!AP431)</f>
        <v>0</v>
      </c>
      <c r="AQ431" s="79">
        <f>SUM(Gosforth:Ermelo!AQ431)</f>
        <v>0</v>
      </c>
      <c r="AR431" s="79">
        <f>SUM(Gosforth:Ermelo!AR431)</f>
        <v>0</v>
      </c>
      <c r="AS431" s="78">
        <f>SUM(Gosforth:Ermelo!AS431)</f>
        <v>0</v>
      </c>
      <c r="AT431" s="80">
        <f>SUM(Gosforth:Ermelo!AT431)</f>
        <v>0</v>
      </c>
      <c r="AU431" s="79">
        <f>SUM(Gosforth:Ermelo!AU431)</f>
        <v>0</v>
      </c>
      <c r="AV431" s="79">
        <f>SUM(Gosforth:Ermelo!AV431)</f>
        <v>0</v>
      </c>
      <c r="AW431" s="79">
        <f>SUM(Gosforth:Ermelo!AW431)</f>
        <v>0</v>
      </c>
      <c r="AX431" s="79">
        <f>SUM(Gosforth:Ermelo!AX431)</f>
        <v>0</v>
      </c>
      <c r="AY431" s="79">
        <f>SUM(Gosforth:Ermelo!AY431)</f>
        <v>0</v>
      </c>
      <c r="AZ431" s="79">
        <f>SUM(Gosforth:Ermelo!AZ431)</f>
        <v>0</v>
      </c>
      <c r="BA431" s="79">
        <f>SUM(Gosforth:Ermelo!BA431)</f>
        <v>0</v>
      </c>
      <c r="BB431" s="79">
        <f>SUM(Gosforth:Ermelo!BB431)</f>
        <v>0</v>
      </c>
      <c r="BC431" s="79">
        <f>SUM(Gosforth:Ermelo!BC431)</f>
        <v>0</v>
      </c>
      <c r="BD431" s="79">
        <f>SUM(Gosforth:Ermelo!BD431)</f>
        <v>0</v>
      </c>
      <c r="BE431" s="78">
        <f>SUM(Gosforth:Ermelo!BE431)</f>
        <v>0</v>
      </c>
      <c r="BF431" s="80">
        <f>SUM(Gosforth:Ermelo!BF431)</f>
        <v>0</v>
      </c>
      <c r="BG431" s="79">
        <f>SUM(Gosforth:Ermelo!BG431)</f>
        <v>0</v>
      </c>
      <c r="BH431" s="79">
        <f>SUM(Gosforth:Ermelo!BH431)</f>
        <v>0</v>
      </c>
      <c r="BI431" s="79">
        <f>SUM(Gosforth:Ermelo!BI431)</f>
        <v>0</v>
      </c>
      <c r="BJ431" s="79">
        <f>SUM(Gosforth:Ermelo!BJ431)</f>
        <v>0</v>
      </c>
      <c r="BK431" s="79">
        <f>SUM(Gosforth:Ermelo!BK431)</f>
        <v>0</v>
      </c>
      <c r="BL431" s="79">
        <f>SUM(Gosforth:Ermelo!BL431)</f>
        <v>0</v>
      </c>
      <c r="BM431" s="79">
        <f>SUM(Gosforth:Ermelo!BM431)</f>
        <v>0</v>
      </c>
      <c r="BN431" s="79">
        <f>SUM(Gosforth:Ermelo!BN431)</f>
        <v>0</v>
      </c>
      <c r="BO431" s="79">
        <f>SUM(Gosforth:Ermelo!BO431)</f>
        <v>0</v>
      </c>
      <c r="BP431" s="79">
        <f>SUM(Gosforth:Ermelo!BP431)</f>
        <v>0</v>
      </c>
      <c r="BQ431" s="78">
        <f>SUM(Gosforth:Ermelo!BQ431)</f>
        <v>0</v>
      </c>
      <c r="BR431" s="80">
        <f>SUM(Gosforth:Ermelo!BR431)</f>
        <v>0</v>
      </c>
      <c r="BS431" s="79">
        <f>SUM(Gosforth:Ermelo!BS431)</f>
        <v>0</v>
      </c>
      <c r="BT431" s="79">
        <f>SUM(Gosforth:Ermelo!BT431)</f>
        <v>0</v>
      </c>
      <c r="BU431" s="79">
        <f>SUM(Gosforth:Ermelo!BU431)</f>
        <v>0</v>
      </c>
      <c r="BV431" s="79">
        <f>SUM(Gosforth:Ermelo!BV431)</f>
        <v>0</v>
      </c>
      <c r="BW431" s="79">
        <f>SUM(Gosforth:Ermelo!BW431)</f>
        <v>0</v>
      </c>
      <c r="BX431" s="79">
        <f>SUM(Gosforth:Ermelo!BX431)</f>
        <v>0</v>
      </c>
      <c r="BY431" s="79">
        <f>SUM(Gosforth:Ermelo!BY431)</f>
        <v>0</v>
      </c>
      <c r="BZ431" s="79">
        <f>SUM(Gosforth:Ermelo!BZ431)</f>
        <v>0</v>
      </c>
      <c r="CA431" s="79">
        <f>SUM(Gosforth:Ermelo!CA431)</f>
        <v>0</v>
      </c>
      <c r="CB431" s="79">
        <f>SUM(Gosforth:Ermelo!CB431)</f>
        <v>0</v>
      </c>
      <c r="CC431" s="78">
        <f>SUM(Gosforth:Ermelo!CC431)</f>
        <v>0</v>
      </c>
      <c r="CD431" s="41" t="s">
        <v>54</v>
      </c>
    </row>
    <row r="432" spans="1:82" s="41" customFormat="1" ht="15">
      <c r="A432" s="45"/>
      <c r="B432" s="123" t="s">
        <v>822</v>
      </c>
      <c r="C432" s="124" t="s">
        <v>45</v>
      </c>
      <c r="D432" s="125"/>
      <c r="E432" s="155"/>
      <c r="F432" s="221" t="b">
        <f>(Gosforth!G432+Dalpark!G432+Leandra!G432+Trichardt!G432+Ermelo!G432)=G432</f>
        <v>1</v>
      </c>
      <c r="G432" s="126">
        <f t="shared" ref="G432:AL432" si="125">SUM(G433:G466)</f>
        <v>171189580</v>
      </c>
      <c r="H432" s="127">
        <f t="shared" si="125"/>
        <v>0</v>
      </c>
      <c r="I432" s="128">
        <f t="shared" si="125"/>
        <v>0</v>
      </c>
      <c r="J432" s="127">
        <f t="shared" si="125"/>
        <v>0</v>
      </c>
      <c r="K432" s="129">
        <f t="shared" si="125"/>
        <v>0</v>
      </c>
      <c r="L432" s="129">
        <f t="shared" si="125"/>
        <v>0</v>
      </c>
      <c r="M432" s="129">
        <f t="shared" si="125"/>
        <v>0</v>
      </c>
      <c r="N432" s="129">
        <f t="shared" si="125"/>
        <v>0</v>
      </c>
      <c r="O432" s="129">
        <f t="shared" si="125"/>
        <v>0</v>
      </c>
      <c r="P432" s="129">
        <f t="shared" si="125"/>
        <v>0</v>
      </c>
      <c r="Q432" s="129">
        <f t="shared" si="125"/>
        <v>0</v>
      </c>
      <c r="R432" s="129">
        <f t="shared" si="125"/>
        <v>0</v>
      </c>
      <c r="S432" s="129">
        <f t="shared" si="125"/>
        <v>0</v>
      </c>
      <c r="T432" s="129">
        <f t="shared" si="125"/>
        <v>0</v>
      </c>
      <c r="U432" s="128">
        <f t="shared" si="125"/>
        <v>28531596.670000002</v>
      </c>
      <c r="V432" s="127">
        <f t="shared" si="125"/>
        <v>0</v>
      </c>
      <c r="W432" s="129">
        <f t="shared" si="125"/>
        <v>0</v>
      </c>
      <c r="X432" s="129">
        <f t="shared" si="125"/>
        <v>0</v>
      </c>
      <c r="Y432" s="129">
        <f t="shared" si="125"/>
        <v>0</v>
      </c>
      <c r="Z432" s="129">
        <f t="shared" si="125"/>
        <v>0</v>
      </c>
      <c r="AA432" s="129">
        <f t="shared" si="125"/>
        <v>0</v>
      </c>
      <c r="AB432" s="129">
        <f t="shared" si="125"/>
        <v>0</v>
      </c>
      <c r="AC432" s="129">
        <f t="shared" si="125"/>
        <v>0</v>
      </c>
      <c r="AD432" s="129">
        <f t="shared" si="125"/>
        <v>0</v>
      </c>
      <c r="AE432" s="129">
        <f t="shared" si="125"/>
        <v>0</v>
      </c>
      <c r="AF432" s="129">
        <f t="shared" si="125"/>
        <v>0</v>
      </c>
      <c r="AG432" s="128">
        <f t="shared" si="125"/>
        <v>28531596.670000002</v>
      </c>
      <c r="AH432" s="130">
        <f t="shared" si="125"/>
        <v>0</v>
      </c>
      <c r="AI432" s="129">
        <f t="shared" si="125"/>
        <v>0</v>
      </c>
      <c r="AJ432" s="129">
        <f t="shared" si="125"/>
        <v>0</v>
      </c>
      <c r="AK432" s="129">
        <f t="shared" si="125"/>
        <v>0</v>
      </c>
      <c r="AL432" s="129">
        <f t="shared" si="125"/>
        <v>0</v>
      </c>
      <c r="AM432" s="129">
        <f t="shared" ref="AM432:BR432" si="126">SUM(AM433:AM466)</f>
        <v>0</v>
      </c>
      <c r="AN432" s="129">
        <f t="shared" si="126"/>
        <v>0</v>
      </c>
      <c r="AO432" s="129">
        <f t="shared" si="126"/>
        <v>0</v>
      </c>
      <c r="AP432" s="129">
        <f t="shared" si="126"/>
        <v>0</v>
      </c>
      <c r="AQ432" s="129">
        <f t="shared" si="126"/>
        <v>0</v>
      </c>
      <c r="AR432" s="129">
        <f t="shared" si="126"/>
        <v>0</v>
      </c>
      <c r="AS432" s="128">
        <f t="shared" si="126"/>
        <v>28531596.670000002</v>
      </c>
      <c r="AT432" s="130">
        <f t="shared" si="126"/>
        <v>0</v>
      </c>
      <c r="AU432" s="129">
        <f t="shared" si="126"/>
        <v>0</v>
      </c>
      <c r="AV432" s="129">
        <f t="shared" si="126"/>
        <v>0</v>
      </c>
      <c r="AW432" s="129">
        <f t="shared" si="126"/>
        <v>0</v>
      </c>
      <c r="AX432" s="129">
        <f t="shared" si="126"/>
        <v>0</v>
      </c>
      <c r="AY432" s="129">
        <f t="shared" si="126"/>
        <v>0</v>
      </c>
      <c r="AZ432" s="129">
        <f t="shared" si="126"/>
        <v>0</v>
      </c>
      <c r="BA432" s="129">
        <f t="shared" si="126"/>
        <v>0</v>
      </c>
      <c r="BB432" s="129">
        <f t="shared" si="126"/>
        <v>0</v>
      </c>
      <c r="BC432" s="129">
        <f t="shared" si="126"/>
        <v>0</v>
      </c>
      <c r="BD432" s="129">
        <f t="shared" si="126"/>
        <v>0</v>
      </c>
      <c r="BE432" s="128">
        <f t="shared" si="126"/>
        <v>28531596.670000002</v>
      </c>
      <c r="BF432" s="130">
        <f t="shared" si="126"/>
        <v>0</v>
      </c>
      <c r="BG432" s="129">
        <f t="shared" si="126"/>
        <v>0</v>
      </c>
      <c r="BH432" s="129">
        <f t="shared" si="126"/>
        <v>0</v>
      </c>
      <c r="BI432" s="129">
        <f t="shared" si="126"/>
        <v>0</v>
      </c>
      <c r="BJ432" s="129">
        <f t="shared" si="126"/>
        <v>0</v>
      </c>
      <c r="BK432" s="129">
        <f t="shared" si="126"/>
        <v>0</v>
      </c>
      <c r="BL432" s="129">
        <f t="shared" si="126"/>
        <v>0</v>
      </c>
      <c r="BM432" s="129">
        <f t="shared" si="126"/>
        <v>0</v>
      </c>
      <c r="BN432" s="129">
        <f t="shared" si="126"/>
        <v>0</v>
      </c>
      <c r="BO432" s="129">
        <f t="shared" si="126"/>
        <v>0</v>
      </c>
      <c r="BP432" s="129">
        <f t="shared" si="126"/>
        <v>0</v>
      </c>
      <c r="BQ432" s="128">
        <f t="shared" si="126"/>
        <v>28531596.670000002</v>
      </c>
      <c r="BR432" s="130">
        <f t="shared" si="126"/>
        <v>0</v>
      </c>
      <c r="BS432" s="129">
        <f t="shared" ref="BS432:CC432" si="127">SUM(BS433:BS466)</f>
        <v>0</v>
      </c>
      <c r="BT432" s="129">
        <f t="shared" si="127"/>
        <v>0</v>
      </c>
      <c r="BU432" s="129">
        <f t="shared" si="127"/>
        <v>0</v>
      </c>
      <c r="BV432" s="129">
        <f t="shared" si="127"/>
        <v>0</v>
      </c>
      <c r="BW432" s="129">
        <f t="shared" si="127"/>
        <v>0</v>
      </c>
      <c r="BX432" s="129">
        <f t="shared" si="127"/>
        <v>0</v>
      </c>
      <c r="BY432" s="129">
        <f t="shared" si="127"/>
        <v>0</v>
      </c>
      <c r="BZ432" s="129">
        <f t="shared" si="127"/>
        <v>0</v>
      </c>
      <c r="CA432" s="129">
        <f t="shared" si="127"/>
        <v>0</v>
      </c>
      <c r="CB432" s="129">
        <f t="shared" si="127"/>
        <v>0</v>
      </c>
      <c r="CC432" s="128">
        <f t="shared" si="127"/>
        <v>28531596.649999999</v>
      </c>
      <c r="CD432" s="41" t="s">
        <v>54</v>
      </c>
    </row>
    <row r="433" spans="1:82" s="150" customFormat="1" ht="30">
      <c r="A433" s="158"/>
      <c r="B433" s="75" t="s">
        <v>823</v>
      </c>
      <c r="C433" s="131" t="str">
        <f>"Provision for the Installation and Upgrade of Employer's Assets - Provision for the installation and upgrade of Employer's Assets (" &amp; TEXT(G433,"##### ####") &amp;")"</f>
        <v>Provision for the Installation and Upgrade of Employer's Assets - Provision for the installation and upgrade of Employer's Assets (2 520 000)</v>
      </c>
      <c r="D433" s="146" t="s">
        <v>351</v>
      </c>
      <c r="E433" s="266">
        <f>SUM(Gosforth:Ermelo!E433)</f>
        <v>5</v>
      </c>
      <c r="F433" s="221" t="b">
        <f>(Gosforth!G433+Dalpark!G433+Leandra!G433+Trichardt!G433+Ermelo!G433)=G433</f>
        <v>1</v>
      </c>
      <c r="G433" s="76">
        <f t="shared" ref="G433:G466" si="128">+SUM(H433:CC433)</f>
        <v>2520000</v>
      </c>
      <c r="H433" s="77">
        <f>SUM(Gosforth:Ermelo!H433)</f>
        <v>0</v>
      </c>
      <c r="I433" s="78">
        <f>SUM(Gosforth:Ermelo!I433)</f>
        <v>0</v>
      </c>
      <c r="J433" s="77">
        <f>SUM(Gosforth:Ermelo!J433)</f>
        <v>0</v>
      </c>
      <c r="K433" s="79">
        <f>SUM(Gosforth:Ermelo!K433)</f>
        <v>0</v>
      </c>
      <c r="L433" s="79">
        <f>SUM(Gosforth:Ermelo!L433)</f>
        <v>0</v>
      </c>
      <c r="M433" s="79">
        <f>SUM(Gosforth:Ermelo!M433)</f>
        <v>0</v>
      </c>
      <c r="N433" s="79">
        <f>SUM(Gosforth:Ermelo!N433)</f>
        <v>0</v>
      </c>
      <c r="O433" s="79">
        <f>SUM(Gosforth:Ermelo!O433)</f>
        <v>0</v>
      </c>
      <c r="P433" s="79">
        <f>SUM(Gosforth:Ermelo!P433)</f>
        <v>0</v>
      </c>
      <c r="Q433" s="79">
        <f>SUM(Gosforth:Ermelo!Q433)</f>
        <v>0</v>
      </c>
      <c r="R433" s="79">
        <f>SUM(Gosforth:Ermelo!R433)</f>
        <v>0</v>
      </c>
      <c r="S433" s="79">
        <f>SUM(Gosforth:Ermelo!S433)</f>
        <v>0</v>
      </c>
      <c r="T433" s="79">
        <f>SUM(Gosforth:Ermelo!T433)</f>
        <v>0</v>
      </c>
      <c r="U433" s="78">
        <f>SUM(Gosforth:Ermelo!U433)</f>
        <v>420000</v>
      </c>
      <c r="V433" s="77">
        <f>SUM(Gosforth:Ermelo!V433)</f>
        <v>0</v>
      </c>
      <c r="W433" s="79">
        <f>SUM(Gosforth:Ermelo!W433)</f>
        <v>0</v>
      </c>
      <c r="X433" s="79">
        <f>SUM(Gosforth:Ermelo!X433)</f>
        <v>0</v>
      </c>
      <c r="Y433" s="79">
        <f>SUM(Gosforth:Ermelo!Y433)</f>
        <v>0</v>
      </c>
      <c r="Z433" s="79">
        <f>SUM(Gosforth:Ermelo!Z433)</f>
        <v>0</v>
      </c>
      <c r="AA433" s="79">
        <f>SUM(Gosforth:Ermelo!AA433)</f>
        <v>0</v>
      </c>
      <c r="AB433" s="79">
        <f>SUM(Gosforth:Ermelo!AB433)</f>
        <v>0</v>
      </c>
      <c r="AC433" s="79">
        <f>SUM(Gosforth:Ermelo!AC433)</f>
        <v>0</v>
      </c>
      <c r="AD433" s="79">
        <f>SUM(Gosforth:Ermelo!AD433)</f>
        <v>0</v>
      </c>
      <c r="AE433" s="79">
        <f>SUM(Gosforth:Ermelo!AE433)</f>
        <v>0</v>
      </c>
      <c r="AF433" s="79">
        <f>SUM(Gosforth:Ermelo!AF433)</f>
        <v>0</v>
      </c>
      <c r="AG433" s="78">
        <f>SUM(Gosforth:Ermelo!AG433)</f>
        <v>420000</v>
      </c>
      <c r="AH433" s="80">
        <f>SUM(Gosforth:Ermelo!AH433)</f>
        <v>0</v>
      </c>
      <c r="AI433" s="79">
        <f>SUM(Gosforth:Ermelo!AI433)</f>
        <v>0</v>
      </c>
      <c r="AJ433" s="79">
        <f>SUM(Gosforth:Ermelo!AJ433)</f>
        <v>0</v>
      </c>
      <c r="AK433" s="79">
        <f>SUM(Gosforth:Ermelo!AK433)</f>
        <v>0</v>
      </c>
      <c r="AL433" s="79">
        <f>SUM(Gosforth:Ermelo!AL433)</f>
        <v>0</v>
      </c>
      <c r="AM433" s="79">
        <f>SUM(Gosforth:Ermelo!AM433)</f>
        <v>0</v>
      </c>
      <c r="AN433" s="79">
        <f>SUM(Gosforth:Ermelo!AN433)</f>
        <v>0</v>
      </c>
      <c r="AO433" s="79">
        <f>SUM(Gosforth:Ermelo!AO433)</f>
        <v>0</v>
      </c>
      <c r="AP433" s="79">
        <f>SUM(Gosforth:Ermelo!AP433)</f>
        <v>0</v>
      </c>
      <c r="AQ433" s="79">
        <f>SUM(Gosforth:Ermelo!AQ433)</f>
        <v>0</v>
      </c>
      <c r="AR433" s="79">
        <f>SUM(Gosforth:Ermelo!AR433)</f>
        <v>0</v>
      </c>
      <c r="AS433" s="78">
        <f>SUM(Gosforth:Ermelo!AS433)</f>
        <v>420000</v>
      </c>
      <c r="AT433" s="80">
        <f>SUM(Gosforth:Ermelo!AT433)</f>
        <v>0</v>
      </c>
      <c r="AU433" s="79">
        <f>SUM(Gosforth:Ermelo!AU433)</f>
        <v>0</v>
      </c>
      <c r="AV433" s="79">
        <f>SUM(Gosforth:Ermelo!AV433)</f>
        <v>0</v>
      </c>
      <c r="AW433" s="79">
        <f>SUM(Gosforth:Ermelo!AW433)</f>
        <v>0</v>
      </c>
      <c r="AX433" s="79">
        <f>SUM(Gosforth:Ermelo!AX433)</f>
        <v>0</v>
      </c>
      <c r="AY433" s="79">
        <f>SUM(Gosforth:Ermelo!AY433)</f>
        <v>0</v>
      </c>
      <c r="AZ433" s="79">
        <f>SUM(Gosforth:Ermelo!AZ433)</f>
        <v>0</v>
      </c>
      <c r="BA433" s="79">
        <f>SUM(Gosforth:Ermelo!BA433)</f>
        <v>0</v>
      </c>
      <c r="BB433" s="79">
        <f>SUM(Gosforth:Ermelo!BB433)</f>
        <v>0</v>
      </c>
      <c r="BC433" s="79">
        <f>SUM(Gosforth:Ermelo!BC433)</f>
        <v>0</v>
      </c>
      <c r="BD433" s="79">
        <f>SUM(Gosforth:Ermelo!BD433)</f>
        <v>0</v>
      </c>
      <c r="BE433" s="78">
        <f>SUM(Gosforth:Ermelo!BE433)</f>
        <v>420000</v>
      </c>
      <c r="BF433" s="80">
        <f>SUM(Gosforth:Ermelo!BF433)</f>
        <v>0</v>
      </c>
      <c r="BG433" s="79">
        <f>SUM(Gosforth:Ermelo!BG433)</f>
        <v>0</v>
      </c>
      <c r="BH433" s="79">
        <f>SUM(Gosforth:Ermelo!BH433)</f>
        <v>0</v>
      </c>
      <c r="BI433" s="79">
        <f>SUM(Gosforth:Ermelo!BI433)</f>
        <v>0</v>
      </c>
      <c r="BJ433" s="79">
        <f>SUM(Gosforth:Ermelo!BJ433)</f>
        <v>0</v>
      </c>
      <c r="BK433" s="79">
        <f>SUM(Gosforth:Ermelo!BK433)</f>
        <v>0</v>
      </c>
      <c r="BL433" s="79">
        <f>SUM(Gosforth:Ermelo!BL433)</f>
        <v>0</v>
      </c>
      <c r="BM433" s="79">
        <f>SUM(Gosforth:Ermelo!BM433)</f>
        <v>0</v>
      </c>
      <c r="BN433" s="79">
        <f>SUM(Gosforth:Ermelo!BN433)</f>
        <v>0</v>
      </c>
      <c r="BO433" s="79">
        <f>SUM(Gosforth:Ermelo!BO433)</f>
        <v>0</v>
      </c>
      <c r="BP433" s="79">
        <f>SUM(Gosforth:Ermelo!BP433)</f>
        <v>0</v>
      </c>
      <c r="BQ433" s="78">
        <f>SUM(Gosforth:Ermelo!BQ433)</f>
        <v>420000</v>
      </c>
      <c r="BR433" s="80">
        <f>SUM(Gosforth:Ermelo!BR433)</f>
        <v>0</v>
      </c>
      <c r="BS433" s="79">
        <f>SUM(Gosforth:Ermelo!BS433)</f>
        <v>0</v>
      </c>
      <c r="BT433" s="79">
        <f>SUM(Gosforth:Ermelo!BT433)</f>
        <v>0</v>
      </c>
      <c r="BU433" s="79">
        <f>SUM(Gosforth:Ermelo!BU433)</f>
        <v>0</v>
      </c>
      <c r="BV433" s="79">
        <f>SUM(Gosforth:Ermelo!BV433)</f>
        <v>0</v>
      </c>
      <c r="BW433" s="79">
        <f>SUM(Gosforth:Ermelo!BW433)</f>
        <v>0</v>
      </c>
      <c r="BX433" s="79">
        <f>SUM(Gosforth:Ermelo!BX433)</f>
        <v>0</v>
      </c>
      <c r="BY433" s="79">
        <f>SUM(Gosforth:Ermelo!BY433)</f>
        <v>0</v>
      </c>
      <c r="BZ433" s="79">
        <f>SUM(Gosforth:Ermelo!BZ433)</f>
        <v>0</v>
      </c>
      <c r="CA433" s="79">
        <f>SUM(Gosforth:Ermelo!CA433)</f>
        <v>0</v>
      </c>
      <c r="CB433" s="79">
        <f>SUM(Gosforth:Ermelo!CB433)</f>
        <v>0</v>
      </c>
      <c r="CC433" s="78">
        <f>SUM(Gosforth:Ermelo!CC433)</f>
        <v>420000</v>
      </c>
      <c r="CD433" s="41" t="s">
        <v>54</v>
      </c>
    </row>
    <row r="434" spans="1:82" s="41" customFormat="1" ht="26" customHeight="1">
      <c r="A434" s="45"/>
      <c r="B434" s="26" t="s">
        <v>824</v>
      </c>
      <c r="C434" s="27" t="str">
        <f>"Provision for the Installation and Upgrade of Employer's Assets - Overhead charges and profit in respect of B-6001-a (" &amp; TEXT(F434,"#.##%") &amp; ")"</f>
        <v>Provision for the Installation and Upgrade of Employer's Assets - Overhead charges and profit in respect of B-6001-a (TRUE)</v>
      </c>
      <c r="D434" s="149" t="s">
        <v>353</v>
      </c>
      <c r="E434" s="266">
        <f>SUM(Gosforth:Ermelo!E434)</f>
        <v>2520000</v>
      </c>
      <c r="F434" s="221" t="b">
        <f>(Gosforth!G434+Dalpark!G434+Leandra!G434+Trichardt!G434+Ermelo!G434)=G434</f>
        <v>1</v>
      </c>
      <c r="G434" s="76">
        <f t="shared" si="128"/>
        <v>0</v>
      </c>
      <c r="H434" s="77">
        <f>SUM(Gosforth:Ermelo!H434)</f>
        <v>0</v>
      </c>
      <c r="I434" s="78">
        <f>SUM(Gosforth:Ermelo!I434)</f>
        <v>0</v>
      </c>
      <c r="J434" s="77">
        <f>SUM(Gosforth:Ermelo!J434)</f>
        <v>0</v>
      </c>
      <c r="K434" s="79">
        <f>SUM(Gosforth:Ermelo!K434)</f>
        <v>0</v>
      </c>
      <c r="L434" s="79">
        <f>SUM(Gosforth:Ermelo!L434)</f>
        <v>0</v>
      </c>
      <c r="M434" s="79">
        <f>SUM(Gosforth:Ermelo!M434)</f>
        <v>0</v>
      </c>
      <c r="N434" s="79">
        <f>SUM(Gosforth:Ermelo!N434)</f>
        <v>0</v>
      </c>
      <c r="O434" s="79">
        <f>SUM(Gosforth:Ermelo!O434)</f>
        <v>0</v>
      </c>
      <c r="P434" s="79">
        <f>SUM(Gosforth:Ermelo!P434)</f>
        <v>0</v>
      </c>
      <c r="Q434" s="79">
        <f>SUM(Gosforth:Ermelo!Q434)</f>
        <v>0</v>
      </c>
      <c r="R434" s="79">
        <f>SUM(Gosforth:Ermelo!R434)</f>
        <v>0</v>
      </c>
      <c r="S434" s="79">
        <f>SUM(Gosforth:Ermelo!S434)</f>
        <v>0</v>
      </c>
      <c r="T434" s="79">
        <f>SUM(Gosforth:Ermelo!T434)</f>
        <v>0</v>
      </c>
      <c r="U434" s="78">
        <f>SUM(Gosforth:Ermelo!U434)</f>
        <v>0</v>
      </c>
      <c r="V434" s="77">
        <f>SUM(Gosforth:Ermelo!V434)</f>
        <v>0</v>
      </c>
      <c r="W434" s="79">
        <f>SUM(Gosforth:Ermelo!W434)</f>
        <v>0</v>
      </c>
      <c r="X434" s="79">
        <f>SUM(Gosforth:Ermelo!X434)</f>
        <v>0</v>
      </c>
      <c r="Y434" s="79">
        <f>SUM(Gosforth:Ermelo!Y434)</f>
        <v>0</v>
      </c>
      <c r="Z434" s="79">
        <f>SUM(Gosforth:Ermelo!Z434)</f>
        <v>0</v>
      </c>
      <c r="AA434" s="79">
        <f>SUM(Gosforth:Ermelo!AA434)</f>
        <v>0</v>
      </c>
      <c r="AB434" s="79">
        <f>SUM(Gosforth:Ermelo!AB434)</f>
        <v>0</v>
      </c>
      <c r="AC434" s="79">
        <f>SUM(Gosforth:Ermelo!AC434)</f>
        <v>0</v>
      </c>
      <c r="AD434" s="79">
        <f>SUM(Gosforth:Ermelo!AD434)</f>
        <v>0</v>
      </c>
      <c r="AE434" s="79">
        <f>SUM(Gosforth:Ermelo!AE434)</f>
        <v>0</v>
      </c>
      <c r="AF434" s="79">
        <f>SUM(Gosforth:Ermelo!AF434)</f>
        <v>0</v>
      </c>
      <c r="AG434" s="78">
        <f>SUM(Gosforth:Ermelo!AG434)</f>
        <v>0</v>
      </c>
      <c r="AH434" s="80">
        <f>SUM(Gosforth:Ermelo!AH434)</f>
        <v>0</v>
      </c>
      <c r="AI434" s="79">
        <f>SUM(Gosforth:Ermelo!AI434)</f>
        <v>0</v>
      </c>
      <c r="AJ434" s="79">
        <f>SUM(Gosforth:Ermelo!AJ434)</f>
        <v>0</v>
      </c>
      <c r="AK434" s="79">
        <f>SUM(Gosforth:Ermelo!AK434)</f>
        <v>0</v>
      </c>
      <c r="AL434" s="79">
        <f>SUM(Gosforth:Ermelo!AL434)</f>
        <v>0</v>
      </c>
      <c r="AM434" s="79">
        <f>SUM(Gosforth:Ermelo!AM434)</f>
        <v>0</v>
      </c>
      <c r="AN434" s="79">
        <f>SUM(Gosforth:Ermelo!AN434)</f>
        <v>0</v>
      </c>
      <c r="AO434" s="79">
        <f>SUM(Gosforth:Ermelo!AO434)</f>
        <v>0</v>
      </c>
      <c r="AP434" s="79">
        <f>SUM(Gosforth:Ermelo!AP434)</f>
        <v>0</v>
      </c>
      <c r="AQ434" s="79">
        <f>SUM(Gosforth:Ermelo!AQ434)</f>
        <v>0</v>
      </c>
      <c r="AR434" s="79">
        <f>SUM(Gosforth:Ermelo!AR434)</f>
        <v>0</v>
      </c>
      <c r="AS434" s="78">
        <f>SUM(Gosforth:Ermelo!AS434)</f>
        <v>0</v>
      </c>
      <c r="AT434" s="80">
        <f>SUM(Gosforth:Ermelo!AT434)</f>
        <v>0</v>
      </c>
      <c r="AU434" s="79">
        <f>SUM(Gosforth:Ermelo!AU434)</f>
        <v>0</v>
      </c>
      <c r="AV434" s="79">
        <f>SUM(Gosforth:Ermelo!AV434)</f>
        <v>0</v>
      </c>
      <c r="AW434" s="79">
        <f>SUM(Gosforth:Ermelo!AW434)</f>
        <v>0</v>
      </c>
      <c r="AX434" s="79">
        <f>SUM(Gosforth:Ermelo!AX434)</f>
        <v>0</v>
      </c>
      <c r="AY434" s="79">
        <f>SUM(Gosforth:Ermelo!AY434)</f>
        <v>0</v>
      </c>
      <c r="AZ434" s="79">
        <f>SUM(Gosforth:Ermelo!AZ434)</f>
        <v>0</v>
      </c>
      <c r="BA434" s="79">
        <f>SUM(Gosforth:Ermelo!BA434)</f>
        <v>0</v>
      </c>
      <c r="BB434" s="79">
        <f>SUM(Gosforth:Ermelo!BB434)</f>
        <v>0</v>
      </c>
      <c r="BC434" s="79">
        <f>SUM(Gosforth:Ermelo!BC434)</f>
        <v>0</v>
      </c>
      <c r="BD434" s="79">
        <f>SUM(Gosforth:Ermelo!BD434)</f>
        <v>0</v>
      </c>
      <c r="BE434" s="78">
        <f>SUM(Gosforth:Ermelo!BE434)</f>
        <v>0</v>
      </c>
      <c r="BF434" s="80">
        <f>SUM(Gosforth:Ermelo!BF434)</f>
        <v>0</v>
      </c>
      <c r="BG434" s="79">
        <f>SUM(Gosforth:Ermelo!BG434)</f>
        <v>0</v>
      </c>
      <c r="BH434" s="79">
        <f>SUM(Gosforth:Ermelo!BH434)</f>
        <v>0</v>
      </c>
      <c r="BI434" s="79">
        <f>SUM(Gosforth:Ermelo!BI434)</f>
        <v>0</v>
      </c>
      <c r="BJ434" s="79">
        <f>SUM(Gosforth:Ermelo!BJ434)</f>
        <v>0</v>
      </c>
      <c r="BK434" s="79">
        <f>SUM(Gosforth:Ermelo!BK434)</f>
        <v>0</v>
      </c>
      <c r="BL434" s="79">
        <f>SUM(Gosforth:Ermelo!BL434)</f>
        <v>0</v>
      </c>
      <c r="BM434" s="79">
        <f>SUM(Gosforth:Ermelo!BM434)</f>
        <v>0</v>
      </c>
      <c r="BN434" s="79">
        <f>SUM(Gosforth:Ermelo!BN434)</f>
        <v>0</v>
      </c>
      <c r="BO434" s="79">
        <f>SUM(Gosforth:Ermelo!BO434)</f>
        <v>0</v>
      </c>
      <c r="BP434" s="79">
        <f>SUM(Gosforth:Ermelo!BP434)</f>
        <v>0</v>
      </c>
      <c r="BQ434" s="78">
        <f>SUM(Gosforth:Ermelo!BQ434)</f>
        <v>0</v>
      </c>
      <c r="BR434" s="80">
        <f>SUM(Gosforth:Ermelo!BR434)</f>
        <v>0</v>
      </c>
      <c r="BS434" s="79">
        <f>SUM(Gosforth:Ermelo!BS434)</f>
        <v>0</v>
      </c>
      <c r="BT434" s="79">
        <f>SUM(Gosforth:Ermelo!BT434)</f>
        <v>0</v>
      </c>
      <c r="BU434" s="79">
        <f>SUM(Gosforth:Ermelo!BU434)</f>
        <v>0</v>
      </c>
      <c r="BV434" s="79">
        <f>SUM(Gosforth:Ermelo!BV434)</f>
        <v>0</v>
      </c>
      <c r="BW434" s="79">
        <f>SUM(Gosforth:Ermelo!BW434)</f>
        <v>0</v>
      </c>
      <c r="BX434" s="79">
        <f>SUM(Gosforth:Ermelo!BX434)</f>
        <v>0</v>
      </c>
      <c r="BY434" s="79">
        <f>SUM(Gosforth:Ermelo!BY434)</f>
        <v>0</v>
      </c>
      <c r="BZ434" s="79">
        <f>SUM(Gosforth:Ermelo!BZ434)</f>
        <v>0</v>
      </c>
      <c r="CA434" s="79">
        <f>SUM(Gosforth:Ermelo!CA434)</f>
        <v>0</v>
      </c>
      <c r="CB434" s="79">
        <f>SUM(Gosforth:Ermelo!CB434)</f>
        <v>0</v>
      </c>
      <c r="CC434" s="78">
        <f>SUM(Gosforth:Ermelo!CC434)</f>
        <v>0</v>
      </c>
      <c r="CD434" s="41" t="s">
        <v>54</v>
      </c>
    </row>
    <row r="435" spans="1:82" s="150" customFormat="1" ht="30">
      <c r="A435" s="159"/>
      <c r="B435" s="75" t="s">
        <v>825</v>
      </c>
      <c r="C435" s="131" t="str">
        <f>"Provision for the Installation and Upgrade of Electrical + Mechanical Assets - Provision for the installation and upgrade of Employer's Assets ("&amp; TEXT(F435,"#####,####") &amp;")"</f>
        <v>Provision for the Installation and Upgrade of Electrical + Mechanical Assets - Provision for the installation and upgrade of Employer's Assets (TRUE)</v>
      </c>
      <c r="D435" s="29" t="s">
        <v>351</v>
      </c>
      <c r="E435" s="266">
        <f>SUM(Gosforth:Ermelo!E435)</f>
        <v>5</v>
      </c>
      <c r="F435" s="221" t="b">
        <f>(Gosforth!G435+Dalpark!G435+Leandra!G435+Trichardt!G435+Ermelo!G435)=G435</f>
        <v>1</v>
      </c>
      <c r="G435" s="76">
        <f t="shared" si="128"/>
        <v>12050000</v>
      </c>
      <c r="H435" s="77">
        <f>SUM(Gosforth:Ermelo!H435)</f>
        <v>0</v>
      </c>
      <c r="I435" s="78">
        <f>SUM(Gosforth:Ermelo!I435)</f>
        <v>0</v>
      </c>
      <c r="J435" s="77">
        <f>SUM(Gosforth:Ermelo!J435)</f>
        <v>0</v>
      </c>
      <c r="K435" s="79">
        <f>SUM(Gosforth:Ermelo!K435)</f>
        <v>0</v>
      </c>
      <c r="L435" s="79">
        <f>SUM(Gosforth:Ermelo!L435)</f>
        <v>0</v>
      </c>
      <c r="M435" s="79">
        <f>SUM(Gosforth:Ermelo!M435)</f>
        <v>0</v>
      </c>
      <c r="N435" s="79">
        <f>SUM(Gosforth:Ermelo!N435)</f>
        <v>0</v>
      </c>
      <c r="O435" s="79">
        <f>SUM(Gosforth:Ermelo!O435)</f>
        <v>0</v>
      </c>
      <c r="P435" s="79">
        <f>SUM(Gosforth:Ermelo!P435)</f>
        <v>0</v>
      </c>
      <c r="Q435" s="79">
        <f>SUM(Gosforth:Ermelo!Q435)</f>
        <v>0</v>
      </c>
      <c r="R435" s="79">
        <f>SUM(Gosforth:Ermelo!R435)</f>
        <v>0</v>
      </c>
      <c r="S435" s="79">
        <f>SUM(Gosforth:Ermelo!S435)</f>
        <v>0</v>
      </c>
      <c r="T435" s="79">
        <f>SUM(Gosforth:Ermelo!T435)</f>
        <v>0</v>
      </c>
      <c r="U435" s="78">
        <f>SUM(Gosforth:Ermelo!U435)</f>
        <v>2008333.34</v>
      </c>
      <c r="V435" s="77">
        <f>SUM(Gosforth:Ermelo!V435)</f>
        <v>0</v>
      </c>
      <c r="W435" s="79">
        <f>SUM(Gosforth:Ermelo!W435)</f>
        <v>0</v>
      </c>
      <c r="X435" s="79">
        <f>SUM(Gosforth:Ermelo!X435)</f>
        <v>0</v>
      </c>
      <c r="Y435" s="79">
        <f>SUM(Gosforth:Ermelo!Y435)</f>
        <v>0</v>
      </c>
      <c r="Z435" s="79">
        <f>SUM(Gosforth:Ermelo!Z435)</f>
        <v>0</v>
      </c>
      <c r="AA435" s="79">
        <f>SUM(Gosforth:Ermelo!AA435)</f>
        <v>0</v>
      </c>
      <c r="AB435" s="79">
        <f>SUM(Gosforth:Ermelo!AB435)</f>
        <v>0</v>
      </c>
      <c r="AC435" s="79">
        <f>SUM(Gosforth:Ermelo!AC435)</f>
        <v>0</v>
      </c>
      <c r="AD435" s="79">
        <f>SUM(Gosforth:Ermelo!AD435)</f>
        <v>0</v>
      </c>
      <c r="AE435" s="79">
        <f>SUM(Gosforth:Ermelo!AE435)</f>
        <v>0</v>
      </c>
      <c r="AF435" s="79">
        <f>SUM(Gosforth:Ermelo!AF435)</f>
        <v>0</v>
      </c>
      <c r="AG435" s="78">
        <f>SUM(Gosforth:Ermelo!AG435)</f>
        <v>2008333.34</v>
      </c>
      <c r="AH435" s="80">
        <f>SUM(Gosforth:Ermelo!AH435)</f>
        <v>0</v>
      </c>
      <c r="AI435" s="79">
        <f>SUM(Gosforth:Ermelo!AI435)</f>
        <v>0</v>
      </c>
      <c r="AJ435" s="79">
        <f>SUM(Gosforth:Ermelo!AJ435)</f>
        <v>0</v>
      </c>
      <c r="AK435" s="79">
        <f>SUM(Gosforth:Ermelo!AK435)</f>
        <v>0</v>
      </c>
      <c r="AL435" s="79">
        <f>SUM(Gosforth:Ermelo!AL435)</f>
        <v>0</v>
      </c>
      <c r="AM435" s="79">
        <f>SUM(Gosforth:Ermelo!AM435)</f>
        <v>0</v>
      </c>
      <c r="AN435" s="79">
        <f>SUM(Gosforth:Ermelo!AN435)</f>
        <v>0</v>
      </c>
      <c r="AO435" s="79">
        <f>SUM(Gosforth:Ermelo!AO435)</f>
        <v>0</v>
      </c>
      <c r="AP435" s="79">
        <f>SUM(Gosforth:Ermelo!AP435)</f>
        <v>0</v>
      </c>
      <c r="AQ435" s="79">
        <f>SUM(Gosforth:Ermelo!AQ435)</f>
        <v>0</v>
      </c>
      <c r="AR435" s="79">
        <f>SUM(Gosforth:Ermelo!AR435)</f>
        <v>0</v>
      </c>
      <c r="AS435" s="78">
        <f>SUM(Gosforth:Ermelo!AS435)</f>
        <v>2008333.34</v>
      </c>
      <c r="AT435" s="80">
        <f>SUM(Gosforth:Ermelo!AT435)</f>
        <v>0</v>
      </c>
      <c r="AU435" s="79">
        <f>SUM(Gosforth:Ermelo!AU435)</f>
        <v>0</v>
      </c>
      <c r="AV435" s="79">
        <f>SUM(Gosforth:Ermelo!AV435)</f>
        <v>0</v>
      </c>
      <c r="AW435" s="79">
        <f>SUM(Gosforth:Ermelo!AW435)</f>
        <v>0</v>
      </c>
      <c r="AX435" s="79">
        <f>SUM(Gosforth:Ermelo!AX435)</f>
        <v>0</v>
      </c>
      <c r="AY435" s="79">
        <f>SUM(Gosforth:Ermelo!AY435)</f>
        <v>0</v>
      </c>
      <c r="AZ435" s="79">
        <f>SUM(Gosforth:Ermelo!AZ435)</f>
        <v>0</v>
      </c>
      <c r="BA435" s="79">
        <f>SUM(Gosforth:Ermelo!BA435)</f>
        <v>0</v>
      </c>
      <c r="BB435" s="79">
        <f>SUM(Gosforth:Ermelo!BB435)</f>
        <v>0</v>
      </c>
      <c r="BC435" s="79">
        <f>SUM(Gosforth:Ermelo!BC435)</f>
        <v>0</v>
      </c>
      <c r="BD435" s="79">
        <f>SUM(Gosforth:Ermelo!BD435)</f>
        <v>0</v>
      </c>
      <c r="BE435" s="78">
        <f>SUM(Gosforth:Ermelo!BE435)</f>
        <v>2008333.34</v>
      </c>
      <c r="BF435" s="80">
        <f>SUM(Gosforth:Ermelo!BF435)</f>
        <v>0</v>
      </c>
      <c r="BG435" s="79">
        <f>SUM(Gosforth:Ermelo!BG435)</f>
        <v>0</v>
      </c>
      <c r="BH435" s="79">
        <f>SUM(Gosforth:Ermelo!BH435)</f>
        <v>0</v>
      </c>
      <c r="BI435" s="79">
        <f>SUM(Gosforth:Ermelo!BI435)</f>
        <v>0</v>
      </c>
      <c r="BJ435" s="79">
        <f>SUM(Gosforth:Ermelo!BJ435)</f>
        <v>0</v>
      </c>
      <c r="BK435" s="79">
        <f>SUM(Gosforth:Ermelo!BK435)</f>
        <v>0</v>
      </c>
      <c r="BL435" s="79">
        <f>SUM(Gosforth:Ermelo!BL435)</f>
        <v>0</v>
      </c>
      <c r="BM435" s="79">
        <f>SUM(Gosforth:Ermelo!BM435)</f>
        <v>0</v>
      </c>
      <c r="BN435" s="79">
        <f>SUM(Gosforth:Ermelo!BN435)</f>
        <v>0</v>
      </c>
      <c r="BO435" s="79">
        <f>SUM(Gosforth:Ermelo!BO435)</f>
        <v>0</v>
      </c>
      <c r="BP435" s="79">
        <f>SUM(Gosforth:Ermelo!BP435)</f>
        <v>0</v>
      </c>
      <c r="BQ435" s="78">
        <f>SUM(Gosforth:Ermelo!BQ435)</f>
        <v>2008333.34</v>
      </c>
      <c r="BR435" s="80">
        <f>SUM(Gosforth:Ermelo!BR435)</f>
        <v>0</v>
      </c>
      <c r="BS435" s="79">
        <f>SUM(Gosforth:Ermelo!BS435)</f>
        <v>0</v>
      </c>
      <c r="BT435" s="79">
        <f>SUM(Gosforth:Ermelo!BT435)</f>
        <v>0</v>
      </c>
      <c r="BU435" s="79">
        <f>SUM(Gosforth:Ermelo!BU435)</f>
        <v>0</v>
      </c>
      <c r="BV435" s="79">
        <f>SUM(Gosforth:Ermelo!BV435)</f>
        <v>0</v>
      </c>
      <c r="BW435" s="79">
        <f>SUM(Gosforth:Ermelo!BW435)</f>
        <v>0</v>
      </c>
      <c r="BX435" s="79">
        <f>SUM(Gosforth:Ermelo!BX435)</f>
        <v>0</v>
      </c>
      <c r="BY435" s="79">
        <f>SUM(Gosforth:Ermelo!BY435)</f>
        <v>0</v>
      </c>
      <c r="BZ435" s="79">
        <f>SUM(Gosforth:Ermelo!BZ435)</f>
        <v>0</v>
      </c>
      <c r="CA435" s="79">
        <f>SUM(Gosforth:Ermelo!CA435)</f>
        <v>0</v>
      </c>
      <c r="CB435" s="79">
        <f>SUM(Gosforth:Ermelo!CB435)</f>
        <v>0</v>
      </c>
      <c r="CC435" s="78">
        <f>SUM(Gosforth:Ermelo!CC435)</f>
        <v>2008333.3</v>
      </c>
      <c r="CD435" s="41" t="s">
        <v>54</v>
      </c>
    </row>
    <row r="436" spans="1:82" s="41" customFormat="1" ht="30">
      <c r="A436" s="45"/>
      <c r="B436" s="26" t="s">
        <v>826</v>
      </c>
      <c r="C436" s="27" t="str">
        <f>"Provision for the Installation and Upgrade of Electrical + Mechanical Assets - Overhead charges and profit in respect of B-6002-a (" &amp; TEXT(F436,"#.##%") &amp; ")"</f>
        <v>Provision for the Installation and Upgrade of Electrical + Mechanical Assets - Overhead charges and profit in respect of B-6002-a (TRUE)</v>
      </c>
      <c r="D436" s="149" t="s">
        <v>353</v>
      </c>
      <c r="E436" s="266">
        <f>SUM(Gosforth:Ermelo!E436)</f>
        <v>12050000</v>
      </c>
      <c r="F436" s="221" t="b">
        <f>(Gosforth!G436+Dalpark!G436+Leandra!G436+Trichardt!G436+Ermelo!G436)=G436</f>
        <v>1</v>
      </c>
      <c r="G436" s="76">
        <f t="shared" si="128"/>
        <v>0</v>
      </c>
      <c r="H436" s="77">
        <f>SUM(Gosforth:Ermelo!H436)</f>
        <v>0</v>
      </c>
      <c r="I436" s="78">
        <f>SUM(Gosforth:Ermelo!I436)</f>
        <v>0</v>
      </c>
      <c r="J436" s="77">
        <f>SUM(Gosforth:Ermelo!J436)</f>
        <v>0</v>
      </c>
      <c r="K436" s="79">
        <f>SUM(Gosforth:Ermelo!K436)</f>
        <v>0</v>
      </c>
      <c r="L436" s="79">
        <f>SUM(Gosforth:Ermelo!L436)</f>
        <v>0</v>
      </c>
      <c r="M436" s="79">
        <f>SUM(Gosforth:Ermelo!M436)</f>
        <v>0</v>
      </c>
      <c r="N436" s="79">
        <f>SUM(Gosforth:Ermelo!N436)</f>
        <v>0</v>
      </c>
      <c r="O436" s="79">
        <f>SUM(Gosforth:Ermelo!O436)</f>
        <v>0</v>
      </c>
      <c r="P436" s="79">
        <f>SUM(Gosforth:Ermelo!P436)</f>
        <v>0</v>
      </c>
      <c r="Q436" s="79">
        <f>SUM(Gosforth:Ermelo!Q436)</f>
        <v>0</v>
      </c>
      <c r="R436" s="79">
        <f>SUM(Gosforth:Ermelo!R436)</f>
        <v>0</v>
      </c>
      <c r="S436" s="79">
        <f>SUM(Gosforth:Ermelo!S436)</f>
        <v>0</v>
      </c>
      <c r="T436" s="79">
        <f>SUM(Gosforth:Ermelo!T436)</f>
        <v>0</v>
      </c>
      <c r="U436" s="78">
        <f>SUM(Gosforth:Ermelo!U436)</f>
        <v>0</v>
      </c>
      <c r="V436" s="77">
        <f>SUM(Gosforth:Ermelo!V436)</f>
        <v>0</v>
      </c>
      <c r="W436" s="79">
        <f>SUM(Gosforth:Ermelo!W436)</f>
        <v>0</v>
      </c>
      <c r="X436" s="79">
        <f>SUM(Gosforth:Ermelo!X436)</f>
        <v>0</v>
      </c>
      <c r="Y436" s="79">
        <f>SUM(Gosforth:Ermelo!Y436)</f>
        <v>0</v>
      </c>
      <c r="Z436" s="79">
        <f>SUM(Gosforth:Ermelo!Z436)</f>
        <v>0</v>
      </c>
      <c r="AA436" s="79">
        <f>SUM(Gosforth:Ermelo!AA436)</f>
        <v>0</v>
      </c>
      <c r="AB436" s="79">
        <f>SUM(Gosforth:Ermelo!AB436)</f>
        <v>0</v>
      </c>
      <c r="AC436" s="79">
        <f>SUM(Gosforth:Ermelo!AC436)</f>
        <v>0</v>
      </c>
      <c r="AD436" s="79">
        <f>SUM(Gosforth:Ermelo!AD436)</f>
        <v>0</v>
      </c>
      <c r="AE436" s="79">
        <f>SUM(Gosforth:Ermelo!AE436)</f>
        <v>0</v>
      </c>
      <c r="AF436" s="79">
        <f>SUM(Gosforth:Ermelo!AF436)</f>
        <v>0</v>
      </c>
      <c r="AG436" s="78">
        <f>SUM(Gosforth:Ermelo!AG436)</f>
        <v>0</v>
      </c>
      <c r="AH436" s="80">
        <f>SUM(Gosforth:Ermelo!AH436)</f>
        <v>0</v>
      </c>
      <c r="AI436" s="79">
        <f>SUM(Gosforth:Ermelo!AI436)</f>
        <v>0</v>
      </c>
      <c r="AJ436" s="79">
        <f>SUM(Gosforth:Ermelo!AJ436)</f>
        <v>0</v>
      </c>
      <c r="AK436" s="79">
        <f>SUM(Gosforth:Ermelo!AK436)</f>
        <v>0</v>
      </c>
      <c r="AL436" s="79">
        <f>SUM(Gosforth:Ermelo!AL436)</f>
        <v>0</v>
      </c>
      <c r="AM436" s="79">
        <f>SUM(Gosforth:Ermelo!AM436)</f>
        <v>0</v>
      </c>
      <c r="AN436" s="79">
        <f>SUM(Gosforth:Ermelo!AN436)</f>
        <v>0</v>
      </c>
      <c r="AO436" s="79">
        <f>SUM(Gosforth:Ermelo!AO436)</f>
        <v>0</v>
      </c>
      <c r="AP436" s="79">
        <f>SUM(Gosforth:Ermelo!AP436)</f>
        <v>0</v>
      </c>
      <c r="AQ436" s="79">
        <f>SUM(Gosforth:Ermelo!AQ436)</f>
        <v>0</v>
      </c>
      <c r="AR436" s="79">
        <f>SUM(Gosforth:Ermelo!AR436)</f>
        <v>0</v>
      </c>
      <c r="AS436" s="78">
        <f>SUM(Gosforth:Ermelo!AS436)</f>
        <v>0</v>
      </c>
      <c r="AT436" s="80">
        <f>SUM(Gosforth:Ermelo!AT436)</f>
        <v>0</v>
      </c>
      <c r="AU436" s="79">
        <f>SUM(Gosforth:Ermelo!AU436)</f>
        <v>0</v>
      </c>
      <c r="AV436" s="79">
        <f>SUM(Gosforth:Ermelo!AV436)</f>
        <v>0</v>
      </c>
      <c r="AW436" s="79">
        <f>SUM(Gosforth:Ermelo!AW436)</f>
        <v>0</v>
      </c>
      <c r="AX436" s="79">
        <f>SUM(Gosforth:Ermelo!AX436)</f>
        <v>0</v>
      </c>
      <c r="AY436" s="79">
        <f>SUM(Gosforth:Ermelo!AY436)</f>
        <v>0</v>
      </c>
      <c r="AZ436" s="79">
        <f>SUM(Gosforth:Ermelo!AZ436)</f>
        <v>0</v>
      </c>
      <c r="BA436" s="79">
        <f>SUM(Gosforth:Ermelo!BA436)</f>
        <v>0</v>
      </c>
      <c r="BB436" s="79">
        <f>SUM(Gosforth:Ermelo!BB436)</f>
        <v>0</v>
      </c>
      <c r="BC436" s="79">
        <f>SUM(Gosforth:Ermelo!BC436)</f>
        <v>0</v>
      </c>
      <c r="BD436" s="79">
        <f>SUM(Gosforth:Ermelo!BD436)</f>
        <v>0</v>
      </c>
      <c r="BE436" s="78">
        <f>SUM(Gosforth:Ermelo!BE436)</f>
        <v>0</v>
      </c>
      <c r="BF436" s="80">
        <f>SUM(Gosforth:Ermelo!BF436)</f>
        <v>0</v>
      </c>
      <c r="BG436" s="79">
        <f>SUM(Gosforth:Ermelo!BG436)</f>
        <v>0</v>
      </c>
      <c r="BH436" s="79">
        <f>SUM(Gosforth:Ermelo!BH436)</f>
        <v>0</v>
      </c>
      <c r="BI436" s="79">
        <f>SUM(Gosforth:Ermelo!BI436)</f>
        <v>0</v>
      </c>
      <c r="BJ436" s="79">
        <f>SUM(Gosforth:Ermelo!BJ436)</f>
        <v>0</v>
      </c>
      <c r="BK436" s="79">
        <f>SUM(Gosforth:Ermelo!BK436)</f>
        <v>0</v>
      </c>
      <c r="BL436" s="79">
        <f>SUM(Gosforth:Ermelo!BL436)</f>
        <v>0</v>
      </c>
      <c r="BM436" s="79">
        <f>SUM(Gosforth:Ermelo!BM436)</f>
        <v>0</v>
      </c>
      <c r="BN436" s="79">
        <f>SUM(Gosforth:Ermelo!BN436)</f>
        <v>0</v>
      </c>
      <c r="BO436" s="79">
        <f>SUM(Gosforth:Ermelo!BO436)</f>
        <v>0</v>
      </c>
      <c r="BP436" s="79">
        <f>SUM(Gosforth:Ermelo!BP436)</f>
        <v>0</v>
      </c>
      <c r="BQ436" s="78">
        <f>SUM(Gosforth:Ermelo!BQ436)</f>
        <v>0</v>
      </c>
      <c r="BR436" s="80">
        <f>SUM(Gosforth:Ermelo!BR436)</f>
        <v>0</v>
      </c>
      <c r="BS436" s="79">
        <f>SUM(Gosforth:Ermelo!BS436)</f>
        <v>0</v>
      </c>
      <c r="BT436" s="79">
        <f>SUM(Gosforth:Ermelo!BT436)</f>
        <v>0</v>
      </c>
      <c r="BU436" s="79">
        <f>SUM(Gosforth:Ermelo!BU436)</f>
        <v>0</v>
      </c>
      <c r="BV436" s="79">
        <f>SUM(Gosforth:Ermelo!BV436)</f>
        <v>0</v>
      </c>
      <c r="BW436" s="79">
        <f>SUM(Gosforth:Ermelo!BW436)</f>
        <v>0</v>
      </c>
      <c r="BX436" s="79">
        <f>SUM(Gosforth:Ermelo!BX436)</f>
        <v>0</v>
      </c>
      <c r="BY436" s="79">
        <f>SUM(Gosforth:Ermelo!BY436)</f>
        <v>0</v>
      </c>
      <c r="BZ436" s="79">
        <f>SUM(Gosforth:Ermelo!BZ436)</f>
        <v>0</v>
      </c>
      <c r="CA436" s="79">
        <f>SUM(Gosforth:Ermelo!CA436)</f>
        <v>0</v>
      </c>
      <c r="CB436" s="79">
        <f>SUM(Gosforth:Ermelo!CB436)</f>
        <v>0</v>
      </c>
      <c r="CC436" s="78">
        <f>SUM(Gosforth:Ermelo!CC436)</f>
        <v>0</v>
      </c>
      <c r="CD436" s="41" t="s">
        <v>54</v>
      </c>
    </row>
    <row r="437" spans="1:82" s="150" customFormat="1" ht="30">
      <c r="A437" s="159"/>
      <c r="B437" s="75" t="s">
        <v>827</v>
      </c>
      <c r="C437" s="131" t="str">
        <f>"Provision for the Installation and Upgrade of Toll System Assets - Provision for the installation and upgrade of Toll System Assets (" &amp; TEXT(F437,"#####,####") &amp;")"</f>
        <v>Provision for the Installation and Upgrade of Toll System Assets - Provision for the installation and upgrade of Toll System Assets (TRUE)</v>
      </c>
      <c r="D437" s="29" t="s">
        <v>351</v>
      </c>
      <c r="E437" s="266">
        <f>SUM(Gosforth:Ermelo!E437)</f>
        <v>5</v>
      </c>
      <c r="F437" s="221" t="b">
        <f>(Gosforth!G437+Dalpark!G437+Leandra!G437+Trichardt!G437+Ermelo!G437)=G437</f>
        <v>1</v>
      </c>
      <c r="G437" s="76">
        <f t="shared" si="128"/>
        <v>1800000</v>
      </c>
      <c r="H437" s="77">
        <f>SUM(Gosforth:Ermelo!H437)</f>
        <v>0</v>
      </c>
      <c r="I437" s="78">
        <f>SUM(Gosforth:Ermelo!I437)</f>
        <v>0</v>
      </c>
      <c r="J437" s="77">
        <f>SUM(Gosforth:Ermelo!J437)</f>
        <v>0</v>
      </c>
      <c r="K437" s="79">
        <f>SUM(Gosforth:Ermelo!K437)</f>
        <v>0</v>
      </c>
      <c r="L437" s="79">
        <f>SUM(Gosforth:Ermelo!L437)</f>
        <v>0</v>
      </c>
      <c r="M437" s="79">
        <f>SUM(Gosforth:Ermelo!M437)</f>
        <v>0</v>
      </c>
      <c r="N437" s="79">
        <f>SUM(Gosforth:Ermelo!N437)</f>
        <v>0</v>
      </c>
      <c r="O437" s="79">
        <f>SUM(Gosforth:Ermelo!O437)</f>
        <v>0</v>
      </c>
      <c r="P437" s="79">
        <f>SUM(Gosforth:Ermelo!P437)</f>
        <v>0</v>
      </c>
      <c r="Q437" s="79">
        <f>SUM(Gosforth:Ermelo!Q437)</f>
        <v>0</v>
      </c>
      <c r="R437" s="79">
        <f>SUM(Gosforth:Ermelo!R437)</f>
        <v>0</v>
      </c>
      <c r="S437" s="79">
        <f>SUM(Gosforth:Ermelo!S437)</f>
        <v>0</v>
      </c>
      <c r="T437" s="79">
        <f>SUM(Gosforth:Ermelo!T437)</f>
        <v>0</v>
      </c>
      <c r="U437" s="78">
        <f>SUM(Gosforth:Ermelo!U437)</f>
        <v>300000</v>
      </c>
      <c r="V437" s="77">
        <f>SUM(Gosforth:Ermelo!V437)</f>
        <v>0</v>
      </c>
      <c r="W437" s="79">
        <f>SUM(Gosforth:Ermelo!W437)</f>
        <v>0</v>
      </c>
      <c r="X437" s="79">
        <f>SUM(Gosforth:Ermelo!X437)</f>
        <v>0</v>
      </c>
      <c r="Y437" s="79">
        <f>SUM(Gosforth:Ermelo!Y437)</f>
        <v>0</v>
      </c>
      <c r="Z437" s="79">
        <f>SUM(Gosforth:Ermelo!Z437)</f>
        <v>0</v>
      </c>
      <c r="AA437" s="79">
        <f>SUM(Gosforth:Ermelo!AA437)</f>
        <v>0</v>
      </c>
      <c r="AB437" s="79">
        <f>SUM(Gosforth:Ermelo!AB437)</f>
        <v>0</v>
      </c>
      <c r="AC437" s="79">
        <f>SUM(Gosforth:Ermelo!AC437)</f>
        <v>0</v>
      </c>
      <c r="AD437" s="79">
        <f>SUM(Gosforth:Ermelo!AD437)</f>
        <v>0</v>
      </c>
      <c r="AE437" s="79">
        <f>SUM(Gosforth:Ermelo!AE437)</f>
        <v>0</v>
      </c>
      <c r="AF437" s="79">
        <f>SUM(Gosforth:Ermelo!AF437)</f>
        <v>0</v>
      </c>
      <c r="AG437" s="78">
        <f>SUM(Gosforth:Ermelo!AG437)</f>
        <v>300000</v>
      </c>
      <c r="AH437" s="80">
        <f>SUM(Gosforth:Ermelo!AH437)</f>
        <v>0</v>
      </c>
      <c r="AI437" s="79">
        <f>SUM(Gosforth:Ermelo!AI437)</f>
        <v>0</v>
      </c>
      <c r="AJ437" s="79">
        <f>SUM(Gosforth:Ermelo!AJ437)</f>
        <v>0</v>
      </c>
      <c r="AK437" s="79">
        <f>SUM(Gosforth:Ermelo!AK437)</f>
        <v>0</v>
      </c>
      <c r="AL437" s="79">
        <f>SUM(Gosforth:Ermelo!AL437)</f>
        <v>0</v>
      </c>
      <c r="AM437" s="79">
        <f>SUM(Gosforth:Ermelo!AM437)</f>
        <v>0</v>
      </c>
      <c r="AN437" s="79">
        <f>SUM(Gosforth:Ermelo!AN437)</f>
        <v>0</v>
      </c>
      <c r="AO437" s="79">
        <f>SUM(Gosforth:Ermelo!AO437)</f>
        <v>0</v>
      </c>
      <c r="AP437" s="79">
        <f>SUM(Gosforth:Ermelo!AP437)</f>
        <v>0</v>
      </c>
      <c r="AQ437" s="79">
        <f>SUM(Gosforth:Ermelo!AQ437)</f>
        <v>0</v>
      </c>
      <c r="AR437" s="79">
        <f>SUM(Gosforth:Ermelo!AR437)</f>
        <v>0</v>
      </c>
      <c r="AS437" s="78">
        <f>SUM(Gosforth:Ermelo!AS437)</f>
        <v>300000</v>
      </c>
      <c r="AT437" s="80">
        <f>SUM(Gosforth:Ermelo!AT437)</f>
        <v>0</v>
      </c>
      <c r="AU437" s="79">
        <f>SUM(Gosforth:Ermelo!AU437)</f>
        <v>0</v>
      </c>
      <c r="AV437" s="79">
        <f>SUM(Gosforth:Ermelo!AV437)</f>
        <v>0</v>
      </c>
      <c r="AW437" s="79">
        <f>SUM(Gosforth:Ermelo!AW437)</f>
        <v>0</v>
      </c>
      <c r="AX437" s="79">
        <f>SUM(Gosforth:Ermelo!AX437)</f>
        <v>0</v>
      </c>
      <c r="AY437" s="79">
        <f>SUM(Gosforth:Ermelo!AY437)</f>
        <v>0</v>
      </c>
      <c r="AZ437" s="79">
        <f>SUM(Gosforth:Ermelo!AZ437)</f>
        <v>0</v>
      </c>
      <c r="BA437" s="79">
        <f>SUM(Gosforth:Ermelo!BA437)</f>
        <v>0</v>
      </c>
      <c r="BB437" s="79">
        <f>SUM(Gosforth:Ermelo!BB437)</f>
        <v>0</v>
      </c>
      <c r="BC437" s="79">
        <f>SUM(Gosforth:Ermelo!BC437)</f>
        <v>0</v>
      </c>
      <c r="BD437" s="79">
        <f>SUM(Gosforth:Ermelo!BD437)</f>
        <v>0</v>
      </c>
      <c r="BE437" s="78">
        <f>SUM(Gosforth:Ermelo!BE437)</f>
        <v>300000</v>
      </c>
      <c r="BF437" s="80">
        <f>SUM(Gosforth:Ermelo!BF437)</f>
        <v>0</v>
      </c>
      <c r="BG437" s="79">
        <f>SUM(Gosforth:Ermelo!BG437)</f>
        <v>0</v>
      </c>
      <c r="BH437" s="79">
        <f>SUM(Gosforth:Ermelo!BH437)</f>
        <v>0</v>
      </c>
      <c r="BI437" s="79">
        <f>SUM(Gosforth:Ermelo!BI437)</f>
        <v>0</v>
      </c>
      <c r="BJ437" s="79">
        <f>SUM(Gosforth:Ermelo!BJ437)</f>
        <v>0</v>
      </c>
      <c r="BK437" s="79">
        <f>SUM(Gosforth:Ermelo!BK437)</f>
        <v>0</v>
      </c>
      <c r="BL437" s="79">
        <f>SUM(Gosforth:Ermelo!BL437)</f>
        <v>0</v>
      </c>
      <c r="BM437" s="79">
        <f>SUM(Gosforth:Ermelo!BM437)</f>
        <v>0</v>
      </c>
      <c r="BN437" s="79">
        <f>SUM(Gosforth:Ermelo!BN437)</f>
        <v>0</v>
      </c>
      <c r="BO437" s="79">
        <f>SUM(Gosforth:Ermelo!BO437)</f>
        <v>0</v>
      </c>
      <c r="BP437" s="79">
        <f>SUM(Gosforth:Ermelo!BP437)</f>
        <v>0</v>
      </c>
      <c r="BQ437" s="78">
        <f>SUM(Gosforth:Ermelo!BQ437)</f>
        <v>300000</v>
      </c>
      <c r="BR437" s="80">
        <f>SUM(Gosforth:Ermelo!BR437)</f>
        <v>0</v>
      </c>
      <c r="BS437" s="79">
        <f>SUM(Gosforth:Ermelo!BS437)</f>
        <v>0</v>
      </c>
      <c r="BT437" s="79">
        <f>SUM(Gosforth:Ermelo!BT437)</f>
        <v>0</v>
      </c>
      <c r="BU437" s="79">
        <f>SUM(Gosforth:Ermelo!BU437)</f>
        <v>0</v>
      </c>
      <c r="BV437" s="79">
        <f>SUM(Gosforth:Ermelo!BV437)</f>
        <v>0</v>
      </c>
      <c r="BW437" s="79">
        <f>SUM(Gosforth:Ermelo!BW437)</f>
        <v>0</v>
      </c>
      <c r="BX437" s="79">
        <f>SUM(Gosforth:Ermelo!BX437)</f>
        <v>0</v>
      </c>
      <c r="BY437" s="79">
        <f>SUM(Gosforth:Ermelo!BY437)</f>
        <v>0</v>
      </c>
      <c r="BZ437" s="79">
        <f>SUM(Gosforth:Ermelo!BZ437)</f>
        <v>0</v>
      </c>
      <c r="CA437" s="79">
        <f>SUM(Gosforth:Ermelo!CA437)</f>
        <v>0</v>
      </c>
      <c r="CB437" s="79">
        <f>SUM(Gosforth:Ermelo!CB437)</f>
        <v>0</v>
      </c>
      <c r="CC437" s="78">
        <f>SUM(Gosforth:Ermelo!CC437)</f>
        <v>300000</v>
      </c>
      <c r="CD437" s="41" t="s">
        <v>54</v>
      </c>
    </row>
    <row r="438" spans="1:82" s="41" customFormat="1" ht="27" customHeight="1">
      <c r="A438" s="45"/>
      <c r="B438" s="26" t="s">
        <v>828</v>
      </c>
      <c r="C438" s="27" t="str">
        <f>"Provision for the Installation and Upgrade of Toll System Assets - Overhead charges and profit in respect of B-6003-a (" &amp; TEXT(F438,"#.##%") &amp; ")"</f>
        <v>Provision for the Installation and Upgrade of Toll System Assets - Overhead charges and profit in respect of B-6003-a (TRUE)</v>
      </c>
      <c r="D438" s="149" t="s">
        <v>353</v>
      </c>
      <c r="E438" s="266">
        <f>SUM(Gosforth:Ermelo!E438)</f>
        <v>1800000</v>
      </c>
      <c r="F438" s="221" t="b">
        <f>(Gosforth!G438+Dalpark!G438+Leandra!G438+Trichardt!G438+Ermelo!G438)=G438</f>
        <v>1</v>
      </c>
      <c r="G438" s="76">
        <f t="shared" si="128"/>
        <v>0</v>
      </c>
      <c r="H438" s="77">
        <f>SUM(Gosforth:Ermelo!H438)</f>
        <v>0</v>
      </c>
      <c r="I438" s="78">
        <f>SUM(Gosforth:Ermelo!I438)</f>
        <v>0</v>
      </c>
      <c r="J438" s="77">
        <f>SUM(Gosforth:Ermelo!J438)</f>
        <v>0</v>
      </c>
      <c r="K438" s="79">
        <f>SUM(Gosforth:Ermelo!K438)</f>
        <v>0</v>
      </c>
      <c r="L438" s="79">
        <f>SUM(Gosforth:Ermelo!L438)</f>
        <v>0</v>
      </c>
      <c r="M438" s="79">
        <f>SUM(Gosforth:Ermelo!M438)</f>
        <v>0</v>
      </c>
      <c r="N438" s="79">
        <f>SUM(Gosforth:Ermelo!N438)</f>
        <v>0</v>
      </c>
      <c r="O438" s="79">
        <f>SUM(Gosforth:Ermelo!O438)</f>
        <v>0</v>
      </c>
      <c r="P438" s="79">
        <f>SUM(Gosforth:Ermelo!P438)</f>
        <v>0</v>
      </c>
      <c r="Q438" s="79">
        <f>SUM(Gosforth:Ermelo!Q438)</f>
        <v>0</v>
      </c>
      <c r="R438" s="79">
        <f>SUM(Gosforth:Ermelo!R438)</f>
        <v>0</v>
      </c>
      <c r="S438" s="79">
        <f>SUM(Gosforth:Ermelo!S438)</f>
        <v>0</v>
      </c>
      <c r="T438" s="79">
        <f>SUM(Gosforth:Ermelo!T438)</f>
        <v>0</v>
      </c>
      <c r="U438" s="78">
        <f>SUM(Gosforth:Ermelo!U438)</f>
        <v>0</v>
      </c>
      <c r="V438" s="77">
        <f>SUM(Gosforth:Ermelo!V438)</f>
        <v>0</v>
      </c>
      <c r="W438" s="79">
        <f>SUM(Gosforth:Ermelo!W438)</f>
        <v>0</v>
      </c>
      <c r="X438" s="79">
        <f>SUM(Gosforth:Ermelo!X438)</f>
        <v>0</v>
      </c>
      <c r="Y438" s="79">
        <f>SUM(Gosforth:Ermelo!Y438)</f>
        <v>0</v>
      </c>
      <c r="Z438" s="79">
        <f>SUM(Gosforth:Ermelo!Z438)</f>
        <v>0</v>
      </c>
      <c r="AA438" s="79">
        <f>SUM(Gosforth:Ermelo!AA438)</f>
        <v>0</v>
      </c>
      <c r="AB438" s="79">
        <f>SUM(Gosforth:Ermelo!AB438)</f>
        <v>0</v>
      </c>
      <c r="AC438" s="79">
        <f>SUM(Gosforth:Ermelo!AC438)</f>
        <v>0</v>
      </c>
      <c r="AD438" s="79">
        <f>SUM(Gosforth:Ermelo!AD438)</f>
        <v>0</v>
      </c>
      <c r="AE438" s="79">
        <f>SUM(Gosforth:Ermelo!AE438)</f>
        <v>0</v>
      </c>
      <c r="AF438" s="79">
        <f>SUM(Gosforth:Ermelo!AF438)</f>
        <v>0</v>
      </c>
      <c r="AG438" s="78">
        <f>SUM(Gosforth:Ermelo!AG438)</f>
        <v>0</v>
      </c>
      <c r="AH438" s="80">
        <f>SUM(Gosforth:Ermelo!AH438)</f>
        <v>0</v>
      </c>
      <c r="AI438" s="79">
        <f>SUM(Gosforth:Ermelo!AI438)</f>
        <v>0</v>
      </c>
      <c r="AJ438" s="79">
        <f>SUM(Gosforth:Ermelo!AJ438)</f>
        <v>0</v>
      </c>
      <c r="AK438" s="79">
        <f>SUM(Gosforth:Ermelo!AK438)</f>
        <v>0</v>
      </c>
      <c r="AL438" s="79">
        <f>SUM(Gosforth:Ermelo!AL438)</f>
        <v>0</v>
      </c>
      <c r="AM438" s="79">
        <f>SUM(Gosforth:Ermelo!AM438)</f>
        <v>0</v>
      </c>
      <c r="AN438" s="79">
        <f>SUM(Gosforth:Ermelo!AN438)</f>
        <v>0</v>
      </c>
      <c r="AO438" s="79">
        <f>SUM(Gosforth:Ermelo!AO438)</f>
        <v>0</v>
      </c>
      <c r="AP438" s="79">
        <f>SUM(Gosforth:Ermelo!AP438)</f>
        <v>0</v>
      </c>
      <c r="AQ438" s="79">
        <f>SUM(Gosforth:Ermelo!AQ438)</f>
        <v>0</v>
      </c>
      <c r="AR438" s="79">
        <f>SUM(Gosforth:Ermelo!AR438)</f>
        <v>0</v>
      </c>
      <c r="AS438" s="78">
        <f>SUM(Gosforth:Ermelo!AS438)</f>
        <v>0</v>
      </c>
      <c r="AT438" s="80">
        <f>SUM(Gosforth:Ermelo!AT438)</f>
        <v>0</v>
      </c>
      <c r="AU438" s="79">
        <f>SUM(Gosforth:Ermelo!AU438)</f>
        <v>0</v>
      </c>
      <c r="AV438" s="79">
        <f>SUM(Gosforth:Ermelo!AV438)</f>
        <v>0</v>
      </c>
      <c r="AW438" s="79">
        <f>SUM(Gosforth:Ermelo!AW438)</f>
        <v>0</v>
      </c>
      <c r="AX438" s="79">
        <f>SUM(Gosforth:Ermelo!AX438)</f>
        <v>0</v>
      </c>
      <c r="AY438" s="79">
        <f>SUM(Gosforth:Ermelo!AY438)</f>
        <v>0</v>
      </c>
      <c r="AZ438" s="79">
        <f>SUM(Gosforth:Ermelo!AZ438)</f>
        <v>0</v>
      </c>
      <c r="BA438" s="79">
        <f>SUM(Gosforth:Ermelo!BA438)</f>
        <v>0</v>
      </c>
      <c r="BB438" s="79">
        <f>SUM(Gosforth:Ermelo!BB438)</f>
        <v>0</v>
      </c>
      <c r="BC438" s="79">
        <f>SUM(Gosforth:Ermelo!BC438)</f>
        <v>0</v>
      </c>
      <c r="BD438" s="79">
        <f>SUM(Gosforth:Ermelo!BD438)</f>
        <v>0</v>
      </c>
      <c r="BE438" s="78">
        <f>SUM(Gosforth:Ermelo!BE438)</f>
        <v>0</v>
      </c>
      <c r="BF438" s="80">
        <f>SUM(Gosforth:Ermelo!BF438)</f>
        <v>0</v>
      </c>
      <c r="BG438" s="79">
        <f>SUM(Gosforth:Ermelo!BG438)</f>
        <v>0</v>
      </c>
      <c r="BH438" s="79">
        <f>SUM(Gosforth:Ermelo!BH438)</f>
        <v>0</v>
      </c>
      <c r="BI438" s="79">
        <f>SUM(Gosforth:Ermelo!BI438)</f>
        <v>0</v>
      </c>
      <c r="BJ438" s="79">
        <f>SUM(Gosforth:Ermelo!BJ438)</f>
        <v>0</v>
      </c>
      <c r="BK438" s="79">
        <f>SUM(Gosforth:Ermelo!BK438)</f>
        <v>0</v>
      </c>
      <c r="BL438" s="79">
        <f>SUM(Gosforth:Ermelo!BL438)</f>
        <v>0</v>
      </c>
      <c r="BM438" s="79">
        <f>SUM(Gosforth:Ermelo!BM438)</f>
        <v>0</v>
      </c>
      <c r="BN438" s="79">
        <f>SUM(Gosforth:Ermelo!BN438)</f>
        <v>0</v>
      </c>
      <c r="BO438" s="79">
        <f>SUM(Gosforth:Ermelo!BO438)</f>
        <v>0</v>
      </c>
      <c r="BP438" s="79">
        <f>SUM(Gosforth:Ermelo!BP438)</f>
        <v>0</v>
      </c>
      <c r="BQ438" s="78">
        <f>SUM(Gosforth:Ermelo!BQ438)</f>
        <v>0</v>
      </c>
      <c r="BR438" s="80">
        <f>SUM(Gosforth:Ermelo!BR438)</f>
        <v>0</v>
      </c>
      <c r="BS438" s="79">
        <f>SUM(Gosforth:Ermelo!BS438)</f>
        <v>0</v>
      </c>
      <c r="BT438" s="79">
        <f>SUM(Gosforth:Ermelo!BT438)</f>
        <v>0</v>
      </c>
      <c r="BU438" s="79">
        <f>SUM(Gosforth:Ermelo!BU438)</f>
        <v>0</v>
      </c>
      <c r="BV438" s="79">
        <f>SUM(Gosforth:Ermelo!BV438)</f>
        <v>0</v>
      </c>
      <c r="BW438" s="79">
        <f>SUM(Gosforth:Ermelo!BW438)</f>
        <v>0</v>
      </c>
      <c r="BX438" s="79">
        <f>SUM(Gosforth:Ermelo!BX438)</f>
        <v>0</v>
      </c>
      <c r="BY438" s="79">
        <f>SUM(Gosforth:Ermelo!BY438)</f>
        <v>0</v>
      </c>
      <c r="BZ438" s="79">
        <f>SUM(Gosforth:Ermelo!BZ438)</f>
        <v>0</v>
      </c>
      <c r="CA438" s="79">
        <f>SUM(Gosforth:Ermelo!CA438)</f>
        <v>0</v>
      </c>
      <c r="CB438" s="79">
        <f>SUM(Gosforth:Ermelo!CB438)</f>
        <v>0</v>
      </c>
      <c r="CC438" s="78">
        <f>SUM(Gosforth:Ermelo!CC438)</f>
        <v>0</v>
      </c>
      <c r="CD438" s="41" t="s">
        <v>54</v>
      </c>
    </row>
    <row r="439" spans="1:82" s="150" customFormat="1" ht="29" customHeight="1">
      <c r="A439" s="159"/>
      <c r="B439" s="75" t="s">
        <v>829</v>
      </c>
      <c r="C439" s="131" t="str">
        <f>"Customer Service Kiosk at locations Remote from the Plazas - Allowance for Customer Service Kiosks Planning and Design ("&amp; TEXT(F439,"#####,####") &amp;")"</f>
        <v>Customer Service Kiosk at locations Remote from the Plazas - Allowance for Customer Service Kiosks Planning and Design (TRUE)</v>
      </c>
      <c r="D439" s="29" t="s">
        <v>351</v>
      </c>
      <c r="E439" s="266">
        <f>SUM(Gosforth:Ermelo!E439)</f>
        <v>5</v>
      </c>
      <c r="F439" s="221" t="b">
        <f>(Gosforth!G439+Dalpark!G439+Leandra!G439+Trichardt!G439+Ermelo!G439)=G439</f>
        <v>1</v>
      </c>
      <c r="G439" s="76">
        <f t="shared" si="128"/>
        <v>360000</v>
      </c>
      <c r="H439" s="77">
        <f>SUM(Gosforth:Ermelo!H439)</f>
        <v>0</v>
      </c>
      <c r="I439" s="78">
        <f>SUM(Gosforth:Ermelo!I439)</f>
        <v>0</v>
      </c>
      <c r="J439" s="77">
        <f>SUM(Gosforth:Ermelo!J439)</f>
        <v>0</v>
      </c>
      <c r="K439" s="79">
        <f>SUM(Gosforth:Ermelo!K439)</f>
        <v>0</v>
      </c>
      <c r="L439" s="79">
        <f>SUM(Gosforth:Ermelo!L439)</f>
        <v>0</v>
      </c>
      <c r="M439" s="79">
        <f>SUM(Gosforth:Ermelo!M439)</f>
        <v>0</v>
      </c>
      <c r="N439" s="79">
        <f>SUM(Gosforth:Ermelo!N439)</f>
        <v>0</v>
      </c>
      <c r="O439" s="79">
        <f>SUM(Gosforth:Ermelo!O439)</f>
        <v>0</v>
      </c>
      <c r="P439" s="79">
        <f>SUM(Gosforth:Ermelo!P439)</f>
        <v>0</v>
      </c>
      <c r="Q439" s="79">
        <f>SUM(Gosforth:Ermelo!Q439)</f>
        <v>0</v>
      </c>
      <c r="R439" s="79">
        <f>SUM(Gosforth:Ermelo!R439)</f>
        <v>0</v>
      </c>
      <c r="S439" s="79">
        <f>SUM(Gosforth:Ermelo!S439)</f>
        <v>0</v>
      </c>
      <c r="T439" s="79">
        <f>SUM(Gosforth:Ermelo!T439)</f>
        <v>0</v>
      </c>
      <c r="U439" s="78">
        <f>SUM(Gosforth:Ermelo!U439)</f>
        <v>60000</v>
      </c>
      <c r="V439" s="77">
        <f>SUM(Gosforth:Ermelo!V439)</f>
        <v>0</v>
      </c>
      <c r="W439" s="79">
        <f>SUM(Gosforth:Ermelo!W439)</f>
        <v>0</v>
      </c>
      <c r="X439" s="79">
        <f>SUM(Gosforth:Ermelo!X439)</f>
        <v>0</v>
      </c>
      <c r="Y439" s="79">
        <f>SUM(Gosforth:Ermelo!Y439)</f>
        <v>0</v>
      </c>
      <c r="Z439" s="79">
        <f>SUM(Gosforth:Ermelo!Z439)</f>
        <v>0</v>
      </c>
      <c r="AA439" s="79">
        <f>SUM(Gosforth:Ermelo!AA439)</f>
        <v>0</v>
      </c>
      <c r="AB439" s="79">
        <f>SUM(Gosforth:Ermelo!AB439)</f>
        <v>0</v>
      </c>
      <c r="AC439" s="79">
        <f>SUM(Gosforth:Ermelo!AC439)</f>
        <v>0</v>
      </c>
      <c r="AD439" s="79">
        <f>SUM(Gosforth:Ermelo!AD439)</f>
        <v>0</v>
      </c>
      <c r="AE439" s="79">
        <f>SUM(Gosforth:Ermelo!AE439)</f>
        <v>0</v>
      </c>
      <c r="AF439" s="79">
        <f>SUM(Gosforth:Ermelo!AF439)</f>
        <v>0</v>
      </c>
      <c r="AG439" s="78">
        <f>SUM(Gosforth:Ermelo!AG439)</f>
        <v>60000</v>
      </c>
      <c r="AH439" s="80">
        <f>SUM(Gosforth:Ermelo!AH439)</f>
        <v>0</v>
      </c>
      <c r="AI439" s="79">
        <f>SUM(Gosforth:Ermelo!AI439)</f>
        <v>0</v>
      </c>
      <c r="AJ439" s="79">
        <f>SUM(Gosforth:Ermelo!AJ439)</f>
        <v>0</v>
      </c>
      <c r="AK439" s="79">
        <f>SUM(Gosforth:Ermelo!AK439)</f>
        <v>0</v>
      </c>
      <c r="AL439" s="79">
        <f>SUM(Gosforth:Ermelo!AL439)</f>
        <v>0</v>
      </c>
      <c r="AM439" s="79">
        <f>SUM(Gosforth:Ermelo!AM439)</f>
        <v>0</v>
      </c>
      <c r="AN439" s="79">
        <f>SUM(Gosforth:Ermelo!AN439)</f>
        <v>0</v>
      </c>
      <c r="AO439" s="79">
        <f>SUM(Gosforth:Ermelo!AO439)</f>
        <v>0</v>
      </c>
      <c r="AP439" s="79">
        <f>SUM(Gosforth:Ermelo!AP439)</f>
        <v>0</v>
      </c>
      <c r="AQ439" s="79">
        <f>SUM(Gosforth:Ermelo!AQ439)</f>
        <v>0</v>
      </c>
      <c r="AR439" s="79">
        <f>SUM(Gosforth:Ermelo!AR439)</f>
        <v>0</v>
      </c>
      <c r="AS439" s="78">
        <f>SUM(Gosforth:Ermelo!AS439)</f>
        <v>60000</v>
      </c>
      <c r="AT439" s="80">
        <f>SUM(Gosforth:Ermelo!AT439)</f>
        <v>0</v>
      </c>
      <c r="AU439" s="79">
        <f>SUM(Gosforth:Ermelo!AU439)</f>
        <v>0</v>
      </c>
      <c r="AV439" s="79">
        <f>SUM(Gosforth:Ermelo!AV439)</f>
        <v>0</v>
      </c>
      <c r="AW439" s="79">
        <f>SUM(Gosforth:Ermelo!AW439)</f>
        <v>0</v>
      </c>
      <c r="AX439" s="79">
        <f>SUM(Gosforth:Ermelo!AX439)</f>
        <v>0</v>
      </c>
      <c r="AY439" s="79">
        <f>SUM(Gosforth:Ermelo!AY439)</f>
        <v>0</v>
      </c>
      <c r="AZ439" s="79">
        <f>SUM(Gosforth:Ermelo!AZ439)</f>
        <v>0</v>
      </c>
      <c r="BA439" s="79">
        <f>SUM(Gosforth:Ermelo!BA439)</f>
        <v>0</v>
      </c>
      <c r="BB439" s="79">
        <f>SUM(Gosforth:Ermelo!BB439)</f>
        <v>0</v>
      </c>
      <c r="BC439" s="79">
        <f>SUM(Gosforth:Ermelo!BC439)</f>
        <v>0</v>
      </c>
      <c r="BD439" s="79">
        <f>SUM(Gosforth:Ermelo!BD439)</f>
        <v>0</v>
      </c>
      <c r="BE439" s="78">
        <f>SUM(Gosforth:Ermelo!BE439)</f>
        <v>60000</v>
      </c>
      <c r="BF439" s="80">
        <f>SUM(Gosforth:Ermelo!BF439)</f>
        <v>0</v>
      </c>
      <c r="BG439" s="79">
        <f>SUM(Gosforth:Ermelo!BG439)</f>
        <v>0</v>
      </c>
      <c r="BH439" s="79">
        <f>SUM(Gosforth:Ermelo!BH439)</f>
        <v>0</v>
      </c>
      <c r="BI439" s="79">
        <f>SUM(Gosforth:Ermelo!BI439)</f>
        <v>0</v>
      </c>
      <c r="BJ439" s="79">
        <f>SUM(Gosforth:Ermelo!BJ439)</f>
        <v>0</v>
      </c>
      <c r="BK439" s="79">
        <f>SUM(Gosforth:Ermelo!BK439)</f>
        <v>0</v>
      </c>
      <c r="BL439" s="79">
        <f>SUM(Gosforth:Ermelo!BL439)</f>
        <v>0</v>
      </c>
      <c r="BM439" s="79">
        <f>SUM(Gosforth:Ermelo!BM439)</f>
        <v>0</v>
      </c>
      <c r="BN439" s="79">
        <f>SUM(Gosforth:Ermelo!BN439)</f>
        <v>0</v>
      </c>
      <c r="BO439" s="79">
        <f>SUM(Gosforth:Ermelo!BO439)</f>
        <v>0</v>
      </c>
      <c r="BP439" s="79">
        <f>SUM(Gosforth:Ermelo!BP439)</f>
        <v>0</v>
      </c>
      <c r="BQ439" s="78">
        <f>SUM(Gosforth:Ermelo!BQ439)</f>
        <v>60000</v>
      </c>
      <c r="BR439" s="80">
        <f>SUM(Gosforth:Ermelo!BR439)</f>
        <v>0</v>
      </c>
      <c r="BS439" s="79">
        <f>SUM(Gosforth:Ermelo!BS439)</f>
        <v>0</v>
      </c>
      <c r="BT439" s="79">
        <f>SUM(Gosforth:Ermelo!BT439)</f>
        <v>0</v>
      </c>
      <c r="BU439" s="79">
        <f>SUM(Gosforth:Ermelo!BU439)</f>
        <v>0</v>
      </c>
      <c r="BV439" s="79">
        <f>SUM(Gosforth:Ermelo!BV439)</f>
        <v>0</v>
      </c>
      <c r="BW439" s="79">
        <f>SUM(Gosforth:Ermelo!BW439)</f>
        <v>0</v>
      </c>
      <c r="BX439" s="79">
        <f>SUM(Gosforth:Ermelo!BX439)</f>
        <v>0</v>
      </c>
      <c r="BY439" s="79">
        <f>SUM(Gosforth:Ermelo!BY439)</f>
        <v>0</v>
      </c>
      <c r="BZ439" s="79">
        <f>SUM(Gosforth:Ermelo!BZ439)</f>
        <v>0</v>
      </c>
      <c r="CA439" s="79">
        <f>SUM(Gosforth:Ermelo!CA439)</f>
        <v>0</v>
      </c>
      <c r="CB439" s="79">
        <f>SUM(Gosforth:Ermelo!CB439)</f>
        <v>0</v>
      </c>
      <c r="CC439" s="78">
        <f>SUM(Gosforth:Ermelo!CC439)</f>
        <v>60000</v>
      </c>
      <c r="CD439" s="41" t="s">
        <v>54</v>
      </c>
    </row>
    <row r="440" spans="1:82" s="41" customFormat="1" ht="15">
      <c r="A440" s="45"/>
      <c r="B440" s="26" t="s">
        <v>830</v>
      </c>
      <c r="C440" s="27" t="str">
        <f>"Customer Service Kiosk at locations Remote from the Plazas - Overhead Charges and Profit in respect of B-6004-a ("&amp; TEXT(F440,"#.##%") &amp; ")"</f>
        <v>Customer Service Kiosk at locations Remote from the Plazas - Overhead Charges and Profit in respect of B-6004-a (TRUE)</v>
      </c>
      <c r="D440" s="149" t="s">
        <v>353</v>
      </c>
      <c r="E440" s="266">
        <f>SUM(Gosforth:Ermelo!E440)</f>
        <v>360000</v>
      </c>
      <c r="F440" s="221" t="b">
        <f>(Gosforth!G440+Dalpark!G440+Leandra!G440+Trichardt!G440+Ermelo!G440)=G440</f>
        <v>1</v>
      </c>
      <c r="G440" s="76">
        <f t="shared" si="128"/>
        <v>0</v>
      </c>
      <c r="H440" s="77">
        <f>SUM(Gosforth:Ermelo!H440)</f>
        <v>0</v>
      </c>
      <c r="I440" s="78">
        <f>SUM(Gosforth:Ermelo!I440)</f>
        <v>0</v>
      </c>
      <c r="J440" s="77">
        <f>SUM(Gosforth:Ermelo!J440)</f>
        <v>0</v>
      </c>
      <c r="K440" s="79">
        <f>SUM(Gosforth:Ermelo!K440)</f>
        <v>0</v>
      </c>
      <c r="L440" s="79">
        <f>SUM(Gosforth:Ermelo!L440)</f>
        <v>0</v>
      </c>
      <c r="M440" s="79">
        <f>SUM(Gosforth:Ermelo!M440)</f>
        <v>0</v>
      </c>
      <c r="N440" s="79">
        <f>SUM(Gosforth:Ermelo!N440)</f>
        <v>0</v>
      </c>
      <c r="O440" s="79">
        <f>SUM(Gosforth:Ermelo!O440)</f>
        <v>0</v>
      </c>
      <c r="P440" s="79">
        <f>SUM(Gosforth:Ermelo!P440)</f>
        <v>0</v>
      </c>
      <c r="Q440" s="79">
        <f>SUM(Gosforth:Ermelo!Q440)</f>
        <v>0</v>
      </c>
      <c r="R440" s="79">
        <f>SUM(Gosforth:Ermelo!R440)</f>
        <v>0</v>
      </c>
      <c r="S440" s="79">
        <f>SUM(Gosforth:Ermelo!S440)</f>
        <v>0</v>
      </c>
      <c r="T440" s="79">
        <f>SUM(Gosforth:Ermelo!T440)</f>
        <v>0</v>
      </c>
      <c r="U440" s="78">
        <f>SUM(Gosforth:Ermelo!U440)</f>
        <v>0</v>
      </c>
      <c r="V440" s="77">
        <f>SUM(Gosforth:Ermelo!V440)</f>
        <v>0</v>
      </c>
      <c r="W440" s="79">
        <f>SUM(Gosforth:Ermelo!W440)</f>
        <v>0</v>
      </c>
      <c r="X440" s="79">
        <f>SUM(Gosforth:Ermelo!X440)</f>
        <v>0</v>
      </c>
      <c r="Y440" s="79">
        <f>SUM(Gosforth:Ermelo!Y440)</f>
        <v>0</v>
      </c>
      <c r="Z440" s="79">
        <f>SUM(Gosforth:Ermelo!Z440)</f>
        <v>0</v>
      </c>
      <c r="AA440" s="79">
        <f>SUM(Gosforth:Ermelo!AA440)</f>
        <v>0</v>
      </c>
      <c r="AB440" s="79">
        <f>SUM(Gosforth:Ermelo!AB440)</f>
        <v>0</v>
      </c>
      <c r="AC440" s="79">
        <f>SUM(Gosforth:Ermelo!AC440)</f>
        <v>0</v>
      </c>
      <c r="AD440" s="79">
        <f>SUM(Gosforth:Ermelo!AD440)</f>
        <v>0</v>
      </c>
      <c r="AE440" s="79">
        <f>SUM(Gosforth:Ermelo!AE440)</f>
        <v>0</v>
      </c>
      <c r="AF440" s="79">
        <f>SUM(Gosforth:Ermelo!AF440)</f>
        <v>0</v>
      </c>
      <c r="AG440" s="78">
        <f>SUM(Gosforth:Ermelo!AG440)</f>
        <v>0</v>
      </c>
      <c r="AH440" s="80">
        <f>SUM(Gosforth:Ermelo!AH440)</f>
        <v>0</v>
      </c>
      <c r="AI440" s="79">
        <f>SUM(Gosforth:Ermelo!AI440)</f>
        <v>0</v>
      </c>
      <c r="AJ440" s="79">
        <f>SUM(Gosforth:Ermelo!AJ440)</f>
        <v>0</v>
      </c>
      <c r="AK440" s="79">
        <f>SUM(Gosforth:Ermelo!AK440)</f>
        <v>0</v>
      </c>
      <c r="AL440" s="79">
        <f>SUM(Gosforth:Ermelo!AL440)</f>
        <v>0</v>
      </c>
      <c r="AM440" s="79">
        <f>SUM(Gosforth:Ermelo!AM440)</f>
        <v>0</v>
      </c>
      <c r="AN440" s="79">
        <f>SUM(Gosforth:Ermelo!AN440)</f>
        <v>0</v>
      </c>
      <c r="AO440" s="79">
        <f>SUM(Gosforth:Ermelo!AO440)</f>
        <v>0</v>
      </c>
      <c r="AP440" s="79">
        <f>SUM(Gosforth:Ermelo!AP440)</f>
        <v>0</v>
      </c>
      <c r="AQ440" s="79">
        <f>SUM(Gosforth:Ermelo!AQ440)</f>
        <v>0</v>
      </c>
      <c r="AR440" s="79">
        <f>SUM(Gosforth:Ermelo!AR440)</f>
        <v>0</v>
      </c>
      <c r="AS440" s="78">
        <f>SUM(Gosforth:Ermelo!AS440)</f>
        <v>0</v>
      </c>
      <c r="AT440" s="80">
        <f>SUM(Gosforth:Ermelo!AT440)</f>
        <v>0</v>
      </c>
      <c r="AU440" s="79">
        <f>SUM(Gosforth:Ermelo!AU440)</f>
        <v>0</v>
      </c>
      <c r="AV440" s="79">
        <f>SUM(Gosforth:Ermelo!AV440)</f>
        <v>0</v>
      </c>
      <c r="AW440" s="79">
        <f>SUM(Gosforth:Ermelo!AW440)</f>
        <v>0</v>
      </c>
      <c r="AX440" s="79">
        <f>SUM(Gosforth:Ermelo!AX440)</f>
        <v>0</v>
      </c>
      <c r="AY440" s="79">
        <f>SUM(Gosforth:Ermelo!AY440)</f>
        <v>0</v>
      </c>
      <c r="AZ440" s="79">
        <f>SUM(Gosforth:Ermelo!AZ440)</f>
        <v>0</v>
      </c>
      <c r="BA440" s="79">
        <f>SUM(Gosforth:Ermelo!BA440)</f>
        <v>0</v>
      </c>
      <c r="BB440" s="79">
        <f>SUM(Gosforth:Ermelo!BB440)</f>
        <v>0</v>
      </c>
      <c r="BC440" s="79">
        <f>SUM(Gosforth:Ermelo!BC440)</f>
        <v>0</v>
      </c>
      <c r="BD440" s="79">
        <f>SUM(Gosforth:Ermelo!BD440)</f>
        <v>0</v>
      </c>
      <c r="BE440" s="78">
        <f>SUM(Gosforth:Ermelo!BE440)</f>
        <v>0</v>
      </c>
      <c r="BF440" s="80">
        <f>SUM(Gosforth:Ermelo!BF440)</f>
        <v>0</v>
      </c>
      <c r="BG440" s="79">
        <f>SUM(Gosforth:Ermelo!BG440)</f>
        <v>0</v>
      </c>
      <c r="BH440" s="79">
        <f>SUM(Gosforth:Ermelo!BH440)</f>
        <v>0</v>
      </c>
      <c r="BI440" s="79">
        <f>SUM(Gosforth:Ermelo!BI440)</f>
        <v>0</v>
      </c>
      <c r="BJ440" s="79">
        <f>SUM(Gosforth:Ermelo!BJ440)</f>
        <v>0</v>
      </c>
      <c r="BK440" s="79">
        <f>SUM(Gosforth:Ermelo!BK440)</f>
        <v>0</v>
      </c>
      <c r="BL440" s="79">
        <f>SUM(Gosforth:Ermelo!BL440)</f>
        <v>0</v>
      </c>
      <c r="BM440" s="79">
        <f>SUM(Gosforth:Ermelo!BM440)</f>
        <v>0</v>
      </c>
      <c r="BN440" s="79">
        <f>SUM(Gosforth:Ermelo!BN440)</f>
        <v>0</v>
      </c>
      <c r="BO440" s="79">
        <f>SUM(Gosforth:Ermelo!BO440)</f>
        <v>0</v>
      </c>
      <c r="BP440" s="79">
        <f>SUM(Gosforth:Ermelo!BP440)</f>
        <v>0</v>
      </c>
      <c r="BQ440" s="78">
        <f>SUM(Gosforth:Ermelo!BQ440)</f>
        <v>0</v>
      </c>
      <c r="BR440" s="80">
        <f>SUM(Gosforth:Ermelo!BR440)</f>
        <v>0</v>
      </c>
      <c r="BS440" s="79">
        <f>SUM(Gosforth:Ermelo!BS440)</f>
        <v>0</v>
      </c>
      <c r="BT440" s="79">
        <f>SUM(Gosforth:Ermelo!BT440)</f>
        <v>0</v>
      </c>
      <c r="BU440" s="79">
        <f>SUM(Gosforth:Ermelo!BU440)</f>
        <v>0</v>
      </c>
      <c r="BV440" s="79">
        <f>SUM(Gosforth:Ermelo!BV440)</f>
        <v>0</v>
      </c>
      <c r="BW440" s="79">
        <f>SUM(Gosforth:Ermelo!BW440)</f>
        <v>0</v>
      </c>
      <c r="BX440" s="79">
        <f>SUM(Gosforth:Ermelo!BX440)</f>
        <v>0</v>
      </c>
      <c r="BY440" s="79">
        <f>SUM(Gosforth:Ermelo!BY440)</f>
        <v>0</v>
      </c>
      <c r="BZ440" s="79">
        <f>SUM(Gosforth:Ermelo!BZ440)</f>
        <v>0</v>
      </c>
      <c r="CA440" s="79">
        <f>SUM(Gosforth:Ermelo!CA440)</f>
        <v>0</v>
      </c>
      <c r="CB440" s="79">
        <f>SUM(Gosforth:Ermelo!CB440)</f>
        <v>0</v>
      </c>
      <c r="CC440" s="78">
        <f>SUM(Gosforth:Ermelo!CC440)</f>
        <v>0</v>
      </c>
      <c r="CD440" s="41" t="s">
        <v>54</v>
      </c>
    </row>
    <row r="441" spans="1:82" s="150" customFormat="1" ht="15">
      <c r="A441" s="159"/>
      <c r="B441" s="75" t="s">
        <v>831</v>
      </c>
      <c r="C441" s="131" t="str">
        <f>"Customer Service Kiosk at locations Remote from the Plazas - Procurement of Kiosks Supply and Installation ("&amp; TEXT(F441,"#####,####") &amp;")"</f>
        <v>Customer Service Kiosk at locations Remote from the Plazas - Procurement of Kiosks Supply and Installation (TRUE)</v>
      </c>
      <c r="D441" s="29" t="s">
        <v>351</v>
      </c>
      <c r="E441" s="266">
        <f>SUM(Gosforth:Ermelo!E441)</f>
        <v>5</v>
      </c>
      <c r="F441" s="221" t="b">
        <f>(Gosforth!G441+Dalpark!G441+Leandra!G441+Trichardt!G441+Ermelo!G441)=G441</f>
        <v>1</v>
      </c>
      <c r="G441" s="76">
        <f t="shared" si="128"/>
        <v>360000</v>
      </c>
      <c r="H441" s="77">
        <f>SUM(Gosforth:Ermelo!H441)</f>
        <v>0</v>
      </c>
      <c r="I441" s="78">
        <f>SUM(Gosforth:Ermelo!I441)</f>
        <v>0</v>
      </c>
      <c r="J441" s="77">
        <f>SUM(Gosforth:Ermelo!J441)</f>
        <v>0</v>
      </c>
      <c r="K441" s="79">
        <f>SUM(Gosforth:Ermelo!K441)</f>
        <v>0</v>
      </c>
      <c r="L441" s="79">
        <f>SUM(Gosforth:Ermelo!L441)</f>
        <v>0</v>
      </c>
      <c r="M441" s="79">
        <f>SUM(Gosforth:Ermelo!M441)</f>
        <v>0</v>
      </c>
      <c r="N441" s="79">
        <f>SUM(Gosforth:Ermelo!N441)</f>
        <v>0</v>
      </c>
      <c r="O441" s="79">
        <f>SUM(Gosforth:Ermelo!O441)</f>
        <v>0</v>
      </c>
      <c r="P441" s="79">
        <f>SUM(Gosforth:Ermelo!P441)</f>
        <v>0</v>
      </c>
      <c r="Q441" s="79">
        <f>SUM(Gosforth:Ermelo!Q441)</f>
        <v>0</v>
      </c>
      <c r="R441" s="79">
        <f>SUM(Gosforth:Ermelo!R441)</f>
        <v>0</v>
      </c>
      <c r="S441" s="79">
        <f>SUM(Gosforth:Ermelo!S441)</f>
        <v>0</v>
      </c>
      <c r="T441" s="79">
        <f>SUM(Gosforth:Ermelo!T441)</f>
        <v>0</v>
      </c>
      <c r="U441" s="78">
        <f>SUM(Gosforth:Ermelo!U441)</f>
        <v>60000</v>
      </c>
      <c r="V441" s="77">
        <f>SUM(Gosforth:Ermelo!V441)</f>
        <v>0</v>
      </c>
      <c r="W441" s="79">
        <f>SUM(Gosforth:Ermelo!W441)</f>
        <v>0</v>
      </c>
      <c r="X441" s="79">
        <f>SUM(Gosforth:Ermelo!X441)</f>
        <v>0</v>
      </c>
      <c r="Y441" s="79">
        <f>SUM(Gosforth:Ermelo!Y441)</f>
        <v>0</v>
      </c>
      <c r="Z441" s="79">
        <f>SUM(Gosforth:Ermelo!Z441)</f>
        <v>0</v>
      </c>
      <c r="AA441" s="79">
        <f>SUM(Gosforth:Ermelo!AA441)</f>
        <v>0</v>
      </c>
      <c r="AB441" s="79">
        <f>SUM(Gosforth:Ermelo!AB441)</f>
        <v>0</v>
      </c>
      <c r="AC441" s="79">
        <f>SUM(Gosforth:Ermelo!AC441)</f>
        <v>0</v>
      </c>
      <c r="AD441" s="79">
        <f>SUM(Gosforth:Ermelo!AD441)</f>
        <v>0</v>
      </c>
      <c r="AE441" s="79">
        <f>SUM(Gosforth:Ermelo!AE441)</f>
        <v>0</v>
      </c>
      <c r="AF441" s="79">
        <f>SUM(Gosforth:Ermelo!AF441)</f>
        <v>0</v>
      </c>
      <c r="AG441" s="78">
        <f>SUM(Gosforth:Ermelo!AG441)</f>
        <v>60000</v>
      </c>
      <c r="AH441" s="80">
        <f>SUM(Gosforth:Ermelo!AH441)</f>
        <v>0</v>
      </c>
      <c r="AI441" s="79">
        <f>SUM(Gosforth:Ermelo!AI441)</f>
        <v>0</v>
      </c>
      <c r="AJ441" s="79">
        <f>SUM(Gosforth:Ermelo!AJ441)</f>
        <v>0</v>
      </c>
      <c r="AK441" s="79">
        <f>SUM(Gosforth:Ermelo!AK441)</f>
        <v>0</v>
      </c>
      <c r="AL441" s="79">
        <f>SUM(Gosforth:Ermelo!AL441)</f>
        <v>0</v>
      </c>
      <c r="AM441" s="79">
        <f>SUM(Gosforth:Ermelo!AM441)</f>
        <v>0</v>
      </c>
      <c r="AN441" s="79">
        <f>SUM(Gosforth:Ermelo!AN441)</f>
        <v>0</v>
      </c>
      <c r="AO441" s="79">
        <f>SUM(Gosforth:Ermelo!AO441)</f>
        <v>0</v>
      </c>
      <c r="AP441" s="79">
        <f>SUM(Gosforth:Ermelo!AP441)</f>
        <v>0</v>
      </c>
      <c r="AQ441" s="79">
        <f>SUM(Gosforth:Ermelo!AQ441)</f>
        <v>0</v>
      </c>
      <c r="AR441" s="79">
        <f>SUM(Gosforth:Ermelo!AR441)</f>
        <v>0</v>
      </c>
      <c r="AS441" s="78">
        <f>SUM(Gosforth:Ermelo!AS441)</f>
        <v>60000</v>
      </c>
      <c r="AT441" s="80">
        <f>SUM(Gosforth:Ermelo!AT441)</f>
        <v>0</v>
      </c>
      <c r="AU441" s="79">
        <f>SUM(Gosforth:Ermelo!AU441)</f>
        <v>0</v>
      </c>
      <c r="AV441" s="79">
        <f>SUM(Gosforth:Ermelo!AV441)</f>
        <v>0</v>
      </c>
      <c r="AW441" s="79">
        <f>SUM(Gosforth:Ermelo!AW441)</f>
        <v>0</v>
      </c>
      <c r="AX441" s="79">
        <f>SUM(Gosforth:Ermelo!AX441)</f>
        <v>0</v>
      </c>
      <c r="AY441" s="79">
        <f>SUM(Gosforth:Ermelo!AY441)</f>
        <v>0</v>
      </c>
      <c r="AZ441" s="79">
        <f>SUM(Gosforth:Ermelo!AZ441)</f>
        <v>0</v>
      </c>
      <c r="BA441" s="79">
        <f>SUM(Gosforth:Ermelo!BA441)</f>
        <v>0</v>
      </c>
      <c r="BB441" s="79">
        <f>SUM(Gosforth:Ermelo!BB441)</f>
        <v>0</v>
      </c>
      <c r="BC441" s="79">
        <f>SUM(Gosforth:Ermelo!BC441)</f>
        <v>0</v>
      </c>
      <c r="BD441" s="79">
        <f>SUM(Gosforth:Ermelo!BD441)</f>
        <v>0</v>
      </c>
      <c r="BE441" s="78">
        <f>SUM(Gosforth:Ermelo!BE441)</f>
        <v>60000</v>
      </c>
      <c r="BF441" s="80">
        <f>SUM(Gosforth:Ermelo!BF441)</f>
        <v>0</v>
      </c>
      <c r="BG441" s="79">
        <f>SUM(Gosforth:Ermelo!BG441)</f>
        <v>0</v>
      </c>
      <c r="BH441" s="79">
        <f>SUM(Gosforth:Ermelo!BH441)</f>
        <v>0</v>
      </c>
      <c r="BI441" s="79">
        <f>SUM(Gosforth:Ermelo!BI441)</f>
        <v>0</v>
      </c>
      <c r="BJ441" s="79">
        <f>SUM(Gosforth:Ermelo!BJ441)</f>
        <v>0</v>
      </c>
      <c r="BK441" s="79">
        <f>SUM(Gosforth:Ermelo!BK441)</f>
        <v>0</v>
      </c>
      <c r="BL441" s="79">
        <f>SUM(Gosforth:Ermelo!BL441)</f>
        <v>0</v>
      </c>
      <c r="BM441" s="79">
        <f>SUM(Gosforth:Ermelo!BM441)</f>
        <v>0</v>
      </c>
      <c r="BN441" s="79">
        <f>SUM(Gosforth:Ermelo!BN441)</f>
        <v>0</v>
      </c>
      <c r="BO441" s="79">
        <f>SUM(Gosforth:Ermelo!BO441)</f>
        <v>0</v>
      </c>
      <c r="BP441" s="79">
        <f>SUM(Gosforth:Ermelo!BP441)</f>
        <v>0</v>
      </c>
      <c r="BQ441" s="78">
        <f>SUM(Gosforth:Ermelo!BQ441)</f>
        <v>60000</v>
      </c>
      <c r="BR441" s="80">
        <f>SUM(Gosforth:Ermelo!BR441)</f>
        <v>0</v>
      </c>
      <c r="BS441" s="79">
        <f>SUM(Gosforth:Ermelo!BS441)</f>
        <v>0</v>
      </c>
      <c r="BT441" s="79">
        <f>SUM(Gosforth:Ermelo!BT441)</f>
        <v>0</v>
      </c>
      <c r="BU441" s="79">
        <f>SUM(Gosforth:Ermelo!BU441)</f>
        <v>0</v>
      </c>
      <c r="BV441" s="79">
        <f>SUM(Gosforth:Ermelo!BV441)</f>
        <v>0</v>
      </c>
      <c r="BW441" s="79">
        <f>SUM(Gosforth:Ermelo!BW441)</f>
        <v>0</v>
      </c>
      <c r="BX441" s="79">
        <f>SUM(Gosforth:Ermelo!BX441)</f>
        <v>0</v>
      </c>
      <c r="BY441" s="79">
        <f>SUM(Gosforth:Ermelo!BY441)</f>
        <v>0</v>
      </c>
      <c r="BZ441" s="79">
        <f>SUM(Gosforth:Ermelo!BZ441)</f>
        <v>0</v>
      </c>
      <c r="CA441" s="79">
        <f>SUM(Gosforth:Ermelo!CA441)</f>
        <v>0</v>
      </c>
      <c r="CB441" s="79">
        <f>SUM(Gosforth:Ermelo!CB441)</f>
        <v>0</v>
      </c>
      <c r="CC441" s="78">
        <f>SUM(Gosforth:Ermelo!CC441)</f>
        <v>60000</v>
      </c>
      <c r="CD441" s="41" t="s">
        <v>54</v>
      </c>
    </row>
    <row r="442" spans="1:82" s="41" customFormat="1" ht="15">
      <c r="B442" s="26" t="s">
        <v>832</v>
      </c>
      <c r="C442" s="27" t="str">
        <f>"Customer Service Kiosk at locations Remote from the Plazas - Overhead charges and Profit in respect of B-6004-c ("&amp; TEXT(F442,"#.##%") &amp; ")"</f>
        <v>Customer Service Kiosk at locations Remote from the Plazas - Overhead charges and Profit in respect of B-6004-c (TRUE)</v>
      </c>
      <c r="D442" s="149" t="s">
        <v>353</v>
      </c>
      <c r="E442" s="266">
        <f>SUM(Gosforth:Ermelo!E442)</f>
        <v>360000</v>
      </c>
      <c r="F442" s="221" t="b">
        <f>(Gosforth!G442+Dalpark!G442+Leandra!G442+Trichardt!G442+Ermelo!G442)=G442</f>
        <v>1</v>
      </c>
      <c r="G442" s="76">
        <f t="shared" si="128"/>
        <v>0</v>
      </c>
      <c r="H442" s="77">
        <f>SUM(Gosforth:Ermelo!H442)</f>
        <v>0</v>
      </c>
      <c r="I442" s="78">
        <f>SUM(Gosforth:Ermelo!I442)</f>
        <v>0</v>
      </c>
      <c r="J442" s="77">
        <f>SUM(Gosforth:Ermelo!J442)</f>
        <v>0</v>
      </c>
      <c r="K442" s="79">
        <f>SUM(Gosforth:Ermelo!K442)</f>
        <v>0</v>
      </c>
      <c r="L442" s="79">
        <f>SUM(Gosforth:Ermelo!L442)</f>
        <v>0</v>
      </c>
      <c r="M442" s="79">
        <f>SUM(Gosforth:Ermelo!M442)</f>
        <v>0</v>
      </c>
      <c r="N442" s="79">
        <f>SUM(Gosforth:Ermelo!N442)</f>
        <v>0</v>
      </c>
      <c r="O442" s="79">
        <f>SUM(Gosforth:Ermelo!O442)</f>
        <v>0</v>
      </c>
      <c r="P442" s="79">
        <f>SUM(Gosforth:Ermelo!P442)</f>
        <v>0</v>
      </c>
      <c r="Q442" s="79">
        <f>SUM(Gosforth:Ermelo!Q442)</f>
        <v>0</v>
      </c>
      <c r="R442" s="79">
        <f>SUM(Gosforth:Ermelo!R442)</f>
        <v>0</v>
      </c>
      <c r="S442" s="79">
        <f>SUM(Gosforth:Ermelo!S442)</f>
        <v>0</v>
      </c>
      <c r="T442" s="79">
        <f>SUM(Gosforth:Ermelo!T442)</f>
        <v>0</v>
      </c>
      <c r="U442" s="78">
        <f>SUM(Gosforth:Ermelo!U442)</f>
        <v>0</v>
      </c>
      <c r="V442" s="77">
        <f>SUM(Gosforth:Ermelo!V442)</f>
        <v>0</v>
      </c>
      <c r="W442" s="79">
        <f>SUM(Gosforth:Ermelo!W442)</f>
        <v>0</v>
      </c>
      <c r="X442" s="79">
        <f>SUM(Gosforth:Ermelo!X442)</f>
        <v>0</v>
      </c>
      <c r="Y442" s="79">
        <f>SUM(Gosforth:Ermelo!Y442)</f>
        <v>0</v>
      </c>
      <c r="Z442" s="79">
        <f>SUM(Gosforth:Ermelo!Z442)</f>
        <v>0</v>
      </c>
      <c r="AA442" s="79">
        <f>SUM(Gosforth:Ermelo!AA442)</f>
        <v>0</v>
      </c>
      <c r="AB442" s="79">
        <f>SUM(Gosforth:Ermelo!AB442)</f>
        <v>0</v>
      </c>
      <c r="AC442" s="79">
        <f>SUM(Gosforth:Ermelo!AC442)</f>
        <v>0</v>
      </c>
      <c r="AD442" s="79">
        <f>SUM(Gosforth:Ermelo!AD442)</f>
        <v>0</v>
      </c>
      <c r="AE442" s="79">
        <f>SUM(Gosforth:Ermelo!AE442)</f>
        <v>0</v>
      </c>
      <c r="AF442" s="79">
        <f>SUM(Gosforth:Ermelo!AF442)</f>
        <v>0</v>
      </c>
      <c r="AG442" s="78">
        <f>SUM(Gosforth:Ermelo!AG442)</f>
        <v>0</v>
      </c>
      <c r="AH442" s="80">
        <f>SUM(Gosforth:Ermelo!AH442)</f>
        <v>0</v>
      </c>
      <c r="AI442" s="79">
        <f>SUM(Gosforth:Ermelo!AI442)</f>
        <v>0</v>
      </c>
      <c r="AJ442" s="79">
        <f>SUM(Gosforth:Ermelo!AJ442)</f>
        <v>0</v>
      </c>
      <c r="AK442" s="79">
        <f>SUM(Gosforth:Ermelo!AK442)</f>
        <v>0</v>
      </c>
      <c r="AL442" s="79">
        <f>SUM(Gosforth:Ermelo!AL442)</f>
        <v>0</v>
      </c>
      <c r="AM442" s="79">
        <f>SUM(Gosforth:Ermelo!AM442)</f>
        <v>0</v>
      </c>
      <c r="AN442" s="79">
        <f>SUM(Gosforth:Ermelo!AN442)</f>
        <v>0</v>
      </c>
      <c r="AO442" s="79">
        <f>SUM(Gosforth:Ermelo!AO442)</f>
        <v>0</v>
      </c>
      <c r="AP442" s="79">
        <f>SUM(Gosforth:Ermelo!AP442)</f>
        <v>0</v>
      </c>
      <c r="AQ442" s="79">
        <f>SUM(Gosforth:Ermelo!AQ442)</f>
        <v>0</v>
      </c>
      <c r="AR442" s="79">
        <f>SUM(Gosforth:Ermelo!AR442)</f>
        <v>0</v>
      </c>
      <c r="AS442" s="78">
        <f>SUM(Gosforth:Ermelo!AS442)</f>
        <v>0</v>
      </c>
      <c r="AT442" s="80">
        <f>SUM(Gosforth:Ermelo!AT442)</f>
        <v>0</v>
      </c>
      <c r="AU442" s="79">
        <f>SUM(Gosforth:Ermelo!AU442)</f>
        <v>0</v>
      </c>
      <c r="AV442" s="79">
        <f>SUM(Gosforth:Ermelo!AV442)</f>
        <v>0</v>
      </c>
      <c r="AW442" s="79">
        <f>SUM(Gosforth:Ermelo!AW442)</f>
        <v>0</v>
      </c>
      <c r="AX442" s="79">
        <f>SUM(Gosforth:Ermelo!AX442)</f>
        <v>0</v>
      </c>
      <c r="AY442" s="79">
        <f>SUM(Gosforth:Ermelo!AY442)</f>
        <v>0</v>
      </c>
      <c r="AZ442" s="79">
        <f>SUM(Gosforth:Ermelo!AZ442)</f>
        <v>0</v>
      </c>
      <c r="BA442" s="79">
        <f>SUM(Gosforth:Ermelo!BA442)</f>
        <v>0</v>
      </c>
      <c r="BB442" s="79">
        <f>SUM(Gosforth:Ermelo!BB442)</f>
        <v>0</v>
      </c>
      <c r="BC442" s="79">
        <f>SUM(Gosforth:Ermelo!BC442)</f>
        <v>0</v>
      </c>
      <c r="BD442" s="79">
        <f>SUM(Gosforth:Ermelo!BD442)</f>
        <v>0</v>
      </c>
      <c r="BE442" s="78">
        <f>SUM(Gosforth:Ermelo!BE442)</f>
        <v>0</v>
      </c>
      <c r="BF442" s="80">
        <f>SUM(Gosforth:Ermelo!BF442)</f>
        <v>0</v>
      </c>
      <c r="BG442" s="79">
        <f>SUM(Gosforth:Ermelo!BG442)</f>
        <v>0</v>
      </c>
      <c r="BH442" s="79">
        <f>SUM(Gosforth:Ermelo!BH442)</f>
        <v>0</v>
      </c>
      <c r="BI442" s="79">
        <f>SUM(Gosforth:Ermelo!BI442)</f>
        <v>0</v>
      </c>
      <c r="BJ442" s="79">
        <f>SUM(Gosforth:Ermelo!BJ442)</f>
        <v>0</v>
      </c>
      <c r="BK442" s="79">
        <f>SUM(Gosforth:Ermelo!BK442)</f>
        <v>0</v>
      </c>
      <c r="BL442" s="79">
        <f>SUM(Gosforth:Ermelo!BL442)</f>
        <v>0</v>
      </c>
      <c r="BM442" s="79">
        <f>SUM(Gosforth:Ermelo!BM442)</f>
        <v>0</v>
      </c>
      <c r="BN442" s="79">
        <f>SUM(Gosforth:Ermelo!BN442)</f>
        <v>0</v>
      </c>
      <c r="BO442" s="79">
        <f>SUM(Gosforth:Ermelo!BO442)</f>
        <v>0</v>
      </c>
      <c r="BP442" s="79">
        <f>SUM(Gosforth:Ermelo!BP442)</f>
        <v>0</v>
      </c>
      <c r="BQ442" s="78">
        <f>SUM(Gosforth:Ermelo!BQ442)</f>
        <v>0</v>
      </c>
      <c r="BR442" s="80">
        <f>SUM(Gosforth:Ermelo!BR442)</f>
        <v>0</v>
      </c>
      <c r="BS442" s="79">
        <f>SUM(Gosforth:Ermelo!BS442)</f>
        <v>0</v>
      </c>
      <c r="BT442" s="79">
        <f>SUM(Gosforth:Ermelo!BT442)</f>
        <v>0</v>
      </c>
      <c r="BU442" s="79">
        <f>SUM(Gosforth:Ermelo!BU442)</f>
        <v>0</v>
      </c>
      <c r="BV442" s="79">
        <f>SUM(Gosforth:Ermelo!BV442)</f>
        <v>0</v>
      </c>
      <c r="BW442" s="79">
        <f>SUM(Gosforth:Ermelo!BW442)</f>
        <v>0</v>
      </c>
      <c r="BX442" s="79">
        <f>SUM(Gosforth:Ermelo!BX442)</f>
        <v>0</v>
      </c>
      <c r="BY442" s="79">
        <f>SUM(Gosforth:Ermelo!BY442)</f>
        <v>0</v>
      </c>
      <c r="BZ442" s="79">
        <f>SUM(Gosforth:Ermelo!BZ442)</f>
        <v>0</v>
      </c>
      <c r="CA442" s="79">
        <f>SUM(Gosforth:Ermelo!CA442)</f>
        <v>0</v>
      </c>
      <c r="CB442" s="79">
        <f>SUM(Gosforth:Ermelo!CB442)</f>
        <v>0</v>
      </c>
      <c r="CC442" s="78">
        <f>SUM(Gosforth:Ermelo!CC442)</f>
        <v>0</v>
      </c>
      <c r="CD442" s="41" t="s">
        <v>54</v>
      </c>
    </row>
    <row r="443" spans="1:82" s="41" customFormat="1" ht="15">
      <c r="B443" s="75" t="s">
        <v>833</v>
      </c>
      <c r="C443" s="131" t="str">
        <f>"Customer Service Kiosks at Toll Plazas - Allowance for Customer Service Kiosks Planning and Design ("&amp; TEXT(F443,"#####,####") &amp;")"</f>
        <v>Customer Service Kiosks at Toll Plazas - Allowance for Customer Service Kiosks Planning and Design (TRUE)</v>
      </c>
      <c r="D443" s="29" t="s">
        <v>351</v>
      </c>
      <c r="E443" s="266">
        <f>SUM(Gosforth:Ermelo!E443)</f>
        <v>5</v>
      </c>
      <c r="F443" s="221" t="b">
        <f>(Gosforth!G443+Dalpark!G443+Leandra!G443+Trichardt!G443+Ermelo!G443)=G443</f>
        <v>1</v>
      </c>
      <c r="G443" s="76">
        <f t="shared" si="128"/>
        <v>360000</v>
      </c>
      <c r="H443" s="77">
        <f>SUM(Gosforth:Ermelo!H443)</f>
        <v>0</v>
      </c>
      <c r="I443" s="78">
        <f>SUM(Gosforth:Ermelo!I443)</f>
        <v>0</v>
      </c>
      <c r="J443" s="77">
        <f>SUM(Gosforth:Ermelo!J443)</f>
        <v>0</v>
      </c>
      <c r="K443" s="79">
        <f>SUM(Gosforth:Ermelo!K443)</f>
        <v>0</v>
      </c>
      <c r="L443" s="79">
        <f>SUM(Gosforth:Ermelo!L443)</f>
        <v>0</v>
      </c>
      <c r="M443" s="79">
        <f>SUM(Gosforth:Ermelo!M443)</f>
        <v>0</v>
      </c>
      <c r="N443" s="79">
        <f>SUM(Gosforth:Ermelo!N443)</f>
        <v>0</v>
      </c>
      <c r="O443" s="79">
        <f>SUM(Gosforth:Ermelo!O443)</f>
        <v>0</v>
      </c>
      <c r="P443" s="79">
        <f>SUM(Gosforth:Ermelo!P443)</f>
        <v>0</v>
      </c>
      <c r="Q443" s="79">
        <f>SUM(Gosforth:Ermelo!Q443)</f>
        <v>0</v>
      </c>
      <c r="R443" s="79">
        <f>SUM(Gosforth:Ermelo!R443)</f>
        <v>0</v>
      </c>
      <c r="S443" s="79">
        <f>SUM(Gosforth:Ermelo!S443)</f>
        <v>0</v>
      </c>
      <c r="T443" s="79">
        <f>SUM(Gosforth:Ermelo!T443)</f>
        <v>0</v>
      </c>
      <c r="U443" s="78">
        <f>SUM(Gosforth:Ermelo!U443)</f>
        <v>60000</v>
      </c>
      <c r="V443" s="77">
        <f>SUM(Gosforth:Ermelo!V443)</f>
        <v>0</v>
      </c>
      <c r="W443" s="79">
        <f>SUM(Gosforth:Ermelo!W443)</f>
        <v>0</v>
      </c>
      <c r="X443" s="79">
        <f>SUM(Gosforth:Ermelo!X443)</f>
        <v>0</v>
      </c>
      <c r="Y443" s="79">
        <f>SUM(Gosforth:Ermelo!Y443)</f>
        <v>0</v>
      </c>
      <c r="Z443" s="79">
        <f>SUM(Gosforth:Ermelo!Z443)</f>
        <v>0</v>
      </c>
      <c r="AA443" s="79">
        <f>SUM(Gosforth:Ermelo!AA443)</f>
        <v>0</v>
      </c>
      <c r="AB443" s="79">
        <f>SUM(Gosforth:Ermelo!AB443)</f>
        <v>0</v>
      </c>
      <c r="AC443" s="79">
        <f>SUM(Gosforth:Ermelo!AC443)</f>
        <v>0</v>
      </c>
      <c r="AD443" s="79">
        <f>SUM(Gosforth:Ermelo!AD443)</f>
        <v>0</v>
      </c>
      <c r="AE443" s="79">
        <f>SUM(Gosforth:Ermelo!AE443)</f>
        <v>0</v>
      </c>
      <c r="AF443" s="79">
        <f>SUM(Gosforth:Ermelo!AF443)</f>
        <v>0</v>
      </c>
      <c r="AG443" s="78">
        <f>SUM(Gosforth:Ermelo!AG443)</f>
        <v>60000</v>
      </c>
      <c r="AH443" s="80">
        <f>SUM(Gosforth:Ermelo!AH443)</f>
        <v>0</v>
      </c>
      <c r="AI443" s="79">
        <f>SUM(Gosforth:Ermelo!AI443)</f>
        <v>0</v>
      </c>
      <c r="AJ443" s="79">
        <f>SUM(Gosforth:Ermelo!AJ443)</f>
        <v>0</v>
      </c>
      <c r="AK443" s="79">
        <f>SUM(Gosforth:Ermelo!AK443)</f>
        <v>0</v>
      </c>
      <c r="AL443" s="79">
        <f>SUM(Gosforth:Ermelo!AL443)</f>
        <v>0</v>
      </c>
      <c r="AM443" s="79">
        <f>SUM(Gosforth:Ermelo!AM443)</f>
        <v>0</v>
      </c>
      <c r="AN443" s="79">
        <f>SUM(Gosforth:Ermelo!AN443)</f>
        <v>0</v>
      </c>
      <c r="AO443" s="79">
        <f>SUM(Gosforth:Ermelo!AO443)</f>
        <v>0</v>
      </c>
      <c r="AP443" s="79">
        <f>SUM(Gosforth:Ermelo!AP443)</f>
        <v>0</v>
      </c>
      <c r="AQ443" s="79">
        <f>SUM(Gosforth:Ermelo!AQ443)</f>
        <v>0</v>
      </c>
      <c r="AR443" s="79">
        <f>SUM(Gosforth:Ermelo!AR443)</f>
        <v>0</v>
      </c>
      <c r="AS443" s="78">
        <f>SUM(Gosforth:Ermelo!AS443)</f>
        <v>60000</v>
      </c>
      <c r="AT443" s="80">
        <f>SUM(Gosforth:Ermelo!AT443)</f>
        <v>0</v>
      </c>
      <c r="AU443" s="79">
        <f>SUM(Gosforth:Ermelo!AU443)</f>
        <v>0</v>
      </c>
      <c r="AV443" s="79">
        <f>SUM(Gosforth:Ermelo!AV443)</f>
        <v>0</v>
      </c>
      <c r="AW443" s="79">
        <f>SUM(Gosforth:Ermelo!AW443)</f>
        <v>0</v>
      </c>
      <c r="AX443" s="79">
        <f>SUM(Gosforth:Ermelo!AX443)</f>
        <v>0</v>
      </c>
      <c r="AY443" s="79">
        <f>SUM(Gosforth:Ermelo!AY443)</f>
        <v>0</v>
      </c>
      <c r="AZ443" s="79">
        <f>SUM(Gosforth:Ermelo!AZ443)</f>
        <v>0</v>
      </c>
      <c r="BA443" s="79">
        <f>SUM(Gosforth:Ermelo!BA443)</f>
        <v>0</v>
      </c>
      <c r="BB443" s="79">
        <f>SUM(Gosforth:Ermelo!BB443)</f>
        <v>0</v>
      </c>
      <c r="BC443" s="79">
        <f>SUM(Gosforth:Ermelo!BC443)</f>
        <v>0</v>
      </c>
      <c r="BD443" s="79">
        <f>SUM(Gosforth:Ermelo!BD443)</f>
        <v>0</v>
      </c>
      <c r="BE443" s="78">
        <f>SUM(Gosforth:Ermelo!BE443)</f>
        <v>60000</v>
      </c>
      <c r="BF443" s="80">
        <f>SUM(Gosforth:Ermelo!BF443)</f>
        <v>0</v>
      </c>
      <c r="BG443" s="79">
        <f>SUM(Gosforth:Ermelo!BG443)</f>
        <v>0</v>
      </c>
      <c r="BH443" s="79">
        <f>SUM(Gosforth:Ermelo!BH443)</f>
        <v>0</v>
      </c>
      <c r="BI443" s="79">
        <f>SUM(Gosforth:Ermelo!BI443)</f>
        <v>0</v>
      </c>
      <c r="BJ443" s="79">
        <f>SUM(Gosforth:Ermelo!BJ443)</f>
        <v>0</v>
      </c>
      <c r="BK443" s="79">
        <f>SUM(Gosforth:Ermelo!BK443)</f>
        <v>0</v>
      </c>
      <c r="BL443" s="79">
        <f>SUM(Gosforth:Ermelo!BL443)</f>
        <v>0</v>
      </c>
      <c r="BM443" s="79">
        <f>SUM(Gosforth:Ermelo!BM443)</f>
        <v>0</v>
      </c>
      <c r="BN443" s="79">
        <f>SUM(Gosforth:Ermelo!BN443)</f>
        <v>0</v>
      </c>
      <c r="BO443" s="79">
        <f>SUM(Gosforth:Ermelo!BO443)</f>
        <v>0</v>
      </c>
      <c r="BP443" s="79">
        <f>SUM(Gosforth:Ermelo!BP443)</f>
        <v>0</v>
      </c>
      <c r="BQ443" s="78">
        <f>SUM(Gosforth:Ermelo!BQ443)</f>
        <v>60000</v>
      </c>
      <c r="BR443" s="80">
        <f>SUM(Gosforth:Ermelo!BR443)</f>
        <v>0</v>
      </c>
      <c r="BS443" s="79">
        <f>SUM(Gosforth:Ermelo!BS443)</f>
        <v>0</v>
      </c>
      <c r="BT443" s="79">
        <f>SUM(Gosforth:Ermelo!BT443)</f>
        <v>0</v>
      </c>
      <c r="BU443" s="79">
        <f>SUM(Gosforth:Ermelo!BU443)</f>
        <v>0</v>
      </c>
      <c r="BV443" s="79">
        <f>SUM(Gosforth:Ermelo!BV443)</f>
        <v>0</v>
      </c>
      <c r="BW443" s="79">
        <f>SUM(Gosforth:Ermelo!BW443)</f>
        <v>0</v>
      </c>
      <c r="BX443" s="79">
        <f>SUM(Gosforth:Ermelo!BX443)</f>
        <v>0</v>
      </c>
      <c r="BY443" s="79">
        <f>SUM(Gosforth:Ermelo!BY443)</f>
        <v>0</v>
      </c>
      <c r="BZ443" s="79">
        <f>SUM(Gosforth:Ermelo!BZ443)</f>
        <v>0</v>
      </c>
      <c r="CA443" s="79">
        <f>SUM(Gosforth:Ermelo!CA443)</f>
        <v>0</v>
      </c>
      <c r="CB443" s="79">
        <f>SUM(Gosforth:Ermelo!CB443)</f>
        <v>0</v>
      </c>
      <c r="CC443" s="78">
        <f>SUM(Gosforth:Ermelo!CC443)</f>
        <v>60000</v>
      </c>
      <c r="CD443" s="41" t="s">
        <v>54</v>
      </c>
    </row>
    <row r="444" spans="1:82" s="41" customFormat="1" ht="15">
      <c r="A444" s="45"/>
      <c r="B444" s="26" t="s">
        <v>834</v>
      </c>
      <c r="C444" s="27" t="str">
        <f>"Customer Service Kiosks at Toll Plazas - Overhead Charges and Profit in respect of B-6005-a ("&amp; TEXT(F444,"#.##%") &amp; ")"</f>
        <v>Customer Service Kiosks at Toll Plazas - Overhead Charges and Profit in respect of B-6005-a (TRUE)</v>
      </c>
      <c r="D444" s="149" t="s">
        <v>353</v>
      </c>
      <c r="E444" s="266">
        <f>SUM(Gosforth:Ermelo!E444)</f>
        <v>360000</v>
      </c>
      <c r="F444" s="221" t="b">
        <f>(Gosforth!G444+Dalpark!G444+Leandra!G444+Trichardt!G444+Ermelo!G444)=G444</f>
        <v>1</v>
      </c>
      <c r="G444" s="76">
        <f t="shared" si="128"/>
        <v>0</v>
      </c>
      <c r="H444" s="77">
        <f>SUM(Gosforth:Ermelo!H444)</f>
        <v>0</v>
      </c>
      <c r="I444" s="78">
        <f>SUM(Gosforth:Ermelo!I444)</f>
        <v>0</v>
      </c>
      <c r="J444" s="77">
        <f>SUM(Gosforth:Ermelo!J444)</f>
        <v>0</v>
      </c>
      <c r="K444" s="79">
        <f>SUM(Gosforth:Ermelo!K444)</f>
        <v>0</v>
      </c>
      <c r="L444" s="79">
        <f>SUM(Gosforth:Ermelo!L444)</f>
        <v>0</v>
      </c>
      <c r="M444" s="79">
        <f>SUM(Gosforth:Ermelo!M444)</f>
        <v>0</v>
      </c>
      <c r="N444" s="79">
        <f>SUM(Gosforth:Ermelo!N444)</f>
        <v>0</v>
      </c>
      <c r="O444" s="79">
        <f>SUM(Gosforth:Ermelo!O444)</f>
        <v>0</v>
      </c>
      <c r="P444" s="79">
        <f>SUM(Gosforth:Ermelo!P444)</f>
        <v>0</v>
      </c>
      <c r="Q444" s="79">
        <f>SUM(Gosforth:Ermelo!Q444)</f>
        <v>0</v>
      </c>
      <c r="R444" s="79">
        <f>SUM(Gosforth:Ermelo!R444)</f>
        <v>0</v>
      </c>
      <c r="S444" s="79">
        <f>SUM(Gosforth:Ermelo!S444)</f>
        <v>0</v>
      </c>
      <c r="T444" s="79">
        <f>SUM(Gosforth:Ermelo!T444)</f>
        <v>0</v>
      </c>
      <c r="U444" s="78">
        <f>SUM(Gosforth:Ermelo!U444)</f>
        <v>0</v>
      </c>
      <c r="V444" s="77">
        <f>SUM(Gosforth:Ermelo!V444)</f>
        <v>0</v>
      </c>
      <c r="W444" s="79">
        <f>SUM(Gosforth:Ermelo!W444)</f>
        <v>0</v>
      </c>
      <c r="X444" s="79">
        <f>SUM(Gosforth:Ermelo!X444)</f>
        <v>0</v>
      </c>
      <c r="Y444" s="79">
        <f>SUM(Gosforth:Ermelo!Y444)</f>
        <v>0</v>
      </c>
      <c r="Z444" s="79">
        <f>SUM(Gosforth:Ermelo!Z444)</f>
        <v>0</v>
      </c>
      <c r="AA444" s="79">
        <f>SUM(Gosforth:Ermelo!AA444)</f>
        <v>0</v>
      </c>
      <c r="AB444" s="79">
        <f>SUM(Gosforth:Ermelo!AB444)</f>
        <v>0</v>
      </c>
      <c r="AC444" s="79">
        <f>SUM(Gosforth:Ermelo!AC444)</f>
        <v>0</v>
      </c>
      <c r="AD444" s="79">
        <f>SUM(Gosforth:Ermelo!AD444)</f>
        <v>0</v>
      </c>
      <c r="AE444" s="79">
        <f>SUM(Gosforth:Ermelo!AE444)</f>
        <v>0</v>
      </c>
      <c r="AF444" s="79">
        <f>SUM(Gosforth:Ermelo!AF444)</f>
        <v>0</v>
      </c>
      <c r="AG444" s="78">
        <f>SUM(Gosforth:Ermelo!AG444)</f>
        <v>0</v>
      </c>
      <c r="AH444" s="80">
        <f>SUM(Gosforth:Ermelo!AH444)</f>
        <v>0</v>
      </c>
      <c r="AI444" s="79">
        <f>SUM(Gosforth:Ermelo!AI444)</f>
        <v>0</v>
      </c>
      <c r="AJ444" s="79">
        <f>SUM(Gosforth:Ermelo!AJ444)</f>
        <v>0</v>
      </c>
      <c r="AK444" s="79">
        <f>SUM(Gosforth:Ermelo!AK444)</f>
        <v>0</v>
      </c>
      <c r="AL444" s="79">
        <f>SUM(Gosforth:Ermelo!AL444)</f>
        <v>0</v>
      </c>
      <c r="AM444" s="79">
        <f>SUM(Gosforth:Ermelo!AM444)</f>
        <v>0</v>
      </c>
      <c r="AN444" s="79">
        <f>SUM(Gosforth:Ermelo!AN444)</f>
        <v>0</v>
      </c>
      <c r="AO444" s="79">
        <f>SUM(Gosforth:Ermelo!AO444)</f>
        <v>0</v>
      </c>
      <c r="AP444" s="79">
        <f>SUM(Gosforth:Ermelo!AP444)</f>
        <v>0</v>
      </c>
      <c r="AQ444" s="79">
        <f>SUM(Gosforth:Ermelo!AQ444)</f>
        <v>0</v>
      </c>
      <c r="AR444" s="79">
        <f>SUM(Gosforth:Ermelo!AR444)</f>
        <v>0</v>
      </c>
      <c r="AS444" s="78">
        <f>SUM(Gosforth:Ermelo!AS444)</f>
        <v>0</v>
      </c>
      <c r="AT444" s="80">
        <f>SUM(Gosforth:Ermelo!AT444)</f>
        <v>0</v>
      </c>
      <c r="AU444" s="79">
        <f>SUM(Gosforth:Ermelo!AU444)</f>
        <v>0</v>
      </c>
      <c r="AV444" s="79">
        <f>SUM(Gosforth:Ermelo!AV444)</f>
        <v>0</v>
      </c>
      <c r="AW444" s="79">
        <f>SUM(Gosforth:Ermelo!AW444)</f>
        <v>0</v>
      </c>
      <c r="AX444" s="79">
        <f>SUM(Gosforth:Ermelo!AX444)</f>
        <v>0</v>
      </c>
      <c r="AY444" s="79">
        <f>SUM(Gosforth:Ermelo!AY444)</f>
        <v>0</v>
      </c>
      <c r="AZ444" s="79">
        <f>SUM(Gosforth:Ermelo!AZ444)</f>
        <v>0</v>
      </c>
      <c r="BA444" s="79">
        <f>SUM(Gosforth:Ermelo!BA444)</f>
        <v>0</v>
      </c>
      <c r="BB444" s="79">
        <f>SUM(Gosforth:Ermelo!BB444)</f>
        <v>0</v>
      </c>
      <c r="BC444" s="79">
        <f>SUM(Gosforth:Ermelo!BC444)</f>
        <v>0</v>
      </c>
      <c r="BD444" s="79">
        <f>SUM(Gosforth:Ermelo!BD444)</f>
        <v>0</v>
      </c>
      <c r="BE444" s="78">
        <f>SUM(Gosforth:Ermelo!BE444)</f>
        <v>0</v>
      </c>
      <c r="BF444" s="80">
        <f>SUM(Gosforth:Ermelo!BF444)</f>
        <v>0</v>
      </c>
      <c r="BG444" s="79">
        <f>SUM(Gosforth:Ermelo!BG444)</f>
        <v>0</v>
      </c>
      <c r="BH444" s="79">
        <f>SUM(Gosforth:Ermelo!BH444)</f>
        <v>0</v>
      </c>
      <c r="BI444" s="79">
        <f>SUM(Gosforth:Ermelo!BI444)</f>
        <v>0</v>
      </c>
      <c r="BJ444" s="79">
        <f>SUM(Gosforth:Ermelo!BJ444)</f>
        <v>0</v>
      </c>
      <c r="BK444" s="79">
        <f>SUM(Gosforth:Ermelo!BK444)</f>
        <v>0</v>
      </c>
      <c r="BL444" s="79">
        <f>SUM(Gosforth:Ermelo!BL444)</f>
        <v>0</v>
      </c>
      <c r="BM444" s="79">
        <f>SUM(Gosforth:Ermelo!BM444)</f>
        <v>0</v>
      </c>
      <c r="BN444" s="79">
        <f>SUM(Gosforth:Ermelo!BN444)</f>
        <v>0</v>
      </c>
      <c r="BO444" s="79">
        <f>SUM(Gosforth:Ermelo!BO444)</f>
        <v>0</v>
      </c>
      <c r="BP444" s="79">
        <f>SUM(Gosforth:Ermelo!BP444)</f>
        <v>0</v>
      </c>
      <c r="BQ444" s="78">
        <f>SUM(Gosforth:Ermelo!BQ444)</f>
        <v>0</v>
      </c>
      <c r="BR444" s="80">
        <f>SUM(Gosforth:Ermelo!BR444)</f>
        <v>0</v>
      </c>
      <c r="BS444" s="79">
        <f>SUM(Gosforth:Ermelo!BS444)</f>
        <v>0</v>
      </c>
      <c r="BT444" s="79">
        <f>SUM(Gosforth:Ermelo!BT444)</f>
        <v>0</v>
      </c>
      <c r="BU444" s="79">
        <f>SUM(Gosforth:Ermelo!BU444)</f>
        <v>0</v>
      </c>
      <c r="BV444" s="79">
        <f>SUM(Gosforth:Ermelo!BV444)</f>
        <v>0</v>
      </c>
      <c r="BW444" s="79">
        <f>SUM(Gosforth:Ermelo!BW444)</f>
        <v>0</v>
      </c>
      <c r="BX444" s="79">
        <f>SUM(Gosforth:Ermelo!BX444)</f>
        <v>0</v>
      </c>
      <c r="BY444" s="79">
        <f>SUM(Gosforth:Ermelo!BY444)</f>
        <v>0</v>
      </c>
      <c r="BZ444" s="79">
        <f>SUM(Gosforth:Ermelo!BZ444)</f>
        <v>0</v>
      </c>
      <c r="CA444" s="79">
        <f>SUM(Gosforth:Ermelo!CA444)</f>
        <v>0</v>
      </c>
      <c r="CB444" s="79">
        <f>SUM(Gosforth:Ermelo!CB444)</f>
        <v>0</v>
      </c>
      <c r="CC444" s="78">
        <f>SUM(Gosforth:Ermelo!CC444)</f>
        <v>0</v>
      </c>
      <c r="CD444" s="41" t="s">
        <v>54</v>
      </c>
    </row>
    <row r="445" spans="1:82" s="41" customFormat="1" ht="15">
      <c r="A445" s="45"/>
      <c r="B445" s="75" t="s">
        <v>835</v>
      </c>
      <c r="C445" s="131" t="str">
        <f>"Customer Service Kiosks at Toll Plazas - Procurement of Kiosks Supply and Installation ("&amp; TEXT(F445,"#####,####") &amp;")"</f>
        <v>Customer Service Kiosks at Toll Plazas - Procurement of Kiosks Supply and Installation (TRUE)</v>
      </c>
      <c r="D445" s="29" t="s">
        <v>351</v>
      </c>
      <c r="E445" s="266">
        <f>SUM(Gosforth:Ermelo!E445)</f>
        <v>5</v>
      </c>
      <c r="F445" s="221" t="b">
        <f>(Gosforth!G445+Dalpark!G445+Leandra!G445+Trichardt!G445+Ermelo!G445)=G445</f>
        <v>1</v>
      </c>
      <c r="G445" s="76">
        <f t="shared" si="128"/>
        <v>360000</v>
      </c>
      <c r="H445" s="77">
        <f>SUM(Gosforth:Ermelo!H445)</f>
        <v>0</v>
      </c>
      <c r="I445" s="78">
        <f>SUM(Gosforth:Ermelo!I445)</f>
        <v>0</v>
      </c>
      <c r="J445" s="77">
        <f>SUM(Gosforth:Ermelo!J445)</f>
        <v>0</v>
      </c>
      <c r="K445" s="79">
        <f>SUM(Gosforth:Ermelo!K445)</f>
        <v>0</v>
      </c>
      <c r="L445" s="79">
        <f>SUM(Gosforth:Ermelo!L445)</f>
        <v>0</v>
      </c>
      <c r="M445" s="79">
        <f>SUM(Gosforth:Ermelo!M445)</f>
        <v>0</v>
      </c>
      <c r="N445" s="79">
        <f>SUM(Gosforth:Ermelo!N445)</f>
        <v>0</v>
      </c>
      <c r="O445" s="79">
        <f>SUM(Gosforth:Ermelo!O445)</f>
        <v>0</v>
      </c>
      <c r="P445" s="79">
        <f>SUM(Gosforth:Ermelo!P445)</f>
        <v>0</v>
      </c>
      <c r="Q445" s="79">
        <f>SUM(Gosforth:Ermelo!Q445)</f>
        <v>0</v>
      </c>
      <c r="R445" s="79">
        <f>SUM(Gosforth:Ermelo!R445)</f>
        <v>0</v>
      </c>
      <c r="S445" s="79">
        <f>SUM(Gosforth:Ermelo!S445)</f>
        <v>0</v>
      </c>
      <c r="T445" s="79">
        <f>SUM(Gosforth:Ermelo!T445)</f>
        <v>0</v>
      </c>
      <c r="U445" s="78">
        <f>SUM(Gosforth:Ermelo!U445)</f>
        <v>60000</v>
      </c>
      <c r="V445" s="77">
        <f>SUM(Gosforth:Ermelo!V445)</f>
        <v>0</v>
      </c>
      <c r="W445" s="79">
        <f>SUM(Gosforth:Ermelo!W445)</f>
        <v>0</v>
      </c>
      <c r="X445" s="79">
        <f>SUM(Gosforth:Ermelo!X445)</f>
        <v>0</v>
      </c>
      <c r="Y445" s="79">
        <f>SUM(Gosforth:Ermelo!Y445)</f>
        <v>0</v>
      </c>
      <c r="Z445" s="79">
        <f>SUM(Gosforth:Ermelo!Z445)</f>
        <v>0</v>
      </c>
      <c r="AA445" s="79">
        <f>SUM(Gosforth:Ermelo!AA445)</f>
        <v>0</v>
      </c>
      <c r="AB445" s="79">
        <f>SUM(Gosforth:Ermelo!AB445)</f>
        <v>0</v>
      </c>
      <c r="AC445" s="79">
        <f>SUM(Gosforth:Ermelo!AC445)</f>
        <v>0</v>
      </c>
      <c r="AD445" s="79">
        <f>SUM(Gosforth:Ermelo!AD445)</f>
        <v>0</v>
      </c>
      <c r="AE445" s="79">
        <f>SUM(Gosforth:Ermelo!AE445)</f>
        <v>0</v>
      </c>
      <c r="AF445" s="79">
        <f>SUM(Gosforth:Ermelo!AF445)</f>
        <v>0</v>
      </c>
      <c r="AG445" s="78">
        <f>SUM(Gosforth:Ermelo!AG445)</f>
        <v>60000</v>
      </c>
      <c r="AH445" s="80">
        <f>SUM(Gosforth:Ermelo!AH445)</f>
        <v>0</v>
      </c>
      <c r="AI445" s="79">
        <f>SUM(Gosforth:Ermelo!AI445)</f>
        <v>0</v>
      </c>
      <c r="AJ445" s="79">
        <f>SUM(Gosforth:Ermelo!AJ445)</f>
        <v>0</v>
      </c>
      <c r="AK445" s="79">
        <f>SUM(Gosforth:Ermelo!AK445)</f>
        <v>0</v>
      </c>
      <c r="AL445" s="79">
        <f>SUM(Gosforth:Ermelo!AL445)</f>
        <v>0</v>
      </c>
      <c r="AM445" s="79">
        <f>SUM(Gosforth:Ermelo!AM445)</f>
        <v>0</v>
      </c>
      <c r="AN445" s="79">
        <f>SUM(Gosforth:Ermelo!AN445)</f>
        <v>0</v>
      </c>
      <c r="AO445" s="79">
        <f>SUM(Gosforth:Ermelo!AO445)</f>
        <v>0</v>
      </c>
      <c r="AP445" s="79">
        <f>SUM(Gosforth:Ermelo!AP445)</f>
        <v>0</v>
      </c>
      <c r="AQ445" s="79">
        <f>SUM(Gosforth:Ermelo!AQ445)</f>
        <v>0</v>
      </c>
      <c r="AR445" s="79">
        <f>SUM(Gosforth:Ermelo!AR445)</f>
        <v>0</v>
      </c>
      <c r="AS445" s="78">
        <f>SUM(Gosforth:Ermelo!AS445)</f>
        <v>60000</v>
      </c>
      <c r="AT445" s="80">
        <f>SUM(Gosforth:Ermelo!AT445)</f>
        <v>0</v>
      </c>
      <c r="AU445" s="79">
        <f>SUM(Gosforth:Ermelo!AU445)</f>
        <v>0</v>
      </c>
      <c r="AV445" s="79">
        <f>SUM(Gosforth:Ermelo!AV445)</f>
        <v>0</v>
      </c>
      <c r="AW445" s="79">
        <f>SUM(Gosforth:Ermelo!AW445)</f>
        <v>0</v>
      </c>
      <c r="AX445" s="79">
        <f>SUM(Gosforth:Ermelo!AX445)</f>
        <v>0</v>
      </c>
      <c r="AY445" s="79">
        <f>SUM(Gosforth:Ermelo!AY445)</f>
        <v>0</v>
      </c>
      <c r="AZ445" s="79">
        <f>SUM(Gosforth:Ermelo!AZ445)</f>
        <v>0</v>
      </c>
      <c r="BA445" s="79">
        <f>SUM(Gosforth:Ermelo!BA445)</f>
        <v>0</v>
      </c>
      <c r="BB445" s="79">
        <f>SUM(Gosforth:Ermelo!BB445)</f>
        <v>0</v>
      </c>
      <c r="BC445" s="79">
        <f>SUM(Gosforth:Ermelo!BC445)</f>
        <v>0</v>
      </c>
      <c r="BD445" s="79">
        <f>SUM(Gosforth:Ermelo!BD445)</f>
        <v>0</v>
      </c>
      <c r="BE445" s="78">
        <f>SUM(Gosforth:Ermelo!BE445)</f>
        <v>60000</v>
      </c>
      <c r="BF445" s="80">
        <f>SUM(Gosforth:Ermelo!BF445)</f>
        <v>0</v>
      </c>
      <c r="BG445" s="79">
        <f>SUM(Gosforth:Ermelo!BG445)</f>
        <v>0</v>
      </c>
      <c r="BH445" s="79">
        <f>SUM(Gosforth:Ermelo!BH445)</f>
        <v>0</v>
      </c>
      <c r="BI445" s="79">
        <f>SUM(Gosforth:Ermelo!BI445)</f>
        <v>0</v>
      </c>
      <c r="BJ445" s="79">
        <f>SUM(Gosforth:Ermelo!BJ445)</f>
        <v>0</v>
      </c>
      <c r="BK445" s="79">
        <f>SUM(Gosforth:Ermelo!BK445)</f>
        <v>0</v>
      </c>
      <c r="BL445" s="79">
        <f>SUM(Gosforth:Ermelo!BL445)</f>
        <v>0</v>
      </c>
      <c r="BM445" s="79">
        <f>SUM(Gosforth:Ermelo!BM445)</f>
        <v>0</v>
      </c>
      <c r="BN445" s="79">
        <f>SUM(Gosforth:Ermelo!BN445)</f>
        <v>0</v>
      </c>
      <c r="BO445" s="79">
        <f>SUM(Gosforth:Ermelo!BO445)</f>
        <v>0</v>
      </c>
      <c r="BP445" s="79">
        <f>SUM(Gosforth:Ermelo!BP445)</f>
        <v>0</v>
      </c>
      <c r="BQ445" s="78">
        <f>SUM(Gosforth:Ermelo!BQ445)</f>
        <v>60000</v>
      </c>
      <c r="BR445" s="80">
        <f>SUM(Gosforth:Ermelo!BR445)</f>
        <v>0</v>
      </c>
      <c r="BS445" s="79">
        <f>SUM(Gosforth:Ermelo!BS445)</f>
        <v>0</v>
      </c>
      <c r="BT445" s="79">
        <f>SUM(Gosforth:Ermelo!BT445)</f>
        <v>0</v>
      </c>
      <c r="BU445" s="79">
        <f>SUM(Gosforth:Ermelo!BU445)</f>
        <v>0</v>
      </c>
      <c r="BV445" s="79">
        <f>SUM(Gosforth:Ermelo!BV445)</f>
        <v>0</v>
      </c>
      <c r="BW445" s="79">
        <f>SUM(Gosforth:Ermelo!BW445)</f>
        <v>0</v>
      </c>
      <c r="BX445" s="79">
        <f>SUM(Gosforth:Ermelo!BX445)</f>
        <v>0</v>
      </c>
      <c r="BY445" s="79">
        <f>SUM(Gosforth:Ermelo!BY445)</f>
        <v>0</v>
      </c>
      <c r="BZ445" s="79">
        <f>SUM(Gosforth:Ermelo!BZ445)</f>
        <v>0</v>
      </c>
      <c r="CA445" s="79">
        <f>SUM(Gosforth:Ermelo!CA445)</f>
        <v>0</v>
      </c>
      <c r="CB445" s="79">
        <f>SUM(Gosforth:Ermelo!CB445)</f>
        <v>0</v>
      </c>
      <c r="CC445" s="78">
        <f>SUM(Gosforth:Ermelo!CC445)</f>
        <v>60000</v>
      </c>
      <c r="CD445" s="41" t="s">
        <v>54</v>
      </c>
    </row>
    <row r="446" spans="1:82" s="41" customFormat="1" ht="15">
      <c r="A446" s="45"/>
      <c r="B446" s="26" t="s">
        <v>836</v>
      </c>
      <c r="C446" s="27" t="str">
        <f>"Customer Service Kiosks at Toll Plazas - Overhead charges and Profit in respect of B-6005-c ("&amp; TEXT(F446,"#.##%") &amp; ")"</f>
        <v>Customer Service Kiosks at Toll Plazas - Overhead charges and Profit in respect of B-6005-c (TRUE)</v>
      </c>
      <c r="D446" s="149" t="s">
        <v>353</v>
      </c>
      <c r="E446" s="266">
        <f>SUM(Gosforth:Ermelo!E446)</f>
        <v>360000</v>
      </c>
      <c r="F446" s="221" t="b">
        <f>(Gosforth!G446+Dalpark!G446+Leandra!G446+Trichardt!G446+Ermelo!G446)=G446</f>
        <v>1</v>
      </c>
      <c r="G446" s="76">
        <f t="shared" si="128"/>
        <v>0</v>
      </c>
      <c r="H446" s="77">
        <f>SUM(Gosforth:Ermelo!H446)</f>
        <v>0</v>
      </c>
      <c r="I446" s="78">
        <f>SUM(Gosforth:Ermelo!I446)</f>
        <v>0</v>
      </c>
      <c r="J446" s="77">
        <f>SUM(Gosforth:Ermelo!J446)</f>
        <v>0</v>
      </c>
      <c r="K446" s="79">
        <f>SUM(Gosforth:Ermelo!K446)</f>
        <v>0</v>
      </c>
      <c r="L446" s="79">
        <f>SUM(Gosforth:Ermelo!L446)</f>
        <v>0</v>
      </c>
      <c r="M446" s="79">
        <f>SUM(Gosforth:Ermelo!M446)</f>
        <v>0</v>
      </c>
      <c r="N446" s="79">
        <f>SUM(Gosforth:Ermelo!N446)</f>
        <v>0</v>
      </c>
      <c r="O446" s="79">
        <f>SUM(Gosforth:Ermelo!O446)</f>
        <v>0</v>
      </c>
      <c r="P446" s="79">
        <f>SUM(Gosforth:Ermelo!P446)</f>
        <v>0</v>
      </c>
      <c r="Q446" s="79">
        <f>SUM(Gosforth:Ermelo!Q446)</f>
        <v>0</v>
      </c>
      <c r="R446" s="79">
        <f>SUM(Gosforth:Ermelo!R446)</f>
        <v>0</v>
      </c>
      <c r="S446" s="79">
        <f>SUM(Gosforth:Ermelo!S446)</f>
        <v>0</v>
      </c>
      <c r="T446" s="79">
        <f>SUM(Gosforth:Ermelo!T446)</f>
        <v>0</v>
      </c>
      <c r="U446" s="78">
        <f>SUM(Gosforth:Ermelo!U446)</f>
        <v>0</v>
      </c>
      <c r="V446" s="77">
        <f>SUM(Gosforth:Ermelo!V446)</f>
        <v>0</v>
      </c>
      <c r="W446" s="79">
        <f>SUM(Gosforth:Ermelo!W446)</f>
        <v>0</v>
      </c>
      <c r="X446" s="79">
        <f>SUM(Gosforth:Ermelo!X446)</f>
        <v>0</v>
      </c>
      <c r="Y446" s="79">
        <f>SUM(Gosforth:Ermelo!Y446)</f>
        <v>0</v>
      </c>
      <c r="Z446" s="79">
        <f>SUM(Gosforth:Ermelo!Z446)</f>
        <v>0</v>
      </c>
      <c r="AA446" s="79">
        <f>SUM(Gosforth:Ermelo!AA446)</f>
        <v>0</v>
      </c>
      <c r="AB446" s="79">
        <f>SUM(Gosforth:Ermelo!AB446)</f>
        <v>0</v>
      </c>
      <c r="AC446" s="79">
        <f>SUM(Gosforth:Ermelo!AC446)</f>
        <v>0</v>
      </c>
      <c r="AD446" s="79">
        <f>SUM(Gosforth:Ermelo!AD446)</f>
        <v>0</v>
      </c>
      <c r="AE446" s="79">
        <f>SUM(Gosforth:Ermelo!AE446)</f>
        <v>0</v>
      </c>
      <c r="AF446" s="79">
        <f>SUM(Gosforth:Ermelo!AF446)</f>
        <v>0</v>
      </c>
      <c r="AG446" s="78">
        <f>SUM(Gosforth:Ermelo!AG446)</f>
        <v>0</v>
      </c>
      <c r="AH446" s="80">
        <f>SUM(Gosforth:Ermelo!AH446)</f>
        <v>0</v>
      </c>
      <c r="AI446" s="79">
        <f>SUM(Gosforth:Ermelo!AI446)</f>
        <v>0</v>
      </c>
      <c r="AJ446" s="79">
        <f>SUM(Gosforth:Ermelo!AJ446)</f>
        <v>0</v>
      </c>
      <c r="AK446" s="79">
        <f>SUM(Gosforth:Ermelo!AK446)</f>
        <v>0</v>
      </c>
      <c r="AL446" s="79">
        <f>SUM(Gosforth:Ermelo!AL446)</f>
        <v>0</v>
      </c>
      <c r="AM446" s="79">
        <f>SUM(Gosforth:Ermelo!AM446)</f>
        <v>0</v>
      </c>
      <c r="AN446" s="79">
        <f>SUM(Gosforth:Ermelo!AN446)</f>
        <v>0</v>
      </c>
      <c r="AO446" s="79">
        <f>SUM(Gosforth:Ermelo!AO446)</f>
        <v>0</v>
      </c>
      <c r="AP446" s="79">
        <f>SUM(Gosforth:Ermelo!AP446)</f>
        <v>0</v>
      </c>
      <c r="AQ446" s="79">
        <f>SUM(Gosforth:Ermelo!AQ446)</f>
        <v>0</v>
      </c>
      <c r="AR446" s="79">
        <f>SUM(Gosforth:Ermelo!AR446)</f>
        <v>0</v>
      </c>
      <c r="AS446" s="78">
        <f>SUM(Gosforth:Ermelo!AS446)</f>
        <v>0</v>
      </c>
      <c r="AT446" s="80">
        <f>SUM(Gosforth:Ermelo!AT446)</f>
        <v>0</v>
      </c>
      <c r="AU446" s="79">
        <f>SUM(Gosforth:Ermelo!AU446)</f>
        <v>0</v>
      </c>
      <c r="AV446" s="79">
        <f>SUM(Gosforth:Ermelo!AV446)</f>
        <v>0</v>
      </c>
      <c r="AW446" s="79">
        <f>SUM(Gosforth:Ermelo!AW446)</f>
        <v>0</v>
      </c>
      <c r="AX446" s="79">
        <f>SUM(Gosforth:Ermelo!AX446)</f>
        <v>0</v>
      </c>
      <c r="AY446" s="79">
        <f>SUM(Gosforth:Ermelo!AY446)</f>
        <v>0</v>
      </c>
      <c r="AZ446" s="79">
        <f>SUM(Gosforth:Ermelo!AZ446)</f>
        <v>0</v>
      </c>
      <c r="BA446" s="79">
        <f>SUM(Gosforth:Ermelo!BA446)</f>
        <v>0</v>
      </c>
      <c r="BB446" s="79">
        <f>SUM(Gosforth:Ermelo!BB446)</f>
        <v>0</v>
      </c>
      <c r="BC446" s="79">
        <f>SUM(Gosforth:Ermelo!BC446)</f>
        <v>0</v>
      </c>
      <c r="BD446" s="79">
        <f>SUM(Gosforth:Ermelo!BD446)</f>
        <v>0</v>
      </c>
      <c r="BE446" s="78">
        <f>SUM(Gosforth:Ermelo!BE446)</f>
        <v>0</v>
      </c>
      <c r="BF446" s="80">
        <f>SUM(Gosforth:Ermelo!BF446)</f>
        <v>0</v>
      </c>
      <c r="BG446" s="79">
        <f>SUM(Gosforth:Ermelo!BG446)</f>
        <v>0</v>
      </c>
      <c r="BH446" s="79">
        <f>SUM(Gosforth:Ermelo!BH446)</f>
        <v>0</v>
      </c>
      <c r="BI446" s="79">
        <f>SUM(Gosforth:Ermelo!BI446)</f>
        <v>0</v>
      </c>
      <c r="BJ446" s="79">
        <f>SUM(Gosforth:Ermelo!BJ446)</f>
        <v>0</v>
      </c>
      <c r="BK446" s="79">
        <f>SUM(Gosforth:Ermelo!BK446)</f>
        <v>0</v>
      </c>
      <c r="BL446" s="79">
        <f>SUM(Gosforth:Ermelo!BL446)</f>
        <v>0</v>
      </c>
      <c r="BM446" s="79">
        <f>SUM(Gosforth:Ermelo!BM446)</f>
        <v>0</v>
      </c>
      <c r="BN446" s="79">
        <f>SUM(Gosforth:Ermelo!BN446)</f>
        <v>0</v>
      </c>
      <c r="BO446" s="79">
        <f>SUM(Gosforth:Ermelo!BO446)</f>
        <v>0</v>
      </c>
      <c r="BP446" s="79">
        <f>SUM(Gosforth:Ermelo!BP446)</f>
        <v>0</v>
      </c>
      <c r="BQ446" s="78">
        <f>SUM(Gosforth:Ermelo!BQ446)</f>
        <v>0</v>
      </c>
      <c r="BR446" s="80">
        <f>SUM(Gosforth:Ermelo!BR446)</f>
        <v>0</v>
      </c>
      <c r="BS446" s="79">
        <f>SUM(Gosforth:Ermelo!BS446)</f>
        <v>0</v>
      </c>
      <c r="BT446" s="79">
        <f>SUM(Gosforth:Ermelo!BT446)</f>
        <v>0</v>
      </c>
      <c r="BU446" s="79">
        <f>SUM(Gosforth:Ermelo!BU446)</f>
        <v>0</v>
      </c>
      <c r="BV446" s="79">
        <f>SUM(Gosforth:Ermelo!BV446)</f>
        <v>0</v>
      </c>
      <c r="BW446" s="79">
        <f>SUM(Gosforth:Ermelo!BW446)</f>
        <v>0</v>
      </c>
      <c r="BX446" s="79">
        <f>SUM(Gosforth:Ermelo!BX446)</f>
        <v>0</v>
      </c>
      <c r="BY446" s="79">
        <f>SUM(Gosforth:Ermelo!BY446)</f>
        <v>0</v>
      </c>
      <c r="BZ446" s="79">
        <f>SUM(Gosforth:Ermelo!BZ446)</f>
        <v>0</v>
      </c>
      <c r="CA446" s="79">
        <f>SUM(Gosforth:Ermelo!CA446)</f>
        <v>0</v>
      </c>
      <c r="CB446" s="79">
        <f>SUM(Gosforth:Ermelo!CB446)</f>
        <v>0</v>
      </c>
      <c r="CC446" s="78">
        <f>SUM(Gosforth:Ermelo!CC446)</f>
        <v>0</v>
      </c>
      <c r="CD446" s="41" t="s">
        <v>54</v>
      </c>
    </row>
    <row r="447" spans="1:82" s="41" customFormat="1" ht="30">
      <c r="A447" s="45"/>
      <c r="B447" s="75" t="s">
        <v>837</v>
      </c>
      <c r="C447" s="131" t="str">
        <f>"Information Points and Desks at locations Remote from Plaza - Allowance for Customer Service Kiosks Planning and Design (" &amp; TEXT(F447,"#####,####") &amp;")"</f>
        <v>Information Points and Desks at locations Remote from Plaza - Allowance for Customer Service Kiosks Planning and Design (TRUE)</v>
      </c>
      <c r="D447" s="29" t="s">
        <v>351</v>
      </c>
      <c r="E447" s="266">
        <f>SUM(Gosforth:Ermelo!E447)</f>
        <v>5</v>
      </c>
      <c r="F447" s="221" t="b">
        <f>(Gosforth!G447+Dalpark!G447+Leandra!G447+Trichardt!G447+Ermelo!G447)=G447</f>
        <v>1</v>
      </c>
      <c r="G447" s="76">
        <f t="shared" si="128"/>
        <v>360000</v>
      </c>
      <c r="H447" s="77">
        <f>SUM(Gosforth:Ermelo!H447)</f>
        <v>0</v>
      </c>
      <c r="I447" s="78">
        <f>SUM(Gosforth:Ermelo!I447)</f>
        <v>0</v>
      </c>
      <c r="J447" s="77">
        <f>SUM(Gosforth:Ermelo!J447)</f>
        <v>0</v>
      </c>
      <c r="K447" s="79">
        <f>SUM(Gosforth:Ermelo!K447)</f>
        <v>0</v>
      </c>
      <c r="L447" s="79">
        <f>SUM(Gosforth:Ermelo!L447)</f>
        <v>0</v>
      </c>
      <c r="M447" s="79">
        <f>SUM(Gosforth:Ermelo!M447)</f>
        <v>0</v>
      </c>
      <c r="N447" s="79">
        <f>SUM(Gosforth:Ermelo!N447)</f>
        <v>0</v>
      </c>
      <c r="O447" s="79">
        <f>SUM(Gosforth:Ermelo!O447)</f>
        <v>0</v>
      </c>
      <c r="P447" s="79">
        <f>SUM(Gosforth:Ermelo!P447)</f>
        <v>0</v>
      </c>
      <c r="Q447" s="79">
        <f>SUM(Gosforth:Ermelo!Q447)</f>
        <v>0</v>
      </c>
      <c r="R447" s="79">
        <f>SUM(Gosforth:Ermelo!R447)</f>
        <v>0</v>
      </c>
      <c r="S447" s="79">
        <f>SUM(Gosforth:Ermelo!S447)</f>
        <v>0</v>
      </c>
      <c r="T447" s="79">
        <f>SUM(Gosforth:Ermelo!T447)</f>
        <v>0</v>
      </c>
      <c r="U447" s="78">
        <f>SUM(Gosforth:Ermelo!U447)</f>
        <v>60000</v>
      </c>
      <c r="V447" s="77">
        <f>SUM(Gosforth:Ermelo!V447)</f>
        <v>0</v>
      </c>
      <c r="W447" s="79">
        <f>SUM(Gosforth:Ermelo!W447)</f>
        <v>0</v>
      </c>
      <c r="X447" s="79">
        <f>SUM(Gosforth:Ermelo!X447)</f>
        <v>0</v>
      </c>
      <c r="Y447" s="79">
        <f>SUM(Gosforth:Ermelo!Y447)</f>
        <v>0</v>
      </c>
      <c r="Z447" s="79">
        <f>SUM(Gosforth:Ermelo!Z447)</f>
        <v>0</v>
      </c>
      <c r="AA447" s="79">
        <f>SUM(Gosforth:Ermelo!AA447)</f>
        <v>0</v>
      </c>
      <c r="AB447" s="79">
        <f>SUM(Gosforth:Ermelo!AB447)</f>
        <v>0</v>
      </c>
      <c r="AC447" s="79">
        <f>SUM(Gosforth:Ermelo!AC447)</f>
        <v>0</v>
      </c>
      <c r="AD447" s="79">
        <f>SUM(Gosforth:Ermelo!AD447)</f>
        <v>0</v>
      </c>
      <c r="AE447" s="79">
        <f>SUM(Gosforth:Ermelo!AE447)</f>
        <v>0</v>
      </c>
      <c r="AF447" s="79">
        <f>SUM(Gosforth:Ermelo!AF447)</f>
        <v>0</v>
      </c>
      <c r="AG447" s="78">
        <f>SUM(Gosforth:Ermelo!AG447)</f>
        <v>60000</v>
      </c>
      <c r="AH447" s="80">
        <f>SUM(Gosforth:Ermelo!AH447)</f>
        <v>0</v>
      </c>
      <c r="AI447" s="79">
        <f>SUM(Gosforth:Ermelo!AI447)</f>
        <v>0</v>
      </c>
      <c r="AJ447" s="79">
        <f>SUM(Gosforth:Ermelo!AJ447)</f>
        <v>0</v>
      </c>
      <c r="AK447" s="79">
        <f>SUM(Gosforth:Ermelo!AK447)</f>
        <v>0</v>
      </c>
      <c r="AL447" s="79">
        <f>SUM(Gosforth:Ermelo!AL447)</f>
        <v>0</v>
      </c>
      <c r="AM447" s="79">
        <f>SUM(Gosforth:Ermelo!AM447)</f>
        <v>0</v>
      </c>
      <c r="AN447" s="79">
        <f>SUM(Gosforth:Ermelo!AN447)</f>
        <v>0</v>
      </c>
      <c r="AO447" s="79">
        <f>SUM(Gosforth:Ermelo!AO447)</f>
        <v>0</v>
      </c>
      <c r="AP447" s="79">
        <f>SUM(Gosforth:Ermelo!AP447)</f>
        <v>0</v>
      </c>
      <c r="AQ447" s="79">
        <f>SUM(Gosforth:Ermelo!AQ447)</f>
        <v>0</v>
      </c>
      <c r="AR447" s="79">
        <f>SUM(Gosforth:Ermelo!AR447)</f>
        <v>0</v>
      </c>
      <c r="AS447" s="78">
        <f>SUM(Gosforth:Ermelo!AS447)</f>
        <v>60000</v>
      </c>
      <c r="AT447" s="80">
        <f>SUM(Gosforth:Ermelo!AT447)</f>
        <v>0</v>
      </c>
      <c r="AU447" s="79">
        <f>SUM(Gosforth:Ermelo!AU447)</f>
        <v>0</v>
      </c>
      <c r="AV447" s="79">
        <f>SUM(Gosforth:Ermelo!AV447)</f>
        <v>0</v>
      </c>
      <c r="AW447" s="79">
        <f>SUM(Gosforth:Ermelo!AW447)</f>
        <v>0</v>
      </c>
      <c r="AX447" s="79">
        <f>SUM(Gosforth:Ermelo!AX447)</f>
        <v>0</v>
      </c>
      <c r="AY447" s="79">
        <f>SUM(Gosforth:Ermelo!AY447)</f>
        <v>0</v>
      </c>
      <c r="AZ447" s="79">
        <f>SUM(Gosforth:Ermelo!AZ447)</f>
        <v>0</v>
      </c>
      <c r="BA447" s="79">
        <f>SUM(Gosforth:Ermelo!BA447)</f>
        <v>0</v>
      </c>
      <c r="BB447" s="79">
        <f>SUM(Gosforth:Ermelo!BB447)</f>
        <v>0</v>
      </c>
      <c r="BC447" s="79">
        <f>SUM(Gosforth:Ermelo!BC447)</f>
        <v>0</v>
      </c>
      <c r="BD447" s="79">
        <f>SUM(Gosforth:Ermelo!BD447)</f>
        <v>0</v>
      </c>
      <c r="BE447" s="78">
        <f>SUM(Gosforth:Ermelo!BE447)</f>
        <v>60000</v>
      </c>
      <c r="BF447" s="80">
        <f>SUM(Gosforth:Ermelo!BF447)</f>
        <v>0</v>
      </c>
      <c r="BG447" s="79">
        <f>SUM(Gosforth:Ermelo!BG447)</f>
        <v>0</v>
      </c>
      <c r="BH447" s="79">
        <f>SUM(Gosforth:Ermelo!BH447)</f>
        <v>0</v>
      </c>
      <c r="BI447" s="79">
        <f>SUM(Gosforth:Ermelo!BI447)</f>
        <v>0</v>
      </c>
      <c r="BJ447" s="79">
        <f>SUM(Gosforth:Ermelo!BJ447)</f>
        <v>0</v>
      </c>
      <c r="BK447" s="79">
        <f>SUM(Gosforth:Ermelo!BK447)</f>
        <v>0</v>
      </c>
      <c r="BL447" s="79">
        <f>SUM(Gosforth:Ermelo!BL447)</f>
        <v>0</v>
      </c>
      <c r="BM447" s="79">
        <f>SUM(Gosforth:Ermelo!BM447)</f>
        <v>0</v>
      </c>
      <c r="BN447" s="79">
        <f>SUM(Gosforth:Ermelo!BN447)</f>
        <v>0</v>
      </c>
      <c r="BO447" s="79">
        <f>SUM(Gosforth:Ermelo!BO447)</f>
        <v>0</v>
      </c>
      <c r="BP447" s="79">
        <f>SUM(Gosforth:Ermelo!BP447)</f>
        <v>0</v>
      </c>
      <c r="BQ447" s="78">
        <f>SUM(Gosforth:Ermelo!BQ447)</f>
        <v>60000</v>
      </c>
      <c r="BR447" s="80">
        <f>SUM(Gosforth:Ermelo!BR447)</f>
        <v>0</v>
      </c>
      <c r="BS447" s="79">
        <f>SUM(Gosforth:Ermelo!BS447)</f>
        <v>0</v>
      </c>
      <c r="BT447" s="79">
        <f>SUM(Gosforth:Ermelo!BT447)</f>
        <v>0</v>
      </c>
      <c r="BU447" s="79">
        <f>SUM(Gosforth:Ermelo!BU447)</f>
        <v>0</v>
      </c>
      <c r="BV447" s="79">
        <f>SUM(Gosforth:Ermelo!BV447)</f>
        <v>0</v>
      </c>
      <c r="BW447" s="79">
        <f>SUM(Gosforth:Ermelo!BW447)</f>
        <v>0</v>
      </c>
      <c r="BX447" s="79">
        <f>SUM(Gosforth:Ermelo!BX447)</f>
        <v>0</v>
      </c>
      <c r="BY447" s="79">
        <f>SUM(Gosforth:Ermelo!BY447)</f>
        <v>0</v>
      </c>
      <c r="BZ447" s="79">
        <f>SUM(Gosforth:Ermelo!BZ447)</f>
        <v>0</v>
      </c>
      <c r="CA447" s="79">
        <f>SUM(Gosforth:Ermelo!CA447)</f>
        <v>0</v>
      </c>
      <c r="CB447" s="79">
        <f>SUM(Gosforth:Ermelo!CB447)</f>
        <v>0</v>
      </c>
      <c r="CC447" s="78">
        <f>SUM(Gosforth:Ermelo!CC447)</f>
        <v>60000</v>
      </c>
      <c r="CD447" s="41" t="s">
        <v>54</v>
      </c>
    </row>
    <row r="448" spans="1:82" s="41" customFormat="1" ht="15">
      <c r="A448" s="45"/>
      <c r="B448" s="26" t="s">
        <v>838</v>
      </c>
      <c r="C448" s="27" t="str">
        <f>"Information Points and Desks at locations Remote from Plaza - Overhead Charges and Profit in respect of B-6006-a ("&amp; TEXT(F448,"#.##%") &amp; ")"</f>
        <v>Information Points and Desks at locations Remote from Plaza - Overhead Charges and Profit in respect of B-6006-a (TRUE)</v>
      </c>
      <c r="D448" s="149" t="s">
        <v>353</v>
      </c>
      <c r="E448" s="266">
        <f>SUM(Gosforth:Ermelo!E448)</f>
        <v>360000</v>
      </c>
      <c r="F448" s="221" t="b">
        <f>(Gosforth!G448+Dalpark!G448+Leandra!G448+Trichardt!G448+Ermelo!G448)=G448</f>
        <v>1</v>
      </c>
      <c r="G448" s="76">
        <f t="shared" si="128"/>
        <v>0</v>
      </c>
      <c r="H448" s="77">
        <f>SUM(Gosforth:Ermelo!H448)</f>
        <v>0</v>
      </c>
      <c r="I448" s="78">
        <f>SUM(Gosforth:Ermelo!I448)</f>
        <v>0</v>
      </c>
      <c r="J448" s="77">
        <f>SUM(Gosforth:Ermelo!J448)</f>
        <v>0</v>
      </c>
      <c r="K448" s="79">
        <f>SUM(Gosforth:Ermelo!K448)</f>
        <v>0</v>
      </c>
      <c r="L448" s="79">
        <f>SUM(Gosforth:Ermelo!L448)</f>
        <v>0</v>
      </c>
      <c r="M448" s="79">
        <f>SUM(Gosforth:Ermelo!M448)</f>
        <v>0</v>
      </c>
      <c r="N448" s="79">
        <f>SUM(Gosforth:Ermelo!N448)</f>
        <v>0</v>
      </c>
      <c r="O448" s="79">
        <f>SUM(Gosforth:Ermelo!O448)</f>
        <v>0</v>
      </c>
      <c r="P448" s="79">
        <f>SUM(Gosforth:Ermelo!P448)</f>
        <v>0</v>
      </c>
      <c r="Q448" s="79">
        <f>SUM(Gosforth:Ermelo!Q448)</f>
        <v>0</v>
      </c>
      <c r="R448" s="79">
        <f>SUM(Gosforth:Ermelo!R448)</f>
        <v>0</v>
      </c>
      <c r="S448" s="79">
        <f>SUM(Gosforth:Ermelo!S448)</f>
        <v>0</v>
      </c>
      <c r="T448" s="79">
        <f>SUM(Gosforth:Ermelo!T448)</f>
        <v>0</v>
      </c>
      <c r="U448" s="78">
        <f>SUM(Gosforth:Ermelo!U448)</f>
        <v>0</v>
      </c>
      <c r="V448" s="77">
        <f>SUM(Gosforth:Ermelo!V448)</f>
        <v>0</v>
      </c>
      <c r="W448" s="79">
        <f>SUM(Gosforth:Ermelo!W448)</f>
        <v>0</v>
      </c>
      <c r="X448" s="79">
        <f>SUM(Gosforth:Ermelo!X448)</f>
        <v>0</v>
      </c>
      <c r="Y448" s="79">
        <f>SUM(Gosforth:Ermelo!Y448)</f>
        <v>0</v>
      </c>
      <c r="Z448" s="79">
        <f>SUM(Gosforth:Ermelo!Z448)</f>
        <v>0</v>
      </c>
      <c r="AA448" s="79">
        <f>SUM(Gosforth:Ermelo!AA448)</f>
        <v>0</v>
      </c>
      <c r="AB448" s="79">
        <f>SUM(Gosforth:Ermelo!AB448)</f>
        <v>0</v>
      </c>
      <c r="AC448" s="79">
        <f>SUM(Gosforth:Ermelo!AC448)</f>
        <v>0</v>
      </c>
      <c r="AD448" s="79">
        <f>SUM(Gosforth:Ermelo!AD448)</f>
        <v>0</v>
      </c>
      <c r="AE448" s="79">
        <f>SUM(Gosforth:Ermelo!AE448)</f>
        <v>0</v>
      </c>
      <c r="AF448" s="79">
        <f>SUM(Gosforth:Ermelo!AF448)</f>
        <v>0</v>
      </c>
      <c r="AG448" s="78">
        <f>SUM(Gosforth:Ermelo!AG448)</f>
        <v>0</v>
      </c>
      <c r="AH448" s="80">
        <f>SUM(Gosforth:Ermelo!AH448)</f>
        <v>0</v>
      </c>
      <c r="AI448" s="79">
        <f>SUM(Gosforth:Ermelo!AI448)</f>
        <v>0</v>
      </c>
      <c r="AJ448" s="79">
        <f>SUM(Gosforth:Ermelo!AJ448)</f>
        <v>0</v>
      </c>
      <c r="AK448" s="79">
        <f>SUM(Gosforth:Ermelo!AK448)</f>
        <v>0</v>
      </c>
      <c r="AL448" s="79">
        <f>SUM(Gosforth:Ermelo!AL448)</f>
        <v>0</v>
      </c>
      <c r="AM448" s="79">
        <f>SUM(Gosforth:Ermelo!AM448)</f>
        <v>0</v>
      </c>
      <c r="AN448" s="79">
        <f>SUM(Gosforth:Ermelo!AN448)</f>
        <v>0</v>
      </c>
      <c r="AO448" s="79">
        <f>SUM(Gosforth:Ermelo!AO448)</f>
        <v>0</v>
      </c>
      <c r="AP448" s="79">
        <f>SUM(Gosforth:Ermelo!AP448)</f>
        <v>0</v>
      </c>
      <c r="AQ448" s="79">
        <f>SUM(Gosforth:Ermelo!AQ448)</f>
        <v>0</v>
      </c>
      <c r="AR448" s="79">
        <f>SUM(Gosforth:Ermelo!AR448)</f>
        <v>0</v>
      </c>
      <c r="AS448" s="78">
        <f>SUM(Gosforth:Ermelo!AS448)</f>
        <v>0</v>
      </c>
      <c r="AT448" s="80">
        <f>SUM(Gosforth:Ermelo!AT448)</f>
        <v>0</v>
      </c>
      <c r="AU448" s="79">
        <f>SUM(Gosforth:Ermelo!AU448)</f>
        <v>0</v>
      </c>
      <c r="AV448" s="79">
        <f>SUM(Gosforth:Ermelo!AV448)</f>
        <v>0</v>
      </c>
      <c r="AW448" s="79">
        <f>SUM(Gosforth:Ermelo!AW448)</f>
        <v>0</v>
      </c>
      <c r="AX448" s="79">
        <f>SUM(Gosforth:Ermelo!AX448)</f>
        <v>0</v>
      </c>
      <c r="AY448" s="79">
        <f>SUM(Gosforth:Ermelo!AY448)</f>
        <v>0</v>
      </c>
      <c r="AZ448" s="79">
        <f>SUM(Gosforth:Ermelo!AZ448)</f>
        <v>0</v>
      </c>
      <c r="BA448" s="79">
        <f>SUM(Gosforth:Ermelo!BA448)</f>
        <v>0</v>
      </c>
      <c r="BB448" s="79">
        <f>SUM(Gosforth:Ermelo!BB448)</f>
        <v>0</v>
      </c>
      <c r="BC448" s="79">
        <f>SUM(Gosforth:Ermelo!BC448)</f>
        <v>0</v>
      </c>
      <c r="BD448" s="79">
        <f>SUM(Gosforth:Ermelo!BD448)</f>
        <v>0</v>
      </c>
      <c r="BE448" s="78">
        <f>SUM(Gosforth:Ermelo!BE448)</f>
        <v>0</v>
      </c>
      <c r="BF448" s="80">
        <f>SUM(Gosforth:Ermelo!BF448)</f>
        <v>0</v>
      </c>
      <c r="BG448" s="79">
        <f>SUM(Gosforth:Ermelo!BG448)</f>
        <v>0</v>
      </c>
      <c r="BH448" s="79">
        <f>SUM(Gosforth:Ermelo!BH448)</f>
        <v>0</v>
      </c>
      <c r="BI448" s="79">
        <f>SUM(Gosforth:Ermelo!BI448)</f>
        <v>0</v>
      </c>
      <c r="BJ448" s="79">
        <f>SUM(Gosforth:Ermelo!BJ448)</f>
        <v>0</v>
      </c>
      <c r="BK448" s="79">
        <f>SUM(Gosforth:Ermelo!BK448)</f>
        <v>0</v>
      </c>
      <c r="BL448" s="79">
        <f>SUM(Gosforth:Ermelo!BL448)</f>
        <v>0</v>
      </c>
      <c r="BM448" s="79">
        <f>SUM(Gosforth:Ermelo!BM448)</f>
        <v>0</v>
      </c>
      <c r="BN448" s="79">
        <f>SUM(Gosforth:Ermelo!BN448)</f>
        <v>0</v>
      </c>
      <c r="BO448" s="79">
        <f>SUM(Gosforth:Ermelo!BO448)</f>
        <v>0</v>
      </c>
      <c r="BP448" s="79">
        <f>SUM(Gosforth:Ermelo!BP448)</f>
        <v>0</v>
      </c>
      <c r="BQ448" s="78">
        <f>SUM(Gosforth:Ermelo!BQ448)</f>
        <v>0</v>
      </c>
      <c r="BR448" s="80">
        <f>SUM(Gosforth:Ermelo!BR448)</f>
        <v>0</v>
      </c>
      <c r="BS448" s="79">
        <f>SUM(Gosforth:Ermelo!BS448)</f>
        <v>0</v>
      </c>
      <c r="BT448" s="79">
        <f>SUM(Gosforth:Ermelo!BT448)</f>
        <v>0</v>
      </c>
      <c r="BU448" s="79">
        <f>SUM(Gosforth:Ermelo!BU448)</f>
        <v>0</v>
      </c>
      <c r="BV448" s="79">
        <f>SUM(Gosforth:Ermelo!BV448)</f>
        <v>0</v>
      </c>
      <c r="BW448" s="79">
        <f>SUM(Gosforth:Ermelo!BW448)</f>
        <v>0</v>
      </c>
      <c r="BX448" s="79">
        <f>SUM(Gosforth:Ermelo!BX448)</f>
        <v>0</v>
      </c>
      <c r="BY448" s="79">
        <f>SUM(Gosforth:Ermelo!BY448)</f>
        <v>0</v>
      </c>
      <c r="BZ448" s="79">
        <f>SUM(Gosforth:Ermelo!BZ448)</f>
        <v>0</v>
      </c>
      <c r="CA448" s="79">
        <f>SUM(Gosforth:Ermelo!CA448)</f>
        <v>0</v>
      </c>
      <c r="CB448" s="79">
        <f>SUM(Gosforth:Ermelo!CB448)</f>
        <v>0</v>
      </c>
      <c r="CC448" s="78">
        <f>SUM(Gosforth:Ermelo!CC448)</f>
        <v>0</v>
      </c>
      <c r="CD448" s="41" t="s">
        <v>54</v>
      </c>
    </row>
    <row r="449" spans="1:82" s="41" customFormat="1" ht="15">
      <c r="A449" s="45"/>
      <c r="B449" s="75" t="s">
        <v>839</v>
      </c>
      <c r="C449" s="131" t="str">
        <f>"Information Points and Desks at locations Remote from Plaza - Procurement of Kiosks Supply and Installation (" &amp; TEXT(F449,"#####,####") &amp;")"</f>
        <v>Information Points and Desks at locations Remote from Plaza - Procurement of Kiosks Supply and Installation (TRUE)</v>
      </c>
      <c r="D449" s="29" t="s">
        <v>351</v>
      </c>
      <c r="E449" s="266">
        <f>SUM(Gosforth:Ermelo!E449)</f>
        <v>5</v>
      </c>
      <c r="F449" s="221" t="b">
        <f>(Gosforth!G449+Dalpark!G449+Leandra!G449+Trichardt!G449+Ermelo!G449)=G449</f>
        <v>1</v>
      </c>
      <c r="G449" s="76">
        <f t="shared" si="128"/>
        <v>360000</v>
      </c>
      <c r="H449" s="77">
        <f>SUM(Gosforth:Ermelo!H449)</f>
        <v>0</v>
      </c>
      <c r="I449" s="78">
        <f>SUM(Gosforth:Ermelo!I449)</f>
        <v>0</v>
      </c>
      <c r="J449" s="77">
        <f>SUM(Gosforth:Ermelo!J449)</f>
        <v>0</v>
      </c>
      <c r="K449" s="79">
        <f>SUM(Gosforth:Ermelo!K449)</f>
        <v>0</v>
      </c>
      <c r="L449" s="79">
        <f>SUM(Gosforth:Ermelo!L449)</f>
        <v>0</v>
      </c>
      <c r="M449" s="79">
        <f>SUM(Gosforth:Ermelo!M449)</f>
        <v>0</v>
      </c>
      <c r="N449" s="79">
        <f>SUM(Gosforth:Ermelo!N449)</f>
        <v>0</v>
      </c>
      <c r="O449" s="79">
        <f>SUM(Gosforth:Ermelo!O449)</f>
        <v>0</v>
      </c>
      <c r="P449" s="79">
        <f>SUM(Gosforth:Ermelo!P449)</f>
        <v>0</v>
      </c>
      <c r="Q449" s="79">
        <f>SUM(Gosforth:Ermelo!Q449)</f>
        <v>0</v>
      </c>
      <c r="R449" s="79">
        <f>SUM(Gosforth:Ermelo!R449)</f>
        <v>0</v>
      </c>
      <c r="S449" s="79">
        <f>SUM(Gosforth:Ermelo!S449)</f>
        <v>0</v>
      </c>
      <c r="T449" s="79">
        <f>SUM(Gosforth:Ermelo!T449)</f>
        <v>0</v>
      </c>
      <c r="U449" s="78">
        <f>SUM(Gosforth:Ermelo!U449)</f>
        <v>60000</v>
      </c>
      <c r="V449" s="77">
        <f>SUM(Gosforth:Ermelo!V449)</f>
        <v>0</v>
      </c>
      <c r="W449" s="79">
        <f>SUM(Gosforth:Ermelo!W449)</f>
        <v>0</v>
      </c>
      <c r="X449" s="79">
        <f>SUM(Gosforth:Ermelo!X449)</f>
        <v>0</v>
      </c>
      <c r="Y449" s="79">
        <f>SUM(Gosforth:Ermelo!Y449)</f>
        <v>0</v>
      </c>
      <c r="Z449" s="79">
        <f>SUM(Gosforth:Ermelo!Z449)</f>
        <v>0</v>
      </c>
      <c r="AA449" s="79">
        <f>SUM(Gosforth:Ermelo!AA449)</f>
        <v>0</v>
      </c>
      <c r="AB449" s="79">
        <f>SUM(Gosforth:Ermelo!AB449)</f>
        <v>0</v>
      </c>
      <c r="AC449" s="79">
        <f>SUM(Gosforth:Ermelo!AC449)</f>
        <v>0</v>
      </c>
      <c r="AD449" s="79">
        <f>SUM(Gosforth:Ermelo!AD449)</f>
        <v>0</v>
      </c>
      <c r="AE449" s="79">
        <f>SUM(Gosforth:Ermelo!AE449)</f>
        <v>0</v>
      </c>
      <c r="AF449" s="79">
        <f>SUM(Gosforth:Ermelo!AF449)</f>
        <v>0</v>
      </c>
      <c r="AG449" s="78">
        <f>SUM(Gosforth:Ermelo!AG449)</f>
        <v>60000</v>
      </c>
      <c r="AH449" s="80">
        <f>SUM(Gosforth:Ermelo!AH449)</f>
        <v>0</v>
      </c>
      <c r="AI449" s="79">
        <f>SUM(Gosforth:Ermelo!AI449)</f>
        <v>0</v>
      </c>
      <c r="AJ449" s="79">
        <f>SUM(Gosforth:Ermelo!AJ449)</f>
        <v>0</v>
      </c>
      <c r="AK449" s="79">
        <f>SUM(Gosforth:Ermelo!AK449)</f>
        <v>0</v>
      </c>
      <c r="AL449" s="79">
        <f>SUM(Gosforth:Ermelo!AL449)</f>
        <v>0</v>
      </c>
      <c r="AM449" s="79">
        <f>SUM(Gosforth:Ermelo!AM449)</f>
        <v>0</v>
      </c>
      <c r="AN449" s="79">
        <f>SUM(Gosforth:Ermelo!AN449)</f>
        <v>0</v>
      </c>
      <c r="AO449" s="79">
        <f>SUM(Gosforth:Ermelo!AO449)</f>
        <v>0</v>
      </c>
      <c r="AP449" s="79">
        <f>SUM(Gosforth:Ermelo!AP449)</f>
        <v>0</v>
      </c>
      <c r="AQ449" s="79">
        <f>SUM(Gosforth:Ermelo!AQ449)</f>
        <v>0</v>
      </c>
      <c r="AR449" s="79">
        <f>SUM(Gosforth:Ermelo!AR449)</f>
        <v>0</v>
      </c>
      <c r="AS449" s="78">
        <f>SUM(Gosforth:Ermelo!AS449)</f>
        <v>60000</v>
      </c>
      <c r="AT449" s="80">
        <f>SUM(Gosforth:Ermelo!AT449)</f>
        <v>0</v>
      </c>
      <c r="AU449" s="79">
        <f>SUM(Gosforth:Ermelo!AU449)</f>
        <v>0</v>
      </c>
      <c r="AV449" s="79">
        <f>SUM(Gosforth:Ermelo!AV449)</f>
        <v>0</v>
      </c>
      <c r="AW449" s="79">
        <f>SUM(Gosforth:Ermelo!AW449)</f>
        <v>0</v>
      </c>
      <c r="AX449" s="79">
        <f>SUM(Gosforth:Ermelo!AX449)</f>
        <v>0</v>
      </c>
      <c r="AY449" s="79">
        <f>SUM(Gosforth:Ermelo!AY449)</f>
        <v>0</v>
      </c>
      <c r="AZ449" s="79">
        <f>SUM(Gosforth:Ermelo!AZ449)</f>
        <v>0</v>
      </c>
      <c r="BA449" s="79">
        <f>SUM(Gosforth:Ermelo!BA449)</f>
        <v>0</v>
      </c>
      <c r="BB449" s="79">
        <f>SUM(Gosforth:Ermelo!BB449)</f>
        <v>0</v>
      </c>
      <c r="BC449" s="79">
        <f>SUM(Gosforth:Ermelo!BC449)</f>
        <v>0</v>
      </c>
      <c r="BD449" s="79">
        <f>SUM(Gosforth:Ermelo!BD449)</f>
        <v>0</v>
      </c>
      <c r="BE449" s="78">
        <f>SUM(Gosforth:Ermelo!BE449)</f>
        <v>60000</v>
      </c>
      <c r="BF449" s="80">
        <f>SUM(Gosforth:Ermelo!BF449)</f>
        <v>0</v>
      </c>
      <c r="BG449" s="79">
        <f>SUM(Gosforth:Ermelo!BG449)</f>
        <v>0</v>
      </c>
      <c r="BH449" s="79">
        <f>SUM(Gosforth:Ermelo!BH449)</f>
        <v>0</v>
      </c>
      <c r="BI449" s="79">
        <f>SUM(Gosforth:Ermelo!BI449)</f>
        <v>0</v>
      </c>
      <c r="BJ449" s="79">
        <f>SUM(Gosforth:Ermelo!BJ449)</f>
        <v>0</v>
      </c>
      <c r="BK449" s="79">
        <f>SUM(Gosforth:Ermelo!BK449)</f>
        <v>0</v>
      </c>
      <c r="BL449" s="79">
        <f>SUM(Gosforth:Ermelo!BL449)</f>
        <v>0</v>
      </c>
      <c r="BM449" s="79">
        <f>SUM(Gosforth:Ermelo!BM449)</f>
        <v>0</v>
      </c>
      <c r="BN449" s="79">
        <f>SUM(Gosforth:Ermelo!BN449)</f>
        <v>0</v>
      </c>
      <c r="BO449" s="79">
        <f>SUM(Gosforth:Ermelo!BO449)</f>
        <v>0</v>
      </c>
      <c r="BP449" s="79">
        <f>SUM(Gosforth:Ermelo!BP449)</f>
        <v>0</v>
      </c>
      <c r="BQ449" s="78">
        <f>SUM(Gosforth:Ermelo!BQ449)</f>
        <v>60000</v>
      </c>
      <c r="BR449" s="80">
        <f>SUM(Gosforth:Ermelo!BR449)</f>
        <v>0</v>
      </c>
      <c r="BS449" s="79">
        <f>SUM(Gosforth:Ermelo!BS449)</f>
        <v>0</v>
      </c>
      <c r="BT449" s="79">
        <f>SUM(Gosforth:Ermelo!BT449)</f>
        <v>0</v>
      </c>
      <c r="BU449" s="79">
        <f>SUM(Gosforth:Ermelo!BU449)</f>
        <v>0</v>
      </c>
      <c r="BV449" s="79">
        <f>SUM(Gosforth:Ermelo!BV449)</f>
        <v>0</v>
      </c>
      <c r="BW449" s="79">
        <f>SUM(Gosforth:Ermelo!BW449)</f>
        <v>0</v>
      </c>
      <c r="BX449" s="79">
        <f>SUM(Gosforth:Ermelo!BX449)</f>
        <v>0</v>
      </c>
      <c r="BY449" s="79">
        <f>SUM(Gosforth:Ermelo!BY449)</f>
        <v>0</v>
      </c>
      <c r="BZ449" s="79">
        <f>SUM(Gosforth:Ermelo!BZ449)</f>
        <v>0</v>
      </c>
      <c r="CA449" s="79">
        <f>SUM(Gosforth:Ermelo!CA449)</f>
        <v>0</v>
      </c>
      <c r="CB449" s="79">
        <f>SUM(Gosforth:Ermelo!CB449)</f>
        <v>0</v>
      </c>
      <c r="CC449" s="78">
        <f>SUM(Gosforth:Ermelo!CC449)</f>
        <v>60000</v>
      </c>
      <c r="CD449" s="41" t="s">
        <v>54</v>
      </c>
    </row>
    <row r="450" spans="1:82" s="41" customFormat="1" ht="15">
      <c r="A450" s="45"/>
      <c r="B450" s="26" t="s">
        <v>840</v>
      </c>
      <c r="C450" s="27" t="str">
        <f>"Information Points and Desks at locations Remote from Plaza - Overhead charges and Profit in respect of B-6006-c ("&amp; TEXT(F450,"%") &amp; ")"</f>
        <v>Information Points and Desks at locations Remote from Plaza - Overhead charges and Profit in respect of B-6006-c (TRUE)</v>
      </c>
      <c r="D450" s="149" t="s">
        <v>353</v>
      </c>
      <c r="E450" s="266">
        <f>SUM(Gosforth:Ermelo!E450)</f>
        <v>360000</v>
      </c>
      <c r="F450" s="221" t="b">
        <f>(Gosforth!G450+Dalpark!G450+Leandra!G450+Trichardt!G450+Ermelo!G450)=G450</f>
        <v>1</v>
      </c>
      <c r="G450" s="76">
        <f t="shared" si="128"/>
        <v>0</v>
      </c>
      <c r="H450" s="77">
        <f>SUM(Gosforth:Ermelo!H450)</f>
        <v>0</v>
      </c>
      <c r="I450" s="78">
        <f>SUM(Gosforth:Ermelo!I450)</f>
        <v>0</v>
      </c>
      <c r="J450" s="77">
        <f>SUM(Gosforth:Ermelo!J450)</f>
        <v>0</v>
      </c>
      <c r="K450" s="79">
        <f>SUM(Gosforth:Ermelo!K450)</f>
        <v>0</v>
      </c>
      <c r="L450" s="79">
        <f>SUM(Gosforth:Ermelo!L450)</f>
        <v>0</v>
      </c>
      <c r="M450" s="79">
        <f>SUM(Gosforth:Ermelo!M450)</f>
        <v>0</v>
      </c>
      <c r="N450" s="79">
        <f>SUM(Gosforth:Ermelo!N450)</f>
        <v>0</v>
      </c>
      <c r="O450" s="79">
        <f>SUM(Gosforth:Ermelo!O450)</f>
        <v>0</v>
      </c>
      <c r="P450" s="79">
        <f>SUM(Gosforth:Ermelo!P450)</f>
        <v>0</v>
      </c>
      <c r="Q450" s="79">
        <f>SUM(Gosforth:Ermelo!Q450)</f>
        <v>0</v>
      </c>
      <c r="R450" s="79">
        <f>SUM(Gosforth:Ermelo!R450)</f>
        <v>0</v>
      </c>
      <c r="S450" s="79">
        <f>SUM(Gosforth:Ermelo!S450)</f>
        <v>0</v>
      </c>
      <c r="T450" s="79">
        <f>SUM(Gosforth:Ermelo!T450)</f>
        <v>0</v>
      </c>
      <c r="U450" s="78">
        <f>SUM(Gosforth:Ermelo!U450)</f>
        <v>0</v>
      </c>
      <c r="V450" s="77">
        <f>SUM(Gosforth:Ermelo!V450)</f>
        <v>0</v>
      </c>
      <c r="W450" s="79">
        <f>SUM(Gosforth:Ermelo!W450)</f>
        <v>0</v>
      </c>
      <c r="X450" s="79">
        <f>SUM(Gosforth:Ermelo!X450)</f>
        <v>0</v>
      </c>
      <c r="Y450" s="79">
        <f>SUM(Gosforth:Ermelo!Y450)</f>
        <v>0</v>
      </c>
      <c r="Z450" s="79">
        <f>SUM(Gosforth:Ermelo!Z450)</f>
        <v>0</v>
      </c>
      <c r="AA450" s="79">
        <f>SUM(Gosforth:Ermelo!AA450)</f>
        <v>0</v>
      </c>
      <c r="AB450" s="79">
        <f>SUM(Gosforth:Ermelo!AB450)</f>
        <v>0</v>
      </c>
      <c r="AC450" s="79">
        <f>SUM(Gosforth:Ermelo!AC450)</f>
        <v>0</v>
      </c>
      <c r="AD450" s="79">
        <f>SUM(Gosforth:Ermelo!AD450)</f>
        <v>0</v>
      </c>
      <c r="AE450" s="79">
        <f>SUM(Gosforth:Ermelo!AE450)</f>
        <v>0</v>
      </c>
      <c r="AF450" s="79">
        <f>SUM(Gosforth:Ermelo!AF450)</f>
        <v>0</v>
      </c>
      <c r="AG450" s="78">
        <f>SUM(Gosforth:Ermelo!AG450)</f>
        <v>0</v>
      </c>
      <c r="AH450" s="80">
        <f>SUM(Gosforth:Ermelo!AH450)</f>
        <v>0</v>
      </c>
      <c r="AI450" s="79">
        <f>SUM(Gosforth:Ermelo!AI450)</f>
        <v>0</v>
      </c>
      <c r="AJ450" s="79">
        <f>SUM(Gosforth:Ermelo!AJ450)</f>
        <v>0</v>
      </c>
      <c r="AK450" s="79">
        <f>SUM(Gosforth:Ermelo!AK450)</f>
        <v>0</v>
      </c>
      <c r="AL450" s="79">
        <f>SUM(Gosforth:Ermelo!AL450)</f>
        <v>0</v>
      </c>
      <c r="AM450" s="79">
        <f>SUM(Gosforth:Ermelo!AM450)</f>
        <v>0</v>
      </c>
      <c r="AN450" s="79">
        <f>SUM(Gosforth:Ermelo!AN450)</f>
        <v>0</v>
      </c>
      <c r="AO450" s="79">
        <f>SUM(Gosforth:Ermelo!AO450)</f>
        <v>0</v>
      </c>
      <c r="AP450" s="79">
        <f>SUM(Gosforth:Ermelo!AP450)</f>
        <v>0</v>
      </c>
      <c r="AQ450" s="79">
        <f>SUM(Gosforth:Ermelo!AQ450)</f>
        <v>0</v>
      </c>
      <c r="AR450" s="79">
        <f>SUM(Gosforth:Ermelo!AR450)</f>
        <v>0</v>
      </c>
      <c r="AS450" s="78">
        <f>SUM(Gosforth:Ermelo!AS450)</f>
        <v>0</v>
      </c>
      <c r="AT450" s="80">
        <f>SUM(Gosforth:Ermelo!AT450)</f>
        <v>0</v>
      </c>
      <c r="AU450" s="79">
        <f>SUM(Gosforth:Ermelo!AU450)</f>
        <v>0</v>
      </c>
      <c r="AV450" s="79">
        <f>SUM(Gosforth:Ermelo!AV450)</f>
        <v>0</v>
      </c>
      <c r="AW450" s="79">
        <f>SUM(Gosforth:Ermelo!AW450)</f>
        <v>0</v>
      </c>
      <c r="AX450" s="79">
        <f>SUM(Gosforth:Ermelo!AX450)</f>
        <v>0</v>
      </c>
      <c r="AY450" s="79">
        <f>SUM(Gosforth:Ermelo!AY450)</f>
        <v>0</v>
      </c>
      <c r="AZ450" s="79">
        <f>SUM(Gosforth:Ermelo!AZ450)</f>
        <v>0</v>
      </c>
      <c r="BA450" s="79">
        <f>SUM(Gosforth:Ermelo!BA450)</f>
        <v>0</v>
      </c>
      <c r="BB450" s="79">
        <f>SUM(Gosforth:Ermelo!BB450)</f>
        <v>0</v>
      </c>
      <c r="BC450" s="79">
        <f>SUM(Gosforth:Ermelo!BC450)</f>
        <v>0</v>
      </c>
      <c r="BD450" s="79">
        <f>SUM(Gosforth:Ermelo!BD450)</f>
        <v>0</v>
      </c>
      <c r="BE450" s="78">
        <f>SUM(Gosforth:Ermelo!BE450)</f>
        <v>0</v>
      </c>
      <c r="BF450" s="80">
        <f>SUM(Gosforth:Ermelo!BF450)</f>
        <v>0</v>
      </c>
      <c r="BG450" s="79">
        <f>SUM(Gosforth:Ermelo!BG450)</f>
        <v>0</v>
      </c>
      <c r="BH450" s="79">
        <f>SUM(Gosforth:Ermelo!BH450)</f>
        <v>0</v>
      </c>
      <c r="BI450" s="79">
        <f>SUM(Gosforth:Ermelo!BI450)</f>
        <v>0</v>
      </c>
      <c r="BJ450" s="79">
        <f>SUM(Gosforth:Ermelo!BJ450)</f>
        <v>0</v>
      </c>
      <c r="BK450" s="79">
        <f>SUM(Gosforth:Ermelo!BK450)</f>
        <v>0</v>
      </c>
      <c r="BL450" s="79">
        <f>SUM(Gosforth:Ermelo!BL450)</f>
        <v>0</v>
      </c>
      <c r="BM450" s="79">
        <f>SUM(Gosforth:Ermelo!BM450)</f>
        <v>0</v>
      </c>
      <c r="BN450" s="79">
        <f>SUM(Gosforth:Ermelo!BN450)</f>
        <v>0</v>
      </c>
      <c r="BO450" s="79">
        <f>SUM(Gosforth:Ermelo!BO450)</f>
        <v>0</v>
      </c>
      <c r="BP450" s="79">
        <f>SUM(Gosforth:Ermelo!BP450)</f>
        <v>0</v>
      </c>
      <c r="BQ450" s="78">
        <f>SUM(Gosforth:Ermelo!BQ450)</f>
        <v>0</v>
      </c>
      <c r="BR450" s="80">
        <f>SUM(Gosforth:Ermelo!BR450)</f>
        <v>0</v>
      </c>
      <c r="BS450" s="79">
        <f>SUM(Gosforth:Ermelo!BS450)</f>
        <v>0</v>
      </c>
      <c r="BT450" s="79">
        <f>SUM(Gosforth:Ermelo!BT450)</f>
        <v>0</v>
      </c>
      <c r="BU450" s="79">
        <f>SUM(Gosforth:Ermelo!BU450)</f>
        <v>0</v>
      </c>
      <c r="BV450" s="79">
        <f>SUM(Gosforth:Ermelo!BV450)</f>
        <v>0</v>
      </c>
      <c r="BW450" s="79">
        <f>SUM(Gosforth:Ermelo!BW450)</f>
        <v>0</v>
      </c>
      <c r="BX450" s="79">
        <f>SUM(Gosforth:Ermelo!BX450)</f>
        <v>0</v>
      </c>
      <c r="BY450" s="79">
        <f>SUM(Gosforth:Ermelo!BY450)</f>
        <v>0</v>
      </c>
      <c r="BZ450" s="79">
        <f>SUM(Gosforth:Ermelo!BZ450)</f>
        <v>0</v>
      </c>
      <c r="CA450" s="79">
        <f>SUM(Gosforth:Ermelo!CA450)</f>
        <v>0</v>
      </c>
      <c r="CB450" s="79">
        <f>SUM(Gosforth:Ermelo!CB450)</f>
        <v>0</v>
      </c>
      <c r="CC450" s="78">
        <f>SUM(Gosforth:Ermelo!CC450)</f>
        <v>0</v>
      </c>
      <c r="CD450" s="41" t="s">
        <v>54</v>
      </c>
    </row>
    <row r="451" spans="1:82" s="41" customFormat="1" ht="15">
      <c r="A451" s="45"/>
      <c r="B451" s="75" t="s">
        <v>841</v>
      </c>
      <c r="C451" s="131" t="str">
        <f>"Fire detection and suppression systems complete per Control Centre – Fire detection and suppression systems (" &amp; TEXT(F451,"#####,####") &amp;")"</f>
        <v>Fire detection and suppression systems complete per Control Centre – Fire detection and suppression systems (TRUE)</v>
      </c>
      <c r="D451" s="29" t="s">
        <v>351</v>
      </c>
      <c r="E451" s="266">
        <f>SUM(Gosforth:Ermelo!E451)</f>
        <v>5</v>
      </c>
      <c r="F451" s="221" t="b">
        <f>(Gosforth!G451+Dalpark!G451+Leandra!G451+Trichardt!G451+Ermelo!G451)=G451</f>
        <v>1</v>
      </c>
      <c r="G451" s="76">
        <f t="shared" si="128"/>
        <v>720000</v>
      </c>
      <c r="H451" s="77">
        <f>SUM(Gosforth:Ermelo!H451)</f>
        <v>0</v>
      </c>
      <c r="I451" s="78">
        <f>SUM(Gosforth:Ermelo!I451)</f>
        <v>0</v>
      </c>
      <c r="J451" s="77">
        <f>SUM(Gosforth:Ermelo!J451)</f>
        <v>0</v>
      </c>
      <c r="K451" s="79">
        <f>SUM(Gosforth:Ermelo!K451)</f>
        <v>0</v>
      </c>
      <c r="L451" s="79">
        <f>SUM(Gosforth:Ermelo!L451)</f>
        <v>0</v>
      </c>
      <c r="M451" s="79">
        <f>SUM(Gosforth:Ermelo!M451)</f>
        <v>0</v>
      </c>
      <c r="N451" s="79">
        <f>SUM(Gosforth:Ermelo!N451)</f>
        <v>0</v>
      </c>
      <c r="O451" s="79">
        <f>SUM(Gosforth:Ermelo!O451)</f>
        <v>0</v>
      </c>
      <c r="P451" s="79">
        <f>SUM(Gosforth:Ermelo!P451)</f>
        <v>0</v>
      </c>
      <c r="Q451" s="79">
        <f>SUM(Gosforth:Ermelo!Q451)</f>
        <v>0</v>
      </c>
      <c r="R451" s="79">
        <f>SUM(Gosforth:Ermelo!R451)</f>
        <v>0</v>
      </c>
      <c r="S451" s="79">
        <f>SUM(Gosforth:Ermelo!S451)</f>
        <v>0</v>
      </c>
      <c r="T451" s="79">
        <f>SUM(Gosforth:Ermelo!T451)</f>
        <v>0</v>
      </c>
      <c r="U451" s="78">
        <f>SUM(Gosforth:Ermelo!U451)</f>
        <v>120000</v>
      </c>
      <c r="V451" s="77">
        <f>SUM(Gosforth:Ermelo!V451)</f>
        <v>0</v>
      </c>
      <c r="W451" s="79">
        <f>SUM(Gosforth:Ermelo!W451)</f>
        <v>0</v>
      </c>
      <c r="X451" s="79">
        <f>SUM(Gosforth:Ermelo!X451)</f>
        <v>0</v>
      </c>
      <c r="Y451" s="79">
        <f>SUM(Gosforth:Ermelo!Y451)</f>
        <v>0</v>
      </c>
      <c r="Z451" s="79">
        <f>SUM(Gosforth:Ermelo!Z451)</f>
        <v>0</v>
      </c>
      <c r="AA451" s="79">
        <f>SUM(Gosforth:Ermelo!AA451)</f>
        <v>0</v>
      </c>
      <c r="AB451" s="79">
        <f>SUM(Gosforth:Ermelo!AB451)</f>
        <v>0</v>
      </c>
      <c r="AC451" s="79">
        <f>SUM(Gosforth:Ermelo!AC451)</f>
        <v>0</v>
      </c>
      <c r="AD451" s="79">
        <f>SUM(Gosforth:Ermelo!AD451)</f>
        <v>0</v>
      </c>
      <c r="AE451" s="79">
        <f>SUM(Gosforth:Ermelo!AE451)</f>
        <v>0</v>
      </c>
      <c r="AF451" s="79">
        <f>SUM(Gosforth:Ermelo!AF451)</f>
        <v>0</v>
      </c>
      <c r="AG451" s="78">
        <f>SUM(Gosforth:Ermelo!AG451)</f>
        <v>120000</v>
      </c>
      <c r="AH451" s="80">
        <f>SUM(Gosforth:Ermelo!AH451)</f>
        <v>0</v>
      </c>
      <c r="AI451" s="79">
        <f>SUM(Gosforth:Ermelo!AI451)</f>
        <v>0</v>
      </c>
      <c r="AJ451" s="79">
        <f>SUM(Gosforth:Ermelo!AJ451)</f>
        <v>0</v>
      </c>
      <c r="AK451" s="79">
        <f>SUM(Gosforth:Ermelo!AK451)</f>
        <v>0</v>
      </c>
      <c r="AL451" s="79">
        <f>SUM(Gosforth:Ermelo!AL451)</f>
        <v>0</v>
      </c>
      <c r="AM451" s="79">
        <f>SUM(Gosforth:Ermelo!AM451)</f>
        <v>0</v>
      </c>
      <c r="AN451" s="79">
        <f>SUM(Gosforth:Ermelo!AN451)</f>
        <v>0</v>
      </c>
      <c r="AO451" s="79">
        <f>SUM(Gosforth:Ermelo!AO451)</f>
        <v>0</v>
      </c>
      <c r="AP451" s="79">
        <f>SUM(Gosforth:Ermelo!AP451)</f>
        <v>0</v>
      </c>
      <c r="AQ451" s="79">
        <f>SUM(Gosforth:Ermelo!AQ451)</f>
        <v>0</v>
      </c>
      <c r="AR451" s="79">
        <f>SUM(Gosforth:Ermelo!AR451)</f>
        <v>0</v>
      </c>
      <c r="AS451" s="78">
        <f>SUM(Gosforth:Ermelo!AS451)</f>
        <v>120000</v>
      </c>
      <c r="AT451" s="80">
        <f>SUM(Gosforth:Ermelo!AT451)</f>
        <v>0</v>
      </c>
      <c r="AU451" s="79">
        <f>SUM(Gosforth:Ermelo!AU451)</f>
        <v>0</v>
      </c>
      <c r="AV451" s="79">
        <f>SUM(Gosforth:Ermelo!AV451)</f>
        <v>0</v>
      </c>
      <c r="AW451" s="79">
        <f>SUM(Gosforth:Ermelo!AW451)</f>
        <v>0</v>
      </c>
      <c r="AX451" s="79">
        <f>SUM(Gosforth:Ermelo!AX451)</f>
        <v>0</v>
      </c>
      <c r="AY451" s="79">
        <f>SUM(Gosforth:Ermelo!AY451)</f>
        <v>0</v>
      </c>
      <c r="AZ451" s="79">
        <f>SUM(Gosforth:Ermelo!AZ451)</f>
        <v>0</v>
      </c>
      <c r="BA451" s="79">
        <f>SUM(Gosforth:Ermelo!BA451)</f>
        <v>0</v>
      </c>
      <c r="BB451" s="79">
        <f>SUM(Gosforth:Ermelo!BB451)</f>
        <v>0</v>
      </c>
      <c r="BC451" s="79">
        <f>SUM(Gosforth:Ermelo!BC451)</f>
        <v>0</v>
      </c>
      <c r="BD451" s="79">
        <f>SUM(Gosforth:Ermelo!BD451)</f>
        <v>0</v>
      </c>
      <c r="BE451" s="78">
        <f>SUM(Gosforth:Ermelo!BE451)</f>
        <v>120000</v>
      </c>
      <c r="BF451" s="80">
        <f>SUM(Gosforth:Ermelo!BF451)</f>
        <v>0</v>
      </c>
      <c r="BG451" s="79">
        <f>SUM(Gosforth:Ermelo!BG451)</f>
        <v>0</v>
      </c>
      <c r="BH451" s="79">
        <f>SUM(Gosforth:Ermelo!BH451)</f>
        <v>0</v>
      </c>
      <c r="BI451" s="79">
        <f>SUM(Gosforth:Ermelo!BI451)</f>
        <v>0</v>
      </c>
      <c r="BJ451" s="79">
        <f>SUM(Gosforth:Ermelo!BJ451)</f>
        <v>0</v>
      </c>
      <c r="BK451" s="79">
        <f>SUM(Gosforth:Ermelo!BK451)</f>
        <v>0</v>
      </c>
      <c r="BL451" s="79">
        <f>SUM(Gosforth:Ermelo!BL451)</f>
        <v>0</v>
      </c>
      <c r="BM451" s="79">
        <f>SUM(Gosforth:Ermelo!BM451)</f>
        <v>0</v>
      </c>
      <c r="BN451" s="79">
        <f>SUM(Gosforth:Ermelo!BN451)</f>
        <v>0</v>
      </c>
      <c r="BO451" s="79">
        <f>SUM(Gosforth:Ermelo!BO451)</f>
        <v>0</v>
      </c>
      <c r="BP451" s="79">
        <f>SUM(Gosforth:Ermelo!BP451)</f>
        <v>0</v>
      </c>
      <c r="BQ451" s="78">
        <f>SUM(Gosforth:Ermelo!BQ451)</f>
        <v>120000</v>
      </c>
      <c r="BR451" s="80">
        <f>SUM(Gosforth:Ermelo!BR451)</f>
        <v>0</v>
      </c>
      <c r="BS451" s="79">
        <f>SUM(Gosforth:Ermelo!BS451)</f>
        <v>0</v>
      </c>
      <c r="BT451" s="79">
        <f>SUM(Gosforth:Ermelo!BT451)</f>
        <v>0</v>
      </c>
      <c r="BU451" s="79">
        <f>SUM(Gosforth:Ermelo!BU451)</f>
        <v>0</v>
      </c>
      <c r="BV451" s="79">
        <f>SUM(Gosforth:Ermelo!BV451)</f>
        <v>0</v>
      </c>
      <c r="BW451" s="79">
        <f>SUM(Gosforth:Ermelo!BW451)</f>
        <v>0</v>
      </c>
      <c r="BX451" s="79">
        <f>SUM(Gosforth:Ermelo!BX451)</f>
        <v>0</v>
      </c>
      <c r="BY451" s="79">
        <f>SUM(Gosforth:Ermelo!BY451)</f>
        <v>0</v>
      </c>
      <c r="BZ451" s="79">
        <f>SUM(Gosforth:Ermelo!BZ451)</f>
        <v>0</v>
      </c>
      <c r="CA451" s="79">
        <f>SUM(Gosforth:Ermelo!CA451)</f>
        <v>0</v>
      </c>
      <c r="CB451" s="79">
        <f>SUM(Gosforth:Ermelo!CB451)</f>
        <v>0</v>
      </c>
      <c r="CC451" s="78">
        <f>SUM(Gosforth:Ermelo!CC451)</f>
        <v>120000</v>
      </c>
      <c r="CD451" s="41" t="s">
        <v>54</v>
      </c>
    </row>
    <row r="452" spans="1:82" s="41" customFormat="1" ht="34" customHeight="1">
      <c r="A452" s="45"/>
      <c r="B452" s="26" t="s">
        <v>842</v>
      </c>
      <c r="C452" s="27" t="str">
        <f>"Fire detection and suppression systems complete per Control Centre - Overhead Charges and Profit in respect of B-6007-a ("&amp; TEXT(F452,"#.##%") &amp; ")"</f>
        <v>Fire detection and suppression systems complete per Control Centre - Overhead Charges and Profit in respect of B-6007-a (TRUE)</v>
      </c>
      <c r="D452" s="149" t="s">
        <v>353</v>
      </c>
      <c r="E452" s="266">
        <f>SUM(Gosforth:Ermelo!E452)</f>
        <v>720000</v>
      </c>
      <c r="F452" s="221" t="b">
        <f>(Gosforth!G452+Dalpark!G452+Leandra!G452+Trichardt!G452+Ermelo!G452)=G452</f>
        <v>1</v>
      </c>
      <c r="G452" s="76">
        <f t="shared" si="128"/>
        <v>0</v>
      </c>
      <c r="H452" s="77">
        <f>SUM(Gosforth:Ermelo!H452)</f>
        <v>0</v>
      </c>
      <c r="I452" s="78">
        <f>SUM(Gosforth:Ermelo!I452)</f>
        <v>0</v>
      </c>
      <c r="J452" s="77">
        <f>SUM(Gosforth:Ermelo!J452)</f>
        <v>0</v>
      </c>
      <c r="K452" s="79">
        <f>SUM(Gosforth:Ermelo!K452)</f>
        <v>0</v>
      </c>
      <c r="L452" s="79">
        <f>SUM(Gosforth:Ermelo!L452)</f>
        <v>0</v>
      </c>
      <c r="M452" s="79">
        <f>SUM(Gosforth:Ermelo!M452)</f>
        <v>0</v>
      </c>
      <c r="N452" s="79">
        <f>SUM(Gosforth:Ermelo!N452)</f>
        <v>0</v>
      </c>
      <c r="O452" s="79">
        <f>SUM(Gosforth:Ermelo!O452)</f>
        <v>0</v>
      </c>
      <c r="P452" s="79">
        <f>SUM(Gosforth:Ermelo!P452)</f>
        <v>0</v>
      </c>
      <c r="Q452" s="79">
        <f>SUM(Gosforth:Ermelo!Q452)</f>
        <v>0</v>
      </c>
      <c r="R452" s="79">
        <f>SUM(Gosforth:Ermelo!R452)</f>
        <v>0</v>
      </c>
      <c r="S452" s="79">
        <f>SUM(Gosforth:Ermelo!S452)</f>
        <v>0</v>
      </c>
      <c r="T452" s="79">
        <f>SUM(Gosforth:Ermelo!T452)</f>
        <v>0</v>
      </c>
      <c r="U452" s="78">
        <f>SUM(Gosforth:Ermelo!U452)</f>
        <v>0</v>
      </c>
      <c r="V452" s="77">
        <f>SUM(Gosforth:Ermelo!V452)</f>
        <v>0</v>
      </c>
      <c r="W452" s="79">
        <f>SUM(Gosforth:Ermelo!W452)</f>
        <v>0</v>
      </c>
      <c r="X452" s="79">
        <f>SUM(Gosforth:Ermelo!X452)</f>
        <v>0</v>
      </c>
      <c r="Y452" s="79">
        <f>SUM(Gosforth:Ermelo!Y452)</f>
        <v>0</v>
      </c>
      <c r="Z452" s="79">
        <f>SUM(Gosforth:Ermelo!Z452)</f>
        <v>0</v>
      </c>
      <c r="AA452" s="79">
        <f>SUM(Gosforth:Ermelo!AA452)</f>
        <v>0</v>
      </c>
      <c r="AB452" s="79">
        <f>SUM(Gosforth:Ermelo!AB452)</f>
        <v>0</v>
      </c>
      <c r="AC452" s="79">
        <f>SUM(Gosforth:Ermelo!AC452)</f>
        <v>0</v>
      </c>
      <c r="AD452" s="79">
        <f>SUM(Gosforth:Ermelo!AD452)</f>
        <v>0</v>
      </c>
      <c r="AE452" s="79">
        <f>SUM(Gosforth:Ermelo!AE452)</f>
        <v>0</v>
      </c>
      <c r="AF452" s="79">
        <f>SUM(Gosforth:Ermelo!AF452)</f>
        <v>0</v>
      </c>
      <c r="AG452" s="78">
        <f>SUM(Gosforth:Ermelo!AG452)</f>
        <v>0</v>
      </c>
      <c r="AH452" s="80">
        <f>SUM(Gosforth:Ermelo!AH452)</f>
        <v>0</v>
      </c>
      <c r="AI452" s="79">
        <f>SUM(Gosforth:Ermelo!AI452)</f>
        <v>0</v>
      </c>
      <c r="AJ452" s="79">
        <f>SUM(Gosforth:Ermelo!AJ452)</f>
        <v>0</v>
      </c>
      <c r="AK452" s="79">
        <f>SUM(Gosforth:Ermelo!AK452)</f>
        <v>0</v>
      </c>
      <c r="AL452" s="79">
        <f>SUM(Gosforth:Ermelo!AL452)</f>
        <v>0</v>
      </c>
      <c r="AM452" s="79">
        <f>SUM(Gosforth:Ermelo!AM452)</f>
        <v>0</v>
      </c>
      <c r="AN452" s="79">
        <f>SUM(Gosforth:Ermelo!AN452)</f>
        <v>0</v>
      </c>
      <c r="AO452" s="79">
        <f>SUM(Gosforth:Ermelo!AO452)</f>
        <v>0</v>
      </c>
      <c r="AP452" s="79">
        <f>SUM(Gosforth:Ermelo!AP452)</f>
        <v>0</v>
      </c>
      <c r="AQ452" s="79">
        <f>SUM(Gosforth:Ermelo!AQ452)</f>
        <v>0</v>
      </c>
      <c r="AR452" s="79">
        <f>SUM(Gosforth:Ermelo!AR452)</f>
        <v>0</v>
      </c>
      <c r="AS452" s="78">
        <f>SUM(Gosforth:Ermelo!AS452)</f>
        <v>0</v>
      </c>
      <c r="AT452" s="80">
        <f>SUM(Gosforth:Ermelo!AT452)</f>
        <v>0</v>
      </c>
      <c r="AU452" s="79">
        <f>SUM(Gosforth:Ermelo!AU452)</f>
        <v>0</v>
      </c>
      <c r="AV452" s="79">
        <f>SUM(Gosforth:Ermelo!AV452)</f>
        <v>0</v>
      </c>
      <c r="AW452" s="79">
        <f>SUM(Gosforth:Ermelo!AW452)</f>
        <v>0</v>
      </c>
      <c r="AX452" s="79">
        <f>SUM(Gosforth:Ermelo!AX452)</f>
        <v>0</v>
      </c>
      <c r="AY452" s="79">
        <f>SUM(Gosforth:Ermelo!AY452)</f>
        <v>0</v>
      </c>
      <c r="AZ452" s="79">
        <f>SUM(Gosforth:Ermelo!AZ452)</f>
        <v>0</v>
      </c>
      <c r="BA452" s="79">
        <f>SUM(Gosforth:Ermelo!BA452)</f>
        <v>0</v>
      </c>
      <c r="BB452" s="79">
        <f>SUM(Gosforth:Ermelo!BB452)</f>
        <v>0</v>
      </c>
      <c r="BC452" s="79">
        <f>SUM(Gosforth:Ermelo!BC452)</f>
        <v>0</v>
      </c>
      <c r="BD452" s="79">
        <f>SUM(Gosforth:Ermelo!BD452)</f>
        <v>0</v>
      </c>
      <c r="BE452" s="78">
        <f>SUM(Gosforth:Ermelo!BE452)</f>
        <v>0</v>
      </c>
      <c r="BF452" s="80">
        <f>SUM(Gosforth:Ermelo!BF452)</f>
        <v>0</v>
      </c>
      <c r="BG452" s="79">
        <f>SUM(Gosforth:Ermelo!BG452)</f>
        <v>0</v>
      </c>
      <c r="BH452" s="79">
        <f>SUM(Gosforth:Ermelo!BH452)</f>
        <v>0</v>
      </c>
      <c r="BI452" s="79">
        <f>SUM(Gosforth:Ermelo!BI452)</f>
        <v>0</v>
      </c>
      <c r="BJ452" s="79">
        <f>SUM(Gosforth:Ermelo!BJ452)</f>
        <v>0</v>
      </c>
      <c r="BK452" s="79">
        <f>SUM(Gosforth:Ermelo!BK452)</f>
        <v>0</v>
      </c>
      <c r="BL452" s="79">
        <f>SUM(Gosforth:Ermelo!BL452)</f>
        <v>0</v>
      </c>
      <c r="BM452" s="79">
        <f>SUM(Gosforth:Ermelo!BM452)</f>
        <v>0</v>
      </c>
      <c r="BN452" s="79">
        <f>SUM(Gosforth:Ermelo!BN452)</f>
        <v>0</v>
      </c>
      <c r="BO452" s="79">
        <f>SUM(Gosforth:Ermelo!BO452)</f>
        <v>0</v>
      </c>
      <c r="BP452" s="79">
        <f>SUM(Gosforth:Ermelo!BP452)</f>
        <v>0</v>
      </c>
      <c r="BQ452" s="78">
        <f>SUM(Gosforth:Ermelo!BQ452)</f>
        <v>0</v>
      </c>
      <c r="BR452" s="80">
        <f>SUM(Gosforth:Ermelo!BR452)</f>
        <v>0</v>
      </c>
      <c r="BS452" s="79">
        <f>SUM(Gosforth:Ermelo!BS452)</f>
        <v>0</v>
      </c>
      <c r="BT452" s="79">
        <f>SUM(Gosforth:Ermelo!BT452)</f>
        <v>0</v>
      </c>
      <c r="BU452" s="79">
        <f>SUM(Gosforth:Ermelo!BU452)</f>
        <v>0</v>
      </c>
      <c r="BV452" s="79">
        <f>SUM(Gosforth:Ermelo!BV452)</f>
        <v>0</v>
      </c>
      <c r="BW452" s="79">
        <f>SUM(Gosforth:Ermelo!BW452)</f>
        <v>0</v>
      </c>
      <c r="BX452" s="79">
        <f>SUM(Gosforth:Ermelo!BX452)</f>
        <v>0</v>
      </c>
      <c r="BY452" s="79">
        <f>SUM(Gosforth:Ermelo!BY452)</f>
        <v>0</v>
      </c>
      <c r="BZ452" s="79">
        <f>SUM(Gosforth:Ermelo!BZ452)</f>
        <v>0</v>
      </c>
      <c r="CA452" s="79">
        <f>SUM(Gosforth:Ermelo!CA452)</f>
        <v>0</v>
      </c>
      <c r="CB452" s="79">
        <f>SUM(Gosforth:Ermelo!CB452)</f>
        <v>0</v>
      </c>
      <c r="CC452" s="78">
        <f>SUM(Gosforth:Ermelo!CC452)</f>
        <v>0</v>
      </c>
      <c r="CD452" s="41" t="s">
        <v>54</v>
      </c>
    </row>
    <row r="453" spans="1:82" s="41" customFormat="1" ht="15">
      <c r="A453" s="45"/>
      <c r="B453" s="75" t="s">
        <v>843</v>
      </c>
      <c r="C453" s="131" t="str">
        <f>"Provision of PABX telephone system per Control Centre – PABX telephone system (" &amp; TEXT(F453,"#####,####") &amp;")"</f>
        <v>Provision of PABX telephone system per Control Centre – PABX telephone system (TRUE)</v>
      </c>
      <c r="D453" s="29" t="s">
        <v>351</v>
      </c>
      <c r="E453" s="266">
        <f>SUM(Gosforth:Ermelo!E453)</f>
        <v>5</v>
      </c>
      <c r="F453" s="221" t="b">
        <f>(Gosforth!G453+Dalpark!G453+Leandra!G453+Trichardt!G453+Ermelo!G453)=G453</f>
        <v>1</v>
      </c>
      <c r="G453" s="76">
        <f t="shared" si="128"/>
        <v>288000</v>
      </c>
      <c r="H453" s="77">
        <f>SUM(Gosforth:Ermelo!H453)</f>
        <v>0</v>
      </c>
      <c r="I453" s="78">
        <f>SUM(Gosforth:Ermelo!I453)</f>
        <v>0</v>
      </c>
      <c r="J453" s="77">
        <f>SUM(Gosforth:Ermelo!J453)</f>
        <v>0</v>
      </c>
      <c r="K453" s="79">
        <f>SUM(Gosforth:Ermelo!K453)</f>
        <v>0</v>
      </c>
      <c r="L453" s="79">
        <f>SUM(Gosforth:Ermelo!L453)</f>
        <v>0</v>
      </c>
      <c r="M453" s="79">
        <f>SUM(Gosforth:Ermelo!M453)</f>
        <v>0</v>
      </c>
      <c r="N453" s="79">
        <f>SUM(Gosforth:Ermelo!N453)</f>
        <v>0</v>
      </c>
      <c r="O453" s="79">
        <f>SUM(Gosforth:Ermelo!O453)</f>
        <v>0</v>
      </c>
      <c r="P453" s="79">
        <f>SUM(Gosforth:Ermelo!P453)</f>
        <v>0</v>
      </c>
      <c r="Q453" s="79">
        <f>SUM(Gosforth:Ermelo!Q453)</f>
        <v>0</v>
      </c>
      <c r="R453" s="79">
        <f>SUM(Gosforth:Ermelo!R453)</f>
        <v>0</v>
      </c>
      <c r="S453" s="79">
        <f>SUM(Gosforth:Ermelo!S453)</f>
        <v>0</v>
      </c>
      <c r="T453" s="79">
        <f>SUM(Gosforth:Ermelo!T453)</f>
        <v>0</v>
      </c>
      <c r="U453" s="78">
        <f>SUM(Gosforth:Ermelo!U453)</f>
        <v>48000</v>
      </c>
      <c r="V453" s="77">
        <f>SUM(Gosforth:Ermelo!V453)</f>
        <v>0</v>
      </c>
      <c r="W453" s="79">
        <f>SUM(Gosforth:Ermelo!W453)</f>
        <v>0</v>
      </c>
      <c r="X453" s="79">
        <f>SUM(Gosforth:Ermelo!X453)</f>
        <v>0</v>
      </c>
      <c r="Y453" s="79">
        <f>SUM(Gosforth:Ermelo!Y453)</f>
        <v>0</v>
      </c>
      <c r="Z453" s="79">
        <f>SUM(Gosforth:Ermelo!Z453)</f>
        <v>0</v>
      </c>
      <c r="AA453" s="79">
        <f>SUM(Gosforth:Ermelo!AA453)</f>
        <v>0</v>
      </c>
      <c r="AB453" s="79">
        <f>SUM(Gosforth:Ermelo!AB453)</f>
        <v>0</v>
      </c>
      <c r="AC453" s="79">
        <f>SUM(Gosforth:Ermelo!AC453)</f>
        <v>0</v>
      </c>
      <c r="AD453" s="79">
        <f>SUM(Gosforth:Ermelo!AD453)</f>
        <v>0</v>
      </c>
      <c r="AE453" s="79">
        <f>SUM(Gosforth:Ermelo!AE453)</f>
        <v>0</v>
      </c>
      <c r="AF453" s="79">
        <f>SUM(Gosforth:Ermelo!AF453)</f>
        <v>0</v>
      </c>
      <c r="AG453" s="78">
        <f>SUM(Gosforth:Ermelo!AG453)</f>
        <v>48000</v>
      </c>
      <c r="AH453" s="80">
        <f>SUM(Gosforth:Ermelo!AH453)</f>
        <v>0</v>
      </c>
      <c r="AI453" s="79">
        <f>SUM(Gosforth:Ermelo!AI453)</f>
        <v>0</v>
      </c>
      <c r="AJ453" s="79">
        <f>SUM(Gosforth:Ermelo!AJ453)</f>
        <v>0</v>
      </c>
      <c r="AK453" s="79">
        <f>SUM(Gosforth:Ermelo!AK453)</f>
        <v>0</v>
      </c>
      <c r="AL453" s="79">
        <f>SUM(Gosforth:Ermelo!AL453)</f>
        <v>0</v>
      </c>
      <c r="AM453" s="79">
        <f>SUM(Gosforth:Ermelo!AM453)</f>
        <v>0</v>
      </c>
      <c r="AN453" s="79">
        <f>SUM(Gosforth:Ermelo!AN453)</f>
        <v>0</v>
      </c>
      <c r="AO453" s="79">
        <f>SUM(Gosforth:Ermelo!AO453)</f>
        <v>0</v>
      </c>
      <c r="AP453" s="79">
        <f>SUM(Gosforth:Ermelo!AP453)</f>
        <v>0</v>
      </c>
      <c r="AQ453" s="79">
        <f>SUM(Gosforth:Ermelo!AQ453)</f>
        <v>0</v>
      </c>
      <c r="AR453" s="79">
        <f>SUM(Gosforth:Ermelo!AR453)</f>
        <v>0</v>
      </c>
      <c r="AS453" s="78">
        <f>SUM(Gosforth:Ermelo!AS453)</f>
        <v>48000</v>
      </c>
      <c r="AT453" s="80">
        <f>SUM(Gosforth:Ermelo!AT453)</f>
        <v>0</v>
      </c>
      <c r="AU453" s="79">
        <f>SUM(Gosforth:Ermelo!AU453)</f>
        <v>0</v>
      </c>
      <c r="AV453" s="79">
        <f>SUM(Gosforth:Ermelo!AV453)</f>
        <v>0</v>
      </c>
      <c r="AW453" s="79">
        <f>SUM(Gosforth:Ermelo!AW453)</f>
        <v>0</v>
      </c>
      <c r="AX453" s="79">
        <f>SUM(Gosforth:Ermelo!AX453)</f>
        <v>0</v>
      </c>
      <c r="AY453" s="79">
        <f>SUM(Gosforth:Ermelo!AY453)</f>
        <v>0</v>
      </c>
      <c r="AZ453" s="79">
        <f>SUM(Gosforth:Ermelo!AZ453)</f>
        <v>0</v>
      </c>
      <c r="BA453" s="79">
        <f>SUM(Gosforth:Ermelo!BA453)</f>
        <v>0</v>
      </c>
      <c r="BB453" s="79">
        <f>SUM(Gosforth:Ermelo!BB453)</f>
        <v>0</v>
      </c>
      <c r="BC453" s="79">
        <f>SUM(Gosforth:Ermelo!BC453)</f>
        <v>0</v>
      </c>
      <c r="BD453" s="79">
        <f>SUM(Gosforth:Ermelo!BD453)</f>
        <v>0</v>
      </c>
      <c r="BE453" s="78">
        <f>SUM(Gosforth:Ermelo!BE453)</f>
        <v>48000</v>
      </c>
      <c r="BF453" s="80">
        <f>SUM(Gosforth:Ermelo!BF453)</f>
        <v>0</v>
      </c>
      <c r="BG453" s="79">
        <f>SUM(Gosforth:Ermelo!BG453)</f>
        <v>0</v>
      </c>
      <c r="BH453" s="79">
        <f>SUM(Gosforth:Ermelo!BH453)</f>
        <v>0</v>
      </c>
      <c r="BI453" s="79">
        <f>SUM(Gosforth:Ermelo!BI453)</f>
        <v>0</v>
      </c>
      <c r="BJ453" s="79">
        <f>SUM(Gosforth:Ermelo!BJ453)</f>
        <v>0</v>
      </c>
      <c r="BK453" s="79">
        <f>SUM(Gosforth:Ermelo!BK453)</f>
        <v>0</v>
      </c>
      <c r="BL453" s="79">
        <f>SUM(Gosforth:Ermelo!BL453)</f>
        <v>0</v>
      </c>
      <c r="BM453" s="79">
        <f>SUM(Gosforth:Ermelo!BM453)</f>
        <v>0</v>
      </c>
      <c r="BN453" s="79">
        <f>SUM(Gosforth:Ermelo!BN453)</f>
        <v>0</v>
      </c>
      <c r="BO453" s="79">
        <f>SUM(Gosforth:Ermelo!BO453)</f>
        <v>0</v>
      </c>
      <c r="BP453" s="79">
        <f>SUM(Gosforth:Ermelo!BP453)</f>
        <v>0</v>
      </c>
      <c r="BQ453" s="78">
        <f>SUM(Gosforth:Ermelo!BQ453)</f>
        <v>48000</v>
      </c>
      <c r="BR453" s="80">
        <f>SUM(Gosforth:Ermelo!BR453)</f>
        <v>0</v>
      </c>
      <c r="BS453" s="79">
        <f>SUM(Gosforth:Ermelo!BS453)</f>
        <v>0</v>
      </c>
      <c r="BT453" s="79">
        <f>SUM(Gosforth:Ermelo!BT453)</f>
        <v>0</v>
      </c>
      <c r="BU453" s="79">
        <f>SUM(Gosforth:Ermelo!BU453)</f>
        <v>0</v>
      </c>
      <c r="BV453" s="79">
        <f>SUM(Gosforth:Ermelo!BV453)</f>
        <v>0</v>
      </c>
      <c r="BW453" s="79">
        <f>SUM(Gosforth:Ermelo!BW453)</f>
        <v>0</v>
      </c>
      <c r="BX453" s="79">
        <f>SUM(Gosforth:Ermelo!BX453)</f>
        <v>0</v>
      </c>
      <c r="BY453" s="79">
        <f>SUM(Gosforth:Ermelo!BY453)</f>
        <v>0</v>
      </c>
      <c r="BZ453" s="79">
        <f>SUM(Gosforth:Ermelo!BZ453)</f>
        <v>0</v>
      </c>
      <c r="CA453" s="79">
        <f>SUM(Gosforth:Ermelo!CA453)</f>
        <v>0</v>
      </c>
      <c r="CB453" s="79">
        <f>SUM(Gosforth:Ermelo!CB453)</f>
        <v>0</v>
      </c>
      <c r="CC453" s="78">
        <f>SUM(Gosforth:Ermelo!CC453)</f>
        <v>48000</v>
      </c>
      <c r="CD453" s="41" t="s">
        <v>54</v>
      </c>
    </row>
    <row r="454" spans="1:82" s="41" customFormat="1" ht="15">
      <c r="A454" s="45"/>
      <c r="B454" s="26" t="s">
        <v>844</v>
      </c>
      <c r="C454" s="27" t="str">
        <f>"Provision of PABX telephone system per Control Centre - Overhead Charges and Profit in respect of B-6008-a ("&amp; TEXT(F454,"#.##%") &amp; ")"</f>
        <v>Provision of PABX telephone system per Control Centre - Overhead Charges and Profit in respect of B-6008-a (TRUE)</v>
      </c>
      <c r="D454" s="149" t="s">
        <v>353</v>
      </c>
      <c r="E454" s="266">
        <f>SUM(Gosforth:Ermelo!E454)</f>
        <v>288000</v>
      </c>
      <c r="F454" s="221" t="b">
        <f>(Gosforth!G454+Dalpark!G454+Leandra!G454+Trichardt!G454+Ermelo!G454)=G454</f>
        <v>1</v>
      </c>
      <c r="G454" s="76">
        <f t="shared" si="128"/>
        <v>0</v>
      </c>
      <c r="H454" s="77">
        <f>SUM(Gosforth:Ermelo!H454)</f>
        <v>0</v>
      </c>
      <c r="I454" s="78">
        <f>SUM(Gosforth:Ermelo!I454)</f>
        <v>0</v>
      </c>
      <c r="J454" s="77">
        <f>SUM(Gosforth:Ermelo!J454)</f>
        <v>0</v>
      </c>
      <c r="K454" s="79">
        <f>SUM(Gosforth:Ermelo!K454)</f>
        <v>0</v>
      </c>
      <c r="L454" s="79">
        <f>SUM(Gosforth:Ermelo!L454)</f>
        <v>0</v>
      </c>
      <c r="M454" s="79">
        <f>SUM(Gosforth:Ermelo!M454)</f>
        <v>0</v>
      </c>
      <c r="N454" s="79">
        <f>SUM(Gosforth:Ermelo!N454)</f>
        <v>0</v>
      </c>
      <c r="O454" s="79">
        <f>SUM(Gosforth:Ermelo!O454)</f>
        <v>0</v>
      </c>
      <c r="P454" s="79">
        <f>SUM(Gosforth:Ermelo!P454)</f>
        <v>0</v>
      </c>
      <c r="Q454" s="79">
        <f>SUM(Gosforth:Ermelo!Q454)</f>
        <v>0</v>
      </c>
      <c r="R454" s="79">
        <f>SUM(Gosforth:Ermelo!R454)</f>
        <v>0</v>
      </c>
      <c r="S454" s="79">
        <f>SUM(Gosforth:Ermelo!S454)</f>
        <v>0</v>
      </c>
      <c r="T454" s="79">
        <f>SUM(Gosforth:Ermelo!T454)</f>
        <v>0</v>
      </c>
      <c r="U454" s="78">
        <f>SUM(Gosforth:Ermelo!U454)</f>
        <v>0</v>
      </c>
      <c r="V454" s="77">
        <f>SUM(Gosforth:Ermelo!V454)</f>
        <v>0</v>
      </c>
      <c r="W454" s="79">
        <f>SUM(Gosforth:Ermelo!W454)</f>
        <v>0</v>
      </c>
      <c r="X454" s="79">
        <f>SUM(Gosforth:Ermelo!X454)</f>
        <v>0</v>
      </c>
      <c r="Y454" s="79">
        <f>SUM(Gosforth:Ermelo!Y454)</f>
        <v>0</v>
      </c>
      <c r="Z454" s="79">
        <f>SUM(Gosforth:Ermelo!Z454)</f>
        <v>0</v>
      </c>
      <c r="AA454" s="79">
        <f>SUM(Gosforth:Ermelo!AA454)</f>
        <v>0</v>
      </c>
      <c r="AB454" s="79">
        <f>SUM(Gosforth:Ermelo!AB454)</f>
        <v>0</v>
      </c>
      <c r="AC454" s="79">
        <f>SUM(Gosforth:Ermelo!AC454)</f>
        <v>0</v>
      </c>
      <c r="AD454" s="79">
        <f>SUM(Gosforth:Ermelo!AD454)</f>
        <v>0</v>
      </c>
      <c r="AE454" s="79">
        <f>SUM(Gosforth:Ermelo!AE454)</f>
        <v>0</v>
      </c>
      <c r="AF454" s="79">
        <f>SUM(Gosforth:Ermelo!AF454)</f>
        <v>0</v>
      </c>
      <c r="AG454" s="78">
        <f>SUM(Gosforth:Ermelo!AG454)</f>
        <v>0</v>
      </c>
      <c r="AH454" s="80">
        <f>SUM(Gosforth:Ermelo!AH454)</f>
        <v>0</v>
      </c>
      <c r="AI454" s="79">
        <f>SUM(Gosforth:Ermelo!AI454)</f>
        <v>0</v>
      </c>
      <c r="AJ454" s="79">
        <f>SUM(Gosforth:Ermelo!AJ454)</f>
        <v>0</v>
      </c>
      <c r="AK454" s="79">
        <f>SUM(Gosforth:Ermelo!AK454)</f>
        <v>0</v>
      </c>
      <c r="AL454" s="79">
        <f>SUM(Gosforth:Ermelo!AL454)</f>
        <v>0</v>
      </c>
      <c r="AM454" s="79">
        <f>SUM(Gosforth:Ermelo!AM454)</f>
        <v>0</v>
      </c>
      <c r="AN454" s="79">
        <f>SUM(Gosforth:Ermelo!AN454)</f>
        <v>0</v>
      </c>
      <c r="AO454" s="79">
        <f>SUM(Gosforth:Ermelo!AO454)</f>
        <v>0</v>
      </c>
      <c r="AP454" s="79">
        <f>SUM(Gosforth:Ermelo!AP454)</f>
        <v>0</v>
      </c>
      <c r="AQ454" s="79">
        <f>SUM(Gosforth:Ermelo!AQ454)</f>
        <v>0</v>
      </c>
      <c r="AR454" s="79">
        <f>SUM(Gosforth:Ermelo!AR454)</f>
        <v>0</v>
      </c>
      <c r="AS454" s="78">
        <f>SUM(Gosforth:Ermelo!AS454)</f>
        <v>0</v>
      </c>
      <c r="AT454" s="80">
        <f>SUM(Gosforth:Ermelo!AT454)</f>
        <v>0</v>
      </c>
      <c r="AU454" s="79">
        <f>SUM(Gosforth:Ermelo!AU454)</f>
        <v>0</v>
      </c>
      <c r="AV454" s="79">
        <f>SUM(Gosforth:Ermelo!AV454)</f>
        <v>0</v>
      </c>
      <c r="AW454" s="79">
        <f>SUM(Gosforth:Ermelo!AW454)</f>
        <v>0</v>
      </c>
      <c r="AX454" s="79">
        <f>SUM(Gosforth:Ermelo!AX454)</f>
        <v>0</v>
      </c>
      <c r="AY454" s="79">
        <f>SUM(Gosforth:Ermelo!AY454)</f>
        <v>0</v>
      </c>
      <c r="AZ454" s="79">
        <f>SUM(Gosforth:Ermelo!AZ454)</f>
        <v>0</v>
      </c>
      <c r="BA454" s="79">
        <f>SUM(Gosforth:Ermelo!BA454)</f>
        <v>0</v>
      </c>
      <c r="BB454" s="79">
        <f>SUM(Gosforth:Ermelo!BB454)</f>
        <v>0</v>
      </c>
      <c r="BC454" s="79">
        <f>SUM(Gosforth:Ermelo!BC454)</f>
        <v>0</v>
      </c>
      <c r="BD454" s="79">
        <f>SUM(Gosforth:Ermelo!BD454)</f>
        <v>0</v>
      </c>
      <c r="BE454" s="78">
        <f>SUM(Gosforth:Ermelo!BE454)</f>
        <v>0</v>
      </c>
      <c r="BF454" s="80">
        <f>SUM(Gosforth:Ermelo!BF454)</f>
        <v>0</v>
      </c>
      <c r="BG454" s="79">
        <f>SUM(Gosforth:Ermelo!BG454)</f>
        <v>0</v>
      </c>
      <c r="BH454" s="79">
        <f>SUM(Gosforth:Ermelo!BH454)</f>
        <v>0</v>
      </c>
      <c r="BI454" s="79">
        <f>SUM(Gosforth:Ermelo!BI454)</f>
        <v>0</v>
      </c>
      <c r="BJ454" s="79">
        <f>SUM(Gosforth:Ermelo!BJ454)</f>
        <v>0</v>
      </c>
      <c r="BK454" s="79">
        <f>SUM(Gosforth:Ermelo!BK454)</f>
        <v>0</v>
      </c>
      <c r="BL454" s="79">
        <f>SUM(Gosforth:Ermelo!BL454)</f>
        <v>0</v>
      </c>
      <c r="BM454" s="79">
        <f>SUM(Gosforth:Ermelo!BM454)</f>
        <v>0</v>
      </c>
      <c r="BN454" s="79">
        <f>SUM(Gosforth:Ermelo!BN454)</f>
        <v>0</v>
      </c>
      <c r="BO454" s="79">
        <f>SUM(Gosforth:Ermelo!BO454)</f>
        <v>0</v>
      </c>
      <c r="BP454" s="79">
        <f>SUM(Gosforth:Ermelo!BP454)</f>
        <v>0</v>
      </c>
      <c r="BQ454" s="78">
        <f>SUM(Gosforth:Ermelo!BQ454)</f>
        <v>0</v>
      </c>
      <c r="BR454" s="80">
        <f>SUM(Gosforth:Ermelo!BR454)</f>
        <v>0</v>
      </c>
      <c r="BS454" s="79">
        <f>SUM(Gosforth:Ermelo!BS454)</f>
        <v>0</v>
      </c>
      <c r="BT454" s="79">
        <f>SUM(Gosforth:Ermelo!BT454)</f>
        <v>0</v>
      </c>
      <c r="BU454" s="79">
        <f>SUM(Gosforth:Ermelo!BU454)</f>
        <v>0</v>
      </c>
      <c r="BV454" s="79">
        <f>SUM(Gosforth:Ermelo!BV454)</f>
        <v>0</v>
      </c>
      <c r="BW454" s="79">
        <f>SUM(Gosforth:Ermelo!BW454)</f>
        <v>0</v>
      </c>
      <c r="BX454" s="79">
        <f>SUM(Gosforth:Ermelo!BX454)</f>
        <v>0</v>
      </c>
      <c r="BY454" s="79">
        <f>SUM(Gosforth:Ermelo!BY454)</f>
        <v>0</v>
      </c>
      <c r="BZ454" s="79">
        <f>SUM(Gosforth:Ermelo!BZ454)</f>
        <v>0</v>
      </c>
      <c r="CA454" s="79">
        <f>SUM(Gosforth:Ermelo!CA454)</f>
        <v>0</v>
      </c>
      <c r="CB454" s="79">
        <f>SUM(Gosforth:Ermelo!CB454)</f>
        <v>0</v>
      </c>
      <c r="CC454" s="78">
        <f>SUM(Gosforth:Ermelo!CC454)</f>
        <v>0</v>
      </c>
      <c r="CD454" s="41" t="s">
        <v>54</v>
      </c>
    </row>
    <row r="455" spans="1:82" s="41" customFormat="1" ht="15">
      <c r="A455" s="45"/>
      <c r="B455" s="75" t="s">
        <v>845</v>
      </c>
      <c r="C455" s="131" t="str">
        <f>"Supply of EMVCO compliant Hardware and Software ("&amp; TEXT(F455,"#####,####") &amp;")"</f>
        <v>Supply of EMVCO compliant Hardware and Software (TRUE)</v>
      </c>
      <c r="D455" s="29" t="s">
        <v>351</v>
      </c>
      <c r="E455" s="266">
        <f>SUM(Gosforth:Ermelo!E455)</f>
        <v>5</v>
      </c>
      <c r="F455" s="221" t="b">
        <f>(Gosforth!G455+Dalpark!G455+Leandra!G455+Trichardt!G455+Ermelo!G455)=G455</f>
        <v>1</v>
      </c>
      <c r="G455" s="76">
        <f t="shared" si="128"/>
        <v>1080000</v>
      </c>
      <c r="H455" s="77">
        <f>SUM(Gosforth:Ermelo!H455)</f>
        <v>0</v>
      </c>
      <c r="I455" s="78">
        <f>SUM(Gosforth:Ermelo!I455)</f>
        <v>0</v>
      </c>
      <c r="J455" s="77">
        <f>SUM(Gosforth:Ermelo!J455)</f>
        <v>0</v>
      </c>
      <c r="K455" s="79">
        <f>SUM(Gosforth:Ermelo!K455)</f>
        <v>0</v>
      </c>
      <c r="L455" s="79">
        <f>SUM(Gosforth:Ermelo!L455)</f>
        <v>0</v>
      </c>
      <c r="M455" s="79">
        <f>SUM(Gosforth:Ermelo!M455)</f>
        <v>0</v>
      </c>
      <c r="N455" s="79">
        <f>SUM(Gosforth:Ermelo!N455)</f>
        <v>0</v>
      </c>
      <c r="O455" s="79">
        <f>SUM(Gosforth:Ermelo!O455)</f>
        <v>0</v>
      </c>
      <c r="P455" s="79">
        <f>SUM(Gosforth:Ermelo!P455)</f>
        <v>0</v>
      </c>
      <c r="Q455" s="79">
        <f>SUM(Gosforth:Ermelo!Q455)</f>
        <v>0</v>
      </c>
      <c r="R455" s="79">
        <f>SUM(Gosforth:Ermelo!R455)</f>
        <v>0</v>
      </c>
      <c r="S455" s="79">
        <f>SUM(Gosforth:Ermelo!S455)</f>
        <v>0</v>
      </c>
      <c r="T455" s="79">
        <f>SUM(Gosforth:Ermelo!T455)</f>
        <v>0</v>
      </c>
      <c r="U455" s="78">
        <f>SUM(Gosforth:Ermelo!U455)</f>
        <v>180000</v>
      </c>
      <c r="V455" s="77">
        <f>SUM(Gosforth:Ermelo!V455)</f>
        <v>0</v>
      </c>
      <c r="W455" s="79">
        <f>SUM(Gosforth:Ermelo!W455)</f>
        <v>0</v>
      </c>
      <c r="X455" s="79">
        <f>SUM(Gosforth:Ermelo!X455)</f>
        <v>0</v>
      </c>
      <c r="Y455" s="79">
        <f>SUM(Gosforth:Ermelo!Y455)</f>
        <v>0</v>
      </c>
      <c r="Z455" s="79">
        <f>SUM(Gosforth:Ermelo!Z455)</f>
        <v>0</v>
      </c>
      <c r="AA455" s="79">
        <f>SUM(Gosforth:Ermelo!AA455)</f>
        <v>0</v>
      </c>
      <c r="AB455" s="79">
        <f>SUM(Gosforth:Ermelo!AB455)</f>
        <v>0</v>
      </c>
      <c r="AC455" s="79">
        <f>SUM(Gosforth:Ermelo!AC455)</f>
        <v>0</v>
      </c>
      <c r="AD455" s="79">
        <f>SUM(Gosforth:Ermelo!AD455)</f>
        <v>0</v>
      </c>
      <c r="AE455" s="79">
        <f>SUM(Gosforth:Ermelo!AE455)</f>
        <v>0</v>
      </c>
      <c r="AF455" s="79">
        <f>SUM(Gosforth:Ermelo!AF455)</f>
        <v>0</v>
      </c>
      <c r="AG455" s="78">
        <f>SUM(Gosforth:Ermelo!AG455)</f>
        <v>180000</v>
      </c>
      <c r="AH455" s="80">
        <f>SUM(Gosforth:Ermelo!AH455)</f>
        <v>0</v>
      </c>
      <c r="AI455" s="79">
        <f>SUM(Gosforth:Ermelo!AI455)</f>
        <v>0</v>
      </c>
      <c r="AJ455" s="79">
        <f>SUM(Gosforth:Ermelo!AJ455)</f>
        <v>0</v>
      </c>
      <c r="AK455" s="79">
        <f>SUM(Gosforth:Ermelo!AK455)</f>
        <v>0</v>
      </c>
      <c r="AL455" s="79">
        <f>SUM(Gosforth:Ermelo!AL455)</f>
        <v>0</v>
      </c>
      <c r="AM455" s="79">
        <f>SUM(Gosforth:Ermelo!AM455)</f>
        <v>0</v>
      </c>
      <c r="AN455" s="79">
        <f>SUM(Gosforth:Ermelo!AN455)</f>
        <v>0</v>
      </c>
      <c r="AO455" s="79">
        <f>SUM(Gosforth:Ermelo!AO455)</f>
        <v>0</v>
      </c>
      <c r="AP455" s="79">
        <f>SUM(Gosforth:Ermelo!AP455)</f>
        <v>0</v>
      </c>
      <c r="AQ455" s="79">
        <f>SUM(Gosforth:Ermelo!AQ455)</f>
        <v>0</v>
      </c>
      <c r="AR455" s="79">
        <f>SUM(Gosforth:Ermelo!AR455)</f>
        <v>0</v>
      </c>
      <c r="AS455" s="78">
        <f>SUM(Gosforth:Ermelo!AS455)</f>
        <v>180000</v>
      </c>
      <c r="AT455" s="80">
        <f>SUM(Gosforth:Ermelo!AT455)</f>
        <v>0</v>
      </c>
      <c r="AU455" s="79">
        <f>SUM(Gosforth:Ermelo!AU455)</f>
        <v>0</v>
      </c>
      <c r="AV455" s="79">
        <f>SUM(Gosforth:Ermelo!AV455)</f>
        <v>0</v>
      </c>
      <c r="AW455" s="79">
        <f>SUM(Gosforth:Ermelo!AW455)</f>
        <v>0</v>
      </c>
      <c r="AX455" s="79">
        <f>SUM(Gosforth:Ermelo!AX455)</f>
        <v>0</v>
      </c>
      <c r="AY455" s="79">
        <f>SUM(Gosforth:Ermelo!AY455)</f>
        <v>0</v>
      </c>
      <c r="AZ455" s="79">
        <f>SUM(Gosforth:Ermelo!AZ455)</f>
        <v>0</v>
      </c>
      <c r="BA455" s="79">
        <f>SUM(Gosforth:Ermelo!BA455)</f>
        <v>0</v>
      </c>
      <c r="BB455" s="79">
        <f>SUM(Gosforth:Ermelo!BB455)</f>
        <v>0</v>
      </c>
      <c r="BC455" s="79">
        <f>SUM(Gosforth:Ermelo!BC455)</f>
        <v>0</v>
      </c>
      <c r="BD455" s="79">
        <f>SUM(Gosforth:Ermelo!BD455)</f>
        <v>0</v>
      </c>
      <c r="BE455" s="78">
        <f>SUM(Gosforth:Ermelo!BE455)</f>
        <v>180000</v>
      </c>
      <c r="BF455" s="80">
        <f>SUM(Gosforth:Ermelo!BF455)</f>
        <v>0</v>
      </c>
      <c r="BG455" s="79">
        <f>SUM(Gosforth:Ermelo!BG455)</f>
        <v>0</v>
      </c>
      <c r="BH455" s="79">
        <f>SUM(Gosforth:Ermelo!BH455)</f>
        <v>0</v>
      </c>
      <c r="BI455" s="79">
        <f>SUM(Gosforth:Ermelo!BI455)</f>
        <v>0</v>
      </c>
      <c r="BJ455" s="79">
        <f>SUM(Gosforth:Ermelo!BJ455)</f>
        <v>0</v>
      </c>
      <c r="BK455" s="79">
        <f>SUM(Gosforth:Ermelo!BK455)</f>
        <v>0</v>
      </c>
      <c r="BL455" s="79">
        <f>SUM(Gosforth:Ermelo!BL455)</f>
        <v>0</v>
      </c>
      <c r="BM455" s="79">
        <f>SUM(Gosforth:Ermelo!BM455)</f>
        <v>0</v>
      </c>
      <c r="BN455" s="79">
        <f>SUM(Gosforth:Ermelo!BN455)</f>
        <v>0</v>
      </c>
      <c r="BO455" s="79">
        <f>SUM(Gosforth:Ermelo!BO455)</f>
        <v>0</v>
      </c>
      <c r="BP455" s="79">
        <f>SUM(Gosforth:Ermelo!BP455)</f>
        <v>0</v>
      </c>
      <c r="BQ455" s="78">
        <f>SUM(Gosforth:Ermelo!BQ455)</f>
        <v>180000</v>
      </c>
      <c r="BR455" s="80">
        <f>SUM(Gosforth:Ermelo!BR455)</f>
        <v>0</v>
      </c>
      <c r="BS455" s="79">
        <f>SUM(Gosforth:Ermelo!BS455)</f>
        <v>0</v>
      </c>
      <c r="BT455" s="79">
        <f>SUM(Gosforth:Ermelo!BT455)</f>
        <v>0</v>
      </c>
      <c r="BU455" s="79">
        <f>SUM(Gosforth:Ermelo!BU455)</f>
        <v>0</v>
      </c>
      <c r="BV455" s="79">
        <f>SUM(Gosforth:Ermelo!BV455)</f>
        <v>0</v>
      </c>
      <c r="BW455" s="79">
        <f>SUM(Gosforth:Ermelo!BW455)</f>
        <v>0</v>
      </c>
      <c r="BX455" s="79">
        <f>SUM(Gosforth:Ermelo!BX455)</f>
        <v>0</v>
      </c>
      <c r="BY455" s="79">
        <f>SUM(Gosforth:Ermelo!BY455)</f>
        <v>0</v>
      </c>
      <c r="BZ455" s="79">
        <f>SUM(Gosforth:Ermelo!BZ455)</f>
        <v>0</v>
      </c>
      <c r="CA455" s="79">
        <f>SUM(Gosforth:Ermelo!CA455)</f>
        <v>0</v>
      </c>
      <c r="CB455" s="79">
        <f>SUM(Gosforth:Ermelo!CB455)</f>
        <v>0</v>
      </c>
      <c r="CC455" s="78">
        <f>SUM(Gosforth:Ermelo!CC455)</f>
        <v>180000</v>
      </c>
      <c r="CD455" s="41" t="s">
        <v>54</v>
      </c>
    </row>
    <row r="456" spans="1:82" s="41" customFormat="1" ht="15">
      <c r="A456" s="45"/>
      <c r="B456" s="26" t="s">
        <v>846</v>
      </c>
      <c r="C456" s="27" t="str">
        <f>"Supply of EMVCO compliant Hardware and Software - Overhead charges and Profit in respect of B-6009-a ("&amp; TEXT(F456,"#.##%") &amp; ")"</f>
        <v>Supply of EMVCO compliant Hardware and Software - Overhead charges and Profit in respect of B-6009-a (TRUE)</v>
      </c>
      <c r="D456" s="149" t="s">
        <v>353</v>
      </c>
      <c r="E456" s="266">
        <f>SUM(Gosforth:Ermelo!E456)</f>
        <v>1080000</v>
      </c>
      <c r="F456" s="221" t="b">
        <f>(Gosforth!G456+Dalpark!G456+Leandra!G456+Trichardt!G456+Ermelo!G456)=G456</f>
        <v>1</v>
      </c>
      <c r="G456" s="76">
        <f t="shared" si="128"/>
        <v>0</v>
      </c>
      <c r="H456" s="77">
        <f>SUM(Gosforth:Ermelo!H456)</f>
        <v>0</v>
      </c>
      <c r="I456" s="78">
        <f>SUM(Gosforth:Ermelo!I456)</f>
        <v>0</v>
      </c>
      <c r="J456" s="77">
        <f>SUM(Gosforth:Ermelo!J456)</f>
        <v>0</v>
      </c>
      <c r="K456" s="79">
        <f>SUM(Gosforth:Ermelo!K456)</f>
        <v>0</v>
      </c>
      <c r="L456" s="79">
        <f>SUM(Gosforth:Ermelo!L456)</f>
        <v>0</v>
      </c>
      <c r="M456" s="79">
        <f>SUM(Gosforth:Ermelo!M456)</f>
        <v>0</v>
      </c>
      <c r="N456" s="79">
        <f>SUM(Gosforth:Ermelo!N456)</f>
        <v>0</v>
      </c>
      <c r="O456" s="79">
        <f>SUM(Gosforth:Ermelo!O456)</f>
        <v>0</v>
      </c>
      <c r="P456" s="79">
        <f>SUM(Gosforth:Ermelo!P456)</f>
        <v>0</v>
      </c>
      <c r="Q456" s="79">
        <f>SUM(Gosforth:Ermelo!Q456)</f>
        <v>0</v>
      </c>
      <c r="R456" s="79">
        <f>SUM(Gosforth:Ermelo!R456)</f>
        <v>0</v>
      </c>
      <c r="S456" s="79">
        <f>SUM(Gosforth:Ermelo!S456)</f>
        <v>0</v>
      </c>
      <c r="T456" s="79">
        <f>SUM(Gosforth:Ermelo!T456)</f>
        <v>0</v>
      </c>
      <c r="U456" s="78">
        <f>SUM(Gosforth:Ermelo!U456)</f>
        <v>0</v>
      </c>
      <c r="V456" s="77">
        <f>SUM(Gosforth:Ermelo!V456)</f>
        <v>0</v>
      </c>
      <c r="W456" s="79">
        <f>SUM(Gosforth:Ermelo!W456)</f>
        <v>0</v>
      </c>
      <c r="X456" s="79">
        <f>SUM(Gosforth:Ermelo!X456)</f>
        <v>0</v>
      </c>
      <c r="Y456" s="79">
        <f>SUM(Gosforth:Ermelo!Y456)</f>
        <v>0</v>
      </c>
      <c r="Z456" s="79">
        <f>SUM(Gosforth:Ermelo!Z456)</f>
        <v>0</v>
      </c>
      <c r="AA456" s="79">
        <f>SUM(Gosforth:Ermelo!AA456)</f>
        <v>0</v>
      </c>
      <c r="AB456" s="79">
        <f>SUM(Gosforth:Ermelo!AB456)</f>
        <v>0</v>
      </c>
      <c r="AC456" s="79">
        <f>SUM(Gosforth:Ermelo!AC456)</f>
        <v>0</v>
      </c>
      <c r="AD456" s="79">
        <f>SUM(Gosforth:Ermelo!AD456)</f>
        <v>0</v>
      </c>
      <c r="AE456" s="79">
        <f>SUM(Gosforth:Ermelo!AE456)</f>
        <v>0</v>
      </c>
      <c r="AF456" s="79">
        <f>SUM(Gosforth:Ermelo!AF456)</f>
        <v>0</v>
      </c>
      <c r="AG456" s="78">
        <f>SUM(Gosforth:Ermelo!AG456)</f>
        <v>0</v>
      </c>
      <c r="AH456" s="80">
        <f>SUM(Gosforth:Ermelo!AH456)</f>
        <v>0</v>
      </c>
      <c r="AI456" s="79">
        <f>SUM(Gosforth:Ermelo!AI456)</f>
        <v>0</v>
      </c>
      <c r="AJ456" s="79">
        <f>SUM(Gosforth:Ermelo!AJ456)</f>
        <v>0</v>
      </c>
      <c r="AK456" s="79">
        <f>SUM(Gosforth:Ermelo!AK456)</f>
        <v>0</v>
      </c>
      <c r="AL456" s="79">
        <f>SUM(Gosforth:Ermelo!AL456)</f>
        <v>0</v>
      </c>
      <c r="AM456" s="79">
        <f>SUM(Gosforth:Ermelo!AM456)</f>
        <v>0</v>
      </c>
      <c r="AN456" s="79">
        <f>SUM(Gosforth:Ermelo!AN456)</f>
        <v>0</v>
      </c>
      <c r="AO456" s="79">
        <f>SUM(Gosforth:Ermelo!AO456)</f>
        <v>0</v>
      </c>
      <c r="AP456" s="79">
        <f>SUM(Gosforth:Ermelo!AP456)</f>
        <v>0</v>
      </c>
      <c r="AQ456" s="79">
        <f>SUM(Gosforth:Ermelo!AQ456)</f>
        <v>0</v>
      </c>
      <c r="AR456" s="79">
        <f>SUM(Gosforth:Ermelo!AR456)</f>
        <v>0</v>
      </c>
      <c r="AS456" s="78">
        <f>SUM(Gosforth:Ermelo!AS456)</f>
        <v>0</v>
      </c>
      <c r="AT456" s="80">
        <f>SUM(Gosforth:Ermelo!AT456)</f>
        <v>0</v>
      </c>
      <c r="AU456" s="79">
        <f>SUM(Gosforth:Ermelo!AU456)</f>
        <v>0</v>
      </c>
      <c r="AV456" s="79">
        <f>SUM(Gosforth:Ermelo!AV456)</f>
        <v>0</v>
      </c>
      <c r="AW456" s="79">
        <f>SUM(Gosforth:Ermelo!AW456)</f>
        <v>0</v>
      </c>
      <c r="AX456" s="79">
        <f>SUM(Gosforth:Ermelo!AX456)</f>
        <v>0</v>
      </c>
      <c r="AY456" s="79">
        <f>SUM(Gosforth:Ermelo!AY456)</f>
        <v>0</v>
      </c>
      <c r="AZ456" s="79">
        <f>SUM(Gosforth:Ermelo!AZ456)</f>
        <v>0</v>
      </c>
      <c r="BA456" s="79">
        <f>SUM(Gosforth:Ermelo!BA456)</f>
        <v>0</v>
      </c>
      <c r="BB456" s="79">
        <f>SUM(Gosforth:Ermelo!BB456)</f>
        <v>0</v>
      </c>
      <c r="BC456" s="79">
        <f>SUM(Gosforth:Ermelo!BC456)</f>
        <v>0</v>
      </c>
      <c r="BD456" s="79">
        <f>SUM(Gosforth:Ermelo!BD456)</f>
        <v>0</v>
      </c>
      <c r="BE456" s="78">
        <f>SUM(Gosforth:Ermelo!BE456)</f>
        <v>0</v>
      </c>
      <c r="BF456" s="80">
        <f>SUM(Gosforth:Ermelo!BF456)</f>
        <v>0</v>
      </c>
      <c r="BG456" s="79">
        <f>SUM(Gosforth:Ermelo!BG456)</f>
        <v>0</v>
      </c>
      <c r="BH456" s="79">
        <f>SUM(Gosforth:Ermelo!BH456)</f>
        <v>0</v>
      </c>
      <c r="BI456" s="79">
        <f>SUM(Gosforth:Ermelo!BI456)</f>
        <v>0</v>
      </c>
      <c r="BJ456" s="79">
        <f>SUM(Gosforth:Ermelo!BJ456)</f>
        <v>0</v>
      </c>
      <c r="BK456" s="79">
        <f>SUM(Gosforth:Ermelo!BK456)</f>
        <v>0</v>
      </c>
      <c r="BL456" s="79">
        <f>SUM(Gosforth:Ermelo!BL456)</f>
        <v>0</v>
      </c>
      <c r="BM456" s="79">
        <f>SUM(Gosforth:Ermelo!BM456)</f>
        <v>0</v>
      </c>
      <c r="BN456" s="79">
        <f>SUM(Gosforth:Ermelo!BN456)</f>
        <v>0</v>
      </c>
      <c r="BO456" s="79">
        <f>SUM(Gosforth:Ermelo!BO456)</f>
        <v>0</v>
      </c>
      <c r="BP456" s="79">
        <f>SUM(Gosforth:Ermelo!BP456)</f>
        <v>0</v>
      </c>
      <c r="BQ456" s="78">
        <f>SUM(Gosforth:Ermelo!BQ456)</f>
        <v>0</v>
      </c>
      <c r="BR456" s="80">
        <f>SUM(Gosforth:Ermelo!BR456)</f>
        <v>0</v>
      </c>
      <c r="BS456" s="79">
        <f>SUM(Gosforth:Ermelo!BS456)</f>
        <v>0</v>
      </c>
      <c r="BT456" s="79">
        <f>SUM(Gosforth:Ermelo!BT456)</f>
        <v>0</v>
      </c>
      <c r="BU456" s="79">
        <f>SUM(Gosforth:Ermelo!BU456)</f>
        <v>0</v>
      </c>
      <c r="BV456" s="79">
        <f>SUM(Gosforth:Ermelo!BV456)</f>
        <v>0</v>
      </c>
      <c r="BW456" s="79">
        <f>SUM(Gosforth:Ermelo!BW456)</f>
        <v>0</v>
      </c>
      <c r="BX456" s="79">
        <f>SUM(Gosforth:Ermelo!BX456)</f>
        <v>0</v>
      </c>
      <c r="BY456" s="79">
        <f>SUM(Gosforth:Ermelo!BY456)</f>
        <v>0</v>
      </c>
      <c r="BZ456" s="79">
        <f>SUM(Gosforth:Ermelo!BZ456)</f>
        <v>0</v>
      </c>
      <c r="CA456" s="79">
        <f>SUM(Gosforth:Ermelo!CA456)</f>
        <v>0</v>
      </c>
      <c r="CB456" s="79">
        <f>SUM(Gosforth:Ermelo!CB456)</f>
        <v>0</v>
      </c>
      <c r="CC456" s="78">
        <f>SUM(Gosforth:Ermelo!CC456)</f>
        <v>0</v>
      </c>
      <c r="CD456" s="41" t="s">
        <v>54</v>
      </c>
    </row>
    <row r="457" spans="1:82" s="41" customFormat="1" ht="30">
      <c r="A457" s="45"/>
      <c r="B457" s="75" t="s">
        <v>847</v>
      </c>
      <c r="C457" s="131" t="str">
        <f>"Provision for civil works to convert Manual toll lanes to Mixed / Manual ETC lanes and Mixed / Manual ETC to Dedicated ETC (Incl signage) ("&amp; TEXT(F457,"#####,####") &amp;")"</f>
        <v>Provision for civil works to convert Manual toll lanes to Mixed / Manual ETC lanes and Mixed / Manual ETC to Dedicated ETC (Incl signage) (TRUE)</v>
      </c>
      <c r="D457" s="29" t="s">
        <v>351</v>
      </c>
      <c r="E457" s="266">
        <f>SUM(Gosforth:Ermelo!E457)</f>
        <v>5</v>
      </c>
      <c r="F457" s="221" t="b">
        <f>(Gosforth!G457+Dalpark!G457+Leandra!G457+Trichardt!G457+Ermelo!G457)=G457</f>
        <v>1</v>
      </c>
      <c r="G457" s="76">
        <f t="shared" si="128"/>
        <v>6600000</v>
      </c>
      <c r="H457" s="77">
        <f>SUM(Gosforth:Ermelo!H457)</f>
        <v>0</v>
      </c>
      <c r="I457" s="78">
        <f>SUM(Gosforth:Ermelo!I457)</f>
        <v>0</v>
      </c>
      <c r="J457" s="77">
        <f>SUM(Gosforth:Ermelo!J457)</f>
        <v>0</v>
      </c>
      <c r="K457" s="79">
        <f>SUM(Gosforth:Ermelo!K457)</f>
        <v>0</v>
      </c>
      <c r="L457" s="79">
        <f>SUM(Gosforth:Ermelo!L457)</f>
        <v>0</v>
      </c>
      <c r="M457" s="79">
        <f>SUM(Gosforth:Ermelo!M457)</f>
        <v>0</v>
      </c>
      <c r="N457" s="79">
        <f>SUM(Gosforth:Ermelo!N457)</f>
        <v>0</v>
      </c>
      <c r="O457" s="79">
        <f>SUM(Gosforth:Ermelo!O457)</f>
        <v>0</v>
      </c>
      <c r="P457" s="79">
        <f>SUM(Gosforth:Ermelo!P457)</f>
        <v>0</v>
      </c>
      <c r="Q457" s="79">
        <f>SUM(Gosforth:Ermelo!Q457)</f>
        <v>0</v>
      </c>
      <c r="R457" s="79">
        <f>SUM(Gosforth:Ermelo!R457)</f>
        <v>0</v>
      </c>
      <c r="S457" s="79">
        <f>SUM(Gosforth:Ermelo!S457)</f>
        <v>0</v>
      </c>
      <c r="T457" s="79">
        <f>SUM(Gosforth:Ermelo!T457)</f>
        <v>0</v>
      </c>
      <c r="U457" s="78">
        <f>SUM(Gosforth:Ermelo!U457)</f>
        <v>1100000.01</v>
      </c>
      <c r="V457" s="77">
        <f>SUM(Gosforth:Ermelo!V457)</f>
        <v>0</v>
      </c>
      <c r="W457" s="79">
        <f>SUM(Gosforth:Ermelo!W457)</f>
        <v>0</v>
      </c>
      <c r="X457" s="79">
        <f>SUM(Gosforth:Ermelo!X457)</f>
        <v>0</v>
      </c>
      <c r="Y457" s="79">
        <f>SUM(Gosforth:Ermelo!Y457)</f>
        <v>0</v>
      </c>
      <c r="Z457" s="79">
        <f>SUM(Gosforth:Ermelo!Z457)</f>
        <v>0</v>
      </c>
      <c r="AA457" s="79">
        <f>SUM(Gosforth:Ermelo!AA457)</f>
        <v>0</v>
      </c>
      <c r="AB457" s="79">
        <f>SUM(Gosforth:Ermelo!AB457)</f>
        <v>0</v>
      </c>
      <c r="AC457" s="79">
        <f>SUM(Gosforth:Ermelo!AC457)</f>
        <v>0</v>
      </c>
      <c r="AD457" s="79">
        <f>SUM(Gosforth:Ermelo!AD457)</f>
        <v>0</v>
      </c>
      <c r="AE457" s="79">
        <f>SUM(Gosforth:Ermelo!AE457)</f>
        <v>0</v>
      </c>
      <c r="AF457" s="79">
        <f>SUM(Gosforth:Ermelo!AF457)</f>
        <v>0</v>
      </c>
      <c r="AG457" s="78">
        <f>SUM(Gosforth:Ermelo!AG457)</f>
        <v>1100000.01</v>
      </c>
      <c r="AH457" s="80">
        <f>SUM(Gosforth:Ermelo!AH457)</f>
        <v>0</v>
      </c>
      <c r="AI457" s="79">
        <f>SUM(Gosforth:Ermelo!AI457)</f>
        <v>0</v>
      </c>
      <c r="AJ457" s="79">
        <f>SUM(Gosforth:Ermelo!AJ457)</f>
        <v>0</v>
      </c>
      <c r="AK457" s="79">
        <f>SUM(Gosforth:Ermelo!AK457)</f>
        <v>0</v>
      </c>
      <c r="AL457" s="79">
        <f>SUM(Gosforth:Ermelo!AL457)</f>
        <v>0</v>
      </c>
      <c r="AM457" s="79">
        <f>SUM(Gosforth:Ermelo!AM457)</f>
        <v>0</v>
      </c>
      <c r="AN457" s="79">
        <f>SUM(Gosforth:Ermelo!AN457)</f>
        <v>0</v>
      </c>
      <c r="AO457" s="79">
        <f>SUM(Gosforth:Ermelo!AO457)</f>
        <v>0</v>
      </c>
      <c r="AP457" s="79">
        <f>SUM(Gosforth:Ermelo!AP457)</f>
        <v>0</v>
      </c>
      <c r="AQ457" s="79">
        <f>SUM(Gosforth:Ermelo!AQ457)</f>
        <v>0</v>
      </c>
      <c r="AR457" s="79">
        <f>SUM(Gosforth:Ermelo!AR457)</f>
        <v>0</v>
      </c>
      <c r="AS457" s="78">
        <f>SUM(Gosforth:Ermelo!AS457)</f>
        <v>1100000.01</v>
      </c>
      <c r="AT457" s="80">
        <f>SUM(Gosforth:Ermelo!AT457)</f>
        <v>0</v>
      </c>
      <c r="AU457" s="79">
        <f>SUM(Gosforth:Ermelo!AU457)</f>
        <v>0</v>
      </c>
      <c r="AV457" s="79">
        <f>SUM(Gosforth:Ermelo!AV457)</f>
        <v>0</v>
      </c>
      <c r="AW457" s="79">
        <f>SUM(Gosforth:Ermelo!AW457)</f>
        <v>0</v>
      </c>
      <c r="AX457" s="79">
        <f>SUM(Gosforth:Ermelo!AX457)</f>
        <v>0</v>
      </c>
      <c r="AY457" s="79">
        <f>SUM(Gosforth:Ermelo!AY457)</f>
        <v>0</v>
      </c>
      <c r="AZ457" s="79">
        <f>SUM(Gosforth:Ermelo!AZ457)</f>
        <v>0</v>
      </c>
      <c r="BA457" s="79">
        <f>SUM(Gosforth:Ermelo!BA457)</f>
        <v>0</v>
      </c>
      <c r="BB457" s="79">
        <f>SUM(Gosforth:Ermelo!BB457)</f>
        <v>0</v>
      </c>
      <c r="BC457" s="79">
        <f>SUM(Gosforth:Ermelo!BC457)</f>
        <v>0</v>
      </c>
      <c r="BD457" s="79">
        <f>SUM(Gosforth:Ermelo!BD457)</f>
        <v>0</v>
      </c>
      <c r="BE457" s="78">
        <f>SUM(Gosforth:Ermelo!BE457)</f>
        <v>1100000.01</v>
      </c>
      <c r="BF457" s="80">
        <f>SUM(Gosforth:Ermelo!BF457)</f>
        <v>0</v>
      </c>
      <c r="BG457" s="79">
        <f>SUM(Gosforth:Ermelo!BG457)</f>
        <v>0</v>
      </c>
      <c r="BH457" s="79">
        <f>SUM(Gosforth:Ermelo!BH457)</f>
        <v>0</v>
      </c>
      <c r="BI457" s="79">
        <f>SUM(Gosforth:Ermelo!BI457)</f>
        <v>0</v>
      </c>
      <c r="BJ457" s="79">
        <f>SUM(Gosforth:Ermelo!BJ457)</f>
        <v>0</v>
      </c>
      <c r="BK457" s="79">
        <f>SUM(Gosforth:Ermelo!BK457)</f>
        <v>0</v>
      </c>
      <c r="BL457" s="79">
        <f>SUM(Gosforth:Ermelo!BL457)</f>
        <v>0</v>
      </c>
      <c r="BM457" s="79">
        <f>SUM(Gosforth:Ermelo!BM457)</f>
        <v>0</v>
      </c>
      <c r="BN457" s="79">
        <f>SUM(Gosforth:Ermelo!BN457)</f>
        <v>0</v>
      </c>
      <c r="BO457" s="79">
        <f>SUM(Gosforth:Ermelo!BO457)</f>
        <v>0</v>
      </c>
      <c r="BP457" s="79">
        <f>SUM(Gosforth:Ermelo!BP457)</f>
        <v>0</v>
      </c>
      <c r="BQ457" s="78">
        <f>SUM(Gosforth:Ermelo!BQ457)</f>
        <v>1100000.01</v>
      </c>
      <c r="BR457" s="80">
        <f>SUM(Gosforth:Ermelo!BR457)</f>
        <v>0</v>
      </c>
      <c r="BS457" s="79">
        <f>SUM(Gosforth:Ermelo!BS457)</f>
        <v>0</v>
      </c>
      <c r="BT457" s="79">
        <f>SUM(Gosforth:Ermelo!BT457)</f>
        <v>0</v>
      </c>
      <c r="BU457" s="79">
        <f>SUM(Gosforth:Ermelo!BU457)</f>
        <v>0</v>
      </c>
      <c r="BV457" s="79">
        <f>SUM(Gosforth:Ermelo!BV457)</f>
        <v>0</v>
      </c>
      <c r="BW457" s="79">
        <f>SUM(Gosforth:Ermelo!BW457)</f>
        <v>0</v>
      </c>
      <c r="BX457" s="79">
        <f>SUM(Gosforth:Ermelo!BX457)</f>
        <v>0</v>
      </c>
      <c r="BY457" s="79">
        <f>SUM(Gosforth:Ermelo!BY457)</f>
        <v>0</v>
      </c>
      <c r="BZ457" s="79">
        <f>SUM(Gosforth:Ermelo!BZ457)</f>
        <v>0</v>
      </c>
      <c r="CA457" s="79">
        <f>SUM(Gosforth:Ermelo!CA457)</f>
        <v>0</v>
      </c>
      <c r="CB457" s="79">
        <f>SUM(Gosforth:Ermelo!CB457)</f>
        <v>0</v>
      </c>
      <c r="CC457" s="78">
        <f>SUM(Gosforth:Ermelo!CC457)</f>
        <v>1099999.95</v>
      </c>
      <c r="CD457" s="41" t="s">
        <v>54</v>
      </c>
    </row>
    <row r="458" spans="1:82" s="41" customFormat="1" ht="30">
      <c r="A458" s="45"/>
      <c r="B458" s="26" t="s">
        <v>848</v>
      </c>
      <c r="C458" s="27" t="str">
        <f>"Provision for civil works to convert manual Toll lanes to Mixed Manual / ETC lanes (Incl signage) - Overhead charges and Profit in respect of B-6010-a ("&amp; TEXT(F458,"#.##%") &amp; ")"</f>
        <v>Provision for civil works to convert manual Toll lanes to Mixed Manual / ETC lanes (Incl signage) - Overhead charges and Profit in respect of B-6010-a (TRUE)</v>
      </c>
      <c r="D458" s="149" t="s">
        <v>353</v>
      </c>
      <c r="E458" s="266">
        <f>SUM(Gosforth:Ermelo!E458)</f>
        <v>6600000</v>
      </c>
      <c r="F458" s="221" t="b">
        <f>(Gosforth!G458+Dalpark!G458+Leandra!G458+Trichardt!G458+Ermelo!G458)=G458</f>
        <v>1</v>
      </c>
      <c r="G458" s="76">
        <f t="shared" si="128"/>
        <v>0</v>
      </c>
      <c r="H458" s="77">
        <f>SUM(Gosforth:Ermelo!H458)</f>
        <v>0</v>
      </c>
      <c r="I458" s="78">
        <f>SUM(Gosforth:Ermelo!I458)</f>
        <v>0</v>
      </c>
      <c r="J458" s="77">
        <f>SUM(Gosforth:Ermelo!J458)</f>
        <v>0</v>
      </c>
      <c r="K458" s="79">
        <f>SUM(Gosforth:Ermelo!K458)</f>
        <v>0</v>
      </c>
      <c r="L458" s="79">
        <f>SUM(Gosforth:Ermelo!L458)</f>
        <v>0</v>
      </c>
      <c r="M458" s="79">
        <f>SUM(Gosforth:Ermelo!M458)</f>
        <v>0</v>
      </c>
      <c r="N458" s="79">
        <f>SUM(Gosforth:Ermelo!N458)</f>
        <v>0</v>
      </c>
      <c r="O458" s="79">
        <f>SUM(Gosforth:Ermelo!O458)</f>
        <v>0</v>
      </c>
      <c r="P458" s="79">
        <f>SUM(Gosforth:Ermelo!P458)</f>
        <v>0</v>
      </c>
      <c r="Q458" s="79">
        <f>SUM(Gosforth:Ermelo!Q458)</f>
        <v>0</v>
      </c>
      <c r="R458" s="79">
        <f>SUM(Gosforth:Ermelo!R458)</f>
        <v>0</v>
      </c>
      <c r="S458" s="79">
        <f>SUM(Gosforth:Ermelo!S458)</f>
        <v>0</v>
      </c>
      <c r="T458" s="79">
        <f>SUM(Gosforth:Ermelo!T458)</f>
        <v>0</v>
      </c>
      <c r="U458" s="78">
        <f>SUM(Gosforth:Ermelo!U458)</f>
        <v>0</v>
      </c>
      <c r="V458" s="77">
        <f>SUM(Gosforth:Ermelo!V458)</f>
        <v>0</v>
      </c>
      <c r="W458" s="79">
        <f>SUM(Gosforth:Ermelo!W458)</f>
        <v>0</v>
      </c>
      <c r="X458" s="79">
        <f>SUM(Gosforth:Ermelo!X458)</f>
        <v>0</v>
      </c>
      <c r="Y458" s="79">
        <f>SUM(Gosforth:Ermelo!Y458)</f>
        <v>0</v>
      </c>
      <c r="Z458" s="79">
        <f>SUM(Gosforth:Ermelo!Z458)</f>
        <v>0</v>
      </c>
      <c r="AA458" s="79">
        <f>SUM(Gosforth:Ermelo!AA458)</f>
        <v>0</v>
      </c>
      <c r="AB458" s="79">
        <f>SUM(Gosforth:Ermelo!AB458)</f>
        <v>0</v>
      </c>
      <c r="AC458" s="79">
        <f>SUM(Gosforth:Ermelo!AC458)</f>
        <v>0</v>
      </c>
      <c r="AD458" s="79">
        <f>SUM(Gosforth:Ermelo!AD458)</f>
        <v>0</v>
      </c>
      <c r="AE458" s="79">
        <f>SUM(Gosforth:Ermelo!AE458)</f>
        <v>0</v>
      </c>
      <c r="AF458" s="79">
        <f>SUM(Gosforth:Ermelo!AF458)</f>
        <v>0</v>
      </c>
      <c r="AG458" s="78">
        <f>SUM(Gosforth:Ermelo!AG458)</f>
        <v>0</v>
      </c>
      <c r="AH458" s="80">
        <f>SUM(Gosforth:Ermelo!AH458)</f>
        <v>0</v>
      </c>
      <c r="AI458" s="79">
        <f>SUM(Gosforth:Ermelo!AI458)</f>
        <v>0</v>
      </c>
      <c r="AJ458" s="79">
        <f>SUM(Gosforth:Ermelo!AJ458)</f>
        <v>0</v>
      </c>
      <c r="AK458" s="79">
        <f>SUM(Gosforth:Ermelo!AK458)</f>
        <v>0</v>
      </c>
      <c r="AL458" s="79">
        <f>SUM(Gosforth:Ermelo!AL458)</f>
        <v>0</v>
      </c>
      <c r="AM458" s="79">
        <f>SUM(Gosforth:Ermelo!AM458)</f>
        <v>0</v>
      </c>
      <c r="AN458" s="79">
        <f>SUM(Gosforth:Ermelo!AN458)</f>
        <v>0</v>
      </c>
      <c r="AO458" s="79">
        <f>SUM(Gosforth:Ermelo!AO458)</f>
        <v>0</v>
      </c>
      <c r="AP458" s="79">
        <f>SUM(Gosforth:Ermelo!AP458)</f>
        <v>0</v>
      </c>
      <c r="AQ458" s="79">
        <f>SUM(Gosforth:Ermelo!AQ458)</f>
        <v>0</v>
      </c>
      <c r="AR458" s="79">
        <f>SUM(Gosforth:Ermelo!AR458)</f>
        <v>0</v>
      </c>
      <c r="AS458" s="78">
        <f>SUM(Gosforth:Ermelo!AS458)</f>
        <v>0</v>
      </c>
      <c r="AT458" s="80">
        <f>SUM(Gosforth:Ermelo!AT458)</f>
        <v>0</v>
      </c>
      <c r="AU458" s="79">
        <f>SUM(Gosforth:Ermelo!AU458)</f>
        <v>0</v>
      </c>
      <c r="AV458" s="79">
        <f>SUM(Gosforth:Ermelo!AV458)</f>
        <v>0</v>
      </c>
      <c r="AW458" s="79">
        <f>SUM(Gosforth:Ermelo!AW458)</f>
        <v>0</v>
      </c>
      <c r="AX458" s="79">
        <f>SUM(Gosforth:Ermelo!AX458)</f>
        <v>0</v>
      </c>
      <c r="AY458" s="79">
        <f>SUM(Gosforth:Ermelo!AY458)</f>
        <v>0</v>
      </c>
      <c r="AZ458" s="79">
        <f>SUM(Gosforth:Ermelo!AZ458)</f>
        <v>0</v>
      </c>
      <c r="BA458" s="79">
        <f>SUM(Gosforth:Ermelo!BA458)</f>
        <v>0</v>
      </c>
      <c r="BB458" s="79">
        <f>SUM(Gosforth:Ermelo!BB458)</f>
        <v>0</v>
      </c>
      <c r="BC458" s="79">
        <f>SUM(Gosforth:Ermelo!BC458)</f>
        <v>0</v>
      </c>
      <c r="BD458" s="79">
        <f>SUM(Gosforth:Ermelo!BD458)</f>
        <v>0</v>
      </c>
      <c r="BE458" s="78">
        <f>SUM(Gosforth:Ermelo!BE458)</f>
        <v>0</v>
      </c>
      <c r="BF458" s="80">
        <f>SUM(Gosforth:Ermelo!BF458)</f>
        <v>0</v>
      </c>
      <c r="BG458" s="79">
        <f>SUM(Gosforth:Ermelo!BG458)</f>
        <v>0</v>
      </c>
      <c r="BH458" s="79">
        <f>SUM(Gosforth:Ermelo!BH458)</f>
        <v>0</v>
      </c>
      <c r="BI458" s="79">
        <f>SUM(Gosforth:Ermelo!BI458)</f>
        <v>0</v>
      </c>
      <c r="BJ458" s="79">
        <f>SUM(Gosforth:Ermelo!BJ458)</f>
        <v>0</v>
      </c>
      <c r="BK458" s="79">
        <f>SUM(Gosforth:Ermelo!BK458)</f>
        <v>0</v>
      </c>
      <c r="BL458" s="79">
        <f>SUM(Gosforth:Ermelo!BL458)</f>
        <v>0</v>
      </c>
      <c r="BM458" s="79">
        <f>SUM(Gosforth:Ermelo!BM458)</f>
        <v>0</v>
      </c>
      <c r="BN458" s="79">
        <f>SUM(Gosforth:Ermelo!BN458)</f>
        <v>0</v>
      </c>
      <c r="BO458" s="79">
        <f>SUM(Gosforth:Ermelo!BO458)</f>
        <v>0</v>
      </c>
      <c r="BP458" s="79">
        <f>SUM(Gosforth:Ermelo!BP458)</f>
        <v>0</v>
      </c>
      <c r="BQ458" s="78">
        <f>SUM(Gosforth:Ermelo!BQ458)</f>
        <v>0</v>
      </c>
      <c r="BR458" s="80">
        <f>SUM(Gosforth:Ermelo!BR458)</f>
        <v>0</v>
      </c>
      <c r="BS458" s="79">
        <f>SUM(Gosforth:Ermelo!BS458)</f>
        <v>0</v>
      </c>
      <c r="BT458" s="79">
        <f>SUM(Gosforth:Ermelo!BT458)</f>
        <v>0</v>
      </c>
      <c r="BU458" s="79">
        <f>SUM(Gosforth:Ermelo!BU458)</f>
        <v>0</v>
      </c>
      <c r="BV458" s="79">
        <f>SUM(Gosforth:Ermelo!BV458)</f>
        <v>0</v>
      </c>
      <c r="BW458" s="79">
        <f>SUM(Gosforth:Ermelo!BW458)</f>
        <v>0</v>
      </c>
      <c r="BX458" s="79">
        <f>SUM(Gosforth:Ermelo!BX458)</f>
        <v>0</v>
      </c>
      <c r="BY458" s="79">
        <f>SUM(Gosforth:Ermelo!BY458)</f>
        <v>0</v>
      </c>
      <c r="BZ458" s="79">
        <f>SUM(Gosforth:Ermelo!BZ458)</f>
        <v>0</v>
      </c>
      <c r="CA458" s="79">
        <f>SUM(Gosforth:Ermelo!CA458)</f>
        <v>0</v>
      </c>
      <c r="CB458" s="79">
        <f>SUM(Gosforth:Ermelo!CB458)</f>
        <v>0</v>
      </c>
      <c r="CC458" s="78">
        <f>SUM(Gosforth:Ermelo!CC458)</f>
        <v>0</v>
      </c>
      <c r="CD458" s="41" t="s">
        <v>54</v>
      </c>
    </row>
    <row r="459" spans="1:82" s="41" customFormat="1" ht="15">
      <c r="A459" s="45"/>
      <c r="B459" s="75" t="s">
        <v>849</v>
      </c>
      <c r="C459" s="131" t="str">
        <f>"Provision for the upgrade of the plaza to the new SANRAL Brand ("&amp; TEXT(F459,"#####,####") &amp;")"</f>
        <v>Provision for the upgrade of the plaza to the new SANRAL Brand (TRUE)</v>
      </c>
      <c r="D459" s="29" t="s">
        <v>351</v>
      </c>
      <c r="E459" s="266">
        <f>SUM(Gosforth:Ermelo!E459)</f>
        <v>5</v>
      </c>
      <c r="F459" s="221" t="b">
        <f>(Gosforth!G459+Dalpark!G459+Leandra!G459+Trichardt!G459+Ermelo!G459)=G459</f>
        <v>1</v>
      </c>
      <c r="G459" s="76">
        <f t="shared" si="128"/>
        <v>1800000</v>
      </c>
      <c r="H459" s="77">
        <f>SUM(Gosforth:Ermelo!H459)</f>
        <v>0</v>
      </c>
      <c r="I459" s="78">
        <f>SUM(Gosforth:Ermelo!I459)</f>
        <v>0</v>
      </c>
      <c r="J459" s="77">
        <f>SUM(Gosforth:Ermelo!J459)</f>
        <v>0</v>
      </c>
      <c r="K459" s="79">
        <f>SUM(Gosforth:Ermelo!K459)</f>
        <v>0</v>
      </c>
      <c r="L459" s="79">
        <f>SUM(Gosforth:Ermelo!L459)</f>
        <v>0</v>
      </c>
      <c r="M459" s="79">
        <f>SUM(Gosforth:Ermelo!M459)</f>
        <v>0</v>
      </c>
      <c r="N459" s="79">
        <f>SUM(Gosforth:Ermelo!N459)</f>
        <v>0</v>
      </c>
      <c r="O459" s="79">
        <f>SUM(Gosforth:Ermelo!O459)</f>
        <v>0</v>
      </c>
      <c r="P459" s="79">
        <f>SUM(Gosforth:Ermelo!P459)</f>
        <v>0</v>
      </c>
      <c r="Q459" s="79">
        <f>SUM(Gosforth:Ermelo!Q459)</f>
        <v>0</v>
      </c>
      <c r="R459" s="79">
        <f>SUM(Gosforth:Ermelo!R459)</f>
        <v>0</v>
      </c>
      <c r="S459" s="79">
        <f>SUM(Gosforth:Ermelo!S459)</f>
        <v>0</v>
      </c>
      <c r="T459" s="79">
        <f>SUM(Gosforth:Ermelo!T459)</f>
        <v>0</v>
      </c>
      <c r="U459" s="78">
        <f>SUM(Gosforth:Ermelo!U459)</f>
        <v>300000</v>
      </c>
      <c r="V459" s="77">
        <f>SUM(Gosforth:Ermelo!V459)</f>
        <v>0</v>
      </c>
      <c r="W459" s="79">
        <f>SUM(Gosforth:Ermelo!W459)</f>
        <v>0</v>
      </c>
      <c r="X459" s="79">
        <f>SUM(Gosforth:Ermelo!X459)</f>
        <v>0</v>
      </c>
      <c r="Y459" s="79">
        <f>SUM(Gosforth:Ermelo!Y459)</f>
        <v>0</v>
      </c>
      <c r="Z459" s="79">
        <f>SUM(Gosforth:Ermelo!Z459)</f>
        <v>0</v>
      </c>
      <c r="AA459" s="79">
        <f>SUM(Gosforth:Ermelo!AA459)</f>
        <v>0</v>
      </c>
      <c r="AB459" s="79">
        <f>SUM(Gosforth:Ermelo!AB459)</f>
        <v>0</v>
      </c>
      <c r="AC459" s="79">
        <f>SUM(Gosforth:Ermelo!AC459)</f>
        <v>0</v>
      </c>
      <c r="AD459" s="79">
        <f>SUM(Gosforth:Ermelo!AD459)</f>
        <v>0</v>
      </c>
      <c r="AE459" s="79">
        <f>SUM(Gosforth:Ermelo!AE459)</f>
        <v>0</v>
      </c>
      <c r="AF459" s="79">
        <f>SUM(Gosforth:Ermelo!AF459)</f>
        <v>0</v>
      </c>
      <c r="AG459" s="78">
        <f>SUM(Gosforth:Ermelo!AG459)</f>
        <v>300000</v>
      </c>
      <c r="AH459" s="80">
        <f>SUM(Gosforth:Ermelo!AH459)</f>
        <v>0</v>
      </c>
      <c r="AI459" s="79">
        <f>SUM(Gosforth:Ermelo!AI459)</f>
        <v>0</v>
      </c>
      <c r="AJ459" s="79">
        <f>SUM(Gosforth:Ermelo!AJ459)</f>
        <v>0</v>
      </c>
      <c r="AK459" s="79">
        <f>SUM(Gosforth:Ermelo!AK459)</f>
        <v>0</v>
      </c>
      <c r="AL459" s="79">
        <f>SUM(Gosforth:Ermelo!AL459)</f>
        <v>0</v>
      </c>
      <c r="AM459" s="79">
        <f>SUM(Gosforth:Ermelo!AM459)</f>
        <v>0</v>
      </c>
      <c r="AN459" s="79">
        <f>SUM(Gosforth:Ermelo!AN459)</f>
        <v>0</v>
      </c>
      <c r="AO459" s="79">
        <f>SUM(Gosforth:Ermelo!AO459)</f>
        <v>0</v>
      </c>
      <c r="AP459" s="79">
        <f>SUM(Gosforth:Ermelo!AP459)</f>
        <v>0</v>
      </c>
      <c r="AQ459" s="79">
        <f>SUM(Gosforth:Ermelo!AQ459)</f>
        <v>0</v>
      </c>
      <c r="AR459" s="79">
        <f>SUM(Gosforth:Ermelo!AR459)</f>
        <v>0</v>
      </c>
      <c r="AS459" s="78">
        <f>SUM(Gosforth:Ermelo!AS459)</f>
        <v>300000</v>
      </c>
      <c r="AT459" s="80">
        <f>SUM(Gosforth:Ermelo!AT459)</f>
        <v>0</v>
      </c>
      <c r="AU459" s="79">
        <f>SUM(Gosforth:Ermelo!AU459)</f>
        <v>0</v>
      </c>
      <c r="AV459" s="79">
        <f>SUM(Gosforth:Ermelo!AV459)</f>
        <v>0</v>
      </c>
      <c r="AW459" s="79">
        <f>SUM(Gosforth:Ermelo!AW459)</f>
        <v>0</v>
      </c>
      <c r="AX459" s="79">
        <f>SUM(Gosforth:Ermelo!AX459)</f>
        <v>0</v>
      </c>
      <c r="AY459" s="79">
        <f>SUM(Gosforth:Ermelo!AY459)</f>
        <v>0</v>
      </c>
      <c r="AZ459" s="79">
        <f>SUM(Gosforth:Ermelo!AZ459)</f>
        <v>0</v>
      </c>
      <c r="BA459" s="79">
        <f>SUM(Gosforth:Ermelo!BA459)</f>
        <v>0</v>
      </c>
      <c r="BB459" s="79">
        <f>SUM(Gosforth:Ermelo!BB459)</f>
        <v>0</v>
      </c>
      <c r="BC459" s="79">
        <f>SUM(Gosforth:Ermelo!BC459)</f>
        <v>0</v>
      </c>
      <c r="BD459" s="79">
        <f>SUM(Gosforth:Ermelo!BD459)</f>
        <v>0</v>
      </c>
      <c r="BE459" s="78">
        <f>SUM(Gosforth:Ermelo!BE459)</f>
        <v>300000</v>
      </c>
      <c r="BF459" s="80">
        <f>SUM(Gosforth:Ermelo!BF459)</f>
        <v>0</v>
      </c>
      <c r="BG459" s="79">
        <f>SUM(Gosforth:Ermelo!BG459)</f>
        <v>0</v>
      </c>
      <c r="BH459" s="79">
        <f>SUM(Gosforth:Ermelo!BH459)</f>
        <v>0</v>
      </c>
      <c r="BI459" s="79">
        <f>SUM(Gosforth:Ermelo!BI459)</f>
        <v>0</v>
      </c>
      <c r="BJ459" s="79">
        <f>SUM(Gosforth:Ermelo!BJ459)</f>
        <v>0</v>
      </c>
      <c r="BK459" s="79">
        <f>SUM(Gosforth:Ermelo!BK459)</f>
        <v>0</v>
      </c>
      <c r="BL459" s="79">
        <f>SUM(Gosforth:Ermelo!BL459)</f>
        <v>0</v>
      </c>
      <c r="BM459" s="79">
        <f>SUM(Gosforth:Ermelo!BM459)</f>
        <v>0</v>
      </c>
      <c r="BN459" s="79">
        <f>SUM(Gosforth:Ermelo!BN459)</f>
        <v>0</v>
      </c>
      <c r="BO459" s="79">
        <f>SUM(Gosforth:Ermelo!BO459)</f>
        <v>0</v>
      </c>
      <c r="BP459" s="79">
        <f>SUM(Gosforth:Ermelo!BP459)</f>
        <v>0</v>
      </c>
      <c r="BQ459" s="78">
        <f>SUM(Gosforth:Ermelo!BQ459)</f>
        <v>300000</v>
      </c>
      <c r="BR459" s="80">
        <f>SUM(Gosforth:Ermelo!BR459)</f>
        <v>0</v>
      </c>
      <c r="BS459" s="79">
        <f>SUM(Gosforth:Ermelo!BS459)</f>
        <v>0</v>
      </c>
      <c r="BT459" s="79">
        <f>SUM(Gosforth:Ermelo!BT459)</f>
        <v>0</v>
      </c>
      <c r="BU459" s="79">
        <f>SUM(Gosforth:Ermelo!BU459)</f>
        <v>0</v>
      </c>
      <c r="BV459" s="79">
        <f>SUM(Gosforth:Ermelo!BV459)</f>
        <v>0</v>
      </c>
      <c r="BW459" s="79">
        <f>SUM(Gosforth:Ermelo!BW459)</f>
        <v>0</v>
      </c>
      <c r="BX459" s="79">
        <f>SUM(Gosforth:Ermelo!BX459)</f>
        <v>0</v>
      </c>
      <c r="BY459" s="79">
        <f>SUM(Gosforth:Ermelo!BY459)</f>
        <v>0</v>
      </c>
      <c r="BZ459" s="79">
        <f>SUM(Gosforth:Ermelo!BZ459)</f>
        <v>0</v>
      </c>
      <c r="CA459" s="79">
        <f>SUM(Gosforth:Ermelo!CA459)</f>
        <v>0</v>
      </c>
      <c r="CB459" s="79">
        <f>SUM(Gosforth:Ermelo!CB459)</f>
        <v>0</v>
      </c>
      <c r="CC459" s="78">
        <f>SUM(Gosforth:Ermelo!CC459)</f>
        <v>300000</v>
      </c>
      <c r="CD459" s="41" t="s">
        <v>54</v>
      </c>
    </row>
    <row r="460" spans="1:82" s="41" customFormat="1" ht="29" customHeight="1">
      <c r="A460" s="45"/>
      <c r="B460" s="26" t="s">
        <v>850</v>
      </c>
      <c r="C460" s="27" t="str">
        <f>"Provision for the upgrade of the plaza to the new SANRAL Brand - Overhead charges and Profit in respect of B-6011-a ("&amp; TEXT(F460,"#.##%") &amp; ")"</f>
        <v>Provision for the upgrade of the plaza to the new SANRAL Brand - Overhead charges and Profit in respect of B-6011-a (TRUE)</v>
      </c>
      <c r="D460" s="149" t="s">
        <v>353</v>
      </c>
      <c r="E460" s="266">
        <f>SUM(Gosforth:Ermelo!E460)</f>
        <v>1800000</v>
      </c>
      <c r="F460" s="221" t="b">
        <f>(Gosforth!G460+Dalpark!G460+Leandra!G460+Trichardt!G460+Ermelo!G460)=G460</f>
        <v>1</v>
      </c>
      <c r="G460" s="76">
        <f t="shared" si="128"/>
        <v>0</v>
      </c>
      <c r="H460" s="77">
        <f>SUM(Gosforth:Ermelo!H460)</f>
        <v>0</v>
      </c>
      <c r="I460" s="78">
        <f>SUM(Gosforth:Ermelo!I460)</f>
        <v>0</v>
      </c>
      <c r="J460" s="77">
        <f>SUM(Gosforth:Ermelo!J460)</f>
        <v>0</v>
      </c>
      <c r="K460" s="79">
        <f>SUM(Gosforth:Ermelo!K460)</f>
        <v>0</v>
      </c>
      <c r="L460" s="79">
        <f>SUM(Gosforth:Ermelo!L460)</f>
        <v>0</v>
      </c>
      <c r="M460" s="79">
        <f>SUM(Gosforth:Ermelo!M460)</f>
        <v>0</v>
      </c>
      <c r="N460" s="79">
        <f>SUM(Gosforth:Ermelo!N460)</f>
        <v>0</v>
      </c>
      <c r="O460" s="79">
        <f>SUM(Gosforth:Ermelo!O460)</f>
        <v>0</v>
      </c>
      <c r="P460" s="79">
        <f>SUM(Gosforth:Ermelo!P460)</f>
        <v>0</v>
      </c>
      <c r="Q460" s="79">
        <f>SUM(Gosforth:Ermelo!Q460)</f>
        <v>0</v>
      </c>
      <c r="R460" s="79">
        <f>SUM(Gosforth:Ermelo!R460)</f>
        <v>0</v>
      </c>
      <c r="S460" s="79">
        <f>SUM(Gosforth:Ermelo!S460)</f>
        <v>0</v>
      </c>
      <c r="T460" s="79">
        <f>SUM(Gosforth:Ermelo!T460)</f>
        <v>0</v>
      </c>
      <c r="U460" s="78">
        <f>SUM(Gosforth:Ermelo!U460)</f>
        <v>0</v>
      </c>
      <c r="V460" s="77">
        <f>SUM(Gosforth:Ermelo!V460)</f>
        <v>0</v>
      </c>
      <c r="W460" s="79">
        <f>SUM(Gosforth:Ermelo!W460)</f>
        <v>0</v>
      </c>
      <c r="X460" s="79">
        <f>SUM(Gosforth:Ermelo!X460)</f>
        <v>0</v>
      </c>
      <c r="Y460" s="79">
        <f>SUM(Gosforth:Ermelo!Y460)</f>
        <v>0</v>
      </c>
      <c r="Z460" s="79">
        <f>SUM(Gosforth:Ermelo!Z460)</f>
        <v>0</v>
      </c>
      <c r="AA460" s="79">
        <f>SUM(Gosforth:Ermelo!AA460)</f>
        <v>0</v>
      </c>
      <c r="AB460" s="79">
        <f>SUM(Gosforth:Ermelo!AB460)</f>
        <v>0</v>
      </c>
      <c r="AC460" s="79">
        <f>SUM(Gosforth:Ermelo!AC460)</f>
        <v>0</v>
      </c>
      <c r="AD460" s="79">
        <f>SUM(Gosforth:Ermelo!AD460)</f>
        <v>0</v>
      </c>
      <c r="AE460" s="79">
        <f>SUM(Gosforth:Ermelo!AE460)</f>
        <v>0</v>
      </c>
      <c r="AF460" s="79">
        <f>SUM(Gosforth:Ermelo!AF460)</f>
        <v>0</v>
      </c>
      <c r="AG460" s="78">
        <f>SUM(Gosforth:Ermelo!AG460)</f>
        <v>0</v>
      </c>
      <c r="AH460" s="80">
        <f>SUM(Gosforth:Ermelo!AH460)</f>
        <v>0</v>
      </c>
      <c r="AI460" s="79">
        <f>SUM(Gosforth:Ermelo!AI460)</f>
        <v>0</v>
      </c>
      <c r="AJ460" s="79">
        <f>SUM(Gosforth:Ermelo!AJ460)</f>
        <v>0</v>
      </c>
      <c r="AK460" s="79">
        <f>SUM(Gosforth:Ermelo!AK460)</f>
        <v>0</v>
      </c>
      <c r="AL460" s="79">
        <f>SUM(Gosforth:Ermelo!AL460)</f>
        <v>0</v>
      </c>
      <c r="AM460" s="79">
        <f>SUM(Gosforth:Ermelo!AM460)</f>
        <v>0</v>
      </c>
      <c r="AN460" s="79">
        <f>SUM(Gosforth:Ermelo!AN460)</f>
        <v>0</v>
      </c>
      <c r="AO460" s="79">
        <f>SUM(Gosforth:Ermelo!AO460)</f>
        <v>0</v>
      </c>
      <c r="AP460" s="79">
        <f>SUM(Gosforth:Ermelo!AP460)</f>
        <v>0</v>
      </c>
      <c r="AQ460" s="79">
        <f>SUM(Gosforth:Ermelo!AQ460)</f>
        <v>0</v>
      </c>
      <c r="AR460" s="79">
        <f>SUM(Gosforth:Ermelo!AR460)</f>
        <v>0</v>
      </c>
      <c r="AS460" s="78">
        <f>SUM(Gosforth:Ermelo!AS460)</f>
        <v>0</v>
      </c>
      <c r="AT460" s="80">
        <f>SUM(Gosforth:Ermelo!AT460)</f>
        <v>0</v>
      </c>
      <c r="AU460" s="79">
        <f>SUM(Gosforth:Ermelo!AU460)</f>
        <v>0</v>
      </c>
      <c r="AV460" s="79">
        <f>SUM(Gosforth:Ermelo!AV460)</f>
        <v>0</v>
      </c>
      <c r="AW460" s="79">
        <f>SUM(Gosforth:Ermelo!AW460)</f>
        <v>0</v>
      </c>
      <c r="AX460" s="79">
        <f>SUM(Gosforth:Ermelo!AX460)</f>
        <v>0</v>
      </c>
      <c r="AY460" s="79">
        <f>SUM(Gosforth:Ermelo!AY460)</f>
        <v>0</v>
      </c>
      <c r="AZ460" s="79">
        <f>SUM(Gosforth:Ermelo!AZ460)</f>
        <v>0</v>
      </c>
      <c r="BA460" s="79">
        <f>SUM(Gosforth:Ermelo!BA460)</f>
        <v>0</v>
      </c>
      <c r="BB460" s="79">
        <f>SUM(Gosforth:Ermelo!BB460)</f>
        <v>0</v>
      </c>
      <c r="BC460" s="79">
        <f>SUM(Gosforth:Ermelo!BC460)</f>
        <v>0</v>
      </c>
      <c r="BD460" s="79">
        <f>SUM(Gosforth:Ermelo!BD460)</f>
        <v>0</v>
      </c>
      <c r="BE460" s="78">
        <f>SUM(Gosforth:Ermelo!BE460)</f>
        <v>0</v>
      </c>
      <c r="BF460" s="80">
        <f>SUM(Gosforth:Ermelo!BF460)</f>
        <v>0</v>
      </c>
      <c r="BG460" s="79">
        <f>SUM(Gosforth:Ermelo!BG460)</f>
        <v>0</v>
      </c>
      <c r="BH460" s="79">
        <f>SUM(Gosforth:Ermelo!BH460)</f>
        <v>0</v>
      </c>
      <c r="BI460" s="79">
        <f>SUM(Gosforth:Ermelo!BI460)</f>
        <v>0</v>
      </c>
      <c r="BJ460" s="79">
        <f>SUM(Gosforth:Ermelo!BJ460)</f>
        <v>0</v>
      </c>
      <c r="BK460" s="79">
        <f>SUM(Gosforth:Ermelo!BK460)</f>
        <v>0</v>
      </c>
      <c r="BL460" s="79">
        <f>SUM(Gosforth:Ermelo!BL460)</f>
        <v>0</v>
      </c>
      <c r="BM460" s="79">
        <f>SUM(Gosforth:Ermelo!BM460)</f>
        <v>0</v>
      </c>
      <c r="BN460" s="79">
        <f>SUM(Gosforth:Ermelo!BN460)</f>
        <v>0</v>
      </c>
      <c r="BO460" s="79">
        <f>SUM(Gosforth:Ermelo!BO460)</f>
        <v>0</v>
      </c>
      <c r="BP460" s="79">
        <f>SUM(Gosforth:Ermelo!BP460)</f>
        <v>0</v>
      </c>
      <c r="BQ460" s="78">
        <f>SUM(Gosforth:Ermelo!BQ460)</f>
        <v>0</v>
      </c>
      <c r="BR460" s="80">
        <f>SUM(Gosforth:Ermelo!BR460)</f>
        <v>0</v>
      </c>
      <c r="BS460" s="79">
        <f>SUM(Gosforth:Ermelo!BS460)</f>
        <v>0</v>
      </c>
      <c r="BT460" s="79">
        <f>SUM(Gosforth:Ermelo!BT460)</f>
        <v>0</v>
      </c>
      <c r="BU460" s="79">
        <f>SUM(Gosforth:Ermelo!BU460)</f>
        <v>0</v>
      </c>
      <c r="BV460" s="79">
        <f>SUM(Gosforth:Ermelo!BV460)</f>
        <v>0</v>
      </c>
      <c r="BW460" s="79">
        <f>SUM(Gosforth:Ermelo!BW460)</f>
        <v>0</v>
      </c>
      <c r="BX460" s="79">
        <f>SUM(Gosforth:Ermelo!BX460)</f>
        <v>0</v>
      </c>
      <c r="BY460" s="79">
        <f>SUM(Gosforth:Ermelo!BY460)</f>
        <v>0</v>
      </c>
      <c r="BZ460" s="79">
        <f>SUM(Gosforth:Ermelo!BZ460)</f>
        <v>0</v>
      </c>
      <c r="CA460" s="79">
        <f>SUM(Gosforth:Ermelo!CA460)</f>
        <v>0</v>
      </c>
      <c r="CB460" s="79">
        <f>SUM(Gosforth:Ermelo!CB460)</f>
        <v>0</v>
      </c>
      <c r="CC460" s="78">
        <f>SUM(Gosforth:Ermelo!CC460)</f>
        <v>0</v>
      </c>
      <c r="CD460" s="41" t="s">
        <v>54</v>
      </c>
    </row>
    <row r="461" spans="1:82" s="41" customFormat="1" ht="15">
      <c r="A461" s="45"/>
      <c r="B461" s="75" t="s">
        <v>851</v>
      </c>
      <c r="C461" s="131" t="str">
        <f>"Provision for the upgrade/replacement of Electrical Energy saving equipment ("&amp; TEXT(F461,"#####,####") &amp;")"</f>
        <v>Provision for the upgrade/replacement of Electrical Energy saving equipment (TRUE)</v>
      </c>
      <c r="D461" s="29" t="s">
        <v>351</v>
      </c>
      <c r="E461" s="266">
        <f>SUM(Gosforth:Ermelo!E461)</f>
        <v>5</v>
      </c>
      <c r="F461" s="221" t="b">
        <f>(Gosforth!G461+Dalpark!G461+Leandra!G461+Trichardt!G461+Ermelo!G461)=G461</f>
        <v>1</v>
      </c>
      <c r="G461" s="76">
        <f t="shared" si="128"/>
        <v>20271580</v>
      </c>
      <c r="H461" s="77">
        <f>SUM(Gosforth:Ermelo!H461)</f>
        <v>0</v>
      </c>
      <c r="I461" s="78">
        <f>SUM(Gosforth:Ermelo!I461)</f>
        <v>0</v>
      </c>
      <c r="J461" s="77">
        <f>SUM(Gosforth:Ermelo!J461)</f>
        <v>0</v>
      </c>
      <c r="K461" s="79">
        <f>SUM(Gosforth:Ermelo!K461)</f>
        <v>0</v>
      </c>
      <c r="L461" s="79">
        <f>SUM(Gosforth:Ermelo!L461)</f>
        <v>0</v>
      </c>
      <c r="M461" s="79">
        <f>SUM(Gosforth:Ermelo!M461)</f>
        <v>0</v>
      </c>
      <c r="N461" s="79">
        <f>SUM(Gosforth:Ermelo!N461)</f>
        <v>0</v>
      </c>
      <c r="O461" s="79">
        <f>SUM(Gosforth:Ermelo!O461)</f>
        <v>0</v>
      </c>
      <c r="P461" s="79">
        <f>SUM(Gosforth:Ermelo!P461)</f>
        <v>0</v>
      </c>
      <c r="Q461" s="79">
        <f>SUM(Gosforth:Ermelo!Q461)</f>
        <v>0</v>
      </c>
      <c r="R461" s="79">
        <f>SUM(Gosforth:Ermelo!R461)</f>
        <v>0</v>
      </c>
      <c r="S461" s="79">
        <f>SUM(Gosforth:Ermelo!S461)</f>
        <v>0</v>
      </c>
      <c r="T461" s="79">
        <f>SUM(Gosforth:Ermelo!T461)</f>
        <v>0</v>
      </c>
      <c r="U461" s="78">
        <f>SUM(Gosforth:Ermelo!U461)</f>
        <v>3378596.65</v>
      </c>
      <c r="V461" s="77">
        <f>SUM(Gosforth:Ermelo!V461)</f>
        <v>0</v>
      </c>
      <c r="W461" s="79">
        <f>SUM(Gosforth:Ermelo!W461)</f>
        <v>0</v>
      </c>
      <c r="X461" s="79">
        <f>SUM(Gosforth:Ermelo!X461)</f>
        <v>0</v>
      </c>
      <c r="Y461" s="79">
        <f>SUM(Gosforth:Ermelo!Y461)</f>
        <v>0</v>
      </c>
      <c r="Z461" s="79">
        <f>SUM(Gosforth:Ermelo!Z461)</f>
        <v>0</v>
      </c>
      <c r="AA461" s="79">
        <f>SUM(Gosforth:Ermelo!AA461)</f>
        <v>0</v>
      </c>
      <c r="AB461" s="79">
        <f>SUM(Gosforth:Ermelo!AB461)</f>
        <v>0</v>
      </c>
      <c r="AC461" s="79">
        <f>SUM(Gosforth:Ermelo!AC461)</f>
        <v>0</v>
      </c>
      <c r="AD461" s="79">
        <f>SUM(Gosforth:Ermelo!AD461)</f>
        <v>0</v>
      </c>
      <c r="AE461" s="79">
        <f>SUM(Gosforth:Ermelo!AE461)</f>
        <v>0</v>
      </c>
      <c r="AF461" s="79">
        <f>SUM(Gosforth:Ermelo!AF461)</f>
        <v>0</v>
      </c>
      <c r="AG461" s="78">
        <f>SUM(Gosforth:Ermelo!AG461)</f>
        <v>3378596.65</v>
      </c>
      <c r="AH461" s="80">
        <f>SUM(Gosforth:Ermelo!AH461)</f>
        <v>0</v>
      </c>
      <c r="AI461" s="79">
        <f>SUM(Gosforth:Ermelo!AI461)</f>
        <v>0</v>
      </c>
      <c r="AJ461" s="79">
        <f>SUM(Gosforth:Ermelo!AJ461)</f>
        <v>0</v>
      </c>
      <c r="AK461" s="79">
        <f>SUM(Gosforth:Ermelo!AK461)</f>
        <v>0</v>
      </c>
      <c r="AL461" s="79">
        <f>SUM(Gosforth:Ermelo!AL461)</f>
        <v>0</v>
      </c>
      <c r="AM461" s="79">
        <f>SUM(Gosforth:Ermelo!AM461)</f>
        <v>0</v>
      </c>
      <c r="AN461" s="79">
        <f>SUM(Gosforth:Ermelo!AN461)</f>
        <v>0</v>
      </c>
      <c r="AO461" s="79">
        <f>SUM(Gosforth:Ermelo!AO461)</f>
        <v>0</v>
      </c>
      <c r="AP461" s="79">
        <f>SUM(Gosforth:Ermelo!AP461)</f>
        <v>0</v>
      </c>
      <c r="AQ461" s="79">
        <f>SUM(Gosforth:Ermelo!AQ461)</f>
        <v>0</v>
      </c>
      <c r="AR461" s="79">
        <f>SUM(Gosforth:Ermelo!AR461)</f>
        <v>0</v>
      </c>
      <c r="AS461" s="78">
        <f>SUM(Gosforth:Ermelo!AS461)</f>
        <v>3378596.65</v>
      </c>
      <c r="AT461" s="80">
        <f>SUM(Gosforth:Ermelo!AT461)</f>
        <v>0</v>
      </c>
      <c r="AU461" s="79">
        <f>SUM(Gosforth:Ermelo!AU461)</f>
        <v>0</v>
      </c>
      <c r="AV461" s="79">
        <f>SUM(Gosforth:Ermelo!AV461)</f>
        <v>0</v>
      </c>
      <c r="AW461" s="79">
        <f>SUM(Gosforth:Ermelo!AW461)</f>
        <v>0</v>
      </c>
      <c r="AX461" s="79">
        <f>SUM(Gosforth:Ermelo!AX461)</f>
        <v>0</v>
      </c>
      <c r="AY461" s="79">
        <f>SUM(Gosforth:Ermelo!AY461)</f>
        <v>0</v>
      </c>
      <c r="AZ461" s="79">
        <f>SUM(Gosforth:Ermelo!AZ461)</f>
        <v>0</v>
      </c>
      <c r="BA461" s="79">
        <f>SUM(Gosforth:Ermelo!BA461)</f>
        <v>0</v>
      </c>
      <c r="BB461" s="79">
        <f>SUM(Gosforth:Ermelo!BB461)</f>
        <v>0</v>
      </c>
      <c r="BC461" s="79">
        <f>SUM(Gosforth:Ermelo!BC461)</f>
        <v>0</v>
      </c>
      <c r="BD461" s="79">
        <f>SUM(Gosforth:Ermelo!BD461)</f>
        <v>0</v>
      </c>
      <c r="BE461" s="78">
        <f>SUM(Gosforth:Ermelo!BE461)</f>
        <v>3378596.65</v>
      </c>
      <c r="BF461" s="80">
        <f>SUM(Gosforth:Ermelo!BF461)</f>
        <v>0</v>
      </c>
      <c r="BG461" s="79">
        <f>SUM(Gosforth:Ermelo!BG461)</f>
        <v>0</v>
      </c>
      <c r="BH461" s="79">
        <f>SUM(Gosforth:Ermelo!BH461)</f>
        <v>0</v>
      </c>
      <c r="BI461" s="79">
        <f>SUM(Gosforth:Ermelo!BI461)</f>
        <v>0</v>
      </c>
      <c r="BJ461" s="79">
        <f>SUM(Gosforth:Ermelo!BJ461)</f>
        <v>0</v>
      </c>
      <c r="BK461" s="79">
        <f>SUM(Gosforth:Ermelo!BK461)</f>
        <v>0</v>
      </c>
      <c r="BL461" s="79">
        <f>SUM(Gosforth:Ermelo!BL461)</f>
        <v>0</v>
      </c>
      <c r="BM461" s="79">
        <f>SUM(Gosforth:Ermelo!BM461)</f>
        <v>0</v>
      </c>
      <c r="BN461" s="79">
        <f>SUM(Gosforth:Ermelo!BN461)</f>
        <v>0</v>
      </c>
      <c r="BO461" s="79">
        <f>SUM(Gosforth:Ermelo!BO461)</f>
        <v>0</v>
      </c>
      <c r="BP461" s="79">
        <f>SUM(Gosforth:Ermelo!BP461)</f>
        <v>0</v>
      </c>
      <c r="BQ461" s="78">
        <f>SUM(Gosforth:Ermelo!BQ461)</f>
        <v>3378596.65</v>
      </c>
      <c r="BR461" s="80">
        <f>SUM(Gosforth:Ermelo!BR461)</f>
        <v>0</v>
      </c>
      <c r="BS461" s="79">
        <f>SUM(Gosforth:Ermelo!BS461)</f>
        <v>0</v>
      </c>
      <c r="BT461" s="79">
        <f>SUM(Gosforth:Ermelo!BT461)</f>
        <v>0</v>
      </c>
      <c r="BU461" s="79">
        <f>SUM(Gosforth:Ermelo!BU461)</f>
        <v>0</v>
      </c>
      <c r="BV461" s="79">
        <f>SUM(Gosforth:Ermelo!BV461)</f>
        <v>0</v>
      </c>
      <c r="BW461" s="79">
        <f>SUM(Gosforth:Ermelo!BW461)</f>
        <v>0</v>
      </c>
      <c r="BX461" s="79">
        <f>SUM(Gosforth:Ermelo!BX461)</f>
        <v>0</v>
      </c>
      <c r="BY461" s="79">
        <f>SUM(Gosforth:Ermelo!BY461)</f>
        <v>0</v>
      </c>
      <c r="BZ461" s="79">
        <f>SUM(Gosforth:Ermelo!BZ461)</f>
        <v>0</v>
      </c>
      <c r="CA461" s="79">
        <f>SUM(Gosforth:Ermelo!CA461)</f>
        <v>0</v>
      </c>
      <c r="CB461" s="79">
        <f>SUM(Gosforth:Ermelo!CB461)</f>
        <v>0</v>
      </c>
      <c r="CC461" s="78">
        <f>SUM(Gosforth:Ermelo!CC461)</f>
        <v>3378596.75</v>
      </c>
      <c r="CD461" s="41" t="s">
        <v>54</v>
      </c>
    </row>
    <row r="462" spans="1:82" s="41" customFormat="1" ht="30">
      <c r="A462" s="45"/>
      <c r="B462" s="26" t="s">
        <v>852</v>
      </c>
      <c r="C462" s="27" t="str">
        <f>"Provision for the upgrade/replacement of Electrical Energy saving equipment - Overhead Charges and profit in respect of B-6012-a ("&amp; TEXT(F462,"#.##%") &amp; ")"</f>
        <v>Provision for the upgrade/replacement of Electrical Energy saving equipment - Overhead Charges and profit in respect of B-6012-a (TRUE)</v>
      </c>
      <c r="D462" s="149" t="s">
        <v>353</v>
      </c>
      <c r="E462" s="266">
        <f>SUM(Gosforth:Ermelo!E462)</f>
        <v>20271580</v>
      </c>
      <c r="F462" s="221" t="b">
        <f>(Gosforth!G462+Dalpark!G462+Leandra!G462+Trichardt!G462+Ermelo!G462)=G462</f>
        <v>1</v>
      </c>
      <c r="G462" s="76">
        <f t="shared" si="128"/>
        <v>0</v>
      </c>
      <c r="H462" s="77">
        <f>SUM(Gosforth:Ermelo!H462)</f>
        <v>0</v>
      </c>
      <c r="I462" s="78">
        <f>SUM(Gosforth:Ermelo!I462)</f>
        <v>0</v>
      </c>
      <c r="J462" s="77">
        <f>SUM(Gosforth:Ermelo!J462)</f>
        <v>0</v>
      </c>
      <c r="K462" s="79">
        <f>SUM(Gosforth:Ermelo!K462)</f>
        <v>0</v>
      </c>
      <c r="L462" s="79">
        <f>SUM(Gosforth:Ermelo!L462)</f>
        <v>0</v>
      </c>
      <c r="M462" s="79">
        <f>SUM(Gosforth:Ermelo!M462)</f>
        <v>0</v>
      </c>
      <c r="N462" s="79">
        <f>SUM(Gosforth:Ermelo!N462)</f>
        <v>0</v>
      </c>
      <c r="O462" s="79">
        <f>SUM(Gosforth:Ermelo!O462)</f>
        <v>0</v>
      </c>
      <c r="P462" s="79">
        <f>SUM(Gosforth:Ermelo!P462)</f>
        <v>0</v>
      </c>
      <c r="Q462" s="79">
        <f>SUM(Gosforth:Ermelo!Q462)</f>
        <v>0</v>
      </c>
      <c r="R462" s="79">
        <f>SUM(Gosforth:Ermelo!R462)</f>
        <v>0</v>
      </c>
      <c r="S462" s="79">
        <f>SUM(Gosforth:Ermelo!S462)</f>
        <v>0</v>
      </c>
      <c r="T462" s="79">
        <f>SUM(Gosforth:Ermelo!T462)</f>
        <v>0</v>
      </c>
      <c r="U462" s="78">
        <f>SUM(Gosforth:Ermelo!U462)</f>
        <v>0</v>
      </c>
      <c r="V462" s="77">
        <f>SUM(Gosforth:Ermelo!V462)</f>
        <v>0</v>
      </c>
      <c r="W462" s="79">
        <f>SUM(Gosforth:Ermelo!W462)</f>
        <v>0</v>
      </c>
      <c r="X462" s="79">
        <f>SUM(Gosforth:Ermelo!X462)</f>
        <v>0</v>
      </c>
      <c r="Y462" s="79">
        <f>SUM(Gosforth:Ermelo!Y462)</f>
        <v>0</v>
      </c>
      <c r="Z462" s="79">
        <f>SUM(Gosforth:Ermelo!Z462)</f>
        <v>0</v>
      </c>
      <c r="AA462" s="79">
        <f>SUM(Gosforth:Ermelo!AA462)</f>
        <v>0</v>
      </c>
      <c r="AB462" s="79">
        <f>SUM(Gosforth:Ermelo!AB462)</f>
        <v>0</v>
      </c>
      <c r="AC462" s="79">
        <f>SUM(Gosforth:Ermelo!AC462)</f>
        <v>0</v>
      </c>
      <c r="AD462" s="79">
        <f>SUM(Gosforth:Ermelo!AD462)</f>
        <v>0</v>
      </c>
      <c r="AE462" s="79">
        <f>SUM(Gosforth:Ermelo!AE462)</f>
        <v>0</v>
      </c>
      <c r="AF462" s="79">
        <f>SUM(Gosforth:Ermelo!AF462)</f>
        <v>0</v>
      </c>
      <c r="AG462" s="78">
        <f>SUM(Gosforth:Ermelo!AG462)</f>
        <v>0</v>
      </c>
      <c r="AH462" s="80">
        <f>SUM(Gosforth:Ermelo!AH462)</f>
        <v>0</v>
      </c>
      <c r="AI462" s="79">
        <f>SUM(Gosforth:Ermelo!AI462)</f>
        <v>0</v>
      </c>
      <c r="AJ462" s="79">
        <f>SUM(Gosforth:Ermelo!AJ462)</f>
        <v>0</v>
      </c>
      <c r="AK462" s="79">
        <f>SUM(Gosforth:Ermelo!AK462)</f>
        <v>0</v>
      </c>
      <c r="AL462" s="79">
        <f>SUM(Gosforth:Ermelo!AL462)</f>
        <v>0</v>
      </c>
      <c r="AM462" s="79">
        <f>SUM(Gosforth:Ermelo!AM462)</f>
        <v>0</v>
      </c>
      <c r="AN462" s="79">
        <f>SUM(Gosforth:Ermelo!AN462)</f>
        <v>0</v>
      </c>
      <c r="AO462" s="79">
        <f>SUM(Gosforth:Ermelo!AO462)</f>
        <v>0</v>
      </c>
      <c r="AP462" s="79">
        <f>SUM(Gosforth:Ermelo!AP462)</f>
        <v>0</v>
      </c>
      <c r="AQ462" s="79">
        <f>SUM(Gosforth:Ermelo!AQ462)</f>
        <v>0</v>
      </c>
      <c r="AR462" s="79">
        <f>SUM(Gosforth:Ermelo!AR462)</f>
        <v>0</v>
      </c>
      <c r="AS462" s="78">
        <f>SUM(Gosforth:Ermelo!AS462)</f>
        <v>0</v>
      </c>
      <c r="AT462" s="80">
        <f>SUM(Gosforth:Ermelo!AT462)</f>
        <v>0</v>
      </c>
      <c r="AU462" s="79">
        <f>SUM(Gosforth:Ermelo!AU462)</f>
        <v>0</v>
      </c>
      <c r="AV462" s="79">
        <f>SUM(Gosforth:Ermelo!AV462)</f>
        <v>0</v>
      </c>
      <c r="AW462" s="79">
        <f>SUM(Gosforth:Ermelo!AW462)</f>
        <v>0</v>
      </c>
      <c r="AX462" s="79">
        <f>SUM(Gosforth:Ermelo!AX462)</f>
        <v>0</v>
      </c>
      <c r="AY462" s="79">
        <f>SUM(Gosforth:Ermelo!AY462)</f>
        <v>0</v>
      </c>
      <c r="AZ462" s="79">
        <f>SUM(Gosforth:Ermelo!AZ462)</f>
        <v>0</v>
      </c>
      <c r="BA462" s="79">
        <f>SUM(Gosforth:Ermelo!BA462)</f>
        <v>0</v>
      </c>
      <c r="BB462" s="79">
        <f>SUM(Gosforth:Ermelo!BB462)</f>
        <v>0</v>
      </c>
      <c r="BC462" s="79">
        <f>SUM(Gosforth:Ermelo!BC462)</f>
        <v>0</v>
      </c>
      <c r="BD462" s="79">
        <f>SUM(Gosforth:Ermelo!BD462)</f>
        <v>0</v>
      </c>
      <c r="BE462" s="78">
        <f>SUM(Gosforth:Ermelo!BE462)</f>
        <v>0</v>
      </c>
      <c r="BF462" s="80">
        <f>SUM(Gosforth:Ermelo!BF462)</f>
        <v>0</v>
      </c>
      <c r="BG462" s="79">
        <f>SUM(Gosforth:Ermelo!BG462)</f>
        <v>0</v>
      </c>
      <c r="BH462" s="79">
        <f>SUM(Gosforth:Ermelo!BH462)</f>
        <v>0</v>
      </c>
      <c r="BI462" s="79">
        <f>SUM(Gosforth:Ermelo!BI462)</f>
        <v>0</v>
      </c>
      <c r="BJ462" s="79">
        <f>SUM(Gosforth:Ermelo!BJ462)</f>
        <v>0</v>
      </c>
      <c r="BK462" s="79">
        <f>SUM(Gosforth:Ermelo!BK462)</f>
        <v>0</v>
      </c>
      <c r="BL462" s="79">
        <f>SUM(Gosforth:Ermelo!BL462)</f>
        <v>0</v>
      </c>
      <c r="BM462" s="79">
        <f>SUM(Gosforth:Ermelo!BM462)</f>
        <v>0</v>
      </c>
      <c r="BN462" s="79">
        <f>SUM(Gosforth:Ermelo!BN462)</f>
        <v>0</v>
      </c>
      <c r="BO462" s="79">
        <f>SUM(Gosforth:Ermelo!BO462)</f>
        <v>0</v>
      </c>
      <c r="BP462" s="79">
        <f>SUM(Gosforth:Ermelo!BP462)</f>
        <v>0</v>
      </c>
      <c r="BQ462" s="78">
        <f>SUM(Gosforth:Ermelo!BQ462)</f>
        <v>0</v>
      </c>
      <c r="BR462" s="80">
        <f>SUM(Gosforth:Ermelo!BR462)</f>
        <v>0</v>
      </c>
      <c r="BS462" s="79">
        <f>SUM(Gosforth:Ermelo!BS462)</f>
        <v>0</v>
      </c>
      <c r="BT462" s="79">
        <f>SUM(Gosforth:Ermelo!BT462)</f>
        <v>0</v>
      </c>
      <c r="BU462" s="79">
        <f>SUM(Gosforth:Ermelo!BU462)</f>
        <v>0</v>
      </c>
      <c r="BV462" s="79">
        <f>SUM(Gosforth:Ermelo!BV462)</f>
        <v>0</v>
      </c>
      <c r="BW462" s="79">
        <f>SUM(Gosforth:Ermelo!BW462)</f>
        <v>0</v>
      </c>
      <c r="BX462" s="79">
        <f>SUM(Gosforth:Ermelo!BX462)</f>
        <v>0</v>
      </c>
      <c r="BY462" s="79">
        <f>SUM(Gosforth:Ermelo!BY462)</f>
        <v>0</v>
      </c>
      <c r="BZ462" s="79">
        <f>SUM(Gosforth:Ermelo!BZ462)</f>
        <v>0</v>
      </c>
      <c r="CA462" s="79">
        <f>SUM(Gosforth:Ermelo!CA462)</f>
        <v>0</v>
      </c>
      <c r="CB462" s="79">
        <f>SUM(Gosforth:Ermelo!CB462)</f>
        <v>0</v>
      </c>
      <c r="CC462" s="78">
        <f>SUM(Gosforth:Ermelo!CC462)</f>
        <v>0</v>
      </c>
      <c r="CD462" s="41" t="s">
        <v>54</v>
      </c>
    </row>
    <row r="463" spans="1:82" s="41" customFormat="1" ht="15">
      <c r="A463" s="45"/>
      <c r="B463" s="180" t="s">
        <v>853</v>
      </c>
      <c r="C463" s="181" t="str">
        <f>"Provision for the upgrade to Security Booths ("&amp; TEXT(F463,"#####,####") &amp;")"</f>
        <v>Provision for the upgrade to Security Booths (TRUE)</v>
      </c>
      <c r="D463" s="182" t="s">
        <v>351</v>
      </c>
      <c r="E463" s="329">
        <f>SUM(Gosforth:Ermelo!E463)</f>
        <v>0</v>
      </c>
      <c r="F463" s="221" t="b">
        <f>(Gosforth!G463+Dalpark!G463+Leandra!G463+Trichardt!G463+Ermelo!G463)=G463</f>
        <v>1</v>
      </c>
      <c r="G463" s="76">
        <f t="shared" si="128"/>
        <v>0</v>
      </c>
      <c r="H463" s="77">
        <f>SUM(Gosforth:Ermelo!H463)</f>
        <v>0</v>
      </c>
      <c r="I463" s="78">
        <f>SUM(Gosforth:Ermelo!I463)</f>
        <v>0</v>
      </c>
      <c r="J463" s="77">
        <f>SUM(Gosforth:Ermelo!J463)</f>
        <v>0</v>
      </c>
      <c r="K463" s="79">
        <f>SUM(Gosforth:Ermelo!K463)</f>
        <v>0</v>
      </c>
      <c r="L463" s="79">
        <f>SUM(Gosforth:Ermelo!L463)</f>
        <v>0</v>
      </c>
      <c r="M463" s="79">
        <f>SUM(Gosforth:Ermelo!M463)</f>
        <v>0</v>
      </c>
      <c r="N463" s="79">
        <f>SUM(Gosforth:Ermelo!N463)</f>
        <v>0</v>
      </c>
      <c r="O463" s="79">
        <f>SUM(Gosforth:Ermelo!O463)</f>
        <v>0</v>
      </c>
      <c r="P463" s="79">
        <f>SUM(Gosforth:Ermelo!P463)</f>
        <v>0</v>
      </c>
      <c r="Q463" s="79">
        <f>SUM(Gosforth:Ermelo!Q463)</f>
        <v>0</v>
      </c>
      <c r="R463" s="79">
        <f>SUM(Gosforth:Ermelo!R463)</f>
        <v>0</v>
      </c>
      <c r="S463" s="79">
        <f>SUM(Gosforth:Ermelo!S463)</f>
        <v>0</v>
      </c>
      <c r="T463" s="79">
        <f>SUM(Gosforth:Ermelo!T463)</f>
        <v>0</v>
      </c>
      <c r="U463" s="78">
        <f>SUM(Gosforth:Ermelo!U463)</f>
        <v>0</v>
      </c>
      <c r="V463" s="77">
        <f>SUM(Gosforth:Ermelo!V463)</f>
        <v>0</v>
      </c>
      <c r="W463" s="79">
        <f>SUM(Gosforth:Ermelo!W463)</f>
        <v>0</v>
      </c>
      <c r="X463" s="79">
        <f>SUM(Gosforth:Ermelo!X463)</f>
        <v>0</v>
      </c>
      <c r="Y463" s="79">
        <f>SUM(Gosforth:Ermelo!Y463)</f>
        <v>0</v>
      </c>
      <c r="Z463" s="79">
        <f>SUM(Gosforth:Ermelo!Z463)</f>
        <v>0</v>
      </c>
      <c r="AA463" s="79">
        <f>SUM(Gosforth:Ermelo!AA463)</f>
        <v>0</v>
      </c>
      <c r="AB463" s="79">
        <f>SUM(Gosforth:Ermelo!AB463)</f>
        <v>0</v>
      </c>
      <c r="AC463" s="79">
        <f>SUM(Gosforth:Ermelo!AC463)</f>
        <v>0</v>
      </c>
      <c r="AD463" s="79">
        <f>SUM(Gosforth:Ermelo!AD463)</f>
        <v>0</v>
      </c>
      <c r="AE463" s="79">
        <f>SUM(Gosforth:Ermelo!AE463)</f>
        <v>0</v>
      </c>
      <c r="AF463" s="79">
        <f>SUM(Gosforth:Ermelo!AF463)</f>
        <v>0</v>
      </c>
      <c r="AG463" s="78">
        <f>SUM(Gosforth:Ermelo!AG463)</f>
        <v>0</v>
      </c>
      <c r="AH463" s="80">
        <f>SUM(Gosforth:Ermelo!AH463)</f>
        <v>0</v>
      </c>
      <c r="AI463" s="79">
        <f>SUM(Gosforth:Ermelo!AI463)</f>
        <v>0</v>
      </c>
      <c r="AJ463" s="79">
        <f>SUM(Gosforth:Ermelo!AJ463)</f>
        <v>0</v>
      </c>
      <c r="AK463" s="79">
        <f>SUM(Gosforth:Ermelo!AK463)</f>
        <v>0</v>
      </c>
      <c r="AL463" s="79">
        <f>SUM(Gosforth:Ermelo!AL463)</f>
        <v>0</v>
      </c>
      <c r="AM463" s="79">
        <f>SUM(Gosforth:Ermelo!AM463)</f>
        <v>0</v>
      </c>
      <c r="AN463" s="79">
        <f>SUM(Gosforth:Ermelo!AN463)</f>
        <v>0</v>
      </c>
      <c r="AO463" s="79">
        <f>SUM(Gosforth:Ermelo!AO463)</f>
        <v>0</v>
      </c>
      <c r="AP463" s="79">
        <f>SUM(Gosforth:Ermelo!AP463)</f>
        <v>0</v>
      </c>
      <c r="AQ463" s="79">
        <f>SUM(Gosforth:Ermelo!AQ463)</f>
        <v>0</v>
      </c>
      <c r="AR463" s="79">
        <f>SUM(Gosforth:Ermelo!AR463)</f>
        <v>0</v>
      </c>
      <c r="AS463" s="78">
        <f>SUM(Gosforth:Ermelo!AS463)</f>
        <v>0</v>
      </c>
      <c r="AT463" s="80">
        <f>SUM(Gosforth:Ermelo!AT463)</f>
        <v>0</v>
      </c>
      <c r="AU463" s="79">
        <f>SUM(Gosforth:Ermelo!AU463)</f>
        <v>0</v>
      </c>
      <c r="AV463" s="79">
        <f>SUM(Gosforth:Ermelo!AV463)</f>
        <v>0</v>
      </c>
      <c r="AW463" s="79">
        <f>SUM(Gosforth:Ermelo!AW463)</f>
        <v>0</v>
      </c>
      <c r="AX463" s="79">
        <f>SUM(Gosforth:Ermelo!AX463)</f>
        <v>0</v>
      </c>
      <c r="AY463" s="79">
        <f>SUM(Gosforth:Ermelo!AY463)</f>
        <v>0</v>
      </c>
      <c r="AZ463" s="79">
        <f>SUM(Gosforth:Ermelo!AZ463)</f>
        <v>0</v>
      </c>
      <c r="BA463" s="79">
        <f>SUM(Gosforth:Ermelo!BA463)</f>
        <v>0</v>
      </c>
      <c r="BB463" s="79">
        <f>SUM(Gosforth:Ermelo!BB463)</f>
        <v>0</v>
      </c>
      <c r="BC463" s="79">
        <f>SUM(Gosforth:Ermelo!BC463)</f>
        <v>0</v>
      </c>
      <c r="BD463" s="79">
        <f>SUM(Gosforth:Ermelo!BD463)</f>
        <v>0</v>
      </c>
      <c r="BE463" s="78">
        <f>SUM(Gosforth:Ermelo!BE463)</f>
        <v>0</v>
      </c>
      <c r="BF463" s="80">
        <f>SUM(Gosforth:Ermelo!BF463)</f>
        <v>0</v>
      </c>
      <c r="BG463" s="79">
        <f>SUM(Gosforth:Ermelo!BG463)</f>
        <v>0</v>
      </c>
      <c r="BH463" s="79">
        <f>SUM(Gosforth:Ermelo!BH463)</f>
        <v>0</v>
      </c>
      <c r="BI463" s="79">
        <f>SUM(Gosforth:Ermelo!BI463)</f>
        <v>0</v>
      </c>
      <c r="BJ463" s="79">
        <f>SUM(Gosforth:Ermelo!BJ463)</f>
        <v>0</v>
      </c>
      <c r="BK463" s="79">
        <f>SUM(Gosforth:Ermelo!BK463)</f>
        <v>0</v>
      </c>
      <c r="BL463" s="79">
        <f>SUM(Gosforth:Ermelo!BL463)</f>
        <v>0</v>
      </c>
      <c r="BM463" s="79">
        <f>SUM(Gosforth:Ermelo!BM463)</f>
        <v>0</v>
      </c>
      <c r="BN463" s="79">
        <f>SUM(Gosforth:Ermelo!BN463)</f>
        <v>0</v>
      </c>
      <c r="BO463" s="79">
        <f>SUM(Gosforth:Ermelo!BO463)</f>
        <v>0</v>
      </c>
      <c r="BP463" s="79">
        <f>SUM(Gosforth:Ermelo!BP463)</f>
        <v>0</v>
      </c>
      <c r="BQ463" s="78">
        <f>SUM(Gosforth:Ermelo!BQ463)</f>
        <v>0</v>
      </c>
      <c r="BR463" s="80">
        <f>SUM(Gosforth:Ermelo!BR463)</f>
        <v>0</v>
      </c>
      <c r="BS463" s="79">
        <f>SUM(Gosforth:Ermelo!BS463)</f>
        <v>0</v>
      </c>
      <c r="BT463" s="79">
        <f>SUM(Gosforth:Ermelo!BT463)</f>
        <v>0</v>
      </c>
      <c r="BU463" s="79">
        <f>SUM(Gosforth:Ermelo!BU463)</f>
        <v>0</v>
      </c>
      <c r="BV463" s="79">
        <f>SUM(Gosforth:Ermelo!BV463)</f>
        <v>0</v>
      </c>
      <c r="BW463" s="79">
        <f>SUM(Gosforth:Ermelo!BW463)</f>
        <v>0</v>
      </c>
      <c r="BX463" s="79">
        <f>SUM(Gosforth:Ermelo!BX463)</f>
        <v>0</v>
      </c>
      <c r="BY463" s="79">
        <f>SUM(Gosforth:Ermelo!BY463)</f>
        <v>0</v>
      </c>
      <c r="BZ463" s="79">
        <f>SUM(Gosforth:Ermelo!BZ463)</f>
        <v>0</v>
      </c>
      <c r="CA463" s="79">
        <f>SUM(Gosforth:Ermelo!CA463)</f>
        <v>0</v>
      </c>
      <c r="CB463" s="79">
        <f>SUM(Gosforth:Ermelo!CB463)</f>
        <v>0</v>
      </c>
      <c r="CC463" s="78">
        <f>SUM(Gosforth:Ermelo!CC463)</f>
        <v>0</v>
      </c>
      <c r="CD463" s="41" t="s">
        <v>54</v>
      </c>
    </row>
    <row r="464" spans="1:82" s="41" customFormat="1" ht="15">
      <c r="A464" s="45"/>
      <c r="B464" s="191" t="s">
        <v>854</v>
      </c>
      <c r="C464" s="192" t="str">
        <f>"Provision for the upgrade to Security Booths - Overhead charges and Profit in respect of B-6013-a ("&amp; TEXT(F464,"#.##%") &amp; ")"</f>
        <v>Provision for the upgrade to Security Booths - Overhead charges and Profit in respect of B-6013-a (TRUE)</v>
      </c>
      <c r="D464" s="193" t="s">
        <v>353</v>
      </c>
      <c r="E464" s="329">
        <f>SUM(Gosforth:Ermelo!E464)</f>
        <v>0</v>
      </c>
      <c r="F464" s="221" t="b">
        <f>(Gosforth!G464+Dalpark!G464+Leandra!G464+Trichardt!G464+Ermelo!G464)=G464</f>
        <v>1</v>
      </c>
      <c r="G464" s="76">
        <f t="shared" si="128"/>
        <v>0</v>
      </c>
      <c r="H464" s="77">
        <f>SUM(Gosforth:Ermelo!H464)</f>
        <v>0</v>
      </c>
      <c r="I464" s="78">
        <f>SUM(Gosforth:Ermelo!I464)</f>
        <v>0</v>
      </c>
      <c r="J464" s="77">
        <f>SUM(Gosforth:Ermelo!J464)</f>
        <v>0</v>
      </c>
      <c r="K464" s="79">
        <f>SUM(Gosforth:Ermelo!K464)</f>
        <v>0</v>
      </c>
      <c r="L464" s="79">
        <f>SUM(Gosforth:Ermelo!L464)</f>
        <v>0</v>
      </c>
      <c r="M464" s="79">
        <f>SUM(Gosforth:Ermelo!M464)</f>
        <v>0</v>
      </c>
      <c r="N464" s="79">
        <f>SUM(Gosforth:Ermelo!N464)</f>
        <v>0</v>
      </c>
      <c r="O464" s="79">
        <f>SUM(Gosforth:Ermelo!O464)</f>
        <v>0</v>
      </c>
      <c r="P464" s="79">
        <f>SUM(Gosforth:Ermelo!P464)</f>
        <v>0</v>
      </c>
      <c r="Q464" s="79">
        <f>SUM(Gosforth:Ermelo!Q464)</f>
        <v>0</v>
      </c>
      <c r="R464" s="79">
        <f>SUM(Gosforth:Ermelo!R464)</f>
        <v>0</v>
      </c>
      <c r="S464" s="79">
        <f>SUM(Gosforth:Ermelo!S464)</f>
        <v>0</v>
      </c>
      <c r="T464" s="79">
        <f>SUM(Gosforth:Ermelo!T464)</f>
        <v>0</v>
      </c>
      <c r="U464" s="78">
        <f>SUM(Gosforth:Ermelo!U464)</f>
        <v>0</v>
      </c>
      <c r="V464" s="77">
        <f>SUM(Gosforth:Ermelo!V464)</f>
        <v>0</v>
      </c>
      <c r="W464" s="79">
        <f>SUM(Gosforth:Ermelo!W464)</f>
        <v>0</v>
      </c>
      <c r="X464" s="79">
        <f>SUM(Gosforth:Ermelo!X464)</f>
        <v>0</v>
      </c>
      <c r="Y464" s="79">
        <f>SUM(Gosforth:Ermelo!Y464)</f>
        <v>0</v>
      </c>
      <c r="Z464" s="79">
        <f>SUM(Gosforth:Ermelo!Z464)</f>
        <v>0</v>
      </c>
      <c r="AA464" s="79">
        <f>SUM(Gosforth:Ermelo!AA464)</f>
        <v>0</v>
      </c>
      <c r="AB464" s="79">
        <f>SUM(Gosforth:Ermelo!AB464)</f>
        <v>0</v>
      </c>
      <c r="AC464" s="79">
        <f>SUM(Gosforth:Ermelo!AC464)</f>
        <v>0</v>
      </c>
      <c r="AD464" s="79">
        <f>SUM(Gosforth:Ermelo!AD464)</f>
        <v>0</v>
      </c>
      <c r="AE464" s="79">
        <f>SUM(Gosforth:Ermelo!AE464)</f>
        <v>0</v>
      </c>
      <c r="AF464" s="79">
        <f>SUM(Gosforth:Ermelo!AF464)</f>
        <v>0</v>
      </c>
      <c r="AG464" s="78">
        <f>SUM(Gosforth:Ermelo!AG464)</f>
        <v>0</v>
      </c>
      <c r="AH464" s="80">
        <f>SUM(Gosforth:Ermelo!AH464)</f>
        <v>0</v>
      </c>
      <c r="AI464" s="79">
        <f>SUM(Gosforth:Ermelo!AI464)</f>
        <v>0</v>
      </c>
      <c r="AJ464" s="79">
        <f>SUM(Gosforth:Ermelo!AJ464)</f>
        <v>0</v>
      </c>
      <c r="AK464" s="79">
        <f>SUM(Gosforth:Ermelo!AK464)</f>
        <v>0</v>
      </c>
      <c r="AL464" s="79">
        <f>SUM(Gosforth:Ermelo!AL464)</f>
        <v>0</v>
      </c>
      <c r="AM464" s="79">
        <f>SUM(Gosforth:Ermelo!AM464)</f>
        <v>0</v>
      </c>
      <c r="AN464" s="79">
        <f>SUM(Gosforth:Ermelo!AN464)</f>
        <v>0</v>
      </c>
      <c r="AO464" s="79">
        <f>SUM(Gosforth:Ermelo!AO464)</f>
        <v>0</v>
      </c>
      <c r="AP464" s="79">
        <f>SUM(Gosforth:Ermelo!AP464)</f>
        <v>0</v>
      </c>
      <c r="AQ464" s="79">
        <f>SUM(Gosforth:Ermelo!AQ464)</f>
        <v>0</v>
      </c>
      <c r="AR464" s="79">
        <f>SUM(Gosforth:Ermelo!AR464)</f>
        <v>0</v>
      </c>
      <c r="AS464" s="78">
        <f>SUM(Gosforth:Ermelo!AS464)</f>
        <v>0</v>
      </c>
      <c r="AT464" s="80">
        <f>SUM(Gosforth:Ermelo!AT464)</f>
        <v>0</v>
      </c>
      <c r="AU464" s="79">
        <f>SUM(Gosforth:Ermelo!AU464)</f>
        <v>0</v>
      </c>
      <c r="AV464" s="79">
        <f>SUM(Gosforth:Ermelo!AV464)</f>
        <v>0</v>
      </c>
      <c r="AW464" s="79">
        <f>SUM(Gosforth:Ermelo!AW464)</f>
        <v>0</v>
      </c>
      <c r="AX464" s="79">
        <f>SUM(Gosforth:Ermelo!AX464)</f>
        <v>0</v>
      </c>
      <c r="AY464" s="79">
        <f>SUM(Gosforth:Ermelo!AY464)</f>
        <v>0</v>
      </c>
      <c r="AZ464" s="79">
        <f>SUM(Gosforth:Ermelo!AZ464)</f>
        <v>0</v>
      </c>
      <c r="BA464" s="79">
        <f>SUM(Gosforth:Ermelo!BA464)</f>
        <v>0</v>
      </c>
      <c r="BB464" s="79">
        <f>SUM(Gosforth:Ermelo!BB464)</f>
        <v>0</v>
      </c>
      <c r="BC464" s="79">
        <f>SUM(Gosforth:Ermelo!BC464)</f>
        <v>0</v>
      </c>
      <c r="BD464" s="79">
        <f>SUM(Gosforth:Ermelo!BD464)</f>
        <v>0</v>
      </c>
      <c r="BE464" s="78">
        <f>SUM(Gosforth:Ermelo!BE464)</f>
        <v>0</v>
      </c>
      <c r="BF464" s="80">
        <f>SUM(Gosforth:Ermelo!BF464)</f>
        <v>0</v>
      </c>
      <c r="BG464" s="79">
        <f>SUM(Gosforth:Ermelo!BG464)</f>
        <v>0</v>
      </c>
      <c r="BH464" s="79">
        <f>SUM(Gosforth:Ermelo!BH464)</f>
        <v>0</v>
      </c>
      <c r="BI464" s="79">
        <f>SUM(Gosforth:Ermelo!BI464)</f>
        <v>0</v>
      </c>
      <c r="BJ464" s="79">
        <f>SUM(Gosforth:Ermelo!BJ464)</f>
        <v>0</v>
      </c>
      <c r="BK464" s="79">
        <f>SUM(Gosforth:Ermelo!BK464)</f>
        <v>0</v>
      </c>
      <c r="BL464" s="79">
        <f>SUM(Gosforth:Ermelo!BL464)</f>
        <v>0</v>
      </c>
      <c r="BM464" s="79">
        <f>SUM(Gosforth:Ermelo!BM464)</f>
        <v>0</v>
      </c>
      <c r="BN464" s="79">
        <f>SUM(Gosforth:Ermelo!BN464)</f>
        <v>0</v>
      </c>
      <c r="BO464" s="79">
        <f>SUM(Gosforth:Ermelo!BO464)</f>
        <v>0</v>
      </c>
      <c r="BP464" s="79">
        <f>SUM(Gosforth:Ermelo!BP464)</f>
        <v>0</v>
      </c>
      <c r="BQ464" s="78">
        <f>SUM(Gosforth:Ermelo!BQ464)</f>
        <v>0</v>
      </c>
      <c r="BR464" s="80">
        <f>SUM(Gosforth:Ermelo!BR464)</f>
        <v>0</v>
      </c>
      <c r="BS464" s="79">
        <f>SUM(Gosforth:Ermelo!BS464)</f>
        <v>0</v>
      </c>
      <c r="BT464" s="79">
        <f>SUM(Gosforth:Ermelo!BT464)</f>
        <v>0</v>
      </c>
      <c r="BU464" s="79">
        <f>SUM(Gosforth:Ermelo!BU464)</f>
        <v>0</v>
      </c>
      <c r="BV464" s="79">
        <f>SUM(Gosforth:Ermelo!BV464)</f>
        <v>0</v>
      </c>
      <c r="BW464" s="79">
        <f>SUM(Gosforth:Ermelo!BW464)</f>
        <v>0</v>
      </c>
      <c r="BX464" s="79">
        <f>SUM(Gosforth:Ermelo!BX464)</f>
        <v>0</v>
      </c>
      <c r="BY464" s="79">
        <f>SUM(Gosforth:Ermelo!BY464)</f>
        <v>0</v>
      </c>
      <c r="BZ464" s="79">
        <f>SUM(Gosforth:Ermelo!BZ464)</f>
        <v>0</v>
      </c>
      <c r="CA464" s="79">
        <f>SUM(Gosforth:Ermelo!CA464)</f>
        <v>0</v>
      </c>
      <c r="CB464" s="79">
        <f>SUM(Gosforth:Ermelo!CB464)</f>
        <v>0</v>
      </c>
      <c r="CC464" s="78">
        <f>SUM(Gosforth:Ermelo!CC464)</f>
        <v>0</v>
      </c>
      <c r="CD464" s="41" t="s">
        <v>54</v>
      </c>
    </row>
    <row r="465" spans="1:82" s="41" customFormat="1" ht="31" customHeight="1">
      <c r="A465" s="45"/>
      <c r="B465" s="75" t="s">
        <v>855</v>
      </c>
      <c r="C465" s="131" t="str">
        <f>"Nominated Subcontract DB Works and Services (including Provisional Sums and allowances in the Nominated Subcontract ("&amp; TEXT(F465,"#####,####") &amp;")"</f>
        <v>Nominated Subcontract DB Works and Services (including Provisional Sums and allowances in the Nominated Subcontract (TRUE)</v>
      </c>
      <c r="D465" s="29" t="s">
        <v>351</v>
      </c>
      <c r="E465" s="266">
        <f>SUM(Gosforth:Ermelo!E465)</f>
        <v>5</v>
      </c>
      <c r="F465" s="221" t="b">
        <f>(Gosforth!G465+Dalpark!G465+Leandra!G465+Trichardt!G465+Ermelo!G465)=G465</f>
        <v>1</v>
      </c>
      <c r="G465" s="76">
        <f t="shared" si="128"/>
        <v>121900000</v>
      </c>
      <c r="H465" s="77">
        <f>SUM(Gosforth:Ermelo!H465)</f>
        <v>0</v>
      </c>
      <c r="I465" s="78">
        <f>SUM(Gosforth:Ermelo!I465)</f>
        <v>0</v>
      </c>
      <c r="J465" s="77">
        <f>SUM(Gosforth:Ermelo!J465)</f>
        <v>0</v>
      </c>
      <c r="K465" s="79">
        <f>SUM(Gosforth:Ermelo!K465)</f>
        <v>0</v>
      </c>
      <c r="L465" s="79">
        <f>SUM(Gosforth:Ermelo!L465)</f>
        <v>0</v>
      </c>
      <c r="M465" s="79">
        <f>SUM(Gosforth:Ermelo!M465)</f>
        <v>0</v>
      </c>
      <c r="N465" s="79">
        <f>SUM(Gosforth:Ermelo!N465)</f>
        <v>0</v>
      </c>
      <c r="O465" s="79">
        <f>SUM(Gosforth:Ermelo!O465)</f>
        <v>0</v>
      </c>
      <c r="P465" s="79">
        <f>SUM(Gosforth:Ermelo!P465)</f>
        <v>0</v>
      </c>
      <c r="Q465" s="79">
        <f>SUM(Gosforth:Ermelo!Q465)</f>
        <v>0</v>
      </c>
      <c r="R465" s="79">
        <f>SUM(Gosforth:Ermelo!R465)</f>
        <v>0</v>
      </c>
      <c r="S465" s="79">
        <f>SUM(Gosforth:Ermelo!S465)</f>
        <v>0</v>
      </c>
      <c r="T465" s="79">
        <f>SUM(Gosforth:Ermelo!T465)</f>
        <v>0</v>
      </c>
      <c r="U465" s="78">
        <f>SUM(Gosforth:Ermelo!U465)</f>
        <v>20316666.670000002</v>
      </c>
      <c r="V465" s="77">
        <f>SUM(Gosforth:Ermelo!V465)</f>
        <v>0</v>
      </c>
      <c r="W465" s="79">
        <f>SUM(Gosforth:Ermelo!W465)</f>
        <v>0</v>
      </c>
      <c r="X465" s="79">
        <f>SUM(Gosforth:Ermelo!X465)</f>
        <v>0</v>
      </c>
      <c r="Y465" s="79">
        <f>SUM(Gosforth:Ermelo!Y465)</f>
        <v>0</v>
      </c>
      <c r="Z465" s="79">
        <f>SUM(Gosforth:Ermelo!Z465)</f>
        <v>0</v>
      </c>
      <c r="AA465" s="79">
        <f>SUM(Gosforth:Ermelo!AA465)</f>
        <v>0</v>
      </c>
      <c r="AB465" s="79">
        <f>SUM(Gosforth:Ermelo!AB465)</f>
        <v>0</v>
      </c>
      <c r="AC465" s="79">
        <f>SUM(Gosforth:Ermelo!AC465)</f>
        <v>0</v>
      </c>
      <c r="AD465" s="79">
        <f>SUM(Gosforth:Ermelo!AD465)</f>
        <v>0</v>
      </c>
      <c r="AE465" s="79">
        <f>SUM(Gosforth:Ermelo!AE465)</f>
        <v>0</v>
      </c>
      <c r="AF465" s="79">
        <f>SUM(Gosforth:Ermelo!AF465)</f>
        <v>0</v>
      </c>
      <c r="AG465" s="78">
        <f>SUM(Gosforth:Ermelo!AG465)</f>
        <v>20316666.670000002</v>
      </c>
      <c r="AH465" s="80">
        <f>SUM(Gosforth:Ermelo!AH465)</f>
        <v>0</v>
      </c>
      <c r="AI465" s="79">
        <f>SUM(Gosforth:Ermelo!AI465)</f>
        <v>0</v>
      </c>
      <c r="AJ465" s="79">
        <f>SUM(Gosforth:Ermelo!AJ465)</f>
        <v>0</v>
      </c>
      <c r="AK465" s="79">
        <f>SUM(Gosforth:Ermelo!AK465)</f>
        <v>0</v>
      </c>
      <c r="AL465" s="79">
        <f>SUM(Gosforth:Ermelo!AL465)</f>
        <v>0</v>
      </c>
      <c r="AM465" s="79">
        <f>SUM(Gosforth:Ermelo!AM465)</f>
        <v>0</v>
      </c>
      <c r="AN465" s="79">
        <f>SUM(Gosforth:Ermelo!AN465)</f>
        <v>0</v>
      </c>
      <c r="AO465" s="79">
        <f>SUM(Gosforth:Ermelo!AO465)</f>
        <v>0</v>
      </c>
      <c r="AP465" s="79">
        <f>SUM(Gosforth:Ermelo!AP465)</f>
        <v>0</v>
      </c>
      <c r="AQ465" s="79">
        <f>SUM(Gosforth:Ermelo!AQ465)</f>
        <v>0</v>
      </c>
      <c r="AR465" s="79">
        <f>SUM(Gosforth:Ermelo!AR465)</f>
        <v>0</v>
      </c>
      <c r="AS465" s="78">
        <f>SUM(Gosforth:Ermelo!AS465)</f>
        <v>20316666.670000002</v>
      </c>
      <c r="AT465" s="80">
        <f>SUM(Gosforth:Ermelo!AT465)</f>
        <v>0</v>
      </c>
      <c r="AU465" s="79">
        <f>SUM(Gosforth:Ermelo!AU465)</f>
        <v>0</v>
      </c>
      <c r="AV465" s="79">
        <f>SUM(Gosforth:Ermelo!AV465)</f>
        <v>0</v>
      </c>
      <c r="AW465" s="79">
        <f>SUM(Gosforth:Ermelo!AW465)</f>
        <v>0</v>
      </c>
      <c r="AX465" s="79">
        <f>SUM(Gosforth:Ermelo!AX465)</f>
        <v>0</v>
      </c>
      <c r="AY465" s="79">
        <f>SUM(Gosforth:Ermelo!AY465)</f>
        <v>0</v>
      </c>
      <c r="AZ465" s="79">
        <f>SUM(Gosforth:Ermelo!AZ465)</f>
        <v>0</v>
      </c>
      <c r="BA465" s="79">
        <f>SUM(Gosforth:Ermelo!BA465)</f>
        <v>0</v>
      </c>
      <c r="BB465" s="79">
        <f>SUM(Gosforth:Ermelo!BB465)</f>
        <v>0</v>
      </c>
      <c r="BC465" s="79">
        <f>SUM(Gosforth:Ermelo!BC465)</f>
        <v>0</v>
      </c>
      <c r="BD465" s="79">
        <f>SUM(Gosforth:Ermelo!BD465)</f>
        <v>0</v>
      </c>
      <c r="BE465" s="78">
        <f>SUM(Gosforth:Ermelo!BE465)</f>
        <v>20316666.670000002</v>
      </c>
      <c r="BF465" s="80">
        <f>SUM(Gosforth:Ermelo!BF465)</f>
        <v>0</v>
      </c>
      <c r="BG465" s="79">
        <f>SUM(Gosforth:Ermelo!BG465)</f>
        <v>0</v>
      </c>
      <c r="BH465" s="79">
        <f>SUM(Gosforth:Ermelo!BH465)</f>
        <v>0</v>
      </c>
      <c r="BI465" s="79">
        <f>SUM(Gosforth:Ermelo!BI465)</f>
        <v>0</v>
      </c>
      <c r="BJ465" s="79">
        <f>SUM(Gosforth:Ermelo!BJ465)</f>
        <v>0</v>
      </c>
      <c r="BK465" s="79">
        <f>SUM(Gosforth:Ermelo!BK465)</f>
        <v>0</v>
      </c>
      <c r="BL465" s="79">
        <f>SUM(Gosforth:Ermelo!BL465)</f>
        <v>0</v>
      </c>
      <c r="BM465" s="79">
        <f>SUM(Gosforth:Ermelo!BM465)</f>
        <v>0</v>
      </c>
      <c r="BN465" s="79">
        <f>SUM(Gosforth:Ermelo!BN465)</f>
        <v>0</v>
      </c>
      <c r="BO465" s="79">
        <f>SUM(Gosforth:Ermelo!BO465)</f>
        <v>0</v>
      </c>
      <c r="BP465" s="79">
        <f>SUM(Gosforth:Ermelo!BP465)</f>
        <v>0</v>
      </c>
      <c r="BQ465" s="78">
        <f>SUM(Gosforth:Ermelo!BQ465)</f>
        <v>20316666.670000002</v>
      </c>
      <c r="BR465" s="80">
        <f>SUM(Gosforth:Ermelo!BR465)</f>
        <v>0</v>
      </c>
      <c r="BS465" s="79">
        <f>SUM(Gosforth:Ermelo!BS465)</f>
        <v>0</v>
      </c>
      <c r="BT465" s="79">
        <f>SUM(Gosforth:Ermelo!BT465)</f>
        <v>0</v>
      </c>
      <c r="BU465" s="79">
        <f>SUM(Gosforth:Ermelo!BU465)</f>
        <v>0</v>
      </c>
      <c r="BV465" s="79">
        <f>SUM(Gosforth:Ermelo!BV465)</f>
        <v>0</v>
      </c>
      <c r="BW465" s="79">
        <f>SUM(Gosforth:Ermelo!BW465)</f>
        <v>0</v>
      </c>
      <c r="BX465" s="79">
        <f>SUM(Gosforth:Ermelo!BX465)</f>
        <v>0</v>
      </c>
      <c r="BY465" s="79">
        <f>SUM(Gosforth:Ermelo!BY465)</f>
        <v>0</v>
      </c>
      <c r="BZ465" s="79">
        <f>SUM(Gosforth:Ermelo!BZ465)</f>
        <v>0</v>
      </c>
      <c r="CA465" s="79">
        <f>SUM(Gosforth:Ermelo!CA465)</f>
        <v>0</v>
      </c>
      <c r="CB465" s="79">
        <f>SUM(Gosforth:Ermelo!CB465)</f>
        <v>0</v>
      </c>
      <c r="CC465" s="78">
        <f>SUM(Gosforth:Ermelo!CC465)</f>
        <v>20316666.649999999</v>
      </c>
      <c r="CD465" s="41" t="s">
        <v>54</v>
      </c>
    </row>
    <row r="466" spans="1:82" s="41" customFormat="1" ht="15">
      <c r="A466" s="45"/>
      <c r="B466" s="26" t="s">
        <v>856</v>
      </c>
      <c r="C466" s="27" t="str">
        <f>"Nominated Subcontract DB Works and Services - Overhead charges and Profit in respect of B-6014-a ("&amp; TEXT(F466,"#.##%") &amp; ")"</f>
        <v>Nominated Subcontract DB Works and Services - Overhead charges and Profit in respect of B-6014-a (TRUE)</v>
      </c>
      <c r="D466" s="149" t="s">
        <v>353</v>
      </c>
      <c r="E466" s="266">
        <f>SUM(Gosforth:Ermelo!E466)</f>
        <v>121900000</v>
      </c>
      <c r="F466" s="221" t="b">
        <f>(Gosforth!G466+Dalpark!G466+Leandra!G466+Trichardt!G466+Ermelo!G466)=G466</f>
        <v>1</v>
      </c>
      <c r="G466" s="76">
        <f t="shared" si="128"/>
        <v>0</v>
      </c>
      <c r="H466" s="77">
        <f>SUM(Gosforth:Ermelo!H466)</f>
        <v>0</v>
      </c>
      <c r="I466" s="78">
        <f>SUM(Gosforth:Ermelo!I466)</f>
        <v>0</v>
      </c>
      <c r="J466" s="77">
        <f>SUM(Gosforth:Ermelo!J466)</f>
        <v>0</v>
      </c>
      <c r="K466" s="79">
        <f>SUM(Gosforth:Ermelo!K466)</f>
        <v>0</v>
      </c>
      <c r="L466" s="79">
        <f>SUM(Gosforth:Ermelo!L466)</f>
        <v>0</v>
      </c>
      <c r="M466" s="79">
        <f>SUM(Gosforth:Ermelo!M466)</f>
        <v>0</v>
      </c>
      <c r="N466" s="79">
        <f>SUM(Gosforth:Ermelo!N466)</f>
        <v>0</v>
      </c>
      <c r="O466" s="79">
        <f>SUM(Gosforth:Ermelo!O466)</f>
        <v>0</v>
      </c>
      <c r="P466" s="79">
        <f>SUM(Gosforth:Ermelo!P466)</f>
        <v>0</v>
      </c>
      <c r="Q466" s="79">
        <f>SUM(Gosforth:Ermelo!Q466)</f>
        <v>0</v>
      </c>
      <c r="R466" s="79">
        <f>SUM(Gosforth:Ermelo!R466)</f>
        <v>0</v>
      </c>
      <c r="S466" s="79">
        <f>SUM(Gosforth:Ermelo!S466)</f>
        <v>0</v>
      </c>
      <c r="T466" s="79">
        <f>SUM(Gosforth:Ermelo!T466)</f>
        <v>0</v>
      </c>
      <c r="U466" s="78">
        <f>SUM(Gosforth:Ermelo!U466)</f>
        <v>0</v>
      </c>
      <c r="V466" s="77">
        <f>SUM(Gosforth:Ermelo!V466)</f>
        <v>0</v>
      </c>
      <c r="W466" s="79">
        <f>SUM(Gosforth:Ermelo!W466)</f>
        <v>0</v>
      </c>
      <c r="X466" s="79">
        <f>SUM(Gosforth:Ermelo!X466)</f>
        <v>0</v>
      </c>
      <c r="Y466" s="79">
        <f>SUM(Gosforth:Ermelo!Y466)</f>
        <v>0</v>
      </c>
      <c r="Z466" s="79">
        <f>SUM(Gosforth:Ermelo!Z466)</f>
        <v>0</v>
      </c>
      <c r="AA466" s="79">
        <f>SUM(Gosforth:Ermelo!AA466)</f>
        <v>0</v>
      </c>
      <c r="AB466" s="79">
        <f>SUM(Gosforth:Ermelo!AB466)</f>
        <v>0</v>
      </c>
      <c r="AC466" s="79">
        <f>SUM(Gosforth:Ermelo!AC466)</f>
        <v>0</v>
      </c>
      <c r="AD466" s="79">
        <f>SUM(Gosforth:Ermelo!AD466)</f>
        <v>0</v>
      </c>
      <c r="AE466" s="79">
        <f>SUM(Gosforth:Ermelo!AE466)</f>
        <v>0</v>
      </c>
      <c r="AF466" s="79">
        <f>SUM(Gosforth:Ermelo!AF466)</f>
        <v>0</v>
      </c>
      <c r="AG466" s="78">
        <f>SUM(Gosforth:Ermelo!AG466)</f>
        <v>0</v>
      </c>
      <c r="AH466" s="80">
        <f>SUM(Gosforth:Ermelo!AH466)</f>
        <v>0</v>
      </c>
      <c r="AI466" s="79">
        <f>SUM(Gosforth:Ermelo!AI466)</f>
        <v>0</v>
      </c>
      <c r="AJ466" s="79">
        <f>SUM(Gosforth:Ermelo!AJ466)</f>
        <v>0</v>
      </c>
      <c r="AK466" s="79">
        <f>SUM(Gosforth:Ermelo!AK466)</f>
        <v>0</v>
      </c>
      <c r="AL466" s="79">
        <f>SUM(Gosforth:Ermelo!AL466)</f>
        <v>0</v>
      </c>
      <c r="AM466" s="79">
        <f>SUM(Gosforth:Ermelo!AM466)</f>
        <v>0</v>
      </c>
      <c r="AN466" s="79">
        <f>SUM(Gosforth:Ermelo!AN466)</f>
        <v>0</v>
      </c>
      <c r="AO466" s="79">
        <f>SUM(Gosforth:Ermelo!AO466)</f>
        <v>0</v>
      </c>
      <c r="AP466" s="79">
        <f>SUM(Gosforth:Ermelo!AP466)</f>
        <v>0</v>
      </c>
      <c r="AQ466" s="79">
        <f>SUM(Gosforth:Ermelo!AQ466)</f>
        <v>0</v>
      </c>
      <c r="AR466" s="79">
        <f>SUM(Gosforth:Ermelo!AR466)</f>
        <v>0</v>
      </c>
      <c r="AS466" s="78">
        <f>SUM(Gosforth:Ermelo!AS466)</f>
        <v>0</v>
      </c>
      <c r="AT466" s="80">
        <f>SUM(Gosforth:Ermelo!AT466)</f>
        <v>0</v>
      </c>
      <c r="AU466" s="79">
        <f>SUM(Gosforth:Ermelo!AU466)</f>
        <v>0</v>
      </c>
      <c r="AV466" s="79">
        <f>SUM(Gosforth:Ermelo!AV466)</f>
        <v>0</v>
      </c>
      <c r="AW466" s="79">
        <f>SUM(Gosforth:Ermelo!AW466)</f>
        <v>0</v>
      </c>
      <c r="AX466" s="79">
        <f>SUM(Gosforth:Ermelo!AX466)</f>
        <v>0</v>
      </c>
      <c r="AY466" s="79">
        <f>SUM(Gosforth:Ermelo!AY466)</f>
        <v>0</v>
      </c>
      <c r="AZ466" s="79">
        <f>SUM(Gosforth:Ermelo!AZ466)</f>
        <v>0</v>
      </c>
      <c r="BA466" s="79">
        <f>SUM(Gosforth:Ermelo!BA466)</f>
        <v>0</v>
      </c>
      <c r="BB466" s="79">
        <f>SUM(Gosforth:Ermelo!BB466)</f>
        <v>0</v>
      </c>
      <c r="BC466" s="79">
        <f>SUM(Gosforth:Ermelo!BC466)</f>
        <v>0</v>
      </c>
      <c r="BD466" s="79">
        <f>SUM(Gosforth:Ermelo!BD466)</f>
        <v>0</v>
      </c>
      <c r="BE466" s="78">
        <f>SUM(Gosforth:Ermelo!BE466)</f>
        <v>0</v>
      </c>
      <c r="BF466" s="80">
        <f>SUM(Gosforth:Ermelo!BF466)</f>
        <v>0</v>
      </c>
      <c r="BG466" s="79">
        <f>SUM(Gosforth:Ermelo!BG466)</f>
        <v>0</v>
      </c>
      <c r="BH466" s="79">
        <f>SUM(Gosforth:Ermelo!BH466)</f>
        <v>0</v>
      </c>
      <c r="BI466" s="79">
        <f>SUM(Gosforth:Ermelo!BI466)</f>
        <v>0</v>
      </c>
      <c r="BJ466" s="79">
        <f>SUM(Gosforth:Ermelo!BJ466)</f>
        <v>0</v>
      </c>
      <c r="BK466" s="79">
        <f>SUM(Gosforth:Ermelo!BK466)</f>
        <v>0</v>
      </c>
      <c r="BL466" s="79">
        <f>SUM(Gosforth:Ermelo!BL466)</f>
        <v>0</v>
      </c>
      <c r="BM466" s="79">
        <f>SUM(Gosforth:Ermelo!BM466)</f>
        <v>0</v>
      </c>
      <c r="BN466" s="79">
        <f>SUM(Gosforth:Ermelo!BN466)</f>
        <v>0</v>
      </c>
      <c r="BO466" s="79">
        <f>SUM(Gosforth:Ermelo!BO466)</f>
        <v>0</v>
      </c>
      <c r="BP466" s="79">
        <f>SUM(Gosforth:Ermelo!BP466)</f>
        <v>0</v>
      </c>
      <c r="BQ466" s="78">
        <f>SUM(Gosforth:Ermelo!BQ466)</f>
        <v>0</v>
      </c>
      <c r="BR466" s="80">
        <f>SUM(Gosforth:Ermelo!BR466)</f>
        <v>0</v>
      </c>
      <c r="BS466" s="79">
        <f>SUM(Gosforth:Ermelo!BS466)</f>
        <v>0</v>
      </c>
      <c r="BT466" s="79">
        <f>SUM(Gosforth:Ermelo!BT466)</f>
        <v>0</v>
      </c>
      <c r="BU466" s="79">
        <f>SUM(Gosforth:Ermelo!BU466)</f>
        <v>0</v>
      </c>
      <c r="BV466" s="79">
        <f>SUM(Gosforth:Ermelo!BV466)</f>
        <v>0</v>
      </c>
      <c r="BW466" s="79">
        <f>SUM(Gosforth:Ermelo!BW466)</f>
        <v>0</v>
      </c>
      <c r="BX466" s="79">
        <f>SUM(Gosforth:Ermelo!BX466)</f>
        <v>0</v>
      </c>
      <c r="BY466" s="79">
        <f>SUM(Gosforth:Ermelo!BY466)</f>
        <v>0</v>
      </c>
      <c r="BZ466" s="79">
        <f>SUM(Gosforth:Ermelo!BZ466)</f>
        <v>0</v>
      </c>
      <c r="CA466" s="79">
        <f>SUM(Gosforth:Ermelo!CA466)</f>
        <v>0</v>
      </c>
      <c r="CB466" s="79">
        <f>SUM(Gosforth:Ermelo!CB466)</f>
        <v>0</v>
      </c>
      <c r="CC466" s="78">
        <f>SUM(Gosforth:Ermelo!CC466)</f>
        <v>0</v>
      </c>
      <c r="CD466" s="41" t="s">
        <v>54</v>
      </c>
    </row>
    <row r="467" spans="1:82" s="41" customFormat="1">
      <c r="A467" s="45"/>
      <c r="B467" s="160"/>
      <c r="C467" s="161"/>
      <c r="D467" s="162"/>
      <c r="E467" s="331"/>
      <c r="F467" s="221" t="b">
        <f>(Gosforth!G467+Dalpark!G467+Leandra!G467+Trichardt!G467+Ermelo!G467)=G467</f>
        <v>1</v>
      </c>
      <c r="G467" s="164"/>
      <c r="H467" s="165"/>
      <c r="I467" s="165"/>
      <c r="J467" s="165"/>
      <c r="K467" s="165"/>
      <c r="L467" s="165"/>
      <c r="M467" s="165"/>
      <c r="N467" s="165"/>
      <c r="O467" s="165"/>
      <c r="P467" s="165"/>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c r="BA467" s="165"/>
      <c r="BB467" s="165"/>
      <c r="BC467" s="165"/>
      <c r="BD467" s="165"/>
      <c r="BE467" s="165"/>
      <c r="BF467" s="165"/>
      <c r="BG467" s="165"/>
      <c r="BH467" s="165"/>
      <c r="BI467" s="165"/>
      <c r="BJ467" s="165"/>
      <c r="BK467" s="165"/>
      <c r="BL467" s="165"/>
      <c r="BM467" s="165"/>
      <c r="BN467" s="165"/>
      <c r="BO467" s="165"/>
      <c r="BP467" s="165"/>
      <c r="BQ467" s="165"/>
      <c r="BR467" s="165"/>
      <c r="BS467" s="165"/>
      <c r="BT467" s="165"/>
      <c r="BU467" s="165"/>
      <c r="BV467" s="165"/>
      <c r="BW467" s="165"/>
      <c r="BX467" s="165"/>
      <c r="BY467" s="165"/>
      <c r="BZ467" s="165"/>
      <c r="CA467" s="165"/>
      <c r="CB467" s="165"/>
      <c r="CC467" s="165"/>
    </row>
    <row r="468" spans="1:82" s="41" customFormat="1" ht="15">
      <c r="A468" s="45"/>
      <c r="B468" s="115" t="s">
        <v>857</v>
      </c>
      <c r="C468" s="116" t="s">
        <v>858</v>
      </c>
      <c r="D468" s="117"/>
      <c r="E468" s="327"/>
      <c r="F468" s="221" t="b">
        <f>(Gosforth!G468+Dalpark!G468+Leandra!G468+Trichardt!G468+Ermelo!G468)=G468</f>
        <v>1</v>
      </c>
      <c r="G468" s="118">
        <f t="shared" ref="G468:AL468" si="129">SUM(G469:G503)</f>
        <v>30854000</v>
      </c>
      <c r="H468" s="127">
        <f t="shared" si="129"/>
        <v>0</v>
      </c>
      <c r="I468" s="128">
        <f t="shared" si="129"/>
        <v>0</v>
      </c>
      <c r="J468" s="127">
        <f t="shared" si="129"/>
        <v>0</v>
      </c>
      <c r="K468" s="129">
        <f t="shared" si="129"/>
        <v>0</v>
      </c>
      <c r="L468" s="129">
        <f t="shared" si="129"/>
        <v>0</v>
      </c>
      <c r="M468" s="129">
        <f t="shared" si="129"/>
        <v>0</v>
      </c>
      <c r="N468" s="129">
        <f t="shared" si="129"/>
        <v>0</v>
      </c>
      <c r="O468" s="129">
        <f t="shared" si="129"/>
        <v>0</v>
      </c>
      <c r="P468" s="129">
        <f t="shared" si="129"/>
        <v>0</v>
      </c>
      <c r="Q468" s="129">
        <f t="shared" si="129"/>
        <v>0</v>
      </c>
      <c r="R468" s="129">
        <f t="shared" si="129"/>
        <v>0</v>
      </c>
      <c r="S468" s="129">
        <f t="shared" si="129"/>
        <v>0</v>
      </c>
      <c r="T468" s="129">
        <f t="shared" si="129"/>
        <v>0</v>
      </c>
      <c r="U468" s="128">
        <f t="shared" si="129"/>
        <v>5142333.29</v>
      </c>
      <c r="V468" s="127">
        <f t="shared" si="129"/>
        <v>0</v>
      </c>
      <c r="W468" s="129">
        <f t="shared" si="129"/>
        <v>0</v>
      </c>
      <c r="X468" s="129">
        <f t="shared" si="129"/>
        <v>0</v>
      </c>
      <c r="Y468" s="129">
        <f t="shared" si="129"/>
        <v>0</v>
      </c>
      <c r="Z468" s="129">
        <f t="shared" si="129"/>
        <v>0</v>
      </c>
      <c r="AA468" s="129">
        <f t="shared" si="129"/>
        <v>0</v>
      </c>
      <c r="AB468" s="129">
        <f t="shared" si="129"/>
        <v>0</v>
      </c>
      <c r="AC468" s="129">
        <f t="shared" si="129"/>
        <v>0</v>
      </c>
      <c r="AD468" s="129">
        <f t="shared" si="129"/>
        <v>0</v>
      </c>
      <c r="AE468" s="129">
        <f t="shared" si="129"/>
        <v>0</v>
      </c>
      <c r="AF468" s="129">
        <f t="shared" si="129"/>
        <v>0</v>
      </c>
      <c r="AG468" s="128">
        <f t="shared" si="129"/>
        <v>5142333.29</v>
      </c>
      <c r="AH468" s="130">
        <f t="shared" si="129"/>
        <v>0</v>
      </c>
      <c r="AI468" s="129">
        <f t="shared" si="129"/>
        <v>0</v>
      </c>
      <c r="AJ468" s="129">
        <f t="shared" si="129"/>
        <v>0</v>
      </c>
      <c r="AK468" s="129">
        <f t="shared" si="129"/>
        <v>0</v>
      </c>
      <c r="AL468" s="129">
        <f t="shared" si="129"/>
        <v>0</v>
      </c>
      <c r="AM468" s="129">
        <f t="shared" ref="AM468:BR468" si="130">SUM(AM469:AM503)</f>
        <v>0</v>
      </c>
      <c r="AN468" s="129">
        <f t="shared" si="130"/>
        <v>0</v>
      </c>
      <c r="AO468" s="129">
        <f t="shared" si="130"/>
        <v>0</v>
      </c>
      <c r="AP468" s="129">
        <f t="shared" si="130"/>
        <v>0</v>
      </c>
      <c r="AQ468" s="129">
        <f t="shared" si="130"/>
        <v>0</v>
      </c>
      <c r="AR468" s="129">
        <f t="shared" si="130"/>
        <v>0</v>
      </c>
      <c r="AS468" s="128">
        <f t="shared" si="130"/>
        <v>5142333.29</v>
      </c>
      <c r="AT468" s="130">
        <f t="shared" si="130"/>
        <v>0</v>
      </c>
      <c r="AU468" s="129">
        <f t="shared" si="130"/>
        <v>0</v>
      </c>
      <c r="AV468" s="129">
        <f t="shared" si="130"/>
        <v>0</v>
      </c>
      <c r="AW468" s="129">
        <f t="shared" si="130"/>
        <v>0</v>
      </c>
      <c r="AX468" s="129">
        <f t="shared" si="130"/>
        <v>0</v>
      </c>
      <c r="AY468" s="129">
        <f t="shared" si="130"/>
        <v>0</v>
      </c>
      <c r="AZ468" s="129">
        <f t="shared" si="130"/>
        <v>0</v>
      </c>
      <c r="BA468" s="129">
        <f t="shared" si="130"/>
        <v>0</v>
      </c>
      <c r="BB468" s="129">
        <f t="shared" si="130"/>
        <v>0</v>
      </c>
      <c r="BC468" s="129">
        <f t="shared" si="130"/>
        <v>0</v>
      </c>
      <c r="BD468" s="129">
        <f t="shared" si="130"/>
        <v>0</v>
      </c>
      <c r="BE468" s="128">
        <f t="shared" si="130"/>
        <v>5142333.29</v>
      </c>
      <c r="BF468" s="130">
        <f t="shared" si="130"/>
        <v>0</v>
      </c>
      <c r="BG468" s="129">
        <f t="shared" si="130"/>
        <v>0</v>
      </c>
      <c r="BH468" s="129">
        <f t="shared" si="130"/>
        <v>0</v>
      </c>
      <c r="BI468" s="129">
        <f t="shared" si="130"/>
        <v>0</v>
      </c>
      <c r="BJ468" s="129">
        <f t="shared" si="130"/>
        <v>0</v>
      </c>
      <c r="BK468" s="129">
        <f t="shared" si="130"/>
        <v>0</v>
      </c>
      <c r="BL468" s="129">
        <f t="shared" si="130"/>
        <v>0</v>
      </c>
      <c r="BM468" s="129">
        <f t="shared" si="130"/>
        <v>0</v>
      </c>
      <c r="BN468" s="129">
        <f t="shared" si="130"/>
        <v>0</v>
      </c>
      <c r="BO468" s="129">
        <f t="shared" si="130"/>
        <v>0</v>
      </c>
      <c r="BP468" s="129">
        <f t="shared" si="130"/>
        <v>0</v>
      </c>
      <c r="BQ468" s="128">
        <f t="shared" si="130"/>
        <v>5142333.29</v>
      </c>
      <c r="BR468" s="130">
        <f t="shared" si="130"/>
        <v>0</v>
      </c>
      <c r="BS468" s="129">
        <f t="shared" ref="BS468:CC468" si="131">SUM(BS469:BS503)</f>
        <v>0</v>
      </c>
      <c r="BT468" s="129">
        <f t="shared" si="131"/>
        <v>0</v>
      </c>
      <c r="BU468" s="129">
        <f t="shared" si="131"/>
        <v>0</v>
      </c>
      <c r="BV468" s="129">
        <f t="shared" si="131"/>
        <v>0</v>
      </c>
      <c r="BW468" s="129">
        <f t="shared" si="131"/>
        <v>0</v>
      </c>
      <c r="BX468" s="129">
        <f t="shared" si="131"/>
        <v>0</v>
      </c>
      <c r="BY468" s="129">
        <f t="shared" si="131"/>
        <v>0</v>
      </c>
      <c r="BZ468" s="129">
        <f t="shared" si="131"/>
        <v>0</v>
      </c>
      <c r="CA468" s="129">
        <f t="shared" si="131"/>
        <v>0</v>
      </c>
      <c r="CB468" s="129">
        <f t="shared" si="131"/>
        <v>0</v>
      </c>
      <c r="CC468" s="128">
        <f t="shared" si="131"/>
        <v>5142333.55</v>
      </c>
      <c r="CD468" s="41" t="s">
        <v>54</v>
      </c>
    </row>
    <row r="469" spans="1:82" s="41" customFormat="1" ht="15">
      <c r="A469" s="45"/>
      <c r="B469" s="25" t="s">
        <v>859</v>
      </c>
      <c r="C469" s="28" t="s">
        <v>860</v>
      </c>
      <c r="D469" s="29" t="s">
        <v>861</v>
      </c>
      <c r="E469" s="266">
        <f>SUM(Gosforth:Ermelo!E469)</f>
        <v>5</v>
      </c>
      <c r="F469" s="221" t="b">
        <f>(Gosforth!G469+Dalpark!G469+Leandra!G469+Trichardt!G469+Ermelo!G469)=G469</f>
        <v>1</v>
      </c>
      <c r="G469" s="76">
        <f t="shared" ref="G469:G502" si="132">+SUM(H469:CC469)</f>
        <v>10800000</v>
      </c>
      <c r="H469" s="77">
        <f>SUM(Gosforth:Ermelo!H469)</f>
        <v>0</v>
      </c>
      <c r="I469" s="78">
        <f>SUM(Gosforth:Ermelo!I469)</f>
        <v>0</v>
      </c>
      <c r="J469" s="77">
        <f>SUM(Gosforth:Ermelo!J469)</f>
        <v>0</v>
      </c>
      <c r="K469" s="79">
        <f>SUM(Gosforth:Ermelo!K469)</f>
        <v>0</v>
      </c>
      <c r="L469" s="79">
        <f>SUM(Gosforth:Ermelo!L469)</f>
        <v>0</v>
      </c>
      <c r="M469" s="79">
        <f>SUM(Gosforth:Ermelo!M469)</f>
        <v>0</v>
      </c>
      <c r="N469" s="79">
        <f>SUM(Gosforth:Ermelo!N469)</f>
        <v>0</v>
      </c>
      <c r="O469" s="79">
        <f>SUM(Gosforth:Ermelo!O469)</f>
        <v>0</v>
      </c>
      <c r="P469" s="79">
        <f>SUM(Gosforth:Ermelo!P469)</f>
        <v>0</v>
      </c>
      <c r="Q469" s="79">
        <f>SUM(Gosforth:Ermelo!Q469)</f>
        <v>0</v>
      </c>
      <c r="R469" s="79">
        <f>SUM(Gosforth:Ermelo!R469)</f>
        <v>0</v>
      </c>
      <c r="S469" s="79">
        <f>SUM(Gosforth:Ermelo!S469)</f>
        <v>0</v>
      </c>
      <c r="T469" s="79">
        <f>SUM(Gosforth:Ermelo!T469)</f>
        <v>0</v>
      </c>
      <c r="U469" s="78">
        <f>SUM(Gosforth:Ermelo!U469)</f>
        <v>1800000</v>
      </c>
      <c r="V469" s="77">
        <f>SUM(Gosforth:Ermelo!V469)</f>
        <v>0</v>
      </c>
      <c r="W469" s="79">
        <f>SUM(Gosforth:Ermelo!W469)</f>
        <v>0</v>
      </c>
      <c r="X469" s="79">
        <f>SUM(Gosforth:Ermelo!X469)</f>
        <v>0</v>
      </c>
      <c r="Y469" s="79">
        <f>SUM(Gosforth:Ermelo!Y469)</f>
        <v>0</v>
      </c>
      <c r="Z469" s="79">
        <f>SUM(Gosforth:Ermelo!Z469)</f>
        <v>0</v>
      </c>
      <c r="AA469" s="79">
        <f>SUM(Gosforth:Ermelo!AA469)</f>
        <v>0</v>
      </c>
      <c r="AB469" s="79">
        <f>SUM(Gosforth:Ermelo!AB469)</f>
        <v>0</v>
      </c>
      <c r="AC469" s="79">
        <f>SUM(Gosforth:Ermelo!AC469)</f>
        <v>0</v>
      </c>
      <c r="AD469" s="79">
        <f>SUM(Gosforth:Ermelo!AD469)</f>
        <v>0</v>
      </c>
      <c r="AE469" s="79">
        <f>SUM(Gosforth:Ermelo!AE469)</f>
        <v>0</v>
      </c>
      <c r="AF469" s="79">
        <f>SUM(Gosforth:Ermelo!AF469)</f>
        <v>0</v>
      </c>
      <c r="AG469" s="78">
        <f>SUM(Gosforth:Ermelo!AG469)</f>
        <v>1800000</v>
      </c>
      <c r="AH469" s="80">
        <f>SUM(Gosforth:Ermelo!AH469)</f>
        <v>0</v>
      </c>
      <c r="AI469" s="79">
        <f>SUM(Gosforth:Ermelo!AI469)</f>
        <v>0</v>
      </c>
      <c r="AJ469" s="79">
        <f>SUM(Gosforth:Ermelo!AJ469)</f>
        <v>0</v>
      </c>
      <c r="AK469" s="79">
        <f>SUM(Gosforth:Ermelo!AK469)</f>
        <v>0</v>
      </c>
      <c r="AL469" s="79">
        <f>SUM(Gosforth:Ermelo!AL469)</f>
        <v>0</v>
      </c>
      <c r="AM469" s="79">
        <f>SUM(Gosforth:Ermelo!AM469)</f>
        <v>0</v>
      </c>
      <c r="AN469" s="79">
        <f>SUM(Gosforth:Ermelo!AN469)</f>
        <v>0</v>
      </c>
      <c r="AO469" s="79">
        <f>SUM(Gosforth:Ermelo!AO469)</f>
        <v>0</v>
      </c>
      <c r="AP469" s="79">
        <f>SUM(Gosforth:Ermelo!AP469)</f>
        <v>0</v>
      </c>
      <c r="AQ469" s="79">
        <f>SUM(Gosforth:Ermelo!AQ469)</f>
        <v>0</v>
      </c>
      <c r="AR469" s="79">
        <f>SUM(Gosforth:Ermelo!AR469)</f>
        <v>0</v>
      </c>
      <c r="AS469" s="78">
        <f>SUM(Gosforth:Ermelo!AS469)</f>
        <v>1800000</v>
      </c>
      <c r="AT469" s="80">
        <f>SUM(Gosforth:Ermelo!AT469)</f>
        <v>0</v>
      </c>
      <c r="AU469" s="79">
        <f>SUM(Gosforth:Ermelo!AU469)</f>
        <v>0</v>
      </c>
      <c r="AV469" s="79">
        <f>SUM(Gosforth:Ermelo!AV469)</f>
        <v>0</v>
      </c>
      <c r="AW469" s="79">
        <f>SUM(Gosforth:Ermelo!AW469)</f>
        <v>0</v>
      </c>
      <c r="AX469" s="79">
        <f>SUM(Gosforth:Ermelo!AX469)</f>
        <v>0</v>
      </c>
      <c r="AY469" s="79">
        <f>SUM(Gosforth:Ermelo!AY469)</f>
        <v>0</v>
      </c>
      <c r="AZ469" s="79">
        <f>SUM(Gosforth:Ermelo!AZ469)</f>
        <v>0</v>
      </c>
      <c r="BA469" s="79">
        <f>SUM(Gosforth:Ermelo!BA469)</f>
        <v>0</v>
      </c>
      <c r="BB469" s="79">
        <f>SUM(Gosforth:Ermelo!BB469)</f>
        <v>0</v>
      </c>
      <c r="BC469" s="79">
        <f>SUM(Gosforth:Ermelo!BC469)</f>
        <v>0</v>
      </c>
      <c r="BD469" s="79">
        <f>SUM(Gosforth:Ermelo!BD469)</f>
        <v>0</v>
      </c>
      <c r="BE469" s="78">
        <f>SUM(Gosforth:Ermelo!BE469)</f>
        <v>1800000</v>
      </c>
      <c r="BF469" s="80">
        <f>SUM(Gosforth:Ermelo!BF469)</f>
        <v>0</v>
      </c>
      <c r="BG469" s="79">
        <f>SUM(Gosforth:Ermelo!BG469)</f>
        <v>0</v>
      </c>
      <c r="BH469" s="79">
        <f>SUM(Gosforth:Ermelo!BH469)</f>
        <v>0</v>
      </c>
      <c r="BI469" s="79">
        <f>SUM(Gosforth:Ermelo!BI469)</f>
        <v>0</v>
      </c>
      <c r="BJ469" s="79">
        <f>SUM(Gosforth:Ermelo!BJ469)</f>
        <v>0</v>
      </c>
      <c r="BK469" s="79">
        <f>SUM(Gosforth:Ermelo!BK469)</f>
        <v>0</v>
      </c>
      <c r="BL469" s="79">
        <f>SUM(Gosforth:Ermelo!BL469)</f>
        <v>0</v>
      </c>
      <c r="BM469" s="79">
        <f>SUM(Gosforth:Ermelo!BM469)</f>
        <v>0</v>
      </c>
      <c r="BN469" s="79">
        <f>SUM(Gosforth:Ermelo!BN469)</f>
        <v>0</v>
      </c>
      <c r="BO469" s="79">
        <f>SUM(Gosforth:Ermelo!BO469)</f>
        <v>0</v>
      </c>
      <c r="BP469" s="79">
        <f>SUM(Gosforth:Ermelo!BP469)</f>
        <v>0</v>
      </c>
      <c r="BQ469" s="78">
        <f>SUM(Gosforth:Ermelo!BQ469)</f>
        <v>1800000</v>
      </c>
      <c r="BR469" s="80">
        <f>SUM(Gosforth:Ermelo!BR469)</f>
        <v>0</v>
      </c>
      <c r="BS469" s="79">
        <f>SUM(Gosforth:Ermelo!BS469)</f>
        <v>0</v>
      </c>
      <c r="BT469" s="79">
        <f>SUM(Gosforth:Ermelo!BT469)</f>
        <v>0</v>
      </c>
      <c r="BU469" s="79">
        <f>SUM(Gosforth:Ermelo!BU469)</f>
        <v>0</v>
      </c>
      <c r="BV469" s="79">
        <f>SUM(Gosforth:Ermelo!BV469)</f>
        <v>0</v>
      </c>
      <c r="BW469" s="79">
        <f>SUM(Gosforth:Ermelo!BW469)</f>
        <v>0</v>
      </c>
      <c r="BX469" s="79">
        <f>SUM(Gosforth:Ermelo!BX469)</f>
        <v>0</v>
      </c>
      <c r="BY469" s="79">
        <f>SUM(Gosforth:Ermelo!BY469)</f>
        <v>0</v>
      </c>
      <c r="BZ469" s="79">
        <f>SUM(Gosforth:Ermelo!BZ469)</f>
        <v>0</v>
      </c>
      <c r="CA469" s="79">
        <f>SUM(Gosforth:Ermelo!CA469)</f>
        <v>0</v>
      </c>
      <c r="CB469" s="79">
        <f>SUM(Gosforth:Ermelo!CB469)</f>
        <v>0</v>
      </c>
      <c r="CC469" s="78">
        <f>SUM(Gosforth:Ermelo!CC469)</f>
        <v>1800000</v>
      </c>
      <c r="CD469" s="41" t="s">
        <v>54</v>
      </c>
    </row>
    <row r="470" spans="1:82" s="41" customFormat="1" ht="15">
      <c r="A470" s="45"/>
      <c r="B470" s="25" t="s">
        <v>862</v>
      </c>
      <c r="C470" s="350" t="s">
        <v>863</v>
      </c>
      <c r="D470" s="132"/>
      <c r="E470" s="266"/>
      <c r="F470" s="221" t="b">
        <f>(Gosforth!G470+Dalpark!G470+Leandra!G470+Trichardt!G470+Ermelo!G470)=G470</f>
        <v>1</v>
      </c>
      <c r="G470" s="76"/>
      <c r="H470" s="77">
        <f>SUM(Gosforth:Ermelo!H470)</f>
        <v>0</v>
      </c>
      <c r="I470" s="78">
        <f>SUM(Gosforth:Ermelo!I470)</f>
        <v>0</v>
      </c>
      <c r="J470" s="77">
        <f>SUM(Gosforth:Ermelo!J470)</f>
        <v>0</v>
      </c>
      <c r="K470" s="79">
        <f>SUM(Gosforth:Ermelo!K470)</f>
        <v>0</v>
      </c>
      <c r="L470" s="79">
        <f>SUM(Gosforth:Ermelo!L470)</f>
        <v>0</v>
      </c>
      <c r="M470" s="79">
        <f>SUM(Gosforth:Ermelo!M470)</f>
        <v>0</v>
      </c>
      <c r="N470" s="79">
        <f>SUM(Gosforth:Ermelo!N470)</f>
        <v>0</v>
      </c>
      <c r="O470" s="79">
        <f>SUM(Gosforth:Ermelo!O470)</f>
        <v>0</v>
      </c>
      <c r="P470" s="79">
        <f>SUM(Gosforth:Ermelo!P470)</f>
        <v>0</v>
      </c>
      <c r="Q470" s="79">
        <f>SUM(Gosforth:Ermelo!Q470)</f>
        <v>0</v>
      </c>
      <c r="R470" s="79">
        <f>SUM(Gosforth:Ermelo!R470)</f>
        <v>0</v>
      </c>
      <c r="S470" s="79">
        <f>SUM(Gosforth:Ermelo!S470)</f>
        <v>0</v>
      </c>
      <c r="T470" s="79">
        <f>SUM(Gosforth:Ermelo!T470)</f>
        <v>0</v>
      </c>
      <c r="U470" s="78">
        <f>SUM(Gosforth:Ermelo!U470)</f>
        <v>0</v>
      </c>
      <c r="V470" s="77">
        <f>SUM(Gosforth:Ermelo!V470)</f>
        <v>0</v>
      </c>
      <c r="W470" s="79">
        <f>SUM(Gosforth:Ermelo!W470)</f>
        <v>0</v>
      </c>
      <c r="X470" s="79">
        <f>SUM(Gosforth:Ermelo!X470)</f>
        <v>0</v>
      </c>
      <c r="Y470" s="79">
        <f>SUM(Gosforth:Ermelo!Y470)</f>
        <v>0</v>
      </c>
      <c r="Z470" s="79">
        <f>SUM(Gosforth:Ermelo!Z470)</f>
        <v>0</v>
      </c>
      <c r="AA470" s="79">
        <f>SUM(Gosforth:Ermelo!AA470)</f>
        <v>0</v>
      </c>
      <c r="AB470" s="79">
        <f>SUM(Gosforth:Ermelo!AB470)</f>
        <v>0</v>
      </c>
      <c r="AC470" s="79">
        <f>SUM(Gosforth:Ermelo!AC470)</f>
        <v>0</v>
      </c>
      <c r="AD470" s="79">
        <f>SUM(Gosforth:Ermelo!AD470)</f>
        <v>0</v>
      </c>
      <c r="AE470" s="79">
        <f>SUM(Gosforth:Ermelo!AE470)</f>
        <v>0</v>
      </c>
      <c r="AF470" s="79">
        <f>SUM(Gosforth:Ermelo!AF470)</f>
        <v>0</v>
      </c>
      <c r="AG470" s="78">
        <f>SUM(Gosforth:Ermelo!AG470)</f>
        <v>0</v>
      </c>
      <c r="AH470" s="80">
        <f>SUM(Gosforth:Ermelo!AH470)</f>
        <v>0</v>
      </c>
      <c r="AI470" s="79">
        <f>SUM(Gosforth:Ermelo!AI470)</f>
        <v>0</v>
      </c>
      <c r="AJ470" s="79">
        <f>SUM(Gosforth:Ermelo!AJ470)</f>
        <v>0</v>
      </c>
      <c r="AK470" s="79">
        <f>SUM(Gosforth:Ermelo!AK470)</f>
        <v>0</v>
      </c>
      <c r="AL470" s="79">
        <f>SUM(Gosforth:Ermelo!AL470)</f>
        <v>0</v>
      </c>
      <c r="AM470" s="79">
        <f>SUM(Gosforth:Ermelo!AM470)</f>
        <v>0</v>
      </c>
      <c r="AN470" s="79">
        <f>SUM(Gosforth:Ermelo!AN470)</f>
        <v>0</v>
      </c>
      <c r="AO470" s="79">
        <f>SUM(Gosforth:Ermelo!AO470)</f>
        <v>0</v>
      </c>
      <c r="AP470" s="79">
        <f>SUM(Gosforth:Ermelo!AP470)</f>
        <v>0</v>
      </c>
      <c r="AQ470" s="79">
        <f>SUM(Gosforth:Ermelo!AQ470)</f>
        <v>0</v>
      </c>
      <c r="AR470" s="79">
        <f>SUM(Gosforth:Ermelo!AR470)</f>
        <v>0</v>
      </c>
      <c r="AS470" s="78">
        <f>SUM(Gosforth:Ermelo!AS470)</f>
        <v>0</v>
      </c>
      <c r="AT470" s="80">
        <f>SUM(Gosforth:Ermelo!AT470)</f>
        <v>0</v>
      </c>
      <c r="AU470" s="79">
        <f>SUM(Gosforth:Ermelo!AU470)</f>
        <v>0</v>
      </c>
      <c r="AV470" s="79">
        <f>SUM(Gosforth:Ermelo!AV470)</f>
        <v>0</v>
      </c>
      <c r="AW470" s="79">
        <f>SUM(Gosforth:Ermelo!AW470)</f>
        <v>0</v>
      </c>
      <c r="AX470" s="79">
        <f>SUM(Gosforth:Ermelo!AX470)</f>
        <v>0</v>
      </c>
      <c r="AY470" s="79">
        <f>SUM(Gosforth:Ermelo!AY470)</f>
        <v>0</v>
      </c>
      <c r="AZ470" s="79">
        <f>SUM(Gosforth:Ermelo!AZ470)</f>
        <v>0</v>
      </c>
      <c r="BA470" s="79">
        <f>SUM(Gosforth:Ermelo!BA470)</f>
        <v>0</v>
      </c>
      <c r="BB470" s="79">
        <f>SUM(Gosforth:Ermelo!BB470)</f>
        <v>0</v>
      </c>
      <c r="BC470" s="79">
        <f>SUM(Gosforth:Ermelo!BC470)</f>
        <v>0</v>
      </c>
      <c r="BD470" s="79">
        <f>SUM(Gosforth:Ermelo!BD470)</f>
        <v>0</v>
      </c>
      <c r="BE470" s="78">
        <f>SUM(Gosforth:Ermelo!BE470)</f>
        <v>0</v>
      </c>
      <c r="BF470" s="80">
        <f>SUM(Gosforth:Ermelo!BF470)</f>
        <v>0</v>
      </c>
      <c r="BG470" s="79">
        <f>SUM(Gosforth:Ermelo!BG470)</f>
        <v>0</v>
      </c>
      <c r="BH470" s="79">
        <f>SUM(Gosforth:Ermelo!BH470)</f>
        <v>0</v>
      </c>
      <c r="BI470" s="79">
        <f>SUM(Gosforth:Ermelo!BI470)</f>
        <v>0</v>
      </c>
      <c r="BJ470" s="79">
        <f>SUM(Gosforth:Ermelo!BJ470)</f>
        <v>0</v>
      </c>
      <c r="BK470" s="79">
        <f>SUM(Gosforth:Ermelo!BK470)</f>
        <v>0</v>
      </c>
      <c r="BL470" s="79">
        <f>SUM(Gosforth:Ermelo!BL470)</f>
        <v>0</v>
      </c>
      <c r="BM470" s="79">
        <f>SUM(Gosforth:Ermelo!BM470)</f>
        <v>0</v>
      </c>
      <c r="BN470" s="79">
        <f>SUM(Gosforth:Ermelo!BN470)</f>
        <v>0</v>
      </c>
      <c r="BO470" s="79">
        <f>SUM(Gosforth:Ermelo!BO470)</f>
        <v>0</v>
      </c>
      <c r="BP470" s="79">
        <f>SUM(Gosforth:Ermelo!BP470)</f>
        <v>0</v>
      </c>
      <c r="BQ470" s="78">
        <f>SUM(Gosforth:Ermelo!BQ470)</f>
        <v>0</v>
      </c>
      <c r="BR470" s="80">
        <f>SUM(Gosforth:Ermelo!BR470)</f>
        <v>0</v>
      </c>
      <c r="BS470" s="79">
        <f>SUM(Gosforth:Ermelo!BS470)</f>
        <v>0</v>
      </c>
      <c r="BT470" s="79">
        <f>SUM(Gosforth:Ermelo!BT470)</f>
        <v>0</v>
      </c>
      <c r="BU470" s="79">
        <f>SUM(Gosforth:Ermelo!BU470)</f>
        <v>0</v>
      </c>
      <c r="BV470" s="79">
        <f>SUM(Gosforth:Ermelo!BV470)</f>
        <v>0</v>
      </c>
      <c r="BW470" s="79">
        <f>SUM(Gosforth:Ermelo!BW470)</f>
        <v>0</v>
      </c>
      <c r="BX470" s="79">
        <f>SUM(Gosforth:Ermelo!BX470)</f>
        <v>0</v>
      </c>
      <c r="BY470" s="79">
        <f>SUM(Gosforth:Ermelo!BY470)</f>
        <v>0</v>
      </c>
      <c r="BZ470" s="79">
        <f>SUM(Gosforth:Ermelo!BZ470)</f>
        <v>0</v>
      </c>
      <c r="CA470" s="79">
        <f>SUM(Gosforth:Ermelo!CA470)</f>
        <v>0</v>
      </c>
      <c r="CB470" s="79">
        <f>SUM(Gosforth:Ermelo!CB470)</f>
        <v>0</v>
      </c>
      <c r="CC470" s="78">
        <f>SUM(Gosforth:Ermelo!CC470)</f>
        <v>0</v>
      </c>
      <c r="CD470" s="41" t="s">
        <v>54</v>
      </c>
    </row>
    <row r="471" spans="1:82" s="41" customFormat="1" ht="15">
      <c r="A471" s="45"/>
      <c r="B471" s="25" t="s">
        <v>864</v>
      </c>
      <c r="C471" s="28" t="s">
        <v>865</v>
      </c>
      <c r="D471" s="29" t="s">
        <v>861</v>
      </c>
      <c r="E471" s="266">
        <f>SUM(Gosforth:Ermelo!E471)</f>
        <v>5</v>
      </c>
      <c r="F471" s="221" t="b">
        <f>(Gosforth!G471+Dalpark!G471+Leandra!G471+Trichardt!G471+Ermelo!G471)=G471</f>
        <v>1</v>
      </c>
      <c r="G471" s="76">
        <f t="shared" si="132"/>
        <v>3600000</v>
      </c>
      <c r="H471" s="77">
        <f>SUM(Gosforth:Ermelo!H471)</f>
        <v>0</v>
      </c>
      <c r="I471" s="78">
        <f>SUM(Gosforth:Ermelo!I471)</f>
        <v>0</v>
      </c>
      <c r="J471" s="77">
        <f>SUM(Gosforth:Ermelo!J471)</f>
        <v>0</v>
      </c>
      <c r="K471" s="79">
        <f>SUM(Gosforth:Ermelo!K471)</f>
        <v>0</v>
      </c>
      <c r="L471" s="79">
        <f>SUM(Gosforth:Ermelo!L471)</f>
        <v>0</v>
      </c>
      <c r="M471" s="79">
        <f>SUM(Gosforth:Ermelo!M471)</f>
        <v>0</v>
      </c>
      <c r="N471" s="79">
        <f>SUM(Gosforth:Ermelo!N471)</f>
        <v>0</v>
      </c>
      <c r="O471" s="79">
        <f>SUM(Gosforth:Ermelo!O471)</f>
        <v>0</v>
      </c>
      <c r="P471" s="79">
        <f>SUM(Gosforth:Ermelo!P471)</f>
        <v>0</v>
      </c>
      <c r="Q471" s="79">
        <f>SUM(Gosforth:Ermelo!Q471)</f>
        <v>0</v>
      </c>
      <c r="R471" s="79">
        <f>SUM(Gosforth:Ermelo!R471)</f>
        <v>0</v>
      </c>
      <c r="S471" s="79">
        <f>SUM(Gosforth:Ermelo!S471)</f>
        <v>0</v>
      </c>
      <c r="T471" s="79">
        <f>SUM(Gosforth:Ermelo!T471)</f>
        <v>0</v>
      </c>
      <c r="U471" s="78">
        <f>SUM(Gosforth:Ermelo!U471)</f>
        <v>599999.99</v>
      </c>
      <c r="V471" s="77">
        <f>SUM(Gosforth:Ermelo!V471)</f>
        <v>0</v>
      </c>
      <c r="W471" s="79">
        <f>SUM(Gosforth:Ermelo!W471)</f>
        <v>0</v>
      </c>
      <c r="X471" s="79">
        <f>SUM(Gosforth:Ermelo!X471)</f>
        <v>0</v>
      </c>
      <c r="Y471" s="79">
        <f>SUM(Gosforth:Ermelo!Y471)</f>
        <v>0</v>
      </c>
      <c r="Z471" s="79">
        <f>SUM(Gosforth:Ermelo!Z471)</f>
        <v>0</v>
      </c>
      <c r="AA471" s="79">
        <f>SUM(Gosforth:Ermelo!AA471)</f>
        <v>0</v>
      </c>
      <c r="AB471" s="79">
        <f>SUM(Gosforth:Ermelo!AB471)</f>
        <v>0</v>
      </c>
      <c r="AC471" s="79">
        <f>SUM(Gosforth:Ermelo!AC471)</f>
        <v>0</v>
      </c>
      <c r="AD471" s="79">
        <f>SUM(Gosforth:Ermelo!AD471)</f>
        <v>0</v>
      </c>
      <c r="AE471" s="79">
        <f>SUM(Gosforth:Ermelo!AE471)</f>
        <v>0</v>
      </c>
      <c r="AF471" s="79">
        <f>SUM(Gosforth:Ermelo!AF471)</f>
        <v>0</v>
      </c>
      <c r="AG471" s="78">
        <f>SUM(Gosforth:Ermelo!AG471)</f>
        <v>599999.99</v>
      </c>
      <c r="AH471" s="80">
        <f>SUM(Gosforth:Ermelo!AH471)</f>
        <v>0</v>
      </c>
      <c r="AI471" s="79">
        <f>SUM(Gosforth:Ermelo!AI471)</f>
        <v>0</v>
      </c>
      <c r="AJ471" s="79">
        <f>SUM(Gosforth:Ermelo!AJ471)</f>
        <v>0</v>
      </c>
      <c r="AK471" s="79">
        <f>SUM(Gosforth:Ermelo!AK471)</f>
        <v>0</v>
      </c>
      <c r="AL471" s="79">
        <f>SUM(Gosforth:Ermelo!AL471)</f>
        <v>0</v>
      </c>
      <c r="AM471" s="79">
        <f>SUM(Gosforth:Ermelo!AM471)</f>
        <v>0</v>
      </c>
      <c r="AN471" s="79">
        <f>SUM(Gosforth:Ermelo!AN471)</f>
        <v>0</v>
      </c>
      <c r="AO471" s="79">
        <f>SUM(Gosforth:Ermelo!AO471)</f>
        <v>0</v>
      </c>
      <c r="AP471" s="79">
        <f>SUM(Gosforth:Ermelo!AP471)</f>
        <v>0</v>
      </c>
      <c r="AQ471" s="79">
        <f>SUM(Gosforth:Ermelo!AQ471)</f>
        <v>0</v>
      </c>
      <c r="AR471" s="79">
        <f>SUM(Gosforth:Ermelo!AR471)</f>
        <v>0</v>
      </c>
      <c r="AS471" s="78">
        <f>SUM(Gosforth:Ermelo!AS471)</f>
        <v>599999.99</v>
      </c>
      <c r="AT471" s="80">
        <f>SUM(Gosforth:Ermelo!AT471)</f>
        <v>0</v>
      </c>
      <c r="AU471" s="79">
        <f>SUM(Gosforth:Ermelo!AU471)</f>
        <v>0</v>
      </c>
      <c r="AV471" s="79">
        <f>SUM(Gosforth:Ermelo!AV471)</f>
        <v>0</v>
      </c>
      <c r="AW471" s="79">
        <f>SUM(Gosforth:Ermelo!AW471)</f>
        <v>0</v>
      </c>
      <c r="AX471" s="79">
        <f>SUM(Gosforth:Ermelo!AX471)</f>
        <v>0</v>
      </c>
      <c r="AY471" s="79">
        <f>SUM(Gosforth:Ermelo!AY471)</f>
        <v>0</v>
      </c>
      <c r="AZ471" s="79">
        <f>SUM(Gosforth:Ermelo!AZ471)</f>
        <v>0</v>
      </c>
      <c r="BA471" s="79">
        <f>SUM(Gosforth:Ermelo!BA471)</f>
        <v>0</v>
      </c>
      <c r="BB471" s="79">
        <f>SUM(Gosforth:Ermelo!BB471)</f>
        <v>0</v>
      </c>
      <c r="BC471" s="79">
        <f>SUM(Gosforth:Ermelo!BC471)</f>
        <v>0</v>
      </c>
      <c r="BD471" s="79">
        <f>SUM(Gosforth:Ermelo!BD471)</f>
        <v>0</v>
      </c>
      <c r="BE471" s="78">
        <f>SUM(Gosforth:Ermelo!BE471)</f>
        <v>599999.99</v>
      </c>
      <c r="BF471" s="80">
        <f>SUM(Gosforth:Ermelo!BF471)</f>
        <v>0</v>
      </c>
      <c r="BG471" s="79">
        <f>SUM(Gosforth:Ermelo!BG471)</f>
        <v>0</v>
      </c>
      <c r="BH471" s="79">
        <f>SUM(Gosforth:Ermelo!BH471)</f>
        <v>0</v>
      </c>
      <c r="BI471" s="79">
        <f>SUM(Gosforth:Ermelo!BI471)</f>
        <v>0</v>
      </c>
      <c r="BJ471" s="79">
        <f>SUM(Gosforth:Ermelo!BJ471)</f>
        <v>0</v>
      </c>
      <c r="BK471" s="79">
        <f>SUM(Gosforth:Ermelo!BK471)</f>
        <v>0</v>
      </c>
      <c r="BL471" s="79">
        <f>SUM(Gosforth:Ermelo!BL471)</f>
        <v>0</v>
      </c>
      <c r="BM471" s="79">
        <f>SUM(Gosforth:Ermelo!BM471)</f>
        <v>0</v>
      </c>
      <c r="BN471" s="79">
        <f>SUM(Gosforth:Ermelo!BN471)</f>
        <v>0</v>
      </c>
      <c r="BO471" s="79">
        <f>SUM(Gosforth:Ermelo!BO471)</f>
        <v>0</v>
      </c>
      <c r="BP471" s="79">
        <f>SUM(Gosforth:Ermelo!BP471)</f>
        <v>0</v>
      </c>
      <c r="BQ471" s="78">
        <f>SUM(Gosforth:Ermelo!BQ471)</f>
        <v>599999.99</v>
      </c>
      <c r="BR471" s="80">
        <f>SUM(Gosforth:Ermelo!BR471)</f>
        <v>0</v>
      </c>
      <c r="BS471" s="79">
        <f>SUM(Gosforth:Ermelo!BS471)</f>
        <v>0</v>
      </c>
      <c r="BT471" s="79">
        <f>SUM(Gosforth:Ermelo!BT471)</f>
        <v>0</v>
      </c>
      <c r="BU471" s="79">
        <f>SUM(Gosforth:Ermelo!BU471)</f>
        <v>0</v>
      </c>
      <c r="BV471" s="79">
        <f>SUM(Gosforth:Ermelo!BV471)</f>
        <v>0</v>
      </c>
      <c r="BW471" s="79">
        <f>SUM(Gosforth:Ermelo!BW471)</f>
        <v>0</v>
      </c>
      <c r="BX471" s="79">
        <f>SUM(Gosforth:Ermelo!BX471)</f>
        <v>0</v>
      </c>
      <c r="BY471" s="79">
        <f>SUM(Gosforth:Ermelo!BY471)</f>
        <v>0</v>
      </c>
      <c r="BZ471" s="79">
        <f>SUM(Gosforth:Ermelo!BZ471)</f>
        <v>0</v>
      </c>
      <c r="CA471" s="79">
        <f>SUM(Gosforth:Ermelo!CA471)</f>
        <v>0</v>
      </c>
      <c r="CB471" s="79">
        <f>SUM(Gosforth:Ermelo!CB471)</f>
        <v>0</v>
      </c>
      <c r="CC471" s="78">
        <f>SUM(Gosforth:Ermelo!CC471)</f>
        <v>600000.05000000005</v>
      </c>
      <c r="CD471" s="41" t="s">
        <v>54</v>
      </c>
    </row>
    <row r="472" spans="1:82" s="41" customFormat="1" ht="15">
      <c r="A472" s="45"/>
      <c r="B472" s="25" t="s">
        <v>866</v>
      </c>
      <c r="C472" s="28" t="s">
        <v>867</v>
      </c>
      <c r="D472" s="29" t="s">
        <v>353</v>
      </c>
      <c r="E472" s="266">
        <f>SUM(Gosforth:Ermelo!E472)</f>
        <v>3600000</v>
      </c>
      <c r="F472" s="221" t="b">
        <f>(Gosforth!G472+Dalpark!G472+Leandra!G472+Trichardt!G472+Ermelo!G472)=G472</f>
        <v>1</v>
      </c>
      <c r="G472" s="76">
        <f t="shared" si="132"/>
        <v>0</v>
      </c>
      <c r="H472" s="77">
        <f>SUM(Gosforth:Ermelo!H472)</f>
        <v>0</v>
      </c>
      <c r="I472" s="78">
        <f>SUM(Gosforth:Ermelo!I472)</f>
        <v>0</v>
      </c>
      <c r="J472" s="77">
        <f>SUM(Gosforth:Ermelo!J472)</f>
        <v>0</v>
      </c>
      <c r="K472" s="79">
        <f>SUM(Gosforth:Ermelo!K472)</f>
        <v>0</v>
      </c>
      <c r="L472" s="79">
        <f>SUM(Gosforth:Ermelo!L472)</f>
        <v>0</v>
      </c>
      <c r="M472" s="79">
        <f>SUM(Gosforth:Ermelo!M472)</f>
        <v>0</v>
      </c>
      <c r="N472" s="79">
        <f>SUM(Gosforth:Ermelo!N472)</f>
        <v>0</v>
      </c>
      <c r="O472" s="79">
        <f>SUM(Gosforth:Ermelo!O472)</f>
        <v>0</v>
      </c>
      <c r="P472" s="79">
        <f>SUM(Gosforth:Ermelo!P472)</f>
        <v>0</v>
      </c>
      <c r="Q472" s="79">
        <f>SUM(Gosforth:Ermelo!Q472)</f>
        <v>0</v>
      </c>
      <c r="R472" s="79">
        <f>SUM(Gosforth:Ermelo!R472)</f>
        <v>0</v>
      </c>
      <c r="S472" s="79">
        <f>SUM(Gosforth:Ermelo!S472)</f>
        <v>0</v>
      </c>
      <c r="T472" s="79">
        <f>SUM(Gosforth:Ermelo!T472)</f>
        <v>0</v>
      </c>
      <c r="U472" s="78">
        <f>SUM(Gosforth:Ermelo!U472)</f>
        <v>0</v>
      </c>
      <c r="V472" s="77">
        <f>SUM(Gosforth:Ermelo!V472)</f>
        <v>0</v>
      </c>
      <c r="W472" s="79">
        <f>SUM(Gosforth:Ermelo!W472)</f>
        <v>0</v>
      </c>
      <c r="X472" s="79">
        <f>SUM(Gosforth:Ermelo!X472)</f>
        <v>0</v>
      </c>
      <c r="Y472" s="79">
        <f>SUM(Gosforth:Ermelo!Y472)</f>
        <v>0</v>
      </c>
      <c r="Z472" s="79">
        <f>SUM(Gosforth:Ermelo!Z472)</f>
        <v>0</v>
      </c>
      <c r="AA472" s="79">
        <f>SUM(Gosforth:Ermelo!AA472)</f>
        <v>0</v>
      </c>
      <c r="AB472" s="79">
        <f>SUM(Gosforth:Ermelo!AB472)</f>
        <v>0</v>
      </c>
      <c r="AC472" s="79">
        <f>SUM(Gosforth:Ermelo!AC472)</f>
        <v>0</v>
      </c>
      <c r="AD472" s="79">
        <f>SUM(Gosforth:Ermelo!AD472)</f>
        <v>0</v>
      </c>
      <c r="AE472" s="79">
        <f>SUM(Gosforth:Ermelo!AE472)</f>
        <v>0</v>
      </c>
      <c r="AF472" s="79">
        <f>SUM(Gosforth:Ermelo!AF472)</f>
        <v>0</v>
      </c>
      <c r="AG472" s="78">
        <f>SUM(Gosforth:Ermelo!AG472)</f>
        <v>0</v>
      </c>
      <c r="AH472" s="80">
        <f>SUM(Gosforth:Ermelo!AH472)</f>
        <v>0</v>
      </c>
      <c r="AI472" s="79">
        <f>SUM(Gosforth:Ermelo!AI472)</f>
        <v>0</v>
      </c>
      <c r="AJ472" s="79">
        <f>SUM(Gosforth:Ermelo!AJ472)</f>
        <v>0</v>
      </c>
      <c r="AK472" s="79">
        <f>SUM(Gosforth:Ermelo!AK472)</f>
        <v>0</v>
      </c>
      <c r="AL472" s="79">
        <f>SUM(Gosforth:Ermelo!AL472)</f>
        <v>0</v>
      </c>
      <c r="AM472" s="79">
        <f>SUM(Gosforth:Ermelo!AM472)</f>
        <v>0</v>
      </c>
      <c r="AN472" s="79">
        <f>SUM(Gosforth:Ermelo!AN472)</f>
        <v>0</v>
      </c>
      <c r="AO472" s="79">
        <f>SUM(Gosforth:Ermelo!AO472)</f>
        <v>0</v>
      </c>
      <c r="AP472" s="79">
        <f>SUM(Gosforth:Ermelo!AP472)</f>
        <v>0</v>
      </c>
      <c r="AQ472" s="79">
        <f>SUM(Gosforth:Ermelo!AQ472)</f>
        <v>0</v>
      </c>
      <c r="AR472" s="79">
        <f>SUM(Gosforth:Ermelo!AR472)</f>
        <v>0</v>
      </c>
      <c r="AS472" s="78">
        <f>SUM(Gosforth:Ermelo!AS472)</f>
        <v>0</v>
      </c>
      <c r="AT472" s="80">
        <f>SUM(Gosforth:Ermelo!AT472)</f>
        <v>0</v>
      </c>
      <c r="AU472" s="79">
        <f>SUM(Gosforth:Ermelo!AU472)</f>
        <v>0</v>
      </c>
      <c r="AV472" s="79">
        <f>SUM(Gosforth:Ermelo!AV472)</f>
        <v>0</v>
      </c>
      <c r="AW472" s="79">
        <f>SUM(Gosforth:Ermelo!AW472)</f>
        <v>0</v>
      </c>
      <c r="AX472" s="79">
        <f>SUM(Gosforth:Ermelo!AX472)</f>
        <v>0</v>
      </c>
      <c r="AY472" s="79">
        <f>SUM(Gosforth:Ermelo!AY472)</f>
        <v>0</v>
      </c>
      <c r="AZ472" s="79">
        <f>SUM(Gosforth:Ermelo!AZ472)</f>
        <v>0</v>
      </c>
      <c r="BA472" s="79">
        <f>SUM(Gosforth:Ermelo!BA472)</f>
        <v>0</v>
      </c>
      <c r="BB472" s="79">
        <f>SUM(Gosforth:Ermelo!BB472)</f>
        <v>0</v>
      </c>
      <c r="BC472" s="79">
        <f>SUM(Gosforth:Ermelo!BC472)</f>
        <v>0</v>
      </c>
      <c r="BD472" s="79">
        <f>SUM(Gosforth:Ermelo!BD472)</f>
        <v>0</v>
      </c>
      <c r="BE472" s="78">
        <f>SUM(Gosforth:Ermelo!BE472)</f>
        <v>0</v>
      </c>
      <c r="BF472" s="80">
        <f>SUM(Gosforth:Ermelo!BF472)</f>
        <v>0</v>
      </c>
      <c r="BG472" s="79">
        <f>SUM(Gosforth:Ermelo!BG472)</f>
        <v>0</v>
      </c>
      <c r="BH472" s="79">
        <f>SUM(Gosforth:Ermelo!BH472)</f>
        <v>0</v>
      </c>
      <c r="BI472" s="79">
        <f>SUM(Gosforth:Ermelo!BI472)</f>
        <v>0</v>
      </c>
      <c r="BJ472" s="79">
        <f>SUM(Gosforth:Ermelo!BJ472)</f>
        <v>0</v>
      </c>
      <c r="BK472" s="79">
        <f>SUM(Gosforth:Ermelo!BK472)</f>
        <v>0</v>
      </c>
      <c r="BL472" s="79">
        <f>SUM(Gosforth:Ermelo!BL472)</f>
        <v>0</v>
      </c>
      <c r="BM472" s="79">
        <f>SUM(Gosforth:Ermelo!BM472)</f>
        <v>0</v>
      </c>
      <c r="BN472" s="79">
        <f>SUM(Gosforth:Ermelo!BN472)</f>
        <v>0</v>
      </c>
      <c r="BO472" s="79">
        <f>SUM(Gosforth:Ermelo!BO472)</f>
        <v>0</v>
      </c>
      <c r="BP472" s="79">
        <f>SUM(Gosforth:Ermelo!BP472)</f>
        <v>0</v>
      </c>
      <c r="BQ472" s="78">
        <f>SUM(Gosforth:Ermelo!BQ472)</f>
        <v>0</v>
      </c>
      <c r="BR472" s="80">
        <f>SUM(Gosforth:Ermelo!BR472)</f>
        <v>0</v>
      </c>
      <c r="BS472" s="79">
        <f>SUM(Gosforth:Ermelo!BS472)</f>
        <v>0</v>
      </c>
      <c r="BT472" s="79">
        <f>SUM(Gosforth:Ermelo!BT472)</f>
        <v>0</v>
      </c>
      <c r="BU472" s="79">
        <f>SUM(Gosforth:Ermelo!BU472)</f>
        <v>0</v>
      </c>
      <c r="BV472" s="79">
        <f>SUM(Gosforth:Ermelo!BV472)</f>
        <v>0</v>
      </c>
      <c r="BW472" s="79">
        <f>SUM(Gosforth:Ermelo!BW472)</f>
        <v>0</v>
      </c>
      <c r="BX472" s="79">
        <f>SUM(Gosforth:Ermelo!BX472)</f>
        <v>0</v>
      </c>
      <c r="BY472" s="79">
        <f>SUM(Gosforth:Ermelo!BY472)</f>
        <v>0</v>
      </c>
      <c r="BZ472" s="79">
        <f>SUM(Gosforth:Ermelo!BZ472)</f>
        <v>0</v>
      </c>
      <c r="CA472" s="79">
        <f>SUM(Gosforth:Ermelo!CA472)</f>
        <v>0</v>
      </c>
      <c r="CB472" s="79">
        <f>SUM(Gosforth:Ermelo!CB472)</f>
        <v>0</v>
      </c>
      <c r="CC472" s="78">
        <f>SUM(Gosforth:Ermelo!CC472)</f>
        <v>0</v>
      </c>
      <c r="CD472" s="41" t="s">
        <v>54</v>
      </c>
    </row>
    <row r="473" spans="1:82" s="41" customFormat="1" ht="15">
      <c r="A473" s="45"/>
      <c r="B473" s="25" t="s">
        <v>868</v>
      </c>
      <c r="C473" s="350" t="s">
        <v>869</v>
      </c>
      <c r="D473" s="132"/>
      <c r="E473" s="266"/>
      <c r="F473" s="221" t="b">
        <f>(Gosforth!G473+Dalpark!G473+Leandra!G473+Trichardt!G473+Ermelo!G473)=G473</f>
        <v>1</v>
      </c>
      <c r="G473" s="76"/>
      <c r="H473" s="77">
        <f>SUM(Gosforth:Ermelo!H473)</f>
        <v>0</v>
      </c>
      <c r="I473" s="78">
        <f>SUM(Gosforth:Ermelo!I473)</f>
        <v>0</v>
      </c>
      <c r="J473" s="77">
        <f>SUM(Gosforth:Ermelo!J473)</f>
        <v>0</v>
      </c>
      <c r="K473" s="79">
        <f>SUM(Gosforth:Ermelo!K473)</f>
        <v>0</v>
      </c>
      <c r="L473" s="79">
        <f>SUM(Gosforth:Ermelo!L473)</f>
        <v>0</v>
      </c>
      <c r="M473" s="79">
        <f>SUM(Gosforth:Ermelo!M473)</f>
        <v>0</v>
      </c>
      <c r="N473" s="79">
        <f>SUM(Gosforth:Ermelo!N473)</f>
        <v>0</v>
      </c>
      <c r="O473" s="79">
        <f>SUM(Gosforth:Ermelo!O473)</f>
        <v>0</v>
      </c>
      <c r="P473" s="79">
        <f>SUM(Gosforth:Ermelo!P473)</f>
        <v>0</v>
      </c>
      <c r="Q473" s="79">
        <f>SUM(Gosforth:Ermelo!Q473)</f>
        <v>0</v>
      </c>
      <c r="R473" s="79">
        <f>SUM(Gosforth:Ermelo!R473)</f>
        <v>0</v>
      </c>
      <c r="S473" s="79">
        <f>SUM(Gosforth:Ermelo!S473)</f>
        <v>0</v>
      </c>
      <c r="T473" s="79">
        <f>SUM(Gosforth:Ermelo!T473)</f>
        <v>0</v>
      </c>
      <c r="U473" s="78">
        <f>SUM(Gosforth:Ermelo!U473)</f>
        <v>0</v>
      </c>
      <c r="V473" s="77">
        <f>SUM(Gosforth:Ermelo!V473)</f>
        <v>0</v>
      </c>
      <c r="W473" s="79">
        <f>SUM(Gosforth:Ermelo!W473)</f>
        <v>0</v>
      </c>
      <c r="X473" s="79">
        <f>SUM(Gosforth:Ermelo!X473)</f>
        <v>0</v>
      </c>
      <c r="Y473" s="79">
        <f>SUM(Gosforth:Ermelo!Y473)</f>
        <v>0</v>
      </c>
      <c r="Z473" s="79">
        <f>SUM(Gosforth:Ermelo!Z473)</f>
        <v>0</v>
      </c>
      <c r="AA473" s="79">
        <f>SUM(Gosforth:Ermelo!AA473)</f>
        <v>0</v>
      </c>
      <c r="AB473" s="79">
        <f>SUM(Gosforth:Ermelo!AB473)</f>
        <v>0</v>
      </c>
      <c r="AC473" s="79">
        <f>SUM(Gosforth:Ermelo!AC473)</f>
        <v>0</v>
      </c>
      <c r="AD473" s="79">
        <f>SUM(Gosforth:Ermelo!AD473)</f>
        <v>0</v>
      </c>
      <c r="AE473" s="79">
        <f>SUM(Gosforth:Ermelo!AE473)</f>
        <v>0</v>
      </c>
      <c r="AF473" s="79">
        <f>SUM(Gosforth:Ermelo!AF473)</f>
        <v>0</v>
      </c>
      <c r="AG473" s="78">
        <f>SUM(Gosforth:Ermelo!AG473)</f>
        <v>0</v>
      </c>
      <c r="AH473" s="80">
        <f>SUM(Gosforth:Ermelo!AH473)</f>
        <v>0</v>
      </c>
      <c r="AI473" s="79">
        <f>SUM(Gosforth:Ermelo!AI473)</f>
        <v>0</v>
      </c>
      <c r="AJ473" s="79">
        <f>SUM(Gosforth:Ermelo!AJ473)</f>
        <v>0</v>
      </c>
      <c r="AK473" s="79">
        <f>SUM(Gosforth:Ermelo!AK473)</f>
        <v>0</v>
      </c>
      <c r="AL473" s="79">
        <f>SUM(Gosforth:Ermelo!AL473)</f>
        <v>0</v>
      </c>
      <c r="AM473" s="79">
        <f>SUM(Gosforth:Ermelo!AM473)</f>
        <v>0</v>
      </c>
      <c r="AN473" s="79">
        <f>SUM(Gosforth:Ermelo!AN473)</f>
        <v>0</v>
      </c>
      <c r="AO473" s="79">
        <f>SUM(Gosforth:Ermelo!AO473)</f>
        <v>0</v>
      </c>
      <c r="AP473" s="79">
        <f>SUM(Gosforth:Ermelo!AP473)</f>
        <v>0</v>
      </c>
      <c r="AQ473" s="79">
        <f>SUM(Gosforth:Ermelo!AQ473)</f>
        <v>0</v>
      </c>
      <c r="AR473" s="79">
        <f>SUM(Gosforth:Ermelo!AR473)</f>
        <v>0</v>
      </c>
      <c r="AS473" s="78">
        <f>SUM(Gosforth:Ermelo!AS473)</f>
        <v>0</v>
      </c>
      <c r="AT473" s="80">
        <f>SUM(Gosforth:Ermelo!AT473)</f>
        <v>0</v>
      </c>
      <c r="AU473" s="79">
        <f>SUM(Gosforth:Ermelo!AU473)</f>
        <v>0</v>
      </c>
      <c r="AV473" s="79">
        <f>SUM(Gosforth:Ermelo!AV473)</f>
        <v>0</v>
      </c>
      <c r="AW473" s="79">
        <f>SUM(Gosforth:Ermelo!AW473)</f>
        <v>0</v>
      </c>
      <c r="AX473" s="79">
        <f>SUM(Gosforth:Ermelo!AX473)</f>
        <v>0</v>
      </c>
      <c r="AY473" s="79">
        <f>SUM(Gosforth:Ermelo!AY473)</f>
        <v>0</v>
      </c>
      <c r="AZ473" s="79">
        <f>SUM(Gosforth:Ermelo!AZ473)</f>
        <v>0</v>
      </c>
      <c r="BA473" s="79">
        <f>SUM(Gosforth:Ermelo!BA473)</f>
        <v>0</v>
      </c>
      <c r="BB473" s="79">
        <f>SUM(Gosforth:Ermelo!BB473)</f>
        <v>0</v>
      </c>
      <c r="BC473" s="79">
        <f>SUM(Gosforth:Ermelo!BC473)</f>
        <v>0</v>
      </c>
      <c r="BD473" s="79">
        <f>SUM(Gosforth:Ermelo!BD473)</f>
        <v>0</v>
      </c>
      <c r="BE473" s="78">
        <f>SUM(Gosforth:Ermelo!BE473)</f>
        <v>0</v>
      </c>
      <c r="BF473" s="80">
        <f>SUM(Gosforth:Ermelo!BF473)</f>
        <v>0</v>
      </c>
      <c r="BG473" s="79">
        <f>SUM(Gosforth:Ermelo!BG473)</f>
        <v>0</v>
      </c>
      <c r="BH473" s="79">
        <f>SUM(Gosforth:Ermelo!BH473)</f>
        <v>0</v>
      </c>
      <c r="BI473" s="79">
        <f>SUM(Gosforth:Ermelo!BI473)</f>
        <v>0</v>
      </c>
      <c r="BJ473" s="79">
        <f>SUM(Gosforth:Ermelo!BJ473)</f>
        <v>0</v>
      </c>
      <c r="BK473" s="79">
        <f>SUM(Gosforth:Ermelo!BK473)</f>
        <v>0</v>
      </c>
      <c r="BL473" s="79">
        <f>SUM(Gosforth:Ermelo!BL473)</f>
        <v>0</v>
      </c>
      <c r="BM473" s="79">
        <f>SUM(Gosforth:Ermelo!BM473)</f>
        <v>0</v>
      </c>
      <c r="BN473" s="79">
        <f>SUM(Gosforth:Ermelo!BN473)</f>
        <v>0</v>
      </c>
      <c r="BO473" s="79">
        <f>SUM(Gosforth:Ermelo!BO473)</f>
        <v>0</v>
      </c>
      <c r="BP473" s="79">
        <f>SUM(Gosforth:Ermelo!BP473)</f>
        <v>0</v>
      </c>
      <c r="BQ473" s="78">
        <f>SUM(Gosforth:Ermelo!BQ473)</f>
        <v>0</v>
      </c>
      <c r="BR473" s="80">
        <f>SUM(Gosforth:Ermelo!BR473)</f>
        <v>0</v>
      </c>
      <c r="BS473" s="79">
        <f>SUM(Gosforth:Ermelo!BS473)</f>
        <v>0</v>
      </c>
      <c r="BT473" s="79">
        <f>SUM(Gosforth:Ermelo!BT473)</f>
        <v>0</v>
      </c>
      <c r="BU473" s="79">
        <f>SUM(Gosforth:Ermelo!BU473)</f>
        <v>0</v>
      </c>
      <c r="BV473" s="79">
        <f>SUM(Gosforth:Ermelo!BV473)</f>
        <v>0</v>
      </c>
      <c r="BW473" s="79">
        <f>SUM(Gosforth:Ermelo!BW473)</f>
        <v>0</v>
      </c>
      <c r="BX473" s="79">
        <f>SUM(Gosforth:Ermelo!BX473)</f>
        <v>0</v>
      </c>
      <c r="BY473" s="79">
        <f>SUM(Gosforth:Ermelo!BY473)</f>
        <v>0</v>
      </c>
      <c r="BZ473" s="79">
        <f>SUM(Gosforth:Ermelo!BZ473)</f>
        <v>0</v>
      </c>
      <c r="CA473" s="79">
        <f>SUM(Gosforth:Ermelo!CA473)</f>
        <v>0</v>
      </c>
      <c r="CB473" s="79">
        <f>SUM(Gosforth:Ermelo!CB473)</f>
        <v>0</v>
      </c>
      <c r="CC473" s="78">
        <f>SUM(Gosforth:Ermelo!CC473)</f>
        <v>0</v>
      </c>
      <c r="CD473" s="41" t="s">
        <v>54</v>
      </c>
    </row>
    <row r="474" spans="1:82" s="41" customFormat="1" ht="15">
      <c r="A474" s="45"/>
      <c r="B474" s="25" t="s">
        <v>870</v>
      </c>
      <c r="C474" s="350" t="s">
        <v>871</v>
      </c>
      <c r="D474" s="132"/>
      <c r="E474" s="266"/>
      <c r="F474" s="221" t="b">
        <f>(Gosforth!G474+Dalpark!G474+Leandra!G474+Trichardt!G474+Ermelo!G474)=G474</f>
        <v>1</v>
      </c>
      <c r="G474" s="76"/>
      <c r="H474" s="77">
        <f>SUM(Gosforth:Ermelo!H474)</f>
        <v>0</v>
      </c>
      <c r="I474" s="78">
        <f>SUM(Gosforth:Ermelo!I474)</f>
        <v>0</v>
      </c>
      <c r="J474" s="77">
        <f>SUM(Gosforth:Ermelo!J474)</f>
        <v>0</v>
      </c>
      <c r="K474" s="79">
        <f>SUM(Gosforth:Ermelo!K474)</f>
        <v>0</v>
      </c>
      <c r="L474" s="79">
        <f>SUM(Gosforth:Ermelo!L474)</f>
        <v>0</v>
      </c>
      <c r="M474" s="79">
        <f>SUM(Gosforth:Ermelo!M474)</f>
        <v>0</v>
      </c>
      <c r="N474" s="79">
        <f>SUM(Gosforth:Ermelo!N474)</f>
        <v>0</v>
      </c>
      <c r="O474" s="79">
        <f>SUM(Gosforth:Ermelo!O474)</f>
        <v>0</v>
      </c>
      <c r="P474" s="79">
        <f>SUM(Gosforth:Ermelo!P474)</f>
        <v>0</v>
      </c>
      <c r="Q474" s="79">
        <f>SUM(Gosforth:Ermelo!Q474)</f>
        <v>0</v>
      </c>
      <c r="R474" s="79">
        <f>SUM(Gosforth:Ermelo!R474)</f>
        <v>0</v>
      </c>
      <c r="S474" s="79">
        <f>SUM(Gosforth:Ermelo!S474)</f>
        <v>0</v>
      </c>
      <c r="T474" s="79">
        <f>SUM(Gosforth:Ermelo!T474)</f>
        <v>0</v>
      </c>
      <c r="U474" s="78">
        <f>SUM(Gosforth:Ermelo!U474)</f>
        <v>0</v>
      </c>
      <c r="V474" s="77">
        <f>SUM(Gosforth:Ermelo!V474)</f>
        <v>0</v>
      </c>
      <c r="W474" s="79">
        <f>SUM(Gosforth:Ermelo!W474)</f>
        <v>0</v>
      </c>
      <c r="X474" s="79">
        <f>SUM(Gosforth:Ermelo!X474)</f>
        <v>0</v>
      </c>
      <c r="Y474" s="79">
        <f>SUM(Gosforth:Ermelo!Y474)</f>
        <v>0</v>
      </c>
      <c r="Z474" s="79">
        <f>SUM(Gosforth:Ermelo!Z474)</f>
        <v>0</v>
      </c>
      <c r="AA474" s="79">
        <f>SUM(Gosforth:Ermelo!AA474)</f>
        <v>0</v>
      </c>
      <c r="AB474" s="79">
        <f>SUM(Gosforth:Ermelo!AB474)</f>
        <v>0</v>
      </c>
      <c r="AC474" s="79">
        <f>SUM(Gosforth:Ermelo!AC474)</f>
        <v>0</v>
      </c>
      <c r="AD474" s="79">
        <f>SUM(Gosforth:Ermelo!AD474)</f>
        <v>0</v>
      </c>
      <c r="AE474" s="79">
        <f>SUM(Gosforth:Ermelo!AE474)</f>
        <v>0</v>
      </c>
      <c r="AF474" s="79">
        <f>SUM(Gosforth:Ermelo!AF474)</f>
        <v>0</v>
      </c>
      <c r="AG474" s="78">
        <f>SUM(Gosforth:Ermelo!AG474)</f>
        <v>0</v>
      </c>
      <c r="AH474" s="80">
        <f>SUM(Gosforth:Ermelo!AH474)</f>
        <v>0</v>
      </c>
      <c r="AI474" s="79">
        <f>SUM(Gosforth:Ermelo!AI474)</f>
        <v>0</v>
      </c>
      <c r="AJ474" s="79">
        <f>SUM(Gosforth:Ermelo!AJ474)</f>
        <v>0</v>
      </c>
      <c r="AK474" s="79">
        <f>SUM(Gosforth:Ermelo!AK474)</f>
        <v>0</v>
      </c>
      <c r="AL474" s="79">
        <f>SUM(Gosforth:Ermelo!AL474)</f>
        <v>0</v>
      </c>
      <c r="AM474" s="79">
        <f>SUM(Gosforth:Ermelo!AM474)</f>
        <v>0</v>
      </c>
      <c r="AN474" s="79">
        <f>SUM(Gosforth:Ermelo!AN474)</f>
        <v>0</v>
      </c>
      <c r="AO474" s="79">
        <f>SUM(Gosforth:Ermelo!AO474)</f>
        <v>0</v>
      </c>
      <c r="AP474" s="79">
        <f>SUM(Gosforth:Ermelo!AP474)</f>
        <v>0</v>
      </c>
      <c r="AQ474" s="79">
        <f>SUM(Gosforth:Ermelo!AQ474)</f>
        <v>0</v>
      </c>
      <c r="AR474" s="79">
        <f>SUM(Gosforth:Ermelo!AR474)</f>
        <v>0</v>
      </c>
      <c r="AS474" s="78">
        <f>SUM(Gosforth:Ermelo!AS474)</f>
        <v>0</v>
      </c>
      <c r="AT474" s="80">
        <f>SUM(Gosforth:Ermelo!AT474)</f>
        <v>0</v>
      </c>
      <c r="AU474" s="79">
        <f>SUM(Gosforth:Ermelo!AU474)</f>
        <v>0</v>
      </c>
      <c r="AV474" s="79">
        <f>SUM(Gosforth:Ermelo!AV474)</f>
        <v>0</v>
      </c>
      <c r="AW474" s="79">
        <f>SUM(Gosforth:Ermelo!AW474)</f>
        <v>0</v>
      </c>
      <c r="AX474" s="79">
        <f>SUM(Gosforth:Ermelo!AX474)</f>
        <v>0</v>
      </c>
      <c r="AY474" s="79">
        <f>SUM(Gosforth:Ermelo!AY474)</f>
        <v>0</v>
      </c>
      <c r="AZ474" s="79">
        <f>SUM(Gosforth:Ermelo!AZ474)</f>
        <v>0</v>
      </c>
      <c r="BA474" s="79">
        <f>SUM(Gosforth:Ermelo!BA474)</f>
        <v>0</v>
      </c>
      <c r="BB474" s="79">
        <f>SUM(Gosforth:Ermelo!BB474)</f>
        <v>0</v>
      </c>
      <c r="BC474" s="79">
        <f>SUM(Gosforth:Ermelo!BC474)</f>
        <v>0</v>
      </c>
      <c r="BD474" s="79">
        <f>SUM(Gosforth:Ermelo!BD474)</f>
        <v>0</v>
      </c>
      <c r="BE474" s="78">
        <f>SUM(Gosforth:Ermelo!BE474)</f>
        <v>0</v>
      </c>
      <c r="BF474" s="80">
        <f>SUM(Gosforth:Ermelo!BF474)</f>
        <v>0</v>
      </c>
      <c r="BG474" s="79">
        <f>SUM(Gosforth:Ermelo!BG474)</f>
        <v>0</v>
      </c>
      <c r="BH474" s="79">
        <f>SUM(Gosforth:Ermelo!BH474)</f>
        <v>0</v>
      </c>
      <c r="BI474" s="79">
        <f>SUM(Gosforth:Ermelo!BI474)</f>
        <v>0</v>
      </c>
      <c r="BJ474" s="79">
        <f>SUM(Gosforth:Ermelo!BJ474)</f>
        <v>0</v>
      </c>
      <c r="BK474" s="79">
        <f>SUM(Gosforth:Ermelo!BK474)</f>
        <v>0</v>
      </c>
      <c r="BL474" s="79">
        <f>SUM(Gosforth:Ermelo!BL474)</f>
        <v>0</v>
      </c>
      <c r="BM474" s="79">
        <f>SUM(Gosforth:Ermelo!BM474)</f>
        <v>0</v>
      </c>
      <c r="BN474" s="79">
        <f>SUM(Gosforth:Ermelo!BN474)</f>
        <v>0</v>
      </c>
      <c r="BO474" s="79">
        <f>SUM(Gosforth:Ermelo!BO474)</f>
        <v>0</v>
      </c>
      <c r="BP474" s="79">
        <f>SUM(Gosforth:Ermelo!BP474)</f>
        <v>0</v>
      </c>
      <c r="BQ474" s="78">
        <f>SUM(Gosforth:Ermelo!BQ474)</f>
        <v>0</v>
      </c>
      <c r="BR474" s="80">
        <f>SUM(Gosforth:Ermelo!BR474)</f>
        <v>0</v>
      </c>
      <c r="BS474" s="79">
        <f>SUM(Gosforth:Ermelo!BS474)</f>
        <v>0</v>
      </c>
      <c r="BT474" s="79">
        <f>SUM(Gosforth:Ermelo!BT474)</f>
        <v>0</v>
      </c>
      <c r="BU474" s="79">
        <f>SUM(Gosforth:Ermelo!BU474)</f>
        <v>0</v>
      </c>
      <c r="BV474" s="79">
        <f>SUM(Gosforth:Ermelo!BV474)</f>
        <v>0</v>
      </c>
      <c r="BW474" s="79">
        <f>SUM(Gosforth:Ermelo!BW474)</f>
        <v>0</v>
      </c>
      <c r="BX474" s="79">
        <f>SUM(Gosforth:Ermelo!BX474)</f>
        <v>0</v>
      </c>
      <c r="BY474" s="79">
        <f>SUM(Gosforth:Ermelo!BY474)</f>
        <v>0</v>
      </c>
      <c r="BZ474" s="79">
        <f>SUM(Gosforth:Ermelo!BZ474)</f>
        <v>0</v>
      </c>
      <c r="CA474" s="79">
        <f>SUM(Gosforth:Ermelo!CA474)</f>
        <v>0</v>
      </c>
      <c r="CB474" s="79">
        <f>SUM(Gosforth:Ermelo!CB474)</f>
        <v>0</v>
      </c>
      <c r="CC474" s="78">
        <f>SUM(Gosforth:Ermelo!CC474)</f>
        <v>0</v>
      </c>
      <c r="CD474" s="41" t="s">
        <v>54</v>
      </c>
    </row>
    <row r="475" spans="1:82" s="41" customFormat="1" ht="15">
      <c r="B475" s="25" t="s">
        <v>872</v>
      </c>
      <c r="C475" s="28" t="s">
        <v>873</v>
      </c>
      <c r="D475" s="29" t="s">
        <v>501</v>
      </c>
      <c r="E475" s="266">
        <f>SUM(Gosforth:Ermelo!E475)</f>
        <v>10</v>
      </c>
      <c r="F475" s="221" t="b">
        <f>(Gosforth!G475+Dalpark!G475+Leandra!G475+Trichardt!G475+Ermelo!G475)=G475</f>
        <v>1</v>
      </c>
      <c r="G475" s="76">
        <f t="shared" si="132"/>
        <v>0</v>
      </c>
      <c r="H475" s="77">
        <f>SUM(Gosforth:Ermelo!H475)</f>
        <v>0</v>
      </c>
      <c r="I475" s="78">
        <f>SUM(Gosforth:Ermelo!I475)</f>
        <v>0</v>
      </c>
      <c r="J475" s="77">
        <f>SUM(Gosforth:Ermelo!J475)</f>
        <v>0</v>
      </c>
      <c r="K475" s="79">
        <f>SUM(Gosforth:Ermelo!K475)</f>
        <v>0</v>
      </c>
      <c r="L475" s="79">
        <f>SUM(Gosforth:Ermelo!L475)</f>
        <v>0</v>
      </c>
      <c r="M475" s="79">
        <f>SUM(Gosforth:Ermelo!M475)</f>
        <v>0</v>
      </c>
      <c r="N475" s="79">
        <f>SUM(Gosforth:Ermelo!N475)</f>
        <v>0</v>
      </c>
      <c r="O475" s="79">
        <f>SUM(Gosforth:Ermelo!O475)</f>
        <v>0</v>
      </c>
      <c r="P475" s="79">
        <f>SUM(Gosforth:Ermelo!P475)</f>
        <v>0</v>
      </c>
      <c r="Q475" s="79">
        <f>SUM(Gosforth:Ermelo!Q475)</f>
        <v>0</v>
      </c>
      <c r="R475" s="79">
        <f>SUM(Gosforth:Ermelo!R475)</f>
        <v>0</v>
      </c>
      <c r="S475" s="79">
        <f>SUM(Gosforth:Ermelo!S475)</f>
        <v>0</v>
      </c>
      <c r="T475" s="79">
        <f>SUM(Gosforth:Ermelo!T475)</f>
        <v>0</v>
      </c>
      <c r="U475" s="78">
        <f>SUM(Gosforth:Ermelo!U475)</f>
        <v>0</v>
      </c>
      <c r="V475" s="77">
        <f>SUM(Gosforth:Ermelo!V475)</f>
        <v>0</v>
      </c>
      <c r="W475" s="79">
        <f>SUM(Gosforth:Ermelo!W475)</f>
        <v>0</v>
      </c>
      <c r="X475" s="79">
        <f>SUM(Gosforth:Ermelo!X475)</f>
        <v>0</v>
      </c>
      <c r="Y475" s="79">
        <f>SUM(Gosforth:Ermelo!Y475)</f>
        <v>0</v>
      </c>
      <c r="Z475" s="79">
        <f>SUM(Gosforth:Ermelo!Z475)</f>
        <v>0</v>
      </c>
      <c r="AA475" s="79">
        <f>SUM(Gosforth:Ermelo!AA475)</f>
        <v>0</v>
      </c>
      <c r="AB475" s="79">
        <f>SUM(Gosforth:Ermelo!AB475)</f>
        <v>0</v>
      </c>
      <c r="AC475" s="79">
        <f>SUM(Gosforth:Ermelo!AC475)</f>
        <v>0</v>
      </c>
      <c r="AD475" s="79">
        <f>SUM(Gosforth:Ermelo!AD475)</f>
        <v>0</v>
      </c>
      <c r="AE475" s="79">
        <f>SUM(Gosforth:Ermelo!AE475)</f>
        <v>0</v>
      </c>
      <c r="AF475" s="79">
        <f>SUM(Gosforth:Ermelo!AF475)</f>
        <v>0</v>
      </c>
      <c r="AG475" s="78">
        <f>SUM(Gosforth:Ermelo!AG475)</f>
        <v>0</v>
      </c>
      <c r="AH475" s="80">
        <f>SUM(Gosforth:Ermelo!AH475)</f>
        <v>0</v>
      </c>
      <c r="AI475" s="79">
        <f>SUM(Gosforth:Ermelo!AI475)</f>
        <v>0</v>
      </c>
      <c r="AJ475" s="79">
        <f>SUM(Gosforth:Ermelo!AJ475)</f>
        <v>0</v>
      </c>
      <c r="AK475" s="79">
        <f>SUM(Gosforth:Ermelo!AK475)</f>
        <v>0</v>
      </c>
      <c r="AL475" s="79">
        <f>SUM(Gosforth:Ermelo!AL475)</f>
        <v>0</v>
      </c>
      <c r="AM475" s="79">
        <f>SUM(Gosforth:Ermelo!AM475)</f>
        <v>0</v>
      </c>
      <c r="AN475" s="79">
        <f>SUM(Gosforth:Ermelo!AN475)</f>
        <v>0</v>
      </c>
      <c r="AO475" s="79">
        <f>SUM(Gosforth:Ermelo!AO475)</f>
        <v>0</v>
      </c>
      <c r="AP475" s="79">
        <f>SUM(Gosforth:Ermelo!AP475)</f>
        <v>0</v>
      </c>
      <c r="AQ475" s="79">
        <f>SUM(Gosforth:Ermelo!AQ475)</f>
        <v>0</v>
      </c>
      <c r="AR475" s="79">
        <f>SUM(Gosforth:Ermelo!AR475)</f>
        <v>0</v>
      </c>
      <c r="AS475" s="78">
        <f>SUM(Gosforth:Ermelo!AS475)</f>
        <v>0</v>
      </c>
      <c r="AT475" s="80">
        <f>SUM(Gosforth:Ermelo!AT475)</f>
        <v>0</v>
      </c>
      <c r="AU475" s="79">
        <f>SUM(Gosforth:Ermelo!AU475)</f>
        <v>0</v>
      </c>
      <c r="AV475" s="79">
        <f>SUM(Gosforth:Ermelo!AV475)</f>
        <v>0</v>
      </c>
      <c r="AW475" s="79">
        <f>SUM(Gosforth:Ermelo!AW475)</f>
        <v>0</v>
      </c>
      <c r="AX475" s="79">
        <f>SUM(Gosforth:Ermelo!AX475)</f>
        <v>0</v>
      </c>
      <c r="AY475" s="79">
        <f>SUM(Gosforth:Ermelo!AY475)</f>
        <v>0</v>
      </c>
      <c r="AZ475" s="79">
        <f>SUM(Gosforth:Ermelo!AZ475)</f>
        <v>0</v>
      </c>
      <c r="BA475" s="79">
        <f>SUM(Gosforth:Ermelo!BA475)</f>
        <v>0</v>
      </c>
      <c r="BB475" s="79">
        <f>SUM(Gosforth:Ermelo!BB475)</f>
        <v>0</v>
      </c>
      <c r="BC475" s="79">
        <f>SUM(Gosforth:Ermelo!BC475)</f>
        <v>0</v>
      </c>
      <c r="BD475" s="79">
        <f>SUM(Gosforth:Ermelo!BD475)</f>
        <v>0</v>
      </c>
      <c r="BE475" s="78">
        <f>SUM(Gosforth:Ermelo!BE475)</f>
        <v>0</v>
      </c>
      <c r="BF475" s="80">
        <f>SUM(Gosforth:Ermelo!BF475)</f>
        <v>0</v>
      </c>
      <c r="BG475" s="79">
        <f>SUM(Gosforth:Ermelo!BG475)</f>
        <v>0</v>
      </c>
      <c r="BH475" s="79">
        <f>SUM(Gosforth:Ermelo!BH475)</f>
        <v>0</v>
      </c>
      <c r="BI475" s="79">
        <f>SUM(Gosforth:Ermelo!BI475)</f>
        <v>0</v>
      </c>
      <c r="BJ475" s="79">
        <f>SUM(Gosforth:Ermelo!BJ475)</f>
        <v>0</v>
      </c>
      <c r="BK475" s="79">
        <f>SUM(Gosforth:Ermelo!BK475)</f>
        <v>0</v>
      </c>
      <c r="BL475" s="79">
        <f>SUM(Gosforth:Ermelo!BL475)</f>
        <v>0</v>
      </c>
      <c r="BM475" s="79">
        <f>SUM(Gosforth:Ermelo!BM475)</f>
        <v>0</v>
      </c>
      <c r="BN475" s="79">
        <f>SUM(Gosforth:Ermelo!BN475)</f>
        <v>0</v>
      </c>
      <c r="BO475" s="79">
        <f>SUM(Gosforth:Ermelo!BO475)</f>
        <v>0</v>
      </c>
      <c r="BP475" s="79">
        <f>SUM(Gosforth:Ermelo!BP475)</f>
        <v>0</v>
      </c>
      <c r="BQ475" s="78">
        <f>SUM(Gosforth:Ermelo!BQ475)</f>
        <v>0</v>
      </c>
      <c r="BR475" s="80">
        <f>SUM(Gosforth:Ermelo!BR475)</f>
        <v>0</v>
      </c>
      <c r="BS475" s="79">
        <f>SUM(Gosforth:Ermelo!BS475)</f>
        <v>0</v>
      </c>
      <c r="BT475" s="79">
        <f>SUM(Gosforth:Ermelo!BT475)</f>
        <v>0</v>
      </c>
      <c r="BU475" s="79">
        <f>SUM(Gosforth:Ermelo!BU475)</f>
        <v>0</v>
      </c>
      <c r="BV475" s="79">
        <f>SUM(Gosforth:Ermelo!BV475)</f>
        <v>0</v>
      </c>
      <c r="BW475" s="79">
        <f>SUM(Gosforth:Ermelo!BW475)</f>
        <v>0</v>
      </c>
      <c r="BX475" s="79">
        <f>SUM(Gosforth:Ermelo!BX475)</f>
        <v>0</v>
      </c>
      <c r="BY475" s="79">
        <f>SUM(Gosforth:Ermelo!BY475)</f>
        <v>0</v>
      </c>
      <c r="BZ475" s="79">
        <f>SUM(Gosforth:Ermelo!BZ475)</f>
        <v>0</v>
      </c>
      <c r="CA475" s="79">
        <f>SUM(Gosforth:Ermelo!CA475)</f>
        <v>0</v>
      </c>
      <c r="CB475" s="79">
        <f>SUM(Gosforth:Ermelo!CB475)</f>
        <v>0</v>
      </c>
      <c r="CC475" s="78">
        <f>SUM(Gosforth:Ermelo!CC475)</f>
        <v>0</v>
      </c>
      <c r="CD475" s="41" t="s">
        <v>54</v>
      </c>
    </row>
    <row r="476" spans="1:82" ht="15">
      <c r="A476" s="41"/>
      <c r="B476" s="25" t="s">
        <v>874</v>
      </c>
      <c r="C476" s="28" t="s">
        <v>875</v>
      </c>
      <c r="D476" s="29" t="s">
        <v>501</v>
      </c>
      <c r="E476" s="266">
        <f>SUM(Gosforth:Ermelo!E476)</f>
        <v>5</v>
      </c>
      <c r="F476" s="221" t="b">
        <f>(Gosforth!G476+Dalpark!G476+Leandra!G476+Trichardt!G476+Ermelo!G476)=G476</f>
        <v>1</v>
      </c>
      <c r="G476" s="76">
        <f t="shared" si="132"/>
        <v>0</v>
      </c>
      <c r="H476" s="77">
        <f>SUM(Gosforth:Ermelo!H476)</f>
        <v>0</v>
      </c>
      <c r="I476" s="78">
        <f>SUM(Gosforth:Ermelo!I476)</f>
        <v>0</v>
      </c>
      <c r="J476" s="77">
        <f>SUM(Gosforth:Ermelo!J476)</f>
        <v>0</v>
      </c>
      <c r="K476" s="79">
        <f>SUM(Gosforth:Ermelo!K476)</f>
        <v>0</v>
      </c>
      <c r="L476" s="79">
        <f>SUM(Gosforth:Ermelo!L476)</f>
        <v>0</v>
      </c>
      <c r="M476" s="79">
        <f>SUM(Gosforth:Ermelo!M476)</f>
        <v>0</v>
      </c>
      <c r="N476" s="79">
        <f>SUM(Gosforth:Ermelo!N476)</f>
        <v>0</v>
      </c>
      <c r="O476" s="79">
        <f>SUM(Gosforth:Ermelo!O476)</f>
        <v>0</v>
      </c>
      <c r="P476" s="79">
        <f>SUM(Gosforth:Ermelo!P476)</f>
        <v>0</v>
      </c>
      <c r="Q476" s="79">
        <f>SUM(Gosforth:Ermelo!Q476)</f>
        <v>0</v>
      </c>
      <c r="R476" s="79">
        <f>SUM(Gosforth:Ermelo!R476)</f>
        <v>0</v>
      </c>
      <c r="S476" s="79">
        <f>SUM(Gosforth:Ermelo!S476)</f>
        <v>0</v>
      </c>
      <c r="T476" s="79">
        <f>SUM(Gosforth:Ermelo!T476)</f>
        <v>0</v>
      </c>
      <c r="U476" s="78">
        <f>SUM(Gosforth:Ermelo!U476)</f>
        <v>0</v>
      </c>
      <c r="V476" s="77">
        <f>SUM(Gosforth:Ermelo!V476)</f>
        <v>0</v>
      </c>
      <c r="W476" s="79">
        <f>SUM(Gosforth:Ermelo!W476)</f>
        <v>0</v>
      </c>
      <c r="X476" s="79">
        <f>SUM(Gosforth:Ermelo!X476)</f>
        <v>0</v>
      </c>
      <c r="Y476" s="79">
        <f>SUM(Gosforth:Ermelo!Y476)</f>
        <v>0</v>
      </c>
      <c r="Z476" s="79">
        <f>SUM(Gosforth:Ermelo!Z476)</f>
        <v>0</v>
      </c>
      <c r="AA476" s="79">
        <f>SUM(Gosforth:Ermelo!AA476)</f>
        <v>0</v>
      </c>
      <c r="AB476" s="79">
        <f>SUM(Gosforth:Ermelo!AB476)</f>
        <v>0</v>
      </c>
      <c r="AC476" s="79">
        <f>SUM(Gosforth:Ermelo!AC476)</f>
        <v>0</v>
      </c>
      <c r="AD476" s="79">
        <f>SUM(Gosforth:Ermelo!AD476)</f>
        <v>0</v>
      </c>
      <c r="AE476" s="79">
        <f>SUM(Gosforth:Ermelo!AE476)</f>
        <v>0</v>
      </c>
      <c r="AF476" s="79">
        <f>SUM(Gosforth:Ermelo!AF476)</f>
        <v>0</v>
      </c>
      <c r="AG476" s="78">
        <f>SUM(Gosforth:Ermelo!AG476)</f>
        <v>0</v>
      </c>
      <c r="AH476" s="80">
        <f>SUM(Gosforth:Ermelo!AH476)</f>
        <v>0</v>
      </c>
      <c r="AI476" s="79">
        <f>SUM(Gosforth:Ermelo!AI476)</f>
        <v>0</v>
      </c>
      <c r="AJ476" s="79">
        <f>SUM(Gosforth:Ermelo!AJ476)</f>
        <v>0</v>
      </c>
      <c r="AK476" s="79">
        <f>SUM(Gosforth:Ermelo!AK476)</f>
        <v>0</v>
      </c>
      <c r="AL476" s="79">
        <f>SUM(Gosforth:Ermelo!AL476)</f>
        <v>0</v>
      </c>
      <c r="AM476" s="79">
        <f>SUM(Gosforth:Ermelo!AM476)</f>
        <v>0</v>
      </c>
      <c r="AN476" s="79">
        <f>SUM(Gosforth:Ermelo!AN476)</f>
        <v>0</v>
      </c>
      <c r="AO476" s="79">
        <f>SUM(Gosforth:Ermelo!AO476)</f>
        <v>0</v>
      </c>
      <c r="AP476" s="79">
        <f>SUM(Gosforth:Ermelo!AP476)</f>
        <v>0</v>
      </c>
      <c r="AQ476" s="79">
        <f>SUM(Gosforth:Ermelo!AQ476)</f>
        <v>0</v>
      </c>
      <c r="AR476" s="79">
        <f>SUM(Gosforth:Ermelo!AR476)</f>
        <v>0</v>
      </c>
      <c r="AS476" s="78">
        <f>SUM(Gosforth:Ermelo!AS476)</f>
        <v>0</v>
      </c>
      <c r="AT476" s="80">
        <f>SUM(Gosforth:Ermelo!AT476)</f>
        <v>0</v>
      </c>
      <c r="AU476" s="79">
        <f>SUM(Gosforth:Ermelo!AU476)</f>
        <v>0</v>
      </c>
      <c r="AV476" s="79">
        <f>SUM(Gosforth:Ermelo!AV476)</f>
        <v>0</v>
      </c>
      <c r="AW476" s="79">
        <f>SUM(Gosforth:Ermelo!AW476)</f>
        <v>0</v>
      </c>
      <c r="AX476" s="79">
        <f>SUM(Gosforth:Ermelo!AX476)</f>
        <v>0</v>
      </c>
      <c r="AY476" s="79">
        <f>SUM(Gosforth:Ermelo!AY476)</f>
        <v>0</v>
      </c>
      <c r="AZ476" s="79">
        <f>SUM(Gosforth:Ermelo!AZ476)</f>
        <v>0</v>
      </c>
      <c r="BA476" s="79">
        <f>SUM(Gosforth:Ermelo!BA476)</f>
        <v>0</v>
      </c>
      <c r="BB476" s="79">
        <f>SUM(Gosforth:Ermelo!BB476)</f>
        <v>0</v>
      </c>
      <c r="BC476" s="79">
        <f>SUM(Gosforth:Ermelo!BC476)</f>
        <v>0</v>
      </c>
      <c r="BD476" s="79">
        <f>SUM(Gosforth:Ermelo!BD476)</f>
        <v>0</v>
      </c>
      <c r="BE476" s="78">
        <f>SUM(Gosforth:Ermelo!BE476)</f>
        <v>0</v>
      </c>
      <c r="BF476" s="80">
        <f>SUM(Gosforth:Ermelo!BF476)</f>
        <v>0</v>
      </c>
      <c r="BG476" s="79">
        <f>SUM(Gosforth:Ermelo!BG476)</f>
        <v>0</v>
      </c>
      <c r="BH476" s="79">
        <f>SUM(Gosforth:Ermelo!BH476)</f>
        <v>0</v>
      </c>
      <c r="BI476" s="79">
        <f>SUM(Gosforth:Ermelo!BI476)</f>
        <v>0</v>
      </c>
      <c r="BJ476" s="79">
        <f>SUM(Gosforth:Ermelo!BJ476)</f>
        <v>0</v>
      </c>
      <c r="BK476" s="79">
        <f>SUM(Gosforth:Ermelo!BK476)</f>
        <v>0</v>
      </c>
      <c r="BL476" s="79">
        <f>SUM(Gosforth:Ermelo!BL476)</f>
        <v>0</v>
      </c>
      <c r="BM476" s="79">
        <f>SUM(Gosforth:Ermelo!BM476)</f>
        <v>0</v>
      </c>
      <c r="BN476" s="79">
        <f>SUM(Gosforth:Ermelo!BN476)</f>
        <v>0</v>
      </c>
      <c r="BO476" s="79">
        <f>SUM(Gosforth:Ermelo!BO476)</f>
        <v>0</v>
      </c>
      <c r="BP476" s="79">
        <f>SUM(Gosforth:Ermelo!BP476)</f>
        <v>0</v>
      </c>
      <c r="BQ476" s="78">
        <f>SUM(Gosforth:Ermelo!BQ476)</f>
        <v>0</v>
      </c>
      <c r="BR476" s="80">
        <f>SUM(Gosforth:Ermelo!BR476)</f>
        <v>0</v>
      </c>
      <c r="BS476" s="79">
        <f>SUM(Gosforth:Ermelo!BS476)</f>
        <v>0</v>
      </c>
      <c r="BT476" s="79">
        <f>SUM(Gosforth:Ermelo!BT476)</f>
        <v>0</v>
      </c>
      <c r="BU476" s="79">
        <f>SUM(Gosforth:Ermelo!BU476)</f>
        <v>0</v>
      </c>
      <c r="BV476" s="79">
        <f>SUM(Gosforth:Ermelo!BV476)</f>
        <v>0</v>
      </c>
      <c r="BW476" s="79">
        <f>SUM(Gosforth:Ermelo!BW476)</f>
        <v>0</v>
      </c>
      <c r="BX476" s="79">
        <f>SUM(Gosforth:Ermelo!BX476)</f>
        <v>0</v>
      </c>
      <c r="BY476" s="79">
        <f>SUM(Gosforth:Ermelo!BY476)</f>
        <v>0</v>
      </c>
      <c r="BZ476" s="79">
        <f>SUM(Gosforth:Ermelo!BZ476)</f>
        <v>0</v>
      </c>
      <c r="CA476" s="79">
        <f>SUM(Gosforth:Ermelo!CA476)</f>
        <v>0</v>
      </c>
      <c r="CB476" s="79">
        <f>SUM(Gosforth:Ermelo!CB476)</f>
        <v>0</v>
      </c>
      <c r="CC476" s="78">
        <f>SUM(Gosforth:Ermelo!CC476)</f>
        <v>0</v>
      </c>
      <c r="CD476" s="41" t="s">
        <v>54</v>
      </c>
    </row>
    <row r="477" spans="1:82" ht="15">
      <c r="A477" s="41"/>
      <c r="B477" s="25" t="s">
        <v>876</v>
      </c>
      <c r="C477" s="28" t="s">
        <v>877</v>
      </c>
      <c r="D477" s="29" t="s">
        <v>501</v>
      </c>
      <c r="E477" s="266">
        <f>SUM(Gosforth:Ermelo!E477)</f>
        <v>5</v>
      </c>
      <c r="F477" s="221" t="b">
        <f>(Gosforth!G477+Dalpark!G477+Leandra!G477+Trichardt!G477+Ermelo!G477)=G477</f>
        <v>1</v>
      </c>
      <c r="G477" s="76">
        <f t="shared" si="132"/>
        <v>0</v>
      </c>
      <c r="H477" s="77">
        <f>SUM(Gosforth:Ermelo!H477)</f>
        <v>0</v>
      </c>
      <c r="I477" s="78">
        <f>SUM(Gosforth:Ermelo!I477)</f>
        <v>0</v>
      </c>
      <c r="J477" s="77">
        <f>SUM(Gosforth:Ermelo!J477)</f>
        <v>0</v>
      </c>
      <c r="K477" s="79">
        <f>SUM(Gosforth:Ermelo!K477)</f>
        <v>0</v>
      </c>
      <c r="L477" s="79">
        <f>SUM(Gosforth:Ermelo!L477)</f>
        <v>0</v>
      </c>
      <c r="M477" s="79">
        <f>SUM(Gosforth:Ermelo!M477)</f>
        <v>0</v>
      </c>
      <c r="N477" s="79">
        <f>SUM(Gosforth:Ermelo!N477)</f>
        <v>0</v>
      </c>
      <c r="O477" s="79">
        <f>SUM(Gosforth:Ermelo!O477)</f>
        <v>0</v>
      </c>
      <c r="P477" s="79">
        <f>SUM(Gosforth:Ermelo!P477)</f>
        <v>0</v>
      </c>
      <c r="Q477" s="79">
        <f>SUM(Gosforth:Ermelo!Q477)</f>
        <v>0</v>
      </c>
      <c r="R477" s="79">
        <f>SUM(Gosforth:Ermelo!R477)</f>
        <v>0</v>
      </c>
      <c r="S477" s="79">
        <f>SUM(Gosforth:Ermelo!S477)</f>
        <v>0</v>
      </c>
      <c r="T477" s="79">
        <f>SUM(Gosforth:Ermelo!T477)</f>
        <v>0</v>
      </c>
      <c r="U477" s="78">
        <f>SUM(Gosforth:Ermelo!U477)</f>
        <v>0</v>
      </c>
      <c r="V477" s="77">
        <f>SUM(Gosforth:Ermelo!V477)</f>
        <v>0</v>
      </c>
      <c r="W477" s="79">
        <f>SUM(Gosforth:Ermelo!W477)</f>
        <v>0</v>
      </c>
      <c r="X477" s="79">
        <f>SUM(Gosforth:Ermelo!X477)</f>
        <v>0</v>
      </c>
      <c r="Y477" s="79">
        <f>SUM(Gosforth:Ermelo!Y477)</f>
        <v>0</v>
      </c>
      <c r="Z477" s="79">
        <f>SUM(Gosforth:Ermelo!Z477)</f>
        <v>0</v>
      </c>
      <c r="AA477" s="79">
        <f>SUM(Gosforth:Ermelo!AA477)</f>
        <v>0</v>
      </c>
      <c r="AB477" s="79">
        <f>SUM(Gosforth:Ermelo!AB477)</f>
        <v>0</v>
      </c>
      <c r="AC477" s="79">
        <f>SUM(Gosforth:Ermelo!AC477)</f>
        <v>0</v>
      </c>
      <c r="AD477" s="79">
        <f>SUM(Gosforth:Ermelo!AD477)</f>
        <v>0</v>
      </c>
      <c r="AE477" s="79">
        <f>SUM(Gosforth:Ermelo!AE477)</f>
        <v>0</v>
      </c>
      <c r="AF477" s="79">
        <f>SUM(Gosforth:Ermelo!AF477)</f>
        <v>0</v>
      </c>
      <c r="AG477" s="78">
        <f>SUM(Gosforth:Ermelo!AG477)</f>
        <v>0</v>
      </c>
      <c r="AH477" s="80">
        <f>SUM(Gosforth:Ermelo!AH477)</f>
        <v>0</v>
      </c>
      <c r="AI477" s="79">
        <f>SUM(Gosforth:Ermelo!AI477)</f>
        <v>0</v>
      </c>
      <c r="AJ477" s="79">
        <f>SUM(Gosforth:Ermelo!AJ477)</f>
        <v>0</v>
      </c>
      <c r="AK477" s="79">
        <f>SUM(Gosforth:Ermelo!AK477)</f>
        <v>0</v>
      </c>
      <c r="AL477" s="79">
        <f>SUM(Gosforth:Ermelo!AL477)</f>
        <v>0</v>
      </c>
      <c r="AM477" s="79">
        <f>SUM(Gosforth:Ermelo!AM477)</f>
        <v>0</v>
      </c>
      <c r="AN477" s="79">
        <f>SUM(Gosforth:Ermelo!AN477)</f>
        <v>0</v>
      </c>
      <c r="AO477" s="79">
        <f>SUM(Gosforth:Ermelo!AO477)</f>
        <v>0</v>
      </c>
      <c r="AP477" s="79">
        <f>SUM(Gosforth:Ermelo!AP477)</f>
        <v>0</v>
      </c>
      <c r="AQ477" s="79">
        <f>SUM(Gosforth:Ermelo!AQ477)</f>
        <v>0</v>
      </c>
      <c r="AR477" s="79">
        <f>SUM(Gosforth:Ermelo!AR477)</f>
        <v>0</v>
      </c>
      <c r="AS477" s="78">
        <f>SUM(Gosforth:Ermelo!AS477)</f>
        <v>0</v>
      </c>
      <c r="AT477" s="80">
        <f>SUM(Gosforth:Ermelo!AT477)</f>
        <v>0</v>
      </c>
      <c r="AU477" s="79">
        <f>SUM(Gosforth:Ermelo!AU477)</f>
        <v>0</v>
      </c>
      <c r="AV477" s="79">
        <f>SUM(Gosforth:Ermelo!AV477)</f>
        <v>0</v>
      </c>
      <c r="AW477" s="79">
        <f>SUM(Gosforth:Ermelo!AW477)</f>
        <v>0</v>
      </c>
      <c r="AX477" s="79">
        <f>SUM(Gosforth:Ermelo!AX477)</f>
        <v>0</v>
      </c>
      <c r="AY477" s="79">
        <f>SUM(Gosforth:Ermelo!AY477)</f>
        <v>0</v>
      </c>
      <c r="AZ477" s="79">
        <f>SUM(Gosforth:Ermelo!AZ477)</f>
        <v>0</v>
      </c>
      <c r="BA477" s="79">
        <f>SUM(Gosforth:Ermelo!BA477)</f>
        <v>0</v>
      </c>
      <c r="BB477" s="79">
        <f>SUM(Gosforth:Ermelo!BB477)</f>
        <v>0</v>
      </c>
      <c r="BC477" s="79">
        <f>SUM(Gosforth:Ermelo!BC477)</f>
        <v>0</v>
      </c>
      <c r="BD477" s="79">
        <f>SUM(Gosforth:Ermelo!BD477)</f>
        <v>0</v>
      </c>
      <c r="BE477" s="78">
        <f>SUM(Gosforth:Ermelo!BE477)</f>
        <v>0</v>
      </c>
      <c r="BF477" s="80">
        <f>SUM(Gosforth:Ermelo!BF477)</f>
        <v>0</v>
      </c>
      <c r="BG477" s="79">
        <f>SUM(Gosforth:Ermelo!BG477)</f>
        <v>0</v>
      </c>
      <c r="BH477" s="79">
        <f>SUM(Gosforth:Ermelo!BH477)</f>
        <v>0</v>
      </c>
      <c r="BI477" s="79">
        <f>SUM(Gosforth:Ermelo!BI477)</f>
        <v>0</v>
      </c>
      <c r="BJ477" s="79">
        <f>SUM(Gosforth:Ermelo!BJ477)</f>
        <v>0</v>
      </c>
      <c r="BK477" s="79">
        <f>SUM(Gosforth:Ermelo!BK477)</f>
        <v>0</v>
      </c>
      <c r="BL477" s="79">
        <f>SUM(Gosforth:Ermelo!BL477)</f>
        <v>0</v>
      </c>
      <c r="BM477" s="79">
        <f>SUM(Gosforth:Ermelo!BM477)</f>
        <v>0</v>
      </c>
      <c r="BN477" s="79">
        <f>SUM(Gosforth:Ermelo!BN477)</f>
        <v>0</v>
      </c>
      <c r="BO477" s="79">
        <f>SUM(Gosforth:Ermelo!BO477)</f>
        <v>0</v>
      </c>
      <c r="BP477" s="79">
        <f>SUM(Gosforth:Ermelo!BP477)</f>
        <v>0</v>
      </c>
      <c r="BQ477" s="78">
        <f>SUM(Gosforth:Ermelo!BQ477)</f>
        <v>0</v>
      </c>
      <c r="BR477" s="80">
        <f>SUM(Gosforth:Ermelo!BR477)</f>
        <v>0</v>
      </c>
      <c r="BS477" s="79">
        <f>SUM(Gosforth:Ermelo!BS477)</f>
        <v>0</v>
      </c>
      <c r="BT477" s="79">
        <f>SUM(Gosforth:Ermelo!BT477)</f>
        <v>0</v>
      </c>
      <c r="BU477" s="79">
        <f>SUM(Gosforth:Ermelo!BU477)</f>
        <v>0</v>
      </c>
      <c r="BV477" s="79">
        <f>SUM(Gosforth:Ermelo!BV477)</f>
        <v>0</v>
      </c>
      <c r="BW477" s="79">
        <f>SUM(Gosforth:Ermelo!BW477)</f>
        <v>0</v>
      </c>
      <c r="BX477" s="79">
        <f>SUM(Gosforth:Ermelo!BX477)</f>
        <v>0</v>
      </c>
      <c r="BY477" s="79">
        <f>SUM(Gosforth:Ermelo!BY477)</f>
        <v>0</v>
      </c>
      <c r="BZ477" s="79">
        <f>SUM(Gosforth:Ermelo!BZ477)</f>
        <v>0</v>
      </c>
      <c r="CA477" s="79">
        <f>SUM(Gosforth:Ermelo!CA477)</f>
        <v>0</v>
      </c>
      <c r="CB477" s="79">
        <f>SUM(Gosforth:Ermelo!CB477)</f>
        <v>0</v>
      </c>
      <c r="CC477" s="78">
        <f>SUM(Gosforth:Ermelo!CC477)</f>
        <v>0</v>
      </c>
      <c r="CD477" s="41" t="s">
        <v>54</v>
      </c>
    </row>
    <row r="478" spans="1:82" ht="15">
      <c r="A478" s="41"/>
      <c r="B478" s="25" t="s">
        <v>878</v>
      </c>
      <c r="C478" s="28" t="s">
        <v>879</v>
      </c>
      <c r="D478" s="29" t="s">
        <v>501</v>
      </c>
      <c r="E478" s="266">
        <f>SUM(Gosforth:Ermelo!E478)</f>
        <v>5</v>
      </c>
      <c r="F478" s="221" t="b">
        <f>(Gosforth!G478+Dalpark!G478+Leandra!G478+Trichardt!G478+Ermelo!G478)=G478</f>
        <v>1</v>
      </c>
      <c r="G478" s="76">
        <f t="shared" si="132"/>
        <v>0</v>
      </c>
      <c r="H478" s="77">
        <f>SUM(Gosforth:Ermelo!H478)</f>
        <v>0</v>
      </c>
      <c r="I478" s="78">
        <f>SUM(Gosforth:Ermelo!I478)</f>
        <v>0</v>
      </c>
      <c r="J478" s="77">
        <f>SUM(Gosforth:Ermelo!J478)</f>
        <v>0</v>
      </c>
      <c r="K478" s="79">
        <f>SUM(Gosforth:Ermelo!K478)</f>
        <v>0</v>
      </c>
      <c r="L478" s="79">
        <f>SUM(Gosforth:Ermelo!L478)</f>
        <v>0</v>
      </c>
      <c r="M478" s="79">
        <f>SUM(Gosforth:Ermelo!M478)</f>
        <v>0</v>
      </c>
      <c r="N478" s="79">
        <f>SUM(Gosforth:Ermelo!N478)</f>
        <v>0</v>
      </c>
      <c r="O478" s="79">
        <f>SUM(Gosforth:Ermelo!O478)</f>
        <v>0</v>
      </c>
      <c r="P478" s="79">
        <f>SUM(Gosforth:Ermelo!P478)</f>
        <v>0</v>
      </c>
      <c r="Q478" s="79">
        <f>SUM(Gosforth:Ermelo!Q478)</f>
        <v>0</v>
      </c>
      <c r="R478" s="79">
        <f>SUM(Gosforth:Ermelo!R478)</f>
        <v>0</v>
      </c>
      <c r="S478" s="79">
        <f>SUM(Gosforth:Ermelo!S478)</f>
        <v>0</v>
      </c>
      <c r="T478" s="79">
        <f>SUM(Gosforth:Ermelo!T478)</f>
        <v>0</v>
      </c>
      <c r="U478" s="78">
        <f>SUM(Gosforth:Ermelo!U478)</f>
        <v>0</v>
      </c>
      <c r="V478" s="77">
        <f>SUM(Gosforth:Ermelo!V478)</f>
        <v>0</v>
      </c>
      <c r="W478" s="79">
        <f>SUM(Gosforth:Ermelo!W478)</f>
        <v>0</v>
      </c>
      <c r="X478" s="79">
        <f>SUM(Gosforth:Ermelo!X478)</f>
        <v>0</v>
      </c>
      <c r="Y478" s="79">
        <f>SUM(Gosforth:Ermelo!Y478)</f>
        <v>0</v>
      </c>
      <c r="Z478" s="79">
        <f>SUM(Gosforth:Ermelo!Z478)</f>
        <v>0</v>
      </c>
      <c r="AA478" s="79">
        <f>SUM(Gosforth:Ermelo!AA478)</f>
        <v>0</v>
      </c>
      <c r="AB478" s="79">
        <f>SUM(Gosforth:Ermelo!AB478)</f>
        <v>0</v>
      </c>
      <c r="AC478" s="79">
        <f>SUM(Gosforth:Ermelo!AC478)</f>
        <v>0</v>
      </c>
      <c r="AD478" s="79">
        <f>SUM(Gosforth:Ermelo!AD478)</f>
        <v>0</v>
      </c>
      <c r="AE478" s="79">
        <f>SUM(Gosforth:Ermelo!AE478)</f>
        <v>0</v>
      </c>
      <c r="AF478" s="79">
        <f>SUM(Gosforth:Ermelo!AF478)</f>
        <v>0</v>
      </c>
      <c r="AG478" s="78">
        <f>SUM(Gosforth:Ermelo!AG478)</f>
        <v>0</v>
      </c>
      <c r="AH478" s="80">
        <f>SUM(Gosforth:Ermelo!AH478)</f>
        <v>0</v>
      </c>
      <c r="AI478" s="79">
        <f>SUM(Gosforth:Ermelo!AI478)</f>
        <v>0</v>
      </c>
      <c r="AJ478" s="79">
        <f>SUM(Gosforth:Ermelo!AJ478)</f>
        <v>0</v>
      </c>
      <c r="AK478" s="79">
        <f>SUM(Gosforth:Ermelo!AK478)</f>
        <v>0</v>
      </c>
      <c r="AL478" s="79">
        <f>SUM(Gosforth:Ermelo!AL478)</f>
        <v>0</v>
      </c>
      <c r="AM478" s="79">
        <f>SUM(Gosforth:Ermelo!AM478)</f>
        <v>0</v>
      </c>
      <c r="AN478" s="79">
        <f>SUM(Gosforth:Ermelo!AN478)</f>
        <v>0</v>
      </c>
      <c r="AO478" s="79">
        <f>SUM(Gosforth:Ermelo!AO478)</f>
        <v>0</v>
      </c>
      <c r="AP478" s="79">
        <f>SUM(Gosforth:Ermelo!AP478)</f>
        <v>0</v>
      </c>
      <c r="AQ478" s="79">
        <f>SUM(Gosforth:Ermelo!AQ478)</f>
        <v>0</v>
      </c>
      <c r="AR478" s="79">
        <f>SUM(Gosforth:Ermelo!AR478)</f>
        <v>0</v>
      </c>
      <c r="AS478" s="78">
        <f>SUM(Gosforth:Ermelo!AS478)</f>
        <v>0</v>
      </c>
      <c r="AT478" s="80">
        <f>SUM(Gosforth:Ermelo!AT478)</f>
        <v>0</v>
      </c>
      <c r="AU478" s="79">
        <f>SUM(Gosforth:Ermelo!AU478)</f>
        <v>0</v>
      </c>
      <c r="AV478" s="79">
        <f>SUM(Gosforth:Ermelo!AV478)</f>
        <v>0</v>
      </c>
      <c r="AW478" s="79">
        <f>SUM(Gosforth:Ermelo!AW478)</f>
        <v>0</v>
      </c>
      <c r="AX478" s="79">
        <f>SUM(Gosforth:Ermelo!AX478)</f>
        <v>0</v>
      </c>
      <c r="AY478" s="79">
        <f>SUM(Gosforth:Ermelo!AY478)</f>
        <v>0</v>
      </c>
      <c r="AZ478" s="79">
        <f>SUM(Gosforth:Ermelo!AZ478)</f>
        <v>0</v>
      </c>
      <c r="BA478" s="79">
        <f>SUM(Gosforth:Ermelo!BA478)</f>
        <v>0</v>
      </c>
      <c r="BB478" s="79">
        <f>SUM(Gosforth:Ermelo!BB478)</f>
        <v>0</v>
      </c>
      <c r="BC478" s="79">
        <f>SUM(Gosforth:Ermelo!BC478)</f>
        <v>0</v>
      </c>
      <c r="BD478" s="79">
        <f>SUM(Gosforth:Ermelo!BD478)</f>
        <v>0</v>
      </c>
      <c r="BE478" s="78">
        <f>SUM(Gosforth:Ermelo!BE478)</f>
        <v>0</v>
      </c>
      <c r="BF478" s="80">
        <f>SUM(Gosforth:Ermelo!BF478)</f>
        <v>0</v>
      </c>
      <c r="BG478" s="79">
        <f>SUM(Gosforth:Ermelo!BG478)</f>
        <v>0</v>
      </c>
      <c r="BH478" s="79">
        <f>SUM(Gosforth:Ermelo!BH478)</f>
        <v>0</v>
      </c>
      <c r="BI478" s="79">
        <f>SUM(Gosforth:Ermelo!BI478)</f>
        <v>0</v>
      </c>
      <c r="BJ478" s="79">
        <f>SUM(Gosforth:Ermelo!BJ478)</f>
        <v>0</v>
      </c>
      <c r="BK478" s="79">
        <f>SUM(Gosforth:Ermelo!BK478)</f>
        <v>0</v>
      </c>
      <c r="BL478" s="79">
        <f>SUM(Gosforth:Ermelo!BL478)</f>
        <v>0</v>
      </c>
      <c r="BM478" s="79">
        <f>SUM(Gosforth:Ermelo!BM478)</f>
        <v>0</v>
      </c>
      <c r="BN478" s="79">
        <f>SUM(Gosforth:Ermelo!BN478)</f>
        <v>0</v>
      </c>
      <c r="BO478" s="79">
        <f>SUM(Gosforth:Ermelo!BO478)</f>
        <v>0</v>
      </c>
      <c r="BP478" s="79">
        <f>SUM(Gosforth:Ermelo!BP478)</f>
        <v>0</v>
      </c>
      <c r="BQ478" s="78">
        <f>SUM(Gosforth:Ermelo!BQ478)</f>
        <v>0</v>
      </c>
      <c r="BR478" s="80">
        <f>SUM(Gosforth:Ermelo!BR478)</f>
        <v>0</v>
      </c>
      <c r="BS478" s="79">
        <f>SUM(Gosforth:Ermelo!BS478)</f>
        <v>0</v>
      </c>
      <c r="BT478" s="79">
        <f>SUM(Gosforth:Ermelo!BT478)</f>
        <v>0</v>
      </c>
      <c r="BU478" s="79">
        <f>SUM(Gosforth:Ermelo!BU478)</f>
        <v>0</v>
      </c>
      <c r="BV478" s="79">
        <f>SUM(Gosforth:Ermelo!BV478)</f>
        <v>0</v>
      </c>
      <c r="BW478" s="79">
        <f>SUM(Gosforth:Ermelo!BW478)</f>
        <v>0</v>
      </c>
      <c r="BX478" s="79">
        <f>SUM(Gosforth:Ermelo!BX478)</f>
        <v>0</v>
      </c>
      <c r="BY478" s="79">
        <f>SUM(Gosforth:Ermelo!BY478)</f>
        <v>0</v>
      </c>
      <c r="BZ478" s="79">
        <f>SUM(Gosforth:Ermelo!BZ478)</f>
        <v>0</v>
      </c>
      <c r="CA478" s="79">
        <f>SUM(Gosforth:Ermelo!CA478)</f>
        <v>0</v>
      </c>
      <c r="CB478" s="79">
        <f>SUM(Gosforth:Ermelo!CB478)</f>
        <v>0</v>
      </c>
      <c r="CC478" s="78">
        <f>SUM(Gosforth:Ermelo!CC478)</f>
        <v>0</v>
      </c>
      <c r="CD478" s="41" t="s">
        <v>54</v>
      </c>
    </row>
    <row r="479" spans="1:82" ht="15">
      <c r="A479" s="41"/>
      <c r="B479" s="25" t="s">
        <v>880</v>
      </c>
      <c r="C479" s="28" t="s">
        <v>881</v>
      </c>
      <c r="D479" s="29" t="s">
        <v>64</v>
      </c>
      <c r="E479" s="266">
        <f>SUM(Gosforth:Ermelo!E479)</f>
        <v>360</v>
      </c>
      <c r="F479" s="221" t="b">
        <f>(Gosforth!G479+Dalpark!G479+Leandra!G479+Trichardt!G479+Ermelo!G479)=G479</f>
        <v>1</v>
      </c>
      <c r="G479" s="76">
        <f>+SUM(H479:CC479)</f>
        <v>0</v>
      </c>
      <c r="H479" s="77">
        <f>SUM(Gosforth:Ermelo!H479)</f>
        <v>0</v>
      </c>
      <c r="I479" s="78">
        <f>SUM(Gosforth:Ermelo!I479)</f>
        <v>0</v>
      </c>
      <c r="J479" s="77">
        <f>SUM(Gosforth:Ermelo!J479)</f>
        <v>0</v>
      </c>
      <c r="K479" s="79">
        <f>SUM(Gosforth:Ermelo!K479)</f>
        <v>0</v>
      </c>
      <c r="L479" s="79">
        <f>SUM(Gosforth:Ermelo!L479)</f>
        <v>0</v>
      </c>
      <c r="M479" s="79">
        <f>SUM(Gosforth:Ermelo!M479)</f>
        <v>0</v>
      </c>
      <c r="N479" s="79">
        <f>SUM(Gosforth:Ermelo!N479)</f>
        <v>0</v>
      </c>
      <c r="O479" s="79">
        <f>SUM(Gosforth:Ermelo!O479)</f>
        <v>0</v>
      </c>
      <c r="P479" s="79">
        <f>SUM(Gosforth:Ermelo!P479)</f>
        <v>0</v>
      </c>
      <c r="Q479" s="79">
        <f>SUM(Gosforth:Ermelo!Q479)</f>
        <v>0</v>
      </c>
      <c r="R479" s="79">
        <f>SUM(Gosforth:Ermelo!R479)</f>
        <v>0</v>
      </c>
      <c r="S479" s="79">
        <f>SUM(Gosforth:Ermelo!S479)</f>
        <v>0</v>
      </c>
      <c r="T479" s="79">
        <f>SUM(Gosforth:Ermelo!T479)</f>
        <v>0</v>
      </c>
      <c r="U479" s="78">
        <f>SUM(Gosforth:Ermelo!U479)</f>
        <v>0</v>
      </c>
      <c r="V479" s="77">
        <f>SUM(Gosforth:Ermelo!V479)</f>
        <v>0</v>
      </c>
      <c r="W479" s="79">
        <f>SUM(Gosforth:Ermelo!W479)</f>
        <v>0</v>
      </c>
      <c r="X479" s="79">
        <f>SUM(Gosforth:Ermelo!X479)</f>
        <v>0</v>
      </c>
      <c r="Y479" s="79">
        <f>SUM(Gosforth:Ermelo!Y479)</f>
        <v>0</v>
      </c>
      <c r="Z479" s="79">
        <f>SUM(Gosforth:Ermelo!Z479)</f>
        <v>0</v>
      </c>
      <c r="AA479" s="79">
        <f>SUM(Gosforth:Ermelo!AA479)</f>
        <v>0</v>
      </c>
      <c r="AB479" s="79">
        <f>SUM(Gosforth:Ermelo!AB479)</f>
        <v>0</v>
      </c>
      <c r="AC479" s="79">
        <f>SUM(Gosforth:Ermelo!AC479)</f>
        <v>0</v>
      </c>
      <c r="AD479" s="79">
        <f>SUM(Gosforth:Ermelo!AD479)</f>
        <v>0</v>
      </c>
      <c r="AE479" s="79">
        <f>SUM(Gosforth:Ermelo!AE479)</f>
        <v>0</v>
      </c>
      <c r="AF479" s="79">
        <f>SUM(Gosforth:Ermelo!AF479)</f>
        <v>0</v>
      </c>
      <c r="AG479" s="78">
        <f>SUM(Gosforth:Ermelo!AG479)</f>
        <v>0</v>
      </c>
      <c r="AH479" s="80">
        <f>SUM(Gosforth:Ermelo!AH479)</f>
        <v>0</v>
      </c>
      <c r="AI479" s="79">
        <f>SUM(Gosforth:Ermelo!AI479)</f>
        <v>0</v>
      </c>
      <c r="AJ479" s="79">
        <f>SUM(Gosforth:Ermelo!AJ479)</f>
        <v>0</v>
      </c>
      <c r="AK479" s="79">
        <f>SUM(Gosforth:Ermelo!AK479)</f>
        <v>0</v>
      </c>
      <c r="AL479" s="79">
        <f>SUM(Gosforth:Ermelo!AL479)</f>
        <v>0</v>
      </c>
      <c r="AM479" s="79">
        <f>SUM(Gosforth:Ermelo!AM479)</f>
        <v>0</v>
      </c>
      <c r="AN479" s="79">
        <f>SUM(Gosforth:Ermelo!AN479)</f>
        <v>0</v>
      </c>
      <c r="AO479" s="79">
        <f>SUM(Gosforth:Ermelo!AO479)</f>
        <v>0</v>
      </c>
      <c r="AP479" s="79">
        <f>SUM(Gosforth:Ermelo!AP479)</f>
        <v>0</v>
      </c>
      <c r="AQ479" s="79">
        <f>SUM(Gosforth:Ermelo!AQ479)</f>
        <v>0</v>
      </c>
      <c r="AR479" s="79">
        <f>SUM(Gosforth:Ermelo!AR479)</f>
        <v>0</v>
      </c>
      <c r="AS479" s="78">
        <f>SUM(Gosforth:Ermelo!AS479)</f>
        <v>0</v>
      </c>
      <c r="AT479" s="80">
        <f>SUM(Gosforth:Ermelo!AT479)</f>
        <v>0</v>
      </c>
      <c r="AU479" s="79">
        <f>SUM(Gosforth:Ermelo!AU479)</f>
        <v>0</v>
      </c>
      <c r="AV479" s="79">
        <f>SUM(Gosforth:Ermelo!AV479)</f>
        <v>0</v>
      </c>
      <c r="AW479" s="79">
        <f>SUM(Gosforth:Ermelo!AW479)</f>
        <v>0</v>
      </c>
      <c r="AX479" s="79">
        <f>SUM(Gosforth:Ermelo!AX479)</f>
        <v>0</v>
      </c>
      <c r="AY479" s="79">
        <f>SUM(Gosforth:Ermelo!AY479)</f>
        <v>0</v>
      </c>
      <c r="AZ479" s="79">
        <f>SUM(Gosforth:Ermelo!AZ479)</f>
        <v>0</v>
      </c>
      <c r="BA479" s="79">
        <f>SUM(Gosforth:Ermelo!BA479)</f>
        <v>0</v>
      </c>
      <c r="BB479" s="79">
        <f>SUM(Gosforth:Ermelo!BB479)</f>
        <v>0</v>
      </c>
      <c r="BC479" s="79">
        <f>SUM(Gosforth:Ermelo!BC479)</f>
        <v>0</v>
      </c>
      <c r="BD479" s="79">
        <f>SUM(Gosforth:Ermelo!BD479)</f>
        <v>0</v>
      </c>
      <c r="BE479" s="78">
        <f>SUM(Gosforth:Ermelo!BE479)</f>
        <v>0</v>
      </c>
      <c r="BF479" s="80">
        <f>SUM(Gosforth:Ermelo!BF479)</f>
        <v>0</v>
      </c>
      <c r="BG479" s="79">
        <f>SUM(Gosforth:Ermelo!BG479)</f>
        <v>0</v>
      </c>
      <c r="BH479" s="79">
        <f>SUM(Gosforth:Ermelo!BH479)</f>
        <v>0</v>
      </c>
      <c r="BI479" s="79">
        <f>SUM(Gosforth:Ermelo!BI479)</f>
        <v>0</v>
      </c>
      <c r="BJ479" s="79">
        <f>SUM(Gosforth:Ermelo!BJ479)</f>
        <v>0</v>
      </c>
      <c r="BK479" s="79">
        <f>SUM(Gosforth:Ermelo!BK479)</f>
        <v>0</v>
      </c>
      <c r="BL479" s="79">
        <f>SUM(Gosforth:Ermelo!BL479)</f>
        <v>0</v>
      </c>
      <c r="BM479" s="79">
        <f>SUM(Gosforth:Ermelo!BM479)</f>
        <v>0</v>
      </c>
      <c r="BN479" s="79">
        <f>SUM(Gosforth:Ermelo!BN479)</f>
        <v>0</v>
      </c>
      <c r="BO479" s="79">
        <f>SUM(Gosforth:Ermelo!BO479)</f>
        <v>0</v>
      </c>
      <c r="BP479" s="79">
        <f>SUM(Gosforth:Ermelo!BP479)</f>
        <v>0</v>
      </c>
      <c r="BQ479" s="78">
        <f>SUM(Gosforth:Ermelo!BQ479)</f>
        <v>0</v>
      </c>
      <c r="BR479" s="80">
        <f>SUM(Gosforth:Ermelo!BR479)</f>
        <v>0</v>
      </c>
      <c r="BS479" s="79">
        <f>SUM(Gosforth:Ermelo!BS479)</f>
        <v>0</v>
      </c>
      <c r="BT479" s="79">
        <f>SUM(Gosforth:Ermelo!BT479)</f>
        <v>0</v>
      </c>
      <c r="BU479" s="79">
        <f>SUM(Gosforth:Ermelo!BU479)</f>
        <v>0</v>
      </c>
      <c r="BV479" s="79">
        <f>SUM(Gosforth:Ermelo!BV479)</f>
        <v>0</v>
      </c>
      <c r="BW479" s="79">
        <f>SUM(Gosforth:Ermelo!BW479)</f>
        <v>0</v>
      </c>
      <c r="BX479" s="79">
        <f>SUM(Gosforth:Ermelo!BX479)</f>
        <v>0</v>
      </c>
      <c r="BY479" s="79">
        <f>SUM(Gosforth:Ermelo!BY479)</f>
        <v>0</v>
      </c>
      <c r="BZ479" s="79">
        <f>SUM(Gosforth:Ermelo!BZ479)</f>
        <v>0</v>
      </c>
      <c r="CA479" s="79">
        <f>SUM(Gosforth:Ermelo!CA479)</f>
        <v>0</v>
      </c>
      <c r="CB479" s="79">
        <f>SUM(Gosforth:Ermelo!CB479)</f>
        <v>0</v>
      </c>
      <c r="CC479" s="78">
        <f>SUM(Gosforth:Ermelo!CC479)</f>
        <v>0</v>
      </c>
      <c r="CD479" s="41" t="s">
        <v>54</v>
      </c>
    </row>
    <row r="480" spans="1:82" ht="15">
      <c r="A480" s="41"/>
      <c r="B480" s="25" t="s">
        <v>882</v>
      </c>
      <c r="C480" s="350" t="s">
        <v>883</v>
      </c>
      <c r="D480" s="132"/>
      <c r="E480" s="266"/>
      <c r="F480" s="221" t="b">
        <f>(Gosforth!G480+Dalpark!G480+Leandra!G480+Trichardt!G480+Ermelo!G480)=G480</f>
        <v>1</v>
      </c>
      <c r="G480" s="76"/>
      <c r="H480" s="77">
        <f>SUM(Gosforth:Ermelo!H480)</f>
        <v>0</v>
      </c>
      <c r="I480" s="78">
        <f>SUM(Gosforth:Ermelo!I480)</f>
        <v>0</v>
      </c>
      <c r="J480" s="77">
        <f>SUM(Gosforth:Ermelo!J480)</f>
        <v>0</v>
      </c>
      <c r="K480" s="79">
        <f>SUM(Gosforth:Ermelo!K480)</f>
        <v>0</v>
      </c>
      <c r="L480" s="79">
        <f>SUM(Gosforth:Ermelo!L480)</f>
        <v>0</v>
      </c>
      <c r="M480" s="79">
        <f>SUM(Gosforth:Ermelo!M480)</f>
        <v>0</v>
      </c>
      <c r="N480" s="79">
        <f>SUM(Gosforth:Ermelo!N480)</f>
        <v>0</v>
      </c>
      <c r="O480" s="79">
        <f>SUM(Gosforth:Ermelo!O480)</f>
        <v>0</v>
      </c>
      <c r="P480" s="79">
        <f>SUM(Gosforth:Ermelo!P480)</f>
        <v>0</v>
      </c>
      <c r="Q480" s="79">
        <f>SUM(Gosforth:Ermelo!Q480)</f>
        <v>0</v>
      </c>
      <c r="R480" s="79">
        <f>SUM(Gosforth:Ermelo!R480)</f>
        <v>0</v>
      </c>
      <c r="S480" s="79">
        <f>SUM(Gosforth:Ermelo!S480)</f>
        <v>0</v>
      </c>
      <c r="T480" s="79">
        <f>SUM(Gosforth:Ermelo!T480)</f>
        <v>0</v>
      </c>
      <c r="U480" s="78">
        <f>SUM(Gosforth:Ermelo!U480)</f>
        <v>0</v>
      </c>
      <c r="V480" s="77">
        <f>SUM(Gosforth:Ermelo!V480)</f>
        <v>0</v>
      </c>
      <c r="W480" s="79">
        <f>SUM(Gosforth:Ermelo!W480)</f>
        <v>0</v>
      </c>
      <c r="X480" s="79">
        <f>SUM(Gosforth:Ermelo!X480)</f>
        <v>0</v>
      </c>
      <c r="Y480" s="79">
        <f>SUM(Gosforth:Ermelo!Y480)</f>
        <v>0</v>
      </c>
      <c r="Z480" s="79">
        <f>SUM(Gosforth:Ermelo!Z480)</f>
        <v>0</v>
      </c>
      <c r="AA480" s="79">
        <f>SUM(Gosforth:Ermelo!AA480)</f>
        <v>0</v>
      </c>
      <c r="AB480" s="79">
        <f>SUM(Gosforth:Ermelo!AB480)</f>
        <v>0</v>
      </c>
      <c r="AC480" s="79">
        <f>SUM(Gosforth:Ermelo!AC480)</f>
        <v>0</v>
      </c>
      <c r="AD480" s="79">
        <f>SUM(Gosforth:Ermelo!AD480)</f>
        <v>0</v>
      </c>
      <c r="AE480" s="79">
        <f>SUM(Gosforth:Ermelo!AE480)</f>
        <v>0</v>
      </c>
      <c r="AF480" s="79">
        <f>SUM(Gosforth:Ermelo!AF480)</f>
        <v>0</v>
      </c>
      <c r="AG480" s="78">
        <f>SUM(Gosforth:Ermelo!AG480)</f>
        <v>0</v>
      </c>
      <c r="AH480" s="80">
        <f>SUM(Gosforth:Ermelo!AH480)</f>
        <v>0</v>
      </c>
      <c r="AI480" s="79">
        <f>SUM(Gosforth:Ermelo!AI480)</f>
        <v>0</v>
      </c>
      <c r="AJ480" s="79">
        <f>SUM(Gosforth:Ermelo!AJ480)</f>
        <v>0</v>
      </c>
      <c r="AK480" s="79">
        <f>SUM(Gosforth:Ermelo!AK480)</f>
        <v>0</v>
      </c>
      <c r="AL480" s="79">
        <f>SUM(Gosforth:Ermelo!AL480)</f>
        <v>0</v>
      </c>
      <c r="AM480" s="79">
        <f>SUM(Gosforth:Ermelo!AM480)</f>
        <v>0</v>
      </c>
      <c r="AN480" s="79">
        <f>SUM(Gosforth:Ermelo!AN480)</f>
        <v>0</v>
      </c>
      <c r="AO480" s="79">
        <f>SUM(Gosforth:Ermelo!AO480)</f>
        <v>0</v>
      </c>
      <c r="AP480" s="79">
        <f>SUM(Gosforth:Ermelo!AP480)</f>
        <v>0</v>
      </c>
      <c r="AQ480" s="79">
        <f>SUM(Gosforth:Ermelo!AQ480)</f>
        <v>0</v>
      </c>
      <c r="AR480" s="79">
        <f>SUM(Gosforth:Ermelo!AR480)</f>
        <v>0</v>
      </c>
      <c r="AS480" s="78">
        <f>SUM(Gosforth:Ermelo!AS480)</f>
        <v>0</v>
      </c>
      <c r="AT480" s="80">
        <f>SUM(Gosforth:Ermelo!AT480)</f>
        <v>0</v>
      </c>
      <c r="AU480" s="79">
        <f>SUM(Gosforth:Ermelo!AU480)</f>
        <v>0</v>
      </c>
      <c r="AV480" s="79">
        <f>SUM(Gosforth:Ermelo!AV480)</f>
        <v>0</v>
      </c>
      <c r="AW480" s="79">
        <f>SUM(Gosforth:Ermelo!AW480)</f>
        <v>0</v>
      </c>
      <c r="AX480" s="79">
        <f>SUM(Gosforth:Ermelo!AX480)</f>
        <v>0</v>
      </c>
      <c r="AY480" s="79">
        <f>SUM(Gosforth:Ermelo!AY480)</f>
        <v>0</v>
      </c>
      <c r="AZ480" s="79">
        <f>SUM(Gosforth:Ermelo!AZ480)</f>
        <v>0</v>
      </c>
      <c r="BA480" s="79">
        <f>SUM(Gosforth:Ermelo!BA480)</f>
        <v>0</v>
      </c>
      <c r="BB480" s="79">
        <f>SUM(Gosforth:Ermelo!BB480)</f>
        <v>0</v>
      </c>
      <c r="BC480" s="79">
        <f>SUM(Gosforth:Ermelo!BC480)</f>
        <v>0</v>
      </c>
      <c r="BD480" s="79">
        <f>SUM(Gosforth:Ermelo!BD480)</f>
        <v>0</v>
      </c>
      <c r="BE480" s="78">
        <f>SUM(Gosforth:Ermelo!BE480)</f>
        <v>0</v>
      </c>
      <c r="BF480" s="80">
        <f>SUM(Gosforth:Ermelo!BF480)</f>
        <v>0</v>
      </c>
      <c r="BG480" s="79">
        <f>SUM(Gosforth:Ermelo!BG480)</f>
        <v>0</v>
      </c>
      <c r="BH480" s="79">
        <f>SUM(Gosforth:Ermelo!BH480)</f>
        <v>0</v>
      </c>
      <c r="BI480" s="79">
        <f>SUM(Gosforth:Ermelo!BI480)</f>
        <v>0</v>
      </c>
      <c r="BJ480" s="79">
        <f>SUM(Gosforth:Ermelo!BJ480)</f>
        <v>0</v>
      </c>
      <c r="BK480" s="79">
        <f>SUM(Gosforth:Ermelo!BK480)</f>
        <v>0</v>
      </c>
      <c r="BL480" s="79">
        <f>SUM(Gosforth:Ermelo!BL480)</f>
        <v>0</v>
      </c>
      <c r="BM480" s="79">
        <f>SUM(Gosforth:Ermelo!BM480)</f>
        <v>0</v>
      </c>
      <c r="BN480" s="79">
        <f>SUM(Gosforth:Ermelo!BN480)</f>
        <v>0</v>
      </c>
      <c r="BO480" s="79">
        <f>SUM(Gosforth:Ermelo!BO480)</f>
        <v>0</v>
      </c>
      <c r="BP480" s="79">
        <f>SUM(Gosforth:Ermelo!BP480)</f>
        <v>0</v>
      </c>
      <c r="BQ480" s="78">
        <f>SUM(Gosforth:Ermelo!BQ480)</f>
        <v>0</v>
      </c>
      <c r="BR480" s="80">
        <f>SUM(Gosforth:Ermelo!BR480)</f>
        <v>0</v>
      </c>
      <c r="BS480" s="79">
        <f>SUM(Gosforth:Ermelo!BS480)</f>
        <v>0</v>
      </c>
      <c r="BT480" s="79">
        <f>SUM(Gosforth:Ermelo!BT480)</f>
        <v>0</v>
      </c>
      <c r="BU480" s="79">
        <f>SUM(Gosforth:Ermelo!BU480)</f>
        <v>0</v>
      </c>
      <c r="BV480" s="79">
        <f>SUM(Gosforth:Ermelo!BV480)</f>
        <v>0</v>
      </c>
      <c r="BW480" s="79">
        <f>SUM(Gosforth:Ermelo!BW480)</f>
        <v>0</v>
      </c>
      <c r="BX480" s="79">
        <f>SUM(Gosforth:Ermelo!BX480)</f>
        <v>0</v>
      </c>
      <c r="BY480" s="79">
        <f>SUM(Gosforth:Ermelo!BY480)</f>
        <v>0</v>
      </c>
      <c r="BZ480" s="79">
        <f>SUM(Gosforth:Ermelo!BZ480)</f>
        <v>0</v>
      </c>
      <c r="CA480" s="79">
        <f>SUM(Gosforth:Ermelo!CA480)</f>
        <v>0</v>
      </c>
      <c r="CB480" s="79">
        <f>SUM(Gosforth:Ermelo!CB480)</f>
        <v>0</v>
      </c>
      <c r="CC480" s="78">
        <f>SUM(Gosforth:Ermelo!CC480)</f>
        <v>0</v>
      </c>
      <c r="CD480" s="41" t="s">
        <v>54</v>
      </c>
    </row>
    <row r="481" spans="1:82" ht="30">
      <c r="A481" s="41"/>
      <c r="B481" s="25" t="s">
        <v>884</v>
      </c>
      <c r="C481" s="28" t="s">
        <v>885</v>
      </c>
      <c r="D481" s="132" t="s">
        <v>64</v>
      </c>
      <c r="E481" s="266">
        <f>SUM(Gosforth:Ermelo!E481)</f>
        <v>360</v>
      </c>
      <c r="F481" s="221" t="b">
        <f>(Gosforth!G481+Dalpark!G481+Leandra!G481+Trichardt!G481+Ermelo!G481)=G481</f>
        <v>1</v>
      </c>
      <c r="G481" s="76">
        <f t="shared" si="132"/>
        <v>0</v>
      </c>
      <c r="H481" s="77">
        <f>SUM(Gosforth:Ermelo!H481)</f>
        <v>0</v>
      </c>
      <c r="I481" s="78">
        <f>SUM(Gosforth:Ermelo!I481)</f>
        <v>0</v>
      </c>
      <c r="J481" s="77">
        <f>SUM(Gosforth:Ermelo!J481)</f>
        <v>0</v>
      </c>
      <c r="K481" s="79">
        <f>SUM(Gosforth:Ermelo!K481)</f>
        <v>0</v>
      </c>
      <c r="L481" s="79">
        <f>SUM(Gosforth:Ermelo!L481)</f>
        <v>0</v>
      </c>
      <c r="M481" s="79">
        <f>SUM(Gosforth:Ermelo!M481)</f>
        <v>0</v>
      </c>
      <c r="N481" s="79">
        <f>SUM(Gosforth:Ermelo!N481)</f>
        <v>0</v>
      </c>
      <c r="O481" s="79">
        <f>SUM(Gosforth:Ermelo!O481)</f>
        <v>0</v>
      </c>
      <c r="P481" s="79">
        <f>SUM(Gosforth:Ermelo!P481)</f>
        <v>0</v>
      </c>
      <c r="Q481" s="79">
        <f>SUM(Gosforth:Ermelo!Q481)</f>
        <v>0</v>
      </c>
      <c r="R481" s="79">
        <f>SUM(Gosforth:Ermelo!R481)</f>
        <v>0</v>
      </c>
      <c r="S481" s="79">
        <f>SUM(Gosforth:Ermelo!S481)</f>
        <v>0</v>
      </c>
      <c r="T481" s="79">
        <f>SUM(Gosforth:Ermelo!T481)</f>
        <v>0</v>
      </c>
      <c r="U481" s="78">
        <f>SUM(Gosforth:Ermelo!U481)</f>
        <v>0</v>
      </c>
      <c r="V481" s="77">
        <f>SUM(Gosforth:Ermelo!V481)</f>
        <v>0</v>
      </c>
      <c r="W481" s="79">
        <f>SUM(Gosforth:Ermelo!W481)</f>
        <v>0</v>
      </c>
      <c r="X481" s="79">
        <f>SUM(Gosforth:Ermelo!X481)</f>
        <v>0</v>
      </c>
      <c r="Y481" s="79">
        <f>SUM(Gosforth:Ermelo!Y481)</f>
        <v>0</v>
      </c>
      <c r="Z481" s="79">
        <f>SUM(Gosforth:Ermelo!Z481)</f>
        <v>0</v>
      </c>
      <c r="AA481" s="79">
        <f>SUM(Gosforth:Ermelo!AA481)</f>
        <v>0</v>
      </c>
      <c r="AB481" s="79">
        <f>SUM(Gosforth:Ermelo!AB481)</f>
        <v>0</v>
      </c>
      <c r="AC481" s="79">
        <f>SUM(Gosforth:Ermelo!AC481)</f>
        <v>0</v>
      </c>
      <c r="AD481" s="79">
        <f>SUM(Gosforth:Ermelo!AD481)</f>
        <v>0</v>
      </c>
      <c r="AE481" s="79">
        <f>SUM(Gosforth:Ermelo!AE481)</f>
        <v>0</v>
      </c>
      <c r="AF481" s="79">
        <f>SUM(Gosforth:Ermelo!AF481)</f>
        <v>0</v>
      </c>
      <c r="AG481" s="78">
        <f>SUM(Gosforth:Ermelo!AG481)</f>
        <v>0</v>
      </c>
      <c r="AH481" s="80">
        <f>SUM(Gosforth:Ermelo!AH481)</f>
        <v>0</v>
      </c>
      <c r="AI481" s="79">
        <f>SUM(Gosforth:Ermelo!AI481)</f>
        <v>0</v>
      </c>
      <c r="AJ481" s="79">
        <f>SUM(Gosforth:Ermelo!AJ481)</f>
        <v>0</v>
      </c>
      <c r="AK481" s="79">
        <f>SUM(Gosforth:Ermelo!AK481)</f>
        <v>0</v>
      </c>
      <c r="AL481" s="79">
        <f>SUM(Gosforth:Ermelo!AL481)</f>
        <v>0</v>
      </c>
      <c r="AM481" s="79">
        <f>SUM(Gosforth:Ermelo!AM481)</f>
        <v>0</v>
      </c>
      <c r="AN481" s="79">
        <f>SUM(Gosforth:Ermelo!AN481)</f>
        <v>0</v>
      </c>
      <c r="AO481" s="79">
        <f>SUM(Gosforth:Ermelo!AO481)</f>
        <v>0</v>
      </c>
      <c r="AP481" s="79">
        <f>SUM(Gosforth:Ermelo!AP481)</f>
        <v>0</v>
      </c>
      <c r="AQ481" s="79">
        <f>SUM(Gosforth:Ermelo!AQ481)</f>
        <v>0</v>
      </c>
      <c r="AR481" s="79">
        <f>SUM(Gosforth:Ermelo!AR481)</f>
        <v>0</v>
      </c>
      <c r="AS481" s="78">
        <f>SUM(Gosforth:Ermelo!AS481)</f>
        <v>0</v>
      </c>
      <c r="AT481" s="80">
        <f>SUM(Gosforth:Ermelo!AT481)</f>
        <v>0</v>
      </c>
      <c r="AU481" s="79">
        <f>SUM(Gosforth:Ermelo!AU481)</f>
        <v>0</v>
      </c>
      <c r="AV481" s="79">
        <f>SUM(Gosforth:Ermelo!AV481)</f>
        <v>0</v>
      </c>
      <c r="AW481" s="79">
        <f>SUM(Gosforth:Ermelo!AW481)</f>
        <v>0</v>
      </c>
      <c r="AX481" s="79">
        <f>SUM(Gosforth:Ermelo!AX481)</f>
        <v>0</v>
      </c>
      <c r="AY481" s="79">
        <f>SUM(Gosforth:Ermelo!AY481)</f>
        <v>0</v>
      </c>
      <c r="AZ481" s="79">
        <f>SUM(Gosforth:Ermelo!AZ481)</f>
        <v>0</v>
      </c>
      <c r="BA481" s="79">
        <f>SUM(Gosforth:Ermelo!BA481)</f>
        <v>0</v>
      </c>
      <c r="BB481" s="79">
        <f>SUM(Gosforth:Ermelo!BB481)</f>
        <v>0</v>
      </c>
      <c r="BC481" s="79">
        <f>SUM(Gosforth:Ermelo!BC481)</f>
        <v>0</v>
      </c>
      <c r="BD481" s="79">
        <f>SUM(Gosforth:Ermelo!BD481)</f>
        <v>0</v>
      </c>
      <c r="BE481" s="78">
        <f>SUM(Gosforth:Ermelo!BE481)</f>
        <v>0</v>
      </c>
      <c r="BF481" s="80">
        <f>SUM(Gosforth:Ermelo!BF481)</f>
        <v>0</v>
      </c>
      <c r="BG481" s="79">
        <f>SUM(Gosforth:Ermelo!BG481)</f>
        <v>0</v>
      </c>
      <c r="BH481" s="79">
        <f>SUM(Gosforth:Ermelo!BH481)</f>
        <v>0</v>
      </c>
      <c r="BI481" s="79">
        <f>SUM(Gosforth:Ermelo!BI481)</f>
        <v>0</v>
      </c>
      <c r="BJ481" s="79">
        <f>SUM(Gosforth:Ermelo!BJ481)</f>
        <v>0</v>
      </c>
      <c r="BK481" s="79">
        <f>SUM(Gosforth:Ermelo!BK481)</f>
        <v>0</v>
      </c>
      <c r="BL481" s="79">
        <f>SUM(Gosforth:Ermelo!BL481)</f>
        <v>0</v>
      </c>
      <c r="BM481" s="79">
        <f>SUM(Gosforth:Ermelo!BM481)</f>
        <v>0</v>
      </c>
      <c r="BN481" s="79">
        <f>SUM(Gosforth:Ermelo!BN481)</f>
        <v>0</v>
      </c>
      <c r="BO481" s="79">
        <f>SUM(Gosforth:Ermelo!BO481)</f>
        <v>0</v>
      </c>
      <c r="BP481" s="79">
        <f>SUM(Gosforth:Ermelo!BP481)</f>
        <v>0</v>
      </c>
      <c r="BQ481" s="78">
        <f>SUM(Gosforth:Ermelo!BQ481)</f>
        <v>0</v>
      </c>
      <c r="BR481" s="80">
        <f>SUM(Gosforth:Ermelo!BR481)</f>
        <v>0</v>
      </c>
      <c r="BS481" s="79">
        <f>SUM(Gosforth:Ermelo!BS481)</f>
        <v>0</v>
      </c>
      <c r="BT481" s="79">
        <f>SUM(Gosforth:Ermelo!BT481)</f>
        <v>0</v>
      </c>
      <c r="BU481" s="79">
        <f>SUM(Gosforth:Ermelo!BU481)</f>
        <v>0</v>
      </c>
      <c r="BV481" s="79">
        <f>SUM(Gosforth:Ermelo!BV481)</f>
        <v>0</v>
      </c>
      <c r="BW481" s="79">
        <f>SUM(Gosforth:Ermelo!BW481)</f>
        <v>0</v>
      </c>
      <c r="BX481" s="79">
        <f>SUM(Gosforth:Ermelo!BX481)</f>
        <v>0</v>
      </c>
      <c r="BY481" s="79">
        <f>SUM(Gosforth:Ermelo!BY481)</f>
        <v>0</v>
      </c>
      <c r="BZ481" s="79">
        <f>SUM(Gosforth:Ermelo!BZ481)</f>
        <v>0</v>
      </c>
      <c r="CA481" s="79">
        <f>SUM(Gosforth:Ermelo!CA481)</f>
        <v>0</v>
      </c>
      <c r="CB481" s="79">
        <f>SUM(Gosforth:Ermelo!CB481)</f>
        <v>0</v>
      </c>
      <c r="CC481" s="78">
        <f>SUM(Gosforth:Ermelo!CC481)</f>
        <v>0</v>
      </c>
      <c r="CD481" s="41" t="s">
        <v>54</v>
      </c>
    </row>
    <row r="482" spans="1:82" ht="15">
      <c r="A482" s="41"/>
      <c r="B482" s="25" t="s">
        <v>886</v>
      </c>
      <c r="C482" s="28" t="s">
        <v>887</v>
      </c>
      <c r="D482" s="132" t="s">
        <v>888</v>
      </c>
      <c r="E482" s="266">
        <f>SUM(Gosforth:Ermelo!E482)</f>
        <v>360</v>
      </c>
      <c r="F482" s="221" t="b">
        <f>(Gosforth!G482+Dalpark!G482+Leandra!G482+Trichardt!G482+Ermelo!G482)=G482</f>
        <v>1</v>
      </c>
      <c r="G482" s="76">
        <f t="shared" si="132"/>
        <v>0</v>
      </c>
      <c r="H482" s="77">
        <f>SUM(Gosforth:Ermelo!H482)</f>
        <v>0</v>
      </c>
      <c r="I482" s="78">
        <f>SUM(Gosforth:Ermelo!I482)</f>
        <v>0</v>
      </c>
      <c r="J482" s="77">
        <f>SUM(Gosforth:Ermelo!J482)</f>
        <v>0</v>
      </c>
      <c r="K482" s="79">
        <f>SUM(Gosforth:Ermelo!K482)</f>
        <v>0</v>
      </c>
      <c r="L482" s="79">
        <f>SUM(Gosforth:Ermelo!L482)</f>
        <v>0</v>
      </c>
      <c r="M482" s="79">
        <f>SUM(Gosforth:Ermelo!M482)</f>
        <v>0</v>
      </c>
      <c r="N482" s="79">
        <f>SUM(Gosforth:Ermelo!N482)</f>
        <v>0</v>
      </c>
      <c r="O482" s="79">
        <f>SUM(Gosforth:Ermelo!O482)</f>
        <v>0</v>
      </c>
      <c r="P482" s="79">
        <f>SUM(Gosforth:Ermelo!P482)</f>
        <v>0</v>
      </c>
      <c r="Q482" s="79">
        <f>SUM(Gosforth:Ermelo!Q482)</f>
        <v>0</v>
      </c>
      <c r="R482" s="79">
        <f>SUM(Gosforth:Ermelo!R482)</f>
        <v>0</v>
      </c>
      <c r="S482" s="79">
        <f>SUM(Gosforth:Ermelo!S482)</f>
        <v>0</v>
      </c>
      <c r="T482" s="79">
        <f>SUM(Gosforth:Ermelo!T482)</f>
        <v>0</v>
      </c>
      <c r="U482" s="78">
        <f>SUM(Gosforth:Ermelo!U482)</f>
        <v>0</v>
      </c>
      <c r="V482" s="77">
        <f>SUM(Gosforth:Ermelo!V482)</f>
        <v>0</v>
      </c>
      <c r="W482" s="79">
        <f>SUM(Gosforth:Ermelo!W482)</f>
        <v>0</v>
      </c>
      <c r="X482" s="79">
        <f>SUM(Gosforth:Ermelo!X482)</f>
        <v>0</v>
      </c>
      <c r="Y482" s="79">
        <f>SUM(Gosforth:Ermelo!Y482)</f>
        <v>0</v>
      </c>
      <c r="Z482" s="79">
        <f>SUM(Gosforth:Ermelo!Z482)</f>
        <v>0</v>
      </c>
      <c r="AA482" s="79">
        <f>SUM(Gosforth:Ermelo!AA482)</f>
        <v>0</v>
      </c>
      <c r="AB482" s="79">
        <f>SUM(Gosforth:Ermelo!AB482)</f>
        <v>0</v>
      </c>
      <c r="AC482" s="79">
        <f>SUM(Gosforth:Ermelo!AC482)</f>
        <v>0</v>
      </c>
      <c r="AD482" s="79">
        <f>SUM(Gosforth:Ermelo!AD482)</f>
        <v>0</v>
      </c>
      <c r="AE482" s="79">
        <f>SUM(Gosforth:Ermelo!AE482)</f>
        <v>0</v>
      </c>
      <c r="AF482" s="79">
        <f>SUM(Gosforth:Ermelo!AF482)</f>
        <v>0</v>
      </c>
      <c r="AG482" s="78">
        <f>SUM(Gosforth:Ermelo!AG482)</f>
        <v>0</v>
      </c>
      <c r="AH482" s="80">
        <f>SUM(Gosforth:Ermelo!AH482)</f>
        <v>0</v>
      </c>
      <c r="AI482" s="79">
        <f>SUM(Gosforth:Ermelo!AI482)</f>
        <v>0</v>
      </c>
      <c r="AJ482" s="79">
        <f>SUM(Gosforth:Ermelo!AJ482)</f>
        <v>0</v>
      </c>
      <c r="AK482" s="79">
        <f>SUM(Gosforth:Ermelo!AK482)</f>
        <v>0</v>
      </c>
      <c r="AL482" s="79">
        <f>SUM(Gosforth:Ermelo!AL482)</f>
        <v>0</v>
      </c>
      <c r="AM482" s="79">
        <f>SUM(Gosforth:Ermelo!AM482)</f>
        <v>0</v>
      </c>
      <c r="AN482" s="79">
        <f>SUM(Gosforth:Ermelo!AN482)</f>
        <v>0</v>
      </c>
      <c r="AO482" s="79">
        <f>SUM(Gosforth:Ermelo!AO482)</f>
        <v>0</v>
      </c>
      <c r="AP482" s="79">
        <f>SUM(Gosforth:Ermelo!AP482)</f>
        <v>0</v>
      </c>
      <c r="AQ482" s="79">
        <f>SUM(Gosforth:Ermelo!AQ482)</f>
        <v>0</v>
      </c>
      <c r="AR482" s="79">
        <f>SUM(Gosforth:Ermelo!AR482)</f>
        <v>0</v>
      </c>
      <c r="AS482" s="78">
        <f>SUM(Gosforth:Ermelo!AS482)</f>
        <v>0</v>
      </c>
      <c r="AT482" s="80">
        <f>SUM(Gosforth:Ermelo!AT482)</f>
        <v>0</v>
      </c>
      <c r="AU482" s="79">
        <f>SUM(Gosforth:Ermelo!AU482)</f>
        <v>0</v>
      </c>
      <c r="AV482" s="79">
        <f>SUM(Gosforth:Ermelo!AV482)</f>
        <v>0</v>
      </c>
      <c r="AW482" s="79">
        <f>SUM(Gosforth:Ermelo!AW482)</f>
        <v>0</v>
      </c>
      <c r="AX482" s="79">
        <f>SUM(Gosforth:Ermelo!AX482)</f>
        <v>0</v>
      </c>
      <c r="AY482" s="79">
        <f>SUM(Gosforth:Ermelo!AY482)</f>
        <v>0</v>
      </c>
      <c r="AZ482" s="79">
        <f>SUM(Gosforth:Ermelo!AZ482)</f>
        <v>0</v>
      </c>
      <c r="BA482" s="79">
        <f>SUM(Gosforth:Ermelo!BA482)</f>
        <v>0</v>
      </c>
      <c r="BB482" s="79">
        <f>SUM(Gosforth:Ermelo!BB482)</f>
        <v>0</v>
      </c>
      <c r="BC482" s="79">
        <f>SUM(Gosforth:Ermelo!BC482)</f>
        <v>0</v>
      </c>
      <c r="BD482" s="79">
        <f>SUM(Gosforth:Ermelo!BD482)</f>
        <v>0</v>
      </c>
      <c r="BE482" s="78">
        <f>SUM(Gosforth:Ermelo!BE482)</f>
        <v>0</v>
      </c>
      <c r="BF482" s="80">
        <f>SUM(Gosforth:Ermelo!BF482)</f>
        <v>0</v>
      </c>
      <c r="BG482" s="79">
        <f>SUM(Gosforth:Ermelo!BG482)</f>
        <v>0</v>
      </c>
      <c r="BH482" s="79">
        <f>SUM(Gosforth:Ermelo!BH482)</f>
        <v>0</v>
      </c>
      <c r="BI482" s="79">
        <f>SUM(Gosforth:Ermelo!BI482)</f>
        <v>0</v>
      </c>
      <c r="BJ482" s="79">
        <f>SUM(Gosforth:Ermelo!BJ482)</f>
        <v>0</v>
      </c>
      <c r="BK482" s="79">
        <f>SUM(Gosforth:Ermelo!BK482)</f>
        <v>0</v>
      </c>
      <c r="BL482" s="79">
        <f>SUM(Gosforth:Ermelo!BL482)</f>
        <v>0</v>
      </c>
      <c r="BM482" s="79">
        <f>SUM(Gosforth:Ermelo!BM482)</f>
        <v>0</v>
      </c>
      <c r="BN482" s="79">
        <f>SUM(Gosforth:Ermelo!BN482)</f>
        <v>0</v>
      </c>
      <c r="BO482" s="79">
        <f>SUM(Gosforth:Ermelo!BO482)</f>
        <v>0</v>
      </c>
      <c r="BP482" s="79">
        <f>SUM(Gosforth:Ermelo!BP482)</f>
        <v>0</v>
      </c>
      <c r="BQ482" s="78">
        <f>SUM(Gosforth:Ermelo!BQ482)</f>
        <v>0</v>
      </c>
      <c r="BR482" s="80">
        <f>SUM(Gosforth:Ermelo!BR482)</f>
        <v>0</v>
      </c>
      <c r="BS482" s="79">
        <f>SUM(Gosforth:Ermelo!BS482)</f>
        <v>0</v>
      </c>
      <c r="BT482" s="79">
        <f>SUM(Gosforth:Ermelo!BT482)</f>
        <v>0</v>
      </c>
      <c r="BU482" s="79">
        <f>SUM(Gosforth:Ermelo!BU482)</f>
        <v>0</v>
      </c>
      <c r="BV482" s="79">
        <f>SUM(Gosforth:Ermelo!BV482)</f>
        <v>0</v>
      </c>
      <c r="BW482" s="79">
        <f>SUM(Gosforth:Ermelo!BW482)</f>
        <v>0</v>
      </c>
      <c r="BX482" s="79">
        <f>SUM(Gosforth:Ermelo!BX482)</f>
        <v>0</v>
      </c>
      <c r="BY482" s="79">
        <f>SUM(Gosforth:Ermelo!BY482)</f>
        <v>0</v>
      </c>
      <c r="BZ482" s="79">
        <f>SUM(Gosforth:Ermelo!BZ482)</f>
        <v>0</v>
      </c>
      <c r="CA482" s="79">
        <f>SUM(Gosforth:Ermelo!CA482)</f>
        <v>0</v>
      </c>
      <c r="CB482" s="79">
        <f>SUM(Gosforth:Ermelo!CB482)</f>
        <v>0</v>
      </c>
      <c r="CC482" s="78">
        <f>SUM(Gosforth:Ermelo!CC482)</f>
        <v>0</v>
      </c>
      <c r="CD482" s="41" t="s">
        <v>54</v>
      </c>
    </row>
    <row r="483" spans="1:82" ht="15">
      <c r="A483" s="41"/>
      <c r="B483" s="180" t="s">
        <v>889</v>
      </c>
      <c r="C483" s="181" t="s">
        <v>890</v>
      </c>
      <c r="D483" s="182" t="s">
        <v>888</v>
      </c>
      <c r="E483" s="329">
        <f>SUM(Gosforth:Ermelo!E483)</f>
        <v>0</v>
      </c>
      <c r="F483" s="221" t="b">
        <f>(Gosforth!G483+Dalpark!G483+Leandra!G483+Trichardt!G483+Ermelo!G483)=G483</f>
        <v>1</v>
      </c>
      <c r="G483" s="76">
        <f t="shared" si="132"/>
        <v>0</v>
      </c>
      <c r="H483" s="77">
        <f>SUM(Gosforth:Ermelo!H483)</f>
        <v>0</v>
      </c>
      <c r="I483" s="78">
        <f>SUM(Gosforth:Ermelo!I483)</f>
        <v>0</v>
      </c>
      <c r="J483" s="77">
        <f>SUM(Gosforth:Ermelo!J483)</f>
        <v>0</v>
      </c>
      <c r="K483" s="79">
        <f>SUM(Gosforth:Ermelo!K483)</f>
        <v>0</v>
      </c>
      <c r="L483" s="79">
        <f>SUM(Gosforth:Ermelo!L483)</f>
        <v>0</v>
      </c>
      <c r="M483" s="79">
        <f>SUM(Gosforth:Ermelo!M483)</f>
        <v>0</v>
      </c>
      <c r="N483" s="79">
        <f>SUM(Gosforth:Ermelo!N483)</f>
        <v>0</v>
      </c>
      <c r="O483" s="79">
        <f>SUM(Gosforth:Ermelo!O483)</f>
        <v>0</v>
      </c>
      <c r="P483" s="79">
        <f>SUM(Gosforth:Ermelo!P483)</f>
        <v>0</v>
      </c>
      <c r="Q483" s="79">
        <f>SUM(Gosforth:Ermelo!Q483)</f>
        <v>0</v>
      </c>
      <c r="R483" s="79">
        <f>SUM(Gosforth:Ermelo!R483)</f>
        <v>0</v>
      </c>
      <c r="S483" s="79">
        <f>SUM(Gosforth:Ermelo!S483)</f>
        <v>0</v>
      </c>
      <c r="T483" s="79">
        <f>SUM(Gosforth:Ermelo!T483)</f>
        <v>0</v>
      </c>
      <c r="U483" s="78">
        <f>SUM(Gosforth:Ermelo!U483)</f>
        <v>0</v>
      </c>
      <c r="V483" s="77">
        <f>SUM(Gosforth:Ermelo!V483)</f>
        <v>0</v>
      </c>
      <c r="W483" s="79">
        <f>SUM(Gosforth:Ermelo!W483)</f>
        <v>0</v>
      </c>
      <c r="X483" s="79">
        <f>SUM(Gosforth:Ermelo!X483)</f>
        <v>0</v>
      </c>
      <c r="Y483" s="79">
        <f>SUM(Gosforth:Ermelo!Y483)</f>
        <v>0</v>
      </c>
      <c r="Z483" s="79">
        <f>SUM(Gosforth:Ermelo!Z483)</f>
        <v>0</v>
      </c>
      <c r="AA483" s="79">
        <f>SUM(Gosforth:Ermelo!AA483)</f>
        <v>0</v>
      </c>
      <c r="AB483" s="79">
        <f>SUM(Gosforth:Ermelo!AB483)</f>
        <v>0</v>
      </c>
      <c r="AC483" s="79">
        <f>SUM(Gosforth:Ermelo!AC483)</f>
        <v>0</v>
      </c>
      <c r="AD483" s="79">
        <f>SUM(Gosforth:Ermelo!AD483)</f>
        <v>0</v>
      </c>
      <c r="AE483" s="79">
        <f>SUM(Gosforth:Ermelo!AE483)</f>
        <v>0</v>
      </c>
      <c r="AF483" s="79">
        <f>SUM(Gosforth:Ermelo!AF483)</f>
        <v>0</v>
      </c>
      <c r="AG483" s="78">
        <f>SUM(Gosforth:Ermelo!AG483)</f>
        <v>0</v>
      </c>
      <c r="AH483" s="80">
        <f>SUM(Gosforth:Ermelo!AH483)</f>
        <v>0</v>
      </c>
      <c r="AI483" s="79">
        <f>SUM(Gosforth:Ermelo!AI483)</f>
        <v>0</v>
      </c>
      <c r="AJ483" s="79">
        <f>SUM(Gosforth:Ermelo!AJ483)</f>
        <v>0</v>
      </c>
      <c r="AK483" s="79">
        <f>SUM(Gosforth:Ermelo!AK483)</f>
        <v>0</v>
      </c>
      <c r="AL483" s="79">
        <f>SUM(Gosforth:Ermelo!AL483)</f>
        <v>0</v>
      </c>
      <c r="AM483" s="79">
        <f>SUM(Gosforth:Ermelo!AM483)</f>
        <v>0</v>
      </c>
      <c r="AN483" s="79">
        <f>SUM(Gosforth:Ermelo!AN483)</f>
        <v>0</v>
      </c>
      <c r="AO483" s="79">
        <f>SUM(Gosforth:Ermelo!AO483)</f>
        <v>0</v>
      </c>
      <c r="AP483" s="79">
        <f>SUM(Gosforth:Ermelo!AP483)</f>
        <v>0</v>
      </c>
      <c r="AQ483" s="79">
        <f>SUM(Gosforth:Ermelo!AQ483)</f>
        <v>0</v>
      </c>
      <c r="AR483" s="79">
        <f>SUM(Gosforth:Ermelo!AR483)</f>
        <v>0</v>
      </c>
      <c r="AS483" s="78">
        <f>SUM(Gosforth:Ermelo!AS483)</f>
        <v>0</v>
      </c>
      <c r="AT483" s="80">
        <f>SUM(Gosforth:Ermelo!AT483)</f>
        <v>0</v>
      </c>
      <c r="AU483" s="79">
        <f>SUM(Gosforth:Ermelo!AU483)</f>
        <v>0</v>
      </c>
      <c r="AV483" s="79">
        <f>SUM(Gosforth:Ermelo!AV483)</f>
        <v>0</v>
      </c>
      <c r="AW483" s="79">
        <f>SUM(Gosforth:Ermelo!AW483)</f>
        <v>0</v>
      </c>
      <c r="AX483" s="79">
        <f>SUM(Gosforth:Ermelo!AX483)</f>
        <v>0</v>
      </c>
      <c r="AY483" s="79">
        <f>SUM(Gosforth:Ermelo!AY483)</f>
        <v>0</v>
      </c>
      <c r="AZ483" s="79">
        <f>SUM(Gosforth:Ermelo!AZ483)</f>
        <v>0</v>
      </c>
      <c r="BA483" s="79">
        <f>SUM(Gosforth:Ermelo!BA483)</f>
        <v>0</v>
      </c>
      <c r="BB483" s="79">
        <f>SUM(Gosforth:Ermelo!BB483)</f>
        <v>0</v>
      </c>
      <c r="BC483" s="79">
        <f>SUM(Gosforth:Ermelo!BC483)</f>
        <v>0</v>
      </c>
      <c r="BD483" s="79">
        <f>SUM(Gosforth:Ermelo!BD483)</f>
        <v>0</v>
      </c>
      <c r="BE483" s="78">
        <f>SUM(Gosforth:Ermelo!BE483)</f>
        <v>0</v>
      </c>
      <c r="BF483" s="80">
        <f>SUM(Gosforth:Ermelo!BF483)</f>
        <v>0</v>
      </c>
      <c r="BG483" s="79">
        <f>SUM(Gosforth:Ermelo!BG483)</f>
        <v>0</v>
      </c>
      <c r="BH483" s="79">
        <f>SUM(Gosforth:Ermelo!BH483)</f>
        <v>0</v>
      </c>
      <c r="BI483" s="79">
        <f>SUM(Gosforth:Ermelo!BI483)</f>
        <v>0</v>
      </c>
      <c r="BJ483" s="79">
        <f>SUM(Gosforth:Ermelo!BJ483)</f>
        <v>0</v>
      </c>
      <c r="BK483" s="79">
        <f>SUM(Gosforth:Ermelo!BK483)</f>
        <v>0</v>
      </c>
      <c r="BL483" s="79">
        <f>SUM(Gosforth:Ermelo!BL483)</f>
        <v>0</v>
      </c>
      <c r="BM483" s="79">
        <f>SUM(Gosforth:Ermelo!BM483)</f>
        <v>0</v>
      </c>
      <c r="BN483" s="79">
        <f>SUM(Gosforth:Ermelo!BN483)</f>
        <v>0</v>
      </c>
      <c r="BO483" s="79">
        <f>SUM(Gosforth:Ermelo!BO483)</f>
        <v>0</v>
      </c>
      <c r="BP483" s="79">
        <f>SUM(Gosforth:Ermelo!BP483)</f>
        <v>0</v>
      </c>
      <c r="BQ483" s="78">
        <f>SUM(Gosforth:Ermelo!BQ483)</f>
        <v>0</v>
      </c>
      <c r="BR483" s="80">
        <f>SUM(Gosforth:Ermelo!BR483)</f>
        <v>0</v>
      </c>
      <c r="BS483" s="79">
        <f>SUM(Gosforth:Ermelo!BS483)</f>
        <v>0</v>
      </c>
      <c r="BT483" s="79">
        <f>SUM(Gosforth:Ermelo!BT483)</f>
        <v>0</v>
      </c>
      <c r="BU483" s="79">
        <f>SUM(Gosforth:Ermelo!BU483)</f>
        <v>0</v>
      </c>
      <c r="BV483" s="79">
        <f>SUM(Gosforth:Ermelo!BV483)</f>
        <v>0</v>
      </c>
      <c r="BW483" s="79">
        <f>SUM(Gosforth:Ermelo!BW483)</f>
        <v>0</v>
      </c>
      <c r="BX483" s="79">
        <f>SUM(Gosforth:Ermelo!BX483)</f>
        <v>0</v>
      </c>
      <c r="BY483" s="79">
        <f>SUM(Gosforth:Ermelo!BY483)</f>
        <v>0</v>
      </c>
      <c r="BZ483" s="79">
        <f>SUM(Gosforth:Ermelo!BZ483)</f>
        <v>0</v>
      </c>
      <c r="CA483" s="79">
        <f>SUM(Gosforth:Ermelo!CA483)</f>
        <v>0</v>
      </c>
      <c r="CB483" s="79">
        <f>SUM(Gosforth:Ermelo!CB483)</f>
        <v>0</v>
      </c>
      <c r="CC483" s="78">
        <f>SUM(Gosforth:Ermelo!CC483)</f>
        <v>0</v>
      </c>
      <c r="CD483" s="41" t="s">
        <v>54</v>
      </c>
    </row>
    <row r="484" spans="1:82" ht="15">
      <c r="A484" s="41"/>
      <c r="B484" s="25" t="s">
        <v>891</v>
      </c>
      <c r="C484" s="28" t="s">
        <v>892</v>
      </c>
      <c r="D484" s="29"/>
      <c r="E484" s="266"/>
      <c r="F484" s="221" t="b">
        <f>(Gosforth!G484+Dalpark!G484+Leandra!G484+Trichardt!G484+Ermelo!G484)=G484</f>
        <v>1</v>
      </c>
      <c r="G484" s="76"/>
      <c r="H484" s="77">
        <f>SUM(Gosforth:Ermelo!H484)</f>
        <v>0</v>
      </c>
      <c r="I484" s="78">
        <f>SUM(Gosforth:Ermelo!I484)</f>
        <v>0</v>
      </c>
      <c r="J484" s="77">
        <f>SUM(Gosforth:Ermelo!J484)</f>
        <v>0</v>
      </c>
      <c r="K484" s="79">
        <f>SUM(Gosforth:Ermelo!K484)</f>
        <v>0</v>
      </c>
      <c r="L484" s="79">
        <f>SUM(Gosforth:Ermelo!L484)</f>
        <v>0</v>
      </c>
      <c r="M484" s="79">
        <f>SUM(Gosforth:Ermelo!M484)</f>
        <v>0</v>
      </c>
      <c r="N484" s="79">
        <f>SUM(Gosforth:Ermelo!N484)</f>
        <v>0</v>
      </c>
      <c r="O484" s="79">
        <f>SUM(Gosforth:Ermelo!O484)</f>
        <v>0</v>
      </c>
      <c r="P484" s="79">
        <f>SUM(Gosforth:Ermelo!P484)</f>
        <v>0</v>
      </c>
      <c r="Q484" s="79">
        <f>SUM(Gosforth:Ermelo!Q484)</f>
        <v>0</v>
      </c>
      <c r="R484" s="79">
        <f>SUM(Gosforth:Ermelo!R484)</f>
        <v>0</v>
      </c>
      <c r="S484" s="79">
        <f>SUM(Gosforth:Ermelo!S484)</f>
        <v>0</v>
      </c>
      <c r="T484" s="79">
        <f>SUM(Gosforth:Ermelo!T484)</f>
        <v>0</v>
      </c>
      <c r="U484" s="78">
        <f>SUM(Gosforth:Ermelo!U484)</f>
        <v>0</v>
      </c>
      <c r="V484" s="77">
        <f>SUM(Gosforth:Ermelo!V484)</f>
        <v>0</v>
      </c>
      <c r="W484" s="79">
        <f>SUM(Gosforth:Ermelo!W484)</f>
        <v>0</v>
      </c>
      <c r="X484" s="79">
        <f>SUM(Gosforth:Ermelo!X484)</f>
        <v>0</v>
      </c>
      <c r="Y484" s="79">
        <f>SUM(Gosforth:Ermelo!Y484)</f>
        <v>0</v>
      </c>
      <c r="Z484" s="79">
        <f>SUM(Gosforth:Ermelo!Z484)</f>
        <v>0</v>
      </c>
      <c r="AA484" s="79">
        <f>SUM(Gosforth:Ermelo!AA484)</f>
        <v>0</v>
      </c>
      <c r="AB484" s="79">
        <f>SUM(Gosforth:Ermelo!AB484)</f>
        <v>0</v>
      </c>
      <c r="AC484" s="79">
        <f>SUM(Gosforth:Ermelo!AC484)</f>
        <v>0</v>
      </c>
      <c r="AD484" s="79">
        <f>SUM(Gosforth:Ermelo!AD484)</f>
        <v>0</v>
      </c>
      <c r="AE484" s="79">
        <f>SUM(Gosforth:Ermelo!AE484)</f>
        <v>0</v>
      </c>
      <c r="AF484" s="79">
        <f>SUM(Gosforth:Ermelo!AF484)</f>
        <v>0</v>
      </c>
      <c r="AG484" s="78">
        <f>SUM(Gosforth:Ermelo!AG484)</f>
        <v>0</v>
      </c>
      <c r="AH484" s="80">
        <f>SUM(Gosforth:Ermelo!AH484)</f>
        <v>0</v>
      </c>
      <c r="AI484" s="79">
        <f>SUM(Gosforth:Ermelo!AI484)</f>
        <v>0</v>
      </c>
      <c r="AJ484" s="79">
        <f>SUM(Gosforth:Ermelo!AJ484)</f>
        <v>0</v>
      </c>
      <c r="AK484" s="79">
        <f>SUM(Gosforth:Ermelo!AK484)</f>
        <v>0</v>
      </c>
      <c r="AL484" s="79">
        <f>SUM(Gosforth:Ermelo!AL484)</f>
        <v>0</v>
      </c>
      <c r="AM484" s="79">
        <f>SUM(Gosforth:Ermelo!AM484)</f>
        <v>0</v>
      </c>
      <c r="AN484" s="79">
        <f>SUM(Gosforth:Ermelo!AN484)</f>
        <v>0</v>
      </c>
      <c r="AO484" s="79">
        <f>SUM(Gosforth:Ermelo!AO484)</f>
        <v>0</v>
      </c>
      <c r="AP484" s="79">
        <f>SUM(Gosforth:Ermelo!AP484)</f>
        <v>0</v>
      </c>
      <c r="AQ484" s="79">
        <f>SUM(Gosforth:Ermelo!AQ484)</f>
        <v>0</v>
      </c>
      <c r="AR484" s="79">
        <f>SUM(Gosforth:Ermelo!AR484)</f>
        <v>0</v>
      </c>
      <c r="AS484" s="78">
        <f>SUM(Gosforth:Ermelo!AS484)</f>
        <v>0</v>
      </c>
      <c r="AT484" s="80">
        <f>SUM(Gosforth:Ermelo!AT484)</f>
        <v>0</v>
      </c>
      <c r="AU484" s="79">
        <f>SUM(Gosforth:Ermelo!AU484)</f>
        <v>0</v>
      </c>
      <c r="AV484" s="79">
        <f>SUM(Gosforth:Ermelo!AV484)</f>
        <v>0</v>
      </c>
      <c r="AW484" s="79">
        <f>SUM(Gosforth:Ermelo!AW484)</f>
        <v>0</v>
      </c>
      <c r="AX484" s="79">
        <f>SUM(Gosforth:Ermelo!AX484)</f>
        <v>0</v>
      </c>
      <c r="AY484" s="79">
        <f>SUM(Gosforth:Ermelo!AY484)</f>
        <v>0</v>
      </c>
      <c r="AZ484" s="79">
        <f>SUM(Gosforth:Ermelo!AZ484)</f>
        <v>0</v>
      </c>
      <c r="BA484" s="79">
        <f>SUM(Gosforth:Ermelo!BA484)</f>
        <v>0</v>
      </c>
      <c r="BB484" s="79">
        <f>SUM(Gosforth:Ermelo!BB484)</f>
        <v>0</v>
      </c>
      <c r="BC484" s="79">
        <f>SUM(Gosforth:Ermelo!BC484)</f>
        <v>0</v>
      </c>
      <c r="BD484" s="79">
        <f>SUM(Gosforth:Ermelo!BD484)</f>
        <v>0</v>
      </c>
      <c r="BE484" s="78">
        <f>SUM(Gosforth:Ermelo!BE484)</f>
        <v>0</v>
      </c>
      <c r="BF484" s="80">
        <f>SUM(Gosforth:Ermelo!BF484)</f>
        <v>0</v>
      </c>
      <c r="BG484" s="79">
        <f>SUM(Gosforth:Ermelo!BG484)</f>
        <v>0</v>
      </c>
      <c r="BH484" s="79">
        <f>SUM(Gosforth:Ermelo!BH484)</f>
        <v>0</v>
      </c>
      <c r="BI484" s="79">
        <f>SUM(Gosforth:Ermelo!BI484)</f>
        <v>0</v>
      </c>
      <c r="BJ484" s="79">
        <f>SUM(Gosforth:Ermelo!BJ484)</f>
        <v>0</v>
      </c>
      <c r="BK484" s="79">
        <f>SUM(Gosforth:Ermelo!BK484)</f>
        <v>0</v>
      </c>
      <c r="BL484" s="79">
        <f>SUM(Gosforth:Ermelo!BL484)</f>
        <v>0</v>
      </c>
      <c r="BM484" s="79">
        <f>SUM(Gosforth:Ermelo!BM484)</f>
        <v>0</v>
      </c>
      <c r="BN484" s="79">
        <f>SUM(Gosforth:Ermelo!BN484)</f>
        <v>0</v>
      </c>
      <c r="BO484" s="79">
        <f>SUM(Gosforth:Ermelo!BO484)</f>
        <v>0</v>
      </c>
      <c r="BP484" s="79">
        <f>SUM(Gosforth:Ermelo!BP484)</f>
        <v>0</v>
      </c>
      <c r="BQ484" s="78">
        <f>SUM(Gosforth:Ermelo!BQ484)</f>
        <v>0</v>
      </c>
      <c r="BR484" s="80">
        <f>SUM(Gosforth:Ermelo!BR484)</f>
        <v>0</v>
      </c>
      <c r="BS484" s="79">
        <f>SUM(Gosforth:Ermelo!BS484)</f>
        <v>0</v>
      </c>
      <c r="BT484" s="79">
        <f>SUM(Gosforth:Ermelo!BT484)</f>
        <v>0</v>
      </c>
      <c r="BU484" s="79">
        <f>SUM(Gosforth:Ermelo!BU484)</f>
        <v>0</v>
      </c>
      <c r="BV484" s="79">
        <f>SUM(Gosforth:Ermelo!BV484)</f>
        <v>0</v>
      </c>
      <c r="BW484" s="79">
        <f>SUM(Gosforth:Ermelo!BW484)</f>
        <v>0</v>
      </c>
      <c r="BX484" s="79">
        <f>SUM(Gosforth:Ermelo!BX484)</f>
        <v>0</v>
      </c>
      <c r="BY484" s="79">
        <f>SUM(Gosforth:Ermelo!BY484)</f>
        <v>0</v>
      </c>
      <c r="BZ484" s="79">
        <f>SUM(Gosforth:Ermelo!BZ484)</f>
        <v>0</v>
      </c>
      <c r="CA484" s="79">
        <f>SUM(Gosforth:Ermelo!CA484)</f>
        <v>0</v>
      </c>
      <c r="CB484" s="79">
        <f>SUM(Gosforth:Ermelo!CB484)</f>
        <v>0</v>
      </c>
      <c r="CC484" s="78">
        <f>SUM(Gosforth:Ermelo!CC484)</f>
        <v>0</v>
      </c>
      <c r="CD484" s="41" t="s">
        <v>54</v>
      </c>
    </row>
    <row r="485" spans="1:82" ht="30">
      <c r="A485" s="41"/>
      <c r="B485" s="25" t="s">
        <v>893</v>
      </c>
      <c r="C485" s="28" t="s">
        <v>894</v>
      </c>
      <c r="D485" s="29" t="s">
        <v>351</v>
      </c>
      <c r="E485" s="266">
        <f>SUM(Gosforth:Ermelo!E485)</f>
        <v>5</v>
      </c>
      <c r="F485" s="221" t="b">
        <f>(Gosforth!G485+Dalpark!G485+Leandra!G485+Trichardt!G485+Ermelo!G485)=G485</f>
        <v>1</v>
      </c>
      <c r="G485" s="76">
        <f t="shared" si="132"/>
        <v>2154000</v>
      </c>
      <c r="H485" s="77">
        <f>SUM(Gosforth:Ermelo!H485)</f>
        <v>0</v>
      </c>
      <c r="I485" s="78">
        <f>SUM(Gosforth:Ermelo!I485)</f>
        <v>0</v>
      </c>
      <c r="J485" s="77">
        <f>SUM(Gosforth:Ermelo!J485)</f>
        <v>0</v>
      </c>
      <c r="K485" s="79">
        <f>SUM(Gosforth:Ermelo!K485)</f>
        <v>0</v>
      </c>
      <c r="L485" s="79">
        <f>SUM(Gosforth:Ermelo!L485)</f>
        <v>0</v>
      </c>
      <c r="M485" s="79">
        <f>SUM(Gosforth:Ermelo!M485)</f>
        <v>0</v>
      </c>
      <c r="N485" s="79">
        <f>SUM(Gosforth:Ermelo!N485)</f>
        <v>0</v>
      </c>
      <c r="O485" s="79">
        <f>SUM(Gosforth:Ermelo!O485)</f>
        <v>0</v>
      </c>
      <c r="P485" s="79">
        <f>SUM(Gosforth:Ermelo!P485)</f>
        <v>0</v>
      </c>
      <c r="Q485" s="79">
        <f>SUM(Gosforth:Ermelo!Q485)</f>
        <v>0</v>
      </c>
      <c r="R485" s="79">
        <f>SUM(Gosforth:Ermelo!R485)</f>
        <v>0</v>
      </c>
      <c r="S485" s="79">
        <f>SUM(Gosforth:Ermelo!S485)</f>
        <v>0</v>
      </c>
      <c r="T485" s="79">
        <f>SUM(Gosforth:Ermelo!T485)</f>
        <v>0</v>
      </c>
      <c r="U485" s="78">
        <f>SUM(Gosforth:Ermelo!U485)</f>
        <v>359000</v>
      </c>
      <c r="V485" s="77">
        <f>SUM(Gosforth:Ermelo!V485)</f>
        <v>0</v>
      </c>
      <c r="W485" s="79">
        <f>SUM(Gosforth:Ermelo!W485)</f>
        <v>0</v>
      </c>
      <c r="X485" s="79">
        <f>SUM(Gosforth:Ermelo!X485)</f>
        <v>0</v>
      </c>
      <c r="Y485" s="79">
        <f>SUM(Gosforth:Ermelo!Y485)</f>
        <v>0</v>
      </c>
      <c r="Z485" s="79">
        <f>SUM(Gosforth:Ermelo!Z485)</f>
        <v>0</v>
      </c>
      <c r="AA485" s="79">
        <f>SUM(Gosforth:Ermelo!AA485)</f>
        <v>0</v>
      </c>
      <c r="AB485" s="79">
        <f>SUM(Gosforth:Ermelo!AB485)</f>
        <v>0</v>
      </c>
      <c r="AC485" s="79">
        <f>SUM(Gosforth:Ermelo!AC485)</f>
        <v>0</v>
      </c>
      <c r="AD485" s="79">
        <f>SUM(Gosforth:Ermelo!AD485)</f>
        <v>0</v>
      </c>
      <c r="AE485" s="79">
        <f>SUM(Gosforth:Ermelo!AE485)</f>
        <v>0</v>
      </c>
      <c r="AF485" s="79">
        <f>SUM(Gosforth:Ermelo!AF485)</f>
        <v>0</v>
      </c>
      <c r="AG485" s="78">
        <f>SUM(Gosforth:Ermelo!AG485)</f>
        <v>359000</v>
      </c>
      <c r="AH485" s="80">
        <f>SUM(Gosforth:Ermelo!AH485)</f>
        <v>0</v>
      </c>
      <c r="AI485" s="79">
        <f>SUM(Gosforth:Ermelo!AI485)</f>
        <v>0</v>
      </c>
      <c r="AJ485" s="79">
        <f>SUM(Gosforth:Ermelo!AJ485)</f>
        <v>0</v>
      </c>
      <c r="AK485" s="79">
        <f>SUM(Gosforth:Ermelo!AK485)</f>
        <v>0</v>
      </c>
      <c r="AL485" s="79">
        <f>SUM(Gosforth:Ermelo!AL485)</f>
        <v>0</v>
      </c>
      <c r="AM485" s="79">
        <f>SUM(Gosforth:Ermelo!AM485)</f>
        <v>0</v>
      </c>
      <c r="AN485" s="79">
        <f>SUM(Gosforth:Ermelo!AN485)</f>
        <v>0</v>
      </c>
      <c r="AO485" s="79">
        <f>SUM(Gosforth:Ermelo!AO485)</f>
        <v>0</v>
      </c>
      <c r="AP485" s="79">
        <f>SUM(Gosforth:Ermelo!AP485)</f>
        <v>0</v>
      </c>
      <c r="AQ485" s="79">
        <f>SUM(Gosforth:Ermelo!AQ485)</f>
        <v>0</v>
      </c>
      <c r="AR485" s="79">
        <f>SUM(Gosforth:Ermelo!AR485)</f>
        <v>0</v>
      </c>
      <c r="AS485" s="78">
        <f>SUM(Gosforth:Ermelo!AS485)</f>
        <v>359000</v>
      </c>
      <c r="AT485" s="80">
        <f>SUM(Gosforth:Ermelo!AT485)</f>
        <v>0</v>
      </c>
      <c r="AU485" s="79">
        <f>SUM(Gosforth:Ermelo!AU485)</f>
        <v>0</v>
      </c>
      <c r="AV485" s="79">
        <f>SUM(Gosforth:Ermelo!AV485)</f>
        <v>0</v>
      </c>
      <c r="AW485" s="79">
        <f>SUM(Gosforth:Ermelo!AW485)</f>
        <v>0</v>
      </c>
      <c r="AX485" s="79">
        <f>SUM(Gosforth:Ermelo!AX485)</f>
        <v>0</v>
      </c>
      <c r="AY485" s="79">
        <f>SUM(Gosforth:Ermelo!AY485)</f>
        <v>0</v>
      </c>
      <c r="AZ485" s="79">
        <f>SUM(Gosforth:Ermelo!AZ485)</f>
        <v>0</v>
      </c>
      <c r="BA485" s="79">
        <f>SUM(Gosforth:Ermelo!BA485)</f>
        <v>0</v>
      </c>
      <c r="BB485" s="79">
        <f>SUM(Gosforth:Ermelo!BB485)</f>
        <v>0</v>
      </c>
      <c r="BC485" s="79">
        <f>SUM(Gosforth:Ermelo!BC485)</f>
        <v>0</v>
      </c>
      <c r="BD485" s="79">
        <f>SUM(Gosforth:Ermelo!BD485)</f>
        <v>0</v>
      </c>
      <c r="BE485" s="78">
        <f>SUM(Gosforth:Ermelo!BE485)</f>
        <v>359000</v>
      </c>
      <c r="BF485" s="80">
        <f>SUM(Gosforth:Ermelo!BF485)</f>
        <v>0</v>
      </c>
      <c r="BG485" s="79">
        <f>SUM(Gosforth:Ermelo!BG485)</f>
        <v>0</v>
      </c>
      <c r="BH485" s="79">
        <f>SUM(Gosforth:Ermelo!BH485)</f>
        <v>0</v>
      </c>
      <c r="BI485" s="79">
        <f>SUM(Gosforth:Ermelo!BI485)</f>
        <v>0</v>
      </c>
      <c r="BJ485" s="79">
        <f>SUM(Gosforth:Ermelo!BJ485)</f>
        <v>0</v>
      </c>
      <c r="BK485" s="79">
        <f>SUM(Gosforth:Ermelo!BK485)</f>
        <v>0</v>
      </c>
      <c r="BL485" s="79">
        <f>SUM(Gosforth:Ermelo!BL485)</f>
        <v>0</v>
      </c>
      <c r="BM485" s="79">
        <f>SUM(Gosforth:Ermelo!BM485)</f>
        <v>0</v>
      </c>
      <c r="BN485" s="79">
        <f>SUM(Gosforth:Ermelo!BN485)</f>
        <v>0</v>
      </c>
      <c r="BO485" s="79">
        <f>SUM(Gosforth:Ermelo!BO485)</f>
        <v>0</v>
      </c>
      <c r="BP485" s="79">
        <f>SUM(Gosforth:Ermelo!BP485)</f>
        <v>0</v>
      </c>
      <c r="BQ485" s="78">
        <f>SUM(Gosforth:Ermelo!BQ485)</f>
        <v>359000</v>
      </c>
      <c r="BR485" s="80">
        <f>SUM(Gosforth:Ermelo!BR485)</f>
        <v>0</v>
      </c>
      <c r="BS485" s="79">
        <f>SUM(Gosforth:Ermelo!BS485)</f>
        <v>0</v>
      </c>
      <c r="BT485" s="79">
        <f>SUM(Gosforth:Ermelo!BT485)</f>
        <v>0</v>
      </c>
      <c r="BU485" s="79">
        <f>SUM(Gosforth:Ermelo!BU485)</f>
        <v>0</v>
      </c>
      <c r="BV485" s="79">
        <f>SUM(Gosforth:Ermelo!BV485)</f>
        <v>0</v>
      </c>
      <c r="BW485" s="79">
        <f>SUM(Gosforth:Ermelo!BW485)</f>
        <v>0</v>
      </c>
      <c r="BX485" s="79">
        <f>SUM(Gosforth:Ermelo!BX485)</f>
        <v>0</v>
      </c>
      <c r="BY485" s="79">
        <f>SUM(Gosforth:Ermelo!BY485)</f>
        <v>0</v>
      </c>
      <c r="BZ485" s="79">
        <f>SUM(Gosforth:Ermelo!BZ485)</f>
        <v>0</v>
      </c>
      <c r="CA485" s="79">
        <f>SUM(Gosforth:Ermelo!CA485)</f>
        <v>0</v>
      </c>
      <c r="CB485" s="79">
        <f>SUM(Gosforth:Ermelo!CB485)</f>
        <v>0</v>
      </c>
      <c r="CC485" s="78">
        <f>SUM(Gosforth:Ermelo!CC485)</f>
        <v>359000</v>
      </c>
      <c r="CD485" s="41" t="s">
        <v>54</v>
      </c>
    </row>
    <row r="486" spans="1:82" ht="15">
      <c r="A486" s="41"/>
      <c r="B486" s="25" t="s">
        <v>895</v>
      </c>
      <c r="C486" s="28" t="s">
        <v>896</v>
      </c>
      <c r="D486" s="29" t="s">
        <v>353</v>
      </c>
      <c r="E486" s="266">
        <f>SUM(Gosforth:Ermelo!E486)</f>
        <v>2154000</v>
      </c>
      <c r="F486" s="221" t="b">
        <f>(Gosforth!G486+Dalpark!G486+Leandra!G486+Trichardt!G486+Ermelo!G486)=G486</f>
        <v>1</v>
      </c>
      <c r="G486" s="76">
        <f t="shared" si="132"/>
        <v>0</v>
      </c>
      <c r="H486" s="77">
        <f>SUM(Gosforth:Ermelo!H486)</f>
        <v>0</v>
      </c>
      <c r="I486" s="78">
        <f>SUM(Gosforth:Ermelo!I486)</f>
        <v>0</v>
      </c>
      <c r="J486" s="77">
        <f>SUM(Gosforth:Ermelo!J486)</f>
        <v>0</v>
      </c>
      <c r="K486" s="79">
        <f>SUM(Gosforth:Ermelo!K486)</f>
        <v>0</v>
      </c>
      <c r="L486" s="79">
        <f>SUM(Gosforth:Ermelo!L486)</f>
        <v>0</v>
      </c>
      <c r="M486" s="79">
        <f>SUM(Gosforth:Ermelo!M486)</f>
        <v>0</v>
      </c>
      <c r="N486" s="79">
        <f>SUM(Gosforth:Ermelo!N486)</f>
        <v>0</v>
      </c>
      <c r="O486" s="79">
        <f>SUM(Gosforth:Ermelo!O486)</f>
        <v>0</v>
      </c>
      <c r="P486" s="79">
        <f>SUM(Gosforth:Ermelo!P486)</f>
        <v>0</v>
      </c>
      <c r="Q486" s="79">
        <f>SUM(Gosforth:Ermelo!Q486)</f>
        <v>0</v>
      </c>
      <c r="R486" s="79">
        <f>SUM(Gosforth:Ermelo!R486)</f>
        <v>0</v>
      </c>
      <c r="S486" s="79">
        <f>SUM(Gosforth:Ermelo!S486)</f>
        <v>0</v>
      </c>
      <c r="T486" s="79">
        <f>SUM(Gosforth:Ermelo!T486)</f>
        <v>0</v>
      </c>
      <c r="U486" s="78">
        <f>SUM(Gosforth:Ermelo!U486)</f>
        <v>0</v>
      </c>
      <c r="V486" s="77">
        <f>SUM(Gosforth:Ermelo!V486)</f>
        <v>0</v>
      </c>
      <c r="W486" s="79">
        <f>SUM(Gosforth:Ermelo!W486)</f>
        <v>0</v>
      </c>
      <c r="X486" s="79">
        <f>SUM(Gosforth:Ermelo!X486)</f>
        <v>0</v>
      </c>
      <c r="Y486" s="79">
        <f>SUM(Gosforth:Ermelo!Y486)</f>
        <v>0</v>
      </c>
      <c r="Z486" s="79">
        <f>SUM(Gosforth:Ermelo!Z486)</f>
        <v>0</v>
      </c>
      <c r="AA486" s="79">
        <f>SUM(Gosforth:Ermelo!AA486)</f>
        <v>0</v>
      </c>
      <c r="AB486" s="79">
        <f>SUM(Gosforth:Ermelo!AB486)</f>
        <v>0</v>
      </c>
      <c r="AC486" s="79">
        <f>SUM(Gosforth:Ermelo!AC486)</f>
        <v>0</v>
      </c>
      <c r="AD486" s="79">
        <f>SUM(Gosforth:Ermelo!AD486)</f>
        <v>0</v>
      </c>
      <c r="AE486" s="79">
        <f>SUM(Gosforth:Ermelo!AE486)</f>
        <v>0</v>
      </c>
      <c r="AF486" s="79">
        <f>SUM(Gosforth:Ermelo!AF486)</f>
        <v>0</v>
      </c>
      <c r="AG486" s="78">
        <f>SUM(Gosforth:Ermelo!AG486)</f>
        <v>0</v>
      </c>
      <c r="AH486" s="80">
        <f>SUM(Gosforth:Ermelo!AH486)</f>
        <v>0</v>
      </c>
      <c r="AI486" s="79">
        <f>SUM(Gosforth:Ermelo!AI486)</f>
        <v>0</v>
      </c>
      <c r="AJ486" s="79">
        <f>SUM(Gosforth:Ermelo!AJ486)</f>
        <v>0</v>
      </c>
      <c r="AK486" s="79">
        <f>SUM(Gosforth:Ermelo!AK486)</f>
        <v>0</v>
      </c>
      <c r="AL486" s="79">
        <f>SUM(Gosforth:Ermelo!AL486)</f>
        <v>0</v>
      </c>
      <c r="AM486" s="79">
        <f>SUM(Gosforth:Ermelo!AM486)</f>
        <v>0</v>
      </c>
      <c r="AN486" s="79">
        <f>SUM(Gosforth:Ermelo!AN486)</f>
        <v>0</v>
      </c>
      <c r="AO486" s="79">
        <f>SUM(Gosforth:Ermelo!AO486)</f>
        <v>0</v>
      </c>
      <c r="AP486" s="79">
        <f>SUM(Gosforth:Ermelo!AP486)</f>
        <v>0</v>
      </c>
      <c r="AQ486" s="79">
        <f>SUM(Gosforth:Ermelo!AQ486)</f>
        <v>0</v>
      </c>
      <c r="AR486" s="79">
        <f>SUM(Gosforth:Ermelo!AR486)</f>
        <v>0</v>
      </c>
      <c r="AS486" s="78">
        <f>SUM(Gosforth:Ermelo!AS486)</f>
        <v>0</v>
      </c>
      <c r="AT486" s="80">
        <f>SUM(Gosforth:Ermelo!AT486)</f>
        <v>0</v>
      </c>
      <c r="AU486" s="79">
        <f>SUM(Gosforth:Ermelo!AU486)</f>
        <v>0</v>
      </c>
      <c r="AV486" s="79">
        <f>SUM(Gosforth:Ermelo!AV486)</f>
        <v>0</v>
      </c>
      <c r="AW486" s="79">
        <f>SUM(Gosforth:Ermelo!AW486)</f>
        <v>0</v>
      </c>
      <c r="AX486" s="79">
        <f>SUM(Gosforth:Ermelo!AX486)</f>
        <v>0</v>
      </c>
      <c r="AY486" s="79">
        <f>SUM(Gosforth:Ermelo!AY486)</f>
        <v>0</v>
      </c>
      <c r="AZ486" s="79">
        <f>SUM(Gosforth:Ermelo!AZ486)</f>
        <v>0</v>
      </c>
      <c r="BA486" s="79">
        <f>SUM(Gosforth:Ermelo!BA486)</f>
        <v>0</v>
      </c>
      <c r="BB486" s="79">
        <f>SUM(Gosforth:Ermelo!BB486)</f>
        <v>0</v>
      </c>
      <c r="BC486" s="79">
        <f>SUM(Gosforth:Ermelo!BC486)</f>
        <v>0</v>
      </c>
      <c r="BD486" s="79">
        <f>SUM(Gosforth:Ermelo!BD486)</f>
        <v>0</v>
      </c>
      <c r="BE486" s="78">
        <f>SUM(Gosforth:Ermelo!BE486)</f>
        <v>0</v>
      </c>
      <c r="BF486" s="80">
        <f>SUM(Gosforth:Ermelo!BF486)</f>
        <v>0</v>
      </c>
      <c r="BG486" s="79">
        <f>SUM(Gosforth:Ermelo!BG486)</f>
        <v>0</v>
      </c>
      <c r="BH486" s="79">
        <f>SUM(Gosforth:Ermelo!BH486)</f>
        <v>0</v>
      </c>
      <c r="BI486" s="79">
        <f>SUM(Gosforth:Ermelo!BI486)</f>
        <v>0</v>
      </c>
      <c r="BJ486" s="79">
        <f>SUM(Gosforth:Ermelo!BJ486)</f>
        <v>0</v>
      </c>
      <c r="BK486" s="79">
        <f>SUM(Gosforth:Ermelo!BK486)</f>
        <v>0</v>
      </c>
      <c r="BL486" s="79">
        <f>SUM(Gosforth:Ermelo!BL486)</f>
        <v>0</v>
      </c>
      <c r="BM486" s="79">
        <f>SUM(Gosforth:Ermelo!BM486)</f>
        <v>0</v>
      </c>
      <c r="BN486" s="79">
        <f>SUM(Gosforth:Ermelo!BN486)</f>
        <v>0</v>
      </c>
      <c r="BO486" s="79">
        <f>SUM(Gosforth:Ermelo!BO486)</f>
        <v>0</v>
      </c>
      <c r="BP486" s="79">
        <f>SUM(Gosforth:Ermelo!BP486)</f>
        <v>0</v>
      </c>
      <c r="BQ486" s="78">
        <f>SUM(Gosforth:Ermelo!BQ486)</f>
        <v>0</v>
      </c>
      <c r="BR486" s="80">
        <f>SUM(Gosforth:Ermelo!BR486)</f>
        <v>0</v>
      </c>
      <c r="BS486" s="79">
        <f>SUM(Gosforth:Ermelo!BS486)</f>
        <v>0</v>
      </c>
      <c r="BT486" s="79">
        <f>SUM(Gosforth:Ermelo!BT486)</f>
        <v>0</v>
      </c>
      <c r="BU486" s="79">
        <f>SUM(Gosforth:Ermelo!BU486)</f>
        <v>0</v>
      </c>
      <c r="BV486" s="79">
        <f>SUM(Gosforth:Ermelo!BV486)</f>
        <v>0</v>
      </c>
      <c r="BW486" s="79">
        <f>SUM(Gosforth:Ermelo!BW486)</f>
        <v>0</v>
      </c>
      <c r="BX486" s="79">
        <f>SUM(Gosforth:Ermelo!BX486)</f>
        <v>0</v>
      </c>
      <c r="BY486" s="79">
        <f>SUM(Gosforth:Ermelo!BY486)</f>
        <v>0</v>
      </c>
      <c r="BZ486" s="79">
        <f>SUM(Gosforth:Ermelo!BZ486)</f>
        <v>0</v>
      </c>
      <c r="CA486" s="79">
        <f>SUM(Gosforth:Ermelo!CA486)</f>
        <v>0</v>
      </c>
      <c r="CB486" s="79">
        <f>SUM(Gosforth:Ermelo!CB486)</f>
        <v>0</v>
      </c>
      <c r="CC486" s="78">
        <f>SUM(Gosforth:Ermelo!CC486)</f>
        <v>0</v>
      </c>
      <c r="CD486" s="41" t="s">
        <v>54</v>
      </c>
    </row>
    <row r="487" spans="1:82" ht="15">
      <c r="A487" s="41"/>
      <c r="B487" s="25" t="s">
        <v>897</v>
      </c>
      <c r="C487" s="28" t="s">
        <v>898</v>
      </c>
      <c r="D487" s="29" t="s">
        <v>92</v>
      </c>
      <c r="E487" s="266">
        <f>SUM(Gosforth:Ermelo!E487)</f>
        <v>5</v>
      </c>
      <c r="F487" s="221" t="b">
        <f>(Gosforth!G487+Dalpark!G487+Leandra!G487+Trichardt!G487+Ermelo!G487)=G487</f>
        <v>1</v>
      </c>
      <c r="G487" s="76">
        <f t="shared" si="132"/>
        <v>0</v>
      </c>
      <c r="H487" s="77">
        <f>SUM(Gosforth:Ermelo!H487)</f>
        <v>0</v>
      </c>
      <c r="I487" s="78">
        <f>SUM(Gosforth:Ermelo!I487)</f>
        <v>0</v>
      </c>
      <c r="J487" s="77">
        <f>SUM(Gosforth:Ermelo!J487)</f>
        <v>0</v>
      </c>
      <c r="K487" s="79">
        <f>SUM(Gosforth:Ermelo!K487)</f>
        <v>0</v>
      </c>
      <c r="L487" s="79">
        <f>SUM(Gosforth:Ermelo!L487)</f>
        <v>0</v>
      </c>
      <c r="M487" s="79">
        <f>SUM(Gosforth:Ermelo!M487)</f>
        <v>0</v>
      </c>
      <c r="N487" s="79">
        <f>SUM(Gosforth:Ermelo!N487)</f>
        <v>0</v>
      </c>
      <c r="O487" s="79">
        <f>SUM(Gosforth:Ermelo!O487)</f>
        <v>0</v>
      </c>
      <c r="P487" s="79">
        <f>SUM(Gosforth:Ermelo!P487)</f>
        <v>0</v>
      </c>
      <c r="Q487" s="79">
        <f>SUM(Gosforth:Ermelo!Q487)</f>
        <v>0</v>
      </c>
      <c r="R487" s="79">
        <f>SUM(Gosforth:Ermelo!R487)</f>
        <v>0</v>
      </c>
      <c r="S487" s="79">
        <f>SUM(Gosforth:Ermelo!S487)</f>
        <v>0</v>
      </c>
      <c r="T487" s="79">
        <f>SUM(Gosforth:Ermelo!T487)</f>
        <v>0</v>
      </c>
      <c r="U487" s="78">
        <f>SUM(Gosforth:Ermelo!U487)</f>
        <v>0</v>
      </c>
      <c r="V487" s="77">
        <f>SUM(Gosforth:Ermelo!V487)</f>
        <v>0</v>
      </c>
      <c r="W487" s="79">
        <f>SUM(Gosforth:Ermelo!W487)</f>
        <v>0</v>
      </c>
      <c r="X487" s="79">
        <f>SUM(Gosforth:Ermelo!X487)</f>
        <v>0</v>
      </c>
      <c r="Y487" s="79">
        <f>SUM(Gosforth:Ermelo!Y487)</f>
        <v>0</v>
      </c>
      <c r="Z487" s="79">
        <f>SUM(Gosforth:Ermelo!Z487)</f>
        <v>0</v>
      </c>
      <c r="AA487" s="79">
        <f>SUM(Gosforth:Ermelo!AA487)</f>
        <v>0</v>
      </c>
      <c r="AB487" s="79">
        <f>SUM(Gosforth:Ermelo!AB487)</f>
        <v>0</v>
      </c>
      <c r="AC487" s="79">
        <f>SUM(Gosforth:Ermelo!AC487)</f>
        <v>0</v>
      </c>
      <c r="AD487" s="79">
        <f>SUM(Gosforth:Ermelo!AD487)</f>
        <v>0</v>
      </c>
      <c r="AE487" s="79">
        <f>SUM(Gosforth:Ermelo!AE487)</f>
        <v>0</v>
      </c>
      <c r="AF487" s="79">
        <f>SUM(Gosforth:Ermelo!AF487)</f>
        <v>0</v>
      </c>
      <c r="AG487" s="78">
        <f>SUM(Gosforth:Ermelo!AG487)</f>
        <v>0</v>
      </c>
      <c r="AH487" s="80">
        <f>SUM(Gosforth:Ermelo!AH487)</f>
        <v>0</v>
      </c>
      <c r="AI487" s="79">
        <f>SUM(Gosforth:Ermelo!AI487)</f>
        <v>0</v>
      </c>
      <c r="AJ487" s="79">
        <f>SUM(Gosforth:Ermelo!AJ487)</f>
        <v>0</v>
      </c>
      <c r="AK487" s="79">
        <f>SUM(Gosforth:Ermelo!AK487)</f>
        <v>0</v>
      </c>
      <c r="AL487" s="79">
        <f>SUM(Gosforth:Ermelo!AL487)</f>
        <v>0</v>
      </c>
      <c r="AM487" s="79">
        <f>SUM(Gosforth:Ermelo!AM487)</f>
        <v>0</v>
      </c>
      <c r="AN487" s="79">
        <f>SUM(Gosforth:Ermelo!AN487)</f>
        <v>0</v>
      </c>
      <c r="AO487" s="79">
        <f>SUM(Gosforth:Ermelo!AO487)</f>
        <v>0</v>
      </c>
      <c r="AP487" s="79">
        <f>SUM(Gosforth:Ermelo!AP487)</f>
        <v>0</v>
      </c>
      <c r="AQ487" s="79">
        <f>SUM(Gosforth:Ermelo!AQ487)</f>
        <v>0</v>
      </c>
      <c r="AR487" s="79">
        <f>SUM(Gosforth:Ermelo!AR487)</f>
        <v>0</v>
      </c>
      <c r="AS487" s="78">
        <f>SUM(Gosforth:Ermelo!AS487)</f>
        <v>0</v>
      </c>
      <c r="AT487" s="80">
        <f>SUM(Gosforth:Ermelo!AT487)</f>
        <v>0</v>
      </c>
      <c r="AU487" s="79">
        <f>SUM(Gosforth:Ermelo!AU487)</f>
        <v>0</v>
      </c>
      <c r="AV487" s="79">
        <f>SUM(Gosforth:Ermelo!AV487)</f>
        <v>0</v>
      </c>
      <c r="AW487" s="79">
        <f>SUM(Gosforth:Ermelo!AW487)</f>
        <v>0</v>
      </c>
      <c r="AX487" s="79">
        <f>SUM(Gosforth:Ermelo!AX487)</f>
        <v>0</v>
      </c>
      <c r="AY487" s="79">
        <f>SUM(Gosforth:Ermelo!AY487)</f>
        <v>0</v>
      </c>
      <c r="AZ487" s="79">
        <f>SUM(Gosforth:Ermelo!AZ487)</f>
        <v>0</v>
      </c>
      <c r="BA487" s="79">
        <f>SUM(Gosforth:Ermelo!BA487)</f>
        <v>0</v>
      </c>
      <c r="BB487" s="79">
        <f>SUM(Gosforth:Ermelo!BB487)</f>
        <v>0</v>
      </c>
      <c r="BC487" s="79">
        <f>SUM(Gosforth:Ermelo!BC487)</f>
        <v>0</v>
      </c>
      <c r="BD487" s="79">
        <f>SUM(Gosforth:Ermelo!BD487)</f>
        <v>0</v>
      </c>
      <c r="BE487" s="78">
        <f>SUM(Gosforth:Ermelo!BE487)</f>
        <v>0</v>
      </c>
      <c r="BF487" s="80">
        <f>SUM(Gosforth:Ermelo!BF487)</f>
        <v>0</v>
      </c>
      <c r="BG487" s="79">
        <f>SUM(Gosforth:Ermelo!BG487)</f>
        <v>0</v>
      </c>
      <c r="BH487" s="79">
        <f>SUM(Gosforth:Ermelo!BH487)</f>
        <v>0</v>
      </c>
      <c r="BI487" s="79">
        <f>SUM(Gosforth:Ermelo!BI487)</f>
        <v>0</v>
      </c>
      <c r="BJ487" s="79">
        <f>SUM(Gosforth:Ermelo!BJ487)</f>
        <v>0</v>
      </c>
      <c r="BK487" s="79">
        <f>SUM(Gosforth:Ermelo!BK487)</f>
        <v>0</v>
      </c>
      <c r="BL487" s="79">
        <f>SUM(Gosforth:Ermelo!BL487)</f>
        <v>0</v>
      </c>
      <c r="BM487" s="79">
        <f>SUM(Gosforth:Ermelo!BM487)</f>
        <v>0</v>
      </c>
      <c r="BN487" s="79">
        <f>SUM(Gosforth:Ermelo!BN487)</f>
        <v>0</v>
      </c>
      <c r="BO487" s="79">
        <f>SUM(Gosforth:Ermelo!BO487)</f>
        <v>0</v>
      </c>
      <c r="BP487" s="79">
        <f>SUM(Gosforth:Ermelo!BP487)</f>
        <v>0</v>
      </c>
      <c r="BQ487" s="78">
        <f>SUM(Gosforth:Ermelo!BQ487)</f>
        <v>0</v>
      </c>
      <c r="BR487" s="80">
        <f>SUM(Gosforth:Ermelo!BR487)</f>
        <v>0</v>
      </c>
      <c r="BS487" s="79">
        <f>SUM(Gosforth:Ermelo!BS487)</f>
        <v>0</v>
      </c>
      <c r="BT487" s="79">
        <f>SUM(Gosforth:Ermelo!BT487)</f>
        <v>0</v>
      </c>
      <c r="BU487" s="79">
        <f>SUM(Gosforth:Ermelo!BU487)</f>
        <v>0</v>
      </c>
      <c r="BV487" s="79">
        <f>SUM(Gosforth:Ermelo!BV487)</f>
        <v>0</v>
      </c>
      <c r="BW487" s="79">
        <f>SUM(Gosforth:Ermelo!BW487)</f>
        <v>0</v>
      </c>
      <c r="BX487" s="79">
        <f>SUM(Gosforth:Ermelo!BX487)</f>
        <v>0</v>
      </c>
      <c r="BY487" s="79">
        <f>SUM(Gosforth:Ermelo!BY487)</f>
        <v>0</v>
      </c>
      <c r="BZ487" s="79">
        <f>SUM(Gosforth:Ermelo!BZ487)</f>
        <v>0</v>
      </c>
      <c r="CA487" s="79">
        <f>SUM(Gosforth:Ermelo!CA487)</f>
        <v>0</v>
      </c>
      <c r="CB487" s="79">
        <f>SUM(Gosforth:Ermelo!CB487)</f>
        <v>0</v>
      </c>
      <c r="CC487" s="78">
        <f>SUM(Gosforth:Ermelo!CC487)</f>
        <v>0</v>
      </c>
      <c r="CD487" s="41" t="s">
        <v>54</v>
      </c>
    </row>
    <row r="488" spans="1:82" ht="15">
      <c r="A488" s="41"/>
      <c r="B488" s="25" t="s">
        <v>899</v>
      </c>
      <c r="C488" s="28" t="s">
        <v>900</v>
      </c>
      <c r="D488" s="29" t="s">
        <v>92</v>
      </c>
      <c r="E488" s="266">
        <f>SUM(Gosforth:Ermelo!E488)</f>
        <v>5</v>
      </c>
      <c r="F488" s="221" t="b">
        <f>(Gosforth!G488+Dalpark!G488+Leandra!G488+Trichardt!G488+Ermelo!G488)=G488</f>
        <v>1</v>
      </c>
      <c r="G488" s="76">
        <f t="shared" si="132"/>
        <v>0</v>
      </c>
      <c r="H488" s="77">
        <f>SUM(Gosforth:Ermelo!H488)</f>
        <v>0</v>
      </c>
      <c r="I488" s="78">
        <f>SUM(Gosforth:Ermelo!I488)</f>
        <v>0</v>
      </c>
      <c r="J488" s="77">
        <f>SUM(Gosforth:Ermelo!J488)</f>
        <v>0</v>
      </c>
      <c r="K488" s="79">
        <f>SUM(Gosforth:Ermelo!K488)</f>
        <v>0</v>
      </c>
      <c r="L488" s="79">
        <f>SUM(Gosforth:Ermelo!L488)</f>
        <v>0</v>
      </c>
      <c r="M488" s="79">
        <f>SUM(Gosforth:Ermelo!M488)</f>
        <v>0</v>
      </c>
      <c r="N488" s="79">
        <f>SUM(Gosforth:Ermelo!N488)</f>
        <v>0</v>
      </c>
      <c r="O488" s="79">
        <f>SUM(Gosforth:Ermelo!O488)</f>
        <v>0</v>
      </c>
      <c r="P488" s="79">
        <f>SUM(Gosforth:Ermelo!P488)</f>
        <v>0</v>
      </c>
      <c r="Q488" s="79">
        <f>SUM(Gosforth:Ermelo!Q488)</f>
        <v>0</v>
      </c>
      <c r="R488" s="79">
        <f>SUM(Gosforth:Ermelo!R488)</f>
        <v>0</v>
      </c>
      <c r="S488" s="79">
        <f>SUM(Gosforth:Ermelo!S488)</f>
        <v>0</v>
      </c>
      <c r="T488" s="79">
        <f>SUM(Gosforth:Ermelo!T488)</f>
        <v>0</v>
      </c>
      <c r="U488" s="78">
        <f>SUM(Gosforth:Ermelo!U488)</f>
        <v>0</v>
      </c>
      <c r="V488" s="77">
        <f>SUM(Gosforth:Ermelo!V488)</f>
        <v>0</v>
      </c>
      <c r="W488" s="79">
        <f>SUM(Gosforth:Ermelo!W488)</f>
        <v>0</v>
      </c>
      <c r="X488" s="79">
        <f>SUM(Gosforth:Ermelo!X488)</f>
        <v>0</v>
      </c>
      <c r="Y488" s="79">
        <f>SUM(Gosforth:Ermelo!Y488)</f>
        <v>0</v>
      </c>
      <c r="Z488" s="79">
        <f>SUM(Gosforth:Ermelo!Z488)</f>
        <v>0</v>
      </c>
      <c r="AA488" s="79">
        <f>SUM(Gosforth:Ermelo!AA488)</f>
        <v>0</v>
      </c>
      <c r="AB488" s="79">
        <f>SUM(Gosforth:Ermelo!AB488)</f>
        <v>0</v>
      </c>
      <c r="AC488" s="79">
        <f>SUM(Gosforth:Ermelo!AC488)</f>
        <v>0</v>
      </c>
      <c r="AD488" s="79">
        <f>SUM(Gosforth:Ermelo!AD488)</f>
        <v>0</v>
      </c>
      <c r="AE488" s="79">
        <f>SUM(Gosforth:Ermelo!AE488)</f>
        <v>0</v>
      </c>
      <c r="AF488" s="79">
        <f>SUM(Gosforth:Ermelo!AF488)</f>
        <v>0</v>
      </c>
      <c r="AG488" s="78">
        <f>SUM(Gosforth:Ermelo!AG488)</f>
        <v>0</v>
      </c>
      <c r="AH488" s="80">
        <f>SUM(Gosforth:Ermelo!AH488)</f>
        <v>0</v>
      </c>
      <c r="AI488" s="79">
        <f>SUM(Gosforth:Ermelo!AI488)</f>
        <v>0</v>
      </c>
      <c r="AJ488" s="79">
        <f>SUM(Gosforth:Ermelo!AJ488)</f>
        <v>0</v>
      </c>
      <c r="AK488" s="79">
        <f>SUM(Gosforth:Ermelo!AK488)</f>
        <v>0</v>
      </c>
      <c r="AL488" s="79">
        <f>SUM(Gosforth:Ermelo!AL488)</f>
        <v>0</v>
      </c>
      <c r="AM488" s="79">
        <f>SUM(Gosforth:Ermelo!AM488)</f>
        <v>0</v>
      </c>
      <c r="AN488" s="79">
        <f>SUM(Gosforth:Ermelo!AN488)</f>
        <v>0</v>
      </c>
      <c r="AO488" s="79">
        <f>SUM(Gosforth:Ermelo!AO488)</f>
        <v>0</v>
      </c>
      <c r="AP488" s="79">
        <f>SUM(Gosforth:Ermelo!AP488)</f>
        <v>0</v>
      </c>
      <c r="AQ488" s="79">
        <f>SUM(Gosforth:Ermelo!AQ488)</f>
        <v>0</v>
      </c>
      <c r="AR488" s="79">
        <f>SUM(Gosforth:Ermelo!AR488)</f>
        <v>0</v>
      </c>
      <c r="AS488" s="78">
        <f>SUM(Gosforth:Ermelo!AS488)</f>
        <v>0</v>
      </c>
      <c r="AT488" s="80">
        <f>SUM(Gosforth:Ermelo!AT488)</f>
        <v>0</v>
      </c>
      <c r="AU488" s="79">
        <f>SUM(Gosforth:Ermelo!AU488)</f>
        <v>0</v>
      </c>
      <c r="AV488" s="79">
        <f>SUM(Gosforth:Ermelo!AV488)</f>
        <v>0</v>
      </c>
      <c r="AW488" s="79">
        <f>SUM(Gosforth:Ermelo!AW488)</f>
        <v>0</v>
      </c>
      <c r="AX488" s="79">
        <f>SUM(Gosforth:Ermelo!AX488)</f>
        <v>0</v>
      </c>
      <c r="AY488" s="79">
        <f>SUM(Gosforth:Ermelo!AY488)</f>
        <v>0</v>
      </c>
      <c r="AZ488" s="79">
        <f>SUM(Gosforth:Ermelo!AZ488)</f>
        <v>0</v>
      </c>
      <c r="BA488" s="79">
        <f>SUM(Gosforth:Ermelo!BA488)</f>
        <v>0</v>
      </c>
      <c r="BB488" s="79">
        <f>SUM(Gosforth:Ermelo!BB488)</f>
        <v>0</v>
      </c>
      <c r="BC488" s="79">
        <f>SUM(Gosforth:Ermelo!BC488)</f>
        <v>0</v>
      </c>
      <c r="BD488" s="79">
        <f>SUM(Gosforth:Ermelo!BD488)</f>
        <v>0</v>
      </c>
      <c r="BE488" s="78">
        <f>SUM(Gosforth:Ermelo!BE488)</f>
        <v>0</v>
      </c>
      <c r="BF488" s="80">
        <f>SUM(Gosforth:Ermelo!BF488)</f>
        <v>0</v>
      </c>
      <c r="BG488" s="79">
        <f>SUM(Gosforth:Ermelo!BG488)</f>
        <v>0</v>
      </c>
      <c r="BH488" s="79">
        <f>SUM(Gosforth:Ermelo!BH488)</f>
        <v>0</v>
      </c>
      <c r="BI488" s="79">
        <f>SUM(Gosforth:Ermelo!BI488)</f>
        <v>0</v>
      </c>
      <c r="BJ488" s="79">
        <f>SUM(Gosforth:Ermelo!BJ488)</f>
        <v>0</v>
      </c>
      <c r="BK488" s="79">
        <f>SUM(Gosforth:Ermelo!BK488)</f>
        <v>0</v>
      </c>
      <c r="BL488" s="79">
        <f>SUM(Gosforth:Ermelo!BL488)</f>
        <v>0</v>
      </c>
      <c r="BM488" s="79">
        <f>SUM(Gosforth:Ermelo!BM488)</f>
        <v>0</v>
      </c>
      <c r="BN488" s="79">
        <f>SUM(Gosforth:Ermelo!BN488)</f>
        <v>0</v>
      </c>
      <c r="BO488" s="79">
        <f>SUM(Gosforth:Ermelo!BO488)</f>
        <v>0</v>
      </c>
      <c r="BP488" s="79">
        <f>SUM(Gosforth:Ermelo!BP488)</f>
        <v>0</v>
      </c>
      <c r="BQ488" s="78">
        <f>SUM(Gosforth:Ermelo!BQ488)</f>
        <v>0</v>
      </c>
      <c r="BR488" s="80">
        <f>SUM(Gosforth:Ermelo!BR488)</f>
        <v>0</v>
      </c>
      <c r="BS488" s="79">
        <f>SUM(Gosforth:Ermelo!BS488)</f>
        <v>0</v>
      </c>
      <c r="BT488" s="79">
        <f>SUM(Gosforth:Ermelo!BT488)</f>
        <v>0</v>
      </c>
      <c r="BU488" s="79">
        <f>SUM(Gosforth:Ermelo!BU488)</f>
        <v>0</v>
      </c>
      <c r="BV488" s="79">
        <f>SUM(Gosforth:Ermelo!BV488)</f>
        <v>0</v>
      </c>
      <c r="BW488" s="79">
        <f>SUM(Gosforth:Ermelo!BW488)</f>
        <v>0</v>
      </c>
      <c r="BX488" s="79">
        <f>SUM(Gosforth:Ermelo!BX488)</f>
        <v>0</v>
      </c>
      <c r="BY488" s="79">
        <f>SUM(Gosforth:Ermelo!BY488)</f>
        <v>0</v>
      </c>
      <c r="BZ488" s="79">
        <f>SUM(Gosforth:Ermelo!BZ488)</f>
        <v>0</v>
      </c>
      <c r="CA488" s="79">
        <f>SUM(Gosforth:Ermelo!CA488)</f>
        <v>0</v>
      </c>
      <c r="CB488" s="79">
        <f>SUM(Gosforth:Ermelo!CB488)</f>
        <v>0</v>
      </c>
      <c r="CC488" s="78">
        <f>SUM(Gosforth:Ermelo!CC488)</f>
        <v>0</v>
      </c>
      <c r="CD488" s="41" t="s">
        <v>54</v>
      </c>
    </row>
    <row r="489" spans="1:82" ht="15">
      <c r="A489" s="41"/>
      <c r="B489" s="25" t="s">
        <v>901</v>
      </c>
      <c r="C489" s="350" t="s">
        <v>902</v>
      </c>
      <c r="D489" s="29"/>
      <c r="E489" s="266"/>
      <c r="F489" s="221" t="b">
        <f>(Gosforth!G489+Dalpark!G489+Leandra!G489+Trichardt!G489+Ermelo!G489)=G489</f>
        <v>1</v>
      </c>
      <c r="G489" s="76"/>
      <c r="H489" s="77">
        <f>SUM(Gosforth:Ermelo!H489)</f>
        <v>0</v>
      </c>
      <c r="I489" s="78">
        <f>SUM(Gosforth:Ermelo!I489)</f>
        <v>0</v>
      </c>
      <c r="J489" s="77">
        <f>SUM(Gosforth:Ermelo!J489)</f>
        <v>0</v>
      </c>
      <c r="K489" s="79">
        <f>SUM(Gosforth:Ermelo!K489)</f>
        <v>0</v>
      </c>
      <c r="L489" s="79">
        <f>SUM(Gosforth:Ermelo!L489)</f>
        <v>0</v>
      </c>
      <c r="M489" s="79">
        <f>SUM(Gosforth:Ermelo!M489)</f>
        <v>0</v>
      </c>
      <c r="N489" s="79">
        <f>SUM(Gosforth:Ermelo!N489)</f>
        <v>0</v>
      </c>
      <c r="O489" s="79">
        <f>SUM(Gosforth:Ermelo!O489)</f>
        <v>0</v>
      </c>
      <c r="P489" s="79">
        <f>SUM(Gosforth:Ermelo!P489)</f>
        <v>0</v>
      </c>
      <c r="Q489" s="79">
        <f>SUM(Gosforth:Ermelo!Q489)</f>
        <v>0</v>
      </c>
      <c r="R489" s="79">
        <f>SUM(Gosforth:Ermelo!R489)</f>
        <v>0</v>
      </c>
      <c r="S489" s="79">
        <f>SUM(Gosforth:Ermelo!S489)</f>
        <v>0</v>
      </c>
      <c r="T489" s="79">
        <f>SUM(Gosforth:Ermelo!T489)</f>
        <v>0</v>
      </c>
      <c r="U489" s="78">
        <f>SUM(Gosforth:Ermelo!U489)</f>
        <v>0</v>
      </c>
      <c r="V489" s="77">
        <f>SUM(Gosforth:Ermelo!V489)</f>
        <v>0</v>
      </c>
      <c r="W489" s="79">
        <f>SUM(Gosforth:Ermelo!W489)</f>
        <v>0</v>
      </c>
      <c r="X489" s="79">
        <f>SUM(Gosforth:Ermelo!X489)</f>
        <v>0</v>
      </c>
      <c r="Y489" s="79">
        <f>SUM(Gosforth:Ermelo!Y489)</f>
        <v>0</v>
      </c>
      <c r="Z489" s="79">
        <f>SUM(Gosforth:Ermelo!Z489)</f>
        <v>0</v>
      </c>
      <c r="AA489" s="79">
        <f>SUM(Gosforth:Ermelo!AA489)</f>
        <v>0</v>
      </c>
      <c r="AB489" s="79">
        <f>SUM(Gosforth:Ermelo!AB489)</f>
        <v>0</v>
      </c>
      <c r="AC489" s="79">
        <f>SUM(Gosforth:Ermelo!AC489)</f>
        <v>0</v>
      </c>
      <c r="AD489" s="79">
        <f>SUM(Gosforth:Ermelo!AD489)</f>
        <v>0</v>
      </c>
      <c r="AE489" s="79">
        <f>SUM(Gosforth:Ermelo!AE489)</f>
        <v>0</v>
      </c>
      <c r="AF489" s="79">
        <f>SUM(Gosforth:Ermelo!AF489)</f>
        <v>0</v>
      </c>
      <c r="AG489" s="78">
        <f>SUM(Gosforth:Ermelo!AG489)</f>
        <v>0</v>
      </c>
      <c r="AH489" s="80">
        <f>SUM(Gosforth:Ermelo!AH489)</f>
        <v>0</v>
      </c>
      <c r="AI489" s="79">
        <f>SUM(Gosforth:Ermelo!AI489)</f>
        <v>0</v>
      </c>
      <c r="AJ489" s="79">
        <f>SUM(Gosforth:Ermelo!AJ489)</f>
        <v>0</v>
      </c>
      <c r="AK489" s="79">
        <f>SUM(Gosforth:Ermelo!AK489)</f>
        <v>0</v>
      </c>
      <c r="AL489" s="79">
        <f>SUM(Gosforth:Ermelo!AL489)</f>
        <v>0</v>
      </c>
      <c r="AM489" s="79">
        <f>SUM(Gosforth:Ermelo!AM489)</f>
        <v>0</v>
      </c>
      <c r="AN489" s="79">
        <f>SUM(Gosforth:Ermelo!AN489)</f>
        <v>0</v>
      </c>
      <c r="AO489" s="79">
        <f>SUM(Gosforth:Ermelo!AO489)</f>
        <v>0</v>
      </c>
      <c r="AP489" s="79">
        <f>SUM(Gosforth:Ermelo!AP489)</f>
        <v>0</v>
      </c>
      <c r="AQ489" s="79">
        <f>SUM(Gosforth:Ermelo!AQ489)</f>
        <v>0</v>
      </c>
      <c r="AR489" s="79">
        <f>SUM(Gosforth:Ermelo!AR489)</f>
        <v>0</v>
      </c>
      <c r="AS489" s="78">
        <f>SUM(Gosforth:Ermelo!AS489)</f>
        <v>0</v>
      </c>
      <c r="AT489" s="80">
        <f>SUM(Gosforth:Ermelo!AT489)</f>
        <v>0</v>
      </c>
      <c r="AU489" s="79">
        <f>SUM(Gosforth:Ermelo!AU489)</f>
        <v>0</v>
      </c>
      <c r="AV489" s="79">
        <f>SUM(Gosforth:Ermelo!AV489)</f>
        <v>0</v>
      </c>
      <c r="AW489" s="79">
        <f>SUM(Gosforth:Ermelo!AW489)</f>
        <v>0</v>
      </c>
      <c r="AX489" s="79">
        <f>SUM(Gosforth:Ermelo!AX489)</f>
        <v>0</v>
      </c>
      <c r="AY489" s="79">
        <f>SUM(Gosforth:Ermelo!AY489)</f>
        <v>0</v>
      </c>
      <c r="AZ489" s="79">
        <f>SUM(Gosforth:Ermelo!AZ489)</f>
        <v>0</v>
      </c>
      <c r="BA489" s="79">
        <f>SUM(Gosforth:Ermelo!BA489)</f>
        <v>0</v>
      </c>
      <c r="BB489" s="79">
        <f>SUM(Gosforth:Ermelo!BB489)</f>
        <v>0</v>
      </c>
      <c r="BC489" s="79">
        <f>SUM(Gosforth:Ermelo!BC489)</f>
        <v>0</v>
      </c>
      <c r="BD489" s="79">
        <f>SUM(Gosforth:Ermelo!BD489)</f>
        <v>0</v>
      </c>
      <c r="BE489" s="78">
        <f>SUM(Gosforth:Ermelo!BE489)</f>
        <v>0</v>
      </c>
      <c r="BF489" s="80">
        <f>SUM(Gosforth:Ermelo!BF489)</f>
        <v>0</v>
      </c>
      <c r="BG489" s="79">
        <f>SUM(Gosforth:Ermelo!BG489)</f>
        <v>0</v>
      </c>
      <c r="BH489" s="79">
        <f>SUM(Gosforth:Ermelo!BH489)</f>
        <v>0</v>
      </c>
      <c r="BI489" s="79">
        <f>SUM(Gosforth:Ermelo!BI489)</f>
        <v>0</v>
      </c>
      <c r="BJ489" s="79">
        <f>SUM(Gosforth:Ermelo!BJ489)</f>
        <v>0</v>
      </c>
      <c r="BK489" s="79">
        <f>SUM(Gosforth:Ermelo!BK489)</f>
        <v>0</v>
      </c>
      <c r="BL489" s="79">
        <f>SUM(Gosforth:Ermelo!BL489)</f>
        <v>0</v>
      </c>
      <c r="BM489" s="79">
        <f>SUM(Gosforth:Ermelo!BM489)</f>
        <v>0</v>
      </c>
      <c r="BN489" s="79">
        <f>SUM(Gosforth:Ermelo!BN489)</f>
        <v>0</v>
      </c>
      <c r="BO489" s="79">
        <f>SUM(Gosforth:Ermelo!BO489)</f>
        <v>0</v>
      </c>
      <c r="BP489" s="79">
        <f>SUM(Gosforth:Ermelo!BP489)</f>
        <v>0</v>
      </c>
      <c r="BQ489" s="78">
        <f>SUM(Gosforth:Ermelo!BQ489)</f>
        <v>0</v>
      </c>
      <c r="BR489" s="80">
        <f>SUM(Gosforth:Ermelo!BR489)</f>
        <v>0</v>
      </c>
      <c r="BS489" s="79">
        <f>SUM(Gosforth:Ermelo!BS489)</f>
        <v>0</v>
      </c>
      <c r="BT489" s="79">
        <f>SUM(Gosforth:Ermelo!BT489)</f>
        <v>0</v>
      </c>
      <c r="BU489" s="79">
        <f>SUM(Gosforth:Ermelo!BU489)</f>
        <v>0</v>
      </c>
      <c r="BV489" s="79">
        <f>SUM(Gosforth:Ermelo!BV489)</f>
        <v>0</v>
      </c>
      <c r="BW489" s="79">
        <f>SUM(Gosforth:Ermelo!BW489)</f>
        <v>0</v>
      </c>
      <c r="BX489" s="79">
        <f>SUM(Gosforth:Ermelo!BX489)</f>
        <v>0</v>
      </c>
      <c r="BY489" s="79">
        <f>SUM(Gosforth:Ermelo!BY489)</f>
        <v>0</v>
      </c>
      <c r="BZ489" s="79">
        <f>SUM(Gosforth:Ermelo!BZ489)</f>
        <v>0</v>
      </c>
      <c r="CA489" s="79">
        <f>SUM(Gosforth:Ermelo!CA489)</f>
        <v>0</v>
      </c>
      <c r="CB489" s="79">
        <f>SUM(Gosforth:Ermelo!CB489)</f>
        <v>0</v>
      </c>
      <c r="CC489" s="78">
        <f>SUM(Gosforth:Ermelo!CC489)</f>
        <v>0</v>
      </c>
      <c r="CD489" s="41" t="s">
        <v>54</v>
      </c>
    </row>
    <row r="490" spans="1:82" ht="15">
      <c r="A490" s="41"/>
      <c r="B490" s="25" t="s">
        <v>903</v>
      </c>
      <c r="C490" s="28" t="s">
        <v>904</v>
      </c>
      <c r="D490" s="132"/>
      <c r="E490" s="266"/>
      <c r="F490" s="221" t="b">
        <f>(Gosforth!G490+Dalpark!G490+Leandra!G490+Trichardt!G490+Ermelo!G490)=G490</f>
        <v>1</v>
      </c>
      <c r="G490" s="76"/>
      <c r="H490" s="77">
        <f>SUM(Gosforth:Ermelo!H490)</f>
        <v>0</v>
      </c>
      <c r="I490" s="78">
        <f>SUM(Gosforth:Ermelo!I490)</f>
        <v>0</v>
      </c>
      <c r="J490" s="77">
        <f>SUM(Gosforth:Ermelo!J490)</f>
        <v>0</v>
      </c>
      <c r="K490" s="79">
        <f>SUM(Gosforth:Ermelo!K490)</f>
        <v>0</v>
      </c>
      <c r="L490" s="79">
        <f>SUM(Gosforth:Ermelo!L490)</f>
        <v>0</v>
      </c>
      <c r="M490" s="79">
        <f>SUM(Gosforth:Ermelo!M490)</f>
        <v>0</v>
      </c>
      <c r="N490" s="79">
        <f>SUM(Gosforth:Ermelo!N490)</f>
        <v>0</v>
      </c>
      <c r="O490" s="79">
        <f>SUM(Gosforth:Ermelo!O490)</f>
        <v>0</v>
      </c>
      <c r="P490" s="79">
        <f>SUM(Gosforth:Ermelo!P490)</f>
        <v>0</v>
      </c>
      <c r="Q490" s="79">
        <f>SUM(Gosforth:Ermelo!Q490)</f>
        <v>0</v>
      </c>
      <c r="R490" s="79">
        <f>SUM(Gosforth:Ermelo!R490)</f>
        <v>0</v>
      </c>
      <c r="S490" s="79">
        <f>SUM(Gosforth:Ermelo!S490)</f>
        <v>0</v>
      </c>
      <c r="T490" s="79">
        <f>SUM(Gosforth:Ermelo!T490)</f>
        <v>0</v>
      </c>
      <c r="U490" s="78">
        <f>SUM(Gosforth:Ermelo!U490)</f>
        <v>0</v>
      </c>
      <c r="V490" s="77">
        <f>SUM(Gosforth:Ermelo!V490)</f>
        <v>0</v>
      </c>
      <c r="W490" s="79">
        <f>SUM(Gosforth:Ermelo!W490)</f>
        <v>0</v>
      </c>
      <c r="X490" s="79">
        <f>SUM(Gosforth:Ermelo!X490)</f>
        <v>0</v>
      </c>
      <c r="Y490" s="79">
        <f>SUM(Gosforth:Ermelo!Y490)</f>
        <v>0</v>
      </c>
      <c r="Z490" s="79">
        <f>SUM(Gosforth:Ermelo!Z490)</f>
        <v>0</v>
      </c>
      <c r="AA490" s="79">
        <f>SUM(Gosforth:Ermelo!AA490)</f>
        <v>0</v>
      </c>
      <c r="AB490" s="79">
        <f>SUM(Gosforth:Ermelo!AB490)</f>
        <v>0</v>
      </c>
      <c r="AC490" s="79">
        <f>SUM(Gosforth:Ermelo!AC490)</f>
        <v>0</v>
      </c>
      <c r="AD490" s="79">
        <f>SUM(Gosforth:Ermelo!AD490)</f>
        <v>0</v>
      </c>
      <c r="AE490" s="79">
        <f>SUM(Gosforth:Ermelo!AE490)</f>
        <v>0</v>
      </c>
      <c r="AF490" s="79">
        <f>SUM(Gosforth:Ermelo!AF490)</f>
        <v>0</v>
      </c>
      <c r="AG490" s="78">
        <f>SUM(Gosforth:Ermelo!AG490)</f>
        <v>0</v>
      </c>
      <c r="AH490" s="80">
        <f>SUM(Gosforth:Ermelo!AH490)</f>
        <v>0</v>
      </c>
      <c r="AI490" s="79">
        <f>SUM(Gosforth:Ermelo!AI490)</f>
        <v>0</v>
      </c>
      <c r="AJ490" s="79">
        <f>SUM(Gosforth:Ermelo!AJ490)</f>
        <v>0</v>
      </c>
      <c r="AK490" s="79">
        <f>SUM(Gosforth:Ermelo!AK490)</f>
        <v>0</v>
      </c>
      <c r="AL490" s="79">
        <f>SUM(Gosforth:Ermelo!AL490)</f>
        <v>0</v>
      </c>
      <c r="AM490" s="79">
        <f>SUM(Gosforth:Ermelo!AM490)</f>
        <v>0</v>
      </c>
      <c r="AN490" s="79">
        <f>SUM(Gosforth:Ermelo!AN490)</f>
        <v>0</v>
      </c>
      <c r="AO490" s="79">
        <f>SUM(Gosforth:Ermelo!AO490)</f>
        <v>0</v>
      </c>
      <c r="AP490" s="79">
        <f>SUM(Gosforth:Ermelo!AP490)</f>
        <v>0</v>
      </c>
      <c r="AQ490" s="79">
        <f>SUM(Gosforth:Ermelo!AQ490)</f>
        <v>0</v>
      </c>
      <c r="AR490" s="79">
        <f>SUM(Gosforth:Ermelo!AR490)</f>
        <v>0</v>
      </c>
      <c r="AS490" s="78">
        <f>SUM(Gosforth:Ermelo!AS490)</f>
        <v>0</v>
      </c>
      <c r="AT490" s="80">
        <f>SUM(Gosforth:Ermelo!AT490)</f>
        <v>0</v>
      </c>
      <c r="AU490" s="79">
        <f>SUM(Gosforth:Ermelo!AU490)</f>
        <v>0</v>
      </c>
      <c r="AV490" s="79">
        <f>SUM(Gosforth:Ermelo!AV490)</f>
        <v>0</v>
      </c>
      <c r="AW490" s="79">
        <f>SUM(Gosforth:Ermelo!AW490)</f>
        <v>0</v>
      </c>
      <c r="AX490" s="79">
        <f>SUM(Gosforth:Ermelo!AX490)</f>
        <v>0</v>
      </c>
      <c r="AY490" s="79">
        <f>SUM(Gosforth:Ermelo!AY490)</f>
        <v>0</v>
      </c>
      <c r="AZ490" s="79">
        <f>SUM(Gosforth:Ermelo!AZ490)</f>
        <v>0</v>
      </c>
      <c r="BA490" s="79">
        <f>SUM(Gosforth:Ermelo!BA490)</f>
        <v>0</v>
      </c>
      <c r="BB490" s="79">
        <f>SUM(Gosforth:Ermelo!BB490)</f>
        <v>0</v>
      </c>
      <c r="BC490" s="79">
        <f>SUM(Gosforth:Ermelo!BC490)</f>
        <v>0</v>
      </c>
      <c r="BD490" s="79">
        <f>SUM(Gosforth:Ermelo!BD490)</f>
        <v>0</v>
      </c>
      <c r="BE490" s="78">
        <f>SUM(Gosforth:Ermelo!BE490)</f>
        <v>0</v>
      </c>
      <c r="BF490" s="80">
        <f>SUM(Gosforth:Ermelo!BF490)</f>
        <v>0</v>
      </c>
      <c r="BG490" s="79">
        <f>SUM(Gosforth:Ermelo!BG490)</f>
        <v>0</v>
      </c>
      <c r="BH490" s="79">
        <f>SUM(Gosforth:Ermelo!BH490)</f>
        <v>0</v>
      </c>
      <c r="BI490" s="79">
        <f>SUM(Gosforth:Ermelo!BI490)</f>
        <v>0</v>
      </c>
      <c r="BJ490" s="79">
        <f>SUM(Gosforth:Ermelo!BJ490)</f>
        <v>0</v>
      </c>
      <c r="BK490" s="79">
        <f>SUM(Gosforth:Ermelo!BK490)</f>
        <v>0</v>
      </c>
      <c r="BL490" s="79">
        <f>SUM(Gosforth:Ermelo!BL490)</f>
        <v>0</v>
      </c>
      <c r="BM490" s="79">
        <f>SUM(Gosforth:Ermelo!BM490)</f>
        <v>0</v>
      </c>
      <c r="BN490" s="79">
        <f>SUM(Gosforth:Ermelo!BN490)</f>
        <v>0</v>
      </c>
      <c r="BO490" s="79">
        <f>SUM(Gosforth:Ermelo!BO490)</f>
        <v>0</v>
      </c>
      <c r="BP490" s="79">
        <f>SUM(Gosforth:Ermelo!BP490)</f>
        <v>0</v>
      </c>
      <c r="BQ490" s="78">
        <f>SUM(Gosforth:Ermelo!BQ490)</f>
        <v>0</v>
      </c>
      <c r="BR490" s="80">
        <f>SUM(Gosforth:Ermelo!BR490)</f>
        <v>0</v>
      </c>
      <c r="BS490" s="79">
        <f>SUM(Gosforth:Ermelo!BS490)</f>
        <v>0</v>
      </c>
      <c r="BT490" s="79">
        <f>SUM(Gosforth:Ermelo!BT490)</f>
        <v>0</v>
      </c>
      <c r="BU490" s="79">
        <f>SUM(Gosforth:Ermelo!BU490)</f>
        <v>0</v>
      </c>
      <c r="BV490" s="79">
        <f>SUM(Gosforth:Ermelo!BV490)</f>
        <v>0</v>
      </c>
      <c r="BW490" s="79">
        <f>SUM(Gosforth:Ermelo!BW490)</f>
        <v>0</v>
      </c>
      <c r="BX490" s="79">
        <f>SUM(Gosforth:Ermelo!BX490)</f>
        <v>0</v>
      </c>
      <c r="BY490" s="79">
        <f>SUM(Gosforth:Ermelo!BY490)</f>
        <v>0</v>
      </c>
      <c r="BZ490" s="79">
        <f>SUM(Gosforth:Ermelo!BZ490)</f>
        <v>0</v>
      </c>
      <c r="CA490" s="79">
        <f>SUM(Gosforth:Ermelo!CA490)</f>
        <v>0</v>
      </c>
      <c r="CB490" s="79">
        <f>SUM(Gosforth:Ermelo!CB490)</f>
        <v>0</v>
      </c>
      <c r="CC490" s="78">
        <f>SUM(Gosforth:Ermelo!CC490)</f>
        <v>0</v>
      </c>
      <c r="CD490" s="41" t="s">
        <v>54</v>
      </c>
    </row>
    <row r="491" spans="1:82" ht="15">
      <c r="A491" s="41"/>
      <c r="B491" s="180" t="s">
        <v>905</v>
      </c>
      <c r="C491" s="181" t="s">
        <v>906</v>
      </c>
      <c r="D491" s="182" t="s">
        <v>351</v>
      </c>
      <c r="E491" s="329">
        <f>SUM(Gosforth:Ermelo!E491)</f>
        <v>0</v>
      </c>
      <c r="F491" s="221" t="b">
        <f>(Gosforth!G491+Dalpark!G491+Leandra!G491+Trichardt!G491+Ermelo!G491)=G491</f>
        <v>1</v>
      </c>
      <c r="G491" s="76">
        <f t="shared" si="132"/>
        <v>0</v>
      </c>
      <c r="H491" s="77">
        <f>SUM(Gosforth:Ermelo!H491)</f>
        <v>0</v>
      </c>
      <c r="I491" s="78">
        <f>SUM(Gosforth:Ermelo!I491)</f>
        <v>0</v>
      </c>
      <c r="J491" s="77">
        <f>SUM(Gosforth:Ermelo!J491)</f>
        <v>0</v>
      </c>
      <c r="K491" s="79">
        <f>SUM(Gosforth:Ermelo!K491)</f>
        <v>0</v>
      </c>
      <c r="L491" s="79">
        <f>SUM(Gosforth:Ermelo!L491)</f>
        <v>0</v>
      </c>
      <c r="M491" s="79">
        <f>SUM(Gosforth:Ermelo!M491)</f>
        <v>0</v>
      </c>
      <c r="N491" s="79">
        <f>SUM(Gosforth:Ermelo!N491)</f>
        <v>0</v>
      </c>
      <c r="O491" s="79">
        <f>SUM(Gosforth:Ermelo!O491)</f>
        <v>0</v>
      </c>
      <c r="P491" s="79">
        <f>SUM(Gosforth:Ermelo!P491)</f>
        <v>0</v>
      </c>
      <c r="Q491" s="79">
        <f>SUM(Gosforth:Ermelo!Q491)</f>
        <v>0</v>
      </c>
      <c r="R491" s="79">
        <f>SUM(Gosforth:Ermelo!R491)</f>
        <v>0</v>
      </c>
      <c r="S491" s="79">
        <f>SUM(Gosforth:Ermelo!S491)</f>
        <v>0</v>
      </c>
      <c r="T491" s="79">
        <f>SUM(Gosforth:Ermelo!T491)</f>
        <v>0</v>
      </c>
      <c r="U491" s="78">
        <f>SUM(Gosforth:Ermelo!U491)</f>
        <v>0</v>
      </c>
      <c r="V491" s="77">
        <f>SUM(Gosforth:Ermelo!V491)</f>
        <v>0</v>
      </c>
      <c r="W491" s="79">
        <f>SUM(Gosforth:Ermelo!W491)</f>
        <v>0</v>
      </c>
      <c r="X491" s="79">
        <f>SUM(Gosforth:Ermelo!X491)</f>
        <v>0</v>
      </c>
      <c r="Y491" s="79">
        <f>SUM(Gosforth:Ermelo!Y491)</f>
        <v>0</v>
      </c>
      <c r="Z491" s="79">
        <f>SUM(Gosforth:Ermelo!Z491)</f>
        <v>0</v>
      </c>
      <c r="AA491" s="79">
        <f>SUM(Gosforth:Ermelo!AA491)</f>
        <v>0</v>
      </c>
      <c r="AB491" s="79">
        <f>SUM(Gosforth:Ermelo!AB491)</f>
        <v>0</v>
      </c>
      <c r="AC491" s="79">
        <f>SUM(Gosforth:Ermelo!AC491)</f>
        <v>0</v>
      </c>
      <c r="AD491" s="79">
        <f>SUM(Gosforth:Ermelo!AD491)</f>
        <v>0</v>
      </c>
      <c r="AE491" s="79">
        <f>SUM(Gosforth:Ermelo!AE491)</f>
        <v>0</v>
      </c>
      <c r="AF491" s="79">
        <f>SUM(Gosforth:Ermelo!AF491)</f>
        <v>0</v>
      </c>
      <c r="AG491" s="78">
        <f>SUM(Gosforth:Ermelo!AG491)</f>
        <v>0</v>
      </c>
      <c r="AH491" s="80">
        <f>SUM(Gosforth:Ermelo!AH491)</f>
        <v>0</v>
      </c>
      <c r="AI491" s="79">
        <f>SUM(Gosforth:Ermelo!AI491)</f>
        <v>0</v>
      </c>
      <c r="AJ491" s="79">
        <f>SUM(Gosforth:Ermelo!AJ491)</f>
        <v>0</v>
      </c>
      <c r="AK491" s="79">
        <f>SUM(Gosforth:Ermelo!AK491)</f>
        <v>0</v>
      </c>
      <c r="AL491" s="79">
        <f>SUM(Gosforth:Ermelo!AL491)</f>
        <v>0</v>
      </c>
      <c r="AM491" s="79">
        <f>SUM(Gosforth:Ermelo!AM491)</f>
        <v>0</v>
      </c>
      <c r="AN491" s="79">
        <f>SUM(Gosforth:Ermelo!AN491)</f>
        <v>0</v>
      </c>
      <c r="AO491" s="79">
        <f>SUM(Gosforth:Ermelo!AO491)</f>
        <v>0</v>
      </c>
      <c r="AP491" s="79">
        <f>SUM(Gosforth:Ermelo!AP491)</f>
        <v>0</v>
      </c>
      <c r="AQ491" s="79">
        <f>SUM(Gosforth:Ermelo!AQ491)</f>
        <v>0</v>
      </c>
      <c r="AR491" s="79">
        <f>SUM(Gosforth:Ermelo!AR491)</f>
        <v>0</v>
      </c>
      <c r="AS491" s="78">
        <f>SUM(Gosforth:Ermelo!AS491)</f>
        <v>0</v>
      </c>
      <c r="AT491" s="80">
        <f>SUM(Gosforth:Ermelo!AT491)</f>
        <v>0</v>
      </c>
      <c r="AU491" s="79">
        <f>SUM(Gosforth:Ermelo!AU491)</f>
        <v>0</v>
      </c>
      <c r="AV491" s="79">
        <f>SUM(Gosforth:Ermelo!AV491)</f>
        <v>0</v>
      </c>
      <c r="AW491" s="79">
        <f>SUM(Gosforth:Ermelo!AW491)</f>
        <v>0</v>
      </c>
      <c r="AX491" s="79">
        <f>SUM(Gosforth:Ermelo!AX491)</f>
        <v>0</v>
      </c>
      <c r="AY491" s="79">
        <f>SUM(Gosforth:Ermelo!AY491)</f>
        <v>0</v>
      </c>
      <c r="AZ491" s="79">
        <f>SUM(Gosforth:Ermelo!AZ491)</f>
        <v>0</v>
      </c>
      <c r="BA491" s="79">
        <f>SUM(Gosforth:Ermelo!BA491)</f>
        <v>0</v>
      </c>
      <c r="BB491" s="79">
        <f>SUM(Gosforth:Ermelo!BB491)</f>
        <v>0</v>
      </c>
      <c r="BC491" s="79">
        <f>SUM(Gosforth:Ermelo!BC491)</f>
        <v>0</v>
      </c>
      <c r="BD491" s="79">
        <f>SUM(Gosforth:Ermelo!BD491)</f>
        <v>0</v>
      </c>
      <c r="BE491" s="78">
        <f>SUM(Gosforth:Ermelo!BE491)</f>
        <v>0</v>
      </c>
      <c r="BF491" s="80">
        <f>SUM(Gosforth:Ermelo!BF491)</f>
        <v>0</v>
      </c>
      <c r="BG491" s="79">
        <f>SUM(Gosforth:Ermelo!BG491)</f>
        <v>0</v>
      </c>
      <c r="BH491" s="79">
        <f>SUM(Gosforth:Ermelo!BH491)</f>
        <v>0</v>
      </c>
      <c r="BI491" s="79">
        <f>SUM(Gosforth:Ermelo!BI491)</f>
        <v>0</v>
      </c>
      <c r="BJ491" s="79">
        <f>SUM(Gosforth:Ermelo!BJ491)</f>
        <v>0</v>
      </c>
      <c r="BK491" s="79">
        <f>SUM(Gosforth:Ermelo!BK491)</f>
        <v>0</v>
      </c>
      <c r="BL491" s="79">
        <f>SUM(Gosforth:Ermelo!BL491)</f>
        <v>0</v>
      </c>
      <c r="BM491" s="79">
        <f>SUM(Gosforth:Ermelo!BM491)</f>
        <v>0</v>
      </c>
      <c r="BN491" s="79">
        <f>SUM(Gosforth:Ermelo!BN491)</f>
        <v>0</v>
      </c>
      <c r="BO491" s="79">
        <f>SUM(Gosforth:Ermelo!BO491)</f>
        <v>0</v>
      </c>
      <c r="BP491" s="79">
        <f>SUM(Gosforth:Ermelo!BP491)</f>
        <v>0</v>
      </c>
      <c r="BQ491" s="78">
        <f>SUM(Gosforth:Ermelo!BQ491)</f>
        <v>0</v>
      </c>
      <c r="BR491" s="80">
        <f>SUM(Gosforth:Ermelo!BR491)</f>
        <v>0</v>
      </c>
      <c r="BS491" s="79">
        <f>SUM(Gosforth:Ermelo!BS491)</f>
        <v>0</v>
      </c>
      <c r="BT491" s="79">
        <f>SUM(Gosforth:Ermelo!BT491)</f>
        <v>0</v>
      </c>
      <c r="BU491" s="79">
        <f>SUM(Gosforth:Ermelo!BU491)</f>
        <v>0</v>
      </c>
      <c r="BV491" s="79">
        <f>SUM(Gosforth:Ermelo!BV491)</f>
        <v>0</v>
      </c>
      <c r="BW491" s="79">
        <f>SUM(Gosforth:Ermelo!BW491)</f>
        <v>0</v>
      </c>
      <c r="BX491" s="79">
        <f>SUM(Gosforth:Ermelo!BX491)</f>
        <v>0</v>
      </c>
      <c r="BY491" s="79">
        <f>SUM(Gosforth:Ermelo!BY491)</f>
        <v>0</v>
      </c>
      <c r="BZ491" s="79">
        <f>SUM(Gosforth:Ermelo!BZ491)</f>
        <v>0</v>
      </c>
      <c r="CA491" s="79">
        <f>SUM(Gosforth:Ermelo!CA491)</f>
        <v>0</v>
      </c>
      <c r="CB491" s="79">
        <f>SUM(Gosforth:Ermelo!CB491)</f>
        <v>0</v>
      </c>
      <c r="CC491" s="78">
        <f>SUM(Gosforth:Ermelo!CC491)</f>
        <v>0</v>
      </c>
      <c r="CD491" s="41" t="s">
        <v>54</v>
      </c>
    </row>
    <row r="492" spans="1:82" ht="15">
      <c r="A492" s="41"/>
      <c r="B492" s="25" t="s">
        <v>907</v>
      </c>
      <c r="C492" s="28" t="s">
        <v>908</v>
      </c>
      <c r="D492" s="29" t="s">
        <v>351</v>
      </c>
      <c r="E492" s="266">
        <f>SUM(Gosforth:Ermelo!E492)</f>
        <v>5</v>
      </c>
      <c r="F492" s="221" t="b">
        <f>(Gosforth!G492+Dalpark!G492+Leandra!G492+Trichardt!G492+Ermelo!G492)=G492</f>
        <v>1</v>
      </c>
      <c r="G492" s="76">
        <f t="shared" si="132"/>
        <v>1000000</v>
      </c>
      <c r="H492" s="77">
        <f>SUM(Gosforth:Ermelo!H492)</f>
        <v>0</v>
      </c>
      <c r="I492" s="78">
        <f>SUM(Gosforth:Ermelo!I492)</f>
        <v>0</v>
      </c>
      <c r="J492" s="77">
        <f>SUM(Gosforth:Ermelo!J492)</f>
        <v>0</v>
      </c>
      <c r="K492" s="79">
        <f>SUM(Gosforth:Ermelo!K492)</f>
        <v>0</v>
      </c>
      <c r="L492" s="79">
        <f>SUM(Gosforth:Ermelo!L492)</f>
        <v>0</v>
      </c>
      <c r="M492" s="79">
        <f>SUM(Gosforth:Ermelo!M492)</f>
        <v>0</v>
      </c>
      <c r="N492" s="79">
        <f>SUM(Gosforth:Ermelo!N492)</f>
        <v>0</v>
      </c>
      <c r="O492" s="79">
        <f>SUM(Gosforth:Ermelo!O492)</f>
        <v>0</v>
      </c>
      <c r="P492" s="79">
        <f>SUM(Gosforth:Ermelo!P492)</f>
        <v>0</v>
      </c>
      <c r="Q492" s="79">
        <f>SUM(Gosforth:Ermelo!Q492)</f>
        <v>0</v>
      </c>
      <c r="R492" s="79">
        <f>SUM(Gosforth:Ermelo!R492)</f>
        <v>0</v>
      </c>
      <c r="S492" s="79">
        <f>SUM(Gosforth:Ermelo!S492)</f>
        <v>0</v>
      </c>
      <c r="T492" s="79">
        <f>SUM(Gosforth:Ermelo!T492)</f>
        <v>0</v>
      </c>
      <c r="U492" s="78">
        <f>SUM(Gosforth:Ermelo!U492)</f>
        <v>166666.65</v>
      </c>
      <c r="V492" s="77">
        <f>SUM(Gosforth:Ermelo!V492)</f>
        <v>0</v>
      </c>
      <c r="W492" s="79">
        <f>SUM(Gosforth:Ermelo!W492)</f>
        <v>0</v>
      </c>
      <c r="X492" s="79">
        <f>SUM(Gosforth:Ermelo!X492)</f>
        <v>0</v>
      </c>
      <c r="Y492" s="79">
        <f>SUM(Gosforth:Ermelo!Y492)</f>
        <v>0</v>
      </c>
      <c r="Z492" s="79">
        <f>SUM(Gosforth:Ermelo!Z492)</f>
        <v>0</v>
      </c>
      <c r="AA492" s="79">
        <f>SUM(Gosforth:Ermelo!AA492)</f>
        <v>0</v>
      </c>
      <c r="AB492" s="79">
        <f>SUM(Gosforth:Ermelo!AB492)</f>
        <v>0</v>
      </c>
      <c r="AC492" s="79">
        <f>SUM(Gosforth:Ermelo!AC492)</f>
        <v>0</v>
      </c>
      <c r="AD492" s="79">
        <f>SUM(Gosforth:Ermelo!AD492)</f>
        <v>0</v>
      </c>
      <c r="AE492" s="79">
        <f>SUM(Gosforth:Ermelo!AE492)</f>
        <v>0</v>
      </c>
      <c r="AF492" s="79">
        <f>SUM(Gosforth:Ermelo!AF492)</f>
        <v>0</v>
      </c>
      <c r="AG492" s="78">
        <f>SUM(Gosforth:Ermelo!AG492)</f>
        <v>166666.65</v>
      </c>
      <c r="AH492" s="80">
        <f>SUM(Gosforth:Ermelo!AH492)</f>
        <v>0</v>
      </c>
      <c r="AI492" s="79">
        <f>SUM(Gosforth:Ermelo!AI492)</f>
        <v>0</v>
      </c>
      <c r="AJ492" s="79">
        <f>SUM(Gosforth:Ermelo!AJ492)</f>
        <v>0</v>
      </c>
      <c r="AK492" s="79">
        <f>SUM(Gosforth:Ermelo!AK492)</f>
        <v>0</v>
      </c>
      <c r="AL492" s="79">
        <f>SUM(Gosforth:Ermelo!AL492)</f>
        <v>0</v>
      </c>
      <c r="AM492" s="79">
        <f>SUM(Gosforth:Ermelo!AM492)</f>
        <v>0</v>
      </c>
      <c r="AN492" s="79">
        <f>SUM(Gosforth:Ermelo!AN492)</f>
        <v>0</v>
      </c>
      <c r="AO492" s="79">
        <f>SUM(Gosforth:Ermelo!AO492)</f>
        <v>0</v>
      </c>
      <c r="AP492" s="79">
        <f>SUM(Gosforth:Ermelo!AP492)</f>
        <v>0</v>
      </c>
      <c r="AQ492" s="79">
        <f>SUM(Gosforth:Ermelo!AQ492)</f>
        <v>0</v>
      </c>
      <c r="AR492" s="79">
        <f>SUM(Gosforth:Ermelo!AR492)</f>
        <v>0</v>
      </c>
      <c r="AS492" s="78">
        <f>SUM(Gosforth:Ermelo!AS492)</f>
        <v>166666.65</v>
      </c>
      <c r="AT492" s="80">
        <f>SUM(Gosforth:Ermelo!AT492)</f>
        <v>0</v>
      </c>
      <c r="AU492" s="79">
        <f>SUM(Gosforth:Ermelo!AU492)</f>
        <v>0</v>
      </c>
      <c r="AV492" s="79">
        <f>SUM(Gosforth:Ermelo!AV492)</f>
        <v>0</v>
      </c>
      <c r="AW492" s="79">
        <f>SUM(Gosforth:Ermelo!AW492)</f>
        <v>0</v>
      </c>
      <c r="AX492" s="79">
        <f>SUM(Gosforth:Ermelo!AX492)</f>
        <v>0</v>
      </c>
      <c r="AY492" s="79">
        <f>SUM(Gosforth:Ermelo!AY492)</f>
        <v>0</v>
      </c>
      <c r="AZ492" s="79">
        <f>SUM(Gosforth:Ermelo!AZ492)</f>
        <v>0</v>
      </c>
      <c r="BA492" s="79">
        <f>SUM(Gosforth:Ermelo!BA492)</f>
        <v>0</v>
      </c>
      <c r="BB492" s="79">
        <f>SUM(Gosforth:Ermelo!BB492)</f>
        <v>0</v>
      </c>
      <c r="BC492" s="79">
        <f>SUM(Gosforth:Ermelo!BC492)</f>
        <v>0</v>
      </c>
      <c r="BD492" s="79">
        <f>SUM(Gosforth:Ermelo!BD492)</f>
        <v>0</v>
      </c>
      <c r="BE492" s="78">
        <f>SUM(Gosforth:Ermelo!BE492)</f>
        <v>166666.65</v>
      </c>
      <c r="BF492" s="80">
        <f>SUM(Gosforth:Ermelo!BF492)</f>
        <v>0</v>
      </c>
      <c r="BG492" s="79">
        <f>SUM(Gosforth:Ermelo!BG492)</f>
        <v>0</v>
      </c>
      <c r="BH492" s="79">
        <f>SUM(Gosforth:Ermelo!BH492)</f>
        <v>0</v>
      </c>
      <c r="BI492" s="79">
        <f>SUM(Gosforth:Ermelo!BI492)</f>
        <v>0</v>
      </c>
      <c r="BJ492" s="79">
        <f>SUM(Gosforth:Ermelo!BJ492)</f>
        <v>0</v>
      </c>
      <c r="BK492" s="79">
        <f>SUM(Gosforth:Ermelo!BK492)</f>
        <v>0</v>
      </c>
      <c r="BL492" s="79">
        <f>SUM(Gosforth:Ermelo!BL492)</f>
        <v>0</v>
      </c>
      <c r="BM492" s="79">
        <f>SUM(Gosforth:Ermelo!BM492)</f>
        <v>0</v>
      </c>
      <c r="BN492" s="79">
        <f>SUM(Gosforth:Ermelo!BN492)</f>
        <v>0</v>
      </c>
      <c r="BO492" s="79">
        <f>SUM(Gosforth:Ermelo!BO492)</f>
        <v>0</v>
      </c>
      <c r="BP492" s="79">
        <f>SUM(Gosforth:Ermelo!BP492)</f>
        <v>0</v>
      </c>
      <c r="BQ492" s="78">
        <f>SUM(Gosforth:Ermelo!BQ492)</f>
        <v>166666.65</v>
      </c>
      <c r="BR492" s="80">
        <f>SUM(Gosforth:Ermelo!BR492)</f>
        <v>0</v>
      </c>
      <c r="BS492" s="79">
        <f>SUM(Gosforth:Ermelo!BS492)</f>
        <v>0</v>
      </c>
      <c r="BT492" s="79">
        <f>SUM(Gosforth:Ermelo!BT492)</f>
        <v>0</v>
      </c>
      <c r="BU492" s="79">
        <f>SUM(Gosforth:Ermelo!BU492)</f>
        <v>0</v>
      </c>
      <c r="BV492" s="79">
        <f>SUM(Gosforth:Ermelo!BV492)</f>
        <v>0</v>
      </c>
      <c r="BW492" s="79">
        <f>SUM(Gosforth:Ermelo!BW492)</f>
        <v>0</v>
      </c>
      <c r="BX492" s="79">
        <f>SUM(Gosforth:Ermelo!BX492)</f>
        <v>0</v>
      </c>
      <c r="BY492" s="79">
        <f>SUM(Gosforth:Ermelo!BY492)</f>
        <v>0</v>
      </c>
      <c r="BZ492" s="79">
        <f>SUM(Gosforth:Ermelo!BZ492)</f>
        <v>0</v>
      </c>
      <c r="CA492" s="79">
        <f>SUM(Gosforth:Ermelo!CA492)</f>
        <v>0</v>
      </c>
      <c r="CB492" s="79">
        <f>SUM(Gosforth:Ermelo!CB492)</f>
        <v>0</v>
      </c>
      <c r="CC492" s="78">
        <f>SUM(Gosforth:Ermelo!CC492)</f>
        <v>166666.75</v>
      </c>
      <c r="CD492" s="41" t="s">
        <v>54</v>
      </c>
    </row>
    <row r="493" spans="1:82" ht="15">
      <c r="A493" s="41"/>
      <c r="B493" s="25" t="s">
        <v>909</v>
      </c>
      <c r="C493" s="28" t="s">
        <v>910</v>
      </c>
      <c r="D493" s="29" t="s">
        <v>351</v>
      </c>
      <c r="E493" s="266">
        <f>SUM(Gosforth:Ermelo!E493)</f>
        <v>5</v>
      </c>
      <c r="F493" s="221" t="b">
        <f>(Gosforth!G493+Dalpark!G493+Leandra!G493+Trichardt!G493+Ermelo!G493)=G493</f>
        <v>1</v>
      </c>
      <c r="G493" s="76">
        <f t="shared" si="132"/>
        <v>1000000</v>
      </c>
      <c r="H493" s="77">
        <f>SUM(Gosforth:Ermelo!H493)</f>
        <v>0</v>
      </c>
      <c r="I493" s="78">
        <f>SUM(Gosforth:Ermelo!I493)</f>
        <v>0</v>
      </c>
      <c r="J493" s="77">
        <f>SUM(Gosforth:Ermelo!J493)</f>
        <v>0</v>
      </c>
      <c r="K493" s="79">
        <f>SUM(Gosforth:Ermelo!K493)</f>
        <v>0</v>
      </c>
      <c r="L493" s="79">
        <f>SUM(Gosforth:Ermelo!L493)</f>
        <v>0</v>
      </c>
      <c r="M493" s="79">
        <f>SUM(Gosforth:Ermelo!M493)</f>
        <v>0</v>
      </c>
      <c r="N493" s="79">
        <f>SUM(Gosforth:Ermelo!N493)</f>
        <v>0</v>
      </c>
      <c r="O493" s="79">
        <f>SUM(Gosforth:Ermelo!O493)</f>
        <v>0</v>
      </c>
      <c r="P493" s="79">
        <f>SUM(Gosforth:Ermelo!P493)</f>
        <v>0</v>
      </c>
      <c r="Q493" s="79">
        <f>SUM(Gosforth:Ermelo!Q493)</f>
        <v>0</v>
      </c>
      <c r="R493" s="79">
        <f>SUM(Gosforth:Ermelo!R493)</f>
        <v>0</v>
      </c>
      <c r="S493" s="79">
        <f>SUM(Gosforth:Ermelo!S493)</f>
        <v>0</v>
      </c>
      <c r="T493" s="79">
        <f>SUM(Gosforth:Ermelo!T493)</f>
        <v>0</v>
      </c>
      <c r="U493" s="78">
        <f>SUM(Gosforth:Ermelo!U493)</f>
        <v>166666.65</v>
      </c>
      <c r="V493" s="77">
        <f>SUM(Gosforth:Ermelo!V493)</f>
        <v>0</v>
      </c>
      <c r="W493" s="79">
        <f>SUM(Gosforth:Ermelo!W493)</f>
        <v>0</v>
      </c>
      <c r="X493" s="79">
        <f>SUM(Gosforth:Ermelo!X493)</f>
        <v>0</v>
      </c>
      <c r="Y493" s="79">
        <f>SUM(Gosforth:Ermelo!Y493)</f>
        <v>0</v>
      </c>
      <c r="Z493" s="79">
        <f>SUM(Gosforth:Ermelo!Z493)</f>
        <v>0</v>
      </c>
      <c r="AA493" s="79">
        <f>SUM(Gosforth:Ermelo!AA493)</f>
        <v>0</v>
      </c>
      <c r="AB493" s="79">
        <f>SUM(Gosforth:Ermelo!AB493)</f>
        <v>0</v>
      </c>
      <c r="AC493" s="79">
        <f>SUM(Gosforth:Ermelo!AC493)</f>
        <v>0</v>
      </c>
      <c r="AD493" s="79">
        <f>SUM(Gosforth:Ermelo!AD493)</f>
        <v>0</v>
      </c>
      <c r="AE493" s="79">
        <f>SUM(Gosforth:Ermelo!AE493)</f>
        <v>0</v>
      </c>
      <c r="AF493" s="79">
        <f>SUM(Gosforth:Ermelo!AF493)</f>
        <v>0</v>
      </c>
      <c r="AG493" s="78">
        <f>SUM(Gosforth:Ermelo!AG493)</f>
        <v>166666.65</v>
      </c>
      <c r="AH493" s="80">
        <f>SUM(Gosforth:Ermelo!AH493)</f>
        <v>0</v>
      </c>
      <c r="AI493" s="79">
        <f>SUM(Gosforth:Ermelo!AI493)</f>
        <v>0</v>
      </c>
      <c r="AJ493" s="79">
        <f>SUM(Gosforth:Ermelo!AJ493)</f>
        <v>0</v>
      </c>
      <c r="AK493" s="79">
        <f>SUM(Gosforth:Ermelo!AK493)</f>
        <v>0</v>
      </c>
      <c r="AL493" s="79">
        <f>SUM(Gosforth:Ermelo!AL493)</f>
        <v>0</v>
      </c>
      <c r="AM493" s="79">
        <f>SUM(Gosforth:Ermelo!AM493)</f>
        <v>0</v>
      </c>
      <c r="AN493" s="79">
        <f>SUM(Gosforth:Ermelo!AN493)</f>
        <v>0</v>
      </c>
      <c r="AO493" s="79">
        <f>SUM(Gosforth:Ermelo!AO493)</f>
        <v>0</v>
      </c>
      <c r="AP493" s="79">
        <f>SUM(Gosforth:Ermelo!AP493)</f>
        <v>0</v>
      </c>
      <c r="AQ493" s="79">
        <f>SUM(Gosforth:Ermelo!AQ493)</f>
        <v>0</v>
      </c>
      <c r="AR493" s="79">
        <f>SUM(Gosforth:Ermelo!AR493)</f>
        <v>0</v>
      </c>
      <c r="AS493" s="78">
        <f>SUM(Gosforth:Ermelo!AS493)</f>
        <v>166666.65</v>
      </c>
      <c r="AT493" s="80">
        <f>SUM(Gosforth:Ermelo!AT493)</f>
        <v>0</v>
      </c>
      <c r="AU493" s="79">
        <f>SUM(Gosforth:Ermelo!AU493)</f>
        <v>0</v>
      </c>
      <c r="AV493" s="79">
        <f>SUM(Gosforth:Ermelo!AV493)</f>
        <v>0</v>
      </c>
      <c r="AW493" s="79">
        <f>SUM(Gosforth:Ermelo!AW493)</f>
        <v>0</v>
      </c>
      <c r="AX493" s="79">
        <f>SUM(Gosforth:Ermelo!AX493)</f>
        <v>0</v>
      </c>
      <c r="AY493" s="79">
        <f>SUM(Gosforth:Ermelo!AY493)</f>
        <v>0</v>
      </c>
      <c r="AZ493" s="79">
        <f>SUM(Gosforth:Ermelo!AZ493)</f>
        <v>0</v>
      </c>
      <c r="BA493" s="79">
        <f>SUM(Gosforth:Ermelo!BA493)</f>
        <v>0</v>
      </c>
      <c r="BB493" s="79">
        <f>SUM(Gosforth:Ermelo!BB493)</f>
        <v>0</v>
      </c>
      <c r="BC493" s="79">
        <f>SUM(Gosforth:Ermelo!BC493)</f>
        <v>0</v>
      </c>
      <c r="BD493" s="79">
        <f>SUM(Gosforth:Ermelo!BD493)</f>
        <v>0</v>
      </c>
      <c r="BE493" s="78">
        <f>SUM(Gosforth:Ermelo!BE493)</f>
        <v>166666.65</v>
      </c>
      <c r="BF493" s="80">
        <f>SUM(Gosforth:Ermelo!BF493)</f>
        <v>0</v>
      </c>
      <c r="BG493" s="79">
        <f>SUM(Gosforth:Ermelo!BG493)</f>
        <v>0</v>
      </c>
      <c r="BH493" s="79">
        <f>SUM(Gosforth:Ermelo!BH493)</f>
        <v>0</v>
      </c>
      <c r="BI493" s="79">
        <f>SUM(Gosforth:Ermelo!BI493)</f>
        <v>0</v>
      </c>
      <c r="BJ493" s="79">
        <f>SUM(Gosforth:Ermelo!BJ493)</f>
        <v>0</v>
      </c>
      <c r="BK493" s="79">
        <f>SUM(Gosforth:Ermelo!BK493)</f>
        <v>0</v>
      </c>
      <c r="BL493" s="79">
        <f>SUM(Gosforth:Ermelo!BL493)</f>
        <v>0</v>
      </c>
      <c r="BM493" s="79">
        <f>SUM(Gosforth:Ermelo!BM493)</f>
        <v>0</v>
      </c>
      <c r="BN493" s="79">
        <f>SUM(Gosforth:Ermelo!BN493)</f>
        <v>0</v>
      </c>
      <c r="BO493" s="79">
        <f>SUM(Gosforth:Ermelo!BO493)</f>
        <v>0</v>
      </c>
      <c r="BP493" s="79">
        <f>SUM(Gosforth:Ermelo!BP493)</f>
        <v>0</v>
      </c>
      <c r="BQ493" s="78">
        <f>SUM(Gosforth:Ermelo!BQ493)</f>
        <v>166666.65</v>
      </c>
      <c r="BR493" s="80">
        <f>SUM(Gosforth:Ermelo!BR493)</f>
        <v>0</v>
      </c>
      <c r="BS493" s="79">
        <f>SUM(Gosforth:Ermelo!BS493)</f>
        <v>0</v>
      </c>
      <c r="BT493" s="79">
        <f>SUM(Gosforth:Ermelo!BT493)</f>
        <v>0</v>
      </c>
      <c r="BU493" s="79">
        <f>SUM(Gosforth:Ermelo!BU493)</f>
        <v>0</v>
      </c>
      <c r="BV493" s="79">
        <f>SUM(Gosforth:Ermelo!BV493)</f>
        <v>0</v>
      </c>
      <c r="BW493" s="79">
        <f>SUM(Gosforth:Ermelo!BW493)</f>
        <v>0</v>
      </c>
      <c r="BX493" s="79">
        <f>SUM(Gosforth:Ermelo!BX493)</f>
        <v>0</v>
      </c>
      <c r="BY493" s="79">
        <f>SUM(Gosforth:Ermelo!BY493)</f>
        <v>0</v>
      </c>
      <c r="BZ493" s="79">
        <f>SUM(Gosforth:Ermelo!BZ493)</f>
        <v>0</v>
      </c>
      <c r="CA493" s="79">
        <f>SUM(Gosforth:Ermelo!CA493)</f>
        <v>0</v>
      </c>
      <c r="CB493" s="79">
        <f>SUM(Gosforth:Ermelo!CB493)</f>
        <v>0</v>
      </c>
      <c r="CC493" s="78">
        <f>SUM(Gosforth:Ermelo!CC493)</f>
        <v>166666.75</v>
      </c>
      <c r="CD493" s="41" t="s">
        <v>54</v>
      </c>
    </row>
    <row r="494" spans="1:82" ht="15">
      <c r="A494" s="41"/>
      <c r="B494" s="25" t="s">
        <v>911</v>
      </c>
      <c r="C494" s="28" t="s">
        <v>912</v>
      </c>
      <c r="D494" s="29" t="s">
        <v>351</v>
      </c>
      <c r="E494" s="266">
        <f>SUM(Gosforth:Ermelo!E494)</f>
        <v>5</v>
      </c>
      <c r="F494" s="221" t="b">
        <f>(Gosforth!G494+Dalpark!G494+Leandra!G494+Trichardt!G494+Ermelo!G494)=G494</f>
        <v>1</v>
      </c>
      <c r="G494" s="76">
        <f t="shared" si="132"/>
        <v>1000000</v>
      </c>
      <c r="H494" s="77">
        <f>SUM(Gosforth:Ermelo!H494)</f>
        <v>0</v>
      </c>
      <c r="I494" s="78">
        <f>SUM(Gosforth:Ermelo!I494)</f>
        <v>0</v>
      </c>
      <c r="J494" s="77">
        <f>SUM(Gosforth:Ermelo!J494)</f>
        <v>0</v>
      </c>
      <c r="K494" s="79">
        <f>SUM(Gosforth:Ermelo!K494)</f>
        <v>0</v>
      </c>
      <c r="L494" s="79">
        <f>SUM(Gosforth:Ermelo!L494)</f>
        <v>0</v>
      </c>
      <c r="M494" s="79">
        <f>SUM(Gosforth:Ermelo!M494)</f>
        <v>0</v>
      </c>
      <c r="N494" s="79">
        <f>SUM(Gosforth:Ermelo!N494)</f>
        <v>0</v>
      </c>
      <c r="O494" s="79">
        <f>SUM(Gosforth:Ermelo!O494)</f>
        <v>0</v>
      </c>
      <c r="P494" s="79">
        <f>SUM(Gosforth:Ermelo!P494)</f>
        <v>0</v>
      </c>
      <c r="Q494" s="79">
        <f>SUM(Gosforth:Ermelo!Q494)</f>
        <v>0</v>
      </c>
      <c r="R494" s="79">
        <f>SUM(Gosforth:Ermelo!R494)</f>
        <v>0</v>
      </c>
      <c r="S494" s="79">
        <f>SUM(Gosforth:Ermelo!S494)</f>
        <v>0</v>
      </c>
      <c r="T494" s="79">
        <f>SUM(Gosforth:Ermelo!T494)</f>
        <v>0</v>
      </c>
      <c r="U494" s="78">
        <f>SUM(Gosforth:Ermelo!U494)</f>
        <v>166666.65</v>
      </c>
      <c r="V494" s="77">
        <f>SUM(Gosforth:Ermelo!V494)</f>
        <v>0</v>
      </c>
      <c r="W494" s="79">
        <f>SUM(Gosforth:Ermelo!W494)</f>
        <v>0</v>
      </c>
      <c r="X494" s="79">
        <f>SUM(Gosforth:Ermelo!X494)</f>
        <v>0</v>
      </c>
      <c r="Y494" s="79">
        <f>SUM(Gosforth:Ermelo!Y494)</f>
        <v>0</v>
      </c>
      <c r="Z494" s="79">
        <f>SUM(Gosforth:Ermelo!Z494)</f>
        <v>0</v>
      </c>
      <c r="AA494" s="79">
        <f>SUM(Gosforth:Ermelo!AA494)</f>
        <v>0</v>
      </c>
      <c r="AB494" s="79">
        <f>SUM(Gosforth:Ermelo!AB494)</f>
        <v>0</v>
      </c>
      <c r="AC494" s="79">
        <f>SUM(Gosforth:Ermelo!AC494)</f>
        <v>0</v>
      </c>
      <c r="AD494" s="79">
        <f>SUM(Gosforth:Ermelo!AD494)</f>
        <v>0</v>
      </c>
      <c r="AE494" s="79">
        <f>SUM(Gosforth:Ermelo!AE494)</f>
        <v>0</v>
      </c>
      <c r="AF494" s="79">
        <f>SUM(Gosforth:Ermelo!AF494)</f>
        <v>0</v>
      </c>
      <c r="AG494" s="78">
        <f>SUM(Gosforth:Ermelo!AG494)</f>
        <v>166666.65</v>
      </c>
      <c r="AH494" s="80">
        <f>SUM(Gosforth:Ermelo!AH494)</f>
        <v>0</v>
      </c>
      <c r="AI494" s="79">
        <f>SUM(Gosforth:Ermelo!AI494)</f>
        <v>0</v>
      </c>
      <c r="AJ494" s="79">
        <f>SUM(Gosforth:Ermelo!AJ494)</f>
        <v>0</v>
      </c>
      <c r="AK494" s="79">
        <f>SUM(Gosforth:Ermelo!AK494)</f>
        <v>0</v>
      </c>
      <c r="AL494" s="79">
        <f>SUM(Gosforth:Ermelo!AL494)</f>
        <v>0</v>
      </c>
      <c r="AM494" s="79">
        <f>SUM(Gosforth:Ermelo!AM494)</f>
        <v>0</v>
      </c>
      <c r="AN494" s="79">
        <f>SUM(Gosforth:Ermelo!AN494)</f>
        <v>0</v>
      </c>
      <c r="AO494" s="79">
        <f>SUM(Gosforth:Ermelo!AO494)</f>
        <v>0</v>
      </c>
      <c r="AP494" s="79">
        <f>SUM(Gosforth:Ermelo!AP494)</f>
        <v>0</v>
      </c>
      <c r="AQ494" s="79">
        <f>SUM(Gosforth:Ermelo!AQ494)</f>
        <v>0</v>
      </c>
      <c r="AR494" s="79">
        <f>SUM(Gosforth:Ermelo!AR494)</f>
        <v>0</v>
      </c>
      <c r="AS494" s="78">
        <f>SUM(Gosforth:Ermelo!AS494)</f>
        <v>166666.65</v>
      </c>
      <c r="AT494" s="80">
        <f>SUM(Gosforth:Ermelo!AT494)</f>
        <v>0</v>
      </c>
      <c r="AU494" s="79">
        <f>SUM(Gosforth:Ermelo!AU494)</f>
        <v>0</v>
      </c>
      <c r="AV494" s="79">
        <f>SUM(Gosforth:Ermelo!AV494)</f>
        <v>0</v>
      </c>
      <c r="AW494" s="79">
        <f>SUM(Gosforth:Ermelo!AW494)</f>
        <v>0</v>
      </c>
      <c r="AX494" s="79">
        <f>SUM(Gosforth:Ermelo!AX494)</f>
        <v>0</v>
      </c>
      <c r="AY494" s="79">
        <f>SUM(Gosforth:Ermelo!AY494)</f>
        <v>0</v>
      </c>
      <c r="AZ494" s="79">
        <f>SUM(Gosforth:Ermelo!AZ494)</f>
        <v>0</v>
      </c>
      <c r="BA494" s="79">
        <f>SUM(Gosforth:Ermelo!BA494)</f>
        <v>0</v>
      </c>
      <c r="BB494" s="79">
        <f>SUM(Gosforth:Ermelo!BB494)</f>
        <v>0</v>
      </c>
      <c r="BC494" s="79">
        <f>SUM(Gosforth:Ermelo!BC494)</f>
        <v>0</v>
      </c>
      <c r="BD494" s="79">
        <f>SUM(Gosforth:Ermelo!BD494)</f>
        <v>0</v>
      </c>
      <c r="BE494" s="78">
        <f>SUM(Gosforth:Ermelo!BE494)</f>
        <v>166666.65</v>
      </c>
      <c r="BF494" s="80">
        <f>SUM(Gosforth:Ermelo!BF494)</f>
        <v>0</v>
      </c>
      <c r="BG494" s="79">
        <f>SUM(Gosforth:Ermelo!BG494)</f>
        <v>0</v>
      </c>
      <c r="BH494" s="79">
        <f>SUM(Gosforth:Ermelo!BH494)</f>
        <v>0</v>
      </c>
      <c r="BI494" s="79">
        <f>SUM(Gosforth:Ermelo!BI494)</f>
        <v>0</v>
      </c>
      <c r="BJ494" s="79">
        <f>SUM(Gosforth:Ermelo!BJ494)</f>
        <v>0</v>
      </c>
      <c r="BK494" s="79">
        <f>SUM(Gosforth:Ermelo!BK494)</f>
        <v>0</v>
      </c>
      <c r="BL494" s="79">
        <f>SUM(Gosforth:Ermelo!BL494)</f>
        <v>0</v>
      </c>
      <c r="BM494" s="79">
        <f>SUM(Gosforth:Ermelo!BM494)</f>
        <v>0</v>
      </c>
      <c r="BN494" s="79">
        <f>SUM(Gosforth:Ermelo!BN494)</f>
        <v>0</v>
      </c>
      <c r="BO494" s="79">
        <f>SUM(Gosforth:Ermelo!BO494)</f>
        <v>0</v>
      </c>
      <c r="BP494" s="79">
        <f>SUM(Gosforth:Ermelo!BP494)</f>
        <v>0</v>
      </c>
      <c r="BQ494" s="78">
        <f>SUM(Gosforth:Ermelo!BQ494)</f>
        <v>166666.65</v>
      </c>
      <c r="BR494" s="80">
        <f>SUM(Gosforth:Ermelo!BR494)</f>
        <v>0</v>
      </c>
      <c r="BS494" s="79">
        <f>SUM(Gosforth:Ermelo!BS494)</f>
        <v>0</v>
      </c>
      <c r="BT494" s="79">
        <f>SUM(Gosforth:Ermelo!BT494)</f>
        <v>0</v>
      </c>
      <c r="BU494" s="79">
        <f>SUM(Gosforth:Ermelo!BU494)</f>
        <v>0</v>
      </c>
      <c r="BV494" s="79">
        <f>SUM(Gosforth:Ermelo!BV494)</f>
        <v>0</v>
      </c>
      <c r="BW494" s="79">
        <f>SUM(Gosforth:Ermelo!BW494)</f>
        <v>0</v>
      </c>
      <c r="BX494" s="79">
        <f>SUM(Gosforth:Ermelo!BX494)</f>
        <v>0</v>
      </c>
      <c r="BY494" s="79">
        <f>SUM(Gosforth:Ermelo!BY494)</f>
        <v>0</v>
      </c>
      <c r="BZ494" s="79">
        <f>SUM(Gosforth:Ermelo!BZ494)</f>
        <v>0</v>
      </c>
      <c r="CA494" s="79">
        <f>SUM(Gosforth:Ermelo!CA494)</f>
        <v>0</v>
      </c>
      <c r="CB494" s="79">
        <f>SUM(Gosforth:Ermelo!CB494)</f>
        <v>0</v>
      </c>
      <c r="CC494" s="78">
        <f>SUM(Gosforth:Ermelo!CC494)</f>
        <v>166666.75</v>
      </c>
      <c r="CD494" s="41"/>
    </row>
    <row r="495" spans="1:82" ht="15">
      <c r="A495" s="41"/>
      <c r="B495" s="25" t="s">
        <v>911</v>
      </c>
      <c r="C495" s="28" t="s">
        <v>913</v>
      </c>
      <c r="D495" s="29" t="s">
        <v>353</v>
      </c>
      <c r="E495" s="266">
        <f>SUM(Gosforth:Ermelo!E495)</f>
        <v>2000000</v>
      </c>
      <c r="F495" s="221" t="b">
        <f>(Gosforth!G495+Dalpark!G495+Leandra!G495+Trichardt!G495+Ermelo!G495)=G495</f>
        <v>1</v>
      </c>
      <c r="G495" s="76">
        <f t="shared" si="132"/>
        <v>0</v>
      </c>
      <c r="H495" s="77">
        <f>SUM(Gosforth:Ermelo!H495)</f>
        <v>0</v>
      </c>
      <c r="I495" s="78">
        <f>SUM(Gosforth:Ermelo!I495)</f>
        <v>0</v>
      </c>
      <c r="J495" s="77">
        <f>SUM(Gosforth:Ermelo!J495)</f>
        <v>0</v>
      </c>
      <c r="K495" s="79">
        <f>SUM(Gosforth:Ermelo!K495)</f>
        <v>0</v>
      </c>
      <c r="L495" s="79">
        <f>SUM(Gosforth:Ermelo!L495)</f>
        <v>0</v>
      </c>
      <c r="M495" s="79">
        <f>SUM(Gosforth:Ermelo!M495)</f>
        <v>0</v>
      </c>
      <c r="N495" s="79">
        <f>SUM(Gosforth:Ermelo!N495)</f>
        <v>0</v>
      </c>
      <c r="O495" s="79">
        <f>SUM(Gosforth:Ermelo!O495)</f>
        <v>0</v>
      </c>
      <c r="P495" s="79">
        <f>SUM(Gosforth:Ermelo!P495)</f>
        <v>0</v>
      </c>
      <c r="Q495" s="79">
        <f>SUM(Gosforth:Ermelo!Q495)</f>
        <v>0</v>
      </c>
      <c r="R495" s="79">
        <f>SUM(Gosforth:Ermelo!R495)</f>
        <v>0</v>
      </c>
      <c r="S495" s="79">
        <f>SUM(Gosforth:Ermelo!S495)</f>
        <v>0</v>
      </c>
      <c r="T495" s="79">
        <f>SUM(Gosforth:Ermelo!T495)</f>
        <v>0</v>
      </c>
      <c r="U495" s="78">
        <f>SUM(Gosforth:Ermelo!U495)</f>
        <v>0</v>
      </c>
      <c r="V495" s="77">
        <f>SUM(Gosforth:Ermelo!V495)</f>
        <v>0</v>
      </c>
      <c r="W495" s="79">
        <f>SUM(Gosforth:Ermelo!W495)</f>
        <v>0</v>
      </c>
      <c r="X495" s="79">
        <f>SUM(Gosforth:Ermelo!X495)</f>
        <v>0</v>
      </c>
      <c r="Y495" s="79">
        <f>SUM(Gosforth:Ermelo!Y495)</f>
        <v>0</v>
      </c>
      <c r="Z495" s="79">
        <f>SUM(Gosforth:Ermelo!Z495)</f>
        <v>0</v>
      </c>
      <c r="AA495" s="79">
        <f>SUM(Gosforth:Ermelo!AA495)</f>
        <v>0</v>
      </c>
      <c r="AB495" s="79">
        <f>SUM(Gosforth:Ermelo!AB495)</f>
        <v>0</v>
      </c>
      <c r="AC495" s="79">
        <f>SUM(Gosforth:Ermelo!AC495)</f>
        <v>0</v>
      </c>
      <c r="AD495" s="79">
        <f>SUM(Gosforth:Ermelo!AD495)</f>
        <v>0</v>
      </c>
      <c r="AE495" s="79">
        <f>SUM(Gosforth:Ermelo!AE495)</f>
        <v>0</v>
      </c>
      <c r="AF495" s="79">
        <f>SUM(Gosforth:Ermelo!AF495)</f>
        <v>0</v>
      </c>
      <c r="AG495" s="78">
        <f>SUM(Gosforth:Ermelo!AG495)</f>
        <v>0</v>
      </c>
      <c r="AH495" s="80">
        <f>SUM(Gosforth:Ermelo!AH495)</f>
        <v>0</v>
      </c>
      <c r="AI495" s="79">
        <f>SUM(Gosforth:Ermelo!AI495)</f>
        <v>0</v>
      </c>
      <c r="AJ495" s="79">
        <f>SUM(Gosforth:Ermelo!AJ495)</f>
        <v>0</v>
      </c>
      <c r="AK495" s="79">
        <f>SUM(Gosforth:Ermelo!AK495)</f>
        <v>0</v>
      </c>
      <c r="AL495" s="79">
        <f>SUM(Gosforth:Ermelo!AL495)</f>
        <v>0</v>
      </c>
      <c r="AM495" s="79">
        <f>SUM(Gosforth:Ermelo!AM495)</f>
        <v>0</v>
      </c>
      <c r="AN495" s="79">
        <f>SUM(Gosforth:Ermelo!AN495)</f>
        <v>0</v>
      </c>
      <c r="AO495" s="79">
        <f>SUM(Gosforth:Ermelo!AO495)</f>
        <v>0</v>
      </c>
      <c r="AP495" s="79">
        <f>SUM(Gosforth:Ermelo!AP495)</f>
        <v>0</v>
      </c>
      <c r="AQ495" s="79">
        <f>SUM(Gosforth:Ermelo!AQ495)</f>
        <v>0</v>
      </c>
      <c r="AR495" s="79">
        <f>SUM(Gosforth:Ermelo!AR495)</f>
        <v>0</v>
      </c>
      <c r="AS495" s="78">
        <f>SUM(Gosforth:Ermelo!AS495)</f>
        <v>0</v>
      </c>
      <c r="AT495" s="80">
        <f>SUM(Gosforth:Ermelo!AT495)</f>
        <v>0</v>
      </c>
      <c r="AU495" s="79">
        <f>SUM(Gosforth:Ermelo!AU495)</f>
        <v>0</v>
      </c>
      <c r="AV495" s="79">
        <f>SUM(Gosforth:Ermelo!AV495)</f>
        <v>0</v>
      </c>
      <c r="AW495" s="79">
        <f>SUM(Gosforth:Ermelo!AW495)</f>
        <v>0</v>
      </c>
      <c r="AX495" s="79">
        <f>SUM(Gosforth:Ermelo!AX495)</f>
        <v>0</v>
      </c>
      <c r="AY495" s="79">
        <f>SUM(Gosforth:Ermelo!AY495)</f>
        <v>0</v>
      </c>
      <c r="AZ495" s="79">
        <f>SUM(Gosforth:Ermelo!AZ495)</f>
        <v>0</v>
      </c>
      <c r="BA495" s="79">
        <f>SUM(Gosforth:Ermelo!BA495)</f>
        <v>0</v>
      </c>
      <c r="BB495" s="79">
        <f>SUM(Gosforth:Ermelo!BB495)</f>
        <v>0</v>
      </c>
      <c r="BC495" s="79">
        <f>SUM(Gosforth:Ermelo!BC495)</f>
        <v>0</v>
      </c>
      <c r="BD495" s="79">
        <f>SUM(Gosforth:Ermelo!BD495)</f>
        <v>0</v>
      </c>
      <c r="BE495" s="78">
        <f>SUM(Gosforth:Ermelo!BE495)</f>
        <v>0</v>
      </c>
      <c r="BF495" s="80">
        <f>SUM(Gosforth:Ermelo!BF495)</f>
        <v>0</v>
      </c>
      <c r="BG495" s="79">
        <f>SUM(Gosforth:Ermelo!BG495)</f>
        <v>0</v>
      </c>
      <c r="BH495" s="79">
        <f>SUM(Gosforth:Ermelo!BH495)</f>
        <v>0</v>
      </c>
      <c r="BI495" s="79">
        <f>SUM(Gosforth:Ermelo!BI495)</f>
        <v>0</v>
      </c>
      <c r="BJ495" s="79">
        <f>SUM(Gosforth:Ermelo!BJ495)</f>
        <v>0</v>
      </c>
      <c r="BK495" s="79">
        <f>SUM(Gosforth:Ermelo!BK495)</f>
        <v>0</v>
      </c>
      <c r="BL495" s="79">
        <f>SUM(Gosforth:Ermelo!BL495)</f>
        <v>0</v>
      </c>
      <c r="BM495" s="79">
        <f>SUM(Gosforth:Ermelo!BM495)</f>
        <v>0</v>
      </c>
      <c r="BN495" s="79">
        <f>SUM(Gosforth:Ermelo!BN495)</f>
        <v>0</v>
      </c>
      <c r="BO495" s="79">
        <f>SUM(Gosforth:Ermelo!BO495)</f>
        <v>0</v>
      </c>
      <c r="BP495" s="79">
        <f>SUM(Gosforth:Ermelo!BP495)</f>
        <v>0</v>
      </c>
      <c r="BQ495" s="78">
        <f>SUM(Gosforth:Ermelo!BQ495)</f>
        <v>0</v>
      </c>
      <c r="BR495" s="80">
        <f>SUM(Gosforth:Ermelo!BR495)</f>
        <v>0</v>
      </c>
      <c r="BS495" s="79">
        <f>SUM(Gosforth:Ermelo!BS495)</f>
        <v>0</v>
      </c>
      <c r="BT495" s="79">
        <f>SUM(Gosforth:Ermelo!BT495)</f>
        <v>0</v>
      </c>
      <c r="BU495" s="79">
        <f>SUM(Gosforth:Ermelo!BU495)</f>
        <v>0</v>
      </c>
      <c r="BV495" s="79">
        <f>SUM(Gosforth:Ermelo!BV495)</f>
        <v>0</v>
      </c>
      <c r="BW495" s="79">
        <f>SUM(Gosforth:Ermelo!BW495)</f>
        <v>0</v>
      </c>
      <c r="BX495" s="79">
        <f>SUM(Gosforth:Ermelo!BX495)</f>
        <v>0</v>
      </c>
      <c r="BY495" s="79">
        <f>SUM(Gosforth:Ermelo!BY495)</f>
        <v>0</v>
      </c>
      <c r="BZ495" s="79">
        <f>SUM(Gosforth:Ermelo!BZ495)</f>
        <v>0</v>
      </c>
      <c r="CA495" s="79">
        <f>SUM(Gosforth:Ermelo!CA495)</f>
        <v>0</v>
      </c>
      <c r="CB495" s="79">
        <f>SUM(Gosforth:Ermelo!CB495)</f>
        <v>0</v>
      </c>
      <c r="CC495" s="78">
        <f>SUM(Gosforth:Ermelo!CC495)</f>
        <v>0</v>
      </c>
      <c r="CD495" s="41" t="s">
        <v>54</v>
      </c>
    </row>
    <row r="496" spans="1:82" ht="15">
      <c r="A496" s="41"/>
      <c r="B496" s="180" t="s">
        <v>914</v>
      </c>
      <c r="C496" s="181" t="s">
        <v>915</v>
      </c>
      <c r="D496" s="182"/>
      <c r="E496" s="329"/>
      <c r="F496" s="221" t="b">
        <f>(Gosforth!G496+Dalpark!G496+Leandra!G496+Trichardt!G496+Ermelo!G496)=G496</f>
        <v>1</v>
      </c>
      <c r="G496" s="76"/>
      <c r="H496" s="77">
        <f>SUM(Gosforth:Ermelo!H496)</f>
        <v>0</v>
      </c>
      <c r="I496" s="78">
        <f>SUM(Gosforth:Ermelo!I496)</f>
        <v>0</v>
      </c>
      <c r="J496" s="77">
        <f>SUM(Gosforth:Ermelo!J496)</f>
        <v>0</v>
      </c>
      <c r="K496" s="79">
        <f>SUM(Gosforth:Ermelo!K496)</f>
        <v>0</v>
      </c>
      <c r="L496" s="79">
        <f>SUM(Gosforth:Ermelo!L496)</f>
        <v>0</v>
      </c>
      <c r="M496" s="79">
        <f>SUM(Gosforth:Ermelo!M496)</f>
        <v>0</v>
      </c>
      <c r="N496" s="79">
        <f>SUM(Gosforth:Ermelo!N496)</f>
        <v>0</v>
      </c>
      <c r="O496" s="79">
        <f>SUM(Gosforth:Ermelo!O496)</f>
        <v>0</v>
      </c>
      <c r="P496" s="79">
        <f>SUM(Gosforth:Ermelo!P496)</f>
        <v>0</v>
      </c>
      <c r="Q496" s="79">
        <f>SUM(Gosforth:Ermelo!Q496)</f>
        <v>0</v>
      </c>
      <c r="R496" s="79">
        <f>SUM(Gosforth:Ermelo!R496)</f>
        <v>0</v>
      </c>
      <c r="S496" s="79">
        <f>SUM(Gosforth:Ermelo!S496)</f>
        <v>0</v>
      </c>
      <c r="T496" s="79">
        <f>SUM(Gosforth:Ermelo!T496)</f>
        <v>0</v>
      </c>
      <c r="U496" s="78">
        <f>SUM(Gosforth:Ermelo!U496)</f>
        <v>0</v>
      </c>
      <c r="V496" s="77">
        <f>SUM(Gosforth:Ermelo!V496)</f>
        <v>0</v>
      </c>
      <c r="W496" s="79">
        <f>SUM(Gosforth:Ermelo!W496)</f>
        <v>0</v>
      </c>
      <c r="X496" s="79">
        <f>SUM(Gosforth:Ermelo!X496)</f>
        <v>0</v>
      </c>
      <c r="Y496" s="79">
        <f>SUM(Gosforth:Ermelo!Y496)</f>
        <v>0</v>
      </c>
      <c r="Z496" s="79">
        <f>SUM(Gosforth:Ermelo!Z496)</f>
        <v>0</v>
      </c>
      <c r="AA496" s="79">
        <f>SUM(Gosforth:Ermelo!AA496)</f>
        <v>0</v>
      </c>
      <c r="AB496" s="79">
        <f>SUM(Gosforth:Ermelo!AB496)</f>
        <v>0</v>
      </c>
      <c r="AC496" s="79">
        <f>SUM(Gosforth:Ermelo!AC496)</f>
        <v>0</v>
      </c>
      <c r="AD496" s="79">
        <f>SUM(Gosforth:Ermelo!AD496)</f>
        <v>0</v>
      </c>
      <c r="AE496" s="79">
        <f>SUM(Gosforth:Ermelo!AE496)</f>
        <v>0</v>
      </c>
      <c r="AF496" s="79">
        <f>SUM(Gosforth:Ermelo!AF496)</f>
        <v>0</v>
      </c>
      <c r="AG496" s="78">
        <f>SUM(Gosforth:Ermelo!AG496)</f>
        <v>0</v>
      </c>
      <c r="AH496" s="80">
        <f>SUM(Gosforth:Ermelo!AH496)</f>
        <v>0</v>
      </c>
      <c r="AI496" s="79">
        <f>SUM(Gosforth:Ermelo!AI496)</f>
        <v>0</v>
      </c>
      <c r="AJ496" s="79">
        <f>SUM(Gosforth:Ermelo!AJ496)</f>
        <v>0</v>
      </c>
      <c r="AK496" s="79">
        <f>SUM(Gosforth:Ermelo!AK496)</f>
        <v>0</v>
      </c>
      <c r="AL496" s="79">
        <f>SUM(Gosforth:Ermelo!AL496)</f>
        <v>0</v>
      </c>
      <c r="AM496" s="79">
        <f>SUM(Gosforth:Ermelo!AM496)</f>
        <v>0</v>
      </c>
      <c r="AN496" s="79">
        <f>SUM(Gosforth:Ermelo!AN496)</f>
        <v>0</v>
      </c>
      <c r="AO496" s="79">
        <f>SUM(Gosforth:Ermelo!AO496)</f>
        <v>0</v>
      </c>
      <c r="AP496" s="79">
        <f>SUM(Gosforth:Ermelo!AP496)</f>
        <v>0</v>
      </c>
      <c r="AQ496" s="79">
        <f>SUM(Gosforth:Ermelo!AQ496)</f>
        <v>0</v>
      </c>
      <c r="AR496" s="79">
        <f>SUM(Gosforth:Ermelo!AR496)</f>
        <v>0</v>
      </c>
      <c r="AS496" s="78">
        <f>SUM(Gosforth:Ermelo!AS496)</f>
        <v>0</v>
      </c>
      <c r="AT496" s="80">
        <f>SUM(Gosforth:Ermelo!AT496)</f>
        <v>0</v>
      </c>
      <c r="AU496" s="79">
        <f>SUM(Gosforth:Ermelo!AU496)</f>
        <v>0</v>
      </c>
      <c r="AV496" s="79">
        <f>SUM(Gosforth:Ermelo!AV496)</f>
        <v>0</v>
      </c>
      <c r="AW496" s="79">
        <f>SUM(Gosforth:Ermelo!AW496)</f>
        <v>0</v>
      </c>
      <c r="AX496" s="79">
        <f>SUM(Gosforth:Ermelo!AX496)</f>
        <v>0</v>
      </c>
      <c r="AY496" s="79">
        <f>SUM(Gosforth:Ermelo!AY496)</f>
        <v>0</v>
      </c>
      <c r="AZ496" s="79">
        <f>SUM(Gosforth:Ermelo!AZ496)</f>
        <v>0</v>
      </c>
      <c r="BA496" s="79">
        <f>SUM(Gosforth:Ermelo!BA496)</f>
        <v>0</v>
      </c>
      <c r="BB496" s="79">
        <f>SUM(Gosforth:Ermelo!BB496)</f>
        <v>0</v>
      </c>
      <c r="BC496" s="79">
        <f>SUM(Gosforth:Ermelo!BC496)</f>
        <v>0</v>
      </c>
      <c r="BD496" s="79">
        <f>SUM(Gosforth:Ermelo!BD496)</f>
        <v>0</v>
      </c>
      <c r="BE496" s="78">
        <f>SUM(Gosforth:Ermelo!BE496)</f>
        <v>0</v>
      </c>
      <c r="BF496" s="80">
        <f>SUM(Gosforth:Ermelo!BF496)</f>
        <v>0</v>
      </c>
      <c r="BG496" s="79">
        <f>SUM(Gosforth:Ermelo!BG496)</f>
        <v>0</v>
      </c>
      <c r="BH496" s="79">
        <f>SUM(Gosforth:Ermelo!BH496)</f>
        <v>0</v>
      </c>
      <c r="BI496" s="79">
        <f>SUM(Gosforth:Ermelo!BI496)</f>
        <v>0</v>
      </c>
      <c r="BJ496" s="79">
        <f>SUM(Gosforth:Ermelo!BJ496)</f>
        <v>0</v>
      </c>
      <c r="BK496" s="79">
        <f>SUM(Gosforth:Ermelo!BK496)</f>
        <v>0</v>
      </c>
      <c r="BL496" s="79">
        <f>SUM(Gosforth:Ermelo!BL496)</f>
        <v>0</v>
      </c>
      <c r="BM496" s="79">
        <f>SUM(Gosforth:Ermelo!BM496)</f>
        <v>0</v>
      </c>
      <c r="BN496" s="79">
        <f>SUM(Gosforth:Ermelo!BN496)</f>
        <v>0</v>
      </c>
      <c r="BO496" s="79">
        <f>SUM(Gosforth:Ermelo!BO496)</f>
        <v>0</v>
      </c>
      <c r="BP496" s="79">
        <f>SUM(Gosforth:Ermelo!BP496)</f>
        <v>0</v>
      </c>
      <c r="BQ496" s="78">
        <f>SUM(Gosforth:Ermelo!BQ496)</f>
        <v>0</v>
      </c>
      <c r="BR496" s="80">
        <f>SUM(Gosforth:Ermelo!BR496)</f>
        <v>0</v>
      </c>
      <c r="BS496" s="79">
        <f>SUM(Gosforth:Ermelo!BS496)</f>
        <v>0</v>
      </c>
      <c r="BT496" s="79">
        <f>SUM(Gosforth:Ermelo!BT496)</f>
        <v>0</v>
      </c>
      <c r="BU496" s="79">
        <f>SUM(Gosforth:Ermelo!BU496)</f>
        <v>0</v>
      </c>
      <c r="BV496" s="79">
        <f>SUM(Gosforth:Ermelo!BV496)</f>
        <v>0</v>
      </c>
      <c r="BW496" s="79">
        <f>SUM(Gosforth:Ermelo!BW496)</f>
        <v>0</v>
      </c>
      <c r="BX496" s="79">
        <f>SUM(Gosforth:Ermelo!BX496)</f>
        <v>0</v>
      </c>
      <c r="BY496" s="79">
        <f>SUM(Gosforth:Ermelo!BY496)</f>
        <v>0</v>
      </c>
      <c r="BZ496" s="79">
        <f>SUM(Gosforth:Ermelo!BZ496)</f>
        <v>0</v>
      </c>
      <c r="CA496" s="79">
        <f>SUM(Gosforth:Ermelo!CA496)</f>
        <v>0</v>
      </c>
      <c r="CB496" s="79">
        <f>SUM(Gosforth:Ermelo!CB496)</f>
        <v>0</v>
      </c>
      <c r="CC496" s="78">
        <f>SUM(Gosforth:Ermelo!CC496)</f>
        <v>0</v>
      </c>
      <c r="CD496" s="41" t="s">
        <v>54</v>
      </c>
    </row>
    <row r="497" spans="2:82" ht="15">
      <c r="B497" s="180" t="s">
        <v>916</v>
      </c>
      <c r="C497" s="181" t="s">
        <v>917</v>
      </c>
      <c r="D497" s="182" t="s">
        <v>861</v>
      </c>
      <c r="E497" s="329">
        <f>SUM(Gosforth:Ermelo!E497)</f>
        <v>0</v>
      </c>
      <c r="F497" s="221" t="b">
        <f>(Gosforth!G497+Dalpark!G497+Leandra!G497+Trichardt!G497+Ermelo!G497)=G497</f>
        <v>1</v>
      </c>
      <c r="G497" s="76">
        <f t="shared" si="132"/>
        <v>0</v>
      </c>
      <c r="H497" s="77">
        <f>SUM(Gosforth:Ermelo!H497)</f>
        <v>0</v>
      </c>
      <c r="I497" s="78">
        <f>SUM(Gosforth:Ermelo!I497)</f>
        <v>0</v>
      </c>
      <c r="J497" s="77">
        <f>SUM(Gosforth:Ermelo!J497)</f>
        <v>0</v>
      </c>
      <c r="K497" s="79">
        <f>SUM(Gosforth:Ermelo!K497)</f>
        <v>0</v>
      </c>
      <c r="L497" s="79">
        <f>SUM(Gosforth:Ermelo!L497)</f>
        <v>0</v>
      </c>
      <c r="M497" s="79">
        <f>SUM(Gosforth:Ermelo!M497)</f>
        <v>0</v>
      </c>
      <c r="N497" s="79">
        <f>SUM(Gosforth:Ermelo!N497)</f>
        <v>0</v>
      </c>
      <c r="O497" s="79">
        <f>SUM(Gosforth:Ermelo!O497)</f>
        <v>0</v>
      </c>
      <c r="P497" s="79">
        <f>SUM(Gosforth:Ermelo!P497)</f>
        <v>0</v>
      </c>
      <c r="Q497" s="79">
        <f>SUM(Gosforth:Ermelo!Q497)</f>
        <v>0</v>
      </c>
      <c r="R497" s="79">
        <f>SUM(Gosforth:Ermelo!R497)</f>
        <v>0</v>
      </c>
      <c r="S497" s="79">
        <f>SUM(Gosforth:Ermelo!S497)</f>
        <v>0</v>
      </c>
      <c r="T497" s="79">
        <f>SUM(Gosforth:Ermelo!T497)</f>
        <v>0</v>
      </c>
      <c r="U497" s="78">
        <f>SUM(Gosforth:Ermelo!U497)</f>
        <v>0</v>
      </c>
      <c r="V497" s="77">
        <f>SUM(Gosforth:Ermelo!V497)</f>
        <v>0</v>
      </c>
      <c r="W497" s="79">
        <f>SUM(Gosforth:Ermelo!W497)</f>
        <v>0</v>
      </c>
      <c r="X497" s="79">
        <f>SUM(Gosforth:Ermelo!X497)</f>
        <v>0</v>
      </c>
      <c r="Y497" s="79">
        <f>SUM(Gosforth:Ermelo!Y497)</f>
        <v>0</v>
      </c>
      <c r="Z497" s="79">
        <f>SUM(Gosforth:Ermelo!Z497)</f>
        <v>0</v>
      </c>
      <c r="AA497" s="79">
        <f>SUM(Gosforth:Ermelo!AA497)</f>
        <v>0</v>
      </c>
      <c r="AB497" s="79">
        <f>SUM(Gosforth:Ermelo!AB497)</f>
        <v>0</v>
      </c>
      <c r="AC497" s="79">
        <f>SUM(Gosforth:Ermelo!AC497)</f>
        <v>0</v>
      </c>
      <c r="AD497" s="79">
        <f>SUM(Gosforth:Ermelo!AD497)</f>
        <v>0</v>
      </c>
      <c r="AE497" s="79">
        <f>SUM(Gosforth:Ermelo!AE497)</f>
        <v>0</v>
      </c>
      <c r="AF497" s="79">
        <f>SUM(Gosforth:Ermelo!AF497)</f>
        <v>0</v>
      </c>
      <c r="AG497" s="78">
        <f>SUM(Gosforth:Ermelo!AG497)</f>
        <v>0</v>
      </c>
      <c r="AH497" s="80">
        <f>SUM(Gosforth:Ermelo!AH497)</f>
        <v>0</v>
      </c>
      <c r="AI497" s="79">
        <f>SUM(Gosforth:Ermelo!AI497)</f>
        <v>0</v>
      </c>
      <c r="AJ497" s="79">
        <f>SUM(Gosforth:Ermelo!AJ497)</f>
        <v>0</v>
      </c>
      <c r="AK497" s="79">
        <f>SUM(Gosforth:Ermelo!AK497)</f>
        <v>0</v>
      </c>
      <c r="AL497" s="79">
        <f>SUM(Gosforth:Ermelo!AL497)</f>
        <v>0</v>
      </c>
      <c r="AM497" s="79">
        <f>SUM(Gosforth:Ermelo!AM497)</f>
        <v>0</v>
      </c>
      <c r="AN497" s="79">
        <f>SUM(Gosforth:Ermelo!AN497)</f>
        <v>0</v>
      </c>
      <c r="AO497" s="79">
        <f>SUM(Gosforth:Ermelo!AO497)</f>
        <v>0</v>
      </c>
      <c r="AP497" s="79">
        <f>SUM(Gosforth:Ermelo!AP497)</f>
        <v>0</v>
      </c>
      <c r="AQ497" s="79">
        <f>SUM(Gosforth:Ermelo!AQ497)</f>
        <v>0</v>
      </c>
      <c r="AR497" s="79">
        <f>SUM(Gosforth:Ermelo!AR497)</f>
        <v>0</v>
      </c>
      <c r="AS497" s="78">
        <f>SUM(Gosforth:Ermelo!AS497)</f>
        <v>0</v>
      </c>
      <c r="AT497" s="80">
        <f>SUM(Gosforth:Ermelo!AT497)</f>
        <v>0</v>
      </c>
      <c r="AU497" s="79">
        <f>SUM(Gosforth:Ermelo!AU497)</f>
        <v>0</v>
      </c>
      <c r="AV497" s="79">
        <f>SUM(Gosforth:Ermelo!AV497)</f>
        <v>0</v>
      </c>
      <c r="AW497" s="79">
        <f>SUM(Gosforth:Ermelo!AW497)</f>
        <v>0</v>
      </c>
      <c r="AX497" s="79">
        <f>SUM(Gosforth:Ermelo!AX497)</f>
        <v>0</v>
      </c>
      <c r="AY497" s="79">
        <f>SUM(Gosforth:Ermelo!AY497)</f>
        <v>0</v>
      </c>
      <c r="AZ497" s="79">
        <f>SUM(Gosforth:Ermelo!AZ497)</f>
        <v>0</v>
      </c>
      <c r="BA497" s="79">
        <f>SUM(Gosforth:Ermelo!BA497)</f>
        <v>0</v>
      </c>
      <c r="BB497" s="79">
        <f>SUM(Gosforth:Ermelo!BB497)</f>
        <v>0</v>
      </c>
      <c r="BC497" s="79">
        <f>SUM(Gosforth:Ermelo!BC497)</f>
        <v>0</v>
      </c>
      <c r="BD497" s="79">
        <f>SUM(Gosforth:Ermelo!BD497)</f>
        <v>0</v>
      </c>
      <c r="BE497" s="78">
        <f>SUM(Gosforth:Ermelo!BE497)</f>
        <v>0</v>
      </c>
      <c r="BF497" s="80">
        <f>SUM(Gosforth:Ermelo!BF497)</f>
        <v>0</v>
      </c>
      <c r="BG497" s="79">
        <f>SUM(Gosforth:Ermelo!BG497)</f>
        <v>0</v>
      </c>
      <c r="BH497" s="79">
        <f>SUM(Gosforth:Ermelo!BH497)</f>
        <v>0</v>
      </c>
      <c r="BI497" s="79">
        <f>SUM(Gosforth:Ermelo!BI497)</f>
        <v>0</v>
      </c>
      <c r="BJ497" s="79">
        <f>SUM(Gosforth:Ermelo!BJ497)</f>
        <v>0</v>
      </c>
      <c r="BK497" s="79">
        <f>SUM(Gosforth:Ermelo!BK497)</f>
        <v>0</v>
      </c>
      <c r="BL497" s="79">
        <f>SUM(Gosforth:Ermelo!BL497)</f>
        <v>0</v>
      </c>
      <c r="BM497" s="79">
        <f>SUM(Gosforth:Ermelo!BM497)</f>
        <v>0</v>
      </c>
      <c r="BN497" s="79">
        <f>SUM(Gosforth:Ermelo!BN497)</f>
        <v>0</v>
      </c>
      <c r="BO497" s="79">
        <f>SUM(Gosforth:Ermelo!BO497)</f>
        <v>0</v>
      </c>
      <c r="BP497" s="79">
        <f>SUM(Gosforth:Ermelo!BP497)</f>
        <v>0</v>
      </c>
      <c r="BQ497" s="78">
        <f>SUM(Gosforth:Ermelo!BQ497)</f>
        <v>0</v>
      </c>
      <c r="BR497" s="80">
        <f>SUM(Gosforth:Ermelo!BR497)</f>
        <v>0</v>
      </c>
      <c r="BS497" s="79">
        <f>SUM(Gosforth:Ermelo!BS497)</f>
        <v>0</v>
      </c>
      <c r="BT497" s="79">
        <f>SUM(Gosforth:Ermelo!BT497)</f>
        <v>0</v>
      </c>
      <c r="BU497" s="79">
        <f>SUM(Gosforth:Ermelo!BU497)</f>
        <v>0</v>
      </c>
      <c r="BV497" s="79">
        <f>SUM(Gosforth:Ermelo!BV497)</f>
        <v>0</v>
      </c>
      <c r="BW497" s="79">
        <f>SUM(Gosforth:Ermelo!BW497)</f>
        <v>0</v>
      </c>
      <c r="BX497" s="79">
        <f>SUM(Gosforth:Ermelo!BX497)</f>
        <v>0</v>
      </c>
      <c r="BY497" s="79">
        <f>SUM(Gosforth:Ermelo!BY497)</f>
        <v>0</v>
      </c>
      <c r="BZ497" s="79">
        <f>SUM(Gosforth:Ermelo!BZ497)</f>
        <v>0</v>
      </c>
      <c r="CA497" s="79">
        <f>SUM(Gosforth:Ermelo!CA497)</f>
        <v>0</v>
      </c>
      <c r="CB497" s="79">
        <f>SUM(Gosforth:Ermelo!CB497)</f>
        <v>0</v>
      </c>
      <c r="CC497" s="78">
        <f>SUM(Gosforth:Ermelo!CC497)</f>
        <v>0</v>
      </c>
      <c r="CD497" s="41" t="s">
        <v>54</v>
      </c>
    </row>
    <row r="498" spans="2:82" ht="15">
      <c r="B498" s="180" t="s">
        <v>918</v>
      </c>
      <c r="C498" s="181" t="s">
        <v>919</v>
      </c>
      <c r="D498" s="182" t="s">
        <v>888</v>
      </c>
      <c r="E498" s="329">
        <f>SUM(Gosforth:Ermelo!E498)</f>
        <v>0</v>
      </c>
      <c r="F498" s="221" t="b">
        <f>(Gosforth!G498+Dalpark!G498+Leandra!G498+Trichardt!G498+Ermelo!G498)=G498</f>
        <v>1</v>
      </c>
      <c r="G498" s="76">
        <f t="shared" si="132"/>
        <v>0</v>
      </c>
      <c r="H498" s="77">
        <f>SUM(Gosforth:Ermelo!H498)</f>
        <v>0</v>
      </c>
      <c r="I498" s="78">
        <f>SUM(Gosforth:Ermelo!I498)</f>
        <v>0</v>
      </c>
      <c r="J498" s="77">
        <f>SUM(Gosforth:Ermelo!J498)</f>
        <v>0</v>
      </c>
      <c r="K498" s="79">
        <f>SUM(Gosforth:Ermelo!K498)</f>
        <v>0</v>
      </c>
      <c r="L498" s="79">
        <f>SUM(Gosforth:Ermelo!L498)</f>
        <v>0</v>
      </c>
      <c r="M498" s="79">
        <f>SUM(Gosforth:Ermelo!M498)</f>
        <v>0</v>
      </c>
      <c r="N498" s="79">
        <f>SUM(Gosforth:Ermelo!N498)</f>
        <v>0</v>
      </c>
      <c r="O498" s="79">
        <f>SUM(Gosforth:Ermelo!O498)</f>
        <v>0</v>
      </c>
      <c r="P498" s="79">
        <f>SUM(Gosforth:Ermelo!P498)</f>
        <v>0</v>
      </c>
      <c r="Q498" s="79">
        <f>SUM(Gosforth:Ermelo!Q498)</f>
        <v>0</v>
      </c>
      <c r="R498" s="79">
        <f>SUM(Gosforth:Ermelo!R498)</f>
        <v>0</v>
      </c>
      <c r="S498" s="79">
        <f>SUM(Gosforth:Ermelo!S498)</f>
        <v>0</v>
      </c>
      <c r="T498" s="79">
        <f>SUM(Gosforth:Ermelo!T498)</f>
        <v>0</v>
      </c>
      <c r="U498" s="78">
        <f>SUM(Gosforth:Ermelo!U498)</f>
        <v>0</v>
      </c>
      <c r="V498" s="77">
        <f>SUM(Gosforth:Ermelo!V498)</f>
        <v>0</v>
      </c>
      <c r="W498" s="79">
        <f>SUM(Gosforth:Ermelo!W498)</f>
        <v>0</v>
      </c>
      <c r="X498" s="79">
        <f>SUM(Gosforth:Ermelo!X498)</f>
        <v>0</v>
      </c>
      <c r="Y498" s="79">
        <f>SUM(Gosforth:Ermelo!Y498)</f>
        <v>0</v>
      </c>
      <c r="Z498" s="79">
        <f>SUM(Gosforth:Ermelo!Z498)</f>
        <v>0</v>
      </c>
      <c r="AA498" s="79">
        <f>SUM(Gosforth:Ermelo!AA498)</f>
        <v>0</v>
      </c>
      <c r="AB498" s="79">
        <f>SUM(Gosforth:Ermelo!AB498)</f>
        <v>0</v>
      </c>
      <c r="AC498" s="79">
        <f>SUM(Gosforth:Ermelo!AC498)</f>
        <v>0</v>
      </c>
      <c r="AD498" s="79">
        <f>SUM(Gosforth:Ermelo!AD498)</f>
        <v>0</v>
      </c>
      <c r="AE498" s="79">
        <f>SUM(Gosforth:Ermelo!AE498)</f>
        <v>0</v>
      </c>
      <c r="AF498" s="79">
        <f>SUM(Gosforth:Ermelo!AF498)</f>
        <v>0</v>
      </c>
      <c r="AG498" s="78">
        <f>SUM(Gosforth:Ermelo!AG498)</f>
        <v>0</v>
      </c>
      <c r="AH498" s="80">
        <f>SUM(Gosforth:Ermelo!AH498)</f>
        <v>0</v>
      </c>
      <c r="AI498" s="79">
        <f>SUM(Gosforth:Ermelo!AI498)</f>
        <v>0</v>
      </c>
      <c r="AJ498" s="79">
        <f>SUM(Gosforth:Ermelo!AJ498)</f>
        <v>0</v>
      </c>
      <c r="AK498" s="79">
        <f>SUM(Gosforth:Ermelo!AK498)</f>
        <v>0</v>
      </c>
      <c r="AL498" s="79">
        <f>SUM(Gosforth:Ermelo!AL498)</f>
        <v>0</v>
      </c>
      <c r="AM498" s="79">
        <f>SUM(Gosforth:Ermelo!AM498)</f>
        <v>0</v>
      </c>
      <c r="AN498" s="79">
        <f>SUM(Gosforth:Ermelo!AN498)</f>
        <v>0</v>
      </c>
      <c r="AO498" s="79">
        <f>SUM(Gosforth:Ermelo!AO498)</f>
        <v>0</v>
      </c>
      <c r="AP498" s="79">
        <f>SUM(Gosforth:Ermelo!AP498)</f>
        <v>0</v>
      </c>
      <c r="AQ498" s="79">
        <f>SUM(Gosforth:Ermelo!AQ498)</f>
        <v>0</v>
      </c>
      <c r="AR498" s="79">
        <f>SUM(Gosforth:Ermelo!AR498)</f>
        <v>0</v>
      </c>
      <c r="AS498" s="78">
        <f>SUM(Gosforth:Ermelo!AS498)</f>
        <v>0</v>
      </c>
      <c r="AT498" s="80">
        <f>SUM(Gosforth:Ermelo!AT498)</f>
        <v>0</v>
      </c>
      <c r="AU498" s="79">
        <f>SUM(Gosforth:Ermelo!AU498)</f>
        <v>0</v>
      </c>
      <c r="AV498" s="79">
        <f>SUM(Gosforth:Ermelo!AV498)</f>
        <v>0</v>
      </c>
      <c r="AW498" s="79">
        <f>SUM(Gosforth:Ermelo!AW498)</f>
        <v>0</v>
      </c>
      <c r="AX498" s="79">
        <f>SUM(Gosforth:Ermelo!AX498)</f>
        <v>0</v>
      </c>
      <c r="AY498" s="79">
        <f>SUM(Gosforth:Ermelo!AY498)</f>
        <v>0</v>
      </c>
      <c r="AZ498" s="79">
        <f>SUM(Gosforth:Ermelo!AZ498)</f>
        <v>0</v>
      </c>
      <c r="BA498" s="79">
        <f>SUM(Gosforth:Ermelo!BA498)</f>
        <v>0</v>
      </c>
      <c r="BB498" s="79">
        <f>SUM(Gosforth:Ermelo!BB498)</f>
        <v>0</v>
      </c>
      <c r="BC498" s="79">
        <f>SUM(Gosforth:Ermelo!BC498)</f>
        <v>0</v>
      </c>
      <c r="BD498" s="79">
        <f>SUM(Gosforth:Ermelo!BD498)</f>
        <v>0</v>
      </c>
      <c r="BE498" s="78">
        <f>SUM(Gosforth:Ermelo!BE498)</f>
        <v>0</v>
      </c>
      <c r="BF498" s="80">
        <f>SUM(Gosforth:Ermelo!BF498)</f>
        <v>0</v>
      </c>
      <c r="BG498" s="79">
        <f>SUM(Gosforth:Ermelo!BG498)</f>
        <v>0</v>
      </c>
      <c r="BH498" s="79">
        <f>SUM(Gosforth:Ermelo!BH498)</f>
        <v>0</v>
      </c>
      <c r="BI498" s="79">
        <f>SUM(Gosforth:Ermelo!BI498)</f>
        <v>0</v>
      </c>
      <c r="BJ498" s="79">
        <f>SUM(Gosforth:Ermelo!BJ498)</f>
        <v>0</v>
      </c>
      <c r="BK498" s="79">
        <f>SUM(Gosforth:Ermelo!BK498)</f>
        <v>0</v>
      </c>
      <c r="BL498" s="79">
        <f>SUM(Gosforth:Ermelo!BL498)</f>
        <v>0</v>
      </c>
      <c r="BM498" s="79">
        <f>SUM(Gosforth:Ermelo!BM498)</f>
        <v>0</v>
      </c>
      <c r="BN498" s="79">
        <f>SUM(Gosforth:Ermelo!BN498)</f>
        <v>0</v>
      </c>
      <c r="BO498" s="79">
        <f>SUM(Gosforth:Ermelo!BO498)</f>
        <v>0</v>
      </c>
      <c r="BP498" s="79">
        <f>SUM(Gosforth:Ermelo!BP498)</f>
        <v>0</v>
      </c>
      <c r="BQ498" s="78">
        <f>SUM(Gosforth:Ermelo!BQ498)</f>
        <v>0</v>
      </c>
      <c r="BR498" s="80">
        <f>SUM(Gosforth:Ermelo!BR498)</f>
        <v>0</v>
      </c>
      <c r="BS498" s="79">
        <f>SUM(Gosforth:Ermelo!BS498)</f>
        <v>0</v>
      </c>
      <c r="BT498" s="79">
        <f>SUM(Gosforth:Ermelo!BT498)</f>
        <v>0</v>
      </c>
      <c r="BU498" s="79">
        <f>SUM(Gosforth:Ermelo!BU498)</f>
        <v>0</v>
      </c>
      <c r="BV498" s="79">
        <f>SUM(Gosforth:Ermelo!BV498)</f>
        <v>0</v>
      </c>
      <c r="BW498" s="79">
        <f>SUM(Gosforth:Ermelo!BW498)</f>
        <v>0</v>
      </c>
      <c r="BX498" s="79">
        <f>SUM(Gosforth:Ermelo!BX498)</f>
        <v>0</v>
      </c>
      <c r="BY498" s="79">
        <f>SUM(Gosforth:Ermelo!BY498)</f>
        <v>0</v>
      </c>
      <c r="BZ498" s="79">
        <f>SUM(Gosforth:Ermelo!BZ498)</f>
        <v>0</v>
      </c>
      <c r="CA498" s="79">
        <f>SUM(Gosforth:Ermelo!CA498)</f>
        <v>0</v>
      </c>
      <c r="CB498" s="79">
        <f>SUM(Gosforth:Ermelo!CB498)</f>
        <v>0</v>
      </c>
      <c r="CC498" s="78">
        <f>SUM(Gosforth:Ermelo!CC498)</f>
        <v>0</v>
      </c>
      <c r="CD498" s="41" t="s">
        <v>54</v>
      </c>
    </row>
    <row r="499" spans="2:82" ht="15">
      <c r="B499" s="25" t="s">
        <v>920</v>
      </c>
      <c r="C499" s="28" t="s">
        <v>921</v>
      </c>
      <c r="D499" s="29" t="s">
        <v>861</v>
      </c>
      <c r="E499" s="266">
        <f>SUM(Gosforth:Ermelo!E499)</f>
        <v>5</v>
      </c>
      <c r="F499" s="221" t="b">
        <f>(Gosforth!G499+Dalpark!G499+Leandra!G499+Trichardt!G499+Ermelo!G499)=G499</f>
        <v>1</v>
      </c>
      <c r="G499" s="76">
        <f t="shared" si="132"/>
        <v>500000</v>
      </c>
      <c r="H499" s="77">
        <f>SUM(Gosforth:Ermelo!H499)</f>
        <v>0</v>
      </c>
      <c r="I499" s="78">
        <f>SUM(Gosforth:Ermelo!I499)</f>
        <v>0</v>
      </c>
      <c r="J499" s="77">
        <f>SUM(Gosforth:Ermelo!J499)</f>
        <v>0</v>
      </c>
      <c r="K499" s="79">
        <f>SUM(Gosforth:Ermelo!K499)</f>
        <v>0</v>
      </c>
      <c r="L499" s="79">
        <f>SUM(Gosforth:Ermelo!L499)</f>
        <v>0</v>
      </c>
      <c r="M499" s="79">
        <f>SUM(Gosforth:Ermelo!M499)</f>
        <v>0</v>
      </c>
      <c r="N499" s="79">
        <f>SUM(Gosforth:Ermelo!N499)</f>
        <v>0</v>
      </c>
      <c r="O499" s="79">
        <f>SUM(Gosforth:Ermelo!O499)</f>
        <v>0</v>
      </c>
      <c r="P499" s="79">
        <f>SUM(Gosforth:Ermelo!P499)</f>
        <v>0</v>
      </c>
      <c r="Q499" s="79">
        <f>SUM(Gosforth:Ermelo!Q499)</f>
        <v>0</v>
      </c>
      <c r="R499" s="79">
        <f>SUM(Gosforth:Ermelo!R499)</f>
        <v>0</v>
      </c>
      <c r="S499" s="79">
        <f>SUM(Gosforth:Ermelo!S499)</f>
        <v>0</v>
      </c>
      <c r="T499" s="79">
        <f>SUM(Gosforth:Ermelo!T499)</f>
        <v>0</v>
      </c>
      <c r="U499" s="78">
        <f>SUM(Gosforth:Ermelo!U499)</f>
        <v>83333.350000000006</v>
      </c>
      <c r="V499" s="77">
        <f>SUM(Gosforth:Ermelo!V499)</f>
        <v>0</v>
      </c>
      <c r="W499" s="79">
        <f>SUM(Gosforth:Ermelo!W499)</f>
        <v>0</v>
      </c>
      <c r="X499" s="79">
        <f>SUM(Gosforth:Ermelo!X499)</f>
        <v>0</v>
      </c>
      <c r="Y499" s="79">
        <f>SUM(Gosforth:Ermelo!Y499)</f>
        <v>0</v>
      </c>
      <c r="Z499" s="79">
        <f>SUM(Gosforth:Ermelo!Z499)</f>
        <v>0</v>
      </c>
      <c r="AA499" s="79">
        <f>SUM(Gosforth:Ermelo!AA499)</f>
        <v>0</v>
      </c>
      <c r="AB499" s="79">
        <f>SUM(Gosforth:Ermelo!AB499)</f>
        <v>0</v>
      </c>
      <c r="AC499" s="79">
        <f>SUM(Gosforth:Ermelo!AC499)</f>
        <v>0</v>
      </c>
      <c r="AD499" s="79">
        <f>SUM(Gosforth:Ermelo!AD499)</f>
        <v>0</v>
      </c>
      <c r="AE499" s="79">
        <f>SUM(Gosforth:Ermelo!AE499)</f>
        <v>0</v>
      </c>
      <c r="AF499" s="79">
        <f>SUM(Gosforth:Ermelo!AF499)</f>
        <v>0</v>
      </c>
      <c r="AG499" s="78">
        <f>SUM(Gosforth:Ermelo!AG499)</f>
        <v>83333.350000000006</v>
      </c>
      <c r="AH499" s="80">
        <f>SUM(Gosforth:Ermelo!AH499)</f>
        <v>0</v>
      </c>
      <c r="AI499" s="79">
        <f>SUM(Gosforth:Ermelo!AI499)</f>
        <v>0</v>
      </c>
      <c r="AJ499" s="79">
        <f>SUM(Gosforth:Ermelo!AJ499)</f>
        <v>0</v>
      </c>
      <c r="AK499" s="79">
        <f>SUM(Gosforth:Ermelo!AK499)</f>
        <v>0</v>
      </c>
      <c r="AL499" s="79">
        <f>SUM(Gosforth:Ermelo!AL499)</f>
        <v>0</v>
      </c>
      <c r="AM499" s="79">
        <f>SUM(Gosforth:Ermelo!AM499)</f>
        <v>0</v>
      </c>
      <c r="AN499" s="79">
        <f>SUM(Gosforth:Ermelo!AN499)</f>
        <v>0</v>
      </c>
      <c r="AO499" s="79">
        <f>SUM(Gosforth:Ermelo!AO499)</f>
        <v>0</v>
      </c>
      <c r="AP499" s="79">
        <f>SUM(Gosforth:Ermelo!AP499)</f>
        <v>0</v>
      </c>
      <c r="AQ499" s="79">
        <f>SUM(Gosforth:Ermelo!AQ499)</f>
        <v>0</v>
      </c>
      <c r="AR499" s="79">
        <f>SUM(Gosforth:Ermelo!AR499)</f>
        <v>0</v>
      </c>
      <c r="AS499" s="78">
        <f>SUM(Gosforth:Ermelo!AS499)</f>
        <v>83333.350000000006</v>
      </c>
      <c r="AT499" s="80">
        <f>SUM(Gosforth:Ermelo!AT499)</f>
        <v>0</v>
      </c>
      <c r="AU499" s="79">
        <f>SUM(Gosforth:Ermelo!AU499)</f>
        <v>0</v>
      </c>
      <c r="AV499" s="79">
        <f>SUM(Gosforth:Ermelo!AV499)</f>
        <v>0</v>
      </c>
      <c r="AW499" s="79">
        <f>SUM(Gosforth:Ermelo!AW499)</f>
        <v>0</v>
      </c>
      <c r="AX499" s="79">
        <f>SUM(Gosforth:Ermelo!AX499)</f>
        <v>0</v>
      </c>
      <c r="AY499" s="79">
        <f>SUM(Gosforth:Ermelo!AY499)</f>
        <v>0</v>
      </c>
      <c r="AZ499" s="79">
        <f>SUM(Gosforth:Ermelo!AZ499)</f>
        <v>0</v>
      </c>
      <c r="BA499" s="79">
        <f>SUM(Gosforth:Ermelo!BA499)</f>
        <v>0</v>
      </c>
      <c r="BB499" s="79">
        <f>SUM(Gosforth:Ermelo!BB499)</f>
        <v>0</v>
      </c>
      <c r="BC499" s="79">
        <f>SUM(Gosforth:Ermelo!BC499)</f>
        <v>0</v>
      </c>
      <c r="BD499" s="79">
        <f>SUM(Gosforth:Ermelo!BD499)</f>
        <v>0</v>
      </c>
      <c r="BE499" s="78">
        <f>SUM(Gosforth:Ermelo!BE499)</f>
        <v>83333.350000000006</v>
      </c>
      <c r="BF499" s="80">
        <f>SUM(Gosforth:Ermelo!BF499)</f>
        <v>0</v>
      </c>
      <c r="BG499" s="79">
        <f>SUM(Gosforth:Ermelo!BG499)</f>
        <v>0</v>
      </c>
      <c r="BH499" s="79">
        <f>SUM(Gosforth:Ermelo!BH499)</f>
        <v>0</v>
      </c>
      <c r="BI499" s="79">
        <f>SUM(Gosforth:Ermelo!BI499)</f>
        <v>0</v>
      </c>
      <c r="BJ499" s="79">
        <f>SUM(Gosforth:Ermelo!BJ499)</f>
        <v>0</v>
      </c>
      <c r="BK499" s="79">
        <f>SUM(Gosforth:Ermelo!BK499)</f>
        <v>0</v>
      </c>
      <c r="BL499" s="79">
        <f>SUM(Gosforth:Ermelo!BL499)</f>
        <v>0</v>
      </c>
      <c r="BM499" s="79">
        <f>SUM(Gosforth:Ermelo!BM499)</f>
        <v>0</v>
      </c>
      <c r="BN499" s="79">
        <f>SUM(Gosforth:Ermelo!BN499)</f>
        <v>0</v>
      </c>
      <c r="BO499" s="79">
        <f>SUM(Gosforth:Ermelo!BO499)</f>
        <v>0</v>
      </c>
      <c r="BP499" s="79">
        <f>SUM(Gosforth:Ermelo!BP499)</f>
        <v>0</v>
      </c>
      <c r="BQ499" s="78">
        <f>SUM(Gosforth:Ermelo!BQ499)</f>
        <v>83333.350000000006</v>
      </c>
      <c r="BR499" s="80">
        <f>SUM(Gosforth:Ermelo!BR499)</f>
        <v>0</v>
      </c>
      <c r="BS499" s="79">
        <f>SUM(Gosforth:Ermelo!BS499)</f>
        <v>0</v>
      </c>
      <c r="BT499" s="79">
        <f>SUM(Gosforth:Ermelo!BT499)</f>
        <v>0</v>
      </c>
      <c r="BU499" s="79">
        <f>SUM(Gosforth:Ermelo!BU499)</f>
        <v>0</v>
      </c>
      <c r="BV499" s="79">
        <f>SUM(Gosforth:Ermelo!BV499)</f>
        <v>0</v>
      </c>
      <c r="BW499" s="79">
        <f>SUM(Gosforth:Ermelo!BW499)</f>
        <v>0</v>
      </c>
      <c r="BX499" s="79">
        <f>SUM(Gosforth:Ermelo!BX499)</f>
        <v>0</v>
      </c>
      <c r="BY499" s="79">
        <f>SUM(Gosforth:Ermelo!BY499)</f>
        <v>0</v>
      </c>
      <c r="BZ499" s="79">
        <f>SUM(Gosforth:Ermelo!BZ499)</f>
        <v>0</v>
      </c>
      <c r="CA499" s="79">
        <f>SUM(Gosforth:Ermelo!CA499)</f>
        <v>0</v>
      </c>
      <c r="CB499" s="79">
        <f>SUM(Gosforth:Ermelo!CB499)</f>
        <v>0</v>
      </c>
      <c r="CC499" s="78">
        <f>SUM(Gosforth:Ermelo!CC499)</f>
        <v>83333.25</v>
      </c>
      <c r="CD499" s="41" t="s">
        <v>54</v>
      </c>
    </row>
    <row r="500" spans="2:82" ht="15">
      <c r="B500" s="25" t="s">
        <v>922</v>
      </c>
      <c r="C500" s="28" t="s">
        <v>923</v>
      </c>
      <c r="D500" s="29" t="s">
        <v>92</v>
      </c>
      <c r="E500" s="266">
        <f>SUM(Gosforth:Ermelo!E500)</f>
        <v>5</v>
      </c>
      <c r="F500" s="221" t="b">
        <f>(Gosforth!G500+Dalpark!G500+Leandra!G500+Trichardt!G500+Ermelo!G500)=G500</f>
        <v>1</v>
      </c>
      <c r="G500" s="76">
        <f t="shared" si="132"/>
        <v>0</v>
      </c>
      <c r="H500" s="77">
        <f>SUM(Gosforth:Ermelo!H500)</f>
        <v>0</v>
      </c>
      <c r="I500" s="78">
        <f>SUM(Gosforth:Ermelo!I500)</f>
        <v>0</v>
      </c>
      <c r="J500" s="77">
        <f>SUM(Gosforth:Ermelo!J500)</f>
        <v>0</v>
      </c>
      <c r="K500" s="79">
        <f>SUM(Gosforth:Ermelo!K500)</f>
        <v>0</v>
      </c>
      <c r="L500" s="79">
        <f>SUM(Gosforth:Ermelo!L500)</f>
        <v>0</v>
      </c>
      <c r="M500" s="79">
        <f>SUM(Gosforth:Ermelo!M500)</f>
        <v>0</v>
      </c>
      <c r="N500" s="79">
        <f>SUM(Gosforth:Ermelo!N500)</f>
        <v>0</v>
      </c>
      <c r="O500" s="79">
        <f>SUM(Gosforth:Ermelo!O500)</f>
        <v>0</v>
      </c>
      <c r="P500" s="79">
        <f>SUM(Gosforth:Ermelo!P500)</f>
        <v>0</v>
      </c>
      <c r="Q500" s="79">
        <f>SUM(Gosforth:Ermelo!Q500)</f>
        <v>0</v>
      </c>
      <c r="R500" s="79">
        <f>SUM(Gosforth:Ermelo!R500)</f>
        <v>0</v>
      </c>
      <c r="S500" s="79">
        <f>SUM(Gosforth:Ermelo!S500)</f>
        <v>0</v>
      </c>
      <c r="T500" s="79">
        <f>SUM(Gosforth:Ermelo!T500)</f>
        <v>0</v>
      </c>
      <c r="U500" s="78">
        <f>SUM(Gosforth:Ermelo!U500)</f>
        <v>0</v>
      </c>
      <c r="V500" s="77">
        <f>SUM(Gosforth:Ermelo!V500)</f>
        <v>0</v>
      </c>
      <c r="W500" s="79">
        <f>SUM(Gosforth:Ermelo!W500)</f>
        <v>0</v>
      </c>
      <c r="X500" s="79">
        <f>SUM(Gosforth:Ermelo!X500)</f>
        <v>0</v>
      </c>
      <c r="Y500" s="79">
        <f>SUM(Gosforth:Ermelo!Y500)</f>
        <v>0</v>
      </c>
      <c r="Z500" s="79">
        <f>SUM(Gosforth:Ermelo!Z500)</f>
        <v>0</v>
      </c>
      <c r="AA500" s="79">
        <f>SUM(Gosforth:Ermelo!AA500)</f>
        <v>0</v>
      </c>
      <c r="AB500" s="79">
        <f>SUM(Gosforth:Ermelo!AB500)</f>
        <v>0</v>
      </c>
      <c r="AC500" s="79">
        <f>SUM(Gosforth:Ermelo!AC500)</f>
        <v>0</v>
      </c>
      <c r="AD500" s="79">
        <f>SUM(Gosforth:Ermelo!AD500)</f>
        <v>0</v>
      </c>
      <c r="AE500" s="79">
        <f>SUM(Gosforth:Ermelo!AE500)</f>
        <v>0</v>
      </c>
      <c r="AF500" s="79">
        <f>SUM(Gosforth:Ermelo!AF500)</f>
        <v>0</v>
      </c>
      <c r="AG500" s="78">
        <f>SUM(Gosforth:Ermelo!AG500)</f>
        <v>0</v>
      </c>
      <c r="AH500" s="80">
        <f>SUM(Gosforth:Ermelo!AH500)</f>
        <v>0</v>
      </c>
      <c r="AI500" s="79">
        <f>SUM(Gosforth:Ermelo!AI500)</f>
        <v>0</v>
      </c>
      <c r="AJ500" s="79">
        <f>SUM(Gosforth:Ermelo!AJ500)</f>
        <v>0</v>
      </c>
      <c r="AK500" s="79">
        <f>SUM(Gosforth:Ermelo!AK500)</f>
        <v>0</v>
      </c>
      <c r="AL500" s="79">
        <f>SUM(Gosforth:Ermelo!AL500)</f>
        <v>0</v>
      </c>
      <c r="AM500" s="79">
        <f>SUM(Gosforth:Ermelo!AM500)</f>
        <v>0</v>
      </c>
      <c r="AN500" s="79">
        <f>SUM(Gosforth:Ermelo!AN500)</f>
        <v>0</v>
      </c>
      <c r="AO500" s="79">
        <f>SUM(Gosforth:Ermelo!AO500)</f>
        <v>0</v>
      </c>
      <c r="AP500" s="79">
        <f>SUM(Gosforth:Ermelo!AP500)</f>
        <v>0</v>
      </c>
      <c r="AQ500" s="79">
        <f>SUM(Gosforth:Ermelo!AQ500)</f>
        <v>0</v>
      </c>
      <c r="AR500" s="79">
        <f>SUM(Gosforth:Ermelo!AR500)</f>
        <v>0</v>
      </c>
      <c r="AS500" s="78">
        <f>SUM(Gosforth:Ermelo!AS500)</f>
        <v>0</v>
      </c>
      <c r="AT500" s="80">
        <f>SUM(Gosforth:Ermelo!AT500)</f>
        <v>0</v>
      </c>
      <c r="AU500" s="79">
        <f>SUM(Gosforth:Ermelo!AU500)</f>
        <v>0</v>
      </c>
      <c r="AV500" s="79">
        <f>SUM(Gosforth:Ermelo!AV500)</f>
        <v>0</v>
      </c>
      <c r="AW500" s="79">
        <f>SUM(Gosforth:Ermelo!AW500)</f>
        <v>0</v>
      </c>
      <c r="AX500" s="79">
        <f>SUM(Gosforth:Ermelo!AX500)</f>
        <v>0</v>
      </c>
      <c r="AY500" s="79">
        <f>SUM(Gosforth:Ermelo!AY500)</f>
        <v>0</v>
      </c>
      <c r="AZ500" s="79">
        <f>SUM(Gosforth:Ermelo!AZ500)</f>
        <v>0</v>
      </c>
      <c r="BA500" s="79">
        <f>SUM(Gosforth:Ermelo!BA500)</f>
        <v>0</v>
      </c>
      <c r="BB500" s="79">
        <f>SUM(Gosforth:Ermelo!BB500)</f>
        <v>0</v>
      </c>
      <c r="BC500" s="79">
        <f>SUM(Gosforth:Ermelo!BC500)</f>
        <v>0</v>
      </c>
      <c r="BD500" s="79">
        <f>SUM(Gosforth:Ermelo!BD500)</f>
        <v>0</v>
      </c>
      <c r="BE500" s="78">
        <f>SUM(Gosforth:Ermelo!BE500)</f>
        <v>0</v>
      </c>
      <c r="BF500" s="80">
        <f>SUM(Gosforth:Ermelo!BF500)</f>
        <v>0</v>
      </c>
      <c r="BG500" s="79">
        <f>SUM(Gosforth:Ermelo!BG500)</f>
        <v>0</v>
      </c>
      <c r="BH500" s="79">
        <f>SUM(Gosforth:Ermelo!BH500)</f>
        <v>0</v>
      </c>
      <c r="BI500" s="79">
        <f>SUM(Gosforth:Ermelo!BI500)</f>
        <v>0</v>
      </c>
      <c r="BJ500" s="79">
        <f>SUM(Gosforth:Ermelo!BJ500)</f>
        <v>0</v>
      </c>
      <c r="BK500" s="79">
        <f>SUM(Gosforth:Ermelo!BK500)</f>
        <v>0</v>
      </c>
      <c r="BL500" s="79">
        <f>SUM(Gosforth:Ermelo!BL500)</f>
        <v>0</v>
      </c>
      <c r="BM500" s="79">
        <f>SUM(Gosforth:Ermelo!BM500)</f>
        <v>0</v>
      </c>
      <c r="BN500" s="79">
        <f>SUM(Gosforth:Ermelo!BN500)</f>
        <v>0</v>
      </c>
      <c r="BO500" s="79">
        <f>SUM(Gosforth:Ermelo!BO500)</f>
        <v>0</v>
      </c>
      <c r="BP500" s="79">
        <f>SUM(Gosforth:Ermelo!BP500)</f>
        <v>0</v>
      </c>
      <c r="BQ500" s="78">
        <f>SUM(Gosforth:Ermelo!BQ500)</f>
        <v>0</v>
      </c>
      <c r="BR500" s="80">
        <f>SUM(Gosforth:Ermelo!BR500)</f>
        <v>0</v>
      </c>
      <c r="BS500" s="79">
        <f>SUM(Gosforth:Ermelo!BS500)</f>
        <v>0</v>
      </c>
      <c r="BT500" s="79">
        <f>SUM(Gosforth:Ermelo!BT500)</f>
        <v>0</v>
      </c>
      <c r="BU500" s="79">
        <f>SUM(Gosforth:Ermelo!BU500)</f>
        <v>0</v>
      </c>
      <c r="BV500" s="79">
        <f>SUM(Gosforth:Ermelo!BV500)</f>
        <v>0</v>
      </c>
      <c r="BW500" s="79">
        <f>SUM(Gosforth:Ermelo!BW500)</f>
        <v>0</v>
      </c>
      <c r="BX500" s="79">
        <f>SUM(Gosforth:Ermelo!BX500)</f>
        <v>0</v>
      </c>
      <c r="BY500" s="79">
        <f>SUM(Gosforth:Ermelo!BY500)</f>
        <v>0</v>
      </c>
      <c r="BZ500" s="79">
        <f>SUM(Gosforth:Ermelo!BZ500)</f>
        <v>0</v>
      </c>
      <c r="CA500" s="79">
        <f>SUM(Gosforth:Ermelo!CA500)</f>
        <v>0</v>
      </c>
      <c r="CB500" s="79">
        <f>SUM(Gosforth:Ermelo!CB500)</f>
        <v>0</v>
      </c>
      <c r="CC500" s="78">
        <f>SUM(Gosforth:Ermelo!CC500)</f>
        <v>0</v>
      </c>
      <c r="CD500" s="41" t="s">
        <v>54</v>
      </c>
    </row>
    <row r="501" spans="2:82" ht="30">
      <c r="B501" s="25" t="s">
        <v>924</v>
      </c>
      <c r="C501" s="280" t="str">
        <f>"Nominated Subcontract Contract Participation Works and Services (including Provisional Sums and allowances in the Nominated Subcontract for Schedule D series ("&amp; TEXT(F501,"##,###,###") &amp;")"</f>
        <v>Nominated Subcontract Contract Participation Works and Services (including Provisional Sums and allowances in the Nominated Subcontract for Schedule D series (TRUE)</v>
      </c>
      <c r="D501" s="29" t="s">
        <v>351</v>
      </c>
      <c r="E501" s="266">
        <f>SUM(Gosforth:Ermelo!E501)</f>
        <v>5</v>
      </c>
      <c r="F501" s="221" t="b">
        <f>(Gosforth!G501+Dalpark!G501+Leandra!G501+Trichardt!G501+Ermelo!G501)=G501</f>
        <v>1</v>
      </c>
      <c r="G501" s="76">
        <f t="shared" si="132"/>
        <v>10800000</v>
      </c>
      <c r="H501" s="77">
        <f>SUM(Gosforth:Ermelo!H501)</f>
        <v>0</v>
      </c>
      <c r="I501" s="78">
        <f>SUM(Gosforth:Ermelo!I501)</f>
        <v>0</v>
      </c>
      <c r="J501" s="77">
        <f>SUM(Gosforth:Ermelo!J501)</f>
        <v>0</v>
      </c>
      <c r="K501" s="79">
        <f>SUM(Gosforth:Ermelo!K501)</f>
        <v>0</v>
      </c>
      <c r="L501" s="79">
        <f>SUM(Gosforth:Ermelo!L501)</f>
        <v>0</v>
      </c>
      <c r="M501" s="79">
        <f>SUM(Gosforth:Ermelo!M501)</f>
        <v>0</v>
      </c>
      <c r="N501" s="79">
        <f>SUM(Gosforth:Ermelo!N501)</f>
        <v>0</v>
      </c>
      <c r="O501" s="79">
        <f>SUM(Gosforth:Ermelo!O501)</f>
        <v>0</v>
      </c>
      <c r="P501" s="79">
        <f>SUM(Gosforth:Ermelo!P501)</f>
        <v>0</v>
      </c>
      <c r="Q501" s="79">
        <f>SUM(Gosforth:Ermelo!Q501)</f>
        <v>0</v>
      </c>
      <c r="R501" s="79">
        <f>SUM(Gosforth:Ermelo!R501)</f>
        <v>0</v>
      </c>
      <c r="S501" s="79">
        <f>SUM(Gosforth:Ermelo!S501)</f>
        <v>0</v>
      </c>
      <c r="T501" s="79">
        <f>SUM(Gosforth:Ermelo!T501)</f>
        <v>0</v>
      </c>
      <c r="U501" s="78">
        <f>SUM(Gosforth:Ermelo!U501)</f>
        <v>1800000</v>
      </c>
      <c r="V501" s="77">
        <f>SUM(Gosforth:Ermelo!V501)</f>
        <v>0</v>
      </c>
      <c r="W501" s="79">
        <f>SUM(Gosforth:Ermelo!W501)</f>
        <v>0</v>
      </c>
      <c r="X501" s="79">
        <f>SUM(Gosforth:Ermelo!X501)</f>
        <v>0</v>
      </c>
      <c r="Y501" s="79">
        <f>SUM(Gosforth:Ermelo!Y501)</f>
        <v>0</v>
      </c>
      <c r="Z501" s="79">
        <f>SUM(Gosforth:Ermelo!Z501)</f>
        <v>0</v>
      </c>
      <c r="AA501" s="79">
        <f>SUM(Gosforth:Ermelo!AA501)</f>
        <v>0</v>
      </c>
      <c r="AB501" s="79">
        <f>SUM(Gosforth:Ermelo!AB501)</f>
        <v>0</v>
      </c>
      <c r="AC501" s="79">
        <f>SUM(Gosforth:Ermelo!AC501)</f>
        <v>0</v>
      </c>
      <c r="AD501" s="79">
        <f>SUM(Gosforth:Ermelo!AD501)</f>
        <v>0</v>
      </c>
      <c r="AE501" s="79">
        <f>SUM(Gosforth:Ermelo!AE501)</f>
        <v>0</v>
      </c>
      <c r="AF501" s="79">
        <f>SUM(Gosforth:Ermelo!AF501)</f>
        <v>0</v>
      </c>
      <c r="AG501" s="78">
        <f>SUM(Gosforth:Ermelo!AG501)</f>
        <v>1800000</v>
      </c>
      <c r="AH501" s="80">
        <f>SUM(Gosforth:Ermelo!AH501)</f>
        <v>0</v>
      </c>
      <c r="AI501" s="79">
        <f>SUM(Gosforth:Ermelo!AI501)</f>
        <v>0</v>
      </c>
      <c r="AJ501" s="79">
        <f>SUM(Gosforth:Ermelo!AJ501)</f>
        <v>0</v>
      </c>
      <c r="AK501" s="79">
        <f>SUM(Gosforth:Ermelo!AK501)</f>
        <v>0</v>
      </c>
      <c r="AL501" s="79">
        <f>SUM(Gosforth:Ermelo!AL501)</f>
        <v>0</v>
      </c>
      <c r="AM501" s="79">
        <f>SUM(Gosforth:Ermelo!AM501)</f>
        <v>0</v>
      </c>
      <c r="AN501" s="79">
        <f>SUM(Gosforth:Ermelo!AN501)</f>
        <v>0</v>
      </c>
      <c r="AO501" s="79">
        <f>SUM(Gosforth:Ermelo!AO501)</f>
        <v>0</v>
      </c>
      <c r="AP501" s="79">
        <f>SUM(Gosforth:Ermelo!AP501)</f>
        <v>0</v>
      </c>
      <c r="AQ501" s="79">
        <f>SUM(Gosforth:Ermelo!AQ501)</f>
        <v>0</v>
      </c>
      <c r="AR501" s="79">
        <f>SUM(Gosforth:Ermelo!AR501)</f>
        <v>0</v>
      </c>
      <c r="AS501" s="78">
        <f>SUM(Gosforth:Ermelo!AS501)</f>
        <v>1800000</v>
      </c>
      <c r="AT501" s="80">
        <f>SUM(Gosforth:Ermelo!AT501)</f>
        <v>0</v>
      </c>
      <c r="AU501" s="79">
        <f>SUM(Gosforth:Ermelo!AU501)</f>
        <v>0</v>
      </c>
      <c r="AV501" s="79">
        <f>SUM(Gosforth:Ermelo!AV501)</f>
        <v>0</v>
      </c>
      <c r="AW501" s="79">
        <f>SUM(Gosforth:Ermelo!AW501)</f>
        <v>0</v>
      </c>
      <c r="AX501" s="79">
        <f>SUM(Gosforth:Ermelo!AX501)</f>
        <v>0</v>
      </c>
      <c r="AY501" s="79">
        <f>SUM(Gosforth:Ermelo!AY501)</f>
        <v>0</v>
      </c>
      <c r="AZ501" s="79">
        <f>SUM(Gosforth:Ermelo!AZ501)</f>
        <v>0</v>
      </c>
      <c r="BA501" s="79">
        <f>SUM(Gosforth:Ermelo!BA501)</f>
        <v>0</v>
      </c>
      <c r="BB501" s="79">
        <f>SUM(Gosforth:Ermelo!BB501)</f>
        <v>0</v>
      </c>
      <c r="BC501" s="79">
        <f>SUM(Gosforth:Ermelo!BC501)</f>
        <v>0</v>
      </c>
      <c r="BD501" s="79">
        <f>SUM(Gosforth:Ermelo!BD501)</f>
        <v>0</v>
      </c>
      <c r="BE501" s="78">
        <f>SUM(Gosforth:Ermelo!BE501)</f>
        <v>1800000</v>
      </c>
      <c r="BF501" s="80">
        <f>SUM(Gosforth:Ermelo!BF501)</f>
        <v>0</v>
      </c>
      <c r="BG501" s="79">
        <f>SUM(Gosforth:Ermelo!BG501)</f>
        <v>0</v>
      </c>
      <c r="BH501" s="79">
        <f>SUM(Gosforth:Ermelo!BH501)</f>
        <v>0</v>
      </c>
      <c r="BI501" s="79">
        <f>SUM(Gosforth:Ermelo!BI501)</f>
        <v>0</v>
      </c>
      <c r="BJ501" s="79">
        <f>SUM(Gosforth:Ermelo!BJ501)</f>
        <v>0</v>
      </c>
      <c r="BK501" s="79">
        <f>SUM(Gosforth:Ermelo!BK501)</f>
        <v>0</v>
      </c>
      <c r="BL501" s="79">
        <f>SUM(Gosforth:Ermelo!BL501)</f>
        <v>0</v>
      </c>
      <c r="BM501" s="79">
        <f>SUM(Gosforth:Ermelo!BM501)</f>
        <v>0</v>
      </c>
      <c r="BN501" s="79">
        <f>SUM(Gosforth:Ermelo!BN501)</f>
        <v>0</v>
      </c>
      <c r="BO501" s="79">
        <f>SUM(Gosforth:Ermelo!BO501)</f>
        <v>0</v>
      </c>
      <c r="BP501" s="79">
        <f>SUM(Gosforth:Ermelo!BP501)</f>
        <v>0</v>
      </c>
      <c r="BQ501" s="78">
        <f>SUM(Gosforth:Ermelo!BQ501)</f>
        <v>1800000</v>
      </c>
      <c r="BR501" s="80">
        <f>SUM(Gosforth:Ermelo!BR501)</f>
        <v>0</v>
      </c>
      <c r="BS501" s="79">
        <f>SUM(Gosforth:Ermelo!BS501)</f>
        <v>0</v>
      </c>
      <c r="BT501" s="79">
        <f>SUM(Gosforth:Ermelo!BT501)</f>
        <v>0</v>
      </c>
      <c r="BU501" s="79">
        <f>SUM(Gosforth:Ermelo!BU501)</f>
        <v>0</v>
      </c>
      <c r="BV501" s="79">
        <f>SUM(Gosforth:Ermelo!BV501)</f>
        <v>0</v>
      </c>
      <c r="BW501" s="79">
        <f>SUM(Gosforth:Ermelo!BW501)</f>
        <v>0</v>
      </c>
      <c r="BX501" s="79">
        <f>SUM(Gosforth:Ermelo!BX501)</f>
        <v>0</v>
      </c>
      <c r="BY501" s="79">
        <f>SUM(Gosforth:Ermelo!BY501)</f>
        <v>0</v>
      </c>
      <c r="BZ501" s="79">
        <f>SUM(Gosforth:Ermelo!BZ501)</f>
        <v>0</v>
      </c>
      <c r="CA501" s="79">
        <f>SUM(Gosforth:Ermelo!CA501)</f>
        <v>0</v>
      </c>
      <c r="CB501" s="79">
        <f>SUM(Gosforth:Ermelo!CB501)</f>
        <v>0</v>
      </c>
      <c r="CC501" s="78">
        <f>SUM(Gosforth:Ermelo!CC501)</f>
        <v>1800000</v>
      </c>
      <c r="CD501" s="41" t="s">
        <v>54</v>
      </c>
    </row>
    <row r="502" spans="2:82" ht="28" customHeight="1">
      <c r="B502" s="26" t="s">
        <v>925</v>
      </c>
      <c r="C502" s="279" t="str">
        <f>"Nominated Subcontract Contract Participation Works and Services - Overhead charges and Profit in respect of B-6014-a ("&amp; TEXT(F466,"###%") &amp; ")"</f>
        <v>Nominated Subcontract Contract Participation Works and Services - Overhead charges and Profit in respect of B-6014-a (TRUE)</v>
      </c>
      <c r="D502" s="267" t="s">
        <v>353</v>
      </c>
      <c r="E502" s="266">
        <f>SUM(Gosforth:Ermelo!E502)</f>
        <v>10800000</v>
      </c>
      <c r="F502" s="221" t="b">
        <f>(Gosforth!G502+Dalpark!G502+Leandra!G502+Trichardt!G502+Ermelo!G502)=G502</f>
        <v>1</v>
      </c>
      <c r="G502" s="76">
        <f t="shared" si="132"/>
        <v>0</v>
      </c>
      <c r="H502" s="77">
        <f>SUM(Gosforth:Ermelo!H502)</f>
        <v>0</v>
      </c>
      <c r="I502" s="78">
        <f>SUM(Gosforth:Ermelo!I502)</f>
        <v>0</v>
      </c>
      <c r="J502" s="77">
        <f>SUM(Gosforth:Ermelo!J502)</f>
        <v>0</v>
      </c>
      <c r="K502" s="79">
        <f>SUM(Gosforth:Ermelo!K502)</f>
        <v>0</v>
      </c>
      <c r="L502" s="79">
        <f>SUM(Gosforth:Ermelo!L502)</f>
        <v>0</v>
      </c>
      <c r="M502" s="79">
        <f>SUM(Gosforth:Ermelo!M502)</f>
        <v>0</v>
      </c>
      <c r="N502" s="79">
        <f>SUM(Gosforth:Ermelo!N502)</f>
        <v>0</v>
      </c>
      <c r="O502" s="79">
        <f>SUM(Gosforth:Ermelo!O502)</f>
        <v>0</v>
      </c>
      <c r="P502" s="79">
        <f>SUM(Gosforth:Ermelo!P502)</f>
        <v>0</v>
      </c>
      <c r="Q502" s="79">
        <f>SUM(Gosforth:Ermelo!Q502)</f>
        <v>0</v>
      </c>
      <c r="R502" s="79">
        <f>SUM(Gosforth:Ermelo!R502)</f>
        <v>0</v>
      </c>
      <c r="S502" s="79">
        <f>SUM(Gosforth:Ermelo!S502)</f>
        <v>0</v>
      </c>
      <c r="T502" s="79">
        <f>SUM(Gosforth:Ermelo!T502)</f>
        <v>0</v>
      </c>
      <c r="U502" s="78">
        <f>SUM(Gosforth:Ermelo!U502)</f>
        <v>0</v>
      </c>
      <c r="V502" s="77">
        <f>SUM(Gosforth:Ermelo!V502)</f>
        <v>0</v>
      </c>
      <c r="W502" s="79">
        <f>SUM(Gosforth:Ermelo!W502)</f>
        <v>0</v>
      </c>
      <c r="X502" s="79">
        <f>SUM(Gosforth:Ermelo!X502)</f>
        <v>0</v>
      </c>
      <c r="Y502" s="79">
        <f>SUM(Gosforth:Ermelo!Y502)</f>
        <v>0</v>
      </c>
      <c r="Z502" s="79">
        <f>SUM(Gosforth:Ermelo!Z502)</f>
        <v>0</v>
      </c>
      <c r="AA502" s="79">
        <f>SUM(Gosforth:Ermelo!AA502)</f>
        <v>0</v>
      </c>
      <c r="AB502" s="79">
        <f>SUM(Gosforth:Ermelo!AB502)</f>
        <v>0</v>
      </c>
      <c r="AC502" s="79">
        <f>SUM(Gosforth:Ermelo!AC502)</f>
        <v>0</v>
      </c>
      <c r="AD502" s="79">
        <f>SUM(Gosforth:Ermelo!AD502)</f>
        <v>0</v>
      </c>
      <c r="AE502" s="79">
        <f>SUM(Gosforth:Ermelo!AE502)</f>
        <v>0</v>
      </c>
      <c r="AF502" s="79">
        <f>SUM(Gosforth:Ermelo!AF502)</f>
        <v>0</v>
      </c>
      <c r="AG502" s="78">
        <f>SUM(Gosforth:Ermelo!AG502)</f>
        <v>0</v>
      </c>
      <c r="AH502" s="80">
        <f>SUM(Gosforth:Ermelo!AH502)</f>
        <v>0</v>
      </c>
      <c r="AI502" s="79">
        <f>SUM(Gosforth:Ermelo!AI502)</f>
        <v>0</v>
      </c>
      <c r="AJ502" s="79">
        <f>SUM(Gosforth:Ermelo!AJ502)</f>
        <v>0</v>
      </c>
      <c r="AK502" s="79">
        <f>SUM(Gosforth:Ermelo!AK502)</f>
        <v>0</v>
      </c>
      <c r="AL502" s="79">
        <f>SUM(Gosforth:Ermelo!AL502)</f>
        <v>0</v>
      </c>
      <c r="AM502" s="79">
        <f>SUM(Gosforth:Ermelo!AM502)</f>
        <v>0</v>
      </c>
      <c r="AN502" s="79">
        <f>SUM(Gosforth:Ermelo!AN502)</f>
        <v>0</v>
      </c>
      <c r="AO502" s="79">
        <f>SUM(Gosforth:Ermelo!AO502)</f>
        <v>0</v>
      </c>
      <c r="AP502" s="79">
        <f>SUM(Gosforth:Ermelo!AP502)</f>
        <v>0</v>
      </c>
      <c r="AQ502" s="79">
        <f>SUM(Gosforth:Ermelo!AQ502)</f>
        <v>0</v>
      </c>
      <c r="AR502" s="79">
        <f>SUM(Gosforth:Ermelo!AR502)</f>
        <v>0</v>
      </c>
      <c r="AS502" s="78">
        <f>SUM(Gosforth:Ermelo!AS502)</f>
        <v>0</v>
      </c>
      <c r="AT502" s="80">
        <f>SUM(Gosforth:Ermelo!AT502)</f>
        <v>0</v>
      </c>
      <c r="AU502" s="79">
        <f>SUM(Gosforth:Ermelo!AU502)</f>
        <v>0</v>
      </c>
      <c r="AV502" s="79">
        <f>SUM(Gosforth:Ermelo!AV502)</f>
        <v>0</v>
      </c>
      <c r="AW502" s="79">
        <f>SUM(Gosforth:Ermelo!AW502)</f>
        <v>0</v>
      </c>
      <c r="AX502" s="79">
        <f>SUM(Gosforth:Ermelo!AX502)</f>
        <v>0</v>
      </c>
      <c r="AY502" s="79">
        <f>SUM(Gosforth:Ermelo!AY502)</f>
        <v>0</v>
      </c>
      <c r="AZ502" s="79">
        <f>SUM(Gosforth:Ermelo!AZ502)</f>
        <v>0</v>
      </c>
      <c r="BA502" s="79">
        <f>SUM(Gosforth:Ermelo!BA502)</f>
        <v>0</v>
      </c>
      <c r="BB502" s="79">
        <f>SUM(Gosforth:Ermelo!BB502)</f>
        <v>0</v>
      </c>
      <c r="BC502" s="79">
        <f>SUM(Gosforth:Ermelo!BC502)</f>
        <v>0</v>
      </c>
      <c r="BD502" s="79">
        <f>SUM(Gosforth:Ermelo!BD502)</f>
        <v>0</v>
      </c>
      <c r="BE502" s="78">
        <f>SUM(Gosforth:Ermelo!BE502)</f>
        <v>0</v>
      </c>
      <c r="BF502" s="80">
        <f>SUM(Gosforth:Ermelo!BF502)</f>
        <v>0</v>
      </c>
      <c r="BG502" s="79">
        <f>SUM(Gosforth:Ermelo!BG502)</f>
        <v>0</v>
      </c>
      <c r="BH502" s="79">
        <f>SUM(Gosforth:Ermelo!BH502)</f>
        <v>0</v>
      </c>
      <c r="BI502" s="79">
        <f>SUM(Gosforth:Ermelo!BI502)</f>
        <v>0</v>
      </c>
      <c r="BJ502" s="79">
        <f>SUM(Gosforth:Ermelo!BJ502)</f>
        <v>0</v>
      </c>
      <c r="BK502" s="79">
        <f>SUM(Gosforth:Ermelo!BK502)</f>
        <v>0</v>
      </c>
      <c r="BL502" s="79">
        <f>SUM(Gosforth:Ermelo!BL502)</f>
        <v>0</v>
      </c>
      <c r="BM502" s="79">
        <f>SUM(Gosforth:Ermelo!BM502)</f>
        <v>0</v>
      </c>
      <c r="BN502" s="79">
        <f>SUM(Gosforth:Ermelo!BN502)</f>
        <v>0</v>
      </c>
      <c r="BO502" s="79">
        <f>SUM(Gosforth:Ermelo!BO502)</f>
        <v>0</v>
      </c>
      <c r="BP502" s="79">
        <f>SUM(Gosforth:Ermelo!BP502)</f>
        <v>0</v>
      </c>
      <c r="BQ502" s="78">
        <f>SUM(Gosforth:Ermelo!BQ502)</f>
        <v>0</v>
      </c>
      <c r="BR502" s="80">
        <f>SUM(Gosforth:Ermelo!BR502)</f>
        <v>0</v>
      </c>
      <c r="BS502" s="79">
        <f>SUM(Gosforth:Ermelo!BS502)</f>
        <v>0</v>
      </c>
      <c r="BT502" s="79">
        <f>SUM(Gosforth:Ermelo!BT502)</f>
        <v>0</v>
      </c>
      <c r="BU502" s="79">
        <f>SUM(Gosforth:Ermelo!BU502)</f>
        <v>0</v>
      </c>
      <c r="BV502" s="79">
        <f>SUM(Gosforth:Ermelo!BV502)</f>
        <v>0</v>
      </c>
      <c r="BW502" s="79">
        <f>SUM(Gosforth:Ermelo!BW502)</f>
        <v>0</v>
      </c>
      <c r="BX502" s="79">
        <f>SUM(Gosforth:Ermelo!BX502)</f>
        <v>0</v>
      </c>
      <c r="BY502" s="79">
        <f>SUM(Gosforth:Ermelo!BY502)</f>
        <v>0</v>
      </c>
      <c r="BZ502" s="79">
        <f>SUM(Gosforth:Ermelo!BZ502)</f>
        <v>0</v>
      </c>
      <c r="CA502" s="79">
        <f>SUM(Gosforth:Ermelo!CA502)</f>
        <v>0</v>
      </c>
      <c r="CB502" s="79">
        <f>SUM(Gosforth:Ermelo!CB502)</f>
        <v>0</v>
      </c>
      <c r="CC502" s="78">
        <f>SUM(Gosforth:Ermelo!CC502)</f>
        <v>0</v>
      </c>
      <c r="CD502" s="41" t="s">
        <v>54</v>
      </c>
    </row>
    <row r="503" spans="2:82">
      <c r="B503" s="166"/>
      <c r="C503" s="167"/>
      <c r="D503" s="168"/>
      <c r="E503" s="332"/>
      <c r="F503" s="221" t="b">
        <f>(Gosforth!G503+Dalpark!G503+Leandra!G503+Trichardt!G503+Ermelo!G503)=G503</f>
        <v>1</v>
      </c>
      <c r="G503" s="176"/>
      <c r="H503" s="169"/>
      <c r="I503" s="170"/>
      <c r="J503" s="169"/>
      <c r="K503" s="111"/>
      <c r="L503" s="111"/>
      <c r="M503" s="111"/>
      <c r="N503" s="111"/>
      <c r="O503" s="111"/>
      <c r="P503" s="111"/>
      <c r="Q503" s="111"/>
      <c r="R503" s="111"/>
      <c r="S503" s="111"/>
      <c r="T503" s="111"/>
      <c r="U503" s="170"/>
      <c r="V503" s="169"/>
      <c r="W503" s="111"/>
      <c r="X503" s="111"/>
      <c r="Y503" s="111"/>
      <c r="Z503" s="111"/>
      <c r="AA503" s="111"/>
      <c r="AB503" s="111"/>
      <c r="AC503" s="111"/>
      <c r="AD503" s="111"/>
      <c r="AE503" s="111"/>
      <c r="AF503" s="111"/>
      <c r="AG503" s="170"/>
      <c r="AH503" s="171"/>
      <c r="AI503" s="111"/>
      <c r="AJ503" s="111"/>
      <c r="AK503" s="111"/>
      <c r="AL503" s="111"/>
      <c r="AM503" s="111"/>
      <c r="AN503" s="111"/>
      <c r="AO503" s="111"/>
      <c r="AP503" s="111"/>
      <c r="AQ503" s="111"/>
      <c r="AR503" s="111"/>
      <c r="AS503" s="170"/>
      <c r="AT503" s="171"/>
      <c r="AU503" s="111"/>
      <c r="AV503" s="111"/>
      <c r="AW503" s="111"/>
      <c r="AX503" s="111"/>
      <c r="AY503" s="111"/>
      <c r="AZ503" s="111"/>
      <c r="BA503" s="111"/>
      <c r="BB503" s="111"/>
      <c r="BC503" s="111"/>
      <c r="BD503" s="111"/>
      <c r="BE503" s="170"/>
      <c r="BF503" s="171"/>
      <c r="BG503" s="111"/>
      <c r="BH503" s="111"/>
      <c r="BI503" s="111"/>
      <c r="BJ503" s="111"/>
      <c r="BK503" s="111"/>
      <c r="BL503" s="111"/>
      <c r="BM503" s="111"/>
      <c r="BN503" s="111"/>
      <c r="BO503" s="111"/>
      <c r="BP503" s="111"/>
      <c r="BQ503" s="170"/>
      <c r="BR503" s="171"/>
      <c r="BS503" s="111"/>
      <c r="BT503" s="111"/>
      <c r="BU503" s="111"/>
      <c r="BV503" s="111"/>
      <c r="BW503" s="111"/>
      <c r="BX503" s="111"/>
      <c r="BY503" s="111"/>
      <c r="BZ503" s="111"/>
      <c r="CA503" s="111"/>
      <c r="CB503" s="111"/>
      <c r="CC503" s="170"/>
      <c r="CD503" s="41"/>
    </row>
    <row r="504" spans="2:82">
      <c r="B504" s="160"/>
      <c r="C504" s="161"/>
      <c r="D504" s="162"/>
      <c r="E504" s="322"/>
      <c r="F504" s="43"/>
      <c r="G504" s="44"/>
      <c r="H504" s="45"/>
      <c r="I504" s="45"/>
      <c r="J504" s="45"/>
      <c r="K504" s="45"/>
      <c r="L504" s="45"/>
      <c r="M504" s="45"/>
      <c r="N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c r="AM504" s="45"/>
      <c r="AN504" s="45"/>
      <c r="AO504" s="45"/>
      <c r="AP504" s="45"/>
      <c r="AQ504" s="45"/>
      <c r="AR504" s="45"/>
      <c r="AS504" s="45"/>
      <c r="AT504" s="45"/>
      <c r="AU504" s="45"/>
      <c r="AV504" s="45"/>
      <c r="AW504" s="45"/>
      <c r="AX504" s="45"/>
      <c r="AY504" s="45"/>
      <c r="AZ504" s="45"/>
      <c r="BA504" s="45"/>
      <c r="BB504" s="45"/>
      <c r="BC504" s="45"/>
      <c r="BD504" s="45"/>
      <c r="BE504" s="45"/>
      <c r="BF504" s="45"/>
      <c r="BG504" s="45"/>
      <c r="BH504" s="45"/>
      <c r="BI504" s="45"/>
      <c r="BJ504" s="45"/>
      <c r="BK504" s="45"/>
      <c r="BL504" s="45"/>
      <c r="BM504" s="45"/>
      <c r="BN504" s="45"/>
      <c r="BO504" s="45"/>
      <c r="BP504" s="45"/>
      <c r="BQ504" s="45"/>
      <c r="BR504" s="45"/>
      <c r="BS504" s="45"/>
      <c r="BT504" s="45"/>
      <c r="BU504" s="45"/>
      <c r="BV504" s="45"/>
      <c r="BW504" s="45"/>
      <c r="BX504" s="45"/>
      <c r="BY504" s="45"/>
      <c r="BZ504" s="45"/>
      <c r="CA504" s="45"/>
      <c r="CB504" s="45"/>
      <c r="CC504" s="45"/>
      <c r="CD504" s="41"/>
    </row>
    <row r="505" spans="2:82">
      <c r="B505" s="41"/>
      <c r="C505" s="42"/>
      <c r="D505" s="43"/>
      <c r="E505" s="322"/>
      <c r="F505" s="43"/>
      <c r="G505" s="44"/>
      <c r="H505" s="45"/>
      <c r="I505" s="45"/>
      <c r="J505" s="45"/>
      <c r="K505" s="45"/>
      <c r="L505" s="45"/>
      <c r="M505" s="45"/>
      <c r="N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c r="AM505" s="45"/>
      <c r="AN505" s="45"/>
      <c r="AO505" s="45"/>
      <c r="AP505" s="45"/>
      <c r="AQ505" s="45"/>
      <c r="AR505" s="45"/>
      <c r="AS505" s="45"/>
      <c r="AT505" s="45"/>
      <c r="AU505" s="45"/>
      <c r="AV505" s="45"/>
      <c r="AW505" s="45"/>
      <c r="AX505" s="45"/>
      <c r="AY505" s="45"/>
      <c r="AZ505" s="45"/>
      <c r="BA505" s="45"/>
      <c r="BB505" s="45"/>
      <c r="BC505" s="45"/>
      <c r="BD505" s="45"/>
      <c r="BE505" s="45"/>
      <c r="BF505" s="45"/>
      <c r="BG505" s="45"/>
      <c r="BH505" s="45"/>
      <c r="BI505" s="45"/>
      <c r="BJ505" s="45"/>
      <c r="BK505" s="45"/>
      <c r="BL505" s="45"/>
      <c r="BM505" s="45"/>
      <c r="BN505" s="45"/>
      <c r="BO505" s="45"/>
      <c r="BP505" s="45"/>
      <c r="BQ505" s="45"/>
      <c r="BR505" s="45"/>
      <c r="BS505" s="45"/>
      <c r="BT505" s="45"/>
      <c r="BU505" s="45"/>
      <c r="BV505" s="45"/>
      <c r="BW505" s="45"/>
      <c r="BX505" s="45"/>
      <c r="BY505" s="45"/>
      <c r="BZ505" s="45"/>
      <c r="CA505" s="45"/>
      <c r="CB505" s="45"/>
      <c r="CC505" s="45"/>
      <c r="CD505" s="41"/>
    </row>
    <row r="506" spans="2:82">
      <c r="B506" s="41"/>
      <c r="C506" s="42"/>
      <c r="D506" s="43"/>
      <c r="E506" s="322"/>
      <c r="F506" s="43"/>
      <c r="G506" s="44"/>
      <c r="H506" s="45"/>
      <c r="I506" s="45"/>
      <c r="J506" s="45"/>
      <c r="K506" s="45"/>
      <c r="L506" s="45"/>
      <c r="M506" s="45"/>
      <c r="N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c r="AM506" s="45"/>
      <c r="AN506" s="45"/>
      <c r="AO506" s="45"/>
      <c r="AP506" s="45"/>
      <c r="AQ506" s="45"/>
      <c r="AR506" s="45"/>
      <c r="AS506" s="45"/>
      <c r="AT506" s="45"/>
      <c r="AU506" s="45"/>
      <c r="AV506" s="45"/>
      <c r="AW506" s="45"/>
      <c r="AX506" s="45"/>
      <c r="AY506" s="45"/>
      <c r="AZ506" s="45"/>
      <c r="BA506" s="45"/>
      <c r="BB506" s="45"/>
      <c r="BC506" s="45"/>
      <c r="BD506" s="45"/>
      <c r="BE506" s="45"/>
      <c r="BF506" s="45"/>
      <c r="BG506" s="45"/>
      <c r="BH506" s="45"/>
      <c r="BI506" s="45"/>
      <c r="BJ506" s="45"/>
      <c r="BK506" s="45"/>
      <c r="BL506" s="45"/>
      <c r="BM506" s="45"/>
      <c r="BN506" s="45"/>
      <c r="BO506" s="45"/>
      <c r="BP506" s="45"/>
      <c r="BQ506" s="45"/>
      <c r="BR506" s="45"/>
      <c r="BS506" s="45"/>
      <c r="BT506" s="45"/>
      <c r="BU506" s="45"/>
      <c r="BV506" s="45"/>
      <c r="BW506" s="45"/>
      <c r="BX506" s="45"/>
      <c r="BY506" s="45"/>
      <c r="BZ506" s="45"/>
      <c r="CA506" s="45"/>
      <c r="CB506" s="45"/>
      <c r="CC506" s="45"/>
      <c r="CD506" s="41"/>
    </row>
    <row r="507" spans="2:82">
      <c r="B507" s="41"/>
      <c r="C507" s="42"/>
      <c r="D507" s="43"/>
      <c r="E507" s="322"/>
      <c r="F507" s="43"/>
      <c r="G507" s="44"/>
      <c r="H507" s="45"/>
      <c r="I507" s="45"/>
      <c r="J507" s="45"/>
      <c r="K507" s="45"/>
      <c r="L507" s="45"/>
      <c r="M507" s="45"/>
      <c r="N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c r="AM507" s="45"/>
      <c r="AN507" s="45"/>
      <c r="AO507" s="45"/>
      <c r="AP507" s="45"/>
      <c r="AQ507" s="45"/>
      <c r="AR507" s="45"/>
      <c r="AS507" s="45"/>
      <c r="AT507" s="45"/>
      <c r="AU507" s="45"/>
      <c r="AV507" s="45"/>
      <c r="AW507" s="45"/>
      <c r="AX507" s="45"/>
      <c r="AY507" s="45"/>
      <c r="AZ507" s="45"/>
      <c r="BA507" s="45"/>
      <c r="BB507" s="45"/>
      <c r="BC507" s="45"/>
      <c r="BD507" s="45"/>
      <c r="BE507" s="45"/>
      <c r="BF507" s="45"/>
      <c r="BG507" s="45"/>
      <c r="BH507" s="45"/>
      <c r="BI507" s="45"/>
      <c r="BJ507" s="45"/>
      <c r="BK507" s="45"/>
      <c r="BL507" s="45"/>
      <c r="BM507" s="45"/>
      <c r="BN507" s="45"/>
      <c r="BO507" s="45"/>
      <c r="BP507" s="45"/>
      <c r="BQ507" s="45"/>
      <c r="BR507" s="45"/>
      <c r="BS507" s="45"/>
      <c r="BT507" s="45"/>
      <c r="BU507" s="45"/>
      <c r="BV507" s="45"/>
      <c r="BW507" s="45"/>
      <c r="BX507" s="45"/>
      <c r="BY507" s="45"/>
      <c r="BZ507" s="45"/>
      <c r="CA507" s="45"/>
      <c r="CB507" s="45"/>
      <c r="CC507" s="45"/>
      <c r="CD507" s="41"/>
    </row>
    <row r="508" spans="2:82">
      <c r="B508" s="41"/>
      <c r="C508" s="42"/>
      <c r="D508" s="43"/>
      <c r="E508" s="322"/>
      <c r="F508" s="43"/>
      <c r="G508" s="44"/>
      <c r="H508" s="45"/>
      <c r="I508" s="45"/>
      <c r="J508" s="45"/>
      <c r="K508" s="45"/>
      <c r="L508" s="45"/>
      <c r="M508" s="45"/>
      <c r="N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c r="AM508" s="45"/>
      <c r="AN508" s="45"/>
      <c r="AO508" s="45"/>
      <c r="AP508" s="45"/>
      <c r="AQ508" s="45"/>
      <c r="AR508" s="45"/>
      <c r="AS508" s="45"/>
      <c r="AT508" s="45"/>
      <c r="AU508" s="45"/>
      <c r="AV508" s="45"/>
      <c r="AW508" s="45"/>
      <c r="AX508" s="45"/>
      <c r="AY508" s="45"/>
      <c r="AZ508" s="45"/>
      <c r="BA508" s="45"/>
      <c r="BB508" s="45"/>
      <c r="BC508" s="45"/>
      <c r="BD508" s="45"/>
      <c r="BE508" s="45"/>
      <c r="BF508" s="45"/>
      <c r="BG508" s="45"/>
      <c r="BH508" s="45"/>
      <c r="BI508" s="45"/>
      <c r="BJ508" s="45"/>
      <c r="BK508" s="45"/>
      <c r="BL508" s="45"/>
      <c r="BM508" s="45"/>
      <c r="BN508" s="45"/>
      <c r="BO508" s="45"/>
      <c r="BP508" s="45"/>
      <c r="BQ508" s="45"/>
      <c r="BR508" s="45"/>
      <c r="BS508" s="45"/>
      <c r="BT508" s="45"/>
      <c r="BU508" s="45"/>
      <c r="BV508" s="45"/>
      <c r="BW508" s="45"/>
      <c r="BX508" s="45"/>
      <c r="BY508" s="45"/>
      <c r="BZ508" s="45"/>
      <c r="CA508" s="45"/>
      <c r="CB508" s="45"/>
      <c r="CC508" s="45"/>
      <c r="CD508" s="41"/>
    </row>
    <row r="509" spans="2:82">
      <c r="B509" s="41"/>
      <c r="C509" s="42"/>
      <c r="D509" s="43"/>
      <c r="E509" s="322"/>
      <c r="F509" s="43"/>
      <c r="G509" s="44"/>
      <c r="H509" s="45"/>
      <c r="I509" s="45"/>
      <c r="J509" s="45"/>
      <c r="K509" s="45"/>
      <c r="L509" s="45"/>
      <c r="M509" s="45"/>
      <c r="N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c r="AM509" s="45"/>
      <c r="AN509" s="45"/>
      <c r="AO509" s="45"/>
      <c r="AP509" s="45"/>
      <c r="AQ509" s="45"/>
      <c r="AR509" s="45"/>
      <c r="AS509" s="45"/>
      <c r="AT509" s="45"/>
      <c r="AU509" s="45"/>
      <c r="AV509" s="45"/>
      <c r="AW509" s="45"/>
      <c r="AX509" s="45"/>
      <c r="AY509" s="45"/>
      <c r="AZ509" s="45"/>
      <c r="BA509" s="45"/>
      <c r="BB509" s="45"/>
      <c r="BC509" s="45"/>
      <c r="BD509" s="45"/>
      <c r="BE509" s="45"/>
      <c r="BF509" s="45"/>
      <c r="BG509" s="45"/>
      <c r="BH509" s="45"/>
      <c r="BI509" s="45"/>
      <c r="BJ509" s="45"/>
      <c r="BK509" s="45"/>
      <c r="BL509" s="45"/>
      <c r="BM509" s="45"/>
      <c r="BN509" s="45"/>
      <c r="BO509" s="45"/>
      <c r="BP509" s="45"/>
      <c r="BQ509" s="45"/>
      <c r="BR509" s="45"/>
      <c r="BS509" s="45"/>
      <c r="BT509" s="45"/>
      <c r="BU509" s="45"/>
      <c r="BV509" s="45"/>
      <c r="BW509" s="45"/>
      <c r="BX509" s="45"/>
      <c r="BY509" s="45"/>
      <c r="BZ509" s="45"/>
      <c r="CA509" s="45"/>
      <c r="CB509" s="45"/>
      <c r="CC509" s="45"/>
      <c r="CD509" s="41"/>
    </row>
    <row r="510" spans="2:82">
      <c r="B510" s="41"/>
      <c r="C510" s="42"/>
      <c r="D510" s="43"/>
      <c r="E510" s="322"/>
      <c r="F510" s="43"/>
      <c r="G510" s="44"/>
      <c r="H510" s="45"/>
      <c r="I510" s="45"/>
      <c r="J510" s="45"/>
      <c r="K510" s="45"/>
      <c r="L510" s="45"/>
      <c r="M510" s="45"/>
      <c r="N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c r="AM510" s="45"/>
      <c r="AN510" s="45"/>
      <c r="AO510" s="45"/>
      <c r="AP510" s="45"/>
      <c r="AQ510" s="45"/>
      <c r="AR510" s="45"/>
      <c r="AS510" s="45"/>
      <c r="AT510" s="45"/>
      <c r="AU510" s="45"/>
      <c r="AV510" s="45"/>
      <c r="AW510" s="45"/>
      <c r="AX510" s="45"/>
      <c r="AY510" s="45"/>
      <c r="AZ510" s="45"/>
      <c r="BA510" s="45"/>
      <c r="BB510" s="45"/>
      <c r="BC510" s="45"/>
      <c r="BD510" s="45"/>
      <c r="BE510" s="45"/>
      <c r="BF510" s="45"/>
      <c r="BG510" s="45"/>
      <c r="BH510" s="45"/>
      <c r="BI510" s="45"/>
      <c r="BJ510" s="45"/>
      <c r="BK510" s="45"/>
      <c r="BL510" s="45"/>
      <c r="BM510" s="45"/>
      <c r="BN510" s="45"/>
      <c r="BO510" s="45"/>
      <c r="BP510" s="45"/>
      <c r="BQ510" s="45"/>
      <c r="BR510" s="45"/>
      <c r="BS510" s="45"/>
      <c r="BT510" s="45"/>
      <c r="BU510" s="45"/>
      <c r="BV510" s="45"/>
      <c r="BW510" s="45"/>
      <c r="BX510" s="45"/>
      <c r="BY510" s="45"/>
      <c r="BZ510" s="45"/>
      <c r="CA510" s="45"/>
      <c r="CB510" s="45"/>
      <c r="CC510" s="45"/>
      <c r="CD510" s="41"/>
    </row>
    <row r="511" spans="2:82">
      <c r="B511" s="41"/>
      <c r="C511" s="42"/>
      <c r="D511" s="43"/>
      <c r="E511" s="322"/>
      <c r="F511" s="43"/>
      <c r="G511" s="44"/>
      <c r="H511" s="45"/>
      <c r="I511" s="45"/>
      <c r="J511" s="45"/>
      <c r="K511" s="45"/>
      <c r="L511" s="45"/>
      <c r="M511" s="45"/>
      <c r="N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c r="AM511" s="45"/>
      <c r="AN511" s="45"/>
      <c r="AO511" s="45"/>
      <c r="AP511" s="45"/>
      <c r="AQ511" s="45"/>
      <c r="AR511" s="45"/>
      <c r="AS511" s="45"/>
      <c r="AT511" s="45"/>
      <c r="AU511" s="45"/>
      <c r="AV511" s="45"/>
      <c r="AW511" s="45"/>
      <c r="AX511" s="45"/>
      <c r="AY511" s="45"/>
      <c r="AZ511" s="45"/>
      <c r="BA511" s="45"/>
      <c r="BB511" s="45"/>
      <c r="BC511" s="45"/>
      <c r="BD511" s="45"/>
      <c r="BE511" s="45"/>
      <c r="BF511" s="45"/>
      <c r="BG511" s="45"/>
      <c r="BH511" s="45"/>
      <c r="BI511" s="45"/>
      <c r="BJ511" s="45"/>
      <c r="BK511" s="45"/>
      <c r="BL511" s="45"/>
      <c r="BM511" s="45"/>
      <c r="BN511" s="45"/>
      <c r="BO511" s="45"/>
      <c r="BP511" s="45"/>
      <c r="BQ511" s="45"/>
      <c r="BR511" s="45"/>
      <c r="BS511" s="45"/>
      <c r="BT511" s="45"/>
      <c r="BU511" s="45"/>
      <c r="BV511" s="45"/>
      <c r="BW511" s="45"/>
      <c r="BX511" s="45"/>
      <c r="BY511" s="45"/>
      <c r="BZ511" s="45"/>
      <c r="CA511" s="45"/>
      <c r="CB511" s="45"/>
      <c r="CC511" s="45"/>
      <c r="CD511" s="41"/>
    </row>
    <row r="512" spans="2:82">
      <c r="B512" s="41"/>
      <c r="C512" s="42"/>
      <c r="D512" s="43"/>
      <c r="E512" s="322"/>
      <c r="F512" s="43"/>
      <c r="G512" s="44"/>
      <c r="H512" s="45"/>
      <c r="I512" s="45"/>
      <c r="J512" s="45"/>
      <c r="K512" s="45"/>
      <c r="L512" s="45"/>
      <c r="M512" s="45"/>
      <c r="N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c r="AM512" s="45"/>
      <c r="AN512" s="45"/>
      <c r="AO512" s="45"/>
      <c r="AP512" s="45"/>
      <c r="AQ512" s="45"/>
      <c r="AR512" s="45"/>
      <c r="AS512" s="45"/>
      <c r="AT512" s="45"/>
      <c r="AU512" s="45"/>
      <c r="AV512" s="45"/>
      <c r="AW512" s="45"/>
      <c r="AX512" s="45"/>
      <c r="AY512" s="45"/>
      <c r="AZ512" s="45"/>
      <c r="BA512" s="45"/>
      <c r="BB512" s="45"/>
      <c r="BC512" s="45"/>
      <c r="BD512" s="45"/>
      <c r="BE512" s="45"/>
      <c r="BF512" s="45"/>
      <c r="BG512" s="45"/>
      <c r="BH512" s="45"/>
      <c r="BI512" s="45"/>
      <c r="BJ512" s="45"/>
      <c r="BK512" s="45"/>
      <c r="BL512" s="45"/>
      <c r="BM512" s="45"/>
      <c r="BN512" s="45"/>
      <c r="BO512" s="45"/>
      <c r="BP512" s="45"/>
      <c r="BQ512" s="45"/>
      <c r="BR512" s="45"/>
      <c r="BS512" s="45"/>
      <c r="BT512" s="45"/>
      <c r="BU512" s="45"/>
      <c r="BV512" s="45"/>
      <c r="BW512" s="45"/>
      <c r="BX512" s="45"/>
      <c r="BY512" s="45"/>
      <c r="BZ512" s="45"/>
      <c r="CA512" s="45"/>
      <c r="CB512" s="45"/>
      <c r="CC512" s="45"/>
      <c r="CD512" s="41"/>
    </row>
    <row r="513" spans="2:4">
      <c r="B513" s="41"/>
      <c r="C513" s="42"/>
      <c r="D513" s="43"/>
    </row>
    <row r="514" spans="2:4">
      <c r="B514" s="41"/>
      <c r="C514" s="42"/>
      <c r="D514" s="43"/>
    </row>
    <row r="515" spans="2:4">
      <c r="B515" s="41"/>
      <c r="C515" s="42"/>
      <c r="D515" s="43"/>
    </row>
    <row r="516" spans="2:4">
      <c r="B516" s="41"/>
      <c r="C516" s="42"/>
      <c r="D516" s="43"/>
    </row>
    <row r="517" spans="2:4">
      <c r="B517" s="41"/>
      <c r="C517" s="42"/>
      <c r="D517" s="43"/>
    </row>
    <row r="518" spans="2:4">
      <c r="B518" s="41"/>
      <c r="C518" s="42"/>
      <c r="D518" s="43"/>
    </row>
    <row r="519" spans="2:4">
      <c r="B519" s="41"/>
      <c r="C519" s="42"/>
      <c r="D519" s="43"/>
    </row>
  </sheetData>
  <sheetProtection algorithmName="SHA-512" hashValue="KVTjVlnCnzSS2OzD1nDN+tvIriKBXsocB9M6SaufTDu9rQL+w3JRKORSxvdzAhDLc3QtTkpsU70U4lcnK4X4Sw==" saltValue="PdZSEdIufoWmFSAIuv41Gg==" spinCount="100000" sheet="1" objects="1" scenarios="1" selectLockedCells="1"/>
  <mergeCells count="28">
    <mergeCell ref="G2:G3"/>
    <mergeCell ref="V2:AG2"/>
    <mergeCell ref="AH2:AS2"/>
    <mergeCell ref="BR2:CC2"/>
    <mergeCell ref="J2:U2"/>
    <mergeCell ref="H2:I2"/>
    <mergeCell ref="AT2:BE2"/>
    <mergeCell ref="BF2:BQ2"/>
    <mergeCell ref="B2:B3"/>
    <mergeCell ref="C2:C3"/>
    <mergeCell ref="F2:F3"/>
    <mergeCell ref="E2:E3"/>
    <mergeCell ref="D2:D3"/>
    <mergeCell ref="C25:F25"/>
    <mergeCell ref="C26:F26"/>
    <mergeCell ref="C24:F24"/>
    <mergeCell ref="C23:F23"/>
    <mergeCell ref="C12:F12"/>
    <mergeCell ref="C21:F21"/>
    <mergeCell ref="C22:F22"/>
    <mergeCell ref="C8:F8"/>
    <mergeCell ref="C7:F7"/>
    <mergeCell ref="C6:F6"/>
    <mergeCell ref="C20:F20"/>
    <mergeCell ref="C13:F13"/>
    <mergeCell ref="C14:F14"/>
    <mergeCell ref="C15:F15"/>
    <mergeCell ref="C11:F11"/>
  </mergeCells>
  <conditionalFormatting sqref="G24:CC285 H286:CC286 G287:CC316 H317:CC319 G320:CC466 G468:CC503">
    <cfRule type="expression" dxfId="67" priority="31">
      <formula>G$20&gt;0.4</formula>
    </cfRule>
  </conditionalFormatting>
  <conditionalFormatting sqref="H2 G2:G23">
    <cfRule type="expression" dxfId="66" priority="411">
      <formula>G$20&gt;0.4</formula>
    </cfRule>
  </conditionalFormatting>
  <conditionalFormatting sqref="H3:CC23">
    <cfRule type="expression" dxfId="65" priority="30">
      <formula>H$20&gt;0.4</formula>
    </cfRule>
  </conditionalFormatting>
  <conditionalFormatting sqref="J2 V2 AH2">
    <cfRule type="expression" dxfId="64" priority="412">
      <formula>K$20&gt;0.4</formula>
    </cfRule>
  </conditionalFormatting>
  <conditionalFormatting sqref="AT2">
    <cfRule type="expression" dxfId="63" priority="410">
      <formula>AU$20&gt;0.4</formula>
    </cfRule>
  </conditionalFormatting>
  <conditionalFormatting sqref="BF2">
    <cfRule type="expression" dxfId="62" priority="409">
      <formula>BG$20&gt;0.4</formula>
    </cfRule>
  </conditionalFormatting>
  <conditionalFormatting sqref="BR2">
    <cfRule type="expression" dxfId="61" priority="407">
      <formula>BS$20&gt;0.4</formula>
    </cfRule>
  </conditionalFormatting>
  <printOptions horizontalCentered="1"/>
  <pageMargins left="0.23622047244094491" right="0.23622047244094491" top="0.31496062992125984" bottom="0.59055118110236227" header="0.31496062992125984" footer="0.31496062992125984"/>
  <pageSetup paperSize="8" scale="34" fitToWidth="6" fitToHeight="3" orientation="portrait" r:id="rId1"/>
  <headerFooter>
    <oddFooter>&amp;L&amp;8&amp;F
&amp;A&amp;C&amp;8Page &amp;P of &amp;N&amp;R&amp;8&amp;D &amp;T</oddFooter>
  </headerFooter>
  <colBreaks count="2" manualBreakCount="2">
    <brk id="22" max="1048575" man="1"/>
    <brk id="3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39997558519241921"/>
    <pageSetUpPr fitToPage="1"/>
  </sheetPr>
  <dimension ref="A1:CH505"/>
  <sheetViews>
    <sheetView showGridLines="0" topLeftCell="B1" zoomScale="137" zoomScaleNormal="100" zoomScaleSheetLayoutView="70" workbookViewId="0">
      <pane xSplit="6" ySplit="4" topLeftCell="H31" activePane="bottomRight" state="frozen"/>
      <selection pane="topRight" activeCell="E493" sqref="E493"/>
      <selection pane="bottomLeft" activeCell="E493" sqref="E493"/>
      <selection pane="bottomRight" activeCell="H31" sqref="H31"/>
    </sheetView>
  </sheetViews>
  <sheetFormatPr baseColWidth="10" defaultColWidth="9.1640625" defaultRowHeight="12.75" customHeight="1"/>
  <cols>
    <col min="1" max="1" width="1" customWidth="1"/>
    <col min="2" max="2" width="12.33203125" customWidth="1"/>
    <col min="3" max="3" width="82.33203125" customWidth="1"/>
    <col min="4" max="4" width="14.83203125" bestFit="1" customWidth="1"/>
    <col min="5" max="5" width="15.1640625" style="339" bestFit="1" customWidth="1"/>
    <col min="6" max="6" width="13.1640625" style="32" bestFit="1" customWidth="1"/>
    <col min="7" max="7" width="15.83203125" bestFit="1" customWidth="1"/>
    <col min="8" max="8" width="13.83203125" bestFit="1" customWidth="1"/>
    <col min="9" max="9" width="15" customWidth="1"/>
    <col min="10" max="81" width="12.83203125" customWidth="1"/>
    <col min="82" max="82" width="11.5" style="46" bestFit="1" customWidth="1"/>
  </cols>
  <sheetData>
    <row r="1" spans="1:82" ht="7.5" customHeight="1">
      <c r="A1" s="41"/>
      <c r="B1" s="41"/>
      <c r="C1" s="42"/>
      <c r="D1" s="43"/>
      <c r="E1" s="322"/>
      <c r="F1" s="319"/>
      <c r="G1" s="44"/>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1"/>
    </row>
    <row r="2" spans="1:82" ht="19.5" customHeight="1">
      <c r="A2" s="41"/>
      <c r="B2" s="416" t="s">
        <v>25</v>
      </c>
      <c r="C2" s="417" t="s">
        <v>26</v>
      </c>
      <c r="D2" s="420" t="s">
        <v>27</v>
      </c>
      <c r="E2" s="419" t="s">
        <v>28</v>
      </c>
      <c r="F2" s="436" t="s">
        <v>29</v>
      </c>
      <c r="G2" s="421" t="s">
        <v>30</v>
      </c>
      <c r="H2" s="423" t="s">
        <v>7</v>
      </c>
      <c r="I2" s="426"/>
      <c r="J2" s="422" t="s">
        <v>31</v>
      </c>
      <c r="K2" s="424"/>
      <c r="L2" s="424"/>
      <c r="M2" s="424"/>
      <c r="N2" s="424"/>
      <c r="O2" s="424"/>
      <c r="P2" s="424"/>
      <c r="Q2" s="424"/>
      <c r="R2" s="424"/>
      <c r="S2" s="424"/>
      <c r="T2" s="424"/>
      <c r="U2" s="425"/>
      <c r="V2" s="422" t="s">
        <v>32</v>
      </c>
      <c r="W2" s="424"/>
      <c r="X2" s="424"/>
      <c r="Y2" s="424"/>
      <c r="Z2" s="424"/>
      <c r="AA2" s="424"/>
      <c r="AB2" s="424"/>
      <c r="AC2" s="424"/>
      <c r="AD2" s="424"/>
      <c r="AE2" s="424"/>
      <c r="AF2" s="424"/>
      <c r="AG2" s="425"/>
      <c r="AH2" s="422" t="s">
        <v>33</v>
      </c>
      <c r="AI2" s="424"/>
      <c r="AJ2" s="424"/>
      <c r="AK2" s="424"/>
      <c r="AL2" s="424"/>
      <c r="AM2" s="424"/>
      <c r="AN2" s="424"/>
      <c r="AO2" s="424"/>
      <c r="AP2" s="424"/>
      <c r="AQ2" s="424"/>
      <c r="AR2" s="424"/>
      <c r="AS2" s="425"/>
      <c r="AT2" s="422" t="s">
        <v>34</v>
      </c>
      <c r="AU2" s="424"/>
      <c r="AV2" s="424"/>
      <c r="AW2" s="424"/>
      <c r="AX2" s="424"/>
      <c r="AY2" s="424"/>
      <c r="AZ2" s="424"/>
      <c r="BA2" s="424"/>
      <c r="BB2" s="424"/>
      <c r="BC2" s="424"/>
      <c r="BD2" s="424"/>
      <c r="BE2" s="425"/>
      <c r="BF2" s="422" t="s">
        <v>35</v>
      </c>
      <c r="BG2" s="424"/>
      <c r="BH2" s="424"/>
      <c r="BI2" s="424"/>
      <c r="BJ2" s="424"/>
      <c r="BK2" s="424"/>
      <c r="BL2" s="424"/>
      <c r="BM2" s="424"/>
      <c r="BN2" s="424"/>
      <c r="BO2" s="424"/>
      <c r="BP2" s="424"/>
      <c r="BQ2" s="425"/>
      <c r="BR2" s="422" t="s">
        <v>36</v>
      </c>
      <c r="BS2" s="424"/>
      <c r="BT2" s="424"/>
      <c r="BU2" s="424"/>
      <c r="BV2" s="424"/>
      <c r="BW2" s="424"/>
      <c r="BX2" s="424"/>
      <c r="BY2" s="424"/>
      <c r="BZ2" s="424"/>
      <c r="CA2" s="424"/>
      <c r="CB2" s="424"/>
      <c r="CC2" s="425"/>
      <c r="CD2" s="41"/>
    </row>
    <row r="3" spans="1:82" ht="18.75" customHeight="1">
      <c r="A3" s="41"/>
      <c r="B3" s="434"/>
      <c r="C3" s="435"/>
      <c r="D3" s="439"/>
      <c r="E3" s="438"/>
      <c r="F3" s="437"/>
      <c r="G3" s="433"/>
      <c r="H3" s="47">
        <f>'Title Page'!C11</f>
        <v>45523</v>
      </c>
      <c r="I3" s="48">
        <f>DATE(YEAR(H3),MONTH(H3)+2,1)-1</f>
        <v>45565</v>
      </c>
      <c r="J3" s="47">
        <f>DATE(YEAR(I3),MONTH(I3)+2,1)-1</f>
        <v>45596</v>
      </c>
      <c r="K3" s="49">
        <f t="shared" ref="K3:BV3" si="0">DATE(YEAR(J3),MONTH(J3)+2,1)-1</f>
        <v>45626</v>
      </c>
      <c r="L3" s="49">
        <f t="shared" si="0"/>
        <v>45657</v>
      </c>
      <c r="M3" s="49">
        <f t="shared" si="0"/>
        <v>45688</v>
      </c>
      <c r="N3" s="49">
        <f t="shared" si="0"/>
        <v>45716</v>
      </c>
      <c r="O3" s="49">
        <f t="shared" si="0"/>
        <v>45747</v>
      </c>
      <c r="P3" s="49">
        <f t="shared" si="0"/>
        <v>45777</v>
      </c>
      <c r="Q3" s="49">
        <f t="shared" si="0"/>
        <v>45808</v>
      </c>
      <c r="R3" s="49">
        <f t="shared" si="0"/>
        <v>45838</v>
      </c>
      <c r="S3" s="49">
        <f t="shared" si="0"/>
        <v>45869</v>
      </c>
      <c r="T3" s="49">
        <f t="shared" si="0"/>
        <v>45900</v>
      </c>
      <c r="U3" s="48">
        <f t="shared" si="0"/>
        <v>45930</v>
      </c>
      <c r="V3" s="47">
        <f t="shared" si="0"/>
        <v>45961</v>
      </c>
      <c r="W3" s="49">
        <f t="shared" si="0"/>
        <v>45991</v>
      </c>
      <c r="X3" s="49">
        <f t="shared" si="0"/>
        <v>46022</v>
      </c>
      <c r="Y3" s="49">
        <f t="shared" si="0"/>
        <v>46053</v>
      </c>
      <c r="Z3" s="49">
        <f t="shared" si="0"/>
        <v>46081</v>
      </c>
      <c r="AA3" s="49">
        <f t="shared" si="0"/>
        <v>46112</v>
      </c>
      <c r="AB3" s="49">
        <f t="shared" si="0"/>
        <v>46142</v>
      </c>
      <c r="AC3" s="49">
        <f t="shared" si="0"/>
        <v>46173</v>
      </c>
      <c r="AD3" s="49">
        <f t="shared" si="0"/>
        <v>46203</v>
      </c>
      <c r="AE3" s="49">
        <f t="shared" si="0"/>
        <v>46234</v>
      </c>
      <c r="AF3" s="49">
        <f t="shared" si="0"/>
        <v>46265</v>
      </c>
      <c r="AG3" s="48">
        <f t="shared" si="0"/>
        <v>46295</v>
      </c>
      <c r="AH3" s="47">
        <f t="shared" si="0"/>
        <v>46326</v>
      </c>
      <c r="AI3" s="49">
        <f t="shared" si="0"/>
        <v>46356</v>
      </c>
      <c r="AJ3" s="49">
        <f t="shared" si="0"/>
        <v>46387</v>
      </c>
      <c r="AK3" s="49">
        <f t="shared" si="0"/>
        <v>46418</v>
      </c>
      <c r="AL3" s="49">
        <f t="shared" si="0"/>
        <v>46446</v>
      </c>
      <c r="AM3" s="49">
        <f t="shared" si="0"/>
        <v>46477</v>
      </c>
      <c r="AN3" s="49">
        <f t="shared" si="0"/>
        <v>46507</v>
      </c>
      <c r="AO3" s="49">
        <f t="shared" si="0"/>
        <v>46538</v>
      </c>
      <c r="AP3" s="49">
        <f t="shared" si="0"/>
        <v>46568</v>
      </c>
      <c r="AQ3" s="49">
        <f t="shared" si="0"/>
        <v>46599</v>
      </c>
      <c r="AR3" s="49">
        <f t="shared" si="0"/>
        <v>46630</v>
      </c>
      <c r="AS3" s="48">
        <f t="shared" si="0"/>
        <v>46660</v>
      </c>
      <c r="AT3" s="47">
        <f t="shared" si="0"/>
        <v>46691</v>
      </c>
      <c r="AU3" s="49">
        <f t="shared" si="0"/>
        <v>46721</v>
      </c>
      <c r="AV3" s="49">
        <f t="shared" si="0"/>
        <v>46752</v>
      </c>
      <c r="AW3" s="49">
        <f t="shared" si="0"/>
        <v>46783</v>
      </c>
      <c r="AX3" s="49">
        <f t="shared" si="0"/>
        <v>46812</v>
      </c>
      <c r="AY3" s="49">
        <f t="shared" si="0"/>
        <v>46843</v>
      </c>
      <c r="AZ3" s="49">
        <f t="shared" si="0"/>
        <v>46873</v>
      </c>
      <c r="BA3" s="49">
        <f t="shared" si="0"/>
        <v>46904</v>
      </c>
      <c r="BB3" s="49">
        <f t="shared" si="0"/>
        <v>46934</v>
      </c>
      <c r="BC3" s="49">
        <f t="shared" si="0"/>
        <v>46965</v>
      </c>
      <c r="BD3" s="49">
        <f t="shared" si="0"/>
        <v>46996</v>
      </c>
      <c r="BE3" s="48">
        <f t="shared" si="0"/>
        <v>47026</v>
      </c>
      <c r="BF3" s="47">
        <f t="shared" si="0"/>
        <v>47057</v>
      </c>
      <c r="BG3" s="49">
        <f t="shared" si="0"/>
        <v>47087</v>
      </c>
      <c r="BH3" s="49">
        <f t="shared" si="0"/>
        <v>47118</v>
      </c>
      <c r="BI3" s="49">
        <f t="shared" si="0"/>
        <v>47149</v>
      </c>
      <c r="BJ3" s="49">
        <f t="shared" si="0"/>
        <v>47177</v>
      </c>
      <c r="BK3" s="49">
        <f t="shared" si="0"/>
        <v>47208</v>
      </c>
      <c r="BL3" s="49">
        <f t="shared" si="0"/>
        <v>47238</v>
      </c>
      <c r="BM3" s="49">
        <f t="shared" si="0"/>
        <v>47269</v>
      </c>
      <c r="BN3" s="49">
        <f t="shared" si="0"/>
        <v>47299</v>
      </c>
      <c r="BO3" s="49">
        <f t="shared" si="0"/>
        <v>47330</v>
      </c>
      <c r="BP3" s="49">
        <f t="shared" si="0"/>
        <v>47361</v>
      </c>
      <c r="BQ3" s="48">
        <f t="shared" si="0"/>
        <v>47391</v>
      </c>
      <c r="BR3" s="47">
        <f t="shared" si="0"/>
        <v>47422</v>
      </c>
      <c r="BS3" s="49">
        <f t="shared" si="0"/>
        <v>47452</v>
      </c>
      <c r="BT3" s="49">
        <f t="shared" si="0"/>
        <v>47483</v>
      </c>
      <c r="BU3" s="49">
        <f t="shared" si="0"/>
        <v>47514</v>
      </c>
      <c r="BV3" s="49">
        <f t="shared" si="0"/>
        <v>47542</v>
      </c>
      <c r="BW3" s="49">
        <f t="shared" ref="BW3:CC3" si="1">DATE(YEAR(BV3),MONTH(BV3)+2,1)-1</f>
        <v>47573</v>
      </c>
      <c r="BX3" s="49">
        <f t="shared" si="1"/>
        <v>47603</v>
      </c>
      <c r="BY3" s="49">
        <f t="shared" si="1"/>
        <v>47634</v>
      </c>
      <c r="BZ3" s="49">
        <f t="shared" si="1"/>
        <v>47664</v>
      </c>
      <c r="CA3" s="49">
        <f t="shared" si="1"/>
        <v>47695</v>
      </c>
      <c r="CB3" s="49">
        <f t="shared" si="1"/>
        <v>47726</v>
      </c>
      <c r="CC3" s="48">
        <f t="shared" si="1"/>
        <v>47756</v>
      </c>
      <c r="CD3" s="41"/>
    </row>
    <row r="4" spans="1:82" ht="6" customHeight="1">
      <c r="A4" s="41"/>
      <c r="B4" s="50"/>
      <c r="C4" s="51"/>
      <c r="D4" s="52"/>
      <c r="E4" s="323"/>
      <c r="F4" s="353"/>
      <c r="G4" s="53"/>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5"/>
      <c r="CD4" s="41"/>
    </row>
    <row r="5" spans="1:82" ht="12.75" customHeight="1">
      <c r="A5" s="41"/>
      <c r="B5" s="56"/>
      <c r="C5" s="57"/>
      <c r="D5" s="58"/>
      <c r="E5" s="324"/>
      <c r="F5" s="354"/>
      <c r="G5" s="59"/>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60"/>
      <c r="CD5" s="41"/>
    </row>
    <row r="6" spans="1:82" ht="12.75" customHeight="1">
      <c r="A6" s="41"/>
      <c r="B6" s="56"/>
      <c r="C6" s="403" t="s">
        <v>926</v>
      </c>
      <c r="D6" s="431"/>
      <c r="E6" s="431"/>
      <c r="F6" s="432"/>
      <c r="G6" s="61">
        <f>+G7+G8</f>
        <v>147227715</v>
      </c>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60"/>
      <c r="CD6" s="41"/>
    </row>
    <row r="7" spans="1:82" ht="12.75" customHeight="1">
      <c r="A7" s="41"/>
      <c r="B7" s="56"/>
      <c r="C7" s="402" t="s">
        <v>38</v>
      </c>
      <c r="D7" s="429"/>
      <c r="E7" s="429"/>
      <c r="F7" s="430"/>
      <c r="G7" s="62">
        <f>+G8*0.15</f>
        <v>19203615</v>
      </c>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60"/>
      <c r="CD7" s="41"/>
    </row>
    <row r="8" spans="1:82" ht="12.75" customHeight="1">
      <c r="A8" s="41"/>
      <c r="B8" s="56"/>
      <c r="C8" s="401" t="s">
        <v>39</v>
      </c>
      <c r="D8" s="427"/>
      <c r="E8" s="427"/>
      <c r="F8" s="428"/>
      <c r="G8" s="63">
        <f>+G11</f>
        <v>128024100</v>
      </c>
      <c r="H8" s="45"/>
      <c r="I8" s="211"/>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60"/>
      <c r="CD8" s="41"/>
    </row>
    <row r="9" spans="1:82" ht="12.75" customHeight="1">
      <c r="A9" s="41"/>
      <c r="B9" s="56"/>
      <c r="C9" s="41"/>
      <c r="D9" s="45"/>
      <c r="E9" s="325"/>
      <c r="F9" s="113"/>
      <c r="G9" s="64"/>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60"/>
      <c r="CD9" s="41"/>
    </row>
    <row r="10" spans="1:82" ht="12.75" customHeight="1">
      <c r="A10" s="41"/>
      <c r="B10" s="56"/>
      <c r="C10" s="42"/>
      <c r="D10" s="43"/>
      <c r="E10" s="322"/>
      <c r="F10" s="319" t="s">
        <v>40</v>
      </c>
      <c r="G10" s="44">
        <f>+SUM(H30:CC53,H55:CC91,H93:CC101,H103:CC112,H115:CC125,H127:CC135,H137:CC145,H147:CC149,H151:CC167,H169:CC170,H172:CC172,H174:CC211,H215:CC228,H230:CC261,H263:CC277,H280:CC427,H429:CC431,H433:CC466,H469:CC503)</f>
        <v>128024100</v>
      </c>
      <c r="H10" s="211" t="b">
        <f>G10=G11</f>
        <v>1</v>
      </c>
      <c r="I10" s="113" t="b">
        <f>G28+G213+G468=G10</f>
        <v>1</v>
      </c>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60"/>
      <c r="CD10" s="41"/>
    </row>
    <row r="11" spans="1:82" ht="12.75" customHeight="1">
      <c r="A11" s="41"/>
      <c r="B11" s="66"/>
      <c r="C11" s="406" t="s">
        <v>41</v>
      </c>
      <c r="D11" s="442"/>
      <c r="E11" s="442"/>
      <c r="F11" s="443"/>
      <c r="G11" s="254">
        <f t="shared" ref="G11:G19" si="2">+SUM(H11:CC11)</f>
        <v>128024100</v>
      </c>
      <c r="H11" s="275">
        <f>+H21+H12+H24</f>
        <v>0</v>
      </c>
      <c r="I11" s="67">
        <f t="shared" ref="I11:BT11" si="3">+I21+I12+I24</f>
        <v>0</v>
      </c>
      <c r="J11" s="275">
        <f t="shared" si="3"/>
        <v>0</v>
      </c>
      <c r="K11" s="68">
        <f t="shared" si="3"/>
        <v>0</v>
      </c>
      <c r="L11" s="68">
        <f t="shared" si="3"/>
        <v>0</v>
      </c>
      <c r="M11" s="68">
        <f t="shared" si="3"/>
        <v>0</v>
      </c>
      <c r="N11" s="68">
        <f t="shared" si="3"/>
        <v>0</v>
      </c>
      <c r="O11" s="68">
        <f t="shared" si="3"/>
        <v>0</v>
      </c>
      <c r="P11" s="68">
        <f t="shared" si="3"/>
        <v>0</v>
      </c>
      <c r="Q11" s="68">
        <f t="shared" si="3"/>
        <v>0</v>
      </c>
      <c r="R11" s="68">
        <f t="shared" si="3"/>
        <v>0</v>
      </c>
      <c r="S11" s="68">
        <f t="shared" si="3"/>
        <v>0</v>
      </c>
      <c r="T11" s="68">
        <f t="shared" si="3"/>
        <v>0</v>
      </c>
      <c r="U11" s="67">
        <f t="shared" si="3"/>
        <v>21337350</v>
      </c>
      <c r="V11" s="275">
        <f t="shared" si="3"/>
        <v>0</v>
      </c>
      <c r="W11" s="68">
        <f t="shared" si="3"/>
        <v>0</v>
      </c>
      <c r="X11" s="68">
        <f t="shared" si="3"/>
        <v>0</v>
      </c>
      <c r="Y11" s="68">
        <f t="shared" si="3"/>
        <v>0</v>
      </c>
      <c r="Z11" s="68">
        <f t="shared" si="3"/>
        <v>0</v>
      </c>
      <c r="AA11" s="68">
        <f t="shared" si="3"/>
        <v>0</v>
      </c>
      <c r="AB11" s="68">
        <f t="shared" si="3"/>
        <v>0</v>
      </c>
      <c r="AC11" s="68">
        <f t="shared" si="3"/>
        <v>0</v>
      </c>
      <c r="AD11" s="68">
        <f t="shared" si="3"/>
        <v>0</v>
      </c>
      <c r="AE11" s="68">
        <f t="shared" si="3"/>
        <v>0</v>
      </c>
      <c r="AF11" s="68">
        <f t="shared" si="3"/>
        <v>0</v>
      </c>
      <c r="AG11" s="67">
        <f t="shared" si="3"/>
        <v>21337350</v>
      </c>
      <c r="AH11" s="69">
        <f t="shared" si="3"/>
        <v>0</v>
      </c>
      <c r="AI11" s="68">
        <f t="shared" si="3"/>
        <v>0</v>
      </c>
      <c r="AJ11" s="68">
        <f t="shared" si="3"/>
        <v>0</v>
      </c>
      <c r="AK11" s="68">
        <f t="shared" si="3"/>
        <v>0</v>
      </c>
      <c r="AL11" s="68">
        <f t="shared" si="3"/>
        <v>0</v>
      </c>
      <c r="AM11" s="68">
        <f t="shared" si="3"/>
        <v>0</v>
      </c>
      <c r="AN11" s="68">
        <f t="shared" si="3"/>
        <v>0</v>
      </c>
      <c r="AO11" s="68">
        <f t="shared" si="3"/>
        <v>0</v>
      </c>
      <c r="AP11" s="68">
        <f t="shared" si="3"/>
        <v>0</v>
      </c>
      <c r="AQ11" s="68">
        <f t="shared" si="3"/>
        <v>0</v>
      </c>
      <c r="AR11" s="68">
        <f t="shared" si="3"/>
        <v>0</v>
      </c>
      <c r="AS11" s="67">
        <f t="shared" si="3"/>
        <v>21337350</v>
      </c>
      <c r="AT11" s="69">
        <f t="shared" si="3"/>
        <v>0</v>
      </c>
      <c r="AU11" s="68">
        <f t="shared" si="3"/>
        <v>0</v>
      </c>
      <c r="AV11" s="68">
        <f t="shared" si="3"/>
        <v>0</v>
      </c>
      <c r="AW11" s="68">
        <f t="shared" si="3"/>
        <v>0</v>
      </c>
      <c r="AX11" s="68">
        <f t="shared" si="3"/>
        <v>0</v>
      </c>
      <c r="AY11" s="68">
        <f t="shared" si="3"/>
        <v>0</v>
      </c>
      <c r="AZ11" s="68">
        <f t="shared" si="3"/>
        <v>0</v>
      </c>
      <c r="BA11" s="68">
        <f t="shared" si="3"/>
        <v>0</v>
      </c>
      <c r="BB11" s="68">
        <f t="shared" si="3"/>
        <v>0</v>
      </c>
      <c r="BC11" s="68">
        <f t="shared" si="3"/>
        <v>0</v>
      </c>
      <c r="BD11" s="68">
        <f t="shared" si="3"/>
        <v>0</v>
      </c>
      <c r="BE11" s="67">
        <f t="shared" si="3"/>
        <v>21337350</v>
      </c>
      <c r="BF11" s="69">
        <f t="shared" si="3"/>
        <v>0</v>
      </c>
      <c r="BG11" s="68">
        <f t="shared" si="3"/>
        <v>0</v>
      </c>
      <c r="BH11" s="68">
        <f t="shared" si="3"/>
        <v>0</v>
      </c>
      <c r="BI11" s="68">
        <f t="shared" si="3"/>
        <v>0</v>
      </c>
      <c r="BJ11" s="68">
        <f t="shared" si="3"/>
        <v>0</v>
      </c>
      <c r="BK11" s="68">
        <f t="shared" si="3"/>
        <v>0</v>
      </c>
      <c r="BL11" s="68">
        <f t="shared" si="3"/>
        <v>0</v>
      </c>
      <c r="BM11" s="68">
        <f t="shared" si="3"/>
        <v>0</v>
      </c>
      <c r="BN11" s="68">
        <f t="shared" si="3"/>
        <v>0</v>
      </c>
      <c r="BO11" s="68">
        <f t="shared" si="3"/>
        <v>0</v>
      </c>
      <c r="BP11" s="68">
        <f t="shared" si="3"/>
        <v>0</v>
      </c>
      <c r="BQ11" s="67">
        <f t="shared" si="3"/>
        <v>21337350</v>
      </c>
      <c r="BR11" s="69">
        <f t="shared" si="3"/>
        <v>0</v>
      </c>
      <c r="BS11" s="68">
        <f t="shared" si="3"/>
        <v>0</v>
      </c>
      <c r="BT11" s="68">
        <f t="shared" si="3"/>
        <v>0</v>
      </c>
      <c r="BU11" s="68">
        <f t="shared" ref="BU11:CC11" si="4">+BU21+BU12+BU24</f>
        <v>0</v>
      </c>
      <c r="BV11" s="68">
        <f t="shared" si="4"/>
        <v>0</v>
      </c>
      <c r="BW11" s="68">
        <f t="shared" si="4"/>
        <v>0</v>
      </c>
      <c r="BX11" s="68">
        <f t="shared" si="4"/>
        <v>0</v>
      </c>
      <c r="BY11" s="68">
        <f t="shared" si="4"/>
        <v>0</v>
      </c>
      <c r="BZ11" s="68">
        <f t="shared" si="4"/>
        <v>0</v>
      </c>
      <c r="CA11" s="68">
        <f t="shared" si="4"/>
        <v>0</v>
      </c>
      <c r="CB11" s="68">
        <f t="shared" si="4"/>
        <v>0</v>
      </c>
      <c r="CC11" s="67">
        <f t="shared" si="4"/>
        <v>21337350</v>
      </c>
      <c r="CD11"/>
    </row>
    <row r="12" spans="1:82" ht="12.75" customHeight="1">
      <c r="A12" s="41"/>
      <c r="B12" s="70" t="s">
        <v>42</v>
      </c>
      <c r="C12" s="415" t="s">
        <v>43</v>
      </c>
      <c r="D12" s="444"/>
      <c r="E12" s="444"/>
      <c r="F12" s="445"/>
      <c r="G12" s="255">
        <f t="shared" si="2"/>
        <v>71680000</v>
      </c>
      <c r="H12" s="71">
        <f>+H28</f>
        <v>0</v>
      </c>
      <c r="I12" s="72">
        <f t="shared" ref="I12:BT12" si="5">+I28</f>
        <v>0</v>
      </c>
      <c r="J12" s="71">
        <f t="shared" si="5"/>
        <v>0</v>
      </c>
      <c r="K12" s="73">
        <f t="shared" si="5"/>
        <v>0</v>
      </c>
      <c r="L12" s="73">
        <f t="shared" si="5"/>
        <v>0</v>
      </c>
      <c r="M12" s="73">
        <f t="shared" si="5"/>
        <v>0</v>
      </c>
      <c r="N12" s="73">
        <f t="shared" si="5"/>
        <v>0</v>
      </c>
      <c r="O12" s="73">
        <f t="shared" si="5"/>
        <v>0</v>
      </c>
      <c r="P12" s="73">
        <f t="shared" si="5"/>
        <v>0</v>
      </c>
      <c r="Q12" s="73">
        <f t="shared" si="5"/>
        <v>0</v>
      </c>
      <c r="R12" s="73">
        <f t="shared" si="5"/>
        <v>0</v>
      </c>
      <c r="S12" s="73">
        <f t="shared" si="5"/>
        <v>0</v>
      </c>
      <c r="T12" s="73">
        <f t="shared" si="5"/>
        <v>0</v>
      </c>
      <c r="U12" s="72">
        <f t="shared" si="5"/>
        <v>11946666.68</v>
      </c>
      <c r="V12" s="71">
        <f t="shared" si="5"/>
        <v>0</v>
      </c>
      <c r="W12" s="73">
        <f t="shared" si="5"/>
        <v>0</v>
      </c>
      <c r="X12" s="73">
        <f t="shared" si="5"/>
        <v>0</v>
      </c>
      <c r="Y12" s="73">
        <f t="shared" si="5"/>
        <v>0</v>
      </c>
      <c r="Z12" s="73">
        <f t="shared" si="5"/>
        <v>0</v>
      </c>
      <c r="AA12" s="73">
        <f t="shared" si="5"/>
        <v>0</v>
      </c>
      <c r="AB12" s="73">
        <f t="shared" si="5"/>
        <v>0</v>
      </c>
      <c r="AC12" s="73">
        <f t="shared" si="5"/>
        <v>0</v>
      </c>
      <c r="AD12" s="73">
        <f t="shared" si="5"/>
        <v>0</v>
      </c>
      <c r="AE12" s="73">
        <f t="shared" si="5"/>
        <v>0</v>
      </c>
      <c r="AF12" s="73">
        <f t="shared" si="5"/>
        <v>0</v>
      </c>
      <c r="AG12" s="72">
        <f t="shared" si="5"/>
        <v>11946666.68</v>
      </c>
      <c r="AH12" s="74">
        <f t="shared" si="5"/>
        <v>0</v>
      </c>
      <c r="AI12" s="73">
        <f t="shared" si="5"/>
        <v>0</v>
      </c>
      <c r="AJ12" s="73">
        <f t="shared" si="5"/>
        <v>0</v>
      </c>
      <c r="AK12" s="73">
        <f t="shared" si="5"/>
        <v>0</v>
      </c>
      <c r="AL12" s="73">
        <f t="shared" si="5"/>
        <v>0</v>
      </c>
      <c r="AM12" s="73">
        <f t="shared" si="5"/>
        <v>0</v>
      </c>
      <c r="AN12" s="73">
        <f t="shared" si="5"/>
        <v>0</v>
      </c>
      <c r="AO12" s="73">
        <f t="shared" si="5"/>
        <v>0</v>
      </c>
      <c r="AP12" s="73">
        <f t="shared" si="5"/>
        <v>0</v>
      </c>
      <c r="AQ12" s="73">
        <f t="shared" si="5"/>
        <v>0</v>
      </c>
      <c r="AR12" s="73">
        <f t="shared" si="5"/>
        <v>0</v>
      </c>
      <c r="AS12" s="72">
        <f t="shared" si="5"/>
        <v>11946666.68</v>
      </c>
      <c r="AT12" s="74">
        <f t="shared" si="5"/>
        <v>0</v>
      </c>
      <c r="AU12" s="73">
        <f t="shared" si="5"/>
        <v>0</v>
      </c>
      <c r="AV12" s="73">
        <f t="shared" si="5"/>
        <v>0</v>
      </c>
      <c r="AW12" s="73">
        <f t="shared" si="5"/>
        <v>0</v>
      </c>
      <c r="AX12" s="73">
        <f t="shared" si="5"/>
        <v>0</v>
      </c>
      <c r="AY12" s="73">
        <f t="shared" si="5"/>
        <v>0</v>
      </c>
      <c r="AZ12" s="73">
        <f t="shared" si="5"/>
        <v>0</v>
      </c>
      <c r="BA12" s="73">
        <f t="shared" si="5"/>
        <v>0</v>
      </c>
      <c r="BB12" s="73">
        <f t="shared" si="5"/>
        <v>0</v>
      </c>
      <c r="BC12" s="73">
        <f t="shared" si="5"/>
        <v>0</v>
      </c>
      <c r="BD12" s="73">
        <f t="shared" si="5"/>
        <v>0</v>
      </c>
      <c r="BE12" s="72">
        <f t="shared" si="5"/>
        <v>11946666.68</v>
      </c>
      <c r="BF12" s="74">
        <f t="shared" si="5"/>
        <v>0</v>
      </c>
      <c r="BG12" s="73">
        <f t="shared" si="5"/>
        <v>0</v>
      </c>
      <c r="BH12" s="73">
        <f t="shared" si="5"/>
        <v>0</v>
      </c>
      <c r="BI12" s="73">
        <f t="shared" si="5"/>
        <v>0</v>
      </c>
      <c r="BJ12" s="73">
        <f t="shared" si="5"/>
        <v>0</v>
      </c>
      <c r="BK12" s="73">
        <f t="shared" si="5"/>
        <v>0</v>
      </c>
      <c r="BL12" s="73">
        <f t="shared" si="5"/>
        <v>0</v>
      </c>
      <c r="BM12" s="73">
        <f t="shared" si="5"/>
        <v>0</v>
      </c>
      <c r="BN12" s="73">
        <f t="shared" si="5"/>
        <v>0</v>
      </c>
      <c r="BO12" s="73">
        <f t="shared" si="5"/>
        <v>0</v>
      </c>
      <c r="BP12" s="73">
        <f t="shared" si="5"/>
        <v>0</v>
      </c>
      <c r="BQ12" s="72">
        <f t="shared" si="5"/>
        <v>11946666.68</v>
      </c>
      <c r="BR12" s="74">
        <f t="shared" si="5"/>
        <v>0</v>
      </c>
      <c r="BS12" s="73">
        <f t="shared" si="5"/>
        <v>0</v>
      </c>
      <c r="BT12" s="73">
        <f t="shared" si="5"/>
        <v>0</v>
      </c>
      <c r="BU12" s="73">
        <f t="shared" ref="BU12:CC12" si="6">+BU28</f>
        <v>0</v>
      </c>
      <c r="BV12" s="73">
        <f t="shared" si="6"/>
        <v>0</v>
      </c>
      <c r="BW12" s="73">
        <f t="shared" si="6"/>
        <v>0</v>
      </c>
      <c r="BX12" s="73">
        <f t="shared" si="6"/>
        <v>0</v>
      </c>
      <c r="BY12" s="73">
        <f t="shared" si="6"/>
        <v>0</v>
      </c>
      <c r="BZ12" s="73">
        <f t="shared" si="6"/>
        <v>0</v>
      </c>
      <c r="CA12" s="73">
        <f t="shared" si="6"/>
        <v>0</v>
      </c>
      <c r="CB12" s="73">
        <f t="shared" si="6"/>
        <v>0</v>
      </c>
      <c r="CC12" s="72">
        <f t="shared" si="6"/>
        <v>11946666.6</v>
      </c>
      <c r="CD12" s="316" t="b">
        <f>G12=G28</f>
        <v>1</v>
      </c>
    </row>
    <row r="13" spans="1:82" ht="12.75" customHeight="1">
      <c r="A13" s="41"/>
      <c r="B13" s="75"/>
      <c r="C13" s="405" t="s">
        <v>44</v>
      </c>
      <c r="D13" s="407"/>
      <c r="E13" s="407"/>
      <c r="F13" s="408"/>
      <c r="G13" s="76">
        <f t="shared" si="2"/>
        <v>0</v>
      </c>
      <c r="H13" s="77">
        <f>+H12-SUM(H14:H15)</f>
        <v>0</v>
      </c>
      <c r="I13" s="78">
        <f t="shared" ref="I13:BT13" si="7">+I12-SUM(I14:I15)</f>
        <v>0</v>
      </c>
      <c r="J13" s="77">
        <f t="shared" si="7"/>
        <v>0</v>
      </c>
      <c r="K13" s="79">
        <f t="shared" si="7"/>
        <v>0</v>
      </c>
      <c r="L13" s="79">
        <f t="shared" si="7"/>
        <v>0</v>
      </c>
      <c r="M13" s="79">
        <f t="shared" si="7"/>
        <v>0</v>
      </c>
      <c r="N13" s="79">
        <f t="shared" si="7"/>
        <v>0</v>
      </c>
      <c r="O13" s="79">
        <f t="shared" si="7"/>
        <v>0</v>
      </c>
      <c r="P13" s="79">
        <f t="shared" si="7"/>
        <v>0</v>
      </c>
      <c r="Q13" s="79">
        <f t="shared" si="7"/>
        <v>0</v>
      </c>
      <c r="R13" s="79">
        <f t="shared" si="7"/>
        <v>0</v>
      </c>
      <c r="S13" s="79">
        <f t="shared" si="7"/>
        <v>0</v>
      </c>
      <c r="T13" s="79">
        <f t="shared" si="7"/>
        <v>0</v>
      </c>
      <c r="U13" s="78">
        <f t="shared" si="7"/>
        <v>0</v>
      </c>
      <c r="V13" s="77">
        <f t="shared" si="7"/>
        <v>0</v>
      </c>
      <c r="W13" s="79">
        <f t="shared" si="7"/>
        <v>0</v>
      </c>
      <c r="X13" s="79">
        <f t="shared" si="7"/>
        <v>0</v>
      </c>
      <c r="Y13" s="79">
        <f t="shared" si="7"/>
        <v>0</v>
      </c>
      <c r="Z13" s="79">
        <f t="shared" si="7"/>
        <v>0</v>
      </c>
      <c r="AA13" s="79">
        <f t="shared" si="7"/>
        <v>0</v>
      </c>
      <c r="AB13" s="79">
        <f t="shared" si="7"/>
        <v>0</v>
      </c>
      <c r="AC13" s="79">
        <f t="shared" si="7"/>
        <v>0</v>
      </c>
      <c r="AD13" s="79">
        <f t="shared" si="7"/>
        <v>0</v>
      </c>
      <c r="AE13" s="79">
        <f t="shared" si="7"/>
        <v>0</v>
      </c>
      <c r="AF13" s="79">
        <f t="shared" si="7"/>
        <v>0</v>
      </c>
      <c r="AG13" s="78">
        <f t="shared" si="7"/>
        <v>0</v>
      </c>
      <c r="AH13" s="80">
        <f t="shared" si="7"/>
        <v>0</v>
      </c>
      <c r="AI13" s="79">
        <f t="shared" si="7"/>
        <v>0</v>
      </c>
      <c r="AJ13" s="79">
        <f t="shared" si="7"/>
        <v>0</v>
      </c>
      <c r="AK13" s="79">
        <f t="shared" si="7"/>
        <v>0</v>
      </c>
      <c r="AL13" s="79">
        <f t="shared" si="7"/>
        <v>0</v>
      </c>
      <c r="AM13" s="79">
        <f t="shared" si="7"/>
        <v>0</v>
      </c>
      <c r="AN13" s="79">
        <f t="shared" si="7"/>
        <v>0</v>
      </c>
      <c r="AO13" s="79">
        <f t="shared" si="7"/>
        <v>0</v>
      </c>
      <c r="AP13" s="79">
        <f t="shared" si="7"/>
        <v>0</v>
      </c>
      <c r="AQ13" s="79">
        <f t="shared" si="7"/>
        <v>0</v>
      </c>
      <c r="AR13" s="79">
        <f t="shared" si="7"/>
        <v>0</v>
      </c>
      <c r="AS13" s="78">
        <f t="shared" si="7"/>
        <v>0</v>
      </c>
      <c r="AT13" s="80">
        <f t="shared" si="7"/>
        <v>0</v>
      </c>
      <c r="AU13" s="79">
        <f t="shared" si="7"/>
        <v>0</v>
      </c>
      <c r="AV13" s="79">
        <f t="shared" si="7"/>
        <v>0</v>
      </c>
      <c r="AW13" s="79">
        <f t="shared" si="7"/>
        <v>0</v>
      </c>
      <c r="AX13" s="79">
        <f t="shared" si="7"/>
        <v>0</v>
      </c>
      <c r="AY13" s="79">
        <f t="shared" si="7"/>
        <v>0</v>
      </c>
      <c r="AZ13" s="79">
        <f t="shared" si="7"/>
        <v>0</v>
      </c>
      <c r="BA13" s="79">
        <f t="shared" si="7"/>
        <v>0</v>
      </c>
      <c r="BB13" s="79">
        <f t="shared" si="7"/>
        <v>0</v>
      </c>
      <c r="BC13" s="79">
        <f t="shared" si="7"/>
        <v>0</v>
      </c>
      <c r="BD13" s="79">
        <f t="shared" si="7"/>
        <v>0</v>
      </c>
      <c r="BE13" s="78">
        <f t="shared" si="7"/>
        <v>0</v>
      </c>
      <c r="BF13" s="80">
        <f t="shared" si="7"/>
        <v>0</v>
      </c>
      <c r="BG13" s="79">
        <f t="shared" si="7"/>
        <v>0</v>
      </c>
      <c r="BH13" s="79">
        <f t="shared" si="7"/>
        <v>0</v>
      </c>
      <c r="BI13" s="79">
        <f t="shared" si="7"/>
        <v>0</v>
      </c>
      <c r="BJ13" s="79">
        <f t="shared" si="7"/>
        <v>0</v>
      </c>
      <c r="BK13" s="79">
        <f t="shared" si="7"/>
        <v>0</v>
      </c>
      <c r="BL13" s="79">
        <f t="shared" si="7"/>
        <v>0</v>
      </c>
      <c r="BM13" s="79">
        <f t="shared" si="7"/>
        <v>0</v>
      </c>
      <c r="BN13" s="79">
        <f t="shared" si="7"/>
        <v>0</v>
      </c>
      <c r="BO13" s="79">
        <f t="shared" si="7"/>
        <v>0</v>
      </c>
      <c r="BP13" s="79">
        <f t="shared" si="7"/>
        <v>0</v>
      </c>
      <c r="BQ13" s="78">
        <f t="shared" si="7"/>
        <v>0</v>
      </c>
      <c r="BR13" s="80">
        <f t="shared" si="7"/>
        <v>0</v>
      </c>
      <c r="BS13" s="79">
        <f t="shared" si="7"/>
        <v>0</v>
      </c>
      <c r="BT13" s="79">
        <f t="shared" si="7"/>
        <v>0</v>
      </c>
      <c r="BU13" s="79">
        <f t="shared" ref="BU13:CC13" si="8">+BU12-SUM(BU14:BU15)</f>
        <v>0</v>
      </c>
      <c r="BV13" s="79">
        <f t="shared" si="8"/>
        <v>0</v>
      </c>
      <c r="BW13" s="79">
        <f t="shared" si="8"/>
        <v>0</v>
      </c>
      <c r="BX13" s="79">
        <f t="shared" si="8"/>
        <v>0</v>
      </c>
      <c r="BY13" s="79">
        <f t="shared" si="8"/>
        <v>0</v>
      </c>
      <c r="BZ13" s="79">
        <f t="shared" si="8"/>
        <v>0</v>
      </c>
      <c r="CA13" s="79">
        <f t="shared" si="8"/>
        <v>0</v>
      </c>
      <c r="CB13" s="79">
        <f t="shared" si="8"/>
        <v>0</v>
      </c>
      <c r="CC13" s="78">
        <f t="shared" si="8"/>
        <v>0</v>
      </c>
      <c r="CD13"/>
    </row>
    <row r="14" spans="1:82" ht="12.75" customHeight="1">
      <c r="A14" s="41"/>
      <c r="B14" s="75"/>
      <c r="C14" s="405" t="s">
        <v>45</v>
      </c>
      <c r="D14" s="407"/>
      <c r="E14" s="407"/>
      <c r="F14" s="408"/>
      <c r="G14" s="256">
        <f t="shared" si="2"/>
        <v>71680000</v>
      </c>
      <c r="H14" s="81">
        <f>+H173</f>
        <v>0</v>
      </c>
      <c r="I14" s="82">
        <f t="shared" ref="I14:BT14" si="9">+I173</f>
        <v>0</v>
      </c>
      <c r="J14" s="81">
        <f t="shared" si="9"/>
        <v>0</v>
      </c>
      <c r="K14" s="83">
        <f t="shared" si="9"/>
        <v>0</v>
      </c>
      <c r="L14" s="83">
        <f t="shared" si="9"/>
        <v>0</v>
      </c>
      <c r="M14" s="83">
        <f t="shared" si="9"/>
        <v>0</v>
      </c>
      <c r="N14" s="83">
        <f t="shared" si="9"/>
        <v>0</v>
      </c>
      <c r="O14" s="83">
        <f t="shared" si="9"/>
        <v>0</v>
      </c>
      <c r="P14" s="83">
        <f t="shared" si="9"/>
        <v>0</v>
      </c>
      <c r="Q14" s="83">
        <f t="shared" si="9"/>
        <v>0</v>
      </c>
      <c r="R14" s="83">
        <f t="shared" si="9"/>
        <v>0</v>
      </c>
      <c r="S14" s="83">
        <f t="shared" si="9"/>
        <v>0</v>
      </c>
      <c r="T14" s="83">
        <f t="shared" si="9"/>
        <v>0</v>
      </c>
      <c r="U14" s="82">
        <f t="shared" si="9"/>
        <v>11946666.68</v>
      </c>
      <c r="V14" s="81">
        <f t="shared" si="9"/>
        <v>0</v>
      </c>
      <c r="W14" s="83">
        <f t="shared" si="9"/>
        <v>0</v>
      </c>
      <c r="X14" s="83">
        <f t="shared" si="9"/>
        <v>0</v>
      </c>
      <c r="Y14" s="83">
        <f t="shared" si="9"/>
        <v>0</v>
      </c>
      <c r="Z14" s="83">
        <f t="shared" si="9"/>
        <v>0</v>
      </c>
      <c r="AA14" s="83">
        <f t="shared" si="9"/>
        <v>0</v>
      </c>
      <c r="AB14" s="83">
        <f t="shared" si="9"/>
        <v>0</v>
      </c>
      <c r="AC14" s="83">
        <f t="shared" si="9"/>
        <v>0</v>
      </c>
      <c r="AD14" s="83">
        <f t="shared" si="9"/>
        <v>0</v>
      </c>
      <c r="AE14" s="83">
        <f t="shared" si="9"/>
        <v>0</v>
      </c>
      <c r="AF14" s="83">
        <f t="shared" si="9"/>
        <v>0</v>
      </c>
      <c r="AG14" s="82">
        <f t="shared" si="9"/>
        <v>11946666.68</v>
      </c>
      <c r="AH14" s="84">
        <f t="shared" si="9"/>
        <v>0</v>
      </c>
      <c r="AI14" s="83">
        <f t="shared" si="9"/>
        <v>0</v>
      </c>
      <c r="AJ14" s="83">
        <f t="shared" si="9"/>
        <v>0</v>
      </c>
      <c r="AK14" s="83">
        <f t="shared" si="9"/>
        <v>0</v>
      </c>
      <c r="AL14" s="83">
        <f t="shared" si="9"/>
        <v>0</v>
      </c>
      <c r="AM14" s="83">
        <f t="shared" si="9"/>
        <v>0</v>
      </c>
      <c r="AN14" s="83">
        <f t="shared" si="9"/>
        <v>0</v>
      </c>
      <c r="AO14" s="83">
        <f t="shared" si="9"/>
        <v>0</v>
      </c>
      <c r="AP14" s="83">
        <f t="shared" si="9"/>
        <v>0</v>
      </c>
      <c r="AQ14" s="83">
        <f t="shared" si="9"/>
        <v>0</v>
      </c>
      <c r="AR14" s="83">
        <f t="shared" si="9"/>
        <v>0</v>
      </c>
      <c r="AS14" s="82">
        <f t="shared" si="9"/>
        <v>11946666.68</v>
      </c>
      <c r="AT14" s="84">
        <f t="shared" si="9"/>
        <v>0</v>
      </c>
      <c r="AU14" s="83">
        <f t="shared" si="9"/>
        <v>0</v>
      </c>
      <c r="AV14" s="83">
        <f t="shared" si="9"/>
        <v>0</v>
      </c>
      <c r="AW14" s="83">
        <f t="shared" si="9"/>
        <v>0</v>
      </c>
      <c r="AX14" s="83">
        <f t="shared" si="9"/>
        <v>0</v>
      </c>
      <c r="AY14" s="83">
        <f t="shared" si="9"/>
        <v>0</v>
      </c>
      <c r="AZ14" s="83">
        <f t="shared" si="9"/>
        <v>0</v>
      </c>
      <c r="BA14" s="83">
        <f t="shared" si="9"/>
        <v>0</v>
      </c>
      <c r="BB14" s="83">
        <f t="shared" si="9"/>
        <v>0</v>
      </c>
      <c r="BC14" s="83">
        <f t="shared" si="9"/>
        <v>0</v>
      </c>
      <c r="BD14" s="83">
        <f t="shared" si="9"/>
        <v>0</v>
      </c>
      <c r="BE14" s="82">
        <f t="shared" si="9"/>
        <v>11946666.68</v>
      </c>
      <c r="BF14" s="84">
        <f t="shared" si="9"/>
        <v>0</v>
      </c>
      <c r="BG14" s="83">
        <f t="shared" si="9"/>
        <v>0</v>
      </c>
      <c r="BH14" s="83">
        <f t="shared" si="9"/>
        <v>0</v>
      </c>
      <c r="BI14" s="83">
        <f t="shared" si="9"/>
        <v>0</v>
      </c>
      <c r="BJ14" s="83">
        <f t="shared" si="9"/>
        <v>0</v>
      </c>
      <c r="BK14" s="83">
        <f t="shared" si="9"/>
        <v>0</v>
      </c>
      <c r="BL14" s="83">
        <f t="shared" si="9"/>
        <v>0</v>
      </c>
      <c r="BM14" s="83">
        <f t="shared" si="9"/>
        <v>0</v>
      </c>
      <c r="BN14" s="83">
        <f t="shared" si="9"/>
        <v>0</v>
      </c>
      <c r="BO14" s="83">
        <f t="shared" si="9"/>
        <v>0</v>
      </c>
      <c r="BP14" s="83">
        <f t="shared" si="9"/>
        <v>0</v>
      </c>
      <c r="BQ14" s="82">
        <f t="shared" si="9"/>
        <v>11946666.68</v>
      </c>
      <c r="BR14" s="84">
        <f t="shared" si="9"/>
        <v>0</v>
      </c>
      <c r="BS14" s="83">
        <f t="shared" si="9"/>
        <v>0</v>
      </c>
      <c r="BT14" s="83">
        <f t="shared" si="9"/>
        <v>0</v>
      </c>
      <c r="BU14" s="83">
        <f t="shared" ref="BU14:CC14" si="10">+BU173</f>
        <v>0</v>
      </c>
      <c r="BV14" s="83">
        <f t="shared" si="10"/>
        <v>0</v>
      </c>
      <c r="BW14" s="83">
        <f t="shared" si="10"/>
        <v>0</v>
      </c>
      <c r="BX14" s="83">
        <f t="shared" si="10"/>
        <v>0</v>
      </c>
      <c r="BY14" s="83">
        <f t="shared" si="10"/>
        <v>0</v>
      </c>
      <c r="BZ14" s="83">
        <f t="shared" si="10"/>
        <v>0</v>
      </c>
      <c r="CA14" s="83">
        <f t="shared" si="10"/>
        <v>0</v>
      </c>
      <c r="CB14" s="83">
        <f t="shared" si="10"/>
        <v>0</v>
      </c>
      <c r="CC14" s="82">
        <f t="shared" si="10"/>
        <v>11946666.6</v>
      </c>
      <c r="CD14"/>
    </row>
    <row r="15" spans="1:82" ht="12.75" customHeight="1">
      <c r="A15" s="41"/>
      <c r="B15" s="75"/>
      <c r="C15" s="405" t="s">
        <v>46</v>
      </c>
      <c r="D15" s="407"/>
      <c r="E15" s="407"/>
      <c r="F15" s="408"/>
      <c r="G15" s="257">
        <f t="shared" si="2"/>
        <v>0</v>
      </c>
      <c r="H15" s="85">
        <f t="shared" ref="H15" si="11">+SUM(H16:H19)</f>
        <v>0</v>
      </c>
      <c r="I15" s="86">
        <f t="shared" ref="I15:BT15" si="12">+SUM(I16:I19)</f>
        <v>0</v>
      </c>
      <c r="J15" s="85">
        <f t="shared" si="12"/>
        <v>0</v>
      </c>
      <c r="K15" s="87">
        <f t="shared" si="12"/>
        <v>0</v>
      </c>
      <c r="L15" s="87">
        <f t="shared" si="12"/>
        <v>0</v>
      </c>
      <c r="M15" s="87">
        <f t="shared" si="12"/>
        <v>0</v>
      </c>
      <c r="N15" s="87">
        <f t="shared" si="12"/>
        <v>0</v>
      </c>
      <c r="O15" s="87">
        <f t="shared" si="12"/>
        <v>0</v>
      </c>
      <c r="P15" s="87">
        <f t="shared" si="12"/>
        <v>0</v>
      </c>
      <c r="Q15" s="87">
        <f t="shared" si="12"/>
        <v>0</v>
      </c>
      <c r="R15" s="87">
        <f t="shared" si="12"/>
        <v>0</v>
      </c>
      <c r="S15" s="87">
        <f t="shared" si="12"/>
        <v>0</v>
      </c>
      <c r="T15" s="87">
        <f t="shared" si="12"/>
        <v>0</v>
      </c>
      <c r="U15" s="86">
        <f t="shared" si="12"/>
        <v>0</v>
      </c>
      <c r="V15" s="85">
        <f t="shared" si="12"/>
        <v>0</v>
      </c>
      <c r="W15" s="87">
        <f t="shared" si="12"/>
        <v>0</v>
      </c>
      <c r="X15" s="87">
        <f t="shared" si="12"/>
        <v>0</v>
      </c>
      <c r="Y15" s="87">
        <f t="shared" si="12"/>
        <v>0</v>
      </c>
      <c r="Z15" s="87">
        <f t="shared" si="12"/>
        <v>0</v>
      </c>
      <c r="AA15" s="87">
        <f t="shared" si="12"/>
        <v>0</v>
      </c>
      <c r="AB15" s="87">
        <f t="shared" si="12"/>
        <v>0</v>
      </c>
      <c r="AC15" s="87">
        <f t="shared" si="12"/>
        <v>0</v>
      </c>
      <c r="AD15" s="87">
        <f t="shared" si="12"/>
        <v>0</v>
      </c>
      <c r="AE15" s="87">
        <f t="shared" si="12"/>
        <v>0</v>
      </c>
      <c r="AF15" s="87">
        <f t="shared" si="12"/>
        <v>0</v>
      </c>
      <c r="AG15" s="86">
        <f t="shared" si="12"/>
        <v>0</v>
      </c>
      <c r="AH15" s="88">
        <f t="shared" si="12"/>
        <v>0</v>
      </c>
      <c r="AI15" s="87">
        <f t="shared" si="12"/>
        <v>0</v>
      </c>
      <c r="AJ15" s="87">
        <f t="shared" si="12"/>
        <v>0</v>
      </c>
      <c r="AK15" s="87">
        <f t="shared" si="12"/>
        <v>0</v>
      </c>
      <c r="AL15" s="87">
        <f t="shared" si="12"/>
        <v>0</v>
      </c>
      <c r="AM15" s="87">
        <f t="shared" si="12"/>
        <v>0</v>
      </c>
      <c r="AN15" s="87">
        <f t="shared" si="12"/>
        <v>0</v>
      </c>
      <c r="AO15" s="87">
        <f t="shared" si="12"/>
        <v>0</v>
      </c>
      <c r="AP15" s="87">
        <f t="shared" si="12"/>
        <v>0</v>
      </c>
      <c r="AQ15" s="87">
        <f t="shared" si="12"/>
        <v>0</v>
      </c>
      <c r="AR15" s="87">
        <f t="shared" si="12"/>
        <v>0</v>
      </c>
      <c r="AS15" s="86">
        <f t="shared" si="12"/>
        <v>0</v>
      </c>
      <c r="AT15" s="88">
        <f t="shared" si="12"/>
        <v>0</v>
      </c>
      <c r="AU15" s="87">
        <f t="shared" si="12"/>
        <v>0</v>
      </c>
      <c r="AV15" s="87">
        <f t="shared" si="12"/>
        <v>0</v>
      </c>
      <c r="AW15" s="87">
        <f t="shared" si="12"/>
        <v>0</v>
      </c>
      <c r="AX15" s="87">
        <f t="shared" si="12"/>
        <v>0</v>
      </c>
      <c r="AY15" s="87">
        <f t="shared" si="12"/>
        <v>0</v>
      </c>
      <c r="AZ15" s="87">
        <f t="shared" si="12"/>
        <v>0</v>
      </c>
      <c r="BA15" s="87">
        <f t="shared" si="12"/>
        <v>0</v>
      </c>
      <c r="BB15" s="87">
        <f t="shared" si="12"/>
        <v>0</v>
      </c>
      <c r="BC15" s="87">
        <f t="shared" si="12"/>
        <v>0</v>
      </c>
      <c r="BD15" s="87">
        <f t="shared" si="12"/>
        <v>0</v>
      </c>
      <c r="BE15" s="86">
        <f t="shared" si="12"/>
        <v>0</v>
      </c>
      <c r="BF15" s="88">
        <f t="shared" si="12"/>
        <v>0</v>
      </c>
      <c r="BG15" s="87">
        <f t="shared" si="12"/>
        <v>0</v>
      </c>
      <c r="BH15" s="87">
        <f t="shared" si="12"/>
        <v>0</v>
      </c>
      <c r="BI15" s="87">
        <f t="shared" si="12"/>
        <v>0</v>
      </c>
      <c r="BJ15" s="87">
        <f t="shared" si="12"/>
        <v>0</v>
      </c>
      <c r="BK15" s="87">
        <f t="shared" si="12"/>
        <v>0</v>
      </c>
      <c r="BL15" s="87">
        <f t="shared" si="12"/>
        <v>0</v>
      </c>
      <c r="BM15" s="87">
        <f t="shared" si="12"/>
        <v>0</v>
      </c>
      <c r="BN15" s="87">
        <f t="shared" si="12"/>
        <v>0</v>
      </c>
      <c r="BO15" s="87">
        <f t="shared" si="12"/>
        <v>0</v>
      </c>
      <c r="BP15" s="87">
        <f t="shared" si="12"/>
        <v>0</v>
      </c>
      <c r="BQ15" s="86">
        <f t="shared" si="12"/>
        <v>0</v>
      </c>
      <c r="BR15" s="88">
        <f t="shared" si="12"/>
        <v>0</v>
      </c>
      <c r="BS15" s="87">
        <f t="shared" si="12"/>
        <v>0</v>
      </c>
      <c r="BT15" s="87">
        <f t="shared" si="12"/>
        <v>0</v>
      </c>
      <c r="BU15" s="87">
        <f t="shared" ref="BU15:CC15" si="13">+SUM(BU16:BU19)</f>
        <v>0</v>
      </c>
      <c r="BV15" s="87">
        <f t="shared" si="13"/>
        <v>0</v>
      </c>
      <c r="BW15" s="87">
        <f t="shared" si="13"/>
        <v>0</v>
      </c>
      <c r="BX15" s="87">
        <f t="shared" si="13"/>
        <v>0</v>
      </c>
      <c r="BY15" s="87">
        <f t="shared" si="13"/>
        <v>0</v>
      </c>
      <c r="BZ15" s="87">
        <f t="shared" si="13"/>
        <v>0</v>
      </c>
      <c r="CA15" s="87">
        <f t="shared" si="13"/>
        <v>0</v>
      </c>
      <c r="CB15" s="87">
        <f t="shared" si="13"/>
        <v>0</v>
      </c>
      <c r="CC15" s="86">
        <f t="shared" si="13"/>
        <v>0</v>
      </c>
      <c r="CD15"/>
    </row>
    <row r="16" spans="1:82" ht="12.75" customHeight="1">
      <c r="A16" s="41"/>
      <c r="B16" s="75"/>
      <c r="C16" s="89" t="s">
        <v>9</v>
      </c>
      <c r="D16" s="132" t="s">
        <v>64</v>
      </c>
      <c r="E16" s="326">
        <v>72</v>
      </c>
      <c r="F16" s="230"/>
      <c r="G16" s="76">
        <f t="shared" si="2"/>
        <v>0</v>
      </c>
      <c r="H16" s="77"/>
      <c r="I16" s="78"/>
      <c r="J16" s="226"/>
      <c r="K16" s="227"/>
      <c r="L16" s="227"/>
      <c r="M16" s="227"/>
      <c r="N16" s="227"/>
      <c r="O16" s="227"/>
      <c r="P16" s="227"/>
      <c r="Q16" s="227"/>
      <c r="R16" s="227"/>
      <c r="S16" s="227"/>
      <c r="T16" s="227"/>
      <c r="U16" s="225"/>
      <c r="V16" s="226"/>
      <c r="W16" s="227"/>
      <c r="X16" s="227"/>
      <c r="Y16" s="227"/>
      <c r="Z16" s="227"/>
      <c r="AA16" s="227"/>
      <c r="AB16" s="227"/>
      <c r="AC16" s="227"/>
      <c r="AD16" s="227"/>
      <c r="AE16" s="227"/>
      <c r="AF16" s="227"/>
      <c r="AG16" s="225"/>
      <c r="AH16" s="228"/>
      <c r="AI16" s="227"/>
      <c r="AJ16" s="227"/>
      <c r="AK16" s="227"/>
      <c r="AL16" s="227"/>
      <c r="AM16" s="227"/>
      <c r="AN16" s="227"/>
      <c r="AO16" s="227"/>
      <c r="AP16" s="227"/>
      <c r="AQ16" s="227"/>
      <c r="AR16" s="227"/>
      <c r="AS16" s="225"/>
      <c r="AT16" s="228"/>
      <c r="AU16" s="227"/>
      <c r="AV16" s="227"/>
      <c r="AW16" s="227"/>
      <c r="AX16" s="227"/>
      <c r="AY16" s="227"/>
      <c r="AZ16" s="227"/>
      <c r="BA16" s="227"/>
      <c r="BB16" s="227"/>
      <c r="BC16" s="227"/>
      <c r="BD16" s="227"/>
      <c r="BE16" s="225"/>
      <c r="BF16" s="228"/>
      <c r="BG16" s="227"/>
      <c r="BH16" s="227"/>
      <c r="BI16" s="227"/>
      <c r="BJ16" s="227"/>
      <c r="BK16" s="227"/>
      <c r="BL16" s="227"/>
      <c r="BM16" s="227"/>
      <c r="BN16" s="227"/>
      <c r="BO16" s="227"/>
      <c r="BP16" s="227"/>
      <c r="BQ16" s="225"/>
      <c r="BR16" s="228"/>
      <c r="BS16" s="227"/>
      <c r="BT16" s="227"/>
      <c r="BU16" s="227"/>
      <c r="BV16" s="227"/>
      <c r="BW16" s="227"/>
      <c r="BX16" s="227"/>
      <c r="BY16" s="227"/>
      <c r="BZ16" s="227"/>
      <c r="CA16" s="227"/>
      <c r="CB16" s="227"/>
      <c r="CC16" s="225"/>
      <c r="CD16" t="s">
        <v>54</v>
      </c>
    </row>
    <row r="17" spans="1:82" ht="12.75" customHeight="1">
      <c r="A17" s="41"/>
      <c r="B17" s="75"/>
      <c r="C17" s="89" t="s">
        <v>10</v>
      </c>
      <c r="D17" s="132" t="s">
        <v>64</v>
      </c>
      <c r="E17" s="326">
        <v>72</v>
      </c>
      <c r="F17" s="230"/>
      <c r="G17" s="76">
        <f t="shared" si="2"/>
        <v>0</v>
      </c>
      <c r="H17" s="77"/>
      <c r="I17" s="78"/>
      <c r="J17" s="226"/>
      <c r="K17" s="227"/>
      <c r="L17" s="227"/>
      <c r="M17" s="227"/>
      <c r="N17" s="227"/>
      <c r="O17" s="227"/>
      <c r="P17" s="227"/>
      <c r="Q17" s="227"/>
      <c r="R17" s="227"/>
      <c r="S17" s="227"/>
      <c r="T17" s="227"/>
      <c r="U17" s="225"/>
      <c r="V17" s="226"/>
      <c r="W17" s="227"/>
      <c r="X17" s="227"/>
      <c r="Y17" s="227"/>
      <c r="Z17" s="227"/>
      <c r="AA17" s="227"/>
      <c r="AB17" s="227"/>
      <c r="AC17" s="227"/>
      <c r="AD17" s="227"/>
      <c r="AE17" s="227"/>
      <c r="AF17" s="227"/>
      <c r="AG17" s="225"/>
      <c r="AH17" s="228"/>
      <c r="AI17" s="227"/>
      <c r="AJ17" s="227"/>
      <c r="AK17" s="227"/>
      <c r="AL17" s="227"/>
      <c r="AM17" s="227"/>
      <c r="AN17" s="227"/>
      <c r="AO17" s="227"/>
      <c r="AP17" s="227"/>
      <c r="AQ17" s="227"/>
      <c r="AR17" s="227"/>
      <c r="AS17" s="225"/>
      <c r="AT17" s="228"/>
      <c r="AU17" s="227"/>
      <c r="AV17" s="227"/>
      <c r="AW17" s="227"/>
      <c r="AX17" s="227"/>
      <c r="AY17" s="227"/>
      <c r="AZ17" s="227"/>
      <c r="BA17" s="227"/>
      <c r="BB17" s="227"/>
      <c r="BC17" s="227"/>
      <c r="BD17" s="227"/>
      <c r="BE17" s="225"/>
      <c r="BF17" s="228"/>
      <c r="BG17" s="227"/>
      <c r="BH17" s="227"/>
      <c r="BI17" s="227"/>
      <c r="BJ17" s="227"/>
      <c r="BK17" s="227"/>
      <c r="BL17" s="227"/>
      <c r="BM17" s="227"/>
      <c r="BN17" s="227"/>
      <c r="BO17" s="227"/>
      <c r="BP17" s="227"/>
      <c r="BQ17" s="225"/>
      <c r="BR17" s="228"/>
      <c r="BS17" s="227"/>
      <c r="BT17" s="227"/>
      <c r="BU17" s="227"/>
      <c r="BV17" s="227"/>
      <c r="BW17" s="227"/>
      <c r="BX17" s="227"/>
      <c r="BY17" s="227"/>
      <c r="BZ17" s="227"/>
      <c r="CA17" s="227"/>
      <c r="CB17" s="227"/>
      <c r="CC17" s="225"/>
      <c r="CD17" t="s">
        <v>54</v>
      </c>
    </row>
    <row r="18" spans="1:82" ht="12.75" customHeight="1">
      <c r="A18" s="41"/>
      <c r="B18" s="75"/>
      <c r="C18" s="89" t="s">
        <v>11</v>
      </c>
      <c r="D18" s="132" t="s">
        <v>64</v>
      </c>
      <c r="E18" s="326">
        <v>72</v>
      </c>
      <c r="F18" s="230"/>
      <c r="G18" s="76">
        <f t="shared" si="2"/>
        <v>0</v>
      </c>
      <c r="H18" s="77"/>
      <c r="I18" s="78"/>
      <c r="J18" s="226"/>
      <c r="K18" s="227"/>
      <c r="L18" s="227"/>
      <c r="M18" s="227"/>
      <c r="N18" s="227"/>
      <c r="O18" s="227"/>
      <c r="P18" s="227"/>
      <c r="Q18" s="227"/>
      <c r="R18" s="227"/>
      <c r="S18" s="227"/>
      <c r="T18" s="227"/>
      <c r="U18" s="225"/>
      <c r="V18" s="226"/>
      <c r="W18" s="227"/>
      <c r="X18" s="227"/>
      <c r="Y18" s="227"/>
      <c r="Z18" s="227"/>
      <c r="AA18" s="227"/>
      <c r="AB18" s="227"/>
      <c r="AC18" s="227"/>
      <c r="AD18" s="227"/>
      <c r="AE18" s="227"/>
      <c r="AF18" s="227"/>
      <c r="AG18" s="225"/>
      <c r="AH18" s="228"/>
      <c r="AI18" s="227"/>
      <c r="AJ18" s="227"/>
      <c r="AK18" s="227"/>
      <c r="AL18" s="227"/>
      <c r="AM18" s="227"/>
      <c r="AN18" s="227"/>
      <c r="AO18" s="227"/>
      <c r="AP18" s="227"/>
      <c r="AQ18" s="227"/>
      <c r="AR18" s="227"/>
      <c r="AS18" s="225"/>
      <c r="AT18" s="228"/>
      <c r="AU18" s="227"/>
      <c r="AV18" s="227"/>
      <c r="AW18" s="227"/>
      <c r="AX18" s="227"/>
      <c r="AY18" s="227"/>
      <c r="AZ18" s="227"/>
      <c r="BA18" s="227"/>
      <c r="BB18" s="227"/>
      <c r="BC18" s="227"/>
      <c r="BD18" s="227"/>
      <c r="BE18" s="225"/>
      <c r="BF18" s="228"/>
      <c r="BG18" s="227"/>
      <c r="BH18" s="227"/>
      <c r="BI18" s="227"/>
      <c r="BJ18" s="227"/>
      <c r="BK18" s="227"/>
      <c r="BL18" s="227"/>
      <c r="BM18" s="227"/>
      <c r="BN18" s="227"/>
      <c r="BO18" s="227"/>
      <c r="BP18" s="227"/>
      <c r="BQ18" s="225"/>
      <c r="BR18" s="228"/>
      <c r="BS18" s="227"/>
      <c r="BT18" s="227"/>
      <c r="BU18" s="227"/>
      <c r="BV18" s="227"/>
      <c r="BW18" s="227"/>
      <c r="BX18" s="227"/>
      <c r="BY18" s="227"/>
      <c r="BZ18" s="227"/>
      <c r="CA18" s="227"/>
      <c r="CB18" s="227"/>
      <c r="CC18" s="225"/>
      <c r="CD18" t="s">
        <v>54</v>
      </c>
    </row>
    <row r="19" spans="1:82" ht="12.75" customHeight="1">
      <c r="A19" s="41"/>
      <c r="B19" s="75"/>
      <c r="C19" s="89" t="s">
        <v>12</v>
      </c>
      <c r="D19" s="132" t="s">
        <v>64</v>
      </c>
      <c r="E19" s="326">
        <v>72</v>
      </c>
      <c r="F19" s="230"/>
      <c r="G19" s="76">
        <f t="shared" si="2"/>
        <v>0</v>
      </c>
      <c r="H19" s="77"/>
      <c r="I19" s="78"/>
      <c r="J19" s="226"/>
      <c r="K19" s="227"/>
      <c r="L19" s="227"/>
      <c r="M19" s="227"/>
      <c r="N19" s="227"/>
      <c r="O19" s="227"/>
      <c r="P19" s="227"/>
      <c r="Q19" s="227"/>
      <c r="R19" s="227"/>
      <c r="S19" s="227"/>
      <c r="T19" s="227"/>
      <c r="U19" s="225"/>
      <c r="V19" s="226"/>
      <c r="W19" s="227"/>
      <c r="X19" s="227"/>
      <c r="Y19" s="227"/>
      <c r="Z19" s="227"/>
      <c r="AA19" s="227"/>
      <c r="AB19" s="227"/>
      <c r="AC19" s="227"/>
      <c r="AD19" s="227"/>
      <c r="AE19" s="227"/>
      <c r="AF19" s="227"/>
      <c r="AG19" s="225"/>
      <c r="AH19" s="228"/>
      <c r="AI19" s="227"/>
      <c r="AJ19" s="227"/>
      <c r="AK19" s="227"/>
      <c r="AL19" s="227"/>
      <c r="AM19" s="227"/>
      <c r="AN19" s="227"/>
      <c r="AO19" s="227"/>
      <c r="AP19" s="227"/>
      <c r="AQ19" s="227"/>
      <c r="AR19" s="227"/>
      <c r="AS19" s="225"/>
      <c r="AT19" s="228"/>
      <c r="AU19" s="227"/>
      <c r="AV19" s="227"/>
      <c r="AW19" s="227"/>
      <c r="AX19" s="227"/>
      <c r="AY19" s="227"/>
      <c r="AZ19" s="227"/>
      <c r="BA19" s="227"/>
      <c r="BB19" s="227"/>
      <c r="BC19" s="227"/>
      <c r="BD19" s="227"/>
      <c r="BE19" s="225"/>
      <c r="BF19" s="228"/>
      <c r="BG19" s="227"/>
      <c r="BH19" s="227"/>
      <c r="BI19" s="227"/>
      <c r="BJ19" s="227"/>
      <c r="BK19" s="227"/>
      <c r="BL19" s="227"/>
      <c r="BM19" s="227"/>
      <c r="BN19" s="227"/>
      <c r="BO19" s="227"/>
      <c r="BP19" s="227"/>
      <c r="BQ19" s="225"/>
      <c r="BR19" s="228"/>
      <c r="BS19" s="227"/>
      <c r="BT19" s="227"/>
      <c r="BU19" s="227"/>
      <c r="BV19" s="227"/>
      <c r="BW19" s="227"/>
      <c r="BX19" s="227"/>
      <c r="BY19" s="227"/>
      <c r="BZ19" s="227"/>
      <c r="CA19" s="227"/>
      <c r="CB19" s="227"/>
      <c r="CC19" s="225"/>
      <c r="CD19" t="s">
        <v>54</v>
      </c>
    </row>
    <row r="20" spans="1:82" ht="12.75" customHeight="1">
      <c r="A20" s="41"/>
      <c r="B20" s="91"/>
      <c r="C20" s="404"/>
      <c r="D20" s="440"/>
      <c r="E20" s="440"/>
      <c r="F20" s="441"/>
      <c r="G20" s="92">
        <f t="shared" ref="G20:AL20" si="14">IF(SUM(G16:G19)=0,0,IF(AND((SUM(G16:G19)/G12)&gt;0.4,G173=0),0.4,(SUM(G16:G19)/G12)))</f>
        <v>0</v>
      </c>
      <c r="H20" s="93">
        <f t="shared" si="14"/>
        <v>0</v>
      </c>
      <c r="I20" s="94">
        <f t="shared" si="14"/>
        <v>0</v>
      </c>
      <c r="J20" s="93">
        <f t="shared" si="14"/>
        <v>0</v>
      </c>
      <c r="K20" s="95">
        <f t="shared" si="14"/>
        <v>0</v>
      </c>
      <c r="L20" s="95">
        <f t="shared" si="14"/>
        <v>0</v>
      </c>
      <c r="M20" s="95">
        <f t="shared" si="14"/>
        <v>0</v>
      </c>
      <c r="N20" s="95">
        <f t="shared" si="14"/>
        <v>0</v>
      </c>
      <c r="O20" s="95">
        <f t="shared" si="14"/>
        <v>0</v>
      </c>
      <c r="P20" s="95">
        <f t="shared" si="14"/>
        <v>0</v>
      </c>
      <c r="Q20" s="95">
        <f t="shared" si="14"/>
        <v>0</v>
      </c>
      <c r="R20" s="95">
        <f t="shared" si="14"/>
        <v>0</v>
      </c>
      <c r="S20" s="95">
        <f t="shared" si="14"/>
        <v>0</v>
      </c>
      <c r="T20" s="95">
        <f t="shared" si="14"/>
        <v>0</v>
      </c>
      <c r="U20" s="94">
        <f t="shared" si="14"/>
        <v>0</v>
      </c>
      <c r="V20" s="93">
        <f t="shared" si="14"/>
        <v>0</v>
      </c>
      <c r="W20" s="95">
        <f t="shared" si="14"/>
        <v>0</v>
      </c>
      <c r="X20" s="95">
        <f t="shared" si="14"/>
        <v>0</v>
      </c>
      <c r="Y20" s="95">
        <f t="shared" si="14"/>
        <v>0</v>
      </c>
      <c r="Z20" s="95">
        <f t="shared" si="14"/>
        <v>0</v>
      </c>
      <c r="AA20" s="95">
        <f t="shared" si="14"/>
        <v>0</v>
      </c>
      <c r="AB20" s="95">
        <f t="shared" si="14"/>
        <v>0</v>
      </c>
      <c r="AC20" s="95">
        <f t="shared" si="14"/>
        <v>0</v>
      </c>
      <c r="AD20" s="95">
        <f t="shared" si="14"/>
        <v>0</v>
      </c>
      <c r="AE20" s="95">
        <f t="shared" si="14"/>
        <v>0</v>
      </c>
      <c r="AF20" s="95">
        <f t="shared" si="14"/>
        <v>0</v>
      </c>
      <c r="AG20" s="94">
        <f t="shared" si="14"/>
        <v>0</v>
      </c>
      <c r="AH20" s="96">
        <f t="shared" si="14"/>
        <v>0</v>
      </c>
      <c r="AI20" s="95">
        <f t="shared" si="14"/>
        <v>0</v>
      </c>
      <c r="AJ20" s="95">
        <f t="shared" si="14"/>
        <v>0</v>
      </c>
      <c r="AK20" s="95">
        <f t="shared" si="14"/>
        <v>0</v>
      </c>
      <c r="AL20" s="95">
        <f t="shared" si="14"/>
        <v>0</v>
      </c>
      <c r="AM20" s="95">
        <f t="shared" ref="AM20:BR20" si="15">IF(SUM(AM16:AM19)=0,0,IF(AND((SUM(AM16:AM19)/AM12)&gt;0.4,AM173=0),0.4,(SUM(AM16:AM19)/AM12)))</f>
        <v>0</v>
      </c>
      <c r="AN20" s="95">
        <f t="shared" si="15"/>
        <v>0</v>
      </c>
      <c r="AO20" s="95">
        <f t="shared" si="15"/>
        <v>0</v>
      </c>
      <c r="AP20" s="95">
        <f t="shared" si="15"/>
        <v>0</v>
      </c>
      <c r="AQ20" s="95">
        <f t="shared" si="15"/>
        <v>0</v>
      </c>
      <c r="AR20" s="95">
        <f t="shared" si="15"/>
        <v>0</v>
      </c>
      <c r="AS20" s="94">
        <f t="shared" si="15"/>
        <v>0</v>
      </c>
      <c r="AT20" s="96">
        <f t="shared" si="15"/>
        <v>0</v>
      </c>
      <c r="AU20" s="95">
        <f t="shared" si="15"/>
        <v>0</v>
      </c>
      <c r="AV20" s="95">
        <f t="shared" si="15"/>
        <v>0</v>
      </c>
      <c r="AW20" s="95">
        <f t="shared" si="15"/>
        <v>0</v>
      </c>
      <c r="AX20" s="95">
        <f t="shared" si="15"/>
        <v>0</v>
      </c>
      <c r="AY20" s="95">
        <f t="shared" si="15"/>
        <v>0</v>
      </c>
      <c r="AZ20" s="95">
        <f t="shared" si="15"/>
        <v>0</v>
      </c>
      <c r="BA20" s="95">
        <f t="shared" si="15"/>
        <v>0</v>
      </c>
      <c r="BB20" s="95">
        <f t="shared" si="15"/>
        <v>0</v>
      </c>
      <c r="BC20" s="95">
        <f t="shared" si="15"/>
        <v>0</v>
      </c>
      <c r="BD20" s="95">
        <f t="shared" si="15"/>
        <v>0</v>
      </c>
      <c r="BE20" s="94">
        <f t="shared" si="15"/>
        <v>0</v>
      </c>
      <c r="BF20" s="96">
        <f t="shared" si="15"/>
        <v>0</v>
      </c>
      <c r="BG20" s="95">
        <f t="shared" si="15"/>
        <v>0</v>
      </c>
      <c r="BH20" s="95">
        <f t="shared" si="15"/>
        <v>0</v>
      </c>
      <c r="BI20" s="95">
        <f t="shared" si="15"/>
        <v>0</v>
      </c>
      <c r="BJ20" s="95">
        <f t="shared" si="15"/>
        <v>0</v>
      </c>
      <c r="BK20" s="95">
        <f t="shared" si="15"/>
        <v>0</v>
      </c>
      <c r="BL20" s="95">
        <f t="shared" si="15"/>
        <v>0</v>
      </c>
      <c r="BM20" s="95">
        <f t="shared" si="15"/>
        <v>0</v>
      </c>
      <c r="BN20" s="95">
        <f t="shared" si="15"/>
        <v>0</v>
      </c>
      <c r="BO20" s="95">
        <f t="shared" si="15"/>
        <v>0</v>
      </c>
      <c r="BP20" s="95">
        <f t="shared" si="15"/>
        <v>0</v>
      </c>
      <c r="BQ20" s="94">
        <f t="shared" si="15"/>
        <v>0</v>
      </c>
      <c r="BR20" s="96">
        <f t="shared" si="15"/>
        <v>0</v>
      </c>
      <c r="BS20" s="95">
        <f t="shared" ref="BS20:CC20" si="16">IF(SUM(BS16:BS19)=0,0,IF(AND((SUM(BS16:BS19)/BS12)&gt;0.4,BS173=0),0.4,(SUM(BS16:BS19)/BS12)))</f>
        <v>0</v>
      </c>
      <c r="BT20" s="95">
        <f t="shared" si="16"/>
        <v>0</v>
      </c>
      <c r="BU20" s="95">
        <f t="shared" si="16"/>
        <v>0</v>
      </c>
      <c r="BV20" s="95">
        <f t="shared" si="16"/>
        <v>0</v>
      </c>
      <c r="BW20" s="95">
        <f t="shared" si="16"/>
        <v>0</v>
      </c>
      <c r="BX20" s="95">
        <f t="shared" si="16"/>
        <v>0</v>
      </c>
      <c r="BY20" s="95">
        <f t="shared" si="16"/>
        <v>0</v>
      </c>
      <c r="BZ20" s="95">
        <f t="shared" si="16"/>
        <v>0</v>
      </c>
      <c r="CA20" s="95">
        <f t="shared" si="16"/>
        <v>0</v>
      </c>
      <c r="CB20" s="95">
        <f t="shared" si="16"/>
        <v>0</v>
      </c>
      <c r="CC20" s="94">
        <f t="shared" si="16"/>
        <v>0</v>
      </c>
      <c r="CD20"/>
    </row>
    <row r="21" spans="1:82" ht="12.75" customHeight="1">
      <c r="A21" s="41"/>
      <c r="B21" s="97" t="s">
        <v>48</v>
      </c>
      <c r="C21" s="412" t="s">
        <v>49</v>
      </c>
      <c r="D21" s="413"/>
      <c r="E21" s="413"/>
      <c r="F21" s="414"/>
      <c r="G21" s="98">
        <f t="shared" ref="G21:G26" si="17">+SUM(H21:CC21)</f>
        <v>49144100</v>
      </c>
      <c r="H21" s="99">
        <f>+H213</f>
        <v>0</v>
      </c>
      <c r="I21" s="100">
        <f t="shared" ref="I21:BT21" si="18">+I213</f>
        <v>0</v>
      </c>
      <c r="J21" s="99">
        <f t="shared" si="18"/>
        <v>0</v>
      </c>
      <c r="K21" s="101">
        <f t="shared" si="18"/>
        <v>0</v>
      </c>
      <c r="L21" s="101">
        <f t="shared" si="18"/>
        <v>0</v>
      </c>
      <c r="M21" s="101">
        <f t="shared" si="18"/>
        <v>0</v>
      </c>
      <c r="N21" s="101">
        <f t="shared" si="18"/>
        <v>0</v>
      </c>
      <c r="O21" s="101">
        <f t="shared" si="18"/>
        <v>0</v>
      </c>
      <c r="P21" s="101">
        <f t="shared" si="18"/>
        <v>0</v>
      </c>
      <c r="Q21" s="101">
        <f t="shared" si="18"/>
        <v>0</v>
      </c>
      <c r="R21" s="101">
        <f t="shared" si="18"/>
        <v>0</v>
      </c>
      <c r="S21" s="101">
        <f t="shared" si="18"/>
        <v>0</v>
      </c>
      <c r="T21" s="101">
        <f t="shared" si="18"/>
        <v>0</v>
      </c>
      <c r="U21" s="100">
        <f t="shared" si="18"/>
        <v>8190683.3300000001</v>
      </c>
      <c r="V21" s="99">
        <f t="shared" si="18"/>
        <v>0</v>
      </c>
      <c r="W21" s="101">
        <f t="shared" si="18"/>
        <v>0</v>
      </c>
      <c r="X21" s="101">
        <f t="shared" si="18"/>
        <v>0</v>
      </c>
      <c r="Y21" s="101">
        <f t="shared" si="18"/>
        <v>0</v>
      </c>
      <c r="Z21" s="101">
        <f t="shared" si="18"/>
        <v>0</v>
      </c>
      <c r="AA21" s="101">
        <f t="shared" si="18"/>
        <v>0</v>
      </c>
      <c r="AB21" s="101">
        <f t="shared" si="18"/>
        <v>0</v>
      </c>
      <c r="AC21" s="101">
        <f t="shared" si="18"/>
        <v>0</v>
      </c>
      <c r="AD21" s="101">
        <f t="shared" si="18"/>
        <v>0</v>
      </c>
      <c r="AE21" s="101">
        <f t="shared" si="18"/>
        <v>0</v>
      </c>
      <c r="AF21" s="101">
        <f t="shared" si="18"/>
        <v>0</v>
      </c>
      <c r="AG21" s="100">
        <f t="shared" si="18"/>
        <v>8190683.3300000001</v>
      </c>
      <c r="AH21" s="102">
        <f t="shared" si="18"/>
        <v>0</v>
      </c>
      <c r="AI21" s="101">
        <f t="shared" si="18"/>
        <v>0</v>
      </c>
      <c r="AJ21" s="101">
        <f t="shared" si="18"/>
        <v>0</v>
      </c>
      <c r="AK21" s="101">
        <f t="shared" si="18"/>
        <v>0</v>
      </c>
      <c r="AL21" s="101">
        <f t="shared" si="18"/>
        <v>0</v>
      </c>
      <c r="AM21" s="101">
        <f t="shared" si="18"/>
        <v>0</v>
      </c>
      <c r="AN21" s="101">
        <f t="shared" si="18"/>
        <v>0</v>
      </c>
      <c r="AO21" s="101">
        <f t="shared" si="18"/>
        <v>0</v>
      </c>
      <c r="AP21" s="101">
        <f t="shared" si="18"/>
        <v>0</v>
      </c>
      <c r="AQ21" s="101">
        <f t="shared" si="18"/>
        <v>0</v>
      </c>
      <c r="AR21" s="101">
        <f t="shared" si="18"/>
        <v>0</v>
      </c>
      <c r="AS21" s="100">
        <f t="shared" si="18"/>
        <v>8190683.3300000001</v>
      </c>
      <c r="AT21" s="102">
        <f t="shared" si="18"/>
        <v>0</v>
      </c>
      <c r="AU21" s="101">
        <f t="shared" si="18"/>
        <v>0</v>
      </c>
      <c r="AV21" s="101">
        <f t="shared" si="18"/>
        <v>0</v>
      </c>
      <c r="AW21" s="101">
        <f t="shared" si="18"/>
        <v>0</v>
      </c>
      <c r="AX21" s="101">
        <f t="shared" si="18"/>
        <v>0</v>
      </c>
      <c r="AY21" s="101">
        <f t="shared" si="18"/>
        <v>0</v>
      </c>
      <c r="AZ21" s="101">
        <f t="shared" si="18"/>
        <v>0</v>
      </c>
      <c r="BA21" s="101">
        <f t="shared" si="18"/>
        <v>0</v>
      </c>
      <c r="BB21" s="101">
        <f t="shared" si="18"/>
        <v>0</v>
      </c>
      <c r="BC21" s="101">
        <f t="shared" si="18"/>
        <v>0</v>
      </c>
      <c r="BD21" s="101">
        <f t="shared" si="18"/>
        <v>0</v>
      </c>
      <c r="BE21" s="100">
        <f t="shared" si="18"/>
        <v>8190683.3300000001</v>
      </c>
      <c r="BF21" s="102">
        <f t="shared" si="18"/>
        <v>0</v>
      </c>
      <c r="BG21" s="101">
        <f t="shared" si="18"/>
        <v>0</v>
      </c>
      <c r="BH21" s="101">
        <f t="shared" si="18"/>
        <v>0</v>
      </c>
      <c r="BI21" s="101">
        <f t="shared" si="18"/>
        <v>0</v>
      </c>
      <c r="BJ21" s="101">
        <f t="shared" si="18"/>
        <v>0</v>
      </c>
      <c r="BK21" s="101">
        <f t="shared" si="18"/>
        <v>0</v>
      </c>
      <c r="BL21" s="101">
        <f t="shared" si="18"/>
        <v>0</v>
      </c>
      <c r="BM21" s="101">
        <f t="shared" si="18"/>
        <v>0</v>
      </c>
      <c r="BN21" s="101">
        <f t="shared" si="18"/>
        <v>0</v>
      </c>
      <c r="BO21" s="101">
        <f t="shared" si="18"/>
        <v>0</v>
      </c>
      <c r="BP21" s="101">
        <f t="shared" si="18"/>
        <v>0</v>
      </c>
      <c r="BQ21" s="100">
        <f t="shared" si="18"/>
        <v>8190683.3300000001</v>
      </c>
      <c r="BR21" s="102">
        <f t="shared" si="18"/>
        <v>0</v>
      </c>
      <c r="BS21" s="101">
        <f t="shared" si="18"/>
        <v>0</v>
      </c>
      <c r="BT21" s="101">
        <f t="shared" si="18"/>
        <v>0</v>
      </c>
      <c r="BU21" s="101">
        <f t="shared" ref="BU21:CC21" si="19">+BU213</f>
        <v>0</v>
      </c>
      <c r="BV21" s="101">
        <f t="shared" si="19"/>
        <v>0</v>
      </c>
      <c r="BW21" s="101">
        <f t="shared" si="19"/>
        <v>0</v>
      </c>
      <c r="BX21" s="101">
        <f t="shared" si="19"/>
        <v>0</v>
      </c>
      <c r="BY21" s="101">
        <f t="shared" si="19"/>
        <v>0</v>
      </c>
      <c r="BZ21" s="101">
        <f t="shared" si="19"/>
        <v>0</v>
      </c>
      <c r="CA21" s="101">
        <f t="shared" si="19"/>
        <v>0</v>
      </c>
      <c r="CB21" s="101">
        <f t="shared" si="19"/>
        <v>0</v>
      </c>
      <c r="CC21" s="100">
        <f t="shared" si="19"/>
        <v>8190683.3499999996</v>
      </c>
      <c r="CD21" s="316" t="b">
        <f>G21=G213</f>
        <v>1</v>
      </c>
    </row>
    <row r="22" spans="1:82" ht="12.75" customHeight="1">
      <c r="A22" s="41"/>
      <c r="B22" s="103"/>
      <c r="C22" s="405" t="s">
        <v>44</v>
      </c>
      <c r="D22" s="407"/>
      <c r="E22" s="407"/>
      <c r="F22" s="408"/>
      <c r="G22" s="76">
        <f t="shared" si="17"/>
        <v>0</v>
      </c>
      <c r="H22" s="104">
        <f t="shared" ref="H22:BS22" si="20">+H21-H23</f>
        <v>0</v>
      </c>
      <c r="I22" s="105">
        <f t="shared" si="20"/>
        <v>0</v>
      </c>
      <c r="J22" s="104">
        <f t="shared" si="20"/>
        <v>0</v>
      </c>
      <c r="K22" s="79">
        <f t="shared" si="20"/>
        <v>0</v>
      </c>
      <c r="L22" s="79">
        <f t="shared" si="20"/>
        <v>0</v>
      </c>
      <c r="M22" s="79">
        <f t="shared" si="20"/>
        <v>0</v>
      </c>
      <c r="N22" s="79">
        <f t="shared" si="20"/>
        <v>0</v>
      </c>
      <c r="O22" s="79">
        <f t="shared" si="20"/>
        <v>0</v>
      </c>
      <c r="P22" s="79">
        <f t="shared" si="20"/>
        <v>0</v>
      </c>
      <c r="Q22" s="79">
        <f t="shared" si="20"/>
        <v>0</v>
      </c>
      <c r="R22" s="79">
        <f t="shared" si="20"/>
        <v>0</v>
      </c>
      <c r="S22" s="79">
        <f t="shared" si="20"/>
        <v>0</v>
      </c>
      <c r="T22" s="79">
        <f t="shared" si="20"/>
        <v>0</v>
      </c>
      <c r="U22" s="105">
        <f t="shared" si="20"/>
        <v>0</v>
      </c>
      <c r="V22" s="104">
        <f t="shared" si="20"/>
        <v>0</v>
      </c>
      <c r="W22" s="79">
        <f t="shared" si="20"/>
        <v>0</v>
      </c>
      <c r="X22" s="79">
        <f t="shared" si="20"/>
        <v>0</v>
      </c>
      <c r="Y22" s="79">
        <f t="shared" si="20"/>
        <v>0</v>
      </c>
      <c r="Z22" s="79">
        <f t="shared" si="20"/>
        <v>0</v>
      </c>
      <c r="AA22" s="79">
        <f t="shared" si="20"/>
        <v>0</v>
      </c>
      <c r="AB22" s="79">
        <f t="shared" si="20"/>
        <v>0</v>
      </c>
      <c r="AC22" s="79">
        <f t="shared" si="20"/>
        <v>0</v>
      </c>
      <c r="AD22" s="79">
        <f t="shared" si="20"/>
        <v>0</v>
      </c>
      <c r="AE22" s="79">
        <f t="shared" si="20"/>
        <v>0</v>
      </c>
      <c r="AF22" s="79">
        <f t="shared" si="20"/>
        <v>0</v>
      </c>
      <c r="AG22" s="105">
        <f t="shared" si="20"/>
        <v>0</v>
      </c>
      <c r="AH22" s="106">
        <f t="shared" si="20"/>
        <v>0</v>
      </c>
      <c r="AI22" s="79">
        <f t="shared" si="20"/>
        <v>0</v>
      </c>
      <c r="AJ22" s="79">
        <f t="shared" si="20"/>
        <v>0</v>
      </c>
      <c r="AK22" s="79">
        <f t="shared" si="20"/>
        <v>0</v>
      </c>
      <c r="AL22" s="79">
        <f t="shared" si="20"/>
        <v>0</v>
      </c>
      <c r="AM22" s="79">
        <f t="shared" si="20"/>
        <v>0</v>
      </c>
      <c r="AN22" s="79">
        <f t="shared" si="20"/>
        <v>0</v>
      </c>
      <c r="AO22" s="79">
        <f t="shared" si="20"/>
        <v>0</v>
      </c>
      <c r="AP22" s="79">
        <f t="shared" si="20"/>
        <v>0</v>
      </c>
      <c r="AQ22" s="79">
        <f t="shared" si="20"/>
        <v>0</v>
      </c>
      <c r="AR22" s="79">
        <f t="shared" si="20"/>
        <v>0</v>
      </c>
      <c r="AS22" s="105">
        <f t="shared" si="20"/>
        <v>0</v>
      </c>
      <c r="AT22" s="106">
        <f t="shared" si="20"/>
        <v>0</v>
      </c>
      <c r="AU22" s="79">
        <f t="shared" si="20"/>
        <v>0</v>
      </c>
      <c r="AV22" s="79">
        <f t="shared" si="20"/>
        <v>0</v>
      </c>
      <c r="AW22" s="79">
        <f t="shared" si="20"/>
        <v>0</v>
      </c>
      <c r="AX22" s="79">
        <f t="shared" si="20"/>
        <v>0</v>
      </c>
      <c r="AY22" s="79">
        <f t="shared" si="20"/>
        <v>0</v>
      </c>
      <c r="AZ22" s="79">
        <f t="shared" si="20"/>
        <v>0</v>
      </c>
      <c r="BA22" s="79">
        <f t="shared" si="20"/>
        <v>0</v>
      </c>
      <c r="BB22" s="79">
        <f t="shared" si="20"/>
        <v>0</v>
      </c>
      <c r="BC22" s="79">
        <f t="shared" si="20"/>
        <v>0</v>
      </c>
      <c r="BD22" s="79">
        <f t="shared" si="20"/>
        <v>0</v>
      </c>
      <c r="BE22" s="105">
        <f t="shared" si="20"/>
        <v>0</v>
      </c>
      <c r="BF22" s="106">
        <f t="shared" si="20"/>
        <v>0</v>
      </c>
      <c r="BG22" s="79">
        <f t="shared" si="20"/>
        <v>0</v>
      </c>
      <c r="BH22" s="79">
        <f t="shared" si="20"/>
        <v>0</v>
      </c>
      <c r="BI22" s="79">
        <f t="shared" si="20"/>
        <v>0</v>
      </c>
      <c r="BJ22" s="79">
        <f t="shared" si="20"/>
        <v>0</v>
      </c>
      <c r="BK22" s="79">
        <f t="shared" si="20"/>
        <v>0</v>
      </c>
      <c r="BL22" s="79">
        <f t="shared" si="20"/>
        <v>0</v>
      </c>
      <c r="BM22" s="79">
        <f t="shared" si="20"/>
        <v>0</v>
      </c>
      <c r="BN22" s="79">
        <f t="shared" si="20"/>
        <v>0</v>
      </c>
      <c r="BO22" s="79">
        <f t="shared" si="20"/>
        <v>0</v>
      </c>
      <c r="BP22" s="79">
        <f t="shared" si="20"/>
        <v>0</v>
      </c>
      <c r="BQ22" s="105">
        <f t="shared" si="20"/>
        <v>0</v>
      </c>
      <c r="BR22" s="106">
        <f t="shared" si="20"/>
        <v>0</v>
      </c>
      <c r="BS22" s="79">
        <f t="shared" si="20"/>
        <v>0</v>
      </c>
      <c r="BT22" s="79">
        <f t="shared" ref="BT22:CC22" si="21">+BT21-BT23</f>
        <v>0</v>
      </c>
      <c r="BU22" s="79">
        <f t="shared" si="21"/>
        <v>0</v>
      </c>
      <c r="BV22" s="79">
        <f t="shared" si="21"/>
        <v>0</v>
      </c>
      <c r="BW22" s="79">
        <f t="shared" si="21"/>
        <v>0</v>
      </c>
      <c r="BX22" s="79">
        <f t="shared" si="21"/>
        <v>0</v>
      </c>
      <c r="BY22" s="79">
        <f t="shared" si="21"/>
        <v>0</v>
      </c>
      <c r="BZ22" s="79">
        <f t="shared" si="21"/>
        <v>0</v>
      </c>
      <c r="CA22" s="79">
        <f t="shared" si="21"/>
        <v>0</v>
      </c>
      <c r="CB22" s="79">
        <f t="shared" si="21"/>
        <v>0</v>
      </c>
      <c r="CC22" s="105">
        <f t="shared" si="21"/>
        <v>0</v>
      </c>
      <c r="CD22"/>
    </row>
    <row r="23" spans="1:82" ht="12.75" customHeight="1">
      <c r="A23" s="41"/>
      <c r="B23" s="107"/>
      <c r="C23" s="409" t="s">
        <v>45</v>
      </c>
      <c r="D23" s="410"/>
      <c r="E23" s="410"/>
      <c r="F23" s="411"/>
      <c r="G23" s="108">
        <f t="shared" si="17"/>
        <v>49144100</v>
      </c>
      <c r="H23" s="109">
        <f>+H432</f>
        <v>0</v>
      </c>
      <c r="I23" s="110">
        <f t="shared" ref="I23:BT23" si="22">+I432</f>
        <v>0</v>
      </c>
      <c r="J23" s="109">
        <f t="shared" si="22"/>
        <v>0</v>
      </c>
      <c r="K23" s="111">
        <f t="shared" si="22"/>
        <v>0</v>
      </c>
      <c r="L23" s="111">
        <f t="shared" si="22"/>
        <v>0</v>
      </c>
      <c r="M23" s="111">
        <f t="shared" si="22"/>
        <v>0</v>
      </c>
      <c r="N23" s="111">
        <f t="shared" si="22"/>
        <v>0</v>
      </c>
      <c r="O23" s="111">
        <f t="shared" si="22"/>
        <v>0</v>
      </c>
      <c r="P23" s="111">
        <f t="shared" si="22"/>
        <v>0</v>
      </c>
      <c r="Q23" s="111">
        <f t="shared" si="22"/>
        <v>0</v>
      </c>
      <c r="R23" s="111">
        <f t="shared" si="22"/>
        <v>0</v>
      </c>
      <c r="S23" s="111">
        <f t="shared" si="22"/>
        <v>0</v>
      </c>
      <c r="T23" s="111">
        <f t="shared" si="22"/>
        <v>0</v>
      </c>
      <c r="U23" s="110">
        <f t="shared" si="22"/>
        <v>8190683.3300000001</v>
      </c>
      <c r="V23" s="112">
        <f t="shared" si="22"/>
        <v>0</v>
      </c>
      <c r="W23" s="111">
        <f t="shared" si="22"/>
        <v>0</v>
      </c>
      <c r="X23" s="111">
        <f t="shared" si="22"/>
        <v>0</v>
      </c>
      <c r="Y23" s="111">
        <f t="shared" si="22"/>
        <v>0</v>
      </c>
      <c r="Z23" s="111">
        <f t="shared" si="22"/>
        <v>0</v>
      </c>
      <c r="AA23" s="111">
        <f t="shared" si="22"/>
        <v>0</v>
      </c>
      <c r="AB23" s="111">
        <f t="shared" si="22"/>
        <v>0</v>
      </c>
      <c r="AC23" s="111">
        <f t="shared" si="22"/>
        <v>0</v>
      </c>
      <c r="AD23" s="111">
        <f t="shared" si="22"/>
        <v>0</v>
      </c>
      <c r="AE23" s="111">
        <f t="shared" si="22"/>
        <v>0</v>
      </c>
      <c r="AF23" s="111">
        <f t="shared" si="22"/>
        <v>0</v>
      </c>
      <c r="AG23" s="110">
        <f t="shared" si="22"/>
        <v>8190683.3300000001</v>
      </c>
      <c r="AH23" s="112">
        <f t="shared" si="22"/>
        <v>0</v>
      </c>
      <c r="AI23" s="111">
        <f t="shared" si="22"/>
        <v>0</v>
      </c>
      <c r="AJ23" s="111">
        <f t="shared" si="22"/>
        <v>0</v>
      </c>
      <c r="AK23" s="111">
        <f t="shared" si="22"/>
        <v>0</v>
      </c>
      <c r="AL23" s="111">
        <f t="shared" si="22"/>
        <v>0</v>
      </c>
      <c r="AM23" s="111">
        <f t="shared" si="22"/>
        <v>0</v>
      </c>
      <c r="AN23" s="111">
        <f t="shared" si="22"/>
        <v>0</v>
      </c>
      <c r="AO23" s="111">
        <f t="shared" si="22"/>
        <v>0</v>
      </c>
      <c r="AP23" s="111">
        <f t="shared" si="22"/>
        <v>0</v>
      </c>
      <c r="AQ23" s="111">
        <f t="shared" si="22"/>
        <v>0</v>
      </c>
      <c r="AR23" s="111">
        <f t="shared" si="22"/>
        <v>0</v>
      </c>
      <c r="AS23" s="110">
        <f t="shared" si="22"/>
        <v>8190683.3300000001</v>
      </c>
      <c r="AT23" s="112">
        <f t="shared" si="22"/>
        <v>0</v>
      </c>
      <c r="AU23" s="111">
        <f t="shared" si="22"/>
        <v>0</v>
      </c>
      <c r="AV23" s="111">
        <f t="shared" si="22"/>
        <v>0</v>
      </c>
      <c r="AW23" s="111">
        <f t="shared" si="22"/>
        <v>0</v>
      </c>
      <c r="AX23" s="111">
        <f t="shared" si="22"/>
        <v>0</v>
      </c>
      <c r="AY23" s="111">
        <f t="shared" si="22"/>
        <v>0</v>
      </c>
      <c r="AZ23" s="111">
        <f t="shared" si="22"/>
        <v>0</v>
      </c>
      <c r="BA23" s="111">
        <f t="shared" si="22"/>
        <v>0</v>
      </c>
      <c r="BB23" s="111">
        <f t="shared" si="22"/>
        <v>0</v>
      </c>
      <c r="BC23" s="111">
        <f t="shared" si="22"/>
        <v>0</v>
      </c>
      <c r="BD23" s="111">
        <f t="shared" si="22"/>
        <v>0</v>
      </c>
      <c r="BE23" s="110">
        <f t="shared" si="22"/>
        <v>8190683.3300000001</v>
      </c>
      <c r="BF23" s="112">
        <f t="shared" si="22"/>
        <v>0</v>
      </c>
      <c r="BG23" s="111">
        <f t="shared" si="22"/>
        <v>0</v>
      </c>
      <c r="BH23" s="111">
        <f t="shared" si="22"/>
        <v>0</v>
      </c>
      <c r="BI23" s="111">
        <f t="shared" si="22"/>
        <v>0</v>
      </c>
      <c r="BJ23" s="111">
        <f t="shared" si="22"/>
        <v>0</v>
      </c>
      <c r="BK23" s="111">
        <f t="shared" si="22"/>
        <v>0</v>
      </c>
      <c r="BL23" s="111">
        <f t="shared" si="22"/>
        <v>0</v>
      </c>
      <c r="BM23" s="111">
        <f t="shared" si="22"/>
        <v>0</v>
      </c>
      <c r="BN23" s="111">
        <f t="shared" si="22"/>
        <v>0</v>
      </c>
      <c r="BO23" s="111">
        <f t="shared" si="22"/>
        <v>0</v>
      </c>
      <c r="BP23" s="111">
        <f t="shared" si="22"/>
        <v>0</v>
      </c>
      <c r="BQ23" s="110">
        <f t="shared" si="22"/>
        <v>8190683.3300000001</v>
      </c>
      <c r="BR23" s="112">
        <f t="shared" si="22"/>
        <v>0</v>
      </c>
      <c r="BS23" s="111">
        <f t="shared" si="22"/>
        <v>0</v>
      </c>
      <c r="BT23" s="111">
        <f t="shared" si="22"/>
        <v>0</v>
      </c>
      <c r="BU23" s="111">
        <f t="shared" ref="BU23:CC23" si="23">+BU432</f>
        <v>0</v>
      </c>
      <c r="BV23" s="111">
        <f t="shared" si="23"/>
        <v>0</v>
      </c>
      <c r="BW23" s="111">
        <f t="shared" si="23"/>
        <v>0</v>
      </c>
      <c r="BX23" s="111">
        <f t="shared" si="23"/>
        <v>0</v>
      </c>
      <c r="BY23" s="111">
        <f t="shared" si="23"/>
        <v>0</v>
      </c>
      <c r="BZ23" s="111">
        <f t="shared" si="23"/>
        <v>0</v>
      </c>
      <c r="CA23" s="111">
        <f t="shared" si="23"/>
        <v>0</v>
      </c>
      <c r="CB23" s="111">
        <f t="shared" si="23"/>
        <v>0</v>
      </c>
      <c r="CC23" s="110">
        <f t="shared" si="23"/>
        <v>8190683.3499999996</v>
      </c>
      <c r="CD23"/>
    </row>
    <row r="24" spans="1:82" ht="12.75" customHeight="1">
      <c r="A24" s="41"/>
      <c r="B24" s="97" t="s">
        <v>50</v>
      </c>
      <c r="C24" s="412" t="s">
        <v>51</v>
      </c>
      <c r="D24" s="413"/>
      <c r="E24" s="413"/>
      <c r="F24" s="414"/>
      <c r="G24" s="98">
        <f t="shared" si="17"/>
        <v>7200000</v>
      </c>
      <c r="H24" s="99">
        <f t="shared" ref="H24:BS24" si="24">+H468</f>
        <v>0</v>
      </c>
      <c r="I24" s="100">
        <f t="shared" si="24"/>
        <v>0</v>
      </c>
      <c r="J24" s="99">
        <f t="shared" si="24"/>
        <v>0</v>
      </c>
      <c r="K24" s="101">
        <f t="shared" si="24"/>
        <v>0</v>
      </c>
      <c r="L24" s="101">
        <f t="shared" si="24"/>
        <v>0</v>
      </c>
      <c r="M24" s="101">
        <f t="shared" si="24"/>
        <v>0</v>
      </c>
      <c r="N24" s="101">
        <f t="shared" si="24"/>
        <v>0</v>
      </c>
      <c r="O24" s="101">
        <f t="shared" si="24"/>
        <v>0</v>
      </c>
      <c r="P24" s="101">
        <f t="shared" si="24"/>
        <v>0</v>
      </c>
      <c r="Q24" s="101">
        <f t="shared" si="24"/>
        <v>0</v>
      </c>
      <c r="R24" s="101">
        <f t="shared" si="24"/>
        <v>0</v>
      </c>
      <c r="S24" s="101">
        <f t="shared" si="24"/>
        <v>0</v>
      </c>
      <c r="T24" s="101">
        <f t="shared" si="24"/>
        <v>0</v>
      </c>
      <c r="U24" s="100">
        <f t="shared" si="24"/>
        <v>1199999.99</v>
      </c>
      <c r="V24" s="99">
        <f t="shared" si="24"/>
        <v>0</v>
      </c>
      <c r="W24" s="101">
        <f t="shared" si="24"/>
        <v>0</v>
      </c>
      <c r="X24" s="101">
        <f t="shared" si="24"/>
        <v>0</v>
      </c>
      <c r="Y24" s="101">
        <f t="shared" si="24"/>
        <v>0</v>
      </c>
      <c r="Z24" s="101">
        <f t="shared" si="24"/>
        <v>0</v>
      </c>
      <c r="AA24" s="101">
        <f t="shared" si="24"/>
        <v>0</v>
      </c>
      <c r="AB24" s="101">
        <f t="shared" si="24"/>
        <v>0</v>
      </c>
      <c r="AC24" s="101">
        <f t="shared" si="24"/>
        <v>0</v>
      </c>
      <c r="AD24" s="101">
        <f t="shared" si="24"/>
        <v>0</v>
      </c>
      <c r="AE24" s="101">
        <f t="shared" si="24"/>
        <v>0</v>
      </c>
      <c r="AF24" s="101">
        <f t="shared" si="24"/>
        <v>0</v>
      </c>
      <c r="AG24" s="100">
        <f t="shared" si="24"/>
        <v>1199999.99</v>
      </c>
      <c r="AH24" s="102">
        <f t="shared" si="24"/>
        <v>0</v>
      </c>
      <c r="AI24" s="101">
        <f t="shared" si="24"/>
        <v>0</v>
      </c>
      <c r="AJ24" s="101">
        <f t="shared" si="24"/>
        <v>0</v>
      </c>
      <c r="AK24" s="101">
        <f t="shared" si="24"/>
        <v>0</v>
      </c>
      <c r="AL24" s="101">
        <f t="shared" si="24"/>
        <v>0</v>
      </c>
      <c r="AM24" s="101">
        <f t="shared" si="24"/>
        <v>0</v>
      </c>
      <c r="AN24" s="101">
        <f t="shared" si="24"/>
        <v>0</v>
      </c>
      <c r="AO24" s="101">
        <f t="shared" si="24"/>
        <v>0</v>
      </c>
      <c r="AP24" s="101">
        <f t="shared" si="24"/>
        <v>0</v>
      </c>
      <c r="AQ24" s="101">
        <f t="shared" si="24"/>
        <v>0</v>
      </c>
      <c r="AR24" s="101">
        <f t="shared" si="24"/>
        <v>0</v>
      </c>
      <c r="AS24" s="100">
        <f t="shared" si="24"/>
        <v>1199999.99</v>
      </c>
      <c r="AT24" s="102">
        <f t="shared" si="24"/>
        <v>0</v>
      </c>
      <c r="AU24" s="101">
        <f t="shared" si="24"/>
        <v>0</v>
      </c>
      <c r="AV24" s="101">
        <f t="shared" si="24"/>
        <v>0</v>
      </c>
      <c r="AW24" s="101">
        <f t="shared" si="24"/>
        <v>0</v>
      </c>
      <c r="AX24" s="101">
        <f t="shared" si="24"/>
        <v>0</v>
      </c>
      <c r="AY24" s="101">
        <f t="shared" si="24"/>
        <v>0</v>
      </c>
      <c r="AZ24" s="101">
        <f t="shared" si="24"/>
        <v>0</v>
      </c>
      <c r="BA24" s="101">
        <f t="shared" si="24"/>
        <v>0</v>
      </c>
      <c r="BB24" s="101">
        <f t="shared" si="24"/>
        <v>0</v>
      </c>
      <c r="BC24" s="101">
        <f t="shared" si="24"/>
        <v>0</v>
      </c>
      <c r="BD24" s="101">
        <f t="shared" si="24"/>
        <v>0</v>
      </c>
      <c r="BE24" s="100">
        <f t="shared" si="24"/>
        <v>1199999.99</v>
      </c>
      <c r="BF24" s="102">
        <f t="shared" si="24"/>
        <v>0</v>
      </c>
      <c r="BG24" s="101">
        <f t="shared" si="24"/>
        <v>0</v>
      </c>
      <c r="BH24" s="101">
        <f t="shared" si="24"/>
        <v>0</v>
      </c>
      <c r="BI24" s="101">
        <f t="shared" si="24"/>
        <v>0</v>
      </c>
      <c r="BJ24" s="101">
        <f t="shared" si="24"/>
        <v>0</v>
      </c>
      <c r="BK24" s="101">
        <f t="shared" si="24"/>
        <v>0</v>
      </c>
      <c r="BL24" s="101">
        <f t="shared" si="24"/>
        <v>0</v>
      </c>
      <c r="BM24" s="101">
        <f t="shared" si="24"/>
        <v>0</v>
      </c>
      <c r="BN24" s="101">
        <f t="shared" si="24"/>
        <v>0</v>
      </c>
      <c r="BO24" s="101">
        <f t="shared" si="24"/>
        <v>0</v>
      </c>
      <c r="BP24" s="101">
        <f t="shared" si="24"/>
        <v>0</v>
      </c>
      <c r="BQ24" s="100">
        <f t="shared" si="24"/>
        <v>1199999.99</v>
      </c>
      <c r="BR24" s="102">
        <f t="shared" si="24"/>
        <v>0</v>
      </c>
      <c r="BS24" s="101">
        <f t="shared" si="24"/>
        <v>0</v>
      </c>
      <c r="BT24" s="101">
        <f t="shared" ref="BT24" si="25">+BT468</f>
        <v>0</v>
      </c>
      <c r="BU24" s="101">
        <f>+BU468</f>
        <v>0</v>
      </c>
      <c r="BV24" s="101">
        <f t="shared" ref="BV24:CC24" si="26">+BV468</f>
        <v>0</v>
      </c>
      <c r="BW24" s="101">
        <f t="shared" si="26"/>
        <v>0</v>
      </c>
      <c r="BX24" s="101">
        <f t="shared" si="26"/>
        <v>0</v>
      </c>
      <c r="BY24" s="101">
        <f t="shared" si="26"/>
        <v>0</v>
      </c>
      <c r="BZ24" s="101">
        <f t="shared" si="26"/>
        <v>0</v>
      </c>
      <c r="CA24" s="101">
        <f t="shared" si="26"/>
        <v>0</v>
      </c>
      <c r="CB24" s="101">
        <f t="shared" si="26"/>
        <v>0</v>
      </c>
      <c r="CC24" s="100">
        <f t="shared" si="26"/>
        <v>1200000.05</v>
      </c>
      <c r="CD24" s="316" t="b">
        <f>G24=G468</f>
        <v>1</v>
      </c>
    </row>
    <row r="25" spans="1:82" ht="12.75" customHeight="1">
      <c r="A25" s="41"/>
      <c r="B25" s="103"/>
      <c r="C25" s="405" t="s">
        <v>44</v>
      </c>
      <c r="D25" s="407"/>
      <c r="E25" s="407"/>
      <c r="F25" s="408"/>
      <c r="G25" s="76">
        <f t="shared" si="17"/>
        <v>0</v>
      </c>
      <c r="H25" s="104">
        <f>H24-H26</f>
        <v>0</v>
      </c>
      <c r="I25" s="105">
        <f t="shared" ref="I25:BT25" si="27">I24-I26</f>
        <v>0</v>
      </c>
      <c r="J25" s="104">
        <f t="shared" si="27"/>
        <v>0</v>
      </c>
      <c r="K25" s="79">
        <f t="shared" si="27"/>
        <v>0</v>
      </c>
      <c r="L25" s="79">
        <f t="shared" si="27"/>
        <v>0</v>
      </c>
      <c r="M25" s="79">
        <f t="shared" si="27"/>
        <v>0</v>
      </c>
      <c r="N25" s="79">
        <f t="shared" si="27"/>
        <v>0</v>
      </c>
      <c r="O25" s="79">
        <f t="shared" si="27"/>
        <v>0</v>
      </c>
      <c r="P25" s="79">
        <f t="shared" si="27"/>
        <v>0</v>
      </c>
      <c r="Q25" s="79">
        <f t="shared" si="27"/>
        <v>0</v>
      </c>
      <c r="R25" s="79">
        <f t="shared" si="27"/>
        <v>0</v>
      </c>
      <c r="S25" s="79">
        <f t="shared" si="27"/>
        <v>0</v>
      </c>
      <c r="T25" s="79">
        <f t="shared" si="27"/>
        <v>0</v>
      </c>
      <c r="U25" s="105">
        <f t="shared" si="27"/>
        <v>0</v>
      </c>
      <c r="V25" s="104">
        <f t="shared" si="27"/>
        <v>0</v>
      </c>
      <c r="W25" s="79">
        <f t="shared" si="27"/>
        <v>0</v>
      </c>
      <c r="X25" s="79">
        <f t="shared" si="27"/>
        <v>0</v>
      </c>
      <c r="Y25" s="79">
        <f t="shared" si="27"/>
        <v>0</v>
      </c>
      <c r="Z25" s="79">
        <f t="shared" si="27"/>
        <v>0</v>
      </c>
      <c r="AA25" s="79">
        <f t="shared" si="27"/>
        <v>0</v>
      </c>
      <c r="AB25" s="79">
        <f t="shared" si="27"/>
        <v>0</v>
      </c>
      <c r="AC25" s="79">
        <f t="shared" si="27"/>
        <v>0</v>
      </c>
      <c r="AD25" s="79">
        <f t="shared" si="27"/>
        <v>0</v>
      </c>
      <c r="AE25" s="79">
        <f t="shared" si="27"/>
        <v>0</v>
      </c>
      <c r="AF25" s="79">
        <f t="shared" si="27"/>
        <v>0</v>
      </c>
      <c r="AG25" s="105">
        <f t="shared" si="27"/>
        <v>0</v>
      </c>
      <c r="AH25" s="106">
        <f t="shared" si="27"/>
        <v>0</v>
      </c>
      <c r="AI25" s="79">
        <f t="shared" si="27"/>
        <v>0</v>
      </c>
      <c r="AJ25" s="79">
        <f t="shared" si="27"/>
        <v>0</v>
      </c>
      <c r="AK25" s="79">
        <f t="shared" si="27"/>
        <v>0</v>
      </c>
      <c r="AL25" s="79">
        <f t="shared" si="27"/>
        <v>0</v>
      </c>
      <c r="AM25" s="79">
        <f t="shared" si="27"/>
        <v>0</v>
      </c>
      <c r="AN25" s="79">
        <f t="shared" si="27"/>
        <v>0</v>
      </c>
      <c r="AO25" s="79">
        <f t="shared" si="27"/>
        <v>0</v>
      </c>
      <c r="AP25" s="79">
        <f t="shared" si="27"/>
        <v>0</v>
      </c>
      <c r="AQ25" s="79">
        <f t="shared" si="27"/>
        <v>0</v>
      </c>
      <c r="AR25" s="79">
        <f t="shared" si="27"/>
        <v>0</v>
      </c>
      <c r="AS25" s="105">
        <f t="shared" si="27"/>
        <v>0</v>
      </c>
      <c r="AT25" s="106">
        <f t="shared" si="27"/>
        <v>0</v>
      </c>
      <c r="AU25" s="79">
        <f t="shared" si="27"/>
        <v>0</v>
      </c>
      <c r="AV25" s="79">
        <f t="shared" si="27"/>
        <v>0</v>
      </c>
      <c r="AW25" s="79">
        <f t="shared" si="27"/>
        <v>0</v>
      </c>
      <c r="AX25" s="79">
        <f t="shared" si="27"/>
        <v>0</v>
      </c>
      <c r="AY25" s="79">
        <f t="shared" si="27"/>
        <v>0</v>
      </c>
      <c r="AZ25" s="79">
        <f t="shared" si="27"/>
        <v>0</v>
      </c>
      <c r="BA25" s="79">
        <f t="shared" si="27"/>
        <v>0</v>
      </c>
      <c r="BB25" s="79">
        <f t="shared" si="27"/>
        <v>0</v>
      </c>
      <c r="BC25" s="79">
        <f t="shared" si="27"/>
        <v>0</v>
      </c>
      <c r="BD25" s="79">
        <f t="shared" si="27"/>
        <v>0</v>
      </c>
      <c r="BE25" s="105">
        <f t="shared" si="27"/>
        <v>0</v>
      </c>
      <c r="BF25" s="106">
        <f t="shared" si="27"/>
        <v>0</v>
      </c>
      <c r="BG25" s="79">
        <f t="shared" si="27"/>
        <v>0</v>
      </c>
      <c r="BH25" s="79">
        <f t="shared" si="27"/>
        <v>0</v>
      </c>
      <c r="BI25" s="79">
        <f t="shared" si="27"/>
        <v>0</v>
      </c>
      <c r="BJ25" s="79">
        <f t="shared" si="27"/>
        <v>0</v>
      </c>
      <c r="BK25" s="79">
        <f t="shared" si="27"/>
        <v>0</v>
      </c>
      <c r="BL25" s="79">
        <f t="shared" si="27"/>
        <v>0</v>
      </c>
      <c r="BM25" s="79">
        <f t="shared" si="27"/>
        <v>0</v>
      </c>
      <c r="BN25" s="79">
        <f t="shared" si="27"/>
        <v>0</v>
      </c>
      <c r="BO25" s="79">
        <f t="shared" si="27"/>
        <v>0</v>
      </c>
      <c r="BP25" s="79">
        <f t="shared" si="27"/>
        <v>0</v>
      </c>
      <c r="BQ25" s="105">
        <f t="shared" si="27"/>
        <v>0</v>
      </c>
      <c r="BR25" s="106">
        <f t="shared" si="27"/>
        <v>0</v>
      </c>
      <c r="BS25" s="79">
        <f t="shared" si="27"/>
        <v>0</v>
      </c>
      <c r="BT25" s="79">
        <f t="shared" si="27"/>
        <v>0</v>
      </c>
      <c r="BU25" s="79">
        <f t="shared" ref="BU25:CC25" si="28">BU24-BU26</f>
        <v>0</v>
      </c>
      <c r="BV25" s="79">
        <f t="shared" si="28"/>
        <v>0</v>
      </c>
      <c r="BW25" s="79">
        <f t="shared" si="28"/>
        <v>0</v>
      </c>
      <c r="BX25" s="79">
        <f t="shared" si="28"/>
        <v>0</v>
      </c>
      <c r="BY25" s="79">
        <f t="shared" si="28"/>
        <v>0</v>
      </c>
      <c r="BZ25" s="79">
        <f t="shared" si="28"/>
        <v>0</v>
      </c>
      <c r="CA25" s="79">
        <f t="shared" si="28"/>
        <v>0</v>
      </c>
      <c r="CB25" s="79">
        <f t="shared" si="28"/>
        <v>0</v>
      </c>
      <c r="CC25" s="105">
        <f t="shared" si="28"/>
        <v>0</v>
      </c>
      <c r="CD25"/>
    </row>
    <row r="26" spans="1:82" ht="12.75" customHeight="1">
      <c r="A26" s="41"/>
      <c r="B26" s="107"/>
      <c r="C26" s="409" t="s">
        <v>45</v>
      </c>
      <c r="D26" s="410"/>
      <c r="E26" s="410"/>
      <c r="F26" s="411"/>
      <c r="G26" s="108">
        <f t="shared" si="17"/>
        <v>7200000</v>
      </c>
      <c r="H26" s="109">
        <f>SUM(H469,H471,H472,H485:H486,H492:H495,H497,H499,H501:H502)</f>
        <v>0</v>
      </c>
      <c r="I26" s="110">
        <f>SUM(I469,I471,I472,I485:I486,I492:I495,I497,I499,I501:I502)</f>
        <v>0</v>
      </c>
      <c r="J26" s="109">
        <f>SUM(J469,J471,J472,J485:J486,J492:J495,J497,J499,J501:J502)</f>
        <v>0</v>
      </c>
      <c r="K26" s="111">
        <f t="shared" ref="K26:BV26" si="29">SUM(K469,K471,K472,K485:K486,K492:K495,K497,K499,K501:K502)</f>
        <v>0</v>
      </c>
      <c r="L26" s="111">
        <f t="shared" si="29"/>
        <v>0</v>
      </c>
      <c r="M26" s="111">
        <f t="shared" si="29"/>
        <v>0</v>
      </c>
      <c r="N26" s="111">
        <f t="shared" si="29"/>
        <v>0</v>
      </c>
      <c r="O26" s="111">
        <f t="shared" si="29"/>
        <v>0</v>
      </c>
      <c r="P26" s="111">
        <f t="shared" si="29"/>
        <v>0</v>
      </c>
      <c r="Q26" s="111">
        <f t="shared" si="29"/>
        <v>0</v>
      </c>
      <c r="R26" s="111">
        <f t="shared" si="29"/>
        <v>0</v>
      </c>
      <c r="S26" s="111">
        <f t="shared" si="29"/>
        <v>0</v>
      </c>
      <c r="T26" s="111">
        <f t="shared" si="29"/>
        <v>0</v>
      </c>
      <c r="U26" s="110">
        <f t="shared" si="29"/>
        <v>1199999.99</v>
      </c>
      <c r="V26" s="109">
        <f t="shared" si="29"/>
        <v>0</v>
      </c>
      <c r="W26" s="111">
        <f t="shared" si="29"/>
        <v>0</v>
      </c>
      <c r="X26" s="111">
        <f t="shared" si="29"/>
        <v>0</v>
      </c>
      <c r="Y26" s="111">
        <f t="shared" si="29"/>
        <v>0</v>
      </c>
      <c r="Z26" s="111">
        <f t="shared" si="29"/>
        <v>0</v>
      </c>
      <c r="AA26" s="111">
        <f t="shared" si="29"/>
        <v>0</v>
      </c>
      <c r="AB26" s="111">
        <f t="shared" si="29"/>
        <v>0</v>
      </c>
      <c r="AC26" s="111">
        <f t="shared" si="29"/>
        <v>0</v>
      </c>
      <c r="AD26" s="111">
        <f t="shared" si="29"/>
        <v>0</v>
      </c>
      <c r="AE26" s="111">
        <f t="shared" si="29"/>
        <v>0</v>
      </c>
      <c r="AF26" s="111">
        <f t="shared" si="29"/>
        <v>0</v>
      </c>
      <c r="AG26" s="110">
        <f t="shared" si="29"/>
        <v>1199999.99</v>
      </c>
      <c r="AH26" s="112">
        <f t="shared" si="29"/>
        <v>0</v>
      </c>
      <c r="AI26" s="111">
        <f t="shared" si="29"/>
        <v>0</v>
      </c>
      <c r="AJ26" s="111">
        <f t="shared" si="29"/>
        <v>0</v>
      </c>
      <c r="AK26" s="111">
        <f t="shared" si="29"/>
        <v>0</v>
      </c>
      <c r="AL26" s="111">
        <f t="shared" si="29"/>
        <v>0</v>
      </c>
      <c r="AM26" s="111">
        <f t="shared" si="29"/>
        <v>0</v>
      </c>
      <c r="AN26" s="111">
        <f t="shared" si="29"/>
        <v>0</v>
      </c>
      <c r="AO26" s="111">
        <f t="shared" si="29"/>
        <v>0</v>
      </c>
      <c r="AP26" s="111">
        <f t="shared" si="29"/>
        <v>0</v>
      </c>
      <c r="AQ26" s="111">
        <f t="shared" si="29"/>
        <v>0</v>
      </c>
      <c r="AR26" s="111">
        <f t="shared" si="29"/>
        <v>0</v>
      </c>
      <c r="AS26" s="110">
        <f t="shared" si="29"/>
        <v>1199999.99</v>
      </c>
      <c r="AT26" s="112">
        <f t="shared" si="29"/>
        <v>0</v>
      </c>
      <c r="AU26" s="111">
        <f t="shared" si="29"/>
        <v>0</v>
      </c>
      <c r="AV26" s="111">
        <f t="shared" si="29"/>
        <v>0</v>
      </c>
      <c r="AW26" s="111">
        <f t="shared" si="29"/>
        <v>0</v>
      </c>
      <c r="AX26" s="111">
        <f t="shared" si="29"/>
        <v>0</v>
      </c>
      <c r="AY26" s="111">
        <f t="shared" si="29"/>
        <v>0</v>
      </c>
      <c r="AZ26" s="111">
        <f t="shared" si="29"/>
        <v>0</v>
      </c>
      <c r="BA26" s="111">
        <f t="shared" si="29"/>
        <v>0</v>
      </c>
      <c r="BB26" s="111">
        <f t="shared" si="29"/>
        <v>0</v>
      </c>
      <c r="BC26" s="111">
        <f t="shared" si="29"/>
        <v>0</v>
      </c>
      <c r="BD26" s="111">
        <f t="shared" si="29"/>
        <v>0</v>
      </c>
      <c r="BE26" s="110">
        <f t="shared" si="29"/>
        <v>1199999.99</v>
      </c>
      <c r="BF26" s="112">
        <f t="shared" si="29"/>
        <v>0</v>
      </c>
      <c r="BG26" s="111">
        <f t="shared" si="29"/>
        <v>0</v>
      </c>
      <c r="BH26" s="111">
        <f t="shared" si="29"/>
        <v>0</v>
      </c>
      <c r="BI26" s="111">
        <f t="shared" si="29"/>
        <v>0</v>
      </c>
      <c r="BJ26" s="111">
        <f t="shared" si="29"/>
        <v>0</v>
      </c>
      <c r="BK26" s="111">
        <f t="shared" si="29"/>
        <v>0</v>
      </c>
      <c r="BL26" s="111">
        <f t="shared" si="29"/>
        <v>0</v>
      </c>
      <c r="BM26" s="111">
        <f t="shared" si="29"/>
        <v>0</v>
      </c>
      <c r="BN26" s="111">
        <f t="shared" si="29"/>
        <v>0</v>
      </c>
      <c r="BO26" s="111">
        <f t="shared" si="29"/>
        <v>0</v>
      </c>
      <c r="BP26" s="111">
        <f t="shared" si="29"/>
        <v>0</v>
      </c>
      <c r="BQ26" s="110">
        <f t="shared" si="29"/>
        <v>1199999.99</v>
      </c>
      <c r="BR26" s="112">
        <f t="shared" si="29"/>
        <v>0</v>
      </c>
      <c r="BS26" s="111">
        <f t="shared" si="29"/>
        <v>0</v>
      </c>
      <c r="BT26" s="111">
        <f t="shared" si="29"/>
        <v>0</v>
      </c>
      <c r="BU26" s="111">
        <f t="shared" si="29"/>
        <v>0</v>
      </c>
      <c r="BV26" s="111">
        <f t="shared" si="29"/>
        <v>0</v>
      </c>
      <c r="BW26" s="111">
        <f t="shared" ref="BW26:CC26" si="30">SUM(BW469,BW471,BW472,BW485:BW486,BW492:BW495,BW497,BW499,BW501:BW502)</f>
        <v>0</v>
      </c>
      <c r="BX26" s="111">
        <f t="shared" si="30"/>
        <v>0</v>
      </c>
      <c r="BY26" s="111">
        <f t="shared" si="30"/>
        <v>0</v>
      </c>
      <c r="BZ26" s="111">
        <f t="shared" si="30"/>
        <v>0</v>
      </c>
      <c r="CA26" s="111">
        <f t="shared" si="30"/>
        <v>0</v>
      </c>
      <c r="CB26" s="111">
        <f t="shared" si="30"/>
        <v>0</v>
      </c>
      <c r="CC26" s="110">
        <f t="shared" si="30"/>
        <v>1200000.05</v>
      </c>
      <c r="CD26"/>
    </row>
    <row r="27" spans="1:82" ht="12.75" customHeight="1">
      <c r="A27" s="41"/>
      <c r="B27" s="56"/>
      <c r="C27" s="42"/>
      <c r="D27" s="43"/>
      <c r="E27" s="322"/>
      <c r="F27" s="319"/>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4"/>
      <c r="CD27" s="41"/>
    </row>
    <row r="28" spans="1:82" ht="12.75" customHeight="1">
      <c r="A28" s="41"/>
      <c r="B28" s="115" t="s">
        <v>52</v>
      </c>
      <c r="C28" s="116" t="s">
        <v>53</v>
      </c>
      <c r="D28" s="117"/>
      <c r="E28" s="327"/>
      <c r="F28" s="262"/>
      <c r="G28" s="118">
        <f t="shared" ref="G28:AL28" si="31">+SUM(G29,G54,G92,G102,G113,G146,G150,G168,G171,G173)</f>
        <v>71680000</v>
      </c>
      <c r="H28" s="119">
        <f t="shared" si="31"/>
        <v>0</v>
      </c>
      <c r="I28" s="120">
        <f t="shared" si="31"/>
        <v>0</v>
      </c>
      <c r="J28" s="119">
        <f t="shared" si="31"/>
        <v>0</v>
      </c>
      <c r="K28" s="121">
        <f t="shared" si="31"/>
        <v>0</v>
      </c>
      <c r="L28" s="121">
        <f t="shared" si="31"/>
        <v>0</v>
      </c>
      <c r="M28" s="121">
        <f t="shared" si="31"/>
        <v>0</v>
      </c>
      <c r="N28" s="121">
        <f t="shared" si="31"/>
        <v>0</v>
      </c>
      <c r="O28" s="121">
        <f t="shared" si="31"/>
        <v>0</v>
      </c>
      <c r="P28" s="121">
        <f t="shared" si="31"/>
        <v>0</v>
      </c>
      <c r="Q28" s="121">
        <f t="shared" si="31"/>
        <v>0</v>
      </c>
      <c r="R28" s="121">
        <f t="shared" si="31"/>
        <v>0</v>
      </c>
      <c r="S28" s="121">
        <f t="shared" si="31"/>
        <v>0</v>
      </c>
      <c r="T28" s="121">
        <f t="shared" si="31"/>
        <v>0</v>
      </c>
      <c r="U28" s="120">
        <f t="shared" si="31"/>
        <v>11946666.68</v>
      </c>
      <c r="V28" s="119">
        <f t="shared" si="31"/>
        <v>0</v>
      </c>
      <c r="W28" s="121">
        <f t="shared" si="31"/>
        <v>0</v>
      </c>
      <c r="X28" s="121">
        <f t="shared" si="31"/>
        <v>0</v>
      </c>
      <c r="Y28" s="121">
        <f t="shared" si="31"/>
        <v>0</v>
      </c>
      <c r="Z28" s="121">
        <f t="shared" si="31"/>
        <v>0</v>
      </c>
      <c r="AA28" s="121">
        <f t="shared" si="31"/>
        <v>0</v>
      </c>
      <c r="AB28" s="121">
        <f t="shared" si="31"/>
        <v>0</v>
      </c>
      <c r="AC28" s="121">
        <f t="shared" si="31"/>
        <v>0</v>
      </c>
      <c r="AD28" s="121">
        <f t="shared" si="31"/>
        <v>0</v>
      </c>
      <c r="AE28" s="121">
        <f t="shared" si="31"/>
        <v>0</v>
      </c>
      <c r="AF28" s="121">
        <f t="shared" si="31"/>
        <v>0</v>
      </c>
      <c r="AG28" s="120">
        <f t="shared" si="31"/>
        <v>11946666.68</v>
      </c>
      <c r="AH28" s="122">
        <f t="shared" si="31"/>
        <v>0</v>
      </c>
      <c r="AI28" s="121">
        <f t="shared" si="31"/>
        <v>0</v>
      </c>
      <c r="AJ28" s="121">
        <f t="shared" si="31"/>
        <v>0</v>
      </c>
      <c r="AK28" s="121">
        <f t="shared" si="31"/>
        <v>0</v>
      </c>
      <c r="AL28" s="121">
        <f t="shared" si="31"/>
        <v>0</v>
      </c>
      <c r="AM28" s="121">
        <f t="shared" ref="AM28:BR28" si="32">+SUM(AM29,AM54,AM92,AM102,AM113,AM146,AM150,AM168,AM171,AM173)</f>
        <v>0</v>
      </c>
      <c r="AN28" s="121">
        <f t="shared" si="32"/>
        <v>0</v>
      </c>
      <c r="AO28" s="121">
        <f t="shared" si="32"/>
        <v>0</v>
      </c>
      <c r="AP28" s="121">
        <f t="shared" si="32"/>
        <v>0</v>
      </c>
      <c r="AQ28" s="121">
        <f t="shared" si="32"/>
        <v>0</v>
      </c>
      <c r="AR28" s="121">
        <f t="shared" si="32"/>
        <v>0</v>
      </c>
      <c r="AS28" s="120">
        <f t="shared" si="32"/>
        <v>11946666.68</v>
      </c>
      <c r="AT28" s="122">
        <f t="shared" si="32"/>
        <v>0</v>
      </c>
      <c r="AU28" s="121">
        <f t="shared" si="32"/>
        <v>0</v>
      </c>
      <c r="AV28" s="121">
        <f t="shared" si="32"/>
        <v>0</v>
      </c>
      <c r="AW28" s="121">
        <f t="shared" si="32"/>
        <v>0</v>
      </c>
      <c r="AX28" s="121">
        <f t="shared" si="32"/>
        <v>0</v>
      </c>
      <c r="AY28" s="121">
        <f t="shared" si="32"/>
        <v>0</v>
      </c>
      <c r="AZ28" s="121">
        <f t="shared" si="32"/>
        <v>0</v>
      </c>
      <c r="BA28" s="121">
        <f t="shared" si="32"/>
        <v>0</v>
      </c>
      <c r="BB28" s="121">
        <f t="shared" si="32"/>
        <v>0</v>
      </c>
      <c r="BC28" s="121">
        <f t="shared" si="32"/>
        <v>0</v>
      </c>
      <c r="BD28" s="121">
        <f t="shared" si="32"/>
        <v>0</v>
      </c>
      <c r="BE28" s="120">
        <f t="shared" si="32"/>
        <v>11946666.68</v>
      </c>
      <c r="BF28" s="122">
        <f t="shared" si="32"/>
        <v>0</v>
      </c>
      <c r="BG28" s="121">
        <f t="shared" si="32"/>
        <v>0</v>
      </c>
      <c r="BH28" s="121">
        <f t="shared" si="32"/>
        <v>0</v>
      </c>
      <c r="BI28" s="121">
        <f t="shared" si="32"/>
        <v>0</v>
      </c>
      <c r="BJ28" s="121">
        <f t="shared" si="32"/>
        <v>0</v>
      </c>
      <c r="BK28" s="121">
        <f t="shared" si="32"/>
        <v>0</v>
      </c>
      <c r="BL28" s="121">
        <f t="shared" si="32"/>
        <v>0</v>
      </c>
      <c r="BM28" s="121">
        <f t="shared" si="32"/>
        <v>0</v>
      </c>
      <c r="BN28" s="121">
        <f t="shared" si="32"/>
        <v>0</v>
      </c>
      <c r="BO28" s="121">
        <f t="shared" si="32"/>
        <v>0</v>
      </c>
      <c r="BP28" s="121">
        <f t="shared" si="32"/>
        <v>0</v>
      </c>
      <c r="BQ28" s="120">
        <f t="shared" si="32"/>
        <v>11946666.68</v>
      </c>
      <c r="BR28" s="122">
        <f t="shared" si="32"/>
        <v>0</v>
      </c>
      <c r="BS28" s="121">
        <f t="shared" ref="BS28:CC28" si="33">+SUM(BS29,BS54,BS92,BS102,BS113,BS146,BS150,BS168,BS171,BS173)</f>
        <v>0</v>
      </c>
      <c r="BT28" s="121">
        <f t="shared" si="33"/>
        <v>0</v>
      </c>
      <c r="BU28" s="121">
        <f t="shared" si="33"/>
        <v>0</v>
      </c>
      <c r="BV28" s="121">
        <f t="shared" si="33"/>
        <v>0</v>
      </c>
      <c r="BW28" s="121">
        <f t="shared" si="33"/>
        <v>0</v>
      </c>
      <c r="BX28" s="121">
        <f t="shared" si="33"/>
        <v>0</v>
      </c>
      <c r="BY28" s="121">
        <f t="shared" si="33"/>
        <v>0</v>
      </c>
      <c r="BZ28" s="121">
        <f t="shared" si="33"/>
        <v>0</v>
      </c>
      <c r="CA28" s="121">
        <f t="shared" si="33"/>
        <v>0</v>
      </c>
      <c r="CB28" s="121">
        <f t="shared" si="33"/>
        <v>0</v>
      </c>
      <c r="CC28" s="120">
        <f t="shared" si="33"/>
        <v>11946666.6</v>
      </c>
      <c r="CD28" s="41" t="s">
        <v>54</v>
      </c>
    </row>
    <row r="29" spans="1:82" ht="12.75" customHeight="1">
      <c r="A29" s="41"/>
      <c r="B29" s="123" t="s">
        <v>55</v>
      </c>
      <c r="C29" s="124" t="s">
        <v>56</v>
      </c>
      <c r="D29" s="125"/>
      <c r="E29" s="328"/>
      <c r="F29" s="260"/>
      <c r="G29" s="126">
        <f>SUM(G30:G53)</f>
        <v>0</v>
      </c>
      <c r="H29" s="127">
        <f>SUM(H30:H53)</f>
        <v>0</v>
      </c>
      <c r="I29" s="128">
        <f t="shared" ref="I29:BS29" si="34">SUM(I30:I53)</f>
        <v>0</v>
      </c>
      <c r="J29" s="127">
        <f t="shared" si="34"/>
        <v>0</v>
      </c>
      <c r="K29" s="129">
        <f t="shared" si="34"/>
        <v>0</v>
      </c>
      <c r="L29" s="129">
        <f t="shared" si="34"/>
        <v>0</v>
      </c>
      <c r="M29" s="129">
        <f t="shared" si="34"/>
        <v>0</v>
      </c>
      <c r="N29" s="129">
        <f t="shared" si="34"/>
        <v>0</v>
      </c>
      <c r="O29" s="129">
        <f t="shared" si="34"/>
        <v>0</v>
      </c>
      <c r="P29" s="129">
        <f>SUM(P30:P53)</f>
        <v>0</v>
      </c>
      <c r="Q29" s="129">
        <f t="shared" si="34"/>
        <v>0</v>
      </c>
      <c r="R29" s="129">
        <f t="shared" si="34"/>
        <v>0</v>
      </c>
      <c r="S29" s="129">
        <f t="shared" si="34"/>
        <v>0</v>
      </c>
      <c r="T29" s="129">
        <f t="shared" si="34"/>
        <v>0</v>
      </c>
      <c r="U29" s="128">
        <f t="shared" si="34"/>
        <v>0</v>
      </c>
      <c r="V29" s="127">
        <f t="shared" si="34"/>
        <v>0</v>
      </c>
      <c r="W29" s="129">
        <f t="shared" si="34"/>
        <v>0</v>
      </c>
      <c r="X29" s="129">
        <f t="shared" si="34"/>
        <v>0</v>
      </c>
      <c r="Y29" s="129">
        <f t="shared" si="34"/>
        <v>0</v>
      </c>
      <c r="Z29" s="129">
        <f t="shared" si="34"/>
        <v>0</v>
      </c>
      <c r="AA29" s="129">
        <f t="shared" si="34"/>
        <v>0</v>
      </c>
      <c r="AB29" s="129">
        <f t="shared" si="34"/>
        <v>0</v>
      </c>
      <c r="AC29" s="129">
        <f t="shared" si="34"/>
        <v>0</v>
      </c>
      <c r="AD29" s="129">
        <f t="shared" si="34"/>
        <v>0</v>
      </c>
      <c r="AE29" s="129">
        <f t="shared" si="34"/>
        <v>0</v>
      </c>
      <c r="AF29" s="129">
        <f t="shared" si="34"/>
        <v>0</v>
      </c>
      <c r="AG29" s="128">
        <f t="shared" si="34"/>
        <v>0</v>
      </c>
      <c r="AH29" s="130">
        <f t="shared" si="34"/>
        <v>0</v>
      </c>
      <c r="AI29" s="129">
        <f t="shared" si="34"/>
        <v>0</v>
      </c>
      <c r="AJ29" s="129">
        <f t="shared" si="34"/>
        <v>0</v>
      </c>
      <c r="AK29" s="129">
        <f t="shared" si="34"/>
        <v>0</v>
      </c>
      <c r="AL29" s="129">
        <f t="shared" si="34"/>
        <v>0</v>
      </c>
      <c r="AM29" s="129">
        <f t="shared" si="34"/>
        <v>0</v>
      </c>
      <c r="AN29" s="129">
        <f t="shared" si="34"/>
        <v>0</v>
      </c>
      <c r="AO29" s="129">
        <f t="shared" si="34"/>
        <v>0</v>
      </c>
      <c r="AP29" s="129">
        <f t="shared" si="34"/>
        <v>0</v>
      </c>
      <c r="AQ29" s="129">
        <f t="shared" si="34"/>
        <v>0</v>
      </c>
      <c r="AR29" s="129">
        <f t="shared" si="34"/>
        <v>0</v>
      </c>
      <c r="AS29" s="128">
        <f t="shared" si="34"/>
        <v>0</v>
      </c>
      <c r="AT29" s="130">
        <f t="shared" si="34"/>
        <v>0</v>
      </c>
      <c r="AU29" s="129">
        <f t="shared" si="34"/>
        <v>0</v>
      </c>
      <c r="AV29" s="129">
        <f t="shared" si="34"/>
        <v>0</v>
      </c>
      <c r="AW29" s="129">
        <f t="shared" si="34"/>
        <v>0</v>
      </c>
      <c r="AX29" s="129">
        <f t="shared" si="34"/>
        <v>0</v>
      </c>
      <c r="AY29" s="129">
        <f t="shared" si="34"/>
        <v>0</v>
      </c>
      <c r="AZ29" s="129">
        <f t="shared" si="34"/>
        <v>0</v>
      </c>
      <c r="BA29" s="129">
        <f t="shared" si="34"/>
        <v>0</v>
      </c>
      <c r="BB29" s="129">
        <f t="shared" si="34"/>
        <v>0</v>
      </c>
      <c r="BC29" s="129">
        <f t="shared" si="34"/>
        <v>0</v>
      </c>
      <c r="BD29" s="129">
        <f t="shared" si="34"/>
        <v>0</v>
      </c>
      <c r="BE29" s="128">
        <f t="shared" si="34"/>
        <v>0</v>
      </c>
      <c r="BF29" s="130">
        <f t="shared" si="34"/>
        <v>0</v>
      </c>
      <c r="BG29" s="129">
        <f t="shared" si="34"/>
        <v>0</v>
      </c>
      <c r="BH29" s="129">
        <f t="shared" si="34"/>
        <v>0</v>
      </c>
      <c r="BI29" s="129">
        <f t="shared" si="34"/>
        <v>0</v>
      </c>
      <c r="BJ29" s="129">
        <f t="shared" si="34"/>
        <v>0</v>
      </c>
      <c r="BK29" s="129">
        <f t="shared" si="34"/>
        <v>0</v>
      </c>
      <c r="BL29" s="129">
        <f t="shared" si="34"/>
        <v>0</v>
      </c>
      <c r="BM29" s="129">
        <f t="shared" si="34"/>
        <v>0</v>
      </c>
      <c r="BN29" s="129">
        <f t="shared" si="34"/>
        <v>0</v>
      </c>
      <c r="BO29" s="129">
        <f t="shared" si="34"/>
        <v>0</v>
      </c>
      <c r="BP29" s="129">
        <f t="shared" si="34"/>
        <v>0</v>
      </c>
      <c r="BQ29" s="128">
        <f t="shared" si="34"/>
        <v>0</v>
      </c>
      <c r="BR29" s="130">
        <f t="shared" si="34"/>
        <v>0</v>
      </c>
      <c r="BS29" s="129">
        <f t="shared" si="34"/>
        <v>0</v>
      </c>
      <c r="BT29" s="129">
        <f t="shared" ref="BT29:CC29" si="35">SUM(BT30:BT53)</f>
        <v>0</v>
      </c>
      <c r="BU29" s="129">
        <f t="shared" si="35"/>
        <v>0</v>
      </c>
      <c r="BV29" s="129">
        <f t="shared" si="35"/>
        <v>0</v>
      </c>
      <c r="BW29" s="129">
        <f t="shared" si="35"/>
        <v>0</v>
      </c>
      <c r="BX29" s="129">
        <f t="shared" si="35"/>
        <v>0</v>
      </c>
      <c r="BY29" s="129">
        <f t="shared" si="35"/>
        <v>0</v>
      </c>
      <c r="BZ29" s="129">
        <f t="shared" si="35"/>
        <v>0</v>
      </c>
      <c r="CA29" s="129">
        <f t="shared" si="35"/>
        <v>0</v>
      </c>
      <c r="CB29" s="129">
        <f t="shared" si="35"/>
        <v>0</v>
      </c>
      <c r="CC29" s="128">
        <f t="shared" si="35"/>
        <v>0</v>
      </c>
      <c r="CD29" s="41" t="s">
        <v>54</v>
      </c>
    </row>
    <row r="30" spans="1:82" ht="15">
      <c r="A30" s="41"/>
      <c r="B30" s="75" t="s">
        <v>57</v>
      </c>
      <c r="C30" s="131" t="s">
        <v>58</v>
      </c>
      <c r="D30" s="132"/>
      <c r="E30" s="266"/>
      <c r="F30" s="231"/>
      <c r="G30" s="224"/>
      <c r="H30" s="77"/>
      <c r="I30" s="78"/>
      <c r="J30" s="237"/>
      <c r="K30" s="238"/>
      <c r="L30" s="238"/>
      <c r="M30" s="238"/>
      <c r="N30" s="238"/>
      <c r="O30" s="238"/>
      <c r="P30" s="238"/>
      <c r="Q30" s="238"/>
      <c r="R30" s="238"/>
      <c r="S30" s="238"/>
      <c r="T30" s="238"/>
      <c r="U30" s="239"/>
      <c r="V30" s="237"/>
      <c r="W30" s="238"/>
      <c r="X30" s="238"/>
      <c r="Y30" s="238"/>
      <c r="Z30" s="238"/>
      <c r="AA30" s="238"/>
      <c r="AB30" s="238"/>
      <c r="AC30" s="238"/>
      <c r="AD30" s="238"/>
      <c r="AE30" s="238"/>
      <c r="AF30" s="238"/>
      <c r="AG30" s="239"/>
      <c r="AH30" s="240"/>
      <c r="AI30" s="238"/>
      <c r="AJ30" s="238"/>
      <c r="AK30" s="238"/>
      <c r="AL30" s="238"/>
      <c r="AM30" s="238"/>
      <c r="AN30" s="238"/>
      <c r="AO30" s="238"/>
      <c r="AP30" s="238"/>
      <c r="AQ30" s="238"/>
      <c r="AR30" s="238"/>
      <c r="AS30" s="239"/>
      <c r="AT30" s="240"/>
      <c r="AU30" s="238"/>
      <c r="AV30" s="238"/>
      <c r="AW30" s="238"/>
      <c r="AX30" s="238"/>
      <c r="AY30" s="238"/>
      <c r="AZ30" s="238"/>
      <c r="BA30" s="238"/>
      <c r="BB30" s="238"/>
      <c r="BC30" s="238"/>
      <c r="BD30" s="238"/>
      <c r="BE30" s="239"/>
      <c r="BF30" s="240"/>
      <c r="BG30" s="238"/>
      <c r="BH30" s="238"/>
      <c r="BI30" s="238"/>
      <c r="BJ30" s="238"/>
      <c r="BK30" s="238"/>
      <c r="BL30" s="238"/>
      <c r="BM30" s="238"/>
      <c r="BN30" s="238"/>
      <c r="BO30" s="238"/>
      <c r="BP30" s="238"/>
      <c r="BQ30" s="239"/>
      <c r="BR30" s="240"/>
      <c r="BS30" s="238"/>
      <c r="BT30" s="238"/>
      <c r="BU30" s="238"/>
      <c r="BV30" s="238"/>
      <c r="BW30" s="238"/>
      <c r="BX30" s="238"/>
      <c r="BY30" s="238"/>
      <c r="BZ30" s="238"/>
      <c r="CA30" s="238"/>
      <c r="CB30" s="238"/>
      <c r="CC30" s="239"/>
      <c r="CD30" s="41" t="s">
        <v>54</v>
      </c>
    </row>
    <row r="31" spans="1:82" ht="15">
      <c r="A31" s="41"/>
      <c r="B31" s="75" t="s">
        <v>59</v>
      </c>
      <c r="C31" s="131" t="s">
        <v>60</v>
      </c>
      <c r="D31" s="132" t="s">
        <v>61</v>
      </c>
      <c r="E31" s="266">
        <v>6</v>
      </c>
      <c r="F31" s="231"/>
      <c r="G31" s="76">
        <f t="shared" ref="G31:G91" si="36">+SUM(H31:CC31)</f>
        <v>0</v>
      </c>
      <c r="H31" s="226"/>
      <c r="I31" s="225"/>
      <c r="J31" s="77"/>
      <c r="K31" s="79"/>
      <c r="L31" s="79"/>
      <c r="M31" s="79"/>
      <c r="N31" s="79"/>
      <c r="O31" s="79"/>
      <c r="P31" s="79"/>
      <c r="Q31" s="79"/>
      <c r="R31" s="79"/>
      <c r="S31" s="79"/>
      <c r="T31" s="79"/>
      <c r="U31" s="78"/>
      <c r="V31" s="77"/>
      <c r="W31" s="79"/>
      <c r="X31" s="79"/>
      <c r="Y31" s="79"/>
      <c r="Z31" s="79"/>
      <c r="AA31" s="79"/>
      <c r="AB31" s="79"/>
      <c r="AC31" s="79"/>
      <c r="AD31" s="79"/>
      <c r="AE31" s="79"/>
      <c r="AF31" s="79"/>
      <c r="AG31" s="78"/>
      <c r="AH31" s="80"/>
      <c r="AI31" s="79"/>
      <c r="AJ31" s="79"/>
      <c r="AK31" s="79"/>
      <c r="AL31" s="79"/>
      <c r="AM31" s="79"/>
      <c r="AN31" s="79"/>
      <c r="AO31" s="79"/>
      <c r="AP31" s="79"/>
      <c r="AQ31" s="79"/>
      <c r="AR31" s="79"/>
      <c r="AS31" s="78"/>
      <c r="AT31" s="80"/>
      <c r="AU31" s="79"/>
      <c r="AV31" s="79"/>
      <c r="AW31" s="79"/>
      <c r="AX31" s="79"/>
      <c r="AY31" s="79"/>
      <c r="AZ31" s="79"/>
      <c r="BA31" s="79"/>
      <c r="BB31" s="79"/>
      <c r="BC31" s="79"/>
      <c r="BD31" s="79"/>
      <c r="BE31" s="78"/>
      <c r="BF31" s="80"/>
      <c r="BG31" s="79"/>
      <c r="BH31" s="79"/>
      <c r="BI31" s="79"/>
      <c r="BJ31" s="79"/>
      <c r="BK31" s="79"/>
      <c r="BL31" s="79"/>
      <c r="BM31" s="79"/>
      <c r="BN31" s="79"/>
      <c r="BO31" s="79"/>
      <c r="BP31" s="79"/>
      <c r="BQ31" s="78"/>
      <c r="BR31" s="80"/>
      <c r="BS31" s="79"/>
      <c r="BT31" s="79"/>
      <c r="BU31" s="79"/>
      <c r="BV31" s="79"/>
      <c r="BW31" s="79"/>
      <c r="BX31" s="79"/>
      <c r="BY31" s="79"/>
      <c r="BZ31" s="79"/>
      <c r="CA31" s="79"/>
      <c r="CB31" s="79"/>
      <c r="CC31" s="78"/>
      <c r="CD31" s="41" t="s">
        <v>54</v>
      </c>
    </row>
    <row r="32" spans="1:82" ht="15">
      <c r="A32" s="41"/>
      <c r="B32" s="75" t="s">
        <v>62</v>
      </c>
      <c r="C32" s="131" t="s">
        <v>63</v>
      </c>
      <c r="D32" s="132" t="s">
        <v>64</v>
      </c>
      <c r="E32" s="266">
        <v>36</v>
      </c>
      <c r="F32" s="231"/>
      <c r="G32" s="76">
        <f t="shared" si="36"/>
        <v>0</v>
      </c>
      <c r="H32" s="77"/>
      <c r="I32" s="78"/>
      <c r="J32" s="226"/>
      <c r="K32" s="227"/>
      <c r="L32" s="227"/>
      <c r="M32" s="227"/>
      <c r="N32" s="227"/>
      <c r="O32" s="227"/>
      <c r="P32" s="227"/>
      <c r="Q32" s="227"/>
      <c r="R32" s="227"/>
      <c r="S32" s="227"/>
      <c r="T32" s="227"/>
      <c r="U32" s="225"/>
      <c r="V32" s="226"/>
      <c r="W32" s="227"/>
      <c r="X32" s="227"/>
      <c r="Y32" s="227"/>
      <c r="Z32" s="227"/>
      <c r="AA32" s="227"/>
      <c r="AB32" s="227"/>
      <c r="AC32" s="227"/>
      <c r="AD32" s="227"/>
      <c r="AE32" s="227"/>
      <c r="AF32" s="227"/>
      <c r="AG32" s="225"/>
      <c r="AH32" s="228"/>
      <c r="AI32" s="227"/>
      <c r="AJ32" s="227"/>
      <c r="AK32" s="227"/>
      <c r="AL32" s="227"/>
      <c r="AM32" s="227"/>
      <c r="AN32" s="227"/>
      <c r="AO32" s="227"/>
      <c r="AP32" s="227"/>
      <c r="AQ32" s="227"/>
      <c r="AR32" s="227"/>
      <c r="AS32" s="225"/>
      <c r="AT32" s="80"/>
      <c r="AU32" s="79"/>
      <c r="AV32" s="79"/>
      <c r="AW32" s="79"/>
      <c r="AX32" s="79"/>
      <c r="AY32" s="79"/>
      <c r="AZ32" s="79"/>
      <c r="BA32" s="79"/>
      <c r="BB32" s="79"/>
      <c r="BC32" s="79"/>
      <c r="BD32" s="79"/>
      <c r="BE32" s="78"/>
      <c r="BF32" s="80"/>
      <c r="BG32" s="79"/>
      <c r="BH32" s="79"/>
      <c r="BI32" s="79"/>
      <c r="BJ32" s="79"/>
      <c r="BK32" s="79"/>
      <c r="BL32" s="79"/>
      <c r="BM32" s="79"/>
      <c r="BN32" s="79"/>
      <c r="BO32" s="79"/>
      <c r="BP32" s="79"/>
      <c r="BQ32" s="78"/>
      <c r="BR32" s="80"/>
      <c r="BS32" s="79"/>
      <c r="BT32" s="79"/>
      <c r="BU32" s="79"/>
      <c r="BV32" s="79"/>
      <c r="BW32" s="79"/>
      <c r="BX32" s="79"/>
      <c r="BY32" s="79"/>
      <c r="BZ32" s="79"/>
      <c r="CA32" s="79"/>
      <c r="CB32" s="79"/>
      <c r="CC32" s="78"/>
      <c r="CD32" s="41" t="s">
        <v>54</v>
      </c>
    </row>
    <row r="33" spans="1:82" ht="15">
      <c r="A33" s="41"/>
      <c r="B33" s="75" t="s">
        <v>65</v>
      </c>
      <c r="C33" s="131" t="s">
        <v>66</v>
      </c>
      <c r="D33" s="132" t="s">
        <v>64</v>
      </c>
      <c r="E33" s="266">
        <v>14</v>
      </c>
      <c r="F33" s="231"/>
      <c r="G33" s="76">
        <f t="shared" si="36"/>
        <v>0</v>
      </c>
      <c r="H33" s="77"/>
      <c r="I33" s="78"/>
      <c r="J33" s="77"/>
      <c r="K33" s="79"/>
      <c r="L33" s="79"/>
      <c r="M33" s="79"/>
      <c r="N33" s="79"/>
      <c r="O33" s="79"/>
      <c r="P33" s="79"/>
      <c r="Q33" s="79"/>
      <c r="R33" s="79"/>
      <c r="S33" s="79"/>
      <c r="T33" s="79"/>
      <c r="U33" s="78"/>
      <c r="V33" s="77"/>
      <c r="W33" s="79"/>
      <c r="X33" s="79"/>
      <c r="Y33" s="79"/>
      <c r="Z33" s="79"/>
      <c r="AA33" s="79"/>
      <c r="AB33" s="79"/>
      <c r="AC33" s="79"/>
      <c r="AD33" s="79"/>
      <c r="AE33" s="79"/>
      <c r="AF33" s="79"/>
      <c r="AG33" s="78"/>
      <c r="AH33" s="77"/>
      <c r="AI33" s="79"/>
      <c r="AJ33" s="79"/>
      <c r="AK33" s="79"/>
      <c r="AL33" s="79"/>
      <c r="AM33" s="79"/>
      <c r="AN33" s="79"/>
      <c r="AO33" s="79"/>
      <c r="AP33" s="79"/>
      <c r="AQ33" s="79"/>
      <c r="AR33" s="79"/>
      <c r="AS33" s="78"/>
      <c r="AT33" s="228"/>
      <c r="AU33" s="227"/>
      <c r="AV33" s="227"/>
      <c r="AW33" s="227"/>
      <c r="AX33" s="227"/>
      <c r="AY33" s="227"/>
      <c r="AZ33" s="227"/>
      <c r="BA33" s="227"/>
      <c r="BB33" s="227"/>
      <c r="BC33" s="227"/>
      <c r="BD33" s="227"/>
      <c r="BE33" s="225"/>
      <c r="BF33" s="228"/>
      <c r="BG33" s="227"/>
      <c r="BH33" s="79"/>
      <c r="BI33" s="79"/>
      <c r="BJ33" s="79"/>
      <c r="BK33" s="79"/>
      <c r="BL33" s="79"/>
      <c r="BM33" s="79"/>
      <c r="BN33" s="79"/>
      <c r="BO33" s="79"/>
      <c r="BP33" s="79"/>
      <c r="BQ33" s="78"/>
      <c r="BR33" s="80"/>
      <c r="BS33" s="79"/>
      <c r="BT33" s="79"/>
      <c r="BU33" s="79"/>
      <c r="BV33" s="79"/>
      <c r="BW33" s="79"/>
      <c r="BX33" s="79"/>
      <c r="BY33" s="79"/>
      <c r="BZ33" s="79"/>
      <c r="CA33" s="79"/>
      <c r="CB33" s="79"/>
      <c r="CC33" s="78"/>
      <c r="CD33" s="41" t="s">
        <v>54</v>
      </c>
    </row>
    <row r="34" spans="1:82" ht="15">
      <c r="A34" s="41"/>
      <c r="B34" s="75" t="s">
        <v>67</v>
      </c>
      <c r="C34" s="131" t="s">
        <v>68</v>
      </c>
      <c r="D34" s="132" t="s">
        <v>64</v>
      </c>
      <c r="E34" s="266">
        <v>11</v>
      </c>
      <c r="F34" s="231"/>
      <c r="G34" s="76">
        <f t="shared" si="36"/>
        <v>0</v>
      </c>
      <c r="H34" s="77"/>
      <c r="I34" s="78"/>
      <c r="J34" s="77"/>
      <c r="K34" s="79"/>
      <c r="L34" s="79"/>
      <c r="M34" s="79"/>
      <c r="N34" s="79"/>
      <c r="O34" s="79"/>
      <c r="P34" s="79"/>
      <c r="Q34" s="79"/>
      <c r="R34" s="79"/>
      <c r="S34" s="79"/>
      <c r="T34" s="79"/>
      <c r="U34" s="78"/>
      <c r="V34" s="77"/>
      <c r="W34" s="79"/>
      <c r="X34" s="79"/>
      <c r="Y34" s="79"/>
      <c r="Z34" s="79"/>
      <c r="AA34" s="79"/>
      <c r="AB34" s="79"/>
      <c r="AC34" s="79"/>
      <c r="AD34" s="79"/>
      <c r="AE34" s="79"/>
      <c r="AF34" s="79"/>
      <c r="AG34" s="78"/>
      <c r="AH34" s="80"/>
      <c r="AI34" s="79"/>
      <c r="AJ34" s="79"/>
      <c r="AK34" s="79"/>
      <c r="AL34" s="79"/>
      <c r="AM34" s="79"/>
      <c r="AN34" s="79"/>
      <c r="AO34" s="79"/>
      <c r="AP34" s="79"/>
      <c r="AQ34" s="79"/>
      <c r="AR34" s="79"/>
      <c r="AS34" s="78"/>
      <c r="AT34" s="80"/>
      <c r="AU34" s="79"/>
      <c r="AV34" s="79"/>
      <c r="AW34" s="79"/>
      <c r="AX34" s="79"/>
      <c r="AY34" s="79"/>
      <c r="AZ34" s="79"/>
      <c r="BA34" s="79"/>
      <c r="BB34" s="79"/>
      <c r="BC34" s="79"/>
      <c r="BD34" s="79"/>
      <c r="BE34" s="78"/>
      <c r="BF34" s="80"/>
      <c r="BG34" s="79"/>
      <c r="BH34" s="227"/>
      <c r="BI34" s="227"/>
      <c r="BJ34" s="227"/>
      <c r="BK34" s="227"/>
      <c r="BL34" s="227"/>
      <c r="BM34" s="227"/>
      <c r="BN34" s="227"/>
      <c r="BO34" s="227"/>
      <c r="BP34" s="227"/>
      <c r="BQ34" s="225"/>
      <c r="BR34" s="228"/>
      <c r="BS34" s="79"/>
      <c r="BT34" s="79"/>
      <c r="BU34" s="79"/>
      <c r="BV34" s="79"/>
      <c r="BW34" s="79"/>
      <c r="BX34" s="79"/>
      <c r="BY34" s="79"/>
      <c r="BZ34" s="79"/>
      <c r="CA34" s="79"/>
      <c r="CB34" s="79"/>
      <c r="CC34" s="78"/>
      <c r="CD34" s="41" t="s">
        <v>54</v>
      </c>
    </row>
    <row r="35" spans="1:82" ht="15">
      <c r="A35" s="179"/>
      <c r="B35" s="75" t="s">
        <v>69</v>
      </c>
      <c r="C35" s="131" t="s">
        <v>70</v>
      </c>
      <c r="D35" s="132" t="s">
        <v>64</v>
      </c>
      <c r="E35" s="266">
        <v>11</v>
      </c>
      <c r="F35" s="236"/>
      <c r="G35" s="76">
        <f t="shared" si="36"/>
        <v>0</v>
      </c>
      <c r="H35" s="232"/>
      <c r="I35" s="233"/>
      <c r="J35" s="232"/>
      <c r="K35" s="234"/>
      <c r="L35" s="234"/>
      <c r="M35" s="234"/>
      <c r="N35" s="234"/>
      <c r="O35" s="234"/>
      <c r="P35" s="234"/>
      <c r="Q35" s="234"/>
      <c r="R35" s="234"/>
      <c r="S35" s="234"/>
      <c r="T35" s="234"/>
      <c r="U35" s="233"/>
      <c r="V35" s="232"/>
      <c r="W35" s="234"/>
      <c r="X35" s="234"/>
      <c r="Y35" s="234"/>
      <c r="Z35" s="234"/>
      <c r="AA35" s="234"/>
      <c r="AB35" s="234"/>
      <c r="AC35" s="234"/>
      <c r="AD35" s="234"/>
      <c r="AE35" s="234"/>
      <c r="AF35" s="234"/>
      <c r="AG35" s="233"/>
      <c r="AH35" s="235"/>
      <c r="AI35" s="234"/>
      <c r="AJ35" s="234"/>
      <c r="AK35" s="234"/>
      <c r="AL35" s="234"/>
      <c r="AM35" s="234"/>
      <c r="AN35" s="234"/>
      <c r="AO35" s="234"/>
      <c r="AP35" s="234"/>
      <c r="AQ35" s="234"/>
      <c r="AR35" s="234"/>
      <c r="AS35" s="233"/>
      <c r="AT35" s="235"/>
      <c r="AU35" s="234"/>
      <c r="AV35" s="234"/>
      <c r="AW35" s="234"/>
      <c r="AX35" s="234"/>
      <c r="AY35" s="234"/>
      <c r="AZ35" s="234"/>
      <c r="BA35" s="234"/>
      <c r="BB35" s="234"/>
      <c r="BC35" s="234"/>
      <c r="BD35" s="234"/>
      <c r="BE35" s="233"/>
      <c r="BF35" s="235"/>
      <c r="BG35" s="234"/>
      <c r="BH35" s="234"/>
      <c r="BI35" s="234"/>
      <c r="BJ35" s="234"/>
      <c r="BK35" s="234"/>
      <c r="BL35" s="234"/>
      <c r="BM35" s="234"/>
      <c r="BN35" s="234"/>
      <c r="BO35" s="234"/>
      <c r="BP35" s="234"/>
      <c r="BQ35" s="233"/>
      <c r="BR35" s="235"/>
      <c r="BS35" s="227"/>
      <c r="BT35" s="227"/>
      <c r="BU35" s="227"/>
      <c r="BV35" s="227"/>
      <c r="BW35" s="227"/>
      <c r="BX35" s="227"/>
      <c r="BY35" s="227"/>
      <c r="BZ35" s="227"/>
      <c r="CA35" s="227"/>
      <c r="CB35" s="227"/>
      <c r="CC35" s="225"/>
      <c r="CD35" s="41" t="s">
        <v>54</v>
      </c>
    </row>
    <row r="36" spans="1:82" ht="15">
      <c r="A36" s="41"/>
      <c r="B36" s="75" t="s">
        <v>71</v>
      </c>
      <c r="C36" s="131" t="s">
        <v>72</v>
      </c>
      <c r="D36" s="132" t="s">
        <v>73</v>
      </c>
      <c r="E36" s="266">
        <v>6</v>
      </c>
      <c r="F36" s="231"/>
      <c r="G36" s="76">
        <f t="shared" si="36"/>
        <v>0</v>
      </c>
      <c r="H36" s="77"/>
      <c r="I36" s="78"/>
      <c r="J36" s="314"/>
      <c r="K36" s="79"/>
      <c r="L36" s="79"/>
      <c r="M36" s="79"/>
      <c r="N36" s="79"/>
      <c r="O36" s="79"/>
      <c r="P36" s="79"/>
      <c r="Q36" s="79"/>
      <c r="R36" s="79"/>
      <c r="S36" s="79"/>
      <c r="T36" s="79"/>
      <c r="U36" s="78"/>
      <c r="V36" s="314"/>
      <c r="W36" s="79"/>
      <c r="X36" s="79"/>
      <c r="Y36" s="79"/>
      <c r="Z36" s="79"/>
      <c r="AA36" s="79"/>
      <c r="AB36" s="79"/>
      <c r="AC36" s="79"/>
      <c r="AD36" s="79"/>
      <c r="AE36" s="79"/>
      <c r="AF36" s="79"/>
      <c r="AG36" s="78"/>
      <c r="AH36" s="314"/>
      <c r="AI36" s="79"/>
      <c r="AJ36" s="79"/>
      <c r="AK36" s="79"/>
      <c r="AL36" s="79"/>
      <c r="AM36" s="79"/>
      <c r="AN36" s="79"/>
      <c r="AO36" s="79"/>
      <c r="AP36" s="79"/>
      <c r="AQ36" s="79"/>
      <c r="AR36" s="79"/>
      <c r="AS36" s="78"/>
      <c r="AT36" s="314"/>
      <c r="AU36" s="79"/>
      <c r="AV36" s="79"/>
      <c r="AW36" s="79"/>
      <c r="AX36" s="79"/>
      <c r="AY36" s="79"/>
      <c r="AZ36" s="79"/>
      <c r="BA36" s="79"/>
      <c r="BB36" s="79"/>
      <c r="BC36" s="79"/>
      <c r="BD36" s="79"/>
      <c r="BE36" s="78"/>
      <c r="BF36" s="314"/>
      <c r="BG36" s="79"/>
      <c r="BH36" s="79"/>
      <c r="BI36" s="79"/>
      <c r="BJ36" s="79"/>
      <c r="BK36" s="79"/>
      <c r="BL36" s="79"/>
      <c r="BM36" s="79"/>
      <c r="BN36" s="79"/>
      <c r="BO36" s="79"/>
      <c r="BP36" s="79"/>
      <c r="BQ36" s="78"/>
      <c r="BR36" s="314"/>
      <c r="BS36" s="79"/>
      <c r="BT36" s="79"/>
      <c r="BU36" s="79"/>
      <c r="BV36" s="79"/>
      <c r="BW36" s="79"/>
      <c r="BX36" s="79"/>
      <c r="BY36" s="79"/>
      <c r="BZ36" s="79"/>
      <c r="CA36" s="79"/>
      <c r="CB36" s="79"/>
      <c r="CC36" s="78"/>
      <c r="CD36" s="41" t="s">
        <v>54</v>
      </c>
    </row>
    <row r="37" spans="1:82" ht="15">
      <c r="A37" s="41"/>
      <c r="B37" s="75" t="s">
        <v>74</v>
      </c>
      <c r="C37" s="131" t="s">
        <v>75</v>
      </c>
      <c r="D37" s="132" t="s">
        <v>64</v>
      </c>
      <c r="E37" s="266">
        <v>72</v>
      </c>
      <c r="F37" s="231"/>
      <c r="G37" s="76">
        <f t="shared" si="36"/>
        <v>0</v>
      </c>
      <c r="H37" s="77"/>
      <c r="I37" s="78"/>
      <c r="J37" s="226"/>
      <c r="K37" s="227"/>
      <c r="L37" s="227"/>
      <c r="M37" s="227"/>
      <c r="N37" s="227"/>
      <c r="O37" s="227"/>
      <c r="P37" s="227"/>
      <c r="Q37" s="227"/>
      <c r="R37" s="227"/>
      <c r="S37" s="227"/>
      <c r="T37" s="227"/>
      <c r="U37" s="225"/>
      <c r="V37" s="226"/>
      <c r="W37" s="227"/>
      <c r="X37" s="227"/>
      <c r="Y37" s="227"/>
      <c r="Z37" s="227"/>
      <c r="AA37" s="227"/>
      <c r="AB37" s="227"/>
      <c r="AC37" s="227"/>
      <c r="AD37" s="227"/>
      <c r="AE37" s="227"/>
      <c r="AF37" s="227"/>
      <c r="AG37" s="225"/>
      <c r="AH37" s="228"/>
      <c r="AI37" s="227"/>
      <c r="AJ37" s="227"/>
      <c r="AK37" s="227"/>
      <c r="AL37" s="227"/>
      <c r="AM37" s="227"/>
      <c r="AN37" s="227"/>
      <c r="AO37" s="227"/>
      <c r="AP37" s="227"/>
      <c r="AQ37" s="227"/>
      <c r="AR37" s="227"/>
      <c r="AS37" s="225"/>
      <c r="AT37" s="228"/>
      <c r="AU37" s="227"/>
      <c r="AV37" s="227"/>
      <c r="AW37" s="227"/>
      <c r="AX37" s="227"/>
      <c r="AY37" s="227"/>
      <c r="AZ37" s="227"/>
      <c r="BA37" s="227"/>
      <c r="BB37" s="227"/>
      <c r="BC37" s="227"/>
      <c r="BD37" s="227"/>
      <c r="BE37" s="225"/>
      <c r="BF37" s="228"/>
      <c r="BG37" s="227"/>
      <c r="BH37" s="227"/>
      <c r="BI37" s="227"/>
      <c r="BJ37" s="227"/>
      <c r="BK37" s="227"/>
      <c r="BL37" s="227"/>
      <c r="BM37" s="227"/>
      <c r="BN37" s="227"/>
      <c r="BO37" s="227"/>
      <c r="BP37" s="227"/>
      <c r="BQ37" s="225"/>
      <c r="BR37" s="228"/>
      <c r="BS37" s="227"/>
      <c r="BT37" s="227"/>
      <c r="BU37" s="227"/>
      <c r="BV37" s="227"/>
      <c r="BW37" s="227"/>
      <c r="BX37" s="227"/>
      <c r="BY37" s="227"/>
      <c r="BZ37" s="227"/>
      <c r="CA37" s="227"/>
      <c r="CB37" s="227"/>
      <c r="CC37" s="225"/>
      <c r="CD37" s="41" t="s">
        <v>54</v>
      </c>
    </row>
    <row r="38" spans="1:82" ht="15">
      <c r="A38" s="41"/>
      <c r="B38" s="75" t="s">
        <v>76</v>
      </c>
      <c r="C38" s="131" t="s">
        <v>77</v>
      </c>
      <c r="D38" s="132" t="s">
        <v>64</v>
      </c>
      <c r="E38" s="266">
        <v>72</v>
      </c>
      <c r="F38" s="231"/>
      <c r="G38" s="76">
        <f t="shared" si="36"/>
        <v>0</v>
      </c>
      <c r="H38" s="77"/>
      <c r="I38" s="78"/>
      <c r="J38" s="226"/>
      <c r="K38" s="227"/>
      <c r="L38" s="227"/>
      <c r="M38" s="227"/>
      <c r="N38" s="227"/>
      <c r="O38" s="227"/>
      <c r="P38" s="227"/>
      <c r="Q38" s="227"/>
      <c r="R38" s="227"/>
      <c r="S38" s="227"/>
      <c r="T38" s="227"/>
      <c r="U38" s="225"/>
      <c r="V38" s="226"/>
      <c r="W38" s="227"/>
      <c r="X38" s="227"/>
      <c r="Y38" s="227"/>
      <c r="Z38" s="227"/>
      <c r="AA38" s="227"/>
      <c r="AB38" s="227"/>
      <c r="AC38" s="227"/>
      <c r="AD38" s="227"/>
      <c r="AE38" s="227"/>
      <c r="AF38" s="227"/>
      <c r="AG38" s="225"/>
      <c r="AH38" s="228"/>
      <c r="AI38" s="227"/>
      <c r="AJ38" s="227"/>
      <c r="AK38" s="227"/>
      <c r="AL38" s="227"/>
      <c r="AM38" s="227"/>
      <c r="AN38" s="227"/>
      <c r="AO38" s="227"/>
      <c r="AP38" s="227"/>
      <c r="AQ38" s="227"/>
      <c r="AR38" s="227"/>
      <c r="AS38" s="225"/>
      <c r="AT38" s="228"/>
      <c r="AU38" s="227"/>
      <c r="AV38" s="227"/>
      <c r="AW38" s="227"/>
      <c r="AX38" s="227"/>
      <c r="AY38" s="227"/>
      <c r="AZ38" s="227"/>
      <c r="BA38" s="227"/>
      <c r="BB38" s="227"/>
      <c r="BC38" s="227"/>
      <c r="BD38" s="227"/>
      <c r="BE38" s="225"/>
      <c r="BF38" s="228"/>
      <c r="BG38" s="227"/>
      <c r="BH38" s="227"/>
      <c r="BI38" s="227"/>
      <c r="BJ38" s="227"/>
      <c r="BK38" s="227"/>
      <c r="BL38" s="227"/>
      <c r="BM38" s="227"/>
      <c r="BN38" s="227"/>
      <c r="BO38" s="227"/>
      <c r="BP38" s="227"/>
      <c r="BQ38" s="225"/>
      <c r="BR38" s="228"/>
      <c r="BS38" s="227"/>
      <c r="BT38" s="227"/>
      <c r="BU38" s="227"/>
      <c r="BV38" s="227"/>
      <c r="BW38" s="227"/>
      <c r="BX38" s="227"/>
      <c r="BY38" s="227"/>
      <c r="BZ38" s="227"/>
      <c r="CA38" s="227"/>
      <c r="CB38" s="227"/>
      <c r="CC38" s="225"/>
      <c r="CD38" s="41" t="s">
        <v>54</v>
      </c>
    </row>
    <row r="39" spans="1:82" ht="15">
      <c r="A39" s="41"/>
      <c r="B39" s="75" t="s">
        <v>78</v>
      </c>
      <c r="C39" s="131" t="s">
        <v>79</v>
      </c>
      <c r="D39" s="132" t="s">
        <v>64</v>
      </c>
      <c r="E39" s="266">
        <v>72</v>
      </c>
      <c r="F39" s="231"/>
      <c r="G39" s="76">
        <f t="shared" si="36"/>
        <v>0</v>
      </c>
      <c r="H39" s="77"/>
      <c r="I39" s="78"/>
      <c r="J39" s="226"/>
      <c r="K39" s="227"/>
      <c r="L39" s="227"/>
      <c r="M39" s="227"/>
      <c r="N39" s="227"/>
      <c r="O39" s="227"/>
      <c r="P39" s="227"/>
      <c r="Q39" s="227"/>
      <c r="R39" s="227"/>
      <c r="S39" s="227"/>
      <c r="T39" s="227"/>
      <c r="U39" s="225"/>
      <c r="V39" s="226"/>
      <c r="W39" s="227"/>
      <c r="X39" s="227"/>
      <c r="Y39" s="227"/>
      <c r="Z39" s="227"/>
      <c r="AA39" s="227"/>
      <c r="AB39" s="227"/>
      <c r="AC39" s="227"/>
      <c r="AD39" s="227"/>
      <c r="AE39" s="227"/>
      <c r="AF39" s="227"/>
      <c r="AG39" s="225"/>
      <c r="AH39" s="228"/>
      <c r="AI39" s="227"/>
      <c r="AJ39" s="227"/>
      <c r="AK39" s="227"/>
      <c r="AL39" s="227"/>
      <c r="AM39" s="227"/>
      <c r="AN39" s="227"/>
      <c r="AO39" s="227"/>
      <c r="AP39" s="227"/>
      <c r="AQ39" s="227"/>
      <c r="AR39" s="227"/>
      <c r="AS39" s="225"/>
      <c r="AT39" s="228"/>
      <c r="AU39" s="227"/>
      <c r="AV39" s="227"/>
      <c r="AW39" s="227"/>
      <c r="AX39" s="227"/>
      <c r="AY39" s="227"/>
      <c r="AZ39" s="227"/>
      <c r="BA39" s="227"/>
      <c r="BB39" s="227"/>
      <c r="BC39" s="227"/>
      <c r="BD39" s="227"/>
      <c r="BE39" s="225"/>
      <c r="BF39" s="228"/>
      <c r="BG39" s="227"/>
      <c r="BH39" s="227"/>
      <c r="BI39" s="227"/>
      <c r="BJ39" s="227"/>
      <c r="BK39" s="227"/>
      <c r="BL39" s="227"/>
      <c r="BM39" s="227"/>
      <c r="BN39" s="227"/>
      <c r="BO39" s="227"/>
      <c r="BP39" s="227"/>
      <c r="BQ39" s="225"/>
      <c r="BR39" s="228"/>
      <c r="BS39" s="227"/>
      <c r="BT39" s="227"/>
      <c r="BU39" s="227"/>
      <c r="BV39" s="227"/>
      <c r="BW39" s="227"/>
      <c r="BX39" s="227"/>
      <c r="BY39" s="227"/>
      <c r="BZ39" s="227"/>
      <c r="CA39" s="227"/>
      <c r="CB39" s="227"/>
      <c r="CC39" s="225"/>
      <c r="CD39" s="41" t="s">
        <v>54</v>
      </c>
    </row>
    <row r="40" spans="1:82" ht="15">
      <c r="A40" s="41"/>
      <c r="B40" s="75" t="s">
        <v>80</v>
      </c>
      <c r="C40" s="131" t="s">
        <v>81</v>
      </c>
      <c r="D40" s="132" t="s">
        <v>64</v>
      </c>
      <c r="E40" s="266">
        <v>72</v>
      </c>
      <c r="F40" s="231"/>
      <c r="G40" s="76">
        <f t="shared" si="36"/>
        <v>0</v>
      </c>
      <c r="H40" s="77"/>
      <c r="I40" s="78"/>
      <c r="J40" s="226"/>
      <c r="K40" s="227"/>
      <c r="L40" s="227"/>
      <c r="M40" s="227"/>
      <c r="N40" s="227"/>
      <c r="O40" s="227"/>
      <c r="P40" s="227"/>
      <c r="Q40" s="227"/>
      <c r="R40" s="227"/>
      <c r="S40" s="227"/>
      <c r="T40" s="227"/>
      <c r="U40" s="225"/>
      <c r="V40" s="226"/>
      <c r="W40" s="227"/>
      <c r="X40" s="227"/>
      <c r="Y40" s="227"/>
      <c r="Z40" s="227"/>
      <c r="AA40" s="227"/>
      <c r="AB40" s="227"/>
      <c r="AC40" s="227"/>
      <c r="AD40" s="227"/>
      <c r="AE40" s="227"/>
      <c r="AF40" s="227"/>
      <c r="AG40" s="225"/>
      <c r="AH40" s="228"/>
      <c r="AI40" s="227"/>
      <c r="AJ40" s="227"/>
      <c r="AK40" s="227"/>
      <c r="AL40" s="227"/>
      <c r="AM40" s="227"/>
      <c r="AN40" s="227"/>
      <c r="AO40" s="227"/>
      <c r="AP40" s="227"/>
      <c r="AQ40" s="227"/>
      <c r="AR40" s="227"/>
      <c r="AS40" s="225"/>
      <c r="AT40" s="228"/>
      <c r="AU40" s="227"/>
      <c r="AV40" s="227"/>
      <c r="AW40" s="227"/>
      <c r="AX40" s="227"/>
      <c r="AY40" s="227"/>
      <c r="AZ40" s="227"/>
      <c r="BA40" s="227"/>
      <c r="BB40" s="227"/>
      <c r="BC40" s="227"/>
      <c r="BD40" s="227"/>
      <c r="BE40" s="225"/>
      <c r="BF40" s="228"/>
      <c r="BG40" s="227"/>
      <c r="BH40" s="227"/>
      <c r="BI40" s="227"/>
      <c r="BJ40" s="227"/>
      <c r="BK40" s="227"/>
      <c r="BL40" s="227"/>
      <c r="BM40" s="227"/>
      <c r="BN40" s="227"/>
      <c r="BO40" s="227"/>
      <c r="BP40" s="227"/>
      <c r="BQ40" s="225"/>
      <c r="BR40" s="228"/>
      <c r="BS40" s="227"/>
      <c r="BT40" s="227"/>
      <c r="BU40" s="227"/>
      <c r="BV40" s="227"/>
      <c r="BW40" s="227"/>
      <c r="BX40" s="227"/>
      <c r="BY40" s="227"/>
      <c r="BZ40" s="227"/>
      <c r="CA40" s="227"/>
      <c r="CB40" s="227"/>
      <c r="CC40" s="225"/>
      <c r="CD40" s="41" t="s">
        <v>54</v>
      </c>
    </row>
    <row r="41" spans="1:82" ht="15">
      <c r="A41" s="41"/>
      <c r="B41" s="75" t="s">
        <v>82</v>
      </c>
      <c r="C41" s="131" t="s">
        <v>83</v>
      </c>
      <c r="D41" s="132" t="s">
        <v>64</v>
      </c>
      <c r="E41" s="266">
        <v>72</v>
      </c>
      <c r="F41" s="231"/>
      <c r="G41" s="76">
        <f t="shared" si="36"/>
        <v>0</v>
      </c>
      <c r="H41" s="77"/>
      <c r="I41" s="78"/>
      <c r="J41" s="226"/>
      <c r="K41" s="227"/>
      <c r="L41" s="227"/>
      <c r="M41" s="227"/>
      <c r="N41" s="227"/>
      <c r="O41" s="227"/>
      <c r="P41" s="227"/>
      <c r="Q41" s="227"/>
      <c r="R41" s="227"/>
      <c r="S41" s="227"/>
      <c r="T41" s="227"/>
      <c r="U41" s="225"/>
      <c r="V41" s="226"/>
      <c r="W41" s="227"/>
      <c r="X41" s="227"/>
      <c r="Y41" s="227"/>
      <c r="Z41" s="227"/>
      <c r="AA41" s="227"/>
      <c r="AB41" s="227"/>
      <c r="AC41" s="227"/>
      <c r="AD41" s="227"/>
      <c r="AE41" s="227"/>
      <c r="AF41" s="227"/>
      <c r="AG41" s="225"/>
      <c r="AH41" s="228"/>
      <c r="AI41" s="227"/>
      <c r="AJ41" s="227"/>
      <c r="AK41" s="227"/>
      <c r="AL41" s="227"/>
      <c r="AM41" s="227"/>
      <c r="AN41" s="227"/>
      <c r="AO41" s="227"/>
      <c r="AP41" s="227"/>
      <c r="AQ41" s="227"/>
      <c r="AR41" s="227"/>
      <c r="AS41" s="225"/>
      <c r="AT41" s="228"/>
      <c r="AU41" s="227"/>
      <c r="AV41" s="227"/>
      <c r="AW41" s="227"/>
      <c r="AX41" s="227"/>
      <c r="AY41" s="227"/>
      <c r="AZ41" s="227"/>
      <c r="BA41" s="227"/>
      <c r="BB41" s="227"/>
      <c r="BC41" s="227"/>
      <c r="BD41" s="227"/>
      <c r="BE41" s="225"/>
      <c r="BF41" s="228"/>
      <c r="BG41" s="227"/>
      <c r="BH41" s="227"/>
      <c r="BI41" s="227"/>
      <c r="BJ41" s="227"/>
      <c r="BK41" s="227"/>
      <c r="BL41" s="227"/>
      <c r="BM41" s="227"/>
      <c r="BN41" s="227"/>
      <c r="BO41" s="227"/>
      <c r="BP41" s="227"/>
      <c r="BQ41" s="225"/>
      <c r="BR41" s="228"/>
      <c r="BS41" s="227"/>
      <c r="BT41" s="227"/>
      <c r="BU41" s="227"/>
      <c r="BV41" s="227"/>
      <c r="BW41" s="227"/>
      <c r="BX41" s="227"/>
      <c r="BY41" s="227"/>
      <c r="BZ41" s="227"/>
      <c r="CA41" s="227"/>
      <c r="CB41" s="227"/>
      <c r="CC41" s="225"/>
      <c r="CD41" s="41" t="s">
        <v>54</v>
      </c>
    </row>
    <row r="42" spans="1:82" ht="15">
      <c r="A42" s="41"/>
      <c r="B42" s="75" t="s">
        <v>84</v>
      </c>
      <c r="C42" s="131" t="s">
        <v>85</v>
      </c>
      <c r="D42" s="132" t="s">
        <v>64</v>
      </c>
      <c r="E42" s="266">
        <v>72</v>
      </c>
      <c r="F42" s="231"/>
      <c r="G42" s="76">
        <f t="shared" si="36"/>
        <v>0</v>
      </c>
      <c r="H42" s="77"/>
      <c r="I42" s="78"/>
      <c r="J42" s="226"/>
      <c r="K42" s="227"/>
      <c r="L42" s="227"/>
      <c r="M42" s="227"/>
      <c r="N42" s="227"/>
      <c r="O42" s="227"/>
      <c r="P42" s="227"/>
      <c r="Q42" s="227"/>
      <c r="R42" s="227"/>
      <c r="S42" s="227"/>
      <c r="T42" s="227"/>
      <c r="U42" s="225"/>
      <c r="V42" s="226"/>
      <c r="W42" s="227"/>
      <c r="X42" s="227"/>
      <c r="Y42" s="227"/>
      <c r="Z42" s="227"/>
      <c r="AA42" s="227"/>
      <c r="AB42" s="227"/>
      <c r="AC42" s="227"/>
      <c r="AD42" s="227"/>
      <c r="AE42" s="227"/>
      <c r="AF42" s="227"/>
      <c r="AG42" s="225"/>
      <c r="AH42" s="228"/>
      <c r="AI42" s="227"/>
      <c r="AJ42" s="227"/>
      <c r="AK42" s="227"/>
      <c r="AL42" s="227"/>
      <c r="AM42" s="227"/>
      <c r="AN42" s="227"/>
      <c r="AO42" s="227"/>
      <c r="AP42" s="227"/>
      <c r="AQ42" s="227"/>
      <c r="AR42" s="227"/>
      <c r="AS42" s="225"/>
      <c r="AT42" s="228"/>
      <c r="AU42" s="227"/>
      <c r="AV42" s="227"/>
      <c r="AW42" s="227"/>
      <c r="AX42" s="227"/>
      <c r="AY42" s="227"/>
      <c r="AZ42" s="227"/>
      <c r="BA42" s="227"/>
      <c r="BB42" s="227"/>
      <c r="BC42" s="227"/>
      <c r="BD42" s="227"/>
      <c r="BE42" s="225"/>
      <c r="BF42" s="228"/>
      <c r="BG42" s="227"/>
      <c r="BH42" s="227"/>
      <c r="BI42" s="227"/>
      <c r="BJ42" s="227"/>
      <c r="BK42" s="227"/>
      <c r="BL42" s="227"/>
      <c r="BM42" s="227"/>
      <c r="BN42" s="227"/>
      <c r="BO42" s="227"/>
      <c r="BP42" s="227"/>
      <c r="BQ42" s="225"/>
      <c r="BR42" s="228"/>
      <c r="BS42" s="227"/>
      <c r="BT42" s="227"/>
      <c r="BU42" s="227"/>
      <c r="BV42" s="227"/>
      <c r="BW42" s="227"/>
      <c r="BX42" s="227"/>
      <c r="BY42" s="227"/>
      <c r="BZ42" s="227"/>
      <c r="CA42" s="227"/>
      <c r="CB42" s="227"/>
      <c r="CC42" s="225"/>
      <c r="CD42" s="41" t="s">
        <v>54</v>
      </c>
    </row>
    <row r="43" spans="1:82" ht="15">
      <c r="A43" s="41"/>
      <c r="B43" s="75" t="s">
        <v>86</v>
      </c>
      <c r="C43" s="131" t="s">
        <v>87</v>
      </c>
      <c r="D43" s="132" t="s">
        <v>64</v>
      </c>
      <c r="E43" s="266">
        <v>72</v>
      </c>
      <c r="F43" s="231"/>
      <c r="G43" s="76">
        <f t="shared" si="36"/>
        <v>0</v>
      </c>
      <c r="H43" s="77"/>
      <c r="I43" s="78"/>
      <c r="J43" s="226"/>
      <c r="K43" s="227"/>
      <c r="L43" s="227"/>
      <c r="M43" s="227"/>
      <c r="N43" s="227"/>
      <c r="O43" s="227"/>
      <c r="P43" s="227"/>
      <c r="Q43" s="227"/>
      <c r="R43" s="227"/>
      <c r="S43" s="227"/>
      <c r="T43" s="227"/>
      <c r="U43" s="225"/>
      <c r="V43" s="226"/>
      <c r="W43" s="227"/>
      <c r="X43" s="227"/>
      <c r="Y43" s="227"/>
      <c r="Z43" s="227"/>
      <c r="AA43" s="227"/>
      <c r="AB43" s="227"/>
      <c r="AC43" s="227"/>
      <c r="AD43" s="227"/>
      <c r="AE43" s="227"/>
      <c r="AF43" s="227"/>
      <c r="AG43" s="225"/>
      <c r="AH43" s="228"/>
      <c r="AI43" s="227"/>
      <c r="AJ43" s="227"/>
      <c r="AK43" s="227"/>
      <c r="AL43" s="227"/>
      <c r="AM43" s="227"/>
      <c r="AN43" s="227"/>
      <c r="AO43" s="227"/>
      <c r="AP43" s="227"/>
      <c r="AQ43" s="227"/>
      <c r="AR43" s="227"/>
      <c r="AS43" s="225"/>
      <c r="AT43" s="228"/>
      <c r="AU43" s="227"/>
      <c r="AV43" s="227"/>
      <c r="AW43" s="227"/>
      <c r="AX43" s="227"/>
      <c r="AY43" s="227"/>
      <c r="AZ43" s="227"/>
      <c r="BA43" s="227"/>
      <c r="BB43" s="227"/>
      <c r="BC43" s="227"/>
      <c r="BD43" s="227"/>
      <c r="BE43" s="225"/>
      <c r="BF43" s="228"/>
      <c r="BG43" s="227"/>
      <c r="BH43" s="227"/>
      <c r="BI43" s="227"/>
      <c r="BJ43" s="227"/>
      <c r="BK43" s="227"/>
      <c r="BL43" s="227"/>
      <c r="BM43" s="227"/>
      <c r="BN43" s="227"/>
      <c r="BO43" s="227"/>
      <c r="BP43" s="227"/>
      <c r="BQ43" s="225"/>
      <c r="BR43" s="228"/>
      <c r="BS43" s="227"/>
      <c r="BT43" s="227"/>
      <c r="BU43" s="227"/>
      <c r="BV43" s="227"/>
      <c r="BW43" s="227"/>
      <c r="BX43" s="227"/>
      <c r="BY43" s="227"/>
      <c r="BZ43" s="227"/>
      <c r="CA43" s="227"/>
      <c r="CB43" s="227"/>
      <c r="CC43" s="225"/>
      <c r="CD43" s="41" t="s">
        <v>54</v>
      </c>
    </row>
    <row r="44" spans="1:82" ht="15">
      <c r="A44" s="41"/>
      <c r="B44" s="75" t="s">
        <v>88</v>
      </c>
      <c r="C44" s="131" t="s">
        <v>89</v>
      </c>
      <c r="D44" s="132" t="s">
        <v>64</v>
      </c>
      <c r="E44" s="266">
        <v>72</v>
      </c>
      <c r="F44" s="231"/>
      <c r="G44" s="76">
        <f t="shared" si="36"/>
        <v>0</v>
      </c>
      <c r="H44" s="77"/>
      <c r="I44" s="78"/>
      <c r="J44" s="226"/>
      <c r="K44" s="227"/>
      <c r="L44" s="227"/>
      <c r="M44" s="227"/>
      <c r="N44" s="227"/>
      <c r="O44" s="227"/>
      <c r="P44" s="227"/>
      <c r="Q44" s="227"/>
      <c r="R44" s="227"/>
      <c r="S44" s="227"/>
      <c r="T44" s="227"/>
      <c r="U44" s="225"/>
      <c r="V44" s="226"/>
      <c r="W44" s="227"/>
      <c r="X44" s="227"/>
      <c r="Y44" s="227"/>
      <c r="Z44" s="227"/>
      <c r="AA44" s="227"/>
      <c r="AB44" s="227"/>
      <c r="AC44" s="227"/>
      <c r="AD44" s="227"/>
      <c r="AE44" s="227"/>
      <c r="AF44" s="227"/>
      <c r="AG44" s="225"/>
      <c r="AH44" s="228"/>
      <c r="AI44" s="227"/>
      <c r="AJ44" s="227"/>
      <c r="AK44" s="227"/>
      <c r="AL44" s="227"/>
      <c r="AM44" s="227"/>
      <c r="AN44" s="227"/>
      <c r="AO44" s="227"/>
      <c r="AP44" s="227"/>
      <c r="AQ44" s="227"/>
      <c r="AR44" s="227"/>
      <c r="AS44" s="225"/>
      <c r="AT44" s="228"/>
      <c r="AU44" s="227"/>
      <c r="AV44" s="227"/>
      <c r="AW44" s="227"/>
      <c r="AX44" s="227"/>
      <c r="AY44" s="227"/>
      <c r="AZ44" s="227"/>
      <c r="BA44" s="227"/>
      <c r="BB44" s="227"/>
      <c r="BC44" s="227"/>
      <c r="BD44" s="227"/>
      <c r="BE44" s="225"/>
      <c r="BF44" s="228"/>
      <c r="BG44" s="227"/>
      <c r="BH44" s="227"/>
      <c r="BI44" s="227"/>
      <c r="BJ44" s="227"/>
      <c r="BK44" s="227"/>
      <c r="BL44" s="227"/>
      <c r="BM44" s="227"/>
      <c r="BN44" s="227"/>
      <c r="BO44" s="227"/>
      <c r="BP44" s="227"/>
      <c r="BQ44" s="225"/>
      <c r="BR44" s="228"/>
      <c r="BS44" s="227"/>
      <c r="BT44" s="227"/>
      <c r="BU44" s="227"/>
      <c r="BV44" s="227"/>
      <c r="BW44" s="227"/>
      <c r="BX44" s="227"/>
      <c r="BY44" s="227"/>
      <c r="BZ44" s="227"/>
      <c r="CA44" s="227"/>
      <c r="CB44" s="227"/>
      <c r="CC44" s="225"/>
      <c r="CD44" s="41" t="s">
        <v>54</v>
      </c>
    </row>
    <row r="45" spans="1:82" ht="15">
      <c r="A45" s="41"/>
      <c r="B45" s="75" t="s">
        <v>90</v>
      </c>
      <c r="C45" s="131" t="s">
        <v>91</v>
      </c>
      <c r="D45" s="132" t="s">
        <v>92</v>
      </c>
      <c r="E45" s="266">
        <v>1</v>
      </c>
      <c r="F45" s="223"/>
      <c r="G45" s="76">
        <f>+E45*F45</f>
        <v>0</v>
      </c>
      <c r="H45" s="77"/>
      <c r="I45" s="78"/>
      <c r="J45" s="77"/>
      <c r="K45" s="79"/>
      <c r="L45" s="79"/>
      <c r="M45" s="79"/>
      <c r="N45" s="79"/>
      <c r="O45" s="79"/>
      <c r="P45" s="79"/>
      <c r="Q45" s="79"/>
      <c r="R45" s="79"/>
      <c r="S45" s="79"/>
      <c r="T45" s="79"/>
      <c r="U45" s="78"/>
      <c r="V45" s="77"/>
      <c r="W45" s="79"/>
      <c r="X45" s="79"/>
      <c r="Y45" s="79"/>
      <c r="Z45" s="79"/>
      <c r="AA45" s="79"/>
      <c r="AB45" s="79"/>
      <c r="AC45" s="79"/>
      <c r="AD45" s="79"/>
      <c r="AE45" s="79"/>
      <c r="AF45" s="79"/>
      <c r="AG45" s="78"/>
      <c r="AH45" s="80"/>
      <c r="AI45" s="79"/>
      <c r="AJ45" s="79"/>
      <c r="AK45" s="79"/>
      <c r="AL45" s="79"/>
      <c r="AM45" s="79"/>
      <c r="AN45" s="79"/>
      <c r="AO45" s="79"/>
      <c r="AP45" s="79"/>
      <c r="AQ45" s="79"/>
      <c r="AR45" s="79"/>
      <c r="AS45" s="78"/>
      <c r="AT45" s="80"/>
      <c r="AU45" s="79"/>
      <c r="AV45" s="79"/>
      <c r="AW45" s="79"/>
      <c r="AX45" s="79"/>
      <c r="AY45" s="79"/>
      <c r="AZ45" s="79"/>
      <c r="BA45" s="79"/>
      <c r="BB45" s="79"/>
      <c r="BC45" s="79"/>
      <c r="BD45" s="79"/>
      <c r="BE45" s="78"/>
      <c r="BF45" s="80"/>
      <c r="BG45" s="79"/>
      <c r="BH45" s="79"/>
      <c r="BI45" s="79"/>
      <c r="BJ45" s="79"/>
      <c r="BK45" s="79"/>
      <c r="BL45" s="79"/>
      <c r="BM45" s="79"/>
      <c r="BN45" s="79"/>
      <c r="BO45" s="79"/>
      <c r="BP45" s="79"/>
      <c r="BQ45" s="78"/>
      <c r="BR45" s="80"/>
      <c r="BS45" s="79"/>
      <c r="BT45" s="79"/>
      <c r="BU45" s="79"/>
      <c r="BV45" s="79"/>
      <c r="BW45" s="79"/>
      <c r="BX45" s="79"/>
      <c r="BY45" s="79"/>
      <c r="BZ45" s="79"/>
      <c r="CA45" s="79"/>
      <c r="CB45" s="79"/>
      <c r="CC45" s="239">
        <f>G45-SUM(H45:CB45)</f>
        <v>0</v>
      </c>
      <c r="CD45" s="41" t="s">
        <v>54</v>
      </c>
    </row>
    <row r="46" spans="1:82" ht="15">
      <c r="A46" s="41"/>
      <c r="B46" s="75" t="s">
        <v>93</v>
      </c>
      <c r="C46" s="131" t="s">
        <v>94</v>
      </c>
      <c r="D46" s="132" t="s">
        <v>92</v>
      </c>
      <c r="E46" s="266">
        <v>1</v>
      </c>
      <c r="F46" s="223"/>
      <c r="G46" s="76">
        <f>+E46*F46</f>
        <v>0</v>
      </c>
      <c r="H46" s="77"/>
      <c r="I46" s="78"/>
      <c r="J46" s="77"/>
      <c r="K46" s="79"/>
      <c r="L46" s="79"/>
      <c r="M46" s="79"/>
      <c r="N46" s="79"/>
      <c r="O46" s="79"/>
      <c r="P46" s="79"/>
      <c r="Q46" s="79"/>
      <c r="R46" s="79"/>
      <c r="S46" s="79"/>
      <c r="T46" s="79"/>
      <c r="U46" s="78">
        <f>G46/6</f>
        <v>0</v>
      </c>
      <c r="V46" s="77"/>
      <c r="W46" s="79"/>
      <c r="X46" s="79"/>
      <c r="Y46" s="79"/>
      <c r="Z46" s="79"/>
      <c r="AA46" s="79"/>
      <c r="AB46" s="79"/>
      <c r="AC46" s="79"/>
      <c r="AD46" s="79"/>
      <c r="AE46" s="79"/>
      <c r="AF46" s="79"/>
      <c r="AG46" s="78">
        <f>G46/6</f>
        <v>0</v>
      </c>
      <c r="AH46" s="80"/>
      <c r="AI46" s="79"/>
      <c r="AJ46" s="79"/>
      <c r="AK46" s="79"/>
      <c r="AL46" s="79"/>
      <c r="AM46" s="79"/>
      <c r="AN46" s="79"/>
      <c r="AO46" s="79"/>
      <c r="AP46" s="79"/>
      <c r="AQ46" s="79"/>
      <c r="AR46" s="79"/>
      <c r="AS46" s="78">
        <f>G46/6</f>
        <v>0</v>
      </c>
      <c r="AT46" s="80"/>
      <c r="AU46" s="79"/>
      <c r="AV46" s="79"/>
      <c r="AW46" s="79"/>
      <c r="AX46" s="79"/>
      <c r="AY46" s="79"/>
      <c r="AZ46" s="79"/>
      <c r="BA46" s="79"/>
      <c r="BB46" s="79"/>
      <c r="BC46" s="79"/>
      <c r="BD46" s="79"/>
      <c r="BE46" s="78">
        <f>G46/6</f>
        <v>0</v>
      </c>
      <c r="BF46" s="80"/>
      <c r="BG46" s="79"/>
      <c r="BH46" s="79"/>
      <c r="BI46" s="79"/>
      <c r="BJ46" s="79"/>
      <c r="BK46" s="79"/>
      <c r="BL46" s="79"/>
      <c r="BM46" s="79"/>
      <c r="BN46" s="79"/>
      <c r="BO46" s="79"/>
      <c r="BP46" s="79"/>
      <c r="BQ46" s="78">
        <f>G46/6</f>
        <v>0</v>
      </c>
      <c r="BR46" s="80"/>
      <c r="BS46" s="79"/>
      <c r="BT46" s="79"/>
      <c r="BU46" s="79"/>
      <c r="BV46" s="79"/>
      <c r="BW46" s="79"/>
      <c r="BX46" s="79"/>
      <c r="BY46" s="79"/>
      <c r="BZ46" s="79"/>
      <c r="CA46" s="79"/>
      <c r="CB46" s="79"/>
      <c r="CC46" s="239">
        <f>G46-SUM(H46:CB46)</f>
        <v>0</v>
      </c>
      <c r="CD46" s="41" t="s">
        <v>54</v>
      </c>
    </row>
    <row r="47" spans="1:82" ht="15">
      <c r="A47" s="41"/>
      <c r="B47" s="75" t="s">
        <v>95</v>
      </c>
      <c r="C47" s="131" t="s">
        <v>96</v>
      </c>
      <c r="D47" s="132" t="s">
        <v>64</v>
      </c>
      <c r="E47" s="266">
        <v>72</v>
      </c>
      <c r="F47" s="231"/>
      <c r="G47" s="76">
        <f t="shared" si="36"/>
        <v>0</v>
      </c>
      <c r="H47" s="77"/>
      <c r="I47" s="78"/>
      <c r="J47" s="226"/>
      <c r="K47" s="227"/>
      <c r="L47" s="227"/>
      <c r="M47" s="227"/>
      <c r="N47" s="227"/>
      <c r="O47" s="227"/>
      <c r="P47" s="227"/>
      <c r="Q47" s="227"/>
      <c r="R47" s="227"/>
      <c r="S47" s="227"/>
      <c r="T47" s="227"/>
      <c r="U47" s="225"/>
      <c r="V47" s="226"/>
      <c r="W47" s="227"/>
      <c r="X47" s="227"/>
      <c r="Y47" s="227"/>
      <c r="Z47" s="227"/>
      <c r="AA47" s="227"/>
      <c r="AB47" s="227"/>
      <c r="AC47" s="227"/>
      <c r="AD47" s="227"/>
      <c r="AE47" s="227"/>
      <c r="AF47" s="227"/>
      <c r="AG47" s="225"/>
      <c r="AH47" s="228"/>
      <c r="AI47" s="227"/>
      <c r="AJ47" s="227"/>
      <c r="AK47" s="227"/>
      <c r="AL47" s="227"/>
      <c r="AM47" s="227"/>
      <c r="AN47" s="227"/>
      <c r="AO47" s="227"/>
      <c r="AP47" s="227"/>
      <c r="AQ47" s="227"/>
      <c r="AR47" s="227"/>
      <c r="AS47" s="225"/>
      <c r="AT47" s="228"/>
      <c r="AU47" s="227"/>
      <c r="AV47" s="227"/>
      <c r="AW47" s="227"/>
      <c r="AX47" s="227"/>
      <c r="AY47" s="227"/>
      <c r="AZ47" s="227"/>
      <c r="BA47" s="227"/>
      <c r="BB47" s="227"/>
      <c r="BC47" s="227"/>
      <c r="BD47" s="227"/>
      <c r="BE47" s="225"/>
      <c r="BF47" s="228"/>
      <c r="BG47" s="227"/>
      <c r="BH47" s="227"/>
      <c r="BI47" s="227"/>
      <c r="BJ47" s="227"/>
      <c r="BK47" s="227"/>
      <c r="BL47" s="227"/>
      <c r="BM47" s="227"/>
      <c r="BN47" s="227"/>
      <c r="BO47" s="227"/>
      <c r="BP47" s="227"/>
      <c r="BQ47" s="225"/>
      <c r="BR47" s="228"/>
      <c r="BS47" s="227"/>
      <c r="BT47" s="227"/>
      <c r="BU47" s="227"/>
      <c r="BV47" s="227"/>
      <c r="BW47" s="227"/>
      <c r="BX47" s="227"/>
      <c r="BY47" s="227"/>
      <c r="BZ47" s="227"/>
      <c r="CA47" s="227"/>
      <c r="CB47" s="227"/>
      <c r="CC47" s="225"/>
      <c r="CD47" s="41" t="s">
        <v>54</v>
      </c>
    </row>
    <row r="48" spans="1:82" ht="15">
      <c r="A48" s="41"/>
      <c r="B48" s="75" t="s">
        <v>97</v>
      </c>
      <c r="C48" s="131" t="s">
        <v>98</v>
      </c>
      <c r="D48" s="132" t="s">
        <v>64</v>
      </c>
      <c r="E48" s="266">
        <v>72</v>
      </c>
      <c r="F48" s="231"/>
      <c r="G48" s="76">
        <f t="shared" si="36"/>
        <v>0</v>
      </c>
      <c r="H48" s="77"/>
      <c r="I48" s="78"/>
      <c r="J48" s="226"/>
      <c r="K48" s="227"/>
      <c r="L48" s="227"/>
      <c r="M48" s="227"/>
      <c r="N48" s="227"/>
      <c r="O48" s="227"/>
      <c r="P48" s="227"/>
      <c r="Q48" s="227"/>
      <c r="R48" s="227"/>
      <c r="S48" s="227"/>
      <c r="T48" s="227"/>
      <c r="U48" s="225"/>
      <c r="V48" s="226"/>
      <c r="W48" s="227"/>
      <c r="X48" s="227"/>
      <c r="Y48" s="227"/>
      <c r="Z48" s="227"/>
      <c r="AA48" s="227"/>
      <c r="AB48" s="227"/>
      <c r="AC48" s="227"/>
      <c r="AD48" s="227"/>
      <c r="AE48" s="227"/>
      <c r="AF48" s="227"/>
      <c r="AG48" s="225"/>
      <c r="AH48" s="228"/>
      <c r="AI48" s="227"/>
      <c r="AJ48" s="227"/>
      <c r="AK48" s="227"/>
      <c r="AL48" s="227"/>
      <c r="AM48" s="227"/>
      <c r="AN48" s="227"/>
      <c r="AO48" s="227"/>
      <c r="AP48" s="227"/>
      <c r="AQ48" s="227"/>
      <c r="AR48" s="227"/>
      <c r="AS48" s="225"/>
      <c r="AT48" s="228"/>
      <c r="AU48" s="227"/>
      <c r="AV48" s="227"/>
      <c r="AW48" s="227"/>
      <c r="AX48" s="227"/>
      <c r="AY48" s="227"/>
      <c r="AZ48" s="227"/>
      <c r="BA48" s="227"/>
      <c r="BB48" s="227"/>
      <c r="BC48" s="227"/>
      <c r="BD48" s="227"/>
      <c r="BE48" s="225"/>
      <c r="BF48" s="228"/>
      <c r="BG48" s="227"/>
      <c r="BH48" s="227"/>
      <c r="BI48" s="227"/>
      <c r="BJ48" s="227"/>
      <c r="BK48" s="227"/>
      <c r="BL48" s="227"/>
      <c r="BM48" s="227"/>
      <c r="BN48" s="227"/>
      <c r="BO48" s="227"/>
      <c r="BP48" s="227"/>
      <c r="BQ48" s="225"/>
      <c r="BR48" s="228"/>
      <c r="BS48" s="227"/>
      <c r="BT48" s="227"/>
      <c r="BU48" s="227"/>
      <c r="BV48" s="227"/>
      <c r="BW48" s="227"/>
      <c r="BX48" s="227"/>
      <c r="BY48" s="227"/>
      <c r="BZ48" s="227"/>
      <c r="CA48" s="227"/>
      <c r="CB48" s="227"/>
      <c r="CC48" s="225"/>
      <c r="CD48" s="41" t="s">
        <v>54</v>
      </c>
    </row>
    <row r="49" spans="1:82" ht="15">
      <c r="A49" s="41"/>
      <c r="B49" s="75" t="s">
        <v>99</v>
      </c>
      <c r="C49" s="131" t="s">
        <v>100</v>
      </c>
      <c r="D49" s="132" t="s">
        <v>64</v>
      </c>
      <c r="E49" s="266">
        <v>72</v>
      </c>
      <c r="F49" s="231"/>
      <c r="G49" s="76">
        <f t="shared" si="36"/>
        <v>0</v>
      </c>
      <c r="H49" s="77"/>
      <c r="I49" s="78"/>
      <c r="J49" s="226"/>
      <c r="K49" s="227"/>
      <c r="L49" s="227"/>
      <c r="M49" s="227"/>
      <c r="N49" s="227"/>
      <c r="O49" s="227"/>
      <c r="P49" s="227"/>
      <c r="Q49" s="227"/>
      <c r="R49" s="227"/>
      <c r="S49" s="227"/>
      <c r="T49" s="227"/>
      <c r="U49" s="225"/>
      <c r="V49" s="226"/>
      <c r="W49" s="227"/>
      <c r="X49" s="227"/>
      <c r="Y49" s="227"/>
      <c r="Z49" s="227"/>
      <c r="AA49" s="227"/>
      <c r="AB49" s="227"/>
      <c r="AC49" s="227"/>
      <c r="AD49" s="227"/>
      <c r="AE49" s="227"/>
      <c r="AF49" s="227"/>
      <c r="AG49" s="225"/>
      <c r="AH49" s="228"/>
      <c r="AI49" s="227"/>
      <c r="AJ49" s="227"/>
      <c r="AK49" s="227"/>
      <c r="AL49" s="227"/>
      <c r="AM49" s="227"/>
      <c r="AN49" s="227"/>
      <c r="AO49" s="227"/>
      <c r="AP49" s="227"/>
      <c r="AQ49" s="227"/>
      <c r="AR49" s="227"/>
      <c r="AS49" s="225"/>
      <c r="AT49" s="228"/>
      <c r="AU49" s="227"/>
      <c r="AV49" s="227"/>
      <c r="AW49" s="227"/>
      <c r="AX49" s="227"/>
      <c r="AY49" s="227"/>
      <c r="AZ49" s="227"/>
      <c r="BA49" s="227"/>
      <c r="BB49" s="227"/>
      <c r="BC49" s="227"/>
      <c r="BD49" s="227"/>
      <c r="BE49" s="225"/>
      <c r="BF49" s="228"/>
      <c r="BG49" s="227"/>
      <c r="BH49" s="227"/>
      <c r="BI49" s="227"/>
      <c r="BJ49" s="227"/>
      <c r="BK49" s="227"/>
      <c r="BL49" s="227"/>
      <c r="BM49" s="227"/>
      <c r="BN49" s="227"/>
      <c r="BO49" s="227"/>
      <c r="BP49" s="227"/>
      <c r="BQ49" s="225"/>
      <c r="BR49" s="228"/>
      <c r="BS49" s="227"/>
      <c r="BT49" s="227"/>
      <c r="BU49" s="227"/>
      <c r="BV49" s="227"/>
      <c r="BW49" s="227"/>
      <c r="BX49" s="227"/>
      <c r="BY49" s="227"/>
      <c r="BZ49" s="227"/>
      <c r="CA49" s="227"/>
      <c r="CB49" s="227"/>
      <c r="CC49" s="225"/>
      <c r="CD49" s="41" t="s">
        <v>54</v>
      </c>
    </row>
    <row r="50" spans="1:82" ht="15">
      <c r="A50" s="41"/>
      <c r="B50" s="103" t="s">
        <v>101</v>
      </c>
      <c r="C50" s="286" t="s">
        <v>102</v>
      </c>
      <c r="D50" s="132"/>
      <c r="E50" s="266"/>
      <c r="F50" s="231"/>
      <c r="G50" s="76"/>
      <c r="H50" s="77"/>
      <c r="I50" s="78"/>
      <c r="J50" s="77"/>
      <c r="K50" s="79"/>
      <c r="L50" s="79"/>
      <c r="M50" s="79"/>
      <c r="N50" s="79"/>
      <c r="O50" s="79"/>
      <c r="P50" s="79"/>
      <c r="Q50" s="79"/>
      <c r="R50" s="79"/>
      <c r="S50" s="79"/>
      <c r="T50" s="79"/>
      <c r="U50" s="78"/>
      <c r="V50" s="77"/>
      <c r="W50" s="79"/>
      <c r="X50" s="79"/>
      <c r="Y50" s="79"/>
      <c r="Z50" s="79"/>
      <c r="AA50" s="79"/>
      <c r="AB50" s="79"/>
      <c r="AC50" s="79"/>
      <c r="AD50" s="79"/>
      <c r="AE50" s="79"/>
      <c r="AF50" s="79"/>
      <c r="AG50" s="78"/>
      <c r="AH50" s="80"/>
      <c r="AI50" s="79"/>
      <c r="AJ50" s="79"/>
      <c r="AK50" s="79"/>
      <c r="AL50" s="79"/>
      <c r="AM50" s="79"/>
      <c r="AN50" s="79"/>
      <c r="AO50" s="79"/>
      <c r="AP50" s="79"/>
      <c r="AQ50" s="79"/>
      <c r="AR50" s="79"/>
      <c r="AS50" s="78"/>
      <c r="AT50" s="80"/>
      <c r="AU50" s="79"/>
      <c r="AV50" s="79"/>
      <c r="AW50" s="79"/>
      <c r="AX50" s="79"/>
      <c r="AY50" s="79"/>
      <c r="AZ50" s="79"/>
      <c r="BA50" s="79"/>
      <c r="BB50" s="79"/>
      <c r="BC50" s="79"/>
      <c r="BD50" s="79"/>
      <c r="BE50" s="78"/>
      <c r="BF50" s="80"/>
      <c r="BG50" s="79"/>
      <c r="BH50" s="79"/>
      <c r="BI50" s="79"/>
      <c r="BJ50" s="79"/>
      <c r="BK50" s="79"/>
      <c r="BL50" s="79"/>
      <c r="BM50" s="79"/>
      <c r="BN50" s="79"/>
      <c r="BO50" s="79"/>
      <c r="BP50" s="79"/>
      <c r="BQ50" s="78"/>
      <c r="BR50" s="80"/>
      <c r="BS50" s="79"/>
      <c r="BT50" s="79"/>
      <c r="BU50" s="79"/>
      <c r="BV50" s="79"/>
      <c r="BW50" s="79"/>
      <c r="BX50" s="79"/>
      <c r="BY50" s="79"/>
      <c r="BZ50" s="79"/>
      <c r="CA50" s="79"/>
      <c r="CB50" s="79"/>
      <c r="CC50" s="78"/>
      <c r="CD50" s="41" t="s">
        <v>54</v>
      </c>
    </row>
    <row r="51" spans="1:82" ht="15">
      <c r="A51" s="41"/>
      <c r="B51" s="75" t="s">
        <v>103</v>
      </c>
      <c r="C51" s="131" t="s">
        <v>104</v>
      </c>
      <c r="D51" s="132" t="s">
        <v>64</v>
      </c>
      <c r="E51" s="266">
        <v>12</v>
      </c>
      <c r="F51" s="231"/>
      <c r="G51" s="76">
        <f t="shared" si="36"/>
        <v>0</v>
      </c>
      <c r="H51" s="77"/>
      <c r="I51" s="78"/>
      <c r="J51" s="226"/>
      <c r="K51" s="227"/>
      <c r="L51" s="227"/>
      <c r="M51" s="227"/>
      <c r="N51" s="227"/>
      <c r="O51" s="227"/>
      <c r="P51" s="227"/>
      <c r="Q51" s="227"/>
      <c r="R51" s="227"/>
      <c r="S51" s="227"/>
      <c r="T51" s="227"/>
      <c r="U51" s="225"/>
      <c r="V51" s="77"/>
      <c r="W51" s="79"/>
      <c r="X51" s="79"/>
      <c r="Y51" s="79"/>
      <c r="Z51" s="79"/>
      <c r="AA51" s="79"/>
      <c r="AB51" s="79"/>
      <c r="AC51" s="79"/>
      <c r="AD51" s="79"/>
      <c r="AE51" s="79"/>
      <c r="AF51" s="79"/>
      <c r="AG51" s="78"/>
      <c r="AH51" s="80"/>
      <c r="AI51" s="79"/>
      <c r="AJ51" s="79"/>
      <c r="AK51" s="79"/>
      <c r="AL51" s="79"/>
      <c r="AM51" s="79"/>
      <c r="AN51" s="79"/>
      <c r="AO51" s="79"/>
      <c r="AP51" s="79"/>
      <c r="AQ51" s="79"/>
      <c r="AR51" s="79"/>
      <c r="AS51" s="78"/>
      <c r="AT51" s="80"/>
      <c r="AU51" s="79"/>
      <c r="AV51" s="79"/>
      <c r="AW51" s="79"/>
      <c r="AX51" s="79"/>
      <c r="AY51" s="79"/>
      <c r="AZ51" s="79"/>
      <c r="BA51" s="79"/>
      <c r="BB51" s="79"/>
      <c r="BC51" s="79"/>
      <c r="BD51" s="79"/>
      <c r="BE51" s="78"/>
      <c r="BF51" s="80"/>
      <c r="BG51" s="79"/>
      <c r="BH51" s="79"/>
      <c r="BI51" s="79"/>
      <c r="BJ51" s="79"/>
      <c r="BK51" s="79"/>
      <c r="BL51" s="79"/>
      <c r="BM51" s="79"/>
      <c r="BN51" s="79"/>
      <c r="BO51" s="79"/>
      <c r="BP51" s="79"/>
      <c r="BQ51" s="78"/>
      <c r="BR51" s="80"/>
      <c r="BS51" s="79"/>
      <c r="BT51" s="79"/>
      <c r="BU51" s="79"/>
      <c r="BV51" s="79"/>
      <c r="BW51" s="79"/>
      <c r="BX51" s="79"/>
      <c r="BY51" s="79"/>
      <c r="BZ51" s="79"/>
      <c r="CA51" s="79"/>
      <c r="CB51" s="79"/>
      <c r="CC51" s="78"/>
      <c r="CD51" s="41" t="s">
        <v>54</v>
      </c>
    </row>
    <row r="52" spans="1:82" ht="15">
      <c r="A52" s="41"/>
      <c r="B52" s="75" t="s">
        <v>105</v>
      </c>
      <c r="C52" s="131" t="s">
        <v>106</v>
      </c>
      <c r="D52" s="132" t="s">
        <v>64</v>
      </c>
      <c r="E52" s="266">
        <v>60</v>
      </c>
      <c r="F52" s="231"/>
      <c r="G52" s="76">
        <f t="shared" si="36"/>
        <v>0</v>
      </c>
      <c r="H52" s="77"/>
      <c r="I52" s="78"/>
      <c r="J52" s="77"/>
      <c r="K52" s="79"/>
      <c r="L52" s="79"/>
      <c r="M52" s="79"/>
      <c r="N52" s="79"/>
      <c r="O52" s="79"/>
      <c r="P52" s="79"/>
      <c r="Q52" s="79"/>
      <c r="R52" s="79"/>
      <c r="S52" s="79"/>
      <c r="T52" s="79"/>
      <c r="U52" s="78"/>
      <c r="V52" s="226"/>
      <c r="W52" s="227"/>
      <c r="X52" s="227"/>
      <c r="Y52" s="227"/>
      <c r="Z52" s="227"/>
      <c r="AA52" s="227"/>
      <c r="AB52" s="227"/>
      <c r="AC52" s="227"/>
      <c r="AD52" s="227"/>
      <c r="AE52" s="227"/>
      <c r="AF52" s="227"/>
      <c r="AG52" s="225"/>
      <c r="AH52" s="228"/>
      <c r="AI52" s="227"/>
      <c r="AJ52" s="227"/>
      <c r="AK52" s="227"/>
      <c r="AL52" s="227"/>
      <c r="AM52" s="227"/>
      <c r="AN52" s="227"/>
      <c r="AO52" s="227"/>
      <c r="AP52" s="227"/>
      <c r="AQ52" s="227"/>
      <c r="AR52" s="227"/>
      <c r="AS52" s="225"/>
      <c r="AT52" s="228"/>
      <c r="AU52" s="227"/>
      <c r="AV52" s="227"/>
      <c r="AW52" s="227"/>
      <c r="AX52" s="227"/>
      <c r="AY52" s="227"/>
      <c r="AZ52" s="227"/>
      <c r="BA52" s="227"/>
      <c r="BB52" s="227"/>
      <c r="BC52" s="227"/>
      <c r="BD52" s="227"/>
      <c r="BE52" s="225"/>
      <c r="BF52" s="228"/>
      <c r="BG52" s="227"/>
      <c r="BH52" s="227"/>
      <c r="BI52" s="227"/>
      <c r="BJ52" s="227"/>
      <c r="BK52" s="227"/>
      <c r="BL52" s="227"/>
      <c r="BM52" s="227"/>
      <c r="BN52" s="227"/>
      <c r="BO52" s="227"/>
      <c r="BP52" s="227"/>
      <c r="BQ52" s="225"/>
      <c r="BR52" s="228"/>
      <c r="BS52" s="227"/>
      <c r="BT52" s="227"/>
      <c r="BU52" s="227"/>
      <c r="BV52" s="227"/>
      <c r="BW52" s="227"/>
      <c r="BX52" s="227"/>
      <c r="BY52" s="227"/>
      <c r="BZ52" s="227"/>
      <c r="CA52" s="227"/>
      <c r="CB52" s="227"/>
      <c r="CC52" s="225"/>
      <c r="CD52" s="41" t="s">
        <v>54</v>
      </c>
    </row>
    <row r="53" spans="1:82" ht="15">
      <c r="A53" s="41"/>
      <c r="B53" s="75" t="s">
        <v>107</v>
      </c>
      <c r="C53" s="131" t="s">
        <v>108</v>
      </c>
      <c r="D53" s="132" t="s">
        <v>64</v>
      </c>
      <c r="E53" s="266">
        <v>72</v>
      </c>
      <c r="F53" s="231"/>
      <c r="G53" s="76">
        <f t="shared" ref="G53" si="37">+SUM(H53:CC53)</f>
        <v>0</v>
      </c>
      <c r="H53" s="77"/>
      <c r="I53" s="78"/>
      <c r="J53" s="226"/>
      <c r="K53" s="227"/>
      <c r="L53" s="227"/>
      <c r="M53" s="227"/>
      <c r="N53" s="227"/>
      <c r="O53" s="227"/>
      <c r="P53" s="227"/>
      <c r="Q53" s="227"/>
      <c r="R53" s="227"/>
      <c r="S53" s="227"/>
      <c r="T53" s="227"/>
      <c r="U53" s="225"/>
      <c r="V53" s="226"/>
      <c r="W53" s="227"/>
      <c r="X53" s="227"/>
      <c r="Y53" s="227"/>
      <c r="Z53" s="227"/>
      <c r="AA53" s="227"/>
      <c r="AB53" s="227"/>
      <c r="AC53" s="227"/>
      <c r="AD53" s="227"/>
      <c r="AE53" s="227"/>
      <c r="AF53" s="227"/>
      <c r="AG53" s="225"/>
      <c r="AH53" s="228"/>
      <c r="AI53" s="227"/>
      <c r="AJ53" s="227"/>
      <c r="AK53" s="227"/>
      <c r="AL53" s="227"/>
      <c r="AM53" s="227"/>
      <c r="AN53" s="227"/>
      <c r="AO53" s="227"/>
      <c r="AP53" s="227"/>
      <c r="AQ53" s="227"/>
      <c r="AR53" s="227"/>
      <c r="AS53" s="225"/>
      <c r="AT53" s="228"/>
      <c r="AU53" s="227"/>
      <c r="AV53" s="227"/>
      <c r="AW53" s="227"/>
      <c r="AX53" s="227"/>
      <c r="AY53" s="227"/>
      <c r="AZ53" s="227"/>
      <c r="BA53" s="227"/>
      <c r="BB53" s="227"/>
      <c r="BC53" s="227"/>
      <c r="BD53" s="227"/>
      <c r="BE53" s="225"/>
      <c r="BF53" s="228"/>
      <c r="BG53" s="227"/>
      <c r="BH53" s="227"/>
      <c r="BI53" s="227"/>
      <c r="BJ53" s="227"/>
      <c r="BK53" s="227"/>
      <c r="BL53" s="227"/>
      <c r="BM53" s="227"/>
      <c r="BN53" s="227"/>
      <c r="BO53" s="227"/>
      <c r="BP53" s="227"/>
      <c r="BQ53" s="225"/>
      <c r="BR53" s="228"/>
      <c r="BS53" s="227"/>
      <c r="BT53" s="227"/>
      <c r="BU53" s="227"/>
      <c r="BV53" s="227"/>
      <c r="BW53" s="227"/>
      <c r="BX53" s="227"/>
      <c r="BY53" s="227"/>
      <c r="BZ53" s="227"/>
      <c r="CA53" s="227"/>
      <c r="CB53" s="227"/>
      <c r="CC53" s="225"/>
      <c r="CD53" s="41" t="s">
        <v>54</v>
      </c>
    </row>
    <row r="54" spans="1:82" ht="15">
      <c r="A54" s="41"/>
      <c r="B54" s="123" t="s">
        <v>109</v>
      </c>
      <c r="C54" s="124" t="s">
        <v>110</v>
      </c>
      <c r="D54" s="125"/>
      <c r="E54" s="328"/>
      <c r="F54" s="260"/>
      <c r="G54" s="126">
        <f>SUM(G55:G91)</f>
        <v>0</v>
      </c>
      <c r="H54" s="127">
        <f>SUM(H55:H91)</f>
        <v>0</v>
      </c>
      <c r="I54" s="128">
        <f t="shared" ref="I54:BT54" si="38">SUM(I55:I91)</f>
        <v>0</v>
      </c>
      <c r="J54" s="127">
        <f t="shared" si="38"/>
        <v>0</v>
      </c>
      <c r="K54" s="129">
        <f t="shared" si="38"/>
        <v>0</v>
      </c>
      <c r="L54" s="129">
        <f t="shared" si="38"/>
        <v>0</v>
      </c>
      <c r="M54" s="129">
        <f t="shared" si="38"/>
        <v>0</v>
      </c>
      <c r="N54" s="129">
        <f t="shared" si="38"/>
        <v>0</v>
      </c>
      <c r="O54" s="129">
        <f t="shared" si="38"/>
        <v>0</v>
      </c>
      <c r="P54" s="129">
        <f t="shared" si="38"/>
        <v>0</v>
      </c>
      <c r="Q54" s="129">
        <f t="shared" si="38"/>
        <v>0</v>
      </c>
      <c r="R54" s="129">
        <f>SUM(R55:R91)</f>
        <v>0</v>
      </c>
      <c r="S54" s="129">
        <f t="shared" si="38"/>
        <v>0</v>
      </c>
      <c r="T54" s="129">
        <f t="shared" si="38"/>
        <v>0</v>
      </c>
      <c r="U54" s="128">
        <f t="shared" si="38"/>
        <v>0</v>
      </c>
      <c r="V54" s="127">
        <f t="shared" si="38"/>
        <v>0</v>
      </c>
      <c r="W54" s="129">
        <f t="shared" si="38"/>
        <v>0</v>
      </c>
      <c r="X54" s="129">
        <f t="shared" si="38"/>
        <v>0</v>
      </c>
      <c r="Y54" s="129">
        <f t="shared" si="38"/>
        <v>0</v>
      </c>
      <c r="Z54" s="129">
        <f t="shared" si="38"/>
        <v>0</v>
      </c>
      <c r="AA54" s="129">
        <f t="shared" si="38"/>
        <v>0</v>
      </c>
      <c r="AB54" s="129">
        <f t="shared" si="38"/>
        <v>0</v>
      </c>
      <c r="AC54" s="129">
        <f t="shared" si="38"/>
        <v>0</v>
      </c>
      <c r="AD54" s="129">
        <f t="shared" si="38"/>
        <v>0</v>
      </c>
      <c r="AE54" s="129">
        <f t="shared" si="38"/>
        <v>0</v>
      </c>
      <c r="AF54" s="129">
        <f t="shared" si="38"/>
        <v>0</v>
      </c>
      <c r="AG54" s="128">
        <f t="shared" si="38"/>
        <v>0</v>
      </c>
      <c r="AH54" s="130">
        <f t="shared" si="38"/>
        <v>0</v>
      </c>
      <c r="AI54" s="129">
        <f t="shared" si="38"/>
        <v>0</v>
      </c>
      <c r="AJ54" s="129">
        <f t="shared" si="38"/>
        <v>0</v>
      </c>
      <c r="AK54" s="129">
        <f t="shared" si="38"/>
        <v>0</v>
      </c>
      <c r="AL54" s="129">
        <f t="shared" si="38"/>
        <v>0</v>
      </c>
      <c r="AM54" s="129">
        <f t="shared" si="38"/>
        <v>0</v>
      </c>
      <c r="AN54" s="129">
        <f t="shared" si="38"/>
        <v>0</v>
      </c>
      <c r="AO54" s="129">
        <f t="shared" si="38"/>
        <v>0</v>
      </c>
      <c r="AP54" s="129">
        <f t="shared" si="38"/>
        <v>0</v>
      </c>
      <c r="AQ54" s="129">
        <f t="shared" si="38"/>
        <v>0</v>
      </c>
      <c r="AR54" s="129">
        <f t="shared" si="38"/>
        <v>0</v>
      </c>
      <c r="AS54" s="128">
        <f t="shared" si="38"/>
        <v>0</v>
      </c>
      <c r="AT54" s="130">
        <f t="shared" si="38"/>
        <v>0</v>
      </c>
      <c r="AU54" s="129">
        <f t="shared" si="38"/>
        <v>0</v>
      </c>
      <c r="AV54" s="129">
        <f t="shared" si="38"/>
        <v>0</v>
      </c>
      <c r="AW54" s="129">
        <f t="shared" si="38"/>
        <v>0</v>
      </c>
      <c r="AX54" s="129">
        <f t="shared" si="38"/>
        <v>0</v>
      </c>
      <c r="AY54" s="129">
        <f t="shared" si="38"/>
        <v>0</v>
      </c>
      <c r="AZ54" s="129">
        <f t="shared" si="38"/>
        <v>0</v>
      </c>
      <c r="BA54" s="129">
        <f t="shared" si="38"/>
        <v>0</v>
      </c>
      <c r="BB54" s="129">
        <f t="shared" si="38"/>
        <v>0</v>
      </c>
      <c r="BC54" s="129">
        <f t="shared" si="38"/>
        <v>0</v>
      </c>
      <c r="BD54" s="129">
        <f t="shared" si="38"/>
        <v>0</v>
      </c>
      <c r="BE54" s="128">
        <f t="shared" si="38"/>
        <v>0</v>
      </c>
      <c r="BF54" s="130">
        <f t="shared" si="38"/>
        <v>0</v>
      </c>
      <c r="BG54" s="129">
        <f t="shared" si="38"/>
        <v>0</v>
      </c>
      <c r="BH54" s="129">
        <f t="shared" si="38"/>
        <v>0</v>
      </c>
      <c r="BI54" s="129">
        <f t="shared" si="38"/>
        <v>0</v>
      </c>
      <c r="BJ54" s="129">
        <f t="shared" si="38"/>
        <v>0</v>
      </c>
      <c r="BK54" s="129">
        <f t="shared" si="38"/>
        <v>0</v>
      </c>
      <c r="BL54" s="129">
        <f t="shared" si="38"/>
        <v>0</v>
      </c>
      <c r="BM54" s="129">
        <f t="shared" si="38"/>
        <v>0</v>
      </c>
      <c r="BN54" s="129">
        <f t="shared" si="38"/>
        <v>0</v>
      </c>
      <c r="BO54" s="129">
        <f t="shared" si="38"/>
        <v>0</v>
      </c>
      <c r="BP54" s="129">
        <f t="shared" si="38"/>
        <v>0</v>
      </c>
      <c r="BQ54" s="128">
        <f t="shared" si="38"/>
        <v>0</v>
      </c>
      <c r="BR54" s="130">
        <f t="shared" si="38"/>
        <v>0</v>
      </c>
      <c r="BS54" s="129">
        <f t="shared" si="38"/>
        <v>0</v>
      </c>
      <c r="BT54" s="129">
        <f t="shared" si="38"/>
        <v>0</v>
      </c>
      <c r="BU54" s="129">
        <f t="shared" ref="BU54:CC54" si="39">SUM(BU55:BU91)</f>
        <v>0</v>
      </c>
      <c r="BV54" s="129">
        <f t="shared" si="39"/>
        <v>0</v>
      </c>
      <c r="BW54" s="129">
        <f t="shared" si="39"/>
        <v>0</v>
      </c>
      <c r="BX54" s="129">
        <f t="shared" si="39"/>
        <v>0</v>
      </c>
      <c r="BY54" s="129">
        <f t="shared" si="39"/>
        <v>0</v>
      </c>
      <c r="BZ54" s="129">
        <f t="shared" si="39"/>
        <v>0</v>
      </c>
      <c r="CA54" s="129">
        <f t="shared" si="39"/>
        <v>0</v>
      </c>
      <c r="CB54" s="129">
        <f t="shared" si="39"/>
        <v>0</v>
      </c>
      <c r="CC54" s="128">
        <f t="shared" si="39"/>
        <v>0</v>
      </c>
      <c r="CD54" s="41" t="s">
        <v>54</v>
      </c>
    </row>
    <row r="55" spans="1:82" ht="15">
      <c r="A55" s="41"/>
      <c r="B55" s="75" t="s">
        <v>111</v>
      </c>
      <c r="C55" s="131" t="s">
        <v>112</v>
      </c>
      <c r="D55" s="132" t="s">
        <v>64</v>
      </c>
      <c r="E55" s="266">
        <v>72</v>
      </c>
      <c r="F55" s="231"/>
      <c r="G55" s="76">
        <f t="shared" si="36"/>
        <v>0</v>
      </c>
      <c r="H55" s="237"/>
      <c r="I55" s="239"/>
      <c r="J55" s="226"/>
      <c r="K55" s="227"/>
      <c r="L55" s="227"/>
      <c r="M55" s="227"/>
      <c r="N55" s="227"/>
      <c r="O55" s="227"/>
      <c r="P55" s="227"/>
      <c r="Q55" s="227"/>
      <c r="R55" s="227"/>
      <c r="S55" s="227"/>
      <c r="T55" s="227"/>
      <c r="U55" s="225"/>
      <c r="V55" s="226"/>
      <c r="W55" s="227"/>
      <c r="X55" s="227"/>
      <c r="Y55" s="227"/>
      <c r="Z55" s="227"/>
      <c r="AA55" s="227"/>
      <c r="AB55" s="227"/>
      <c r="AC55" s="227"/>
      <c r="AD55" s="227"/>
      <c r="AE55" s="227"/>
      <c r="AF55" s="227"/>
      <c r="AG55" s="225"/>
      <c r="AH55" s="228"/>
      <c r="AI55" s="227"/>
      <c r="AJ55" s="227"/>
      <c r="AK55" s="227"/>
      <c r="AL55" s="227"/>
      <c r="AM55" s="227"/>
      <c r="AN55" s="227"/>
      <c r="AO55" s="227"/>
      <c r="AP55" s="227"/>
      <c r="AQ55" s="227"/>
      <c r="AR55" s="227"/>
      <c r="AS55" s="225"/>
      <c r="AT55" s="228"/>
      <c r="AU55" s="227"/>
      <c r="AV55" s="227"/>
      <c r="AW55" s="227"/>
      <c r="AX55" s="227"/>
      <c r="AY55" s="227"/>
      <c r="AZ55" s="227"/>
      <c r="BA55" s="227"/>
      <c r="BB55" s="227"/>
      <c r="BC55" s="227"/>
      <c r="BD55" s="227"/>
      <c r="BE55" s="225"/>
      <c r="BF55" s="228"/>
      <c r="BG55" s="227"/>
      <c r="BH55" s="227"/>
      <c r="BI55" s="227"/>
      <c r="BJ55" s="227"/>
      <c r="BK55" s="227"/>
      <c r="BL55" s="227"/>
      <c r="BM55" s="227"/>
      <c r="BN55" s="227"/>
      <c r="BO55" s="227"/>
      <c r="BP55" s="227"/>
      <c r="BQ55" s="225"/>
      <c r="BR55" s="228"/>
      <c r="BS55" s="227"/>
      <c r="BT55" s="227"/>
      <c r="BU55" s="227"/>
      <c r="BV55" s="227"/>
      <c r="BW55" s="227"/>
      <c r="BX55" s="227"/>
      <c r="BY55" s="227"/>
      <c r="BZ55" s="227"/>
      <c r="CA55" s="227"/>
      <c r="CB55" s="227"/>
      <c r="CC55" s="225"/>
      <c r="CD55" s="41" t="s">
        <v>54</v>
      </c>
    </row>
    <row r="56" spans="1:82" ht="15">
      <c r="A56" s="41"/>
      <c r="B56" s="75" t="s">
        <v>113</v>
      </c>
      <c r="C56" s="131" t="s">
        <v>114</v>
      </c>
      <c r="D56" s="132" t="s">
        <v>64</v>
      </c>
      <c r="E56" s="266">
        <v>72</v>
      </c>
      <c r="F56" s="231"/>
      <c r="G56" s="76">
        <f t="shared" si="36"/>
        <v>0</v>
      </c>
      <c r="H56" s="237"/>
      <c r="I56" s="239"/>
      <c r="J56" s="226"/>
      <c r="K56" s="227"/>
      <c r="L56" s="227"/>
      <c r="M56" s="227"/>
      <c r="N56" s="227"/>
      <c r="O56" s="227"/>
      <c r="P56" s="227"/>
      <c r="Q56" s="227"/>
      <c r="R56" s="227"/>
      <c r="S56" s="227"/>
      <c r="T56" s="227"/>
      <c r="U56" s="225"/>
      <c r="V56" s="226"/>
      <c r="W56" s="227"/>
      <c r="X56" s="227"/>
      <c r="Y56" s="227"/>
      <c r="Z56" s="227"/>
      <c r="AA56" s="227"/>
      <c r="AB56" s="227"/>
      <c r="AC56" s="227"/>
      <c r="AD56" s="227"/>
      <c r="AE56" s="227"/>
      <c r="AF56" s="227"/>
      <c r="AG56" s="225"/>
      <c r="AH56" s="228"/>
      <c r="AI56" s="227"/>
      <c r="AJ56" s="227"/>
      <c r="AK56" s="227"/>
      <c r="AL56" s="227"/>
      <c r="AM56" s="227"/>
      <c r="AN56" s="227"/>
      <c r="AO56" s="227"/>
      <c r="AP56" s="227"/>
      <c r="AQ56" s="227"/>
      <c r="AR56" s="227"/>
      <c r="AS56" s="225"/>
      <c r="AT56" s="228"/>
      <c r="AU56" s="227"/>
      <c r="AV56" s="227"/>
      <c r="AW56" s="227"/>
      <c r="AX56" s="227"/>
      <c r="AY56" s="227"/>
      <c r="AZ56" s="227"/>
      <c r="BA56" s="227"/>
      <c r="BB56" s="227"/>
      <c r="BC56" s="227"/>
      <c r="BD56" s="227"/>
      <c r="BE56" s="225"/>
      <c r="BF56" s="228"/>
      <c r="BG56" s="227"/>
      <c r="BH56" s="227"/>
      <c r="BI56" s="227"/>
      <c r="BJ56" s="227"/>
      <c r="BK56" s="227"/>
      <c r="BL56" s="227"/>
      <c r="BM56" s="227"/>
      <c r="BN56" s="227"/>
      <c r="BO56" s="227"/>
      <c r="BP56" s="227"/>
      <c r="BQ56" s="225"/>
      <c r="BR56" s="228"/>
      <c r="BS56" s="227"/>
      <c r="BT56" s="227"/>
      <c r="BU56" s="227"/>
      <c r="BV56" s="227"/>
      <c r="BW56" s="227"/>
      <c r="BX56" s="227"/>
      <c r="BY56" s="227"/>
      <c r="BZ56" s="227"/>
      <c r="CA56" s="227"/>
      <c r="CB56" s="227"/>
      <c r="CC56" s="225"/>
      <c r="CD56" s="41" t="s">
        <v>54</v>
      </c>
    </row>
    <row r="57" spans="1:82" ht="15">
      <c r="A57" s="41"/>
      <c r="B57" s="75" t="s">
        <v>115</v>
      </c>
      <c r="C57" s="131" t="s">
        <v>116</v>
      </c>
      <c r="D57" s="132" t="s">
        <v>64</v>
      </c>
      <c r="E57" s="266">
        <v>72</v>
      </c>
      <c r="F57" s="231"/>
      <c r="G57" s="76">
        <f t="shared" si="36"/>
        <v>0</v>
      </c>
      <c r="H57" s="237"/>
      <c r="I57" s="239"/>
      <c r="J57" s="226"/>
      <c r="K57" s="227"/>
      <c r="L57" s="227"/>
      <c r="M57" s="227"/>
      <c r="N57" s="227"/>
      <c r="O57" s="227"/>
      <c r="P57" s="227"/>
      <c r="Q57" s="227"/>
      <c r="R57" s="227"/>
      <c r="S57" s="227"/>
      <c r="T57" s="227"/>
      <c r="U57" s="225"/>
      <c r="V57" s="226"/>
      <c r="W57" s="227"/>
      <c r="X57" s="227"/>
      <c r="Y57" s="227"/>
      <c r="Z57" s="227"/>
      <c r="AA57" s="227"/>
      <c r="AB57" s="227"/>
      <c r="AC57" s="227"/>
      <c r="AD57" s="227"/>
      <c r="AE57" s="227"/>
      <c r="AF57" s="227"/>
      <c r="AG57" s="225"/>
      <c r="AH57" s="228"/>
      <c r="AI57" s="227"/>
      <c r="AJ57" s="227"/>
      <c r="AK57" s="227"/>
      <c r="AL57" s="227"/>
      <c r="AM57" s="227"/>
      <c r="AN57" s="227"/>
      <c r="AO57" s="227"/>
      <c r="AP57" s="227"/>
      <c r="AQ57" s="227"/>
      <c r="AR57" s="227"/>
      <c r="AS57" s="225"/>
      <c r="AT57" s="228"/>
      <c r="AU57" s="227"/>
      <c r="AV57" s="227"/>
      <c r="AW57" s="227"/>
      <c r="AX57" s="227"/>
      <c r="AY57" s="227"/>
      <c r="AZ57" s="227"/>
      <c r="BA57" s="227"/>
      <c r="BB57" s="227"/>
      <c r="BC57" s="227"/>
      <c r="BD57" s="227"/>
      <c r="BE57" s="225"/>
      <c r="BF57" s="228"/>
      <c r="BG57" s="227"/>
      <c r="BH57" s="227"/>
      <c r="BI57" s="227"/>
      <c r="BJ57" s="227"/>
      <c r="BK57" s="227"/>
      <c r="BL57" s="227"/>
      <c r="BM57" s="227"/>
      <c r="BN57" s="227"/>
      <c r="BO57" s="227"/>
      <c r="BP57" s="227"/>
      <c r="BQ57" s="225"/>
      <c r="BR57" s="228"/>
      <c r="BS57" s="227"/>
      <c r="BT57" s="227"/>
      <c r="BU57" s="227"/>
      <c r="BV57" s="227"/>
      <c r="BW57" s="227"/>
      <c r="BX57" s="227"/>
      <c r="BY57" s="227"/>
      <c r="BZ57" s="227"/>
      <c r="CA57" s="227"/>
      <c r="CB57" s="227"/>
      <c r="CC57" s="225"/>
      <c r="CD57" s="41" t="s">
        <v>54</v>
      </c>
    </row>
    <row r="58" spans="1:82" ht="15">
      <c r="A58" s="41"/>
      <c r="B58" s="75" t="s">
        <v>117</v>
      </c>
      <c r="C58" s="131" t="s">
        <v>118</v>
      </c>
      <c r="D58" s="132" t="s">
        <v>64</v>
      </c>
      <c r="E58" s="266">
        <v>72</v>
      </c>
      <c r="F58" s="231"/>
      <c r="G58" s="76">
        <f t="shared" si="36"/>
        <v>0</v>
      </c>
      <c r="H58" s="237"/>
      <c r="I58" s="239"/>
      <c r="J58" s="226"/>
      <c r="K58" s="227"/>
      <c r="L58" s="227"/>
      <c r="M58" s="227"/>
      <c r="N58" s="227"/>
      <c r="O58" s="227"/>
      <c r="P58" s="227"/>
      <c r="Q58" s="227"/>
      <c r="R58" s="227"/>
      <c r="S58" s="227"/>
      <c r="T58" s="227"/>
      <c r="U58" s="225"/>
      <c r="V58" s="226"/>
      <c r="W58" s="227"/>
      <c r="X58" s="227"/>
      <c r="Y58" s="227"/>
      <c r="Z58" s="227"/>
      <c r="AA58" s="227"/>
      <c r="AB58" s="227"/>
      <c r="AC58" s="227"/>
      <c r="AD58" s="227"/>
      <c r="AE58" s="227"/>
      <c r="AF58" s="227"/>
      <c r="AG58" s="225"/>
      <c r="AH58" s="228"/>
      <c r="AI58" s="227"/>
      <c r="AJ58" s="227"/>
      <c r="AK58" s="227"/>
      <c r="AL58" s="227"/>
      <c r="AM58" s="227"/>
      <c r="AN58" s="227"/>
      <c r="AO58" s="227"/>
      <c r="AP58" s="227"/>
      <c r="AQ58" s="227"/>
      <c r="AR58" s="227"/>
      <c r="AS58" s="225"/>
      <c r="AT58" s="228"/>
      <c r="AU58" s="227"/>
      <c r="AV58" s="227"/>
      <c r="AW58" s="227"/>
      <c r="AX58" s="227"/>
      <c r="AY58" s="227"/>
      <c r="AZ58" s="227"/>
      <c r="BA58" s="227"/>
      <c r="BB58" s="227"/>
      <c r="BC58" s="227"/>
      <c r="BD58" s="227"/>
      <c r="BE58" s="225"/>
      <c r="BF58" s="228"/>
      <c r="BG58" s="227"/>
      <c r="BH58" s="227"/>
      <c r="BI58" s="227"/>
      <c r="BJ58" s="227"/>
      <c r="BK58" s="227"/>
      <c r="BL58" s="227"/>
      <c r="BM58" s="227"/>
      <c r="BN58" s="227"/>
      <c r="BO58" s="227"/>
      <c r="BP58" s="227"/>
      <c r="BQ58" s="225"/>
      <c r="BR58" s="228"/>
      <c r="BS58" s="227"/>
      <c r="BT58" s="227"/>
      <c r="BU58" s="227"/>
      <c r="BV58" s="227"/>
      <c r="BW58" s="227"/>
      <c r="BX58" s="227"/>
      <c r="BY58" s="227"/>
      <c r="BZ58" s="227"/>
      <c r="CA58" s="227"/>
      <c r="CB58" s="227"/>
      <c r="CC58" s="225"/>
      <c r="CD58" s="41" t="s">
        <v>54</v>
      </c>
    </row>
    <row r="59" spans="1:82" ht="15">
      <c r="A59" s="41"/>
      <c r="B59" s="75" t="s">
        <v>119</v>
      </c>
      <c r="C59" s="131" t="s">
        <v>120</v>
      </c>
      <c r="D59" s="132" t="s">
        <v>64</v>
      </c>
      <c r="E59" s="266">
        <v>72</v>
      </c>
      <c r="F59" s="231"/>
      <c r="G59" s="76">
        <f t="shared" si="36"/>
        <v>0</v>
      </c>
      <c r="H59" s="237"/>
      <c r="I59" s="239"/>
      <c r="J59" s="226"/>
      <c r="K59" s="227"/>
      <c r="L59" s="227"/>
      <c r="M59" s="227"/>
      <c r="N59" s="227"/>
      <c r="O59" s="227"/>
      <c r="P59" s="227"/>
      <c r="Q59" s="227"/>
      <c r="R59" s="227"/>
      <c r="S59" s="227"/>
      <c r="T59" s="227"/>
      <c r="U59" s="225"/>
      <c r="V59" s="226"/>
      <c r="W59" s="227"/>
      <c r="X59" s="227"/>
      <c r="Y59" s="227"/>
      <c r="Z59" s="227"/>
      <c r="AA59" s="227"/>
      <c r="AB59" s="227"/>
      <c r="AC59" s="227"/>
      <c r="AD59" s="227"/>
      <c r="AE59" s="227"/>
      <c r="AF59" s="227"/>
      <c r="AG59" s="225"/>
      <c r="AH59" s="228"/>
      <c r="AI59" s="227"/>
      <c r="AJ59" s="227"/>
      <c r="AK59" s="227"/>
      <c r="AL59" s="227"/>
      <c r="AM59" s="227"/>
      <c r="AN59" s="227"/>
      <c r="AO59" s="227"/>
      <c r="AP59" s="227"/>
      <c r="AQ59" s="227"/>
      <c r="AR59" s="227"/>
      <c r="AS59" s="225"/>
      <c r="AT59" s="228"/>
      <c r="AU59" s="227"/>
      <c r="AV59" s="227"/>
      <c r="AW59" s="227"/>
      <c r="AX59" s="227"/>
      <c r="AY59" s="227"/>
      <c r="AZ59" s="227"/>
      <c r="BA59" s="227"/>
      <c r="BB59" s="227"/>
      <c r="BC59" s="227"/>
      <c r="BD59" s="227"/>
      <c r="BE59" s="225"/>
      <c r="BF59" s="228"/>
      <c r="BG59" s="227"/>
      <c r="BH59" s="227"/>
      <c r="BI59" s="227"/>
      <c r="BJ59" s="227"/>
      <c r="BK59" s="227"/>
      <c r="BL59" s="227"/>
      <c r="BM59" s="227"/>
      <c r="BN59" s="227"/>
      <c r="BO59" s="227"/>
      <c r="BP59" s="227"/>
      <c r="BQ59" s="225"/>
      <c r="BR59" s="228"/>
      <c r="BS59" s="227"/>
      <c r="BT59" s="227"/>
      <c r="BU59" s="227"/>
      <c r="BV59" s="227"/>
      <c r="BW59" s="227"/>
      <c r="BX59" s="227"/>
      <c r="BY59" s="227"/>
      <c r="BZ59" s="227"/>
      <c r="CA59" s="227"/>
      <c r="CB59" s="227"/>
      <c r="CC59" s="225"/>
      <c r="CD59" s="41" t="s">
        <v>54</v>
      </c>
    </row>
    <row r="60" spans="1:82" ht="15">
      <c r="A60" s="41"/>
      <c r="B60" s="75" t="s">
        <v>121</v>
      </c>
      <c r="C60" s="131" t="s">
        <v>122</v>
      </c>
      <c r="D60" s="132" t="s">
        <v>64</v>
      </c>
      <c r="E60" s="266">
        <v>72</v>
      </c>
      <c r="F60" s="231"/>
      <c r="G60" s="76">
        <f t="shared" si="36"/>
        <v>0</v>
      </c>
      <c r="H60" s="237"/>
      <c r="I60" s="239"/>
      <c r="J60" s="226"/>
      <c r="K60" s="227"/>
      <c r="L60" s="227"/>
      <c r="M60" s="227"/>
      <c r="N60" s="227"/>
      <c r="O60" s="227"/>
      <c r="P60" s="227"/>
      <c r="Q60" s="227"/>
      <c r="R60" s="227"/>
      <c r="S60" s="227"/>
      <c r="T60" s="227"/>
      <c r="U60" s="225"/>
      <c r="V60" s="226"/>
      <c r="W60" s="227"/>
      <c r="X60" s="227"/>
      <c r="Y60" s="227"/>
      <c r="Z60" s="227"/>
      <c r="AA60" s="227"/>
      <c r="AB60" s="227"/>
      <c r="AC60" s="227"/>
      <c r="AD60" s="227"/>
      <c r="AE60" s="227"/>
      <c r="AF60" s="227"/>
      <c r="AG60" s="225"/>
      <c r="AH60" s="228"/>
      <c r="AI60" s="227"/>
      <c r="AJ60" s="227"/>
      <c r="AK60" s="227"/>
      <c r="AL60" s="227"/>
      <c r="AM60" s="227"/>
      <c r="AN60" s="227"/>
      <c r="AO60" s="227"/>
      <c r="AP60" s="227"/>
      <c r="AQ60" s="227"/>
      <c r="AR60" s="227"/>
      <c r="AS60" s="225"/>
      <c r="AT60" s="228"/>
      <c r="AU60" s="227"/>
      <c r="AV60" s="227"/>
      <c r="AW60" s="227"/>
      <c r="AX60" s="227"/>
      <c r="AY60" s="227"/>
      <c r="AZ60" s="227"/>
      <c r="BA60" s="227"/>
      <c r="BB60" s="227"/>
      <c r="BC60" s="227"/>
      <c r="BD60" s="227"/>
      <c r="BE60" s="225"/>
      <c r="BF60" s="228"/>
      <c r="BG60" s="227"/>
      <c r="BH60" s="227"/>
      <c r="BI60" s="227"/>
      <c r="BJ60" s="227"/>
      <c r="BK60" s="227"/>
      <c r="BL60" s="227"/>
      <c r="BM60" s="227"/>
      <c r="BN60" s="227"/>
      <c r="BO60" s="227"/>
      <c r="BP60" s="227"/>
      <c r="BQ60" s="225"/>
      <c r="BR60" s="228"/>
      <c r="BS60" s="227"/>
      <c r="BT60" s="227"/>
      <c r="BU60" s="227"/>
      <c r="BV60" s="227"/>
      <c r="BW60" s="227"/>
      <c r="BX60" s="227"/>
      <c r="BY60" s="227"/>
      <c r="BZ60" s="227"/>
      <c r="CA60" s="227"/>
      <c r="CB60" s="227"/>
      <c r="CC60" s="225"/>
      <c r="CD60" s="41" t="s">
        <v>54</v>
      </c>
    </row>
    <row r="61" spans="1:82" ht="15">
      <c r="A61" s="41"/>
      <c r="B61" s="75" t="s">
        <v>123</v>
      </c>
      <c r="C61" s="131" t="s">
        <v>124</v>
      </c>
      <c r="D61" s="132" t="s">
        <v>64</v>
      </c>
      <c r="E61" s="266">
        <v>72</v>
      </c>
      <c r="F61" s="231"/>
      <c r="G61" s="76">
        <f t="shared" si="36"/>
        <v>0</v>
      </c>
      <c r="H61" s="237"/>
      <c r="I61" s="239"/>
      <c r="J61" s="226"/>
      <c r="K61" s="227"/>
      <c r="L61" s="227"/>
      <c r="M61" s="227"/>
      <c r="N61" s="227"/>
      <c r="O61" s="227"/>
      <c r="P61" s="227"/>
      <c r="Q61" s="227"/>
      <c r="R61" s="227"/>
      <c r="S61" s="227"/>
      <c r="T61" s="227"/>
      <c r="U61" s="225"/>
      <c r="V61" s="226"/>
      <c r="W61" s="227"/>
      <c r="X61" s="227"/>
      <c r="Y61" s="227"/>
      <c r="Z61" s="227"/>
      <c r="AA61" s="227"/>
      <c r="AB61" s="227"/>
      <c r="AC61" s="227"/>
      <c r="AD61" s="227"/>
      <c r="AE61" s="227"/>
      <c r="AF61" s="227"/>
      <c r="AG61" s="225"/>
      <c r="AH61" s="228"/>
      <c r="AI61" s="227"/>
      <c r="AJ61" s="227"/>
      <c r="AK61" s="227"/>
      <c r="AL61" s="227"/>
      <c r="AM61" s="227"/>
      <c r="AN61" s="227"/>
      <c r="AO61" s="227"/>
      <c r="AP61" s="227"/>
      <c r="AQ61" s="227"/>
      <c r="AR61" s="227"/>
      <c r="AS61" s="225"/>
      <c r="AT61" s="228"/>
      <c r="AU61" s="227"/>
      <c r="AV61" s="227"/>
      <c r="AW61" s="227"/>
      <c r="AX61" s="227"/>
      <c r="AY61" s="227"/>
      <c r="AZ61" s="227"/>
      <c r="BA61" s="227"/>
      <c r="BB61" s="227"/>
      <c r="BC61" s="227"/>
      <c r="BD61" s="227"/>
      <c r="BE61" s="225"/>
      <c r="BF61" s="228"/>
      <c r="BG61" s="227"/>
      <c r="BH61" s="227"/>
      <c r="BI61" s="227"/>
      <c r="BJ61" s="227"/>
      <c r="BK61" s="227"/>
      <c r="BL61" s="227"/>
      <c r="BM61" s="227"/>
      <c r="BN61" s="227"/>
      <c r="BO61" s="227"/>
      <c r="BP61" s="227"/>
      <c r="BQ61" s="225"/>
      <c r="BR61" s="228"/>
      <c r="BS61" s="227"/>
      <c r="BT61" s="227"/>
      <c r="BU61" s="227"/>
      <c r="BV61" s="227"/>
      <c r="BW61" s="227"/>
      <c r="BX61" s="227"/>
      <c r="BY61" s="227"/>
      <c r="BZ61" s="227"/>
      <c r="CA61" s="227"/>
      <c r="CB61" s="227"/>
      <c r="CC61" s="225"/>
      <c r="CD61" s="41" t="s">
        <v>54</v>
      </c>
    </row>
    <row r="62" spans="1:82" ht="15">
      <c r="A62" s="41"/>
      <c r="B62" s="75" t="s">
        <v>125</v>
      </c>
      <c r="C62" s="131" t="s">
        <v>126</v>
      </c>
      <c r="D62" s="132" t="s">
        <v>64</v>
      </c>
      <c r="E62" s="266">
        <v>72</v>
      </c>
      <c r="F62" s="231"/>
      <c r="G62" s="76">
        <f t="shared" si="36"/>
        <v>0</v>
      </c>
      <c r="H62" s="237"/>
      <c r="I62" s="239"/>
      <c r="J62" s="226"/>
      <c r="K62" s="227"/>
      <c r="L62" s="227"/>
      <c r="M62" s="227"/>
      <c r="N62" s="227"/>
      <c r="O62" s="227"/>
      <c r="P62" s="227"/>
      <c r="Q62" s="227"/>
      <c r="R62" s="227"/>
      <c r="S62" s="227"/>
      <c r="T62" s="227"/>
      <c r="U62" s="225"/>
      <c r="V62" s="226"/>
      <c r="W62" s="227"/>
      <c r="X62" s="227"/>
      <c r="Y62" s="227"/>
      <c r="Z62" s="227"/>
      <c r="AA62" s="227"/>
      <c r="AB62" s="227"/>
      <c r="AC62" s="227"/>
      <c r="AD62" s="227"/>
      <c r="AE62" s="227"/>
      <c r="AF62" s="227"/>
      <c r="AG62" s="225"/>
      <c r="AH62" s="228"/>
      <c r="AI62" s="227"/>
      <c r="AJ62" s="227"/>
      <c r="AK62" s="227"/>
      <c r="AL62" s="227"/>
      <c r="AM62" s="227"/>
      <c r="AN62" s="227"/>
      <c r="AO62" s="227"/>
      <c r="AP62" s="227"/>
      <c r="AQ62" s="227"/>
      <c r="AR62" s="227"/>
      <c r="AS62" s="225"/>
      <c r="AT62" s="228"/>
      <c r="AU62" s="227"/>
      <c r="AV62" s="227"/>
      <c r="AW62" s="227"/>
      <c r="AX62" s="227"/>
      <c r="AY62" s="227"/>
      <c r="AZ62" s="227"/>
      <c r="BA62" s="227"/>
      <c r="BB62" s="227"/>
      <c r="BC62" s="227"/>
      <c r="BD62" s="227"/>
      <c r="BE62" s="225"/>
      <c r="BF62" s="228"/>
      <c r="BG62" s="227"/>
      <c r="BH62" s="227"/>
      <c r="BI62" s="227"/>
      <c r="BJ62" s="227"/>
      <c r="BK62" s="227"/>
      <c r="BL62" s="227"/>
      <c r="BM62" s="227"/>
      <c r="BN62" s="227"/>
      <c r="BO62" s="227"/>
      <c r="BP62" s="227"/>
      <c r="BQ62" s="225"/>
      <c r="BR62" s="228"/>
      <c r="BS62" s="227"/>
      <c r="BT62" s="227"/>
      <c r="BU62" s="227"/>
      <c r="BV62" s="227"/>
      <c r="BW62" s="227"/>
      <c r="BX62" s="227"/>
      <c r="BY62" s="227"/>
      <c r="BZ62" s="227"/>
      <c r="CA62" s="227"/>
      <c r="CB62" s="227"/>
      <c r="CC62" s="225"/>
      <c r="CD62" s="41" t="s">
        <v>54</v>
      </c>
    </row>
    <row r="63" spans="1:82" ht="15">
      <c r="A63" s="41"/>
      <c r="B63" s="75" t="s">
        <v>127</v>
      </c>
      <c r="C63" s="131" t="s">
        <v>128</v>
      </c>
      <c r="D63" s="132" t="s">
        <v>64</v>
      </c>
      <c r="E63" s="266">
        <v>72</v>
      </c>
      <c r="F63" s="231"/>
      <c r="G63" s="76">
        <f t="shared" si="36"/>
        <v>0</v>
      </c>
      <c r="H63" s="237"/>
      <c r="I63" s="239"/>
      <c r="J63" s="226"/>
      <c r="K63" s="227"/>
      <c r="L63" s="227"/>
      <c r="M63" s="227"/>
      <c r="N63" s="227"/>
      <c r="O63" s="227"/>
      <c r="P63" s="227"/>
      <c r="Q63" s="227"/>
      <c r="R63" s="227"/>
      <c r="S63" s="227"/>
      <c r="T63" s="227"/>
      <c r="U63" s="225"/>
      <c r="V63" s="226"/>
      <c r="W63" s="227"/>
      <c r="X63" s="227"/>
      <c r="Y63" s="227"/>
      <c r="Z63" s="227"/>
      <c r="AA63" s="227"/>
      <c r="AB63" s="227"/>
      <c r="AC63" s="227"/>
      <c r="AD63" s="227"/>
      <c r="AE63" s="227"/>
      <c r="AF63" s="227"/>
      <c r="AG63" s="225"/>
      <c r="AH63" s="228"/>
      <c r="AI63" s="227"/>
      <c r="AJ63" s="227"/>
      <c r="AK63" s="227"/>
      <c r="AL63" s="227"/>
      <c r="AM63" s="227"/>
      <c r="AN63" s="227"/>
      <c r="AO63" s="227"/>
      <c r="AP63" s="227"/>
      <c r="AQ63" s="227"/>
      <c r="AR63" s="227"/>
      <c r="AS63" s="225"/>
      <c r="AT63" s="228"/>
      <c r="AU63" s="227"/>
      <c r="AV63" s="227"/>
      <c r="AW63" s="227"/>
      <c r="AX63" s="227"/>
      <c r="AY63" s="227"/>
      <c r="AZ63" s="227"/>
      <c r="BA63" s="227"/>
      <c r="BB63" s="227"/>
      <c r="BC63" s="227"/>
      <c r="BD63" s="227"/>
      <c r="BE63" s="225"/>
      <c r="BF63" s="228"/>
      <c r="BG63" s="227"/>
      <c r="BH63" s="227"/>
      <c r="BI63" s="227"/>
      <c r="BJ63" s="227"/>
      <c r="BK63" s="227"/>
      <c r="BL63" s="227"/>
      <c r="BM63" s="227"/>
      <c r="BN63" s="227"/>
      <c r="BO63" s="227"/>
      <c r="BP63" s="227"/>
      <c r="BQ63" s="225"/>
      <c r="BR63" s="228"/>
      <c r="BS63" s="227"/>
      <c r="BT63" s="227"/>
      <c r="BU63" s="227"/>
      <c r="BV63" s="227"/>
      <c r="BW63" s="227"/>
      <c r="BX63" s="227"/>
      <c r="BY63" s="227"/>
      <c r="BZ63" s="227"/>
      <c r="CA63" s="227"/>
      <c r="CB63" s="227"/>
      <c r="CC63" s="225"/>
      <c r="CD63" s="41" t="s">
        <v>54</v>
      </c>
    </row>
    <row r="64" spans="1:82" ht="15">
      <c r="A64" s="41"/>
      <c r="B64" s="75" t="s">
        <v>129</v>
      </c>
      <c r="C64" s="131" t="s">
        <v>130</v>
      </c>
      <c r="D64" s="132" t="s">
        <v>64</v>
      </c>
      <c r="E64" s="266">
        <v>72</v>
      </c>
      <c r="F64" s="231"/>
      <c r="G64" s="76">
        <f t="shared" si="36"/>
        <v>0</v>
      </c>
      <c r="H64" s="237"/>
      <c r="I64" s="239"/>
      <c r="J64" s="226"/>
      <c r="K64" s="227"/>
      <c r="L64" s="227"/>
      <c r="M64" s="227"/>
      <c r="N64" s="227"/>
      <c r="O64" s="227"/>
      <c r="P64" s="227"/>
      <c r="Q64" s="227"/>
      <c r="R64" s="227"/>
      <c r="S64" s="227"/>
      <c r="T64" s="227"/>
      <c r="U64" s="225"/>
      <c r="V64" s="226"/>
      <c r="W64" s="227"/>
      <c r="X64" s="227"/>
      <c r="Y64" s="227"/>
      <c r="Z64" s="227"/>
      <c r="AA64" s="227"/>
      <c r="AB64" s="227"/>
      <c r="AC64" s="227"/>
      <c r="AD64" s="227"/>
      <c r="AE64" s="227"/>
      <c r="AF64" s="227"/>
      <c r="AG64" s="225"/>
      <c r="AH64" s="228"/>
      <c r="AI64" s="227"/>
      <c r="AJ64" s="227"/>
      <c r="AK64" s="227"/>
      <c r="AL64" s="227"/>
      <c r="AM64" s="227"/>
      <c r="AN64" s="227"/>
      <c r="AO64" s="227"/>
      <c r="AP64" s="227"/>
      <c r="AQ64" s="227"/>
      <c r="AR64" s="227"/>
      <c r="AS64" s="225"/>
      <c r="AT64" s="228"/>
      <c r="AU64" s="227"/>
      <c r="AV64" s="227"/>
      <c r="AW64" s="227"/>
      <c r="AX64" s="227"/>
      <c r="AY64" s="227"/>
      <c r="AZ64" s="227"/>
      <c r="BA64" s="227"/>
      <c r="BB64" s="227"/>
      <c r="BC64" s="227"/>
      <c r="BD64" s="227"/>
      <c r="BE64" s="225"/>
      <c r="BF64" s="228"/>
      <c r="BG64" s="227"/>
      <c r="BH64" s="227"/>
      <c r="BI64" s="227"/>
      <c r="BJ64" s="227"/>
      <c r="BK64" s="227"/>
      <c r="BL64" s="227"/>
      <c r="BM64" s="227"/>
      <c r="BN64" s="227"/>
      <c r="BO64" s="227"/>
      <c r="BP64" s="227"/>
      <c r="BQ64" s="225"/>
      <c r="BR64" s="228"/>
      <c r="BS64" s="227"/>
      <c r="BT64" s="227"/>
      <c r="BU64" s="227"/>
      <c r="BV64" s="227"/>
      <c r="BW64" s="227"/>
      <c r="BX64" s="227"/>
      <c r="BY64" s="227"/>
      <c r="BZ64" s="227"/>
      <c r="CA64" s="227"/>
      <c r="CB64" s="227"/>
      <c r="CC64" s="225"/>
      <c r="CD64" s="41" t="s">
        <v>54</v>
      </c>
    </row>
    <row r="65" spans="1:82" ht="15">
      <c r="A65" s="41"/>
      <c r="B65" s="103" t="s">
        <v>131</v>
      </c>
      <c r="C65" s="286" t="s">
        <v>927</v>
      </c>
      <c r="D65" s="132"/>
      <c r="E65" s="266"/>
      <c r="F65" s="231"/>
      <c r="G65" s="76"/>
      <c r="H65" s="237"/>
      <c r="I65" s="239"/>
      <c r="J65" s="232"/>
      <c r="K65" s="234"/>
      <c r="L65" s="234"/>
      <c r="M65" s="234"/>
      <c r="N65" s="234"/>
      <c r="O65" s="234"/>
      <c r="P65" s="234"/>
      <c r="Q65" s="234"/>
      <c r="R65" s="234"/>
      <c r="S65" s="234"/>
      <c r="T65" s="234"/>
      <c r="U65" s="233"/>
      <c r="V65" s="232"/>
      <c r="W65" s="234"/>
      <c r="X65" s="234"/>
      <c r="Y65" s="234"/>
      <c r="Z65" s="234"/>
      <c r="AA65" s="234"/>
      <c r="AB65" s="234"/>
      <c r="AC65" s="234"/>
      <c r="AD65" s="234"/>
      <c r="AE65" s="234"/>
      <c r="AF65" s="234"/>
      <c r="AG65" s="233"/>
      <c r="AH65" s="235"/>
      <c r="AI65" s="234"/>
      <c r="AJ65" s="234"/>
      <c r="AK65" s="234"/>
      <c r="AL65" s="234"/>
      <c r="AM65" s="234"/>
      <c r="AN65" s="234"/>
      <c r="AO65" s="234"/>
      <c r="AP65" s="234"/>
      <c r="AQ65" s="234"/>
      <c r="AR65" s="234"/>
      <c r="AS65" s="233"/>
      <c r="AT65" s="235"/>
      <c r="AU65" s="234"/>
      <c r="AV65" s="234"/>
      <c r="AW65" s="234"/>
      <c r="AX65" s="234"/>
      <c r="AY65" s="234"/>
      <c r="AZ65" s="234"/>
      <c r="BA65" s="234"/>
      <c r="BB65" s="234"/>
      <c r="BC65" s="234"/>
      <c r="BD65" s="234"/>
      <c r="BE65" s="233"/>
      <c r="BF65" s="235"/>
      <c r="BG65" s="234"/>
      <c r="BH65" s="234"/>
      <c r="BI65" s="234"/>
      <c r="BJ65" s="234"/>
      <c r="BK65" s="234"/>
      <c r="BL65" s="234"/>
      <c r="BM65" s="234"/>
      <c r="BN65" s="234"/>
      <c r="BO65" s="234"/>
      <c r="BP65" s="234"/>
      <c r="BQ65" s="233"/>
      <c r="BR65" s="235"/>
      <c r="BS65" s="234"/>
      <c r="BT65" s="234"/>
      <c r="BU65" s="234"/>
      <c r="BV65" s="234"/>
      <c r="BW65" s="234"/>
      <c r="BX65" s="234"/>
      <c r="BY65" s="234"/>
      <c r="BZ65" s="234"/>
      <c r="CA65" s="234"/>
      <c r="CB65" s="234"/>
      <c r="CC65" s="233"/>
      <c r="CD65" s="41"/>
    </row>
    <row r="66" spans="1:82" ht="29.25" customHeight="1">
      <c r="A66" s="41"/>
      <c r="B66" s="75" t="s">
        <v>133</v>
      </c>
      <c r="C66" s="131" t="s">
        <v>928</v>
      </c>
      <c r="D66" s="132" t="s">
        <v>64</v>
      </c>
      <c r="E66" s="266">
        <v>72</v>
      </c>
      <c r="F66" s="231"/>
      <c r="G66" s="76">
        <f>+SUM(H66:CC66)</f>
        <v>0</v>
      </c>
      <c r="H66" s="77"/>
      <c r="I66" s="78"/>
      <c r="J66" s="226"/>
      <c r="K66" s="227"/>
      <c r="L66" s="227"/>
      <c r="M66" s="227"/>
      <c r="N66" s="227"/>
      <c r="O66" s="227"/>
      <c r="P66" s="227"/>
      <c r="Q66" s="227"/>
      <c r="R66" s="227"/>
      <c r="S66" s="227"/>
      <c r="T66" s="227"/>
      <c r="U66" s="225"/>
      <c r="V66" s="226"/>
      <c r="W66" s="227"/>
      <c r="X66" s="227"/>
      <c r="Y66" s="227"/>
      <c r="Z66" s="227"/>
      <c r="AA66" s="227"/>
      <c r="AB66" s="227"/>
      <c r="AC66" s="227"/>
      <c r="AD66" s="227"/>
      <c r="AE66" s="227"/>
      <c r="AF66" s="227"/>
      <c r="AG66" s="225"/>
      <c r="AH66" s="228"/>
      <c r="AI66" s="227"/>
      <c r="AJ66" s="227"/>
      <c r="AK66" s="227"/>
      <c r="AL66" s="227"/>
      <c r="AM66" s="227"/>
      <c r="AN66" s="227"/>
      <c r="AO66" s="227"/>
      <c r="AP66" s="227"/>
      <c r="AQ66" s="227"/>
      <c r="AR66" s="227"/>
      <c r="AS66" s="225"/>
      <c r="AT66" s="228"/>
      <c r="AU66" s="227"/>
      <c r="AV66" s="227"/>
      <c r="AW66" s="227"/>
      <c r="AX66" s="227"/>
      <c r="AY66" s="227"/>
      <c r="AZ66" s="227"/>
      <c r="BA66" s="227"/>
      <c r="BB66" s="227"/>
      <c r="BC66" s="227"/>
      <c r="BD66" s="227"/>
      <c r="BE66" s="225"/>
      <c r="BF66" s="228"/>
      <c r="BG66" s="227"/>
      <c r="BH66" s="227"/>
      <c r="BI66" s="227"/>
      <c r="BJ66" s="227"/>
      <c r="BK66" s="227"/>
      <c r="BL66" s="227"/>
      <c r="BM66" s="227"/>
      <c r="BN66" s="227"/>
      <c r="BO66" s="227"/>
      <c r="BP66" s="227"/>
      <c r="BQ66" s="225"/>
      <c r="BR66" s="228"/>
      <c r="BS66" s="227"/>
      <c r="BT66" s="227"/>
      <c r="BU66" s="227"/>
      <c r="BV66" s="227"/>
      <c r="BW66" s="227"/>
      <c r="BX66" s="227"/>
      <c r="BY66" s="227"/>
      <c r="BZ66" s="227"/>
      <c r="CA66" s="227"/>
      <c r="CB66" s="227"/>
      <c r="CC66" s="225"/>
      <c r="CD66" s="41" t="s">
        <v>54</v>
      </c>
    </row>
    <row r="67" spans="1:82" ht="29.25" customHeight="1">
      <c r="A67" s="41"/>
      <c r="B67" s="75" t="s">
        <v>135</v>
      </c>
      <c r="C67" s="131" t="s">
        <v>929</v>
      </c>
      <c r="D67" s="132" t="s">
        <v>64</v>
      </c>
      <c r="E67" s="266">
        <v>72</v>
      </c>
      <c r="F67" s="231"/>
      <c r="G67" s="76">
        <f>+SUM(H67:CC67)</f>
        <v>0</v>
      </c>
      <c r="H67" s="77"/>
      <c r="I67" s="78"/>
      <c r="J67" s="226"/>
      <c r="K67" s="227"/>
      <c r="L67" s="227"/>
      <c r="M67" s="227"/>
      <c r="N67" s="227"/>
      <c r="O67" s="227"/>
      <c r="P67" s="227"/>
      <c r="Q67" s="227"/>
      <c r="R67" s="227"/>
      <c r="S67" s="227"/>
      <c r="T67" s="227"/>
      <c r="U67" s="225"/>
      <c r="V67" s="226"/>
      <c r="W67" s="227"/>
      <c r="X67" s="227"/>
      <c r="Y67" s="227"/>
      <c r="Z67" s="227"/>
      <c r="AA67" s="227"/>
      <c r="AB67" s="227"/>
      <c r="AC67" s="227"/>
      <c r="AD67" s="227"/>
      <c r="AE67" s="227"/>
      <c r="AF67" s="227"/>
      <c r="AG67" s="225"/>
      <c r="AH67" s="228"/>
      <c r="AI67" s="227"/>
      <c r="AJ67" s="227"/>
      <c r="AK67" s="227"/>
      <c r="AL67" s="227"/>
      <c r="AM67" s="227"/>
      <c r="AN67" s="227"/>
      <c r="AO67" s="227"/>
      <c r="AP67" s="227"/>
      <c r="AQ67" s="227"/>
      <c r="AR67" s="227"/>
      <c r="AS67" s="225"/>
      <c r="AT67" s="228"/>
      <c r="AU67" s="227"/>
      <c r="AV67" s="227"/>
      <c r="AW67" s="227"/>
      <c r="AX67" s="227"/>
      <c r="AY67" s="227"/>
      <c r="AZ67" s="227"/>
      <c r="BA67" s="227"/>
      <c r="BB67" s="227"/>
      <c r="BC67" s="227"/>
      <c r="BD67" s="227"/>
      <c r="BE67" s="225"/>
      <c r="BF67" s="228"/>
      <c r="BG67" s="227"/>
      <c r="BH67" s="227"/>
      <c r="BI67" s="227"/>
      <c r="BJ67" s="227"/>
      <c r="BK67" s="227"/>
      <c r="BL67" s="227"/>
      <c r="BM67" s="227"/>
      <c r="BN67" s="227"/>
      <c r="BO67" s="227"/>
      <c r="BP67" s="227"/>
      <c r="BQ67" s="225"/>
      <c r="BR67" s="228"/>
      <c r="BS67" s="227"/>
      <c r="BT67" s="227"/>
      <c r="BU67" s="227"/>
      <c r="BV67" s="227"/>
      <c r="BW67" s="227"/>
      <c r="BX67" s="227"/>
      <c r="BY67" s="227"/>
      <c r="BZ67" s="227"/>
      <c r="CA67" s="227"/>
      <c r="CB67" s="227"/>
      <c r="CC67" s="225"/>
      <c r="CD67" s="41" t="s">
        <v>54</v>
      </c>
    </row>
    <row r="68" spans="1:82" ht="30">
      <c r="A68" s="41"/>
      <c r="B68" s="75" t="s">
        <v>137</v>
      </c>
      <c r="C68" s="131" t="s">
        <v>138</v>
      </c>
      <c r="D68" s="132" t="s">
        <v>64</v>
      </c>
      <c r="E68" s="266">
        <v>72</v>
      </c>
      <c r="F68" s="231"/>
      <c r="G68" s="76">
        <f t="shared" ref="G68:G69" si="40">+SUM(H68:CC68)</f>
        <v>0</v>
      </c>
      <c r="H68" s="77"/>
      <c r="I68" s="78"/>
      <c r="J68" s="226"/>
      <c r="K68" s="227"/>
      <c r="L68" s="227"/>
      <c r="M68" s="227"/>
      <c r="N68" s="227"/>
      <c r="O68" s="227"/>
      <c r="P68" s="227"/>
      <c r="Q68" s="227"/>
      <c r="R68" s="227"/>
      <c r="S68" s="227"/>
      <c r="T68" s="227"/>
      <c r="U68" s="225"/>
      <c r="V68" s="226"/>
      <c r="W68" s="227"/>
      <c r="X68" s="227"/>
      <c r="Y68" s="227"/>
      <c r="Z68" s="227"/>
      <c r="AA68" s="227"/>
      <c r="AB68" s="227"/>
      <c r="AC68" s="227"/>
      <c r="AD68" s="227"/>
      <c r="AE68" s="227"/>
      <c r="AF68" s="227"/>
      <c r="AG68" s="225"/>
      <c r="AH68" s="228"/>
      <c r="AI68" s="227"/>
      <c r="AJ68" s="227"/>
      <c r="AK68" s="227"/>
      <c r="AL68" s="227"/>
      <c r="AM68" s="227"/>
      <c r="AN68" s="227"/>
      <c r="AO68" s="227"/>
      <c r="AP68" s="227"/>
      <c r="AQ68" s="227"/>
      <c r="AR68" s="227"/>
      <c r="AS68" s="225"/>
      <c r="AT68" s="228"/>
      <c r="AU68" s="227"/>
      <c r="AV68" s="227"/>
      <c r="AW68" s="227"/>
      <c r="AX68" s="227"/>
      <c r="AY68" s="227"/>
      <c r="AZ68" s="227"/>
      <c r="BA68" s="227"/>
      <c r="BB68" s="227"/>
      <c r="BC68" s="227"/>
      <c r="BD68" s="227"/>
      <c r="BE68" s="225"/>
      <c r="BF68" s="228"/>
      <c r="BG68" s="227"/>
      <c r="BH68" s="227"/>
      <c r="BI68" s="227"/>
      <c r="BJ68" s="227"/>
      <c r="BK68" s="227"/>
      <c r="BL68" s="227"/>
      <c r="BM68" s="227"/>
      <c r="BN68" s="227"/>
      <c r="BO68" s="227"/>
      <c r="BP68" s="227"/>
      <c r="BQ68" s="225"/>
      <c r="BR68" s="228"/>
      <c r="BS68" s="227"/>
      <c r="BT68" s="227"/>
      <c r="BU68" s="227"/>
      <c r="BV68" s="227"/>
      <c r="BW68" s="227"/>
      <c r="BX68" s="227"/>
      <c r="BY68" s="227"/>
      <c r="BZ68" s="227"/>
      <c r="CA68" s="227"/>
      <c r="CB68" s="227"/>
      <c r="CC68" s="225"/>
      <c r="CD68" s="41" t="s">
        <v>54</v>
      </c>
    </row>
    <row r="69" spans="1:82" ht="15">
      <c r="A69" s="41"/>
      <c r="B69" s="75" t="s">
        <v>139</v>
      </c>
      <c r="C69" s="131" t="s">
        <v>930</v>
      </c>
      <c r="D69" s="132" t="s">
        <v>64</v>
      </c>
      <c r="E69" s="266">
        <v>72</v>
      </c>
      <c r="F69" s="231"/>
      <c r="G69" s="76">
        <f t="shared" si="40"/>
        <v>0</v>
      </c>
      <c r="H69" s="237"/>
      <c r="I69" s="239"/>
      <c r="J69" s="226"/>
      <c r="K69" s="227"/>
      <c r="L69" s="227"/>
      <c r="M69" s="227"/>
      <c r="N69" s="227"/>
      <c r="O69" s="227"/>
      <c r="P69" s="227"/>
      <c r="Q69" s="227"/>
      <c r="R69" s="227"/>
      <c r="S69" s="227"/>
      <c r="T69" s="227"/>
      <c r="U69" s="225"/>
      <c r="V69" s="226"/>
      <c r="W69" s="227"/>
      <c r="X69" s="227"/>
      <c r="Y69" s="227"/>
      <c r="Z69" s="227"/>
      <c r="AA69" s="227"/>
      <c r="AB69" s="227"/>
      <c r="AC69" s="227"/>
      <c r="AD69" s="227"/>
      <c r="AE69" s="227"/>
      <c r="AF69" s="227"/>
      <c r="AG69" s="225"/>
      <c r="AH69" s="228"/>
      <c r="AI69" s="227"/>
      <c r="AJ69" s="227"/>
      <c r="AK69" s="227"/>
      <c r="AL69" s="227"/>
      <c r="AM69" s="227"/>
      <c r="AN69" s="227"/>
      <c r="AO69" s="227"/>
      <c r="AP69" s="227"/>
      <c r="AQ69" s="227"/>
      <c r="AR69" s="227"/>
      <c r="AS69" s="225"/>
      <c r="AT69" s="228"/>
      <c r="AU69" s="227"/>
      <c r="AV69" s="227"/>
      <c r="AW69" s="227"/>
      <c r="AX69" s="227"/>
      <c r="AY69" s="227"/>
      <c r="AZ69" s="227"/>
      <c r="BA69" s="227"/>
      <c r="BB69" s="227"/>
      <c r="BC69" s="227"/>
      <c r="BD69" s="227"/>
      <c r="BE69" s="225"/>
      <c r="BF69" s="228"/>
      <c r="BG69" s="227"/>
      <c r="BH69" s="227"/>
      <c r="BI69" s="227"/>
      <c r="BJ69" s="227"/>
      <c r="BK69" s="227"/>
      <c r="BL69" s="227"/>
      <c r="BM69" s="227"/>
      <c r="BN69" s="227"/>
      <c r="BO69" s="227"/>
      <c r="BP69" s="227"/>
      <c r="BQ69" s="225"/>
      <c r="BR69" s="228"/>
      <c r="BS69" s="227"/>
      <c r="BT69" s="227"/>
      <c r="BU69" s="227"/>
      <c r="BV69" s="227"/>
      <c r="BW69" s="227"/>
      <c r="BX69" s="227"/>
      <c r="BY69" s="227"/>
      <c r="BZ69" s="227"/>
      <c r="CA69" s="227"/>
      <c r="CB69" s="227"/>
      <c r="CC69" s="225"/>
      <c r="CD69" s="41"/>
    </row>
    <row r="70" spans="1:82" ht="30">
      <c r="A70" s="41"/>
      <c r="B70" s="75" t="s">
        <v>141</v>
      </c>
      <c r="C70" s="131" t="s">
        <v>142</v>
      </c>
      <c r="D70" s="132" t="s">
        <v>64</v>
      </c>
      <c r="E70" s="266">
        <v>72</v>
      </c>
      <c r="F70" s="231"/>
      <c r="G70" s="76">
        <f t="shared" ref="G70" si="41">+SUM(H70:CC70)</f>
        <v>0</v>
      </c>
      <c r="H70" s="237"/>
      <c r="I70" s="239"/>
      <c r="J70" s="226"/>
      <c r="K70" s="227"/>
      <c r="L70" s="227"/>
      <c r="M70" s="227"/>
      <c r="N70" s="227"/>
      <c r="O70" s="227"/>
      <c r="P70" s="227"/>
      <c r="Q70" s="227"/>
      <c r="R70" s="227"/>
      <c r="S70" s="227"/>
      <c r="T70" s="227"/>
      <c r="U70" s="225"/>
      <c r="V70" s="226"/>
      <c r="W70" s="227"/>
      <c r="X70" s="227"/>
      <c r="Y70" s="227"/>
      <c r="Z70" s="227"/>
      <c r="AA70" s="227"/>
      <c r="AB70" s="227"/>
      <c r="AC70" s="227"/>
      <c r="AD70" s="227"/>
      <c r="AE70" s="227"/>
      <c r="AF70" s="227"/>
      <c r="AG70" s="225"/>
      <c r="AH70" s="228"/>
      <c r="AI70" s="227"/>
      <c r="AJ70" s="227"/>
      <c r="AK70" s="227"/>
      <c r="AL70" s="227"/>
      <c r="AM70" s="227"/>
      <c r="AN70" s="227"/>
      <c r="AO70" s="227"/>
      <c r="AP70" s="227"/>
      <c r="AQ70" s="227"/>
      <c r="AR70" s="227"/>
      <c r="AS70" s="225"/>
      <c r="AT70" s="228"/>
      <c r="AU70" s="227"/>
      <c r="AV70" s="227"/>
      <c r="AW70" s="227"/>
      <c r="AX70" s="227"/>
      <c r="AY70" s="227"/>
      <c r="AZ70" s="227"/>
      <c r="BA70" s="227"/>
      <c r="BB70" s="227"/>
      <c r="BC70" s="227"/>
      <c r="BD70" s="227"/>
      <c r="BE70" s="225"/>
      <c r="BF70" s="228"/>
      <c r="BG70" s="227"/>
      <c r="BH70" s="227"/>
      <c r="BI70" s="227"/>
      <c r="BJ70" s="227"/>
      <c r="BK70" s="227"/>
      <c r="BL70" s="227"/>
      <c r="BM70" s="227"/>
      <c r="BN70" s="227"/>
      <c r="BO70" s="227"/>
      <c r="BP70" s="227"/>
      <c r="BQ70" s="225"/>
      <c r="BR70" s="228"/>
      <c r="BS70" s="227"/>
      <c r="BT70" s="227"/>
      <c r="BU70" s="227"/>
      <c r="BV70" s="227"/>
      <c r="BW70" s="227"/>
      <c r="BX70" s="227"/>
      <c r="BY70" s="227"/>
      <c r="BZ70" s="227"/>
      <c r="CA70" s="227"/>
      <c r="CB70" s="227"/>
      <c r="CC70" s="225"/>
      <c r="CD70" s="41" t="s">
        <v>54</v>
      </c>
    </row>
    <row r="71" spans="1:82" ht="30">
      <c r="A71" s="41"/>
      <c r="B71" s="103" t="s">
        <v>143</v>
      </c>
      <c r="C71" s="286" t="s">
        <v>144</v>
      </c>
      <c r="D71" s="132"/>
      <c r="E71" s="266"/>
      <c r="F71" s="231"/>
      <c r="G71" s="76"/>
      <c r="H71" s="237"/>
      <c r="I71" s="239"/>
      <c r="J71" s="232"/>
      <c r="K71" s="234"/>
      <c r="L71" s="234"/>
      <c r="M71" s="234"/>
      <c r="N71" s="234"/>
      <c r="O71" s="234"/>
      <c r="P71" s="234"/>
      <c r="Q71" s="234"/>
      <c r="R71" s="234"/>
      <c r="S71" s="234"/>
      <c r="T71" s="234"/>
      <c r="U71" s="233"/>
      <c r="V71" s="232"/>
      <c r="W71" s="234"/>
      <c r="X71" s="234"/>
      <c r="Y71" s="234"/>
      <c r="Z71" s="234"/>
      <c r="AA71" s="234"/>
      <c r="AB71" s="234"/>
      <c r="AC71" s="234"/>
      <c r="AD71" s="234"/>
      <c r="AE71" s="234"/>
      <c r="AF71" s="234"/>
      <c r="AG71" s="233"/>
      <c r="AH71" s="235"/>
      <c r="AI71" s="234"/>
      <c r="AJ71" s="234"/>
      <c r="AK71" s="234"/>
      <c r="AL71" s="234"/>
      <c r="AM71" s="234"/>
      <c r="AN71" s="234"/>
      <c r="AO71" s="234"/>
      <c r="AP71" s="234"/>
      <c r="AQ71" s="234"/>
      <c r="AR71" s="234"/>
      <c r="AS71" s="233"/>
      <c r="AT71" s="235"/>
      <c r="AU71" s="234"/>
      <c r="AV71" s="234"/>
      <c r="AW71" s="234"/>
      <c r="AX71" s="234"/>
      <c r="AY71" s="234"/>
      <c r="AZ71" s="234"/>
      <c r="BA71" s="234"/>
      <c r="BB71" s="234"/>
      <c r="BC71" s="234"/>
      <c r="BD71" s="234"/>
      <c r="BE71" s="233"/>
      <c r="BF71" s="235"/>
      <c r="BG71" s="234"/>
      <c r="BH71" s="234"/>
      <c r="BI71" s="234"/>
      <c r="BJ71" s="234"/>
      <c r="BK71" s="234"/>
      <c r="BL71" s="234"/>
      <c r="BM71" s="234"/>
      <c r="BN71" s="234"/>
      <c r="BO71" s="234"/>
      <c r="BP71" s="234"/>
      <c r="BQ71" s="233"/>
      <c r="BR71" s="235"/>
      <c r="BS71" s="234"/>
      <c r="BT71" s="234"/>
      <c r="BU71" s="234"/>
      <c r="BV71" s="234"/>
      <c r="BW71" s="234"/>
      <c r="BX71" s="234"/>
      <c r="BY71" s="234"/>
      <c r="BZ71" s="234"/>
      <c r="CA71" s="234"/>
      <c r="CB71" s="234"/>
      <c r="CC71" s="233"/>
      <c r="CD71" s="41"/>
    </row>
    <row r="72" spans="1:82" ht="15">
      <c r="A72" s="41"/>
      <c r="B72" s="75" t="s">
        <v>145</v>
      </c>
      <c r="C72" s="131" t="s">
        <v>931</v>
      </c>
      <c r="D72" s="132" t="s">
        <v>64</v>
      </c>
      <c r="E72" s="266">
        <v>72</v>
      </c>
      <c r="F72" s="231"/>
      <c r="G72" s="76">
        <f t="shared" si="36"/>
        <v>0</v>
      </c>
      <c r="H72" s="237"/>
      <c r="I72" s="239"/>
      <c r="J72" s="226"/>
      <c r="K72" s="227"/>
      <c r="L72" s="227"/>
      <c r="M72" s="227"/>
      <c r="N72" s="227"/>
      <c r="O72" s="227"/>
      <c r="P72" s="227"/>
      <c r="Q72" s="227"/>
      <c r="R72" s="227"/>
      <c r="S72" s="227"/>
      <c r="T72" s="227"/>
      <c r="U72" s="225"/>
      <c r="V72" s="226"/>
      <c r="W72" s="227"/>
      <c r="X72" s="227"/>
      <c r="Y72" s="227"/>
      <c r="Z72" s="227"/>
      <c r="AA72" s="227"/>
      <c r="AB72" s="227"/>
      <c r="AC72" s="227"/>
      <c r="AD72" s="227"/>
      <c r="AE72" s="227"/>
      <c r="AF72" s="227"/>
      <c r="AG72" s="225"/>
      <c r="AH72" s="228"/>
      <c r="AI72" s="227"/>
      <c r="AJ72" s="227"/>
      <c r="AK72" s="227"/>
      <c r="AL72" s="227"/>
      <c r="AM72" s="227"/>
      <c r="AN72" s="227"/>
      <c r="AO72" s="227"/>
      <c r="AP72" s="227"/>
      <c r="AQ72" s="227"/>
      <c r="AR72" s="227"/>
      <c r="AS72" s="225"/>
      <c r="AT72" s="228"/>
      <c r="AU72" s="227"/>
      <c r="AV72" s="227"/>
      <c r="AW72" s="227"/>
      <c r="AX72" s="227"/>
      <c r="AY72" s="227"/>
      <c r="AZ72" s="227"/>
      <c r="BA72" s="227"/>
      <c r="BB72" s="227"/>
      <c r="BC72" s="227"/>
      <c r="BD72" s="227"/>
      <c r="BE72" s="225"/>
      <c r="BF72" s="228"/>
      <c r="BG72" s="227"/>
      <c r="BH72" s="227"/>
      <c r="BI72" s="227"/>
      <c r="BJ72" s="227"/>
      <c r="BK72" s="227"/>
      <c r="BL72" s="227"/>
      <c r="BM72" s="227"/>
      <c r="BN72" s="227"/>
      <c r="BO72" s="227"/>
      <c r="BP72" s="227"/>
      <c r="BQ72" s="225"/>
      <c r="BR72" s="228"/>
      <c r="BS72" s="227"/>
      <c r="BT72" s="227"/>
      <c r="BU72" s="227"/>
      <c r="BV72" s="227"/>
      <c r="BW72" s="227"/>
      <c r="BX72" s="227"/>
      <c r="BY72" s="227"/>
      <c r="BZ72" s="227"/>
      <c r="CA72" s="227"/>
      <c r="CB72" s="227"/>
      <c r="CC72" s="225"/>
      <c r="CD72" s="41" t="s">
        <v>54</v>
      </c>
    </row>
    <row r="73" spans="1:82" ht="15">
      <c r="A73" s="41"/>
      <c r="B73" s="75" t="s">
        <v>147</v>
      </c>
      <c r="C73" s="131" t="s">
        <v>148</v>
      </c>
      <c r="D73" s="132" t="s">
        <v>64</v>
      </c>
      <c r="E73" s="266">
        <v>72</v>
      </c>
      <c r="F73" s="231"/>
      <c r="G73" s="76">
        <f t="shared" si="36"/>
        <v>0</v>
      </c>
      <c r="H73" s="237"/>
      <c r="I73" s="239"/>
      <c r="J73" s="226"/>
      <c r="K73" s="227"/>
      <c r="L73" s="227"/>
      <c r="M73" s="227"/>
      <c r="N73" s="227"/>
      <c r="O73" s="227"/>
      <c r="P73" s="227"/>
      <c r="Q73" s="227"/>
      <c r="R73" s="227"/>
      <c r="S73" s="227"/>
      <c r="T73" s="227"/>
      <c r="U73" s="225"/>
      <c r="V73" s="226"/>
      <c r="W73" s="227"/>
      <c r="X73" s="227"/>
      <c r="Y73" s="227"/>
      <c r="Z73" s="227"/>
      <c r="AA73" s="227"/>
      <c r="AB73" s="227"/>
      <c r="AC73" s="227"/>
      <c r="AD73" s="227"/>
      <c r="AE73" s="227"/>
      <c r="AF73" s="227"/>
      <c r="AG73" s="225"/>
      <c r="AH73" s="228"/>
      <c r="AI73" s="227"/>
      <c r="AJ73" s="227"/>
      <c r="AK73" s="227"/>
      <c r="AL73" s="227"/>
      <c r="AM73" s="227"/>
      <c r="AN73" s="227"/>
      <c r="AO73" s="227"/>
      <c r="AP73" s="227"/>
      <c r="AQ73" s="227"/>
      <c r="AR73" s="227"/>
      <c r="AS73" s="225"/>
      <c r="AT73" s="228"/>
      <c r="AU73" s="227"/>
      <c r="AV73" s="227"/>
      <c r="AW73" s="227"/>
      <c r="AX73" s="227"/>
      <c r="AY73" s="227"/>
      <c r="AZ73" s="227"/>
      <c r="BA73" s="227"/>
      <c r="BB73" s="227"/>
      <c r="BC73" s="227"/>
      <c r="BD73" s="227"/>
      <c r="BE73" s="225"/>
      <c r="BF73" s="228"/>
      <c r="BG73" s="227"/>
      <c r="BH73" s="227"/>
      <c r="BI73" s="227"/>
      <c r="BJ73" s="227"/>
      <c r="BK73" s="227"/>
      <c r="BL73" s="227"/>
      <c r="BM73" s="227"/>
      <c r="BN73" s="227"/>
      <c r="BO73" s="227"/>
      <c r="BP73" s="227"/>
      <c r="BQ73" s="225"/>
      <c r="BR73" s="228"/>
      <c r="BS73" s="227"/>
      <c r="BT73" s="227"/>
      <c r="BU73" s="227"/>
      <c r="BV73" s="227"/>
      <c r="BW73" s="227"/>
      <c r="BX73" s="227"/>
      <c r="BY73" s="227"/>
      <c r="BZ73" s="227"/>
      <c r="CA73" s="227"/>
      <c r="CB73" s="227"/>
      <c r="CC73" s="225"/>
      <c r="CD73" s="41" t="s">
        <v>54</v>
      </c>
    </row>
    <row r="74" spans="1:82" ht="45">
      <c r="A74" s="41"/>
      <c r="B74" s="103" t="s">
        <v>149</v>
      </c>
      <c r="C74" s="286" t="s">
        <v>150</v>
      </c>
      <c r="D74" s="132"/>
      <c r="E74" s="266"/>
      <c r="F74" s="231"/>
      <c r="G74" s="76"/>
      <c r="H74" s="237"/>
      <c r="I74" s="239"/>
      <c r="J74" s="232"/>
      <c r="K74" s="234"/>
      <c r="L74" s="234"/>
      <c r="M74" s="234"/>
      <c r="N74" s="234"/>
      <c r="O74" s="234"/>
      <c r="P74" s="234"/>
      <c r="Q74" s="234"/>
      <c r="R74" s="234"/>
      <c r="S74" s="234"/>
      <c r="T74" s="234"/>
      <c r="U74" s="233"/>
      <c r="V74" s="232"/>
      <c r="W74" s="234"/>
      <c r="X74" s="234"/>
      <c r="Y74" s="234"/>
      <c r="Z74" s="234"/>
      <c r="AA74" s="234"/>
      <c r="AB74" s="234"/>
      <c r="AC74" s="234"/>
      <c r="AD74" s="234"/>
      <c r="AE74" s="234"/>
      <c r="AF74" s="234"/>
      <c r="AG74" s="233"/>
      <c r="AH74" s="235"/>
      <c r="AI74" s="234"/>
      <c r="AJ74" s="234"/>
      <c r="AK74" s="234"/>
      <c r="AL74" s="234"/>
      <c r="AM74" s="234"/>
      <c r="AN74" s="234"/>
      <c r="AO74" s="234"/>
      <c r="AP74" s="234"/>
      <c r="AQ74" s="234"/>
      <c r="AR74" s="234"/>
      <c r="AS74" s="233"/>
      <c r="AT74" s="235"/>
      <c r="AU74" s="234"/>
      <c r="AV74" s="234"/>
      <c r="AW74" s="234"/>
      <c r="AX74" s="234"/>
      <c r="AY74" s="234"/>
      <c r="AZ74" s="234"/>
      <c r="BA74" s="234"/>
      <c r="BB74" s="234"/>
      <c r="BC74" s="234"/>
      <c r="BD74" s="234"/>
      <c r="BE74" s="233"/>
      <c r="BF74" s="235"/>
      <c r="BG74" s="234"/>
      <c r="BH74" s="234"/>
      <c r="BI74" s="234"/>
      <c r="BJ74" s="234"/>
      <c r="BK74" s="234"/>
      <c r="BL74" s="234"/>
      <c r="BM74" s="234"/>
      <c r="BN74" s="234"/>
      <c r="BO74" s="234"/>
      <c r="BP74" s="234"/>
      <c r="BQ74" s="233"/>
      <c r="BR74" s="235"/>
      <c r="BS74" s="234"/>
      <c r="BT74" s="234"/>
      <c r="BU74" s="234"/>
      <c r="BV74" s="234"/>
      <c r="BW74" s="234"/>
      <c r="BX74" s="234"/>
      <c r="BY74" s="234"/>
      <c r="BZ74" s="234"/>
      <c r="CA74" s="234"/>
      <c r="CB74" s="234"/>
      <c r="CC74" s="233"/>
      <c r="CD74" s="41"/>
    </row>
    <row r="75" spans="1:82" ht="16" customHeight="1">
      <c r="A75" s="41"/>
      <c r="B75" s="75" t="s">
        <v>151</v>
      </c>
      <c r="C75" s="131" t="s">
        <v>152</v>
      </c>
      <c r="D75" s="132" t="s">
        <v>64</v>
      </c>
      <c r="E75" s="266">
        <v>72</v>
      </c>
      <c r="F75" s="231"/>
      <c r="G75" s="76">
        <f t="shared" si="36"/>
        <v>0</v>
      </c>
      <c r="H75" s="237"/>
      <c r="I75" s="239"/>
      <c r="J75" s="226"/>
      <c r="K75" s="227"/>
      <c r="L75" s="227"/>
      <c r="M75" s="227"/>
      <c r="N75" s="227"/>
      <c r="O75" s="227"/>
      <c r="P75" s="227"/>
      <c r="Q75" s="227"/>
      <c r="R75" s="227"/>
      <c r="S75" s="227"/>
      <c r="T75" s="227"/>
      <c r="U75" s="225"/>
      <c r="V75" s="226"/>
      <c r="W75" s="227"/>
      <c r="X75" s="227"/>
      <c r="Y75" s="227"/>
      <c r="Z75" s="227"/>
      <c r="AA75" s="227"/>
      <c r="AB75" s="227"/>
      <c r="AC75" s="227"/>
      <c r="AD75" s="227"/>
      <c r="AE75" s="227"/>
      <c r="AF75" s="227"/>
      <c r="AG75" s="225"/>
      <c r="AH75" s="228"/>
      <c r="AI75" s="227"/>
      <c r="AJ75" s="227"/>
      <c r="AK75" s="227"/>
      <c r="AL75" s="227"/>
      <c r="AM75" s="227"/>
      <c r="AN75" s="227"/>
      <c r="AO75" s="227"/>
      <c r="AP75" s="227"/>
      <c r="AQ75" s="227"/>
      <c r="AR75" s="227"/>
      <c r="AS75" s="225"/>
      <c r="AT75" s="228"/>
      <c r="AU75" s="227"/>
      <c r="AV75" s="227"/>
      <c r="AW75" s="227"/>
      <c r="AX75" s="227"/>
      <c r="AY75" s="227"/>
      <c r="AZ75" s="227"/>
      <c r="BA75" s="227"/>
      <c r="BB75" s="227"/>
      <c r="BC75" s="227"/>
      <c r="BD75" s="227"/>
      <c r="BE75" s="225"/>
      <c r="BF75" s="228"/>
      <c r="BG75" s="227"/>
      <c r="BH75" s="227"/>
      <c r="BI75" s="227"/>
      <c r="BJ75" s="227"/>
      <c r="BK75" s="227"/>
      <c r="BL75" s="227"/>
      <c r="BM75" s="227"/>
      <c r="BN75" s="227"/>
      <c r="BO75" s="227"/>
      <c r="BP75" s="227"/>
      <c r="BQ75" s="225"/>
      <c r="BR75" s="228"/>
      <c r="BS75" s="227"/>
      <c r="BT75" s="227"/>
      <c r="BU75" s="227"/>
      <c r="BV75" s="227"/>
      <c r="BW75" s="227"/>
      <c r="BX75" s="227"/>
      <c r="BY75" s="227"/>
      <c r="BZ75" s="227"/>
      <c r="CA75" s="227"/>
      <c r="CB75" s="227"/>
      <c r="CC75" s="225"/>
      <c r="CD75" s="41" t="s">
        <v>54</v>
      </c>
    </row>
    <row r="76" spans="1:82" ht="16" customHeight="1">
      <c r="A76" s="41"/>
      <c r="B76" s="75" t="s">
        <v>153</v>
      </c>
      <c r="C76" s="131" t="s">
        <v>154</v>
      </c>
      <c r="D76" s="132" t="s">
        <v>64</v>
      </c>
      <c r="E76" s="266">
        <v>72</v>
      </c>
      <c r="F76" s="231"/>
      <c r="G76" s="76">
        <f t="shared" si="36"/>
        <v>0</v>
      </c>
      <c r="H76" s="237"/>
      <c r="I76" s="239"/>
      <c r="J76" s="226"/>
      <c r="K76" s="227"/>
      <c r="L76" s="227"/>
      <c r="M76" s="227"/>
      <c r="N76" s="227"/>
      <c r="O76" s="227"/>
      <c r="P76" s="227"/>
      <c r="Q76" s="227"/>
      <c r="R76" s="227"/>
      <c r="S76" s="227"/>
      <c r="T76" s="227"/>
      <c r="U76" s="225"/>
      <c r="V76" s="226"/>
      <c r="W76" s="227"/>
      <c r="X76" s="227"/>
      <c r="Y76" s="227"/>
      <c r="Z76" s="227"/>
      <c r="AA76" s="227"/>
      <c r="AB76" s="227"/>
      <c r="AC76" s="227"/>
      <c r="AD76" s="227"/>
      <c r="AE76" s="227"/>
      <c r="AF76" s="227"/>
      <c r="AG76" s="225"/>
      <c r="AH76" s="228"/>
      <c r="AI76" s="227"/>
      <c r="AJ76" s="227"/>
      <c r="AK76" s="227"/>
      <c r="AL76" s="227"/>
      <c r="AM76" s="227"/>
      <c r="AN76" s="227"/>
      <c r="AO76" s="227"/>
      <c r="AP76" s="227"/>
      <c r="AQ76" s="227"/>
      <c r="AR76" s="227"/>
      <c r="AS76" s="225"/>
      <c r="AT76" s="228"/>
      <c r="AU76" s="227"/>
      <c r="AV76" s="227"/>
      <c r="AW76" s="227"/>
      <c r="AX76" s="227"/>
      <c r="AY76" s="227"/>
      <c r="AZ76" s="227"/>
      <c r="BA76" s="227"/>
      <c r="BB76" s="227"/>
      <c r="BC76" s="227"/>
      <c r="BD76" s="227"/>
      <c r="BE76" s="225"/>
      <c r="BF76" s="228"/>
      <c r="BG76" s="227"/>
      <c r="BH76" s="227"/>
      <c r="BI76" s="227"/>
      <c r="BJ76" s="227"/>
      <c r="BK76" s="227"/>
      <c r="BL76" s="227"/>
      <c r="BM76" s="227"/>
      <c r="BN76" s="227"/>
      <c r="BO76" s="227"/>
      <c r="BP76" s="227"/>
      <c r="BQ76" s="225"/>
      <c r="BR76" s="228"/>
      <c r="BS76" s="227"/>
      <c r="BT76" s="227"/>
      <c r="BU76" s="227"/>
      <c r="BV76" s="227"/>
      <c r="BW76" s="227"/>
      <c r="BX76" s="227"/>
      <c r="BY76" s="227"/>
      <c r="BZ76" s="227"/>
      <c r="CA76" s="227"/>
      <c r="CB76" s="227"/>
      <c r="CC76" s="225"/>
      <c r="CD76" s="41" t="s">
        <v>54</v>
      </c>
    </row>
    <row r="77" spans="1:82" ht="16" customHeight="1">
      <c r="A77" s="41"/>
      <c r="B77" s="75" t="s">
        <v>155</v>
      </c>
      <c r="C77" s="131" t="s">
        <v>156</v>
      </c>
      <c r="D77" s="132" t="s">
        <v>64</v>
      </c>
      <c r="E77" s="266">
        <v>72</v>
      </c>
      <c r="F77" s="231"/>
      <c r="G77" s="76">
        <f t="shared" si="36"/>
        <v>0</v>
      </c>
      <c r="H77" s="237"/>
      <c r="I77" s="239"/>
      <c r="J77" s="226"/>
      <c r="K77" s="227"/>
      <c r="L77" s="227"/>
      <c r="M77" s="227"/>
      <c r="N77" s="227"/>
      <c r="O77" s="227"/>
      <c r="P77" s="227"/>
      <c r="Q77" s="227"/>
      <c r="R77" s="227"/>
      <c r="S77" s="227"/>
      <c r="T77" s="227"/>
      <c r="U77" s="225"/>
      <c r="V77" s="226"/>
      <c r="W77" s="227"/>
      <c r="X77" s="227"/>
      <c r="Y77" s="227"/>
      <c r="Z77" s="227"/>
      <c r="AA77" s="227"/>
      <c r="AB77" s="227"/>
      <c r="AC77" s="227"/>
      <c r="AD77" s="227"/>
      <c r="AE77" s="227"/>
      <c r="AF77" s="227"/>
      <c r="AG77" s="225"/>
      <c r="AH77" s="228"/>
      <c r="AI77" s="227"/>
      <c r="AJ77" s="227"/>
      <c r="AK77" s="227"/>
      <c r="AL77" s="227"/>
      <c r="AM77" s="227"/>
      <c r="AN77" s="227"/>
      <c r="AO77" s="227"/>
      <c r="AP77" s="227"/>
      <c r="AQ77" s="227"/>
      <c r="AR77" s="227"/>
      <c r="AS77" s="225"/>
      <c r="AT77" s="228"/>
      <c r="AU77" s="227"/>
      <c r="AV77" s="227"/>
      <c r="AW77" s="227"/>
      <c r="AX77" s="227"/>
      <c r="AY77" s="227"/>
      <c r="AZ77" s="227"/>
      <c r="BA77" s="227"/>
      <c r="BB77" s="227"/>
      <c r="BC77" s="227"/>
      <c r="BD77" s="227"/>
      <c r="BE77" s="225"/>
      <c r="BF77" s="228"/>
      <c r="BG77" s="227"/>
      <c r="BH77" s="227"/>
      <c r="BI77" s="227"/>
      <c r="BJ77" s="227"/>
      <c r="BK77" s="227"/>
      <c r="BL77" s="227"/>
      <c r="BM77" s="227"/>
      <c r="BN77" s="227"/>
      <c r="BO77" s="227"/>
      <c r="BP77" s="227"/>
      <c r="BQ77" s="225"/>
      <c r="BR77" s="228"/>
      <c r="BS77" s="227"/>
      <c r="BT77" s="227"/>
      <c r="BU77" s="227"/>
      <c r="BV77" s="227"/>
      <c r="BW77" s="227"/>
      <c r="BX77" s="227"/>
      <c r="BY77" s="227"/>
      <c r="BZ77" s="227"/>
      <c r="CA77" s="227"/>
      <c r="CB77" s="227"/>
      <c r="CC77" s="225"/>
      <c r="CD77" s="41" t="s">
        <v>54</v>
      </c>
    </row>
    <row r="78" spans="1:82" ht="16" customHeight="1">
      <c r="A78" s="41"/>
      <c r="B78" s="75" t="s">
        <v>157</v>
      </c>
      <c r="C78" s="131" t="s">
        <v>158</v>
      </c>
      <c r="D78" s="132" t="s">
        <v>64</v>
      </c>
      <c r="E78" s="266">
        <v>72</v>
      </c>
      <c r="F78" s="231"/>
      <c r="G78" s="76">
        <f t="shared" si="36"/>
        <v>0</v>
      </c>
      <c r="H78" s="77"/>
      <c r="I78" s="78"/>
      <c r="J78" s="226"/>
      <c r="K78" s="227"/>
      <c r="L78" s="227"/>
      <c r="M78" s="227"/>
      <c r="N78" s="227"/>
      <c r="O78" s="227"/>
      <c r="P78" s="227"/>
      <c r="Q78" s="227"/>
      <c r="R78" s="227"/>
      <c r="S78" s="227"/>
      <c r="T78" s="227"/>
      <c r="U78" s="225"/>
      <c r="V78" s="226"/>
      <c r="W78" s="227"/>
      <c r="X78" s="227"/>
      <c r="Y78" s="227"/>
      <c r="Z78" s="227"/>
      <c r="AA78" s="227"/>
      <c r="AB78" s="227"/>
      <c r="AC78" s="227"/>
      <c r="AD78" s="227"/>
      <c r="AE78" s="227"/>
      <c r="AF78" s="227"/>
      <c r="AG78" s="225"/>
      <c r="AH78" s="228"/>
      <c r="AI78" s="227"/>
      <c r="AJ78" s="227"/>
      <c r="AK78" s="227"/>
      <c r="AL78" s="227"/>
      <c r="AM78" s="227"/>
      <c r="AN78" s="227"/>
      <c r="AO78" s="227"/>
      <c r="AP78" s="227"/>
      <c r="AQ78" s="227"/>
      <c r="AR78" s="227"/>
      <c r="AS78" s="225"/>
      <c r="AT78" s="228"/>
      <c r="AU78" s="227"/>
      <c r="AV78" s="227"/>
      <c r="AW78" s="227"/>
      <c r="AX78" s="227"/>
      <c r="AY78" s="227"/>
      <c r="AZ78" s="227"/>
      <c r="BA78" s="227"/>
      <c r="BB78" s="227"/>
      <c r="BC78" s="227"/>
      <c r="BD78" s="227"/>
      <c r="BE78" s="225"/>
      <c r="BF78" s="228"/>
      <c r="BG78" s="227"/>
      <c r="BH78" s="227"/>
      <c r="BI78" s="227"/>
      <c r="BJ78" s="227"/>
      <c r="BK78" s="227"/>
      <c r="BL78" s="227"/>
      <c r="BM78" s="227"/>
      <c r="BN78" s="227"/>
      <c r="BO78" s="227"/>
      <c r="BP78" s="227"/>
      <c r="BQ78" s="225"/>
      <c r="BR78" s="228"/>
      <c r="BS78" s="227"/>
      <c r="BT78" s="227"/>
      <c r="BU78" s="227"/>
      <c r="BV78" s="227"/>
      <c r="BW78" s="227"/>
      <c r="BX78" s="227"/>
      <c r="BY78" s="227"/>
      <c r="BZ78" s="227"/>
      <c r="CA78" s="227"/>
      <c r="CB78" s="227"/>
      <c r="CC78" s="225"/>
      <c r="CD78" s="41" t="s">
        <v>54</v>
      </c>
    </row>
    <row r="79" spans="1:82" ht="16" customHeight="1">
      <c r="A79" s="41"/>
      <c r="B79" s="75" t="s">
        <v>159</v>
      </c>
      <c r="C79" s="131" t="s">
        <v>160</v>
      </c>
      <c r="D79" s="132" t="s">
        <v>64</v>
      </c>
      <c r="E79" s="266">
        <v>72</v>
      </c>
      <c r="F79" s="231"/>
      <c r="G79" s="76">
        <f t="shared" si="36"/>
        <v>0</v>
      </c>
      <c r="H79" s="77"/>
      <c r="I79" s="78"/>
      <c r="J79" s="226"/>
      <c r="K79" s="227"/>
      <c r="L79" s="227"/>
      <c r="M79" s="227"/>
      <c r="N79" s="227"/>
      <c r="O79" s="227"/>
      <c r="P79" s="227"/>
      <c r="Q79" s="227"/>
      <c r="R79" s="227"/>
      <c r="S79" s="227"/>
      <c r="T79" s="227"/>
      <c r="U79" s="225"/>
      <c r="V79" s="226"/>
      <c r="W79" s="227"/>
      <c r="X79" s="227"/>
      <c r="Y79" s="227"/>
      <c r="Z79" s="227"/>
      <c r="AA79" s="227"/>
      <c r="AB79" s="227"/>
      <c r="AC79" s="227"/>
      <c r="AD79" s="227"/>
      <c r="AE79" s="227"/>
      <c r="AF79" s="227"/>
      <c r="AG79" s="225"/>
      <c r="AH79" s="228"/>
      <c r="AI79" s="227"/>
      <c r="AJ79" s="227"/>
      <c r="AK79" s="227"/>
      <c r="AL79" s="227"/>
      <c r="AM79" s="227"/>
      <c r="AN79" s="227"/>
      <c r="AO79" s="227"/>
      <c r="AP79" s="227"/>
      <c r="AQ79" s="227"/>
      <c r="AR79" s="227"/>
      <c r="AS79" s="225"/>
      <c r="AT79" s="228"/>
      <c r="AU79" s="227"/>
      <c r="AV79" s="227"/>
      <c r="AW79" s="227"/>
      <c r="AX79" s="227"/>
      <c r="AY79" s="227"/>
      <c r="AZ79" s="227"/>
      <c r="BA79" s="227"/>
      <c r="BB79" s="227"/>
      <c r="BC79" s="227"/>
      <c r="BD79" s="227"/>
      <c r="BE79" s="225"/>
      <c r="BF79" s="228"/>
      <c r="BG79" s="227"/>
      <c r="BH79" s="227"/>
      <c r="BI79" s="227"/>
      <c r="BJ79" s="227"/>
      <c r="BK79" s="227"/>
      <c r="BL79" s="227"/>
      <c r="BM79" s="227"/>
      <c r="BN79" s="227"/>
      <c r="BO79" s="227"/>
      <c r="BP79" s="227"/>
      <c r="BQ79" s="225"/>
      <c r="BR79" s="228"/>
      <c r="BS79" s="227"/>
      <c r="BT79" s="227"/>
      <c r="BU79" s="227"/>
      <c r="BV79" s="227"/>
      <c r="BW79" s="227"/>
      <c r="BX79" s="227"/>
      <c r="BY79" s="227"/>
      <c r="BZ79" s="227"/>
      <c r="CA79" s="227"/>
      <c r="CB79" s="227"/>
      <c r="CC79" s="225"/>
      <c r="CD79" s="41" t="s">
        <v>54</v>
      </c>
    </row>
    <row r="80" spans="1:82" ht="16" customHeight="1">
      <c r="A80" s="41"/>
      <c r="B80" s="103" t="s">
        <v>161</v>
      </c>
      <c r="C80" s="286" t="s">
        <v>162</v>
      </c>
      <c r="D80" s="132"/>
      <c r="E80" s="266"/>
      <c r="F80" s="231"/>
      <c r="G80" s="76"/>
      <c r="H80" s="77"/>
      <c r="I80" s="78"/>
      <c r="J80" s="232"/>
      <c r="K80" s="234"/>
      <c r="L80" s="234"/>
      <c r="M80" s="234"/>
      <c r="N80" s="234"/>
      <c r="O80" s="234"/>
      <c r="P80" s="234"/>
      <c r="Q80" s="234"/>
      <c r="R80" s="234"/>
      <c r="S80" s="234"/>
      <c r="T80" s="234"/>
      <c r="U80" s="233"/>
      <c r="V80" s="232"/>
      <c r="W80" s="234"/>
      <c r="X80" s="234"/>
      <c r="Y80" s="234"/>
      <c r="Z80" s="234"/>
      <c r="AA80" s="234"/>
      <c r="AB80" s="234"/>
      <c r="AC80" s="234"/>
      <c r="AD80" s="234"/>
      <c r="AE80" s="234"/>
      <c r="AF80" s="234"/>
      <c r="AG80" s="233"/>
      <c r="AH80" s="235"/>
      <c r="AI80" s="234"/>
      <c r="AJ80" s="234"/>
      <c r="AK80" s="234"/>
      <c r="AL80" s="234"/>
      <c r="AM80" s="234"/>
      <c r="AN80" s="234"/>
      <c r="AO80" s="234"/>
      <c r="AP80" s="234"/>
      <c r="AQ80" s="234"/>
      <c r="AR80" s="234"/>
      <c r="AS80" s="233"/>
      <c r="AT80" s="235"/>
      <c r="AU80" s="234"/>
      <c r="AV80" s="234"/>
      <c r="AW80" s="234"/>
      <c r="AX80" s="234"/>
      <c r="AY80" s="234"/>
      <c r="AZ80" s="234"/>
      <c r="BA80" s="234"/>
      <c r="BB80" s="234"/>
      <c r="BC80" s="234"/>
      <c r="BD80" s="234"/>
      <c r="BE80" s="233"/>
      <c r="BF80" s="235"/>
      <c r="BG80" s="234"/>
      <c r="BH80" s="234"/>
      <c r="BI80" s="234"/>
      <c r="BJ80" s="234"/>
      <c r="BK80" s="234"/>
      <c r="BL80" s="234"/>
      <c r="BM80" s="234"/>
      <c r="BN80" s="234"/>
      <c r="BO80" s="234"/>
      <c r="BP80" s="234"/>
      <c r="BQ80" s="233"/>
      <c r="BR80" s="235"/>
      <c r="BS80" s="234"/>
      <c r="BT80" s="234"/>
      <c r="BU80" s="234"/>
      <c r="BV80" s="234"/>
      <c r="BW80" s="234"/>
      <c r="BX80" s="234"/>
      <c r="BY80" s="234"/>
      <c r="BZ80" s="234"/>
      <c r="CA80" s="234"/>
      <c r="CB80" s="234"/>
      <c r="CC80" s="233"/>
      <c r="CD80" s="41"/>
    </row>
    <row r="81" spans="1:82" ht="15">
      <c r="A81" s="41"/>
      <c r="B81" s="75" t="s">
        <v>163</v>
      </c>
      <c r="C81" s="131" t="s">
        <v>164</v>
      </c>
      <c r="D81" s="132" t="s">
        <v>64</v>
      </c>
      <c r="E81" s="266">
        <v>72</v>
      </c>
      <c r="F81" s="231"/>
      <c r="G81" s="76">
        <f t="shared" si="36"/>
        <v>0</v>
      </c>
      <c r="H81" s="77"/>
      <c r="I81" s="78"/>
      <c r="J81" s="226"/>
      <c r="K81" s="227"/>
      <c r="L81" s="227"/>
      <c r="M81" s="227"/>
      <c r="N81" s="227"/>
      <c r="O81" s="227"/>
      <c r="P81" s="227"/>
      <c r="Q81" s="227"/>
      <c r="R81" s="227"/>
      <c r="S81" s="227"/>
      <c r="T81" s="227"/>
      <c r="U81" s="225"/>
      <c r="V81" s="226"/>
      <c r="W81" s="227"/>
      <c r="X81" s="227"/>
      <c r="Y81" s="227"/>
      <c r="Z81" s="227"/>
      <c r="AA81" s="227"/>
      <c r="AB81" s="227"/>
      <c r="AC81" s="227"/>
      <c r="AD81" s="227"/>
      <c r="AE81" s="227"/>
      <c r="AF81" s="227"/>
      <c r="AG81" s="225"/>
      <c r="AH81" s="228"/>
      <c r="AI81" s="227"/>
      <c r="AJ81" s="227"/>
      <c r="AK81" s="227"/>
      <c r="AL81" s="227"/>
      <c r="AM81" s="227"/>
      <c r="AN81" s="227"/>
      <c r="AO81" s="227"/>
      <c r="AP81" s="227"/>
      <c r="AQ81" s="227"/>
      <c r="AR81" s="227"/>
      <c r="AS81" s="225"/>
      <c r="AT81" s="228"/>
      <c r="AU81" s="227"/>
      <c r="AV81" s="227"/>
      <c r="AW81" s="227"/>
      <c r="AX81" s="227"/>
      <c r="AY81" s="227"/>
      <c r="AZ81" s="227"/>
      <c r="BA81" s="227"/>
      <c r="BB81" s="227"/>
      <c r="BC81" s="227"/>
      <c r="BD81" s="227"/>
      <c r="BE81" s="225"/>
      <c r="BF81" s="228"/>
      <c r="BG81" s="227"/>
      <c r="BH81" s="227"/>
      <c r="BI81" s="227"/>
      <c r="BJ81" s="227"/>
      <c r="BK81" s="227"/>
      <c r="BL81" s="227"/>
      <c r="BM81" s="227"/>
      <c r="BN81" s="227"/>
      <c r="BO81" s="227"/>
      <c r="BP81" s="227"/>
      <c r="BQ81" s="225"/>
      <c r="BR81" s="228"/>
      <c r="BS81" s="227"/>
      <c r="BT81" s="227"/>
      <c r="BU81" s="227"/>
      <c r="BV81" s="227"/>
      <c r="BW81" s="227"/>
      <c r="BX81" s="227"/>
      <c r="BY81" s="227"/>
      <c r="BZ81" s="227"/>
      <c r="CA81" s="227"/>
      <c r="CB81" s="227"/>
      <c r="CC81" s="225"/>
      <c r="CD81" s="41" t="s">
        <v>54</v>
      </c>
    </row>
    <row r="82" spans="1:82" ht="15">
      <c r="A82" s="41"/>
      <c r="B82" s="75" t="s">
        <v>165</v>
      </c>
      <c r="C82" s="131" t="s">
        <v>166</v>
      </c>
      <c r="D82" s="132" t="s">
        <v>64</v>
      </c>
      <c r="E82" s="266">
        <v>72</v>
      </c>
      <c r="F82" s="231"/>
      <c r="G82" s="76">
        <f t="shared" si="36"/>
        <v>0</v>
      </c>
      <c r="H82" s="77"/>
      <c r="I82" s="78"/>
      <c r="J82" s="226"/>
      <c r="K82" s="227"/>
      <c r="L82" s="227"/>
      <c r="M82" s="227"/>
      <c r="N82" s="227"/>
      <c r="O82" s="227"/>
      <c r="P82" s="227"/>
      <c r="Q82" s="227"/>
      <c r="R82" s="227"/>
      <c r="S82" s="227"/>
      <c r="T82" s="227"/>
      <c r="U82" s="225"/>
      <c r="V82" s="226"/>
      <c r="W82" s="227"/>
      <c r="X82" s="227"/>
      <c r="Y82" s="227"/>
      <c r="Z82" s="227"/>
      <c r="AA82" s="227"/>
      <c r="AB82" s="227"/>
      <c r="AC82" s="227"/>
      <c r="AD82" s="227"/>
      <c r="AE82" s="227"/>
      <c r="AF82" s="227"/>
      <c r="AG82" s="225"/>
      <c r="AH82" s="228"/>
      <c r="AI82" s="227"/>
      <c r="AJ82" s="227"/>
      <c r="AK82" s="227"/>
      <c r="AL82" s="227"/>
      <c r="AM82" s="227"/>
      <c r="AN82" s="227"/>
      <c r="AO82" s="227"/>
      <c r="AP82" s="227"/>
      <c r="AQ82" s="227"/>
      <c r="AR82" s="227"/>
      <c r="AS82" s="225"/>
      <c r="AT82" s="228"/>
      <c r="AU82" s="227"/>
      <c r="AV82" s="227"/>
      <c r="AW82" s="227"/>
      <c r="AX82" s="227"/>
      <c r="AY82" s="227"/>
      <c r="AZ82" s="227"/>
      <c r="BA82" s="227"/>
      <c r="BB82" s="227"/>
      <c r="BC82" s="227"/>
      <c r="BD82" s="227"/>
      <c r="BE82" s="225"/>
      <c r="BF82" s="228"/>
      <c r="BG82" s="227"/>
      <c r="BH82" s="227"/>
      <c r="BI82" s="227"/>
      <c r="BJ82" s="227"/>
      <c r="BK82" s="227"/>
      <c r="BL82" s="227"/>
      <c r="BM82" s="227"/>
      <c r="BN82" s="227"/>
      <c r="BO82" s="227"/>
      <c r="BP82" s="227"/>
      <c r="BQ82" s="225"/>
      <c r="BR82" s="228"/>
      <c r="BS82" s="227"/>
      <c r="BT82" s="227"/>
      <c r="BU82" s="227"/>
      <c r="BV82" s="227"/>
      <c r="BW82" s="227"/>
      <c r="BX82" s="227"/>
      <c r="BY82" s="227"/>
      <c r="BZ82" s="227"/>
      <c r="CA82" s="227"/>
      <c r="CB82" s="227"/>
      <c r="CC82" s="225"/>
      <c r="CD82" s="41" t="s">
        <v>54</v>
      </c>
    </row>
    <row r="83" spans="1:82" ht="15">
      <c r="A83" s="41"/>
      <c r="B83" s="75" t="s">
        <v>167</v>
      </c>
      <c r="C83" s="131" t="s">
        <v>168</v>
      </c>
      <c r="D83" s="132" t="s">
        <v>64</v>
      </c>
      <c r="E83" s="266">
        <v>72</v>
      </c>
      <c r="F83" s="231"/>
      <c r="G83" s="76">
        <f t="shared" si="36"/>
        <v>0</v>
      </c>
      <c r="H83" s="77"/>
      <c r="I83" s="78"/>
      <c r="J83" s="226"/>
      <c r="K83" s="227"/>
      <c r="L83" s="227"/>
      <c r="M83" s="227"/>
      <c r="N83" s="227"/>
      <c r="O83" s="227"/>
      <c r="P83" s="227"/>
      <c r="Q83" s="227"/>
      <c r="R83" s="227"/>
      <c r="S83" s="227"/>
      <c r="T83" s="227"/>
      <c r="U83" s="225"/>
      <c r="V83" s="226"/>
      <c r="W83" s="227"/>
      <c r="X83" s="227"/>
      <c r="Y83" s="227"/>
      <c r="Z83" s="227"/>
      <c r="AA83" s="227"/>
      <c r="AB83" s="227"/>
      <c r="AC83" s="227"/>
      <c r="AD83" s="227"/>
      <c r="AE83" s="227"/>
      <c r="AF83" s="227"/>
      <c r="AG83" s="225"/>
      <c r="AH83" s="228"/>
      <c r="AI83" s="227"/>
      <c r="AJ83" s="227"/>
      <c r="AK83" s="227"/>
      <c r="AL83" s="227"/>
      <c r="AM83" s="227"/>
      <c r="AN83" s="227"/>
      <c r="AO83" s="227"/>
      <c r="AP83" s="227"/>
      <c r="AQ83" s="227"/>
      <c r="AR83" s="227"/>
      <c r="AS83" s="225"/>
      <c r="AT83" s="228"/>
      <c r="AU83" s="227"/>
      <c r="AV83" s="227"/>
      <c r="AW83" s="227"/>
      <c r="AX83" s="227"/>
      <c r="AY83" s="227"/>
      <c r="AZ83" s="227"/>
      <c r="BA83" s="227"/>
      <c r="BB83" s="227"/>
      <c r="BC83" s="227"/>
      <c r="BD83" s="227"/>
      <c r="BE83" s="225"/>
      <c r="BF83" s="228"/>
      <c r="BG83" s="227"/>
      <c r="BH83" s="227"/>
      <c r="BI83" s="227"/>
      <c r="BJ83" s="227"/>
      <c r="BK83" s="227"/>
      <c r="BL83" s="227"/>
      <c r="BM83" s="227"/>
      <c r="BN83" s="227"/>
      <c r="BO83" s="227"/>
      <c r="BP83" s="227"/>
      <c r="BQ83" s="225"/>
      <c r="BR83" s="228"/>
      <c r="BS83" s="227"/>
      <c r="BT83" s="227"/>
      <c r="BU83" s="227"/>
      <c r="BV83" s="227"/>
      <c r="BW83" s="227"/>
      <c r="BX83" s="227"/>
      <c r="BY83" s="227"/>
      <c r="BZ83" s="227"/>
      <c r="CA83" s="227"/>
      <c r="CB83" s="227"/>
      <c r="CC83" s="225"/>
      <c r="CD83" s="41" t="s">
        <v>54</v>
      </c>
    </row>
    <row r="84" spans="1:82" ht="15">
      <c r="A84" s="179"/>
      <c r="B84" s="180" t="s">
        <v>169</v>
      </c>
      <c r="C84" s="181" t="s">
        <v>170</v>
      </c>
      <c r="D84" s="182" t="s">
        <v>64</v>
      </c>
      <c r="E84" s="334">
        <v>0</v>
      </c>
      <c r="F84" s="236"/>
      <c r="G84" s="189">
        <f t="shared" ref="G84" si="42">+SUM(H84:CC84)</f>
        <v>0</v>
      </c>
      <c r="H84" s="232"/>
      <c r="I84" s="233"/>
      <c r="J84" s="232"/>
      <c r="K84" s="234"/>
      <c r="L84" s="234"/>
      <c r="M84" s="234"/>
      <c r="N84" s="234"/>
      <c r="O84" s="234"/>
      <c r="P84" s="234"/>
      <c r="Q84" s="234"/>
      <c r="R84" s="234"/>
      <c r="S84" s="234"/>
      <c r="T84" s="234"/>
      <c r="U84" s="233"/>
      <c r="V84" s="232"/>
      <c r="W84" s="234"/>
      <c r="X84" s="234"/>
      <c r="Y84" s="234"/>
      <c r="Z84" s="234"/>
      <c r="AA84" s="234"/>
      <c r="AB84" s="234"/>
      <c r="AC84" s="234"/>
      <c r="AD84" s="234"/>
      <c r="AE84" s="234"/>
      <c r="AF84" s="234"/>
      <c r="AG84" s="233"/>
      <c r="AH84" s="235"/>
      <c r="AI84" s="234"/>
      <c r="AJ84" s="234"/>
      <c r="AK84" s="234"/>
      <c r="AL84" s="234"/>
      <c r="AM84" s="234"/>
      <c r="AN84" s="234"/>
      <c r="AO84" s="234"/>
      <c r="AP84" s="234"/>
      <c r="AQ84" s="234"/>
      <c r="AR84" s="234"/>
      <c r="AS84" s="233"/>
      <c r="AT84" s="235"/>
      <c r="AU84" s="234"/>
      <c r="AV84" s="234"/>
      <c r="AW84" s="234"/>
      <c r="AX84" s="234"/>
      <c r="AY84" s="234"/>
      <c r="AZ84" s="234"/>
      <c r="BA84" s="234"/>
      <c r="BB84" s="234"/>
      <c r="BC84" s="234"/>
      <c r="BD84" s="234"/>
      <c r="BE84" s="233"/>
      <c r="BF84" s="235"/>
      <c r="BG84" s="234"/>
      <c r="BH84" s="234"/>
      <c r="BI84" s="234"/>
      <c r="BJ84" s="234"/>
      <c r="BK84" s="234"/>
      <c r="BL84" s="234"/>
      <c r="BM84" s="234"/>
      <c r="BN84" s="234"/>
      <c r="BO84" s="234"/>
      <c r="BP84" s="234"/>
      <c r="BQ84" s="233"/>
      <c r="BR84" s="235"/>
      <c r="BS84" s="234"/>
      <c r="BT84" s="234"/>
      <c r="BU84" s="234"/>
      <c r="BV84" s="234"/>
      <c r="BW84" s="234"/>
      <c r="BX84" s="234"/>
      <c r="BY84" s="234"/>
      <c r="BZ84" s="234"/>
      <c r="CA84" s="234"/>
      <c r="CB84" s="234"/>
      <c r="CC84" s="233"/>
      <c r="CD84" s="41" t="s">
        <v>54</v>
      </c>
    </row>
    <row r="85" spans="1:82" ht="15">
      <c r="A85" s="41"/>
      <c r="B85" s="75" t="s">
        <v>171</v>
      </c>
      <c r="C85" s="131" t="s">
        <v>172</v>
      </c>
      <c r="D85" s="132" t="s">
        <v>64</v>
      </c>
      <c r="E85" s="266">
        <v>72</v>
      </c>
      <c r="F85" s="231"/>
      <c r="G85" s="76">
        <f t="shared" si="36"/>
        <v>0</v>
      </c>
      <c r="H85" s="77"/>
      <c r="I85" s="78"/>
      <c r="J85" s="226"/>
      <c r="K85" s="227"/>
      <c r="L85" s="227"/>
      <c r="M85" s="227"/>
      <c r="N85" s="227"/>
      <c r="O85" s="227"/>
      <c r="P85" s="227"/>
      <c r="Q85" s="227"/>
      <c r="R85" s="227"/>
      <c r="S85" s="227"/>
      <c r="T85" s="227"/>
      <c r="U85" s="225"/>
      <c r="V85" s="226"/>
      <c r="W85" s="227"/>
      <c r="X85" s="227"/>
      <c r="Y85" s="227"/>
      <c r="Z85" s="227"/>
      <c r="AA85" s="227"/>
      <c r="AB85" s="227"/>
      <c r="AC85" s="227"/>
      <c r="AD85" s="227"/>
      <c r="AE85" s="227"/>
      <c r="AF85" s="227"/>
      <c r="AG85" s="225"/>
      <c r="AH85" s="228"/>
      <c r="AI85" s="227"/>
      <c r="AJ85" s="227"/>
      <c r="AK85" s="227"/>
      <c r="AL85" s="227"/>
      <c r="AM85" s="227"/>
      <c r="AN85" s="227"/>
      <c r="AO85" s="227"/>
      <c r="AP85" s="227"/>
      <c r="AQ85" s="227"/>
      <c r="AR85" s="227"/>
      <c r="AS85" s="225"/>
      <c r="AT85" s="228"/>
      <c r="AU85" s="227"/>
      <c r="AV85" s="227"/>
      <c r="AW85" s="227"/>
      <c r="AX85" s="227"/>
      <c r="AY85" s="227"/>
      <c r="AZ85" s="227"/>
      <c r="BA85" s="227"/>
      <c r="BB85" s="227"/>
      <c r="BC85" s="227"/>
      <c r="BD85" s="227"/>
      <c r="BE85" s="225"/>
      <c r="BF85" s="228"/>
      <c r="BG85" s="227"/>
      <c r="BH85" s="227"/>
      <c r="BI85" s="227"/>
      <c r="BJ85" s="227"/>
      <c r="BK85" s="227"/>
      <c r="BL85" s="227"/>
      <c r="BM85" s="227"/>
      <c r="BN85" s="227"/>
      <c r="BO85" s="227"/>
      <c r="BP85" s="227"/>
      <c r="BQ85" s="225"/>
      <c r="BR85" s="228"/>
      <c r="BS85" s="227"/>
      <c r="BT85" s="227"/>
      <c r="BU85" s="227"/>
      <c r="BV85" s="227"/>
      <c r="BW85" s="227"/>
      <c r="BX85" s="227"/>
      <c r="BY85" s="227"/>
      <c r="BZ85" s="227"/>
      <c r="CA85" s="227"/>
      <c r="CB85" s="227"/>
      <c r="CC85" s="225"/>
      <c r="CD85" s="41" t="s">
        <v>54</v>
      </c>
    </row>
    <row r="86" spans="1:82" ht="15">
      <c r="A86" s="179"/>
      <c r="B86" s="180" t="s">
        <v>173</v>
      </c>
      <c r="C86" s="181" t="s">
        <v>174</v>
      </c>
      <c r="D86" s="182" t="s">
        <v>64</v>
      </c>
      <c r="E86" s="334">
        <v>0</v>
      </c>
      <c r="F86" s="236"/>
      <c r="G86" s="189">
        <f t="shared" ref="G86:G89" si="43">+SUM(H86:CC86)</f>
        <v>0</v>
      </c>
      <c r="H86" s="232"/>
      <c r="I86" s="233"/>
      <c r="J86" s="232"/>
      <c r="K86" s="234"/>
      <c r="L86" s="234"/>
      <c r="M86" s="234"/>
      <c r="N86" s="234"/>
      <c r="O86" s="234"/>
      <c r="P86" s="234"/>
      <c r="Q86" s="234"/>
      <c r="R86" s="234"/>
      <c r="S86" s="234"/>
      <c r="T86" s="234"/>
      <c r="U86" s="233"/>
      <c r="V86" s="232"/>
      <c r="W86" s="234"/>
      <c r="X86" s="234"/>
      <c r="Y86" s="234"/>
      <c r="Z86" s="234"/>
      <c r="AA86" s="234"/>
      <c r="AB86" s="234"/>
      <c r="AC86" s="234"/>
      <c r="AD86" s="234"/>
      <c r="AE86" s="234"/>
      <c r="AF86" s="234"/>
      <c r="AG86" s="233"/>
      <c r="AH86" s="235"/>
      <c r="AI86" s="234"/>
      <c r="AJ86" s="234"/>
      <c r="AK86" s="234"/>
      <c r="AL86" s="234"/>
      <c r="AM86" s="234"/>
      <c r="AN86" s="234"/>
      <c r="AO86" s="234"/>
      <c r="AP86" s="234"/>
      <c r="AQ86" s="234"/>
      <c r="AR86" s="234"/>
      <c r="AS86" s="233"/>
      <c r="AT86" s="235"/>
      <c r="AU86" s="234"/>
      <c r="AV86" s="234"/>
      <c r="AW86" s="234"/>
      <c r="AX86" s="234"/>
      <c r="AY86" s="234"/>
      <c r="AZ86" s="234"/>
      <c r="BA86" s="234"/>
      <c r="BB86" s="234"/>
      <c r="BC86" s="234"/>
      <c r="BD86" s="234"/>
      <c r="BE86" s="233"/>
      <c r="BF86" s="235"/>
      <c r="BG86" s="234"/>
      <c r="BH86" s="234"/>
      <c r="BI86" s="234"/>
      <c r="BJ86" s="234"/>
      <c r="BK86" s="234"/>
      <c r="BL86" s="234"/>
      <c r="BM86" s="234"/>
      <c r="BN86" s="234"/>
      <c r="BO86" s="234"/>
      <c r="BP86" s="234"/>
      <c r="BQ86" s="233"/>
      <c r="BR86" s="235"/>
      <c r="BS86" s="234"/>
      <c r="BT86" s="234"/>
      <c r="BU86" s="234"/>
      <c r="BV86" s="234"/>
      <c r="BW86" s="234"/>
      <c r="BX86" s="234"/>
      <c r="BY86" s="234"/>
      <c r="BZ86" s="234"/>
      <c r="CA86" s="234"/>
      <c r="CB86" s="234"/>
      <c r="CC86" s="233"/>
      <c r="CD86" s="41" t="s">
        <v>54</v>
      </c>
    </row>
    <row r="87" spans="1:82" ht="15">
      <c r="A87" s="179"/>
      <c r="B87" s="180" t="s">
        <v>175</v>
      </c>
      <c r="C87" s="181" t="s">
        <v>176</v>
      </c>
      <c r="D87" s="182" t="s">
        <v>64</v>
      </c>
      <c r="E87" s="334">
        <v>0</v>
      </c>
      <c r="F87" s="236"/>
      <c r="G87" s="189">
        <f t="shared" si="43"/>
        <v>0</v>
      </c>
      <c r="H87" s="232"/>
      <c r="I87" s="233"/>
      <c r="J87" s="232"/>
      <c r="K87" s="234"/>
      <c r="L87" s="234"/>
      <c r="M87" s="234"/>
      <c r="N87" s="234"/>
      <c r="O87" s="234"/>
      <c r="P87" s="234"/>
      <c r="Q87" s="234"/>
      <c r="R87" s="234"/>
      <c r="S87" s="234"/>
      <c r="T87" s="234"/>
      <c r="U87" s="233"/>
      <c r="V87" s="232"/>
      <c r="W87" s="234"/>
      <c r="X87" s="234"/>
      <c r="Y87" s="234"/>
      <c r="Z87" s="234"/>
      <c r="AA87" s="234"/>
      <c r="AB87" s="234"/>
      <c r="AC87" s="234"/>
      <c r="AD87" s="234"/>
      <c r="AE87" s="234"/>
      <c r="AF87" s="234"/>
      <c r="AG87" s="233"/>
      <c r="AH87" s="235"/>
      <c r="AI87" s="234"/>
      <c r="AJ87" s="234"/>
      <c r="AK87" s="234"/>
      <c r="AL87" s="234"/>
      <c r="AM87" s="234"/>
      <c r="AN87" s="234"/>
      <c r="AO87" s="234"/>
      <c r="AP87" s="234"/>
      <c r="AQ87" s="234"/>
      <c r="AR87" s="234"/>
      <c r="AS87" s="233"/>
      <c r="AT87" s="235"/>
      <c r="AU87" s="234"/>
      <c r="AV87" s="234"/>
      <c r="AW87" s="234"/>
      <c r="AX87" s="234"/>
      <c r="AY87" s="234"/>
      <c r="AZ87" s="234"/>
      <c r="BA87" s="234"/>
      <c r="BB87" s="234"/>
      <c r="BC87" s="234"/>
      <c r="BD87" s="234"/>
      <c r="BE87" s="233"/>
      <c r="BF87" s="235"/>
      <c r="BG87" s="234"/>
      <c r="BH87" s="234"/>
      <c r="BI87" s="234"/>
      <c r="BJ87" s="234"/>
      <c r="BK87" s="234"/>
      <c r="BL87" s="234"/>
      <c r="BM87" s="234"/>
      <c r="BN87" s="234"/>
      <c r="BO87" s="234"/>
      <c r="BP87" s="234"/>
      <c r="BQ87" s="233"/>
      <c r="BR87" s="235"/>
      <c r="BS87" s="234"/>
      <c r="BT87" s="234"/>
      <c r="BU87" s="234"/>
      <c r="BV87" s="234"/>
      <c r="BW87" s="234"/>
      <c r="BX87" s="234"/>
      <c r="BY87" s="234"/>
      <c r="BZ87" s="234"/>
      <c r="CA87" s="234"/>
      <c r="CB87" s="234"/>
      <c r="CC87" s="233"/>
      <c r="CD87" s="41" t="s">
        <v>54</v>
      </c>
    </row>
    <row r="88" spans="1:82" ht="15">
      <c r="A88" s="179"/>
      <c r="B88" s="180" t="s">
        <v>177</v>
      </c>
      <c r="C88" s="181" t="s">
        <v>178</v>
      </c>
      <c r="D88" s="182" t="s">
        <v>64</v>
      </c>
      <c r="E88" s="334">
        <v>0</v>
      </c>
      <c r="F88" s="236"/>
      <c r="G88" s="189">
        <f t="shared" si="43"/>
        <v>0</v>
      </c>
      <c r="H88" s="232"/>
      <c r="I88" s="233"/>
      <c r="J88" s="232"/>
      <c r="K88" s="234"/>
      <c r="L88" s="234"/>
      <c r="M88" s="234"/>
      <c r="N88" s="234"/>
      <c r="O88" s="234"/>
      <c r="P88" s="234"/>
      <c r="Q88" s="234"/>
      <c r="R88" s="234"/>
      <c r="S88" s="234"/>
      <c r="T88" s="234"/>
      <c r="U88" s="233"/>
      <c r="V88" s="232"/>
      <c r="W88" s="234"/>
      <c r="X88" s="234"/>
      <c r="Y88" s="234"/>
      <c r="Z88" s="234"/>
      <c r="AA88" s="234"/>
      <c r="AB88" s="234"/>
      <c r="AC88" s="234"/>
      <c r="AD88" s="234"/>
      <c r="AE88" s="234"/>
      <c r="AF88" s="234"/>
      <c r="AG88" s="233"/>
      <c r="AH88" s="235"/>
      <c r="AI88" s="234"/>
      <c r="AJ88" s="234"/>
      <c r="AK88" s="234"/>
      <c r="AL88" s="234"/>
      <c r="AM88" s="234"/>
      <c r="AN88" s="234"/>
      <c r="AO88" s="234"/>
      <c r="AP88" s="234"/>
      <c r="AQ88" s="234"/>
      <c r="AR88" s="234"/>
      <c r="AS88" s="233"/>
      <c r="AT88" s="235"/>
      <c r="AU88" s="234"/>
      <c r="AV88" s="234"/>
      <c r="AW88" s="234"/>
      <c r="AX88" s="234"/>
      <c r="AY88" s="234"/>
      <c r="AZ88" s="234"/>
      <c r="BA88" s="234"/>
      <c r="BB88" s="234"/>
      <c r="BC88" s="234"/>
      <c r="BD88" s="234"/>
      <c r="BE88" s="233"/>
      <c r="BF88" s="235"/>
      <c r="BG88" s="234"/>
      <c r="BH88" s="234"/>
      <c r="BI88" s="234"/>
      <c r="BJ88" s="234"/>
      <c r="BK88" s="234"/>
      <c r="BL88" s="234"/>
      <c r="BM88" s="234"/>
      <c r="BN88" s="234"/>
      <c r="BO88" s="234"/>
      <c r="BP88" s="234"/>
      <c r="BQ88" s="233"/>
      <c r="BR88" s="235"/>
      <c r="BS88" s="234"/>
      <c r="BT88" s="234"/>
      <c r="BU88" s="234"/>
      <c r="BV88" s="234"/>
      <c r="BW88" s="234"/>
      <c r="BX88" s="234"/>
      <c r="BY88" s="234"/>
      <c r="BZ88" s="234"/>
      <c r="CA88" s="234"/>
      <c r="CB88" s="234"/>
      <c r="CC88" s="233"/>
      <c r="CD88" s="41" t="s">
        <v>54</v>
      </c>
    </row>
    <row r="89" spans="1:82" ht="15">
      <c r="A89" s="179"/>
      <c r="B89" s="180" t="s">
        <v>179</v>
      </c>
      <c r="C89" s="181" t="s">
        <v>180</v>
      </c>
      <c r="D89" s="182" t="s">
        <v>64</v>
      </c>
      <c r="E89" s="334">
        <v>0</v>
      </c>
      <c r="F89" s="236"/>
      <c r="G89" s="189">
        <f t="shared" si="43"/>
        <v>0</v>
      </c>
      <c r="H89" s="232"/>
      <c r="I89" s="233"/>
      <c r="J89" s="232"/>
      <c r="K89" s="234"/>
      <c r="L89" s="234"/>
      <c r="M89" s="234"/>
      <c r="N89" s="234"/>
      <c r="O89" s="234"/>
      <c r="P89" s="234"/>
      <c r="Q89" s="234"/>
      <c r="R89" s="234"/>
      <c r="S89" s="234"/>
      <c r="T89" s="234"/>
      <c r="U89" s="233"/>
      <c r="V89" s="232"/>
      <c r="W89" s="234"/>
      <c r="X89" s="234"/>
      <c r="Y89" s="234"/>
      <c r="Z89" s="234"/>
      <c r="AA89" s="234"/>
      <c r="AB89" s="234"/>
      <c r="AC89" s="234"/>
      <c r="AD89" s="234"/>
      <c r="AE89" s="234"/>
      <c r="AF89" s="234"/>
      <c r="AG89" s="233"/>
      <c r="AH89" s="235"/>
      <c r="AI89" s="234"/>
      <c r="AJ89" s="234"/>
      <c r="AK89" s="234"/>
      <c r="AL89" s="234"/>
      <c r="AM89" s="234"/>
      <c r="AN89" s="234"/>
      <c r="AO89" s="234"/>
      <c r="AP89" s="234"/>
      <c r="AQ89" s="234"/>
      <c r="AR89" s="234"/>
      <c r="AS89" s="233"/>
      <c r="AT89" s="235"/>
      <c r="AU89" s="234"/>
      <c r="AV89" s="234"/>
      <c r="AW89" s="234"/>
      <c r="AX89" s="234"/>
      <c r="AY89" s="234"/>
      <c r="AZ89" s="234"/>
      <c r="BA89" s="234"/>
      <c r="BB89" s="234"/>
      <c r="BC89" s="234"/>
      <c r="BD89" s="234"/>
      <c r="BE89" s="233"/>
      <c r="BF89" s="235"/>
      <c r="BG89" s="234"/>
      <c r="BH89" s="234"/>
      <c r="BI89" s="234"/>
      <c r="BJ89" s="234"/>
      <c r="BK89" s="234"/>
      <c r="BL89" s="234"/>
      <c r="BM89" s="234"/>
      <c r="BN89" s="234"/>
      <c r="BO89" s="234"/>
      <c r="BP89" s="234"/>
      <c r="BQ89" s="233"/>
      <c r="BR89" s="235"/>
      <c r="BS89" s="234"/>
      <c r="BT89" s="234"/>
      <c r="BU89" s="234"/>
      <c r="BV89" s="234"/>
      <c r="BW89" s="234"/>
      <c r="BX89" s="234"/>
      <c r="BY89" s="234"/>
      <c r="BZ89" s="234"/>
      <c r="CA89" s="234"/>
      <c r="CB89" s="234"/>
      <c r="CC89" s="233"/>
      <c r="CD89" s="41" t="s">
        <v>54</v>
      </c>
    </row>
    <row r="90" spans="1:82" ht="15">
      <c r="A90" s="41"/>
      <c r="B90" s="75" t="s">
        <v>181</v>
      </c>
      <c r="C90" s="131" t="s">
        <v>182</v>
      </c>
      <c r="D90" s="132" t="s">
        <v>64</v>
      </c>
      <c r="E90" s="266">
        <v>72</v>
      </c>
      <c r="F90" s="231"/>
      <c r="G90" s="76">
        <f t="shared" ref="G90" si="44">+SUM(H90:CC90)</f>
        <v>0</v>
      </c>
      <c r="H90" s="237"/>
      <c r="I90" s="239"/>
      <c r="J90" s="226"/>
      <c r="K90" s="227"/>
      <c r="L90" s="227"/>
      <c r="M90" s="227"/>
      <c r="N90" s="227"/>
      <c r="O90" s="227"/>
      <c r="P90" s="227"/>
      <c r="Q90" s="227"/>
      <c r="R90" s="227"/>
      <c r="S90" s="227"/>
      <c r="T90" s="227"/>
      <c r="U90" s="225"/>
      <c r="V90" s="226"/>
      <c r="W90" s="227"/>
      <c r="X90" s="227"/>
      <c r="Y90" s="227"/>
      <c r="Z90" s="227"/>
      <c r="AA90" s="227"/>
      <c r="AB90" s="227"/>
      <c r="AC90" s="227"/>
      <c r="AD90" s="227"/>
      <c r="AE90" s="227"/>
      <c r="AF90" s="227"/>
      <c r="AG90" s="225"/>
      <c r="AH90" s="228"/>
      <c r="AI90" s="227"/>
      <c r="AJ90" s="227"/>
      <c r="AK90" s="227"/>
      <c r="AL90" s="227"/>
      <c r="AM90" s="227"/>
      <c r="AN90" s="227"/>
      <c r="AO90" s="227"/>
      <c r="AP90" s="227"/>
      <c r="AQ90" s="227"/>
      <c r="AR90" s="227"/>
      <c r="AS90" s="225"/>
      <c r="AT90" s="228"/>
      <c r="AU90" s="227"/>
      <c r="AV90" s="227"/>
      <c r="AW90" s="227"/>
      <c r="AX90" s="227"/>
      <c r="AY90" s="227"/>
      <c r="AZ90" s="227"/>
      <c r="BA90" s="227"/>
      <c r="BB90" s="227"/>
      <c r="BC90" s="227"/>
      <c r="BD90" s="227"/>
      <c r="BE90" s="225"/>
      <c r="BF90" s="228"/>
      <c r="BG90" s="227"/>
      <c r="BH90" s="227"/>
      <c r="BI90" s="227"/>
      <c r="BJ90" s="227"/>
      <c r="BK90" s="227"/>
      <c r="BL90" s="227"/>
      <c r="BM90" s="227"/>
      <c r="BN90" s="227"/>
      <c r="BO90" s="227"/>
      <c r="BP90" s="227"/>
      <c r="BQ90" s="225"/>
      <c r="BR90" s="228"/>
      <c r="BS90" s="227"/>
      <c r="BT90" s="227"/>
      <c r="BU90" s="227"/>
      <c r="BV90" s="227"/>
      <c r="BW90" s="227"/>
      <c r="BX90" s="227"/>
      <c r="BY90" s="227"/>
      <c r="BZ90" s="227"/>
      <c r="CA90" s="227"/>
      <c r="CB90" s="227"/>
      <c r="CC90" s="225"/>
      <c r="CD90" s="41" t="s">
        <v>54</v>
      </c>
    </row>
    <row r="91" spans="1:82" ht="15">
      <c r="A91" s="41"/>
      <c r="B91" s="75" t="s">
        <v>183</v>
      </c>
      <c r="C91" s="131" t="s">
        <v>184</v>
      </c>
      <c r="D91" s="132" t="s">
        <v>64</v>
      </c>
      <c r="E91" s="266">
        <v>72</v>
      </c>
      <c r="F91" s="231"/>
      <c r="G91" s="76">
        <f t="shared" si="36"/>
        <v>0</v>
      </c>
      <c r="H91" s="237"/>
      <c r="I91" s="239"/>
      <c r="J91" s="226"/>
      <c r="K91" s="227"/>
      <c r="L91" s="227"/>
      <c r="M91" s="227"/>
      <c r="N91" s="227"/>
      <c r="O91" s="227"/>
      <c r="P91" s="227"/>
      <c r="Q91" s="227"/>
      <c r="R91" s="227"/>
      <c r="S91" s="227"/>
      <c r="T91" s="227"/>
      <c r="U91" s="225"/>
      <c r="V91" s="226"/>
      <c r="W91" s="227"/>
      <c r="X91" s="227"/>
      <c r="Y91" s="227"/>
      <c r="Z91" s="227"/>
      <c r="AA91" s="227"/>
      <c r="AB91" s="227"/>
      <c r="AC91" s="227"/>
      <c r="AD91" s="227"/>
      <c r="AE91" s="227"/>
      <c r="AF91" s="227"/>
      <c r="AG91" s="225"/>
      <c r="AH91" s="228"/>
      <c r="AI91" s="227"/>
      <c r="AJ91" s="227"/>
      <c r="AK91" s="227"/>
      <c r="AL91" s="227"/>
      <c r="AM91" s="227"/>
      <c r="AN91" s="227"/>
      <c r="AO91" s="227"/>
      <c r="AP91" s="227"/>
      <c r="AQ91" s="227"/>
      <c r="AR91" s="227"/>
      <c r="AS91" s="225"/>
      <c r="AT91" s="228"/>
      <c r="AU91" s="227"/>
      <c r="AV91" s="227"/>
      <c r="AW91" s="227"/>
      <c r="AX91" s="227"/>
      <c r="AY91" s="227"/>
      <c r="AZ91" s="227"/>
      <c r="BA91" s="227"/>
      <c r="BB91" s="227"/>
      <c r="BC91" s="227"/>
      <c r="BD91" s="227"/>
      <c r="BE91" s="225"/>
      <c r="BF91" s="228"/>
      <c r="BG91" s="227"/>
      <c r="BH91" s="227"/>
      <c r="BI91" s="227"/>
      <c r="BJ91" s="227"/>
      <c r="BK91" s="227"/>
      <c r="BL91" s="227"/>
      <c r="BM91" s="227"/>
      <c r="BN91" s="227"/>
      <c r="BO91" s="227"/>
      <c r="BP91" s="227"/>
      <c r="BQ91" s="225"/>
      <c r="BR91" s="228"/>
      <c r="BS91" s="227"/>
      <c r="BT91" s="227"/>
      <c r="BU91" s="227"/>
      <c r="BV91" s="227"/>
      <c r="BW91" s="227"/>
      <c r="BX91" s="227"/>
      <c r="BY91" s="227"/>
      <c r="BZ91" s="227"/>
      <c r="CA91" s="227"/>
      <c r="CB91" s="227"/>
      <c r="CC91" s="225"/>
      <c r="CD91" s="41" t="s">
        <v>54</v>
      </c>
    </row>
    <row r="92" spans="1:82" ht="15">
      <c r="A92" s="41"/>
      <c r="B92" s="123" t="s">
        <v>185</v>
      </c>
      <c r="C92" s="124" t="s">
        <v>186</v>
      </c>
      <c r="D92" s="125"/>
      <c r="E92" s="328"/>
      <c r="F92" s="260"/>
      <c r="G92" s="126">
        <f>SUM(G93:G101)</f>
        <v>0</v>
      </c>
      <c r="H92" s="127">
        <f>SUM(H93:H101)</f>
        <v>0</v>
      </c>
      <c r="I92" s="128">
        <f t="shared" ref="I92:BT92" si="45">SUM(I93:I101)</f>
        <v>0</v>
      </c>
      <c r="J92" s="127">
        <f t="shared" si="45"/>
        <v>0</v>
      </c>
      <c r="K92" s="129">
        <f t="shared" si="45"/>
        <v>0</v>
      </c>
      <c r="L92" s="129">
        <f t="shared" si="45"/>
        <v>0</v>
      </c>
      <c r="M92" s="129">
        <f t="shared" si="45"/>
        <v>0</v>
      </c>
      <c r="N92" s="129">
        <f t="shared" si="45"/>
        <v>0</v>
      </c>
      <c r="O92" s="129">
        <f t="shared" si="45"/>
        <v>0</v>
      </c>
      <c r="P92" s="129">
        <f t="shared" si="45"/>
        <v>0</v>
      </c>
      <c r="Q92" s="129">
        <f t="shared" si="45"/>
        <v>0</v>
      </c>
      <c r="R92" s="129">
        <f>SUM(R93:R101)</f>
        <v>0</v>
      </c>
      <c r="S92" s="129">
        <f t="shared" si="45"/>
        <v>0</v>
      </c>
      <c r="T92" s="129">
        <f t="shared" si="45"/>
        <v>0</v>
      </c>
      <c r="U92" s="128">
        <f t="shared" si="45"/>
        <v>0</v>
      </c>
      <c r="V92" s="127">
        <f t="shared" si="45"/>
        <v>0</v>
      </c>
      <c r="W92" s="129">
        <f t="shared" si="45"/>
        <v>0</v>
      </c>
      <c r="X92" s="129">
        <f t="shared" si="45"/>
        <v>0</v>
      </c>
      <c r="Y92" s="129">
        <f t="shared" si="45"/>
        <v>0</v>
      </c>
      <c r="Z92" s="129">
        <f t="shared" si="45"/>
        <v>0</v>
      </c>
      <c r="AA92" s="129">
        <f t="shared" si="45"/>
        <v>0</v>
      </c>
      <c r="AB92" s="129">
        <f t="shared" si="45"/>
        <v>0</v>
      </c>
      <c r="AC92" s="129">
        <f t="shared" si="45"/>
        <v>0</v>
      </c>
      <c r="AD92" s="129">
        <f t="shared" si="45"/>
        <v>0</v>
      </c>
      <c r="AE92" s="129">
        <f t="shared" si="45"/>
        <v>0</v>
      </c>
      <c r="AF92" s="129">
        <f t="shared" si="45"/>
        <v>0</v>
      </c>
      <c r="AG92" s="128">
        <f t="shared" si="45"/>
        <v>0</v>
      </c>
      <c r="AH92" s="130">
        <f t="shared" si="45"/>
        <v>0</v>
      </c>
      <c r="AI92" s="129">
        <f t="shared" si="45"/>
        <v>0</v>
      </c>
      <c r="AJ92" s="129">
        <f t="shared" si="45"/>
        <v>0</v>
      </c>
      <c r="AK92" s="129">
        <f t="shared" si="45"/>
        <v>0</v>
      </c>
      <c r="AL92" s="129">
        <f t="shared" si="45"/>
        <v>0</v>
      </c>
      <c r="AM92" s="129">
        <f t="shared" si="45"/>
        <v>0</v>
      </c>
      <c r="AN92" s="129">
        <f t="shared" si="45"/>
        <v>0</v>
      </c>
      <c r="AO92" s="129">
        <f t="shared" si="45"/>
        <v>0</v>
      </c>
      <c r="AP92" s="129">
        <f t="shared" si="45"/>
        <v>0</v>
      </c>
      <c r="AQ92" s="129">
        <f t="shared" si="45"/>
        <v>0</v>
      </c>
      <c r="AR92" s="129">
        <f t="shared" si="45"/>
        <v>0</v>
      </c>
      <c r="AS92" s="128">
        <f t="shared" si="45"/>
        <v>0</v>
      </c>
      <c r="AT92" s="130">
        <f t="shared" si="45"/>
        <v>0</v>
      </c>
      <c r="AU92" s="129">
        <f t="shared" si="45"/>
        <v>0</v>
      </c>
      <c r="AV92" s="129">
        <f t="shared" si="45"/>
        <v>0</v>
      </c>
      <c r="AW92" s="129">
        <f t="shared" si="45"/>
        <v>0</v>
      </c>
      <c r="AX92" s="129">
        <f t="shared" si="45"/>
        <v>0</v>
      </c>
      <c r="AY92" s="129">
        <f t="shared" si="45"/>
        <v>0</v>
      </c>
      <c r="AZ92" s="129">
        <f t="shared" si="45"/>
        <v>0</v>
      </c>
      <c r="BA92" s="129">
        <f t="shared" si="45"/>
        <v>0</v>
      </c>
      <c r="BB92" s="129">
        <f t="shared" si="45"/>
        <v>0</v>
      </c>
      <c r="BC92" s="129">
        <f t="shared" si="45"/>
        <v>0</v>
      </c>
      <c r="BD92" s="129">
        <f t="shared" si="45"/>
        <v>0</v>
      </c>
      <c r="BE92" s="128">
        <f t="shared" si="45"/>
        <v>0</v>
      </c>
      <c r="BF92" s="130">
        <f t="shared" si="45"/>
        <v>0</v>
      </c>
      <c r="BG92" s="129">
        <f t="shared" si="45"/>
        <v>0</v>
      </c>
      <c r="BH92" s="129">
        <f t="shared" si="45"/>
        <v>0</v>
      </c>
      <c r="BI92" s="129">
        <f t="shared" si="45"/>
        <v>0</v>
      </c>
      <c r="BJ92" s="129">
        <f t="shared" si="45"/>
        <v>0</v>
      </c>
      <c r="BK92" s="129">
        <f t="shared" si="45"/>
        <v>0</v>
      </c>
      <c r="BL92" s="129">
        <f t="shared" si="45"/>
        <v>0</v>
      </c>
      <c r="BM92" s="129">
        <f t="shared" si="45"/>
        <v>0</v>
      </c>
      <c r="BN92" s="129">
        <f t="shared" si="45"/>
        <v>0</v>
      </c>
      <c r="BO92" s="129">
        <f t="shared" si="45"/>
        <v>0</v>
      </c>
      <c r="BP92" s="129">
        <f t="shared" si="45"/>
        <v>0</v>
      </c>
      <c r="BQ92" s="128">
        <f t="shared" si="45"/>
        <v>0</v>
      </c>
      <c r="BR92" s="130">
        <f t="shared" si="45"/>
        <v>0</v>
      </c>
      <c r="BS92" s="129">
        <f t="shared" si="45"/>
        <v>0</v>
      </c>
      <c r="BT92" s="129">
        <f t="shared" si="45"/>
        <v>0</v>
      </c>
      <c r="BU92" s="129">
        <f t="shared" ref="BU92:CC92" si="46">SUM(BU93:BU101)</f>
        <v>0</v>
      </c>
      <c r="BV92" s="129">
        <f t="shared" si="46"/>
        <v>0</v>
      </c>
      <c r="BW92" s="129">
        <f t="shared" si="46"/>
        <v>0</v>
      </c>
      <c r="BX92" s="129">
        <f t="shared" si="46"/>
        <v>0</v>
      </c>
      <c r="BY92" s="129">
        <f t="shared" si="46"/>
        <v>0</v>
      </c>
      <c r="BZ92" s="129">
        <f t="shared" si="46"/>
        <v>0</v>
      </c>
      <c r="CA92" s="129">
        <f t="shared" si="46"/>
        <v>0</v>
      </c>
      <c r="CB92" s="129">
        <f t="shared" si="46"/>
        <v>0</v>
      </c>
      <c r="CC92" s="128">
        <f t="shared" si="46"/>
        <v>0</v>
      </c>
      <c r="CD92" s="41" t="s">
        <v>54</v>
      </c>
    </row>
    <row r="93" spans="1:82" ht="15">
      <c r="A93" s="41"/>
      <c r="B93" s="75" t="s">
        <v>187</v>
      </c>
      <c r="C93" s="131" t="s">
        <v>188</v>
      </c>
      <c r="D93" s="132" t="s">
        <v>64</v>
      </c>
      <c r="E93" s="266">
        <v>72</v>
      </c>
      <c r="F93" s="231"/>
      <c r="G93" s="76">
        <f t="shared" ref="G93:G101" si="47">+SUM(H93:CC93)</f>
        <v>0</v>
      </c>
      <c r="H93" s="237"/>
      <c r="I93" s="239"/>
      <c r="J93" s="226"/>
      <c r="K93" s="227"/>
      <c r="L93" s="227"/>
      <c r="M93" s="227"/>
      <c r="N93" s="227"/>
      <c r="O93" s="227"/>
      <c r="P93" s="227"/>
      <c r="Q93" s="227"/>
      <c r="R93" s="227"/>
      <c r="S93" s="227"/>
      <c r="T93" s="227"/>
      <c r="U93" s="225"/>
      <c r="V93" s="226"/>
      <c r="W93" s="227"/>
      <c r="X93" s="227"/>
      <c r="Y93" s="227"/>
      <c r="Z93" s="227"/>
      <c r="AA93" s="227"/>
      <c r="AB93" s="227"/>
      <c r="AC93" s="227"/>
      <c r="AD93" s="227"/>
      <c r="AE93" s="227"/>
      <c r="AF93" s="227"/>
      <c r="AG93" s="225"/>
      <c r="AH93" s="228"/>
      <c r="AI93" s="227"/>
      <c r="AJ93" s="227"/>
      <c r="AK93" s="227"/>
      <c r="AL93" s="227"/>
      <c r="AM93" s="227"/>
      <c r="AN93" s="227"/>
      <c r="AO93" s="227"/>
      <c r="AP93" s="227"/>
      <c r="AQ93" s="227"/>
      <c r="AR93" s="227"/>
      <c r="AS93" s="225"/>
      <c r="AT93" s="228"/>
      <c r="AU93" s="227"/>
      <c r="AV93" s="227"/>
      <c r="AW93" s="227"/>
      <c r="AX93" s="227"/>
      <c r="AY93" s="227"/>
      <c r="AZ93" s="227"/>
      <c r="BA93" s="227"/>
      <c r="BB93" s="227"/>
      <c r="BC93" s="227"/>
      <c r="BD93" s="227"/>
      <c r="BE93" s="225"/>
      <c r="BF93" s="228"/>
      <c r="BG93" s="227"/>
      <c r="BH93" s="227"/>
      <c r="BI93" s="227"/>
      <c r="BJ93" s="227"/>
      <c r="BK93" s="227"/>
      <c r="BL93" s="227"/>
      <c r="BM93" s="227"/>
      <c r="BN93" s="227"/>
      <c r="BO93" s="227"/>
      <c r="BP93" s="227"/>
      <c r="BQ93" s="225"/>
      <c r="BR93" s="228"/>
      <c r="BS93" s="227"/>
      <c r="BT93" s="227"/>
      <c r="BU93" s="227"/>
      <c r="BV93" s="227"/>
      <c r="BW93" s="227"/>
      <c r="BX93" s="227"/>
      <c r="BY93" s="227"/>
      <c r="BZ93" s="227"/>
      <c r="CA93" s="227"/>
      <c r="CB93" s="227"/>
      <c r="CC93" s="225"/>
      <c r="CD93" s="41" t="s">
        <v>54</v>
      </c>
    </row>
    <row r="94" spans="1:82" ht="15">
      <c r="A94" s="41"/>
      <c r="B94" s="75" t="s">
        <v>189</v>
      </c>
      <c r="C94" s="131" t="s">
        <v>190</v>
      </c>
      <c r="D94" s="132" t="s">
        <v>64</v>
      </c>
      <c r="E94" s="266">
        <v>72</v>
      </c>
      <c r="F94" s="231"/>
      <c r="G94" s="76">
        <f t="shared" si="47"/>
        <v>0</v>
      </c>
      <c r="H94" s="237"/>
      <c r="I94" s="239"/>
      <c r="J94" s="226"/>
      <c r="K94" s="227"/>
      <c r="L94" s="227"/>
      <c r="M94" s="227"/>
      <c r="N94" s="227"/>
      <c r="O94" s="227"/>
      <c r="P94" s="227"/>
      <c r="Q94" s="227"/>
      <c r="R94" s="227"/>
      <c r="S94" s="227"/>
      <c r="T94" s="227"/>
      <c r="U94" s="225"/>
      <c r="V94" s="226"/>
      <c r="W94" s="227"/>
      <c r="X94" s="227"/>
      <c r="Y94" s="227"/>
      <c r="Z94" s="227"/>
      <c r="AA94" s="227"/>
      <c r="AB94" s="227"/>
      <c r="AC94" s="227"/>
      <c r="AD94" s="227"/>
      <c r="AE94" s="227"/>
      <c r="AF94" s="227"/>
      <c r="AG94" s="225"/>
      <c r="AH94" s="228"/>
      <c r="AI94" s="227"/>
      <c r="AJ94" s="227"/>
      <c r="AK94" s="227"/>
      <c r="AL94" s="227"/>
      <c r="AM94" s="227"/>
      <c r="AN94" s="227"/>
      <c r="AO94" s="227"/>
      <c r="AP94" s="227"/>
      <c r="AQ94" s="227"/>
      <c r="AR94" s="227"/>
      <c r="AS94" s="225"/>
      <c r="AT94" s="228"/>
      <c r="AU94" s="227"/>
      <c r="AV94" s="227"/>
      <c r="AW94" s="227"/>
      <c r="AX94" s="227"/>
      <c r="AY94" s="227"/>
      <c r="AZ94" s="227"/>
      <c r="BA94" s="227"/>
      <c r="BB94" s="227"/>
      <c r="BC94" s="227"/>
      <c r="BD94" s="227"/>
      <c r="BE94" s="225"/>
      <c r="BF94" s="228"/>
      <c r="BG94" s="227"/>
      <c r="BH94" s="227"/>
      <c r="BI94" s="227"/>
      <c r="BJ94" s="227"/>
      <c r="BK94" s="227"/>
      <c r="BL94" s="227"/>
      <c r="BM94" s="227"/>
      <c r="BN94" s="227"/>
      <c r="BO94" s="227"/>
      <c r="BP94" s="227"/>
      <c r="BQ94" s="225"/>
      <c r="BR94" s="228"/>
      <c r="BS94" s="227"/>
      <c r="BT94" s="227"/>
      <c r="BU94" s="227"/>
      <c r="BV94" s="227"/>
      <c r="BW94" s="227"/>
      <c r="BX94" s="227"/>
      <c r="BY94" s="227"/>
      <c r="BZ94" s="227"/>
      <c r="CA94" s="227"/>
      <c r="CB94" s="227"/>
      <c r="CC94" s="225"/>
      <c r="CD94" s="41" t="s">
        <v>54</v>
      </c>
    </row>
    <row r="95" spans="1:82" ht="15">
      <c r="A95" s="41"/>
      <c r="B95" s="75" t="s">
        <v>191</v>
      </c>
      <c r="C95" s="131" t="s">
        <v>192</v>
      </c>
      <c r="D95" s="132" t="s">
        <v>64</v>
      </c>
      <c r="E95" s="266">
        <v>72</v>
      </c>
      <c r="F95" s="231"/>
      <c r="G95" s="76">
        <f t="shared" si="47"/>
        <v>0</v>
      </c>
      <c r="H95" s="237"/>
      <c r="I95" s="239"/>
      <c r="J95" s="226"/>
      <c r="K95" s="227"/>
      <c r="L95" s="227"/>
      <c r="M95" s="227"/>
      <c r="N95" s="227"/>
      <c r="O95" s="227"/>
      <c r="P95" s="227"/>
      <c r="Q95" s="227"/>
      <c r="R95" s="227"/>
      <c r="S95" s="227"/>
      <c r="T95" s="227"/>
      <c r="U95" s="225"/>
      <c r="V95" s="226"/>
      <c r="W95" s="227"/>
      <c r="X95" s="227"/>
      <c r="Y95" s="227"/>
      <c r="Z95" s="227"/>
      <c r="AA95" s="227"/>
      <c r="AB95" s="227"/>
      <c r="AC95" s="227"/>
      <c r="AD95" s="227"/>
      <c r="AE95" s="227"/>
      <c r="AF95" s="227"/>
      <c r="AG95" s="225"/>
      <c r="AH95" s="228"/>
      <c r="AI95" s="227"/>
      <c r="AJ95" s="227"/>
      <c r="AK95" s="227"/>
      <c r="AL95" s="227"/>
      <c r="AM95" s="227"/>
      <c r="AN95" s="227"/>
      <c r="AO95" s="227"/>
      <c r="AP95" s="227"/>
      <c r="AQ95" s="227"/>
      <c r="AR95" s="227"/>
      <c r="AS95" s="225"/>
      <c r="AT95" s="228"/>
      <c r="AU95" s="227"/>
      <c r="AV95" s="227"/>
      <c r="AW95" s="227"/>
      <c r="AX95" s="227"/>
      <c r="AY95" s="227"/>
      <c r="AZ95" s="227"/>
      <c r="BA95" s="227"/>
      <c r="BB95" s="227"/>
      <c r="BC95" s="227"/>
      <c r="BD95" s="227"/>
      <c r="BE95" s="225"/>
      <c r="BF95" s="228"/>
      <c r="BG95" s="227"/>
      <c r="BH95" s="227"/>
      <c r="BI95" s="227"/>
      <c r="BJ95" s="227"/>
      <c r="BK95" s="227"/>
      <c r="BL95" s="227"/>
      <c r="BM95" s="227"/>
      <c r="BN95" s="227"/>
      <c r="BO95" s="227"/>
      <c r="BP95" s="227"/>
      <c r="BQ95" s="225"/>
      <c r="BR95" s="228"/>
      <c r="BS95" s="227"/>
      <c r="BT95" s="227"/>
      <c r="BU95" s="227"/>
      <c r="BV95" s="227"/>
      <c r="BW95" s="227"/>
      <c r="BX95" s="227"/>
      <c r="BY95" s="227"/>
      <c r="BZ95" s="227"/>
      <c r="CA95" s="227"/>
      <c r="CB95" s="227"/>
      <c r="CC95" s="225"/>
      <c r="CD95" s="41" t="s">
        <v>54</v>
      </c>
    </row>
    <row r="96" spans="1:82" ht="15">
      <c r="A96" s="41"/>
      <c r="B96" s="131" t="s">
        <v>193</v>
      </c>
      <c r="C96" s="131" t="s">
        <v>194</v>
      </c>
      <c r="D96" s="132" t="s">
        <v>64</v>
      </c>
      <c r="E96" s="266">
        <v>72</v>
      </c>
      <c r="F96" s="231"/>
      <c r="G96" s="76">
        <f t="shared" si="47"/>
        <v>0</v>
      </c>
      <c r="H96" s="77"/>
      <c r="I96" s="78"/>
      <c r="J96" s="226"/>
      <c r="K96" s="227"/>
      <c r="L96" s="227"/>
      <c r="M96" s="227"/>
      <c r="N96" s="227"/>
      <c r="O96" s="227"/>
      <c r="P96" s="227"/>
      <c r="Q96" s="227"/>
      <c r="R96" s="227"/>
      <c r="S96" s="227"/>
      <c r="T96" s="227"/>
      <c r="U96" s="225"/>
      <c r="V96" s="226"/>
      <c r="W96" s="227"/>
      <c r="X96" s="227"/>
      <c r="Y96" s="227"/>
      <c r="Z96" s="227"/>
      <c r="AA96" s="227"/>
      <c r="AB96" s="227"/>
      <c r="AC96" s="227"/>
      <c r="AD96" s="227"/>
      <c r="AE96" s="227"/>
      <c r="AF96" s="227"/>
      <c r="AG96" s="225"/>
      <c r="AH96" s="228"/>
      <c r="AI96" s="227"/>
      <c r="AJ96" s="227"/>
      <c r="AK96" s="227"/>
      <c r="AL96" s="227"/>
      <c r="AM96" s="227"/>
      <c r="AN96" s="227"/>
      <c r="AO96" s="227"/>
      <c r="AP96" s="227"/>
      <c r="AQ96" s="227"/>
      <c r="AR96" s="227"/>
      <c r="AS96" s="225"/>
      <c r="AT96" s="228"/>
      <c r="AU96" s="227"/>
      <c r="AV96" s="227"/>
      <c r="AW96" s="227"/>
      <c r="AX96" s="227"/>
      <c r="AY96" s="227"/>
      <c r="AZ96" s="227"/>
      <c r="BA96" s="227"/>
      <c r="BB96" s="227"/>
      <c r="BC96" s="227"/>
      <c r="BD96" s="227"/>
      <c r="BE96" s="225"/>
      <c r="BF96" s="228"/>
      <c r="BG96" s="227"/>
      <c r="BH96" s="227"/>
      <c r="BI96" s="227"/>
      <c r="BJ96" s="227"/>
      <c r="BK96" s="227"/>
      <c r="BL96" s="227"/>
      <c r="BM96" s="227"/>
      <c r="BN96" s="227"/>
      <c r="BO96" s="227"/>
      <c r="BP96" s="227"/>
      <c r="BQ96" s="225"/>
      <c r="BR96" s="228"/>
      <c r="BS96" s="227"/>
      <c r="BT96" s="227"/>
      <c r="BU96" s="227"/>
      <c r="BV96" s="227"/>
      <c r="BW96" s="227"/>
      <c r="BX96" s="227"/>
      <c r="BY96" s="227"/>
      <c r="BZ96" s="227"/>
      <c r="CA96" s="227"/>
      <c r="CB96" s="227"/>
      <c r="CC96" s="225"/>
      <c r="CD96" s="41" t="s">
        <v>54</v>
      </c>
    </row>
    <row r="97" spans="1:86" ht="15">
      <c r="A97" s="41"/>
      <c r="B97" s="131" t="s">
        <v>195</v>
      </c>
      <c r="C97" s="131" t="s">
        <v>196</v>
      </c>
      <c r="D97" s="132" t="s">
        <v>64</v>
      </c>
      <c r="E97" s="266">
        <v>72</v>
      </c>
      <c r="F97" s="231"/>
      <c r="G97" s="76">
        <f t="shared" si="47"/>
        <v>0</v>
      </c>
      <c r="H97" s="237"/>
      <c r="I97" s="239"/>
      <c r="J97" s="226"/>
      <c r="K97" s="227"/>
      <c r="L97" s="227"/>
      <c r="M97" s="227"/>
      <c r="N97" s="227"/>
      <c r="O97" s="227"/>
      <c r="P97" s="227"/>
      <c r="Q97" s="227"/>
      <c r="R97" s="227"/>
      <c r="S97" s="227"/>
      <c r="T97" s="227"/>
      <c r="U97" s="225"/>
      <c r="V97" s="226"/>
      <c r="W97" s="227"/>
      <c r="X97" s="227"/>
      <c r="Y97" s="227"/>
      <c r="Z97" s="227"/>
      <c r="AA97" s="227"/>
      <c r="AB97" s="227"/>
      <c r="AC97" s="227"/>
      <c r="AD97" s="227"/>
      <c r="AE97" s="227"/>
      <c r="AF97" s="227"/>
      <c r="AG97" s="225"/>
      <c r="AH97" s="228"/>
      <c r="AI97" s="227"/>
      <c r="AJ97" s="227"/>
      <c r="AK97" s="227"/>
      <c r="AL97" s="227"/>
      <c r="AM97" s="227"/>
      <c r="AN97" s="227"/>
      <c r="AO97" s="227"/>
      <c r="AP97" s="227"/>
      <c r="AQ97" s="227"/>
      <c r="AR97" s="227"/>
      <c r="AS97" s="225"/>
      <c r="AT97" s="228"/>
      <c r="AU97" s="227"/>
      <c r="AV97" s="227"/>
      <c r="AW97" s="227"/>
      <c r="AX97" s="227"/>
      <c r="AY97" s="227"/>
      <c r="AZ97" s="227"/>
      <c r="BA97" s="227"/>
      <c r="BB97" s="227"/>
      <c r="BC97" s="227"/>
      <c r="BD97" s="227"/>
      <c r="BE97" s="225"/>
      <c r="BF97" s="228"/>
      <c r="BG97" s="227"/>
      <c r="BH97" s="227"/>
      <c r="BI97" s="227"/>
      <c r="BJ97" s="227"/>
      <c r="BK97" s="227"/>
      <c r="BL97" s="227"/>
      <c r="BM97" s="227"/>
      <c r="BN97" s="227"/>
      <c r="BO97" s="227"/>
      <c r="BP97" s="227"/>
      <c r="BQ97" s="225"/>
      <c r="BR97" s="228"/>
      <c r="BS97" s="227"/>
      <c r="BT97" s="227"/>
      <c r="BU97" s="227"/>
      <c r="BV97" s="227"/>
      <c r="BW97" s="227"/>
      <c r="BX97" s="227"/>
      <c r="BY97" s="227"/>
      <c r="BZ97" s="227"/>
      <c r="CA97" s="227"/>
      <c r="CB97" s="227"/>
      <c r="CC97" s="225"/>
      <c r="CD97" s="41" t="s">
        <v>54</v>
      </c>
    </row>
    <row r="98" spans="1:86" ht="15">
      <c r="A98" s="41"/>
      <c r="B98" s="131" t="s">
        <v>197</v>
      </c>
      <c r="C98" s="229" t="s">
        <v>198</v>
      </c>
      <c r="D98" s="132" t="s">
        <v>64</v>
      </c>
      <c r="E98" s="266">
        <v>72</v>
      </c>
      <c r="F98" s="231"/>
      <c r="G98" s="76">
        <f t="shared" si="47"/>
        <v>0</v>
      </c>
      <c r="H98" s="237"/>
      <c r="I98" s="239"/>
      <c r="J98" s="226"/>
      <c r="K98" s="227"/>
      <c r="L98" s="227"/>
      <c r="M98" s="227"/>
      <c r="N98" s="227"/>
      <c r="O98" s="227"/>
      <c r="P98" s="227"/>
      <c r="Q98" s="227"/>
      <c r="R98" s="227"/>
      <c r="S98" s="227"/>
      <c r="T98" s="227"/>
      <c r="U98" s="225"/>
      <c r="V98" s="226"/>
      <c r="W98" s="227"/>
      <c r="X98" s="227"/>
      <c r="Y98" s="227"/>
      <c r="Z98" s="227"/>
      <c r="AA98" s="227"/>
      <c r="AB98" s="227"/>
      <c r="AC98" s="227"/>
      <c r="AD98" s="227"/>
      <c r="AE98" s="227"/>
      <c r="AF98" s="227"/>
      <c r="AG98" s="225"/>
      <c r="AH98" s="228"/>
      <c r="AI98" s="227"/>
      <c r="AJ98" s="227"/>
      <c r="AK98" s="227"/>
      <c r="AL98" s="227"/>
      <c r="AM98" s="227"/>
      <c r="AN98" s="227"/>
      <c r="AO98" s="227"/>
      <c r="AP98" s="227"/>
      <c r="AQ98" s="227"/>
      <c r="AR98" s="227"/>
      <c r="AS98" s="225"/>
      <c r="AT98" s="228"/>
      <c r="AU98" s="227"/>
      <c r="AV98" s="227"/>
      <c r="AW98" s="227"/>
      <c r="AX98" s="227"/>
      <c r="AY98" s="227"/>
      <c r="AZ98" s="227"/>
      <c r="BA98" s="227"/>
      <c r="BB98" s="227"/>
      <c r="BC98" s="227"/>
      <c r="BD98" s="227"/>
      <c r="BE98" s="225"/>
      <c r="BF98" s="228"/>
      <c r="BG98" s="227"/>
      <c r="BH98" s="227"/>
      <c r="BI98" s="227"/>
      <c r="BJ98" s="227"/>
      <c r="BK98" s="227"/>
      <c r="BL98" s="227"/>
      <c r="BM98" s="227"/>
      <c r="BN98" s="227"/>
      <c r="BO98" s="227"/>
      <c r="BP98" s="227"/>
      <c r="BQ98" s="225"/>
      <c r="BR98" s="228"/>
      <c r="BS98" s="227"/>
      <c r="BT98" s="227"/>
      <c r="BU98" s="227"/>
      <c r="BV98" s="227"/>
      <c r="BW98" s="227"/>
      <c r="BX98" s="227"/>
      <c r="BY98" s="227"/>
      <c r="BZ98" s="227"/>
      <c r="CA98" s="227"/>
      <c r="CB98" s="227"/>
      <c r="CC98" s="225"/>
      <c r="CD98" s="41" t="s">
        <v>54</v>
      </c>
    </row>
    <row r="99" spans="1:86" ht="15">
      <c r="A99" s="41"/>
      <c r="B99" s="131" t="s">
        <v>199</v>
      </c>
      <c r="C99" s="229" t="s">
        <v>200</v>
      </c>
      <c r="D99" s="132" t="s">
        <v>64</v>
      </c>
      <c r="E99" s="266">
        <v>72</v>
      </c>
      <c r="F99" s="231"/>
      <c r="G99" s="76">
        <f t="shared" si="47"/>
        <v>0</v>
      </c>
      <c r="H99" s="77"/>
      <c r="I99" s="78"/>
      <c r="J99" s="226"/>
      <c r="K99" s="227"/>
      <c r="L99" s="227"/>
      <c r="M99" s="227"/>
      <c r="N99" s="227"/>
      <c r="O99" s="227"/>
      <c r="P99" s="227"/>
      <c r="Q99" s="227"/>
      <c r="R99" s="227"/>
      <c r="S99" s="227"/>
      <c r="T99" s="227"/>
      <c r="U99" s="225"/>
      <c r="V99" s="226"/>
      <c r="W99" s="227"/>
      <c r="X99" s="227"/>
      <c r="Y99" s="227"/>
      <c r="Z99" s="227"/>
      <c r="AA99" s="227"/>
      <c r="AB99" s="227"/>
      <c r="AC99" s="227"/>
      <c r="AD99" s="227"/>
      <c r="AE99" s="227"/>
      <c r="AF99" s="227"/>
      <c r="AG99" s="225"/>
      <c r="AH99" s="228"/>
      <c r="AI99" s="227"/>
      <c r="AJ99" s="227"/>
      <c r="AK99" s="227"/>
      <c r="AL99" s="227"/>
      <c r="AM99" s="227"/>
      <c r="AN99" s="227"/>
      <c r="AO99" s="227"/>
      <c r="AP99" s="227"/>
      <c r="AQ99" s="227"/>
      <c r="AR99" s="227"/>
      <c r="AS99" s="225"/>
      <c r="AT99" s="228"/>
      <c r="AU99" s="227"/>
      <c r="AV99" s="227"/>
      <c r="AW99" s="227"/>
      <c r="AX99" s="227"/>
      <c r="AY99" s="227"/>
      <c r="AZ99" s="227"/>
      <c r="BA99" s="227"/>
      <c r="BB99" s="227"/>
      <c r="BC99" s="227"/>
      <c r="BD99" s="227"/>
      <c r="BE99" s="225"/>
      <c r="BF99" s="228"/>
      <c r="BG99" s="227"/>
      <c r="BH99" s="227"/>
      <c r="BI99" s="227"/>
      <c r="BJ99" s="227"/>
      <c r="BK99" s="227"/>
      <c r="BL99" s="227"/>
      <c r="BM99" s="227"/>
      <c r="BN99" s="227"/>
      <c r="BO99" s="227"/>
      <c r="BP99" s="227"/>
      <c r="BQ99" s="225"/>
      <c r="BR99" s="228"/>
      <c r="BS99" s="227"/>
      <c r="BT99" s="227"/>
      <c r="BU99" s="227"/>
      <c r="BV99" s="227"/>
      <c r="BW99" s="227"/>
      <c r="BX99" s="227"/>
      <c r="BY99" s="227"/>
      <c r="BZ99" s="227"/>
      <c r="CA99" s="227"/>
      <c r="CB99" s="227"/>
      <c r="CC99" s="225"/>
      <c r="CD99" s="41" t="s">
        <v>54</v>
      </c>
    </row>
    <row r="100" spans="1:86" ht="15">
      <c r="A100" s="41"/>
      <c r="B100" s="131" t="s">
        <v>201</v>
      </c>
      <c r="C100" s="131" t="s">
        <v>202</v>
      </c>
      <c r="D100" s="132" t="s">
        <v>64</v>
      </c>
      <c r="E100" s="266">
        <v>72</v>
      </c>
      <c r="F100" s="231"/>
      <c r="G100" s="76">
        <f t="shared" si="47"/>
        <v>0</v>
      </c>
      <c r="H100" s="77"/>
      <c r="I100" s="78"/>
      <c r="J100" s="226"/>
      <c r="K100" s="227"/>
      <c r="L100" s="227"/>
      <c r="M100" s="227"/>
      <c r="N100" s="227"/>
      <c r="O100" s="227"/>
      <c r="P100" s="227"/>
      <c r="Q100" s="227"/>
      <c r="R100" s="227"/>
      <c r="S100" s="227"/>
      <c r="T100" s="227"/>
      <c r="U100" s="225"/>
      <c r="V100" s="226"/>
      <c r="W100" s="227"/>
      <c r="X100" s="227"/>
      <c r="Y100" s="227"/>
      <c r="Z100" s="227"/>
      <c r="AA100" s="227"/>
      <c r="AB100" s="227"/>
      <c r="AC100" s="227"/>
      <c r="AD100" s="227"/>
      <c r="AE100" s="227"/>
      <c r="AF100" s="227"/>
      <c r="AG100" s="225"/>
      <c r="AH100" s="228"/>
      <c r="AI100" s="227"/>
      <c r="AJ100" s="227"/>
      <c r="AK100" s="227"/>
      <c r="AL100" s="227"/>
      <c r="AM100" s="227"/>
      <c r="AN100" s="227"/>
      <c r="AO100" s="227"/>
      <c r="AP100" s="227"/>
      <c r="AQ100" s="227"/>
      <c r="AR100" s="227"/>
      <c r="AS100" s="225"/>
      <c r="AT100" s="228"/>
      <c r="AU100" s="227"/>
      <c r="AV100" s="227"/>
      <c r="AW100" s="227"/>
      <c r="AX100" s="227"/>
      <c r="AY100" s="227"/>
      <c r="AZ100" s="227"/>
      <c r="BA100" s="227"/>
      <c r="BB100" s="227"/>
      <c r="BC100" s="227"/>
      <c r="BD100" s="227"/>
      <c r="BE100" s="225"/>
      <c r="BF100" s="228"/>
      <c r="BG100" s="227"/>
      <c r="BH100" s="227"/>
      <c r="BI100" s="227"/>
      <c r="BJ100" s="227"/>
      <c r="BK100" s="227"/>
      <c r="BL100" s="227"/>
      <c r="BM100" s="227"/>
      <c r="BN100" s="227"/>
      <c r="BO100" s="227"/>
      <c r="BP100" s="227"/>
      <c r="BQ100" s="225"/>
      <c r="BR100" s="228"/>
      <c r="BS100" s="227"/>
      <c r="BT100" s="227"/>
      <c r="BU100" s="227"/>
      <c r="BV100" s="227"/>
      <c r="BW100" s="227"/>
      <c r="BX100" s="227"/>
      <c r="BY100" s="227"/>
      <c r="BZ100" s="227"/>
      <c r="CA100" s="227"/>
      <c r="CB100" s="227"/>
      <c r="CC100" s="225"/>
      <c r="CD100" s="41" t="s">
        <v>54</v>
      </c>
    </row>
    <row r="101" spans="1:86" ht="15">
      <c r="A101" s="41"/>
      <c r="B101" s="131" t="s">
        <v>203</v>
      </c>
      <c r="C101" s="131" t="s">
        <v>932</v>
      </c>
      <c r="D101" s="132" t="s">
        <v>64</v>
      </c>
      <c r="E101" s="266">
        <v>72</v>
      </c>
      <c r="F101" s="231"/>
      <c r="G101" s="76">
        <f t="shared" si="47"/>
        <v>0</v>
      </c>
      <c r="H101" s="237"/>
      <c r="I101" s="239"/>
      <c r="J101" s="226"/>
      <c r="K101" s="227"/>
      <c r="L101" s="227"/>
      <c r="M101" s="227"/>
      <c r="N101" s="227"/>
      <c r="O101" s="227"/>
      <c r="P101" s="227"/>
      <c r="Q101" s="227"/>
      <c r="R101" s="227"/>
      <c r="S101" s="227"/>
      <c r="T101" s="227"/>
      <c r="U101" s="225"/>
      <c r="V101" s="226"/>
      <c r="W101" s="227"/>
      <c r="X101" s="227"/>
      <c r="Y101" s="227"/>
      <c r="Z101" s="227"/>
      <c r="AA101" s="227"/>
      <c r="AB101" s="227"/>
      <c r="AC101" s="227"/>
      <c r="AD101" s="227"/>
      <c r="AE101" s="227"/>
      <c r="AF101" s="227"/>
      <c r="AG101" s="225"/>
      <c r="AH101" s="228"/>
      <c r="AI101" s="227"/>
      <c r="AJ101" s="227"/>
      <c r="AK101" s="227"/>
      <c r="AL101" s="227"/>
      <c r="AM101" s="227"/>
      <c r="AN101" s="227"/>
      <c r="AO101" s="227"/>
      <c r="AP101" s="227"/>
      <c r="AQ101" s="227"/>
      <c r="AR101" s="227"/>
      <c r="AS101" s="225"/>
      <c r="AT101" s="228"/>
      <c r="AU101" s="227"/>
      <c r="AV101" s="227"/>
      <c r="AW101" s="227"/>
      <c r="AX101" s="227"/>
      <c r="AY101" s="227"/>
      <c r="AZ101" s="227"/>
      <c r="BA101" s="227"/>
      <c r="BB101" s="227"/>
      <c r="BC101" s="227"/>
      <c r="BD101" s="227"/>
      <c r="BE101" s="225"/>
      <c r="BF101" s="228"/>
      <c r="BG101" s="227"/>
      <c r="BH101" s="227"/>
      <c r="BI101" s="227"/>
      <c r="BJ101" s="227"/>
      <c r="BK101" s="227"/>
      <c r="BL101" s="227"/>
      <c r="BM101" s="227"/>
      <c r="BN101" s="227"/>
      <c r="BO101" s="227"/>
      <c r="BP101" s="227"/>
      <c r="BQ101" s="225"/>
      <c r="BR101" s="228"/>
      <c r="BS101" s="227"/>
      <c r="BT101" s="227"/>
      <c r="BU101" s="227"/>
      <c r="BV101" s="227"/>
      <c r="BW101" s="227"/>
      <c r="BX101" s="227"/>
      <c r="BY101" s="227"/>
      <c r="BZ101" s="227"/>
      <c r="CA101" s="227"/>
      <c r="CB101" s="227"/>
      <c r="CC101" s="225"/>
      <c r="CD101" s="41" t="s">
        <v>54</v>
      </c>
    </row>
    <row r="102" spans="1:86" ht="15">
      <c r="A102" s="41"/>
      <c r="B102" s="123" t="s">
        <v>205</v>
      </c>
      <c r="C102" s="124" t="s">
        <v>206</v>
      </c>
      <c r="D102" s="125"/>
      <c r="E102" s="328"/>
      <c r="F102" s="260"/>
      <c r="G102" s="126">
        <f t="shared" ref="G102:AL102" si="48">SUM(G103:G112)</f>
        <v>0</v>
      </c>
      <c r="H102" s="127">
        <f t="shared" si="48"/>
        <v>0</v>
      </c>
      <c r="I102" s="128">
        <f t="shared" si="48"/>
        <v>0</v>
      </c>
      <c r="J102" s="127">
        <f t="shared" si="48"/>
        <v>0</v>
      </c>
      <c r="K102" s="129">
        <f t="shared" si="48"/>
        <v>0</v>
      </c>
      <c r="L102" s="129">
        <f t="shared" si="48"/>
        <v>0</v>
      </c>
      <c r="M102" s="129">
        <f t="shared" si="48"/>
        <v>0</v>
      </c>
      <c r="N102" s="129">
        <f t="shared" si="48"/>
        <v>0</v>
      </c>
      <c r="O102" s="129">
        <f t="shared" si="48"/>
        <v>0</v>
      </c>
      <c r="P102" s="129">
        <f t="shared" si="48"/>
        <v>0</v>
      </c>
      <c r="Q102" s="129">
        <f t="shared" si="48"/>
        <v>0</v>
      </c>
      <c r="R102" s="129">
        <f t="shared" si="48"/>
        <v>0</v>
      </c>
      <c r="S102" s="129">
        <f t="shared" si="48"/>
        <v>0</v>
      </c>
      <c r="T102" s="129">
        <f t="shared" si="48"/>
        <v>0</v>
      </c>
      <c r="U102" s="128">
        <f t="shared" si="48"/>
        <v>0</v>
      </c>
      <c r="V102" s="127">
        <f t="shared" si="48"/>
        <v>0</v>
      </c>
      <c r="W102" s="129">
        <f t="shared" si="48"/>
        <v>0</v>
      </c>
      <c r="X102" s="129">
        <f t="shared" si="48"/>
        <v>0</v>
      </c>
      <c r="Y102" s="129">
        <f t="shared" si="48"/>
        <v>0</v>
      </c>
      <c r="Z102" s="129">
        <f t="shared" si="48"/>
        <v>0</v>
      </c>
      <c r="AA102" s="129">
        <f t="shared" si="48"/>
        <v>0</v>
      </c>
      <c r="AB102" s="129">
        <f t="shared" si="48"/>
        <v>0</v>
      </c>
      <c r="AC102" s="129">
        <f t="shared" si="48"/>
        <v>0</v>
      </c>
      <c r="AD102" s="129">
        <f t="shared" si="48"/>
        <v>0</v>
      </c>
      <c r="AE102" s="129">
        <f t="shared" si="48"/>
        <v>0</v>
      </c>
      <c r="AF102" s="129">
        <f t="shared" si="48"/>
        <v>0</v>
      </c>
      <c r="AG102" s="128">
        <f t="shared" si="48"/>
        <v>0</v>
      </c>
      <c r="AH102" s="130">
        <f t="shared" si="48"/>
        <v>0</v>
      </c>
      <c r="AI102" s="129">
        <f t="shared" si="48"/>
        <v>0</v>
      </c>
      <c r="AJ102" s="129">
        <f t="shared" si="48"/>
        <v>0</v>
      </c>
      <c r="AK102" s="129">
        <f t="shared" si="48"/>
        <v>0</v>
      </c>
      <c r="AL102" s="129">
        <f t="shared" si="48"/>
        <v>0</v>
      </c>
      <c r="AM102" s="129">
        <f t="shared" ref="AM102:BR102" si="49">SUM(AM103:AM112)</f>
        <v>0</v>
      </c>
      <c r="AN102" s="129">
        <f t="shared" si="49"/>
        <v>0</v>
      </c>
      <c r="AO102" s="129">
        <f t="shared" si="49"/>
        <v>0</v>
      </c>
      <c r="AP102" s="129">
        <f t="shared" si="49"/>
        <v>0</v>
      </c>
      <c r="AQ102" s="129">
        <f t="shared" si="49"/>
        <v>0</v>
      </c>
      <c r="AR102" s="129">
        <f t="shared" si="49"/>
        <v>0</v>
      </c>
      <c r="AS102" s="128">
        <f t="shared" si="49"/>
        <v>0</v>
      </c>
      <c r="AT102" s="130">
        <f t="shared" si="49"/>
        <v>0</v>
      </c>
      <c r="AU102" s="129">
        <f t="shared" si="49"/>
        <v>0</v>
      </c>
      <c r="AV102" s="129">
        <f t="shared" si="49"/>
        <v>0</v>
      </c>
      <c r="AW102" s="129">
        <f t="shared" si="49"/>
        <v>0</v>
      </c>
      <c r="AX102" s="129">
        <f t="shared" si="49"/>
        <v>0</v>
      </c>
      <c r="AY102" s="129">
        <f t="shared" si="49"/>
        <v>0</v>
      </c>
      <c r="AZ102" s="129">
        <f t="shared" si="49"/>
        <v>0</v>
      </c>
      <c r="BA102" s="129">
        <f t="shared" si="49"/>
        <v>0</v>
      </c>
      <c r="BB102" s="129">
        <f t="shared" si="49"/>
        <v>0</v>
      </c>
      <c r="BC102" s="129">
        <f t="shared" si="49"/>
        <v>0</v>
      </c>
      <c r="BD102" s="129">
        <f t="shared" si="49"/>
        <v>0</v>
      </c>
      <c r="BE102" s="128">
        <f t="shared" si="49"/>
        <v>0</v>
      </c>
      <c r="BF102" s="130">
        <f t="shared" si="49"/>
        <v>0</v>
      </c>
      <c r="BG102" s="129">
        <f t="shared" si="49"/>
        <v>0</v>
      </c>
      <c r="BH102" s="129">
        <f t="shared" si="49"/>
        <v>0</v>
      </c>
      <c r="BI102" s="129">
        <f t="shared" si="49"/>
        <v>0</v>
      </c>
      <c r="BJ102" s="129">
        <f t="shared" si="49"/>
        <v>0</v>
      </c>
      <c r="BK102" s="129">
        <f t="shared" si="49"/>
        <v>0</v>
      </c>
      <c r="BL102" s="129">
        <f t="shared" si="49"/>
        <v>0</v>
      </c>
      <c r="BM102" s="129">
        <f t="shared" si="49"/>
        <v>0</v>
      </c>
      <c r="BN102" s="129">
        <f t="shared" si="49"/>
        <v>0</v>
      </c>
      <c r="BO102" s="129">
        <f t="shared" si="49"/>
        <v>0</v>
      </c>
      <c r="BP102" s="129">
        <f t="shared" si="49"/>
        <v>0</v>
      </c>
      <c r="BQ102" s="128">
        <f t="shared" si="49"/>
        <v>0</v>
      </c>
      <c r="BR102" s="130">
        <f t="shared" si="49"/>
        <v>0</v>
      </c>
      <c r="BS102" s="129">
        <f t="shared" ref="BS102:CC102" si="50">SUM(BS103:BS112)</f>
        <v>0</v>
      </c>
      <c r="BT102" s="129">
        <f t="shared" si="50"/>
        <v>0</v>
      </c>
      <c r="BU102" s="129">
        <f t="shared" si="50"/>
        <v>0</v>
      </c>
      <c r="BV102" s="129">
        <f t="shared" si="50"/>
        <v>0</v>
      </c>
      <c r="BW102" s="129">
        <f t="shared" si="50"/>
        <v>0</v>
      </c>
      <c r="BX102" s="129">
        <f t="shared" si="50"/>
        <v>0</v>
      </c>
      <c r="BY102" s="129">
        <f t="shared" si="50"/>
        <v>0</v>
      </c>
      <c r="BZ102" s="129">
        <f t="shared" si="50"/>
        <v>0</v>
      </c>
      <c r="CA102" s="129">
        <f t="shared" si="50"/>
        <v>0</v>
      </c>
      <c r="CB102" s="129">
        <f t="shared" si="50"/>
        <v>0</v>
      </c>
      <c r="CC102" s="128">
        <f t="shared" si="50"/>
        <v>0</v>
      </c>
      <c r="CD102" s="41" t="s">
        <v>54</v>
      </c>
    </row>
    <row r="103" spans="1:86" ht="15">
      <c r="A103" s="41"/>
      <c r="B103" s="131" t="s">
        <v>207</v>
      </c>
      <c r="C103" s="131" t="s">
        <v>208</v>
      </c>
      <c r="D103" s="132" t="s">
        <v>64</v>
      </c>
      <c r="E103" s="266">
        <v>72</v>
      </c>
      <c r="F103" s="231"/>
      <c r="G103" s="76">
        <f t="shared" ref="G103:G111" si="51">+SUM(H103:CC103)</f>
        <v>0</v>
      </c>
      <c r="H103" s="237"/>
      <c r="I103" s="239"/>
      <c r="J103" s="226"/>
      <c r="K103" s="227"/>
      <c r="L103" s="227"/>
      <c r="M103" s="227"/>
      <c r="N103" s="227"/>
      <c r="O103" s="227"/>
      <c r="P103" s="227"/>
      <c r="Q103" s="227"/>
      <c r="R103" s="227"/>
      <c r="S103" s="227"/>
      <c r="T103" s="227"/>
      <c r="U103" s="225"/>
      <c r="V103" s="226"/>
      <c r="W103" s="227"/>
      <c r="X103" s="227"/>
      <c r="Y103" s="227"/>
      <c r="Z103" s="227"/>
      <c r="AA103" s="227"/>
      <c r="AB103" s="227"/>
      <c r="AC103" s="227"/>
      <c r="AD103" s="227"/>
      <c r="AE103" s="227"/>
      <c r="AF103" s="227"/>
      <c r="AG103" s="225"/>
      <c r="AH103" s="228"/>
      <c r="AI103" s="227"/>
      <c r="AJ103" s="227"/>
      <c r="AK103" s="227"/>
      <c r="AL103" s="227"/>
      <c r="AM103" s="227"/>
      <c r="AN103" s="227"/>
      <c r="AO103" s="227"/>
      <c r="AP103" s="227"/>
      <c r="AQ103" s="227"/>
      <c r="AR103" s="227"/>
      <c r="AS103" s="225"/>
      <c r="AT103" s="228"/>
      <c r="AU103" s="227"/>
      <c r="AV103" s="227"/>
      <c r="AW103" s="227"/>
      <c r="AX103" s="227"/>
      <c r="AY103" s="227"/>
      <c r="AZ103" s="227"/>
      <c r="BA103" s="227"/>
      <c r="BB103" s="227"/>
      <c r="BC103" s="227"/>
      <c r="BD103" s="227"/>
      <c r="BE103" s="225"/>
      <c r="BF103" s="228"/>
      <c r="BG103" s="227"/>
      <c r="BH103" s="227"/>
      <c r="BI103" s="227"/>
      <c r="BJ103" s="227"/>
      <c r="BK103" s="227"/>
      <c r="BL103" s="227"/>
      <c r="BM103" s="227"/>
      <c r="BN103" s="227"/>
      <c r="BO103" s="227"/>
      <c r="BP103" s="227"/>
      <c r="BQ103" s="225"/>
      <c r="BR103" s="228"/>
      <c r="BS103" s="227"/>
      <c r="BT103" s="227"/>
      <c r="BU103" s="227"/>
      <c r="BV103" s="227"/>
      <c r="BW103" s="227"/>
      <c r="BX103" s="227"/>
      <c r="BY103" s="227"/>
      <c r="BZ103" s="227"/>
      <c r="CA103" s="227"/>
      <c r="CB103" s="227"/>
      <c r="CC103" s="225"/>
      <c r="CD103" s="41" t="s">
        <v>54</v>
      </c>
    </row>
    <row r="104" spans="1:86" ht="15">
      <c r="A104" s="41"/>
      <c r="B104" s="131" t="s">
        <v>209</v>
      </c>
      <c r="C104" s="131" t="s">
        <v>210</v>
      </c>
      <c r="D104" s="132" t="s">
        <v>64</v>
      </c>
      <c r="E104" s="266">
        <v>72</v>
      </c>
      <c r="F104" s="231"/>
      <c r="G104" s="76">
        <f t="shared" si="51"/>
        <v>0</v>
      </c>
      <c r="H104" s="237"/>
      <c r="I104" s="239"/>
      <c r="J104" s="226"/>
      <c r="K104" s="227"/>
      <c r="L104" s="227"/>
      <c r="M104" s="227"/>
      <c r="N104" s="227"/>
      <c r="O104" s="227"/>
      <c r="P104" s="227"/>
      <c r="Q104" s="227"/>
      <c r="R104" s="227"/>
      <c r="S104" s="227"/>
      <c r="T104" s="227"/>
      <c r="U104" s="225"/>
      <c r="V104" s="226"/>
      <c r="W104" s="227"/>
      <c r="X104" s="227"/>
      <c r="Y104" s="227"/>
      <c r="Z104" s="227"/>
      <c r="AA104" s="227"/>
      <c r="AB104" s="227"/>
      <c r="AC104" s="227"/>
      <c r="AD104" s="227"/>
      <c r="AE104" s="227"/>
      <c r="AF104" s="227"/>
      <c r="AG104" s="225"/>
      <c r="AH104" s="228"/>
      <c r="AI104" s="227"/>
      <c r="AJ104" s="227"/>
      <c r="AK104" s="227"/>
      <c r="AL104" s="227"/>
      <c r="AM104" s="227"/>
      <c r="AN104" s="227"/>
      <c r="AO104" s="227"/>
      <c r="AP104" s="227"/>
      <c r="AQ104" s="227"/>
      <c r="AR104" s="227"/>
      <c r="AS104" s="225"/>
      <c r="AT104" s="228"/>
      <c r="AU104" s="227"/>
      <c r="AV104" s="227"/>
      <c r="AW104" s="227"/>
      <c r="AX104" s="227"/>
      <c r="AY104" s="227"/>
      <c r="AZ104" s="227"/>
      <c r="BA104" s="227"/>
      <c r="BB104" s="227"/>
      <c r="BC104" s="227"/>
      <c r="BD104" s="227"/>
      <c r="BE104" s="225"/>
      <c r="BF104" s="228"/>
      <c r="BG104" s="227"/>
      <c r="BH104" s="227"/>
      <c r="BI104" s="227"/>
      <c r="BJ104" s="227"/>
      <c r="BK104" s="227"/>
      <c r="BL104" s="227"/>
      <c r="BM104" s="227"/>
      <c r="BN104" s="227"/>
      <c r="BO104" s="227"/>
      <c r="BP104" s="227"/>
      <c r="BQ104" s="225"/>
      <c r="BR104" s="228"/>
      <c r="BS104" s="227"/>
      <c r="BT104" s="227"/>
      <c r="BU104" s="227"/>
      <c r="BV104" s="227"/>
      <c r="BW104" s="227"/>
      <c r="BX104" s="227"/>
      <c r="BY104" s="227"/>
      <c r="BZ104" s="227"/>
      <c r="CA104" s="227"/>
      <c r="CB104" s="227"/>
      <c r="CC104" s="225"/>
      <c r="CD104" s="41" t="s">
        <v>54</v>
      </c>
    </row>
    <row r="105" spans="1:86" ht="15">
      <c r="A105" s="41"/>
      <c r="B105" s="131" t="s">
        <v>211</v>
      </c>
      <c r="C105" s="131" t="s">
        <v>212</v>
      </c>
      <c r="D105" s="132" t="s">
        <v>64</v>
      </c>
      <c r="E105" s="266">
        <v>72</v>
      </c>
      <c r="F105" s="231"/>
      <c r="G105" s="76">
        <f t="shared" si="51"/>
        <v>0</v>
      </c>
      <c r="H105" s="237"/>
      <c r="I105" s="239"/>
      <c r="J105" s="226"/>
      <c r="K105" s="227"/>
      <c r="L105" s="227"/>
      <c r="M105" s="227"/>
      <c r="N105" s="227"/>
      <c r="O105" s="227"/>
      <c r="P105" s="227"/>
      <c r="Q105" s="227"/>
      <c r="R105" s="227"/>
      <c r="S105" s="227"/>
      <c r="T105" s="227"/>
      <c r="U105" s="225"/>
      <c r="V105" s="226"/>
      <c r="W105" s="227"/>
      <c r="X105" s="227"/>
      <c r="Y105" s="227"/>
      <c r="Z105" s="227"/>
      <c r="AA105" s="227"/>
      <c r="AB105" s="227"/>
      <c r="AC105" s="227"/>
      <c r="AD105" s="227"/>
      <c r="AE105" s="227"/>
      <c r="AF105" s="227"/>
      <c r="AG105" s="225"/>
      <c r="AH105" s="228"/>
      <c r="AI105" s="227"/>
      <c r="AJ105" s="227"/>
      <c r="AK105" s="227"/>
      <c r="AL105" s="227"/>
      <c r="AM105" s="227"/>
      <c r="AN105" s="227"/>
      <c r="AO105" s="227"/>
      <c r="AP105" s="227"/>
      <c r="AQ105" s="227"/>
      <c r="AR105" s="227"/>
      <c r="AS105" s="225"/>
      <c r="AT105" s="228"/>
      <c r="AU105" s="227"/>
      <c r="AV105" s="227"/>
      <c r="AW105" s="227"/>
      <c r="AX105" s="227"/>
      <c r="AY105" s="227"/>
      <c r="AZ105" s="227"/>
      <c r="BA105" s="227"/>
      <c r="BB105" s="227"/>
      <c r="BC105" s="227"/>
      <c r="BD105" s="227"/>
      <c r="BE105" s="225"/>
      <c r="BF105" s="228"/>
      <c r="BG105" s="227"/>
      <c r="BH105" s="227"/>
      <c r="BI105" s="227"/>
      <c r="BJ105" s="227"/>
      <c r="BK105" s="227"/>
      <c r="BL105" s="227"/>
      <c r="BM105" s="227"/>
      <c r="BN105" s="227"/>
      <c r="BO105" s="227"/>
      <c r="BP105" s="227"/>
      <c r="BQ105" s="225"/>
      <c r="BR105" s="228"/>
      <c r="BS105" s="227"/>
      <c r="BT105" s="227"/>
      <c r="BU105" s="227"/>
      <c r="BV105" s="227"/>
      <c r="BW105" s="227"/>
      <c r="BX105" s="227"/>
      <c r="BY105" s="227"/>
      <c r="BZ105" s="227"/>
      <c r="CA105" s="227"/>
      <c r="CB105" s="227"/>
      <c r="CC105" s="225"/>
      <c r="CD105" s="41" t="s">
        <v>54</v>
      </c>
    </row>
    <row r="106" spans="1:86" ht="15">
      <c r="A106" s="41"/>
      <c r="B106" s="131" t="s">
        <v>213</v>
      </c>
      <c r="C106" s="131" t="s">
        <v>214</v>
      </c>
      <c r="D106" s="132" t="s">
        <v>64</v>
      </c>
      <c r="E106" s="266">
        <v>72</v>
      </c>
      <c r="F106" s="231"/>
      <c r="G106" s="76">
        <f t="shared" si="51"/>
        <v>0</v>
      </c>
      <c r="H106" s="237"/>
      <c r="I106" s="239"/>
      <c r="J106" s="226"/>
      <c r="K106" s="227"/>
      <c r="L106" s="227"/>
      <c r="M106" s="227"/>
      <c r="N106" s="227"/>
      <c r="O106" s="227"/>
      <c r="P106" s="227"/>
      <c r="Q106" s="227"/>
      <c r="R106" s="227"/>
      <c r="S106" s="227"/>
      <c r="T106" s="227"/>
      <c r="U106" s="225"/>
      <c r="V106" s="226"/>
      <c r="W106" s="227"/>
      <c r="X106" s="227"/>
      <c r="Y106" s="227"/>
      <c r="Z106" s="227"/>
      <c r="AA106" s="227"/>
      <c r="AB106" s="227"/>
      <c r="AC106" s="227"/>
      <c r="AD106" s="227"/>
      <c r="AE106" s="227"/>
      <c r="AF106" s="227"/>
      <c r="AG106" s="225"/>
      <c r="AH106" s="228"/>
      <c r="AI106" s="227"/>
      <c r="AJ106" s="227"/>
      <c r="AK106" s="227"/>
      <c r="AL106" s="227"/>
      <c r="AM106" s="227"/>
      <c r="AN106" s="227"/>
      <c r="AO106" s="227"/>
      <c r="AP106" s="227"/>
      <c r="AQ106" s="227"/>
      <c r="AR106" s="227"/>
      <c r="AS106" s="225"/>
      <c r="AT106" s="228"/>
      <c r="AU106" s="227"/>
      <c r="AV106" s="227"/>
      <c r="AW106" s="227"/>
      <c r="AX106" s="227"/>
      <c r="AY106" s="227"/>
      <c r="AZ106" s="227"/>
      <c r="BA106" s="227"/>
      <c r="BB106" s="227"/>
      <c r="BC106" s="227"/>
      <c r="BD106" s="227"/>
      <c r="BE106" s="225"/>
      <c r="BF106" s="228"/>
      <c r="BG106" s="227"/>
      <c r="BH106" s="227"/>
      <c r="BI106" s="227"/>
      <c r="BJ106" s="227"/>
      <c r="BK106" s="227"/>
      <c r="BL106" s="227"/>
      <c r="BM106" s="227"/>
      <c r="BN106" s="227"/>
      <c r="BO106" s="227"/>
      <c r="BP106" s="227"/>
      <c r="BQ106" s="225"/>
      <c r="BR106" s="228"/>
      <c r="BS106" s="227"/>
      <c r="BT106" s="227"/>
      <c r="BU106" s="227"/>
      <c r="BV106" s="227"/>
      <c r="BW106" s="227"/>
      <c r="BX106" s="227"/>
      <c r="BY106" s="227"/>
      <c r="BZ106" s="227"/>
      <c r="CA106" s="227"/>
      <c r="CB106" s="227"/>
      <c r="CC106" s="225"/>
      <c r="CD106" s="41" t="s">
        <v>54</v>
      </c>
    </row>
    <row r="107" spans="1:86" ht="15">
      <c r="A107" s="41"/>
      <c r="B107" s="131" t="s">
        <v>215</v>
      </c>
      <c r="C107" s="131" t="s">
        <v>216</v>
      </c>
      <c r="D107" s="132" t="s">
        <v>64</v>
      </c>
      <c r="E107" s="266">
        <v>72</v>
      </c>
      <c r="F107" s="231"/>
      <c r="G107" s="76">
        <f t="shared" si="51"/>
        <v>0</v>
      </c>
      <c r="H107" s="237"/>
      <c r="I107" s="239"/>
      <c r="J107" s="226"/>
      <c r="K107" s="227"/>
      <c r="L107" s="227"/>
      <c r="M107" s="227"/>
      <c r="N107" s="227"/>
      <c r="O107" s="227"/>
      <c r="P107" s="227"/>
      <c r="Q107" s="227"/>
      <c r="R107" s="227"/>
      <c r="S107" s="227"/>
      <c r="T107" s="227"/>
      <c r="U107" s="225"/>
      <c r="V107" s="226"/>
      <c r="W107" s="227"/>
      <c r="X107" s="227"/>
      <c r="Y107" s="227"/>
      <c r="Z107" s="227"/>
      <c r="AA107" s="227"/>
      <c r="AB107" s="227"/>
      <c r="AC107" s="227"/>
      <c r="AD107" s="227"/>
      <c r="AE107" s="227"/>
      <c r="AF107" s="227"/>
      <c r="AG107" s="225"/>
      <c r="AH107" s="228"/>
      <c r="AI107" s="227"/>
      <c r="AJ107" s="227"/>
      <c r="AK107" s="227"/>
      <c r="AL107" s="227"/>
      <c r="AM107" s="227"/>
      <c r="AN107" s="227"/>
      <c r="AO107" s="227"/>
      <c r="AP107" s="227"/>
      <c r="AQ107" s="227"/>
      <c r="AR107" s="227"/>
      <c r="AS107" s="225"/>
      <c r="AT107" s="228"/>
      <c r="AU107" s="227"/>
      <c r="AV107" s="227"/>
      <c r="AW107" s="227"/>
      <c r="AX107" s="227"/>
      <c r="AY107" s="227"/>
      <c r="AZ107" s="227"/>
      <c r="BA107" s="227"/>
      <c r="BB107" s="227"/>
      <c r="BC107" s="227"/>
      <c r="BD107" s="227"/>
      <c r="BE107" s="225"/>
      <c r="BF107" s="228"/>
      <c r="BG107" s="227"/>
      <c r="BH107" s="227"/>
      <c r="BI107" s="227"/>
      <c r="BJ107" s="227"/>
      <c r="BK107" s="227"/>
      <c r="BL107" s="227"/>
      <c r="BM107" s="227"/>
      <c r="BN107" s="227"/>
      <c r="BO107" s="227"/>
      <c r="BP107" s="227"/>
      <c r="BQ107" s="225"/>
      <c r="BR107" s="228"/>
      <c r="BS107" s="227"/>
      <c r="BT107" s="227"/>
      <c r="BU107" s="227"/>
      <c r="BV107" s="227"/>
      <c r="BW107" s="227"/>
      <c r="BX107" s="227"/>
      <c r="BY107" s="227"/>
      <c r="BZ107" s="227"/>
      <c r="CA107" s="227"/>
      <c r="CB107" s="227"/>
      <c r="CC107" s="225"/>
      <c r="CD107" s="41" t="s">
        <v>54</v>
      </c>
    </row>
    <row r="108" spans="1:86" ht="15">
      <c r="A108" s="41"/>
      <c r="B108" s="131" t="s">
        <v>217</v>
      </c>
      <c r="C108" s="131" t="s">
        <v>218</v>
      </c>
      <c r="D108" s="132" t="s">
        <v>64</v>
      </c>
      <c r="E108" s="266">
        <v>72</v>
      </c>
      <c r="F108" s="231"/>
      <c r="G108" s="76">
        <f t="shared" si="51"/>
        <v>0</v>
      </c>
      <c r="H108" s="77"/>
      <c r="I108" s="78"/>
      <c r="J108" s="226"/>
      <c r="K108" s="227"/>
      <c r="L108" s="227"/>
      <c r="M108" s="227"/>
      <c r="N108" s="227"/>
      <c r="O108" s="227"/>
      <c r="P108" s="227"/>
      <c r="Q108" s="227"/>
      <c r="R108" s="227"/>
      <c r="S108" s="227"/>
      <c r="T108" s="227"/>
      <c r="U108" s="225"/>
      <c r="V108" s="226"/>
      <c r="W108" s="227"/>
      <c r="X108" s="227"/>
      <c r="Y108" s="227"/>
      <c r="Z108" s="227"/>
      <c r="AA108" s="227"/>
      <c r="AB108" s="227"/>
      <c r="AC108" s="227"/>
      <c r="AD108" s="227"/>
      <c r="AE108" s="227"/>
      <c r="AF108" s="227"/>
      <c r="AG108" s="225"/>
      <c r="AH108" s="228"/>
      <c r="AI108" s="227"/>
      <c r="AJ108" s="227"/>
      <c r="AK108" s="227"/>
      <c r="AL108" s="227"/>
      <c r="AM108" s="227"/>
      <c r="AN108" s="227"/>
      <c r="AO108" s="227"/>
      <c r="AP108" s="227"/>
      <c r="AQ108" s="227"/>
      <c r="AR108" s="227"/>
      <c r="AS108" s="225"/>
      <c r="AT108" s="228"/>
      <c r="AU108" s="227"/>
      <c r="AV108" s="227"/>
      <c r="AW108" s="227"/>
      <c r="AX108" s="227"/>
      <c r="AY108" s="227"/>
      <c r="AZ108" s="227"/>
      <c r="BA108" s="227"/>
      <c r="BB108" s="227"/>
      <c r="BC108" s="227"/>
      <c r="BD108" s="227"/>
      <c r="BE108" s="225"/>
      <c r="BF108" s="228"/>
      <c r="BG108" s="227"/>
      <c r="BH108" s="227"/>
      <c r="BI108" s="227"/>
      <c r="BJ108" s="227"/>
      <c r="BK108" s="227"/>
      <c r="BL108" s="227"/>
      <c r="BM108" s="227"/>
      <c r="BN108" s="227"/>
      <c r="BO108" s="227"/>
      <c r="BP108" s="227"/>
      <c r="BQ108" s="225"/>
      <c r="BR108" s="228"/>
      <c r="BS108" s="227"/>
      <c r="BT108" s="227"/>
      <c r="BU108" s="227"/>
      <c r="BV108" s="227"/>
      <c r="BW108" s="227"/>
      <c r="BX108" s="227"/>
      <c r="BY108" s="227"/>
      <c r="BZ108" s="227"/>
      <c r="CA108" s="227"/>
      <c r="CB108" s="227"/>
      <c r="CC108" s="225"/>
      <c r="CD108" s="41" t="s">
        <v>54</v>
      </c>
    </row>
    <row r="109" spans="1:86" ht="15">
      <c r="A109" s="41"/>
      <c r="B109" s="131" t="s">
        <v>219</v>
      </c>
      <c r="C109" s="131" t="s">
        <v>220</v>
      </c>
      <c r="D109" s="132" t="s">
        <v>64</v>
      </c>
      <c r="E109" s="266">
        <v>72</v>
      </c>
      <c r="F109" s="231"/>
      <c r="G109" s="76">
        <f t="shared" si="51"/>
        <v>0</v>
      </c>
      <c r="H109" s="77"/>
      <c r="I109" s="78"/>
      <c r="J109" s="226"/>
      <c r="K109" s="227"/>
      <c r="L109" s="227"/>
      <c r="M109" s="227"/>
      <c r="N109" s="227"/>
      <c r="O109" s="227"/>
      <c r="P109" s="227"/>
      <c r="Q109" s="227"/>
      <c r="R109" s="227"/>
      <c r="S109" s="227"/>
      <c r="T109" s="227"/>
      <c r="U109" s="225"/>
      <c r="V109" s="226"/>
      <c r="W109" s="227"/>
      <c r="X109" s="227"/>
      <c r="Y109" s="227"/>
      <c r="Z109" s="227"/>
      <c r="AA109" s="227"/>
      <c r="AB109" s="227"/>
      <c r="AC109" s="227"/>
      <c r="AD109" s="227"/>
      <c r="AE109" s="227"/>
      <c r="AF109" s="227"/>
      <c r="AG109" s="225"/>
      <c r="AH109" s="228"/>
      <c r="AI109" s="227"/>
      <c r="AJ109" s="227"/>
      <c r="AK109" s="227"/>
      <c r="AL109" s="227"/>
      <c r="AM109" s="227"/>
      <c r="AN109" s="227"/>
      <c r="AO109" s="227"/>
      <c r="AP109" s="227"/>
      <c r="AQ109" s="227"/>
      <c r="AR109" s="227"/>
      <c r="AS109" s="225"/>
      <c r="AT109" s="228"/>
      <c r="AU109" s="227"/>
      <c r="AV109" s="227"/>
      <c r="AW109" s="227"/>
      <c r="AX109" s="227"/>
      <c r="AY109" s="227"/>
      <c r="AZ109" s="227"/>
      <c r="BA109" s="227"/>
      <c r="BB109" s="227"/>
      <c r="BC109" s="227"/>
      <c r="BD109" s="227"/>
      <c r="BE109" s="225"/>
      <c r="BF109" s="228"/>
      <c r="BG109" s="227"/>
      <c r="BH109" s="227"/>
      <c r="BI109" s="227"/>
      <c r="BJ109" s="227"/>
      <c r="BK109" s="227"/>
      <c r="BL109" s="227"/>
      <c r="BM109" s="227"/>
      <c r="BN109" s="227"/>
      <c r="BO109" s="227"/>
      <c r="BP109" s="227"/>
      <c r="BQ109" s="225"/>
      <c r="BR109" s="228"/>
      <c r="BS109" s="227"/>
      <c r="BT109" s="227"/>
      <c r="BU109" s="227"/>
      <c r="BV109" s="227"/>
      <c r="BW109" s="227"/>
      <c r="BX109" s="227"/>
      <c r="BY109" s="227"/>
      <c r="BZ109" s="227"/>
      <c r="CA109" s="227"/>
      <c r="CB109" s="227"/>
      <c r="CC109" s="225"/>
      <c r="CD109" s="41" t="s">
        <v>54</v>
      </c>
    </row>
    <row r="110" spans="1:86" ht="15">
      <c r="A110" s="41"/>
      <c r="B110" s="131" t="s">
        <v>221</v>
      </c>
      <c r="C110" s="131" t="s">
        <v>222</v>
      </c>
      <c r="D110" s="132" t="s">
        <v>64</v>
      </c>
      <c r="E110" s="266">
        <v>72</v>
      </c>
      <c r="F110" s="231"/>
      <c r="G110" s="76">
        <f t="shared" si="51"/>
        <v>0</v>
      </c>
      <c r="H110" s="77"/>
      <c r="I110" s="78"/>
      <c r="J110" s="226"/>
      <c r="K110" s="227"/>
      <c r="L110" s="227"/>
      <c r="M110" s="227"/>
      <c r="N110" s="227"/>
      <c r="O110" s="227"/>
      <c r="P110" s="227"/>
      <c r="Q110" s="227"/>
      <c r="R110" s="227"/>
      <c r="S110" s="227"/>
      <c r="T110" s="227"/>
      <c r="U110" s="225"/>
      <c r="V110" s="226"/>
      <c r="W110" s="227"/>
      <c r="X110" s="227"/>
      <c r="Y110" s="227"/>
      <c r="Z110" s="227"/>
      <c r="AA110" s="227"/>
      <c r="AB110" s="227"/>
      <c r="AC110" s="227"/>
      <c r="AD110" s="227"/>
      <c r="AE110" s="227"/>
      <c r="AF110" s="227"/>
      <c r="AG110" s="225"/>
      <c r="AH110" s="228"/>
      <c r="AI110" s="227"/>
      <c r="AJ110" s="227"/>
      <c r="AK110" s="227"/>
      <c r="AL110" s="227"/>
      <c r="AM110" s="227"/>
      <c r="AN110" s="227"/>
      <c r="AO110" s="227"/>
      <c r="AP110" s="227"/>
      <c r="AQ110" s="227"/>
      <c r="AR110" s="227"/>
      <c r="AS110" s="225"/>
      <c r="AT110" s="228"/>
      <c r="AU110" s="227"/>
      <c r="AV110" s="227"/>
      <c r="AW110" s="227"/>
      <c r="AX110" s="227"/>
      <c r="AY110" s="227"/>
      <c r="AZ110" s="227"/>
      <c r="BA110" s="227"/>
      <c r="BB110" s="227"/>
      <c r="BC110" s="227"/>
      <c r="BD110" s="227"/>
      <c r="BE110" s="225"/>
      <c r="BF110" s="228"/>
      <c r="BG110" s="227"/>
      <c r="BH110" s="227"/>
      <c r="BI110" s="227"/>
      <c r="BJ110" s="227"/>
      <c r="BK110" s="227"/>
      <c r="BL110" s="227"/>
      <c r="BM110" s="227"/>
      <c r="BN110" s="227"/>
      <c r="BO110" s="227"/>
      <c r="BP110" s="227"/>
      <c r="BQ110" s="225"/>
      <c r="BR110" s="228"/>
      <c r="BS110" s="227"/>
      <c r="BT110" s="227"/>
      <c r="BU110" s="227"/>
      <c r="BV110" s="227"/>
      <c r="BW110" s="227"/>
      <c r="BX110" s="227"/>
      <c r="BY110" s="227"/>
      <c r="BZ110" s="227"/>
      <c r="CA110" s="227"/>
      <c r="CB110" s="227"/>
      <c r="CC110" s="225"/>
      <c r="CD110" s="41" t="s">
        <v>54</v>
      </c>
    </row>
    <row r="111" spans="1:86" ht="15">
      <c r="A111" s="41"/>
      <c r="B111" s="131" t="s">
        <v>223</v>
      </c>
      <c r="C111" s="131" t="s">
        <v>224</v>
      </c>
      <c r="D111" s="132" t="s">
        <v>64</v>
      </c>
      <c r="E111" s="266">
        <v>72</v>
      </c>
      <c r="F111" s="231"/>
      <c r="G111" s="76">
        <f t="shared" si="51"/>
        <v>0</v>
      </c>
      <c r="H111" s="77"/>
      <c r="I111" s="78"/>
      <c r="J111" s="226"/>
      <c r="K111" s="227"/>
      <c r="L111" s="227"/>
      <c r="M111" s="227"/>
      <c r="N111" s="227"/>
      <c r="O111" s="227"/>
      <c r="P111" s="227"/>
      <c r="Q111" s="227"/>
      <c r="R111" s="227"/>
      <c r="S111" s="227"/>
      <c r="T111" s="227"/>
      <c r="U111" s="225"/>
      <c r="V111" s="226"/>
      <c r="W111" s="227"/>
      <c r="X111" s="227"/>
      <c r="Y111" s="227"/>
      <c r="Z111" s="227"/>
      <c r="AA111" s="227"/>
      <c r="AB111" s="227"/>
      <c r="AC111" s="227"/>
      <c r="AD111" s="227"/>
      <c r="AE111" s="227"/>
      <c r="AF111" s="227"/>
      <c r="AG111" s="225"/>
      <c r="AH111" s="228"/>
      <c r="AI111" s="227"/>
      <c r="AJ111" s="227"/>
      <c r="AK111" s="227"/>
      <c r="AL111" s="227"/>
      <c r="AM111" s="227"/>
      <c r="AN111" s="227"/>
      <c r="AO111" s="227"/>
      <c r="AP111" s="227"/>
      <c r="AQ111" s="227"/>
      <c r="AR111" s="227"/>
      <c r="AS111" s="225"/>
      <c r="AT111" s="228"/>
      <c r="AU111" s="227"/>
      <c r="AV111" s="227"/>
      <c r="AW111" s="227"/>
      <c r="AX111" s="227"/>
      <c r="AY111" s="227"/>
      <c r="AZ111" s="227"/>
      <c r="BA111" s="227"/>
      <c r="BB111" s="227"/>
      <c r="BC111" s="227"/>
      <c r="BD111" s="227"/>
      <c r="BE111" s="225"/>
      <c r="BF111" s="228"/>
      <c r="BG111" s="227"/>
      <c r="BH111" s="227"/>
      <c r="BI111" s="227"/>
      <c r="BJ111" s="227"/>
      <c r="BK111" s="227"/>
      <c r="BL111" s="227"/>
      <c r="BM111" s="227"/>
      <c r="BN111" s="227"/>
      <c r="BO111" s="227"/>
      <c r="BP111" s="227"/>
      <c r="BQ111" s="225"/>
      <c r="BR111" s="228"/>
      <c r="BS111" s="227"/>
      <c r="BT111" s="227"/>
      <c r="BU111" s="227"/>
      <c r="BV111" s="227"/>
      <c r="BW111" s="227"/>
      <c r="BX111" s="227"/>
      <c r="BY111" s="227"/>
      <c r="BZ111" s="227"/>
      <c r="CA111" s="227"/>
      <c r="CB111" s="227"/>
      <c r="CC111" s="225"/>
      <c r="CD111" s="41" t="s">
        <v>54</v>
      </c>
    </row>
    <row r="112" spans="1:86" ht="14.25" customHeight="1">
      <c r="A112" s="41"/>
      <c r="B112" s="131" t="s">
        <v>225</v>
      </c>
      <c r="C112" s="131" t="s">
        <v>226</v>
      </c>
      <c r="D112" s="132" t="s">
        <v>64</v>
      </c>
      <c r="E112" s="266">
        <v>72</v>
      </c>
      <c r="F112" s="231"/>
      <c r="G112" s="76">
        <f t="shared" ref="G112" si="52">+SUM(H112:CC112)</f>
        <v>0</v>
      </c>
      <c r="H112" s="237"/>
      <c r="I112" s="239"/>
      <c r="J112" s="226"/>
      <c r="K112" s="227"/>
      <c r="L112" s="227"/>
      <c r="M112" s="227"/>
      <c r="N112" s="227"/>
      <c r="O112" s="227"/>
      <c r="P112" s="227"/>
      <c r="Q112" s="227"/>
      <c r="R112" s="227"/>
      <c r="S112" s="227"/>
      <c r="T112" s="227"/>
      <c r="U112" s="225"/>
      <c r="V112" s="226"/>
      <c r="W112" s="227"/>
      <c r="X112" s="227"/>
      <c r="Y112" s="227"/>
      <c r="Z112" s="227"/>
      <c r="AA112" s="227"/>
      <c r="AB112" s="227"/>
      <c r="AC112" s="227"/>
      <c r="AD112" s="227"/>
      <c r="AE112" s="227"/>
      <c r="AF112" s="227"/>
      <c r="AG112" s="225"/>
      <c r="AH112" s="228"/>
      <c r="AI112" s="227"/>
      <c r="AJ112" s="227"/>
      <c r="AK112" s="227"/>
      <c r="AL112" s="227"/>
      <c r="AM112" s="227"/>
      <c r="AN112" s="227"/>
      <c r="AO112" s="227"/>
      <c r="AP112" s="227"/>
      <c r="AQ112" s="227"/>
      <c r="AR112" s="227"/>
      <c r="AS112" s="225"/>
      <c r="AT112" s="228"/>
      <c r="AU112" s="227"/>
      <c r="AV112" s="227"/>
      <c r="AW112" s="227"/>
      <c r="AX112" s="227"/>
      <c r="AY112" s="227"/>
      <c r="AZ112" s="227"/>
      <c r="BA112" s="227"/>
      <c r="BB112" s="227"/>
      <c r="BC112" s="227"/>
      <c r="BD112" s="227"/>
      <c r="BE112" s="225"/>
      <c r="BF112" s="228"/>
      <c r="BG112" s="227"/>
      <c r="BH112" s="227"/>
      <c r="BI112" s="227"/>
      <c r="BJ112" s="227"/>
      <c r="BK112" s="227"/>
      <c r="BL112" s="227"/>
      <c r="BM112" s="227"/>
      <c r="BN112" s="227"/>
      <c r="BO112" s="227"/>
      <c r="BP112" s="227"/>
      <c r="BQ112" s="225"/>
      <c r="BR112" s="228"/>
      <c r="BS112" s="227"/>
      <c r="BT112" s="227"/>
      <c r="BU112" s="227"/>
      <c r="BV112" s="227"/>
      <c r="BW112" s="227"/>
      <c r="BX112" s="227"/>
      <c r="BY112" s="227"/>
      <c r="BZ112" s="227"/>
      <c r="CA112" s="227"/>
      <c r="CB112" s="227"/>
      <c r="CC112" s="225"/>
      <c r="CD112" s="41" t="s">
        <v>54</v>
      </c>
      <c r="CH112" s="301"/>
    </row>
    <row r="113" spans="1:82" ht="15">
      <c r="A113" s="41"/>
      <c r="B113" s="123" t="s">
        <v>227</v>
      </c>
      <c r="C113" s="124" t="s">
        <v>228</v>
      </c>
      <c r="D113" s="125"/>
      <c r="E113" s="328"/>
      <c r="F113" s="260"/>
      <c r="G113" s="126">
        <f t="shared" ref="G113:AL113" si="53">+G114+G126+G136</f>
        <v>0</v>
      </c>
      <c r="H113" s="127">
        <f t="shared" si="53"/>
        <v>0</v>
      </c>
      <c r="I113" s="128">
        <f t="shared" si="53"/>
        <v>0</v>
      </c>
      <c r="J113" s="127">
        <f t="shared" si="53"/>
        <v>0</v>
      </c>
      <c r="K113" s="129">
        <f t="shared" si="53"/>
        <v>0</v>
      </c>
      <c r="L113" s="129">
        <f t="shared" si="53"/>
        <v>0</v>
      </c>
      <c r="M113" s="129">
        <f t="shared" si="53"/>
        <v>0</v>
      </c>
      <c r="N113" s="129">
        <f t="shared" si="53"/>
        <v>0</v>
      </c>
      <c r="O113" s="129">
        <f t="shared" si="53"/>
        <v>0</v>
      </c>
      <c r="P113" s="129">
        <f t="shared" si="53"/>
        <v>0</v>
      </c>
      <c r="Q113" s="129">
        <f t="shared" si="53"/>
        <v>0</v>
      </c>
      <c r="R113" s="129">
        <f t="shared" si="53"/>
        <v>0</v>
      </c>
      <c r="S113" s="129">
        <f t="shared" si="53"/>
        <v>0</v>
      </c>
      <c r="T113" s="129">
        <f t="shared" si="53"/>
        <v>0</v>
      </c>
      <c r="U113" s="128">
        <f t="shared" si="53"/>
        <v>0</v>
      </c>
      <c r="V113" s="127">
        <f t="shared" si="53"/>
        <v>0</v>
      </c>
      <c r="W113" s="129">
        <f t="shared" si="53"/>
        <v>0</v>
      </c>
      <c r="X113" s="129">
        <f t="shared" si="53"/>
        <v>0</v>
      </c>
      <c r="Y113" s="129">
        <f t="shared" si="53"/>
        <v>0</v>
      </c>
      <c r="Z113" s="129">
        <f t="shared" si="53"/>
        <v>0</v>
      </c>
      <c r="AA113" s="129">
        <f t="shared" si="53"/>
        <v>0</v>
      </c>
      <c r="AB113" s="129">
        <f t="shared" si="53"/>
        <v>0</v>
      </c>
      <c r="AC113" s="129">
        <f t="shared" si="53"/>
        <v>0</v>
      </c>
      <c r="AD113" s="129">
        <f t="shared" si="53"/>
        <v>0</v>
      </c>
      <c r="AE113" s="129">
        <f t="shared" si="53"/>
        <v>0</v>
      </c>
      <c r="AF113" s="129">
        <f t="shared" si="53"/>
        <v>0</v>
      </c>
      <c r="AG113" s="128">
        <f t="shared" si="53"/>
        <v>0</v>
      </c>
      <c r="AH113" s="130">
        <f t="shared" si="53"/>
        <v>0</v>
      </c>
      <c r="AI113" s="129">
        <f t="shared" si="53"/>
        <v>0</v>
      </c>
      <c r="AJ113" s="129">
        <f t="shared" si="53"/>
        <v>0</v>
      </c>
      <c r="AK113" s="129">
        <f t="shared" si="53"/>
        <v>0</v>
      </c>
      <c r="AL113" s="129">
        <f t="shared" si="53"/>
        <v>0</v>
      </c>
      <c r="AM113" s="129">
        <f t="shared" ref="AM113:BR113" si="54">+AM114+AM126+AM136</f>
        <v>0</v>
      </c>
      <c r="AN113" s="129">
        <f t="shared" si="54"/>
        <v>0</v>
      </c>
      <c r="AO113" s="129">
        <f t="shared" si="54"/>
        <v>0</v>
      </c>
      <c r="AP113" s="129">
        <f t="shared" si="54"/>
        <v>0</v>
      </c>
      <c r="AQ113" s="129">
        <f t="shared" si="54"/>
        <v>0</v>
      </c>
      <c r="AR113" s="129">
        <f t="shared" si="54"/>
        <v>0</v>
      </c>
      <c r="AS113" s="128">
        <f t="shared" si="54"/>
        <v>0</v>
      </c>
      <c r="AT113" s="130">
        <f t="shared" si="54"/>
        <v>0</v>
      </c>
      <c r="AU113" s="129">
        <f t="shared" si="54"/>
        <v>0</v>
      </c>
      <c r="AV113" s="129">
        <f t="shared" si="54"/>
        <v>0</v>
      </c>
      <c r="AW113" s="129">
        <f t="shared" si="54"/>
        <v>0</v>
      </c>
      <c r="AX113" s="129">
        <f t="shared" si="54"/>
        <v>0</v>
      </c>
      <c r="AY113" s="129">
        <f t="shared" si="54"/>
        <v>0</v>
      </c>
      <c r="AZ113" s="129">
        <f t="shared" si="54"/>
        <v>0</v>
      </c>
      <c r="BA113" s="129">
        <f t="shared" si="54"/>
        <v>0</v>
      </c>
      <c r="BB113" s="129">
        <f t="shared" si="54"/>
        <v>0</v>
      </c>
      <c r="BC113" s="129">
        <f t="shared" si="54"/>
        <v>0</v>
      </c>
      <c r="BD113" s="129">
        <f t="shared" si="54"/>
        <v>0</v>
      </c>
      <c r="BE113" s="128">
        <f t="shared" si="54"/>
        <v>0</v>
      </c>
      <c r="BF113" s="130">
        <f t="shared" si="54"/>
        <v>0</v>
      </c>
      <c r="BG113" s="129">
        <f t="shared" si="54"/>
        <v>0</v>
      </c>
      <c r="BH113" s="129">
        <f t="shared" si="54"/>
        <v>0</v>
      </c>
      <c r="BI113" s="129">
        <f t="shared" si="54"/>
        <v>0</v>
      </c>
      <c r="BJ113" s="129">
        <f t="shared" si="54"/>
        <v>0</v>
      </c>
      <c r="BK113" s="129">
        <f t="shared" si="54"/>
        <v>0</v>
      </c>
      <c r="BL113" s="129">
        <f t="shared" si="54"/>
        <v>0</v>
      </c>
      <c r="BM113" s="129">
        <f t="shared" si="54"/>
        <v>0</v>
      </c>
      <c r="BN113" s="129">
        <f t="shared" si="54"/>
        <v>0</v>
      </c>
      <c r="BO113" s="129">
        <f t="shared" si="54"/>
        <v>0</v>
      </c>
      <c r="BP113" s="129">
        <f t="shared" si="54"/>
        <v>0</v>
      </c>
      <c r="BQ113" s="128">
        <f t="shared" si="54"/>
        <v>0</v>
      </c>
      <c r="BR113" s="130">
        <f t="shared" si="54"/>
        <v>0</v>
      </c>
      <c r="BS113" s="129">
        <f t="shared" ref="BS113:CC113" si="55">+BS114+BS126+BS136</f>
        <v>0</v>
      </c>
      <c r="BT113" s="129">
        <f t="shared" si="55"/>
        <v>0</v>
      </c>
      <c r="BU113" s="129">
        <f t="shared" si="55"/>
        <v>0</v>
      </c>
      <c r="BV113" s="129">
        <f t="shared" si="55"/>
        <v>0</v>
      </c>
      <c r="BW113" s="129">
        <f t="shared" si="55"/>
        <v>0</v>
      </c>
      <c r="BX113" s="129">
        <f t="shared" si="55"/>
        <v>0</v>
      </c>
      <c r="BY113" s="129">
        <f t="shared" si="55"/>
        <v>0</v>
      </c>
      <c r="BZ113" s="129">
        <f t="shared" si="55"/>
        <v>0</v>
      </c>
      <c r="CA113" s="129">
        <f t="shared" si="55"/>
        <v>0</v>
      </c>
      <c r="CB113" s="129">
        <f t="shared" si="55"/>
        <v>0</v>
      </c>
      <c r="CC113" s="128">
        <f t="shared" si="55"/>
        <v>0</v>
      </c>
      <c r="CD113" s="41" t="s">
        <v>54</v>
      </c>
    </row>
    <row r="114" spans="1:82" ht="15">
      <c r="A114" s="41"/>
      <c r="B114" s="133" t="s">
        <v>229</v>
      </c>
      <c r="C114" s="134" t="s">
        <v>230</v>
      </c>
      <c r="D114" s="135"/>
      <c r="E114" s="330"/>
      <c r="F114" s="261"/>
      <c r="G114" s="136">
        <f t="shared" ref="G114:AL114" si="56">SUM(G115:G125)</f>
        <v>0</v>
      </c>
      <c r="H114" s="137">
        <f t="shared" si="56"/>
        <v>0</v>
      </c>
      <c r="I114" s="138">
        <f t="shared" si="56"/>
        <v>0</v>
      </c>
      <c r="J114" s="137">
        <f t="shared" si="56"/>
        <v>0</v>
      </c>
      <c r="K114" s="139">
        <f t="shared" si="56"/>
        <v>0</v>
      </c>
      <c r="L114" s="139">
        <f t="shared" si="56"/>
        <v>0</v>
      </c>
      <c r="M114" s="139">
        <f t="shared" si="56"/>
        <v>0</v>
      </c>
      <c r="N114" s="139">
        <f t="shared" si="56"/>
        <v>0</v>
      </c>
      <c r="O114" s="139">
        <f t="shared" si="56"/>
        <v>0</v>
      </c>
      <c r="P114" s="139">
        <f t="shared" si="56"/>
        <v>0</v>
      </c>
      <c r="Q114" s="139">
        <f t="shared" si="56"/>
        <v>0</v>
      </c>
      <c r="R114" s="139">
        <f t="shared" si="56"/>
        <v>0</v>
      </c>
      <c r="S114" s="139">
        <f t="shared" si="56"/>
        <v>0</v>
      </c>
      <c r="T114" s="139">
        <f t="shared" si="56"/>
        <v>0</v>
      </c>
      <c r="U114" s="138">
        <f t="shared" si="56"/>
        <v>0</v>
      </c>
      <c r="V114" s="137">
        <f t="shared" si="56"/>
        <v>0</v>
      </c>
      <c r="W114" s="139">
        <f t="shared" si="56"/>
        <v>0</v>
      </c>
      <c r="X114" s="139">
        <f t="shared" si="56"/>
        <v>0</v>
      </c>
      <c r="Y114" s="139">
        <f t="shared" si="56"/>
        <v>0</v>
      </c>
      <c r="Z114" s="139">
        <f t="shared" si="56"/>
        <v>0</v>
      </c>
      <c r="AA114" s="139">
        <f t="shared" si="56"/>
        <v>0</v>
      </c>
      <c r="AB114" s="139">
        <f t="shared" si="56"/>
        <v>0</v>
      </c>
      <c r="AC114" s="139">
        <f t="shared" si="56"/>
        <v>0</v>
      </c>
      <c r="AD114" s="139">
        <f t="shared" si="56"/>
        <v>0</v>
      </c>
      <c r="AE114" s="139">
        <f t="shared" si="56"/>
        <v>0</v>
      </c>
      <c r="AF114" s="139">
        <f t="shared" si="56"/>
        <v>0</v>
      </c>
      <c r="AG114" s="138">
        <f t="shared" si="56"/>
        <v>0</v>
      </c>
      <c r="AH114" s="140">
        <f t="shared" si="56"/>
        <v>0</v>
      </c>
      <c r="AI114" s="139">
        <f t="shared" si="56"/>
        <v>0</v>
      </c>
      <c r="AJ114" s="139">
        <f t="shared" si="56"/>
        <v>0</v>
      </c>
      <c r="AK114" s="139">
        <f t="shared" si="56"/>
        <v>0</v>
      </c>
      <c r="AL114" s="139">
        <f t="shared" si="56"/>
        <v>0</v>
      </c>
      <c r="AM114" s="139">
        <f t="shared" ref="AM114:BR114" si="57">SUM(AM115:AM125)</f>
        <v>0</v>
      </c>
      <c r="AN114" s="139">
        <f t="shared" si="57"/>
        <v>0</v>
      </c>
      <c r="AO114" s="139">
        <f t="shared" si="57"/>
        <v>0</v>
      </c>
      <c r="AP114" s="139">
        <f t="shared" si="57"/>
        <v>0</v>
      </c>
      <c r="AQ114" s="139">
        <f t="shared" si="57"/>
        <v>0</v>
      </c>
      <c r="AR114" s="139">
        <f t="shared" si="57"/>
        <v>0</v>
      </c>
      <c r="AS114" s="138">
        <f t="shared" si="57"/>
        <v>0</v>
      </c>
      <c r="AT114" s="140">
        <f t="shared" si="57"/>
        <v>0</v>
      </c>
      <c r="AU114" s="139">
        <f t="shared" si="57"/>
        <v>0</v>
      </c>
      <c r="AV114" s="139">
        <f t="shared" si="57"/>
        <v>0</v>
      </c>
      <c r="AW114" s="139">
        <f t="shared" si="57"/>
        <v>0</v>
      </c>
      <c r="AX114" s="139">
        <f t="shared" si="57"/>
        <v>0</v>
      </c>
      <c r="AY114" s="139">
        <f t="shared" si="57"/>
        <v>0</v>
      </c>
      <c r="AZ114" s="139">
        <f t="shared" si="57"/>
        <v>0</v>
      </c>
      <c r="BA114" s="139">
        <f t="shared" si="57"/>
        <v>0</v>
      </c>
      <c r="BB114" s="139">
        <f t="shared" si="57"/>
        <v>0</v>
      </c>
      <c r="BC114" s="139">
        <f t="shared" si="57"/>
        <v>0</v>
      </c>
      <c r="BD114" s="139">
        <f t="shared" si="57"/>
        <v>0</v>
      </c>
      <c r="BE114" s="138">
        <f t="shared" si="57"/>
        <v>0</v>
      </c>
      <c r="BF114" s="140">
        <f t="shared" si="57"/>
        <v>0</v>
      </c>
      <c r="BG114" s="139">
        <f t="shared" si="57"/>
        <v>0</v>
      </c>
      <c r="BH114" s="139">
        <f t="shared" si="57"/>
        <v>0</v>
      </c>
      <c r="BI114" s="139">
        <f t="shared" si="57"/>
        <v>0</v>
      </c>
      <c r="BJ114" s="139">
        <f t="shared" si="57"/>
        <v>0</v>
      </c>
      <c r="BK114" s="139">
        <f t="shared" si="57"/>
        <v>0</v>
      </c>
      <c r="BL114" s="139">
        <f t="shared" si="57"/>
        <v>0</v>
      </c>
      <c r="BM114" s="139">
        <f t="shared" si="57"/>
        <v>0</v>
      </c>
      <c r="BN114" s="139">
        <f t="shared" si="57"/>
        <v>0</v>
      </c>
      <c r="BO114" s="139">
        <f t="shared" si="57"/>
        <v>0</v>
      </c>
      <c r="BP114" s="139">
        <f t="shared" si="57"/>
        <v>0</v>
      </c>
      <c r="BQ114" s="138">
        <f t="shared" si="57"/>
        <v>0</v>
      </c>
      <c r="BR114" s="140">
        <f t="shared" si="57"/>
        <v>0</v>
      </c>
      <c r="BS114" s="139">
        <f t="shared" ref="BS114:CC114" si="58">SUM(BS115:BS125)</f>
        <v>0</v>
      </c>
      <c r="BT114" s="139">
        <f t="shared" si="58"/>
        <v>0</v>
      </c>
      <c r="BU114" s="139">
        <f t="shared" si="58"/>
        <v>0</v>
      </c>
      <c r="BV114" s="139">
        <f t="shared" si="58"/>
        <v>0</v>
      </c>
      <c r="BW114" s="139">
        <f t="shared" si="58"/>
        <v>0</v>
      </c>
      <c r="BX114" s="139">
        <f t="shared" si="58"/>
        <v>0</v>
      </c>
      <c r="BY114" s="139">
        <f t="shared" si="58"/>
        <v>0</v>
      </c>
      <c r="BZ114" s="139">
        <f t="shared" si="58"/>
        <v>0</v>
      </c>
      <c r="CA114" s="139">
        <f t="shared" si="58"/>
        <v>0</v>
      </c>
      <c r="CB114" s="139">
        <f t="shared" si="58"/>
        <v>0</v>
      </c>
      <c r="CC114" s="138">
        <f t="shared" si="58"/>
        <v>0</v>
      </c>
      <c r="CD114" s="41" t="s">
        <v>54</v>
      </c>
    </row>
    <row r="115" spans="1:82" ht="15">
      <c r="A115" s="41"/>
      <c r="B115" s="75" t="s">
        <v>231</v>
      </c>
      <c r="C115" s="131" t="s">
        <v>232</v>
      </c>
      <c r="D115" s="132" t="s">
        <v>64</v>
      </c>
      <c r="E115" s="266">
        <v>72</v>
      </c>
      <c r="F115" s="231"/>
      <c r="G115" s="76">
        <f t="shared" ref="G115:G125" si="59">+SUM(H115:CC115)</f>
        <v>0</v>
      </c>
      <c r="H115" s="237"/>
      <c r="I115" s="239"/>
      <c r="J115" s="226"/>
      <c r="K115" s="227"/>
      <c r="L115" s="227"/>
      <c r="M115" s="227"/>
      <c r="N115" s="227"/>
      <c r="O115" s="227"/>
      <c r="P115" s="227"/>
      <c r="Q115" s="227"/>
      <c r="R115" s="227"/>
      <c r="S115" s="227"/>
      <c r="T115" s="227"/>
      <c r="U115" s="225"/>
      <c r="V115" s="226"/>
      <c r="W115" s="227"/>
      <c r="X115" s="227"/>
      <c r="Y115" s="227"/>
      <c r="Z115" s="227"/>
      <c r="AA115" s="227"/>
      <c r="AB115" s="227"/>
      <c r="AC115" s="227"/>
      <c r="AD115" s="227"/>
      <c r="AE115" s="227"/>
      <c r="AF115" s="227"/>
      <c r="AG115" s="225"/>
      <c r="AH115" s="228"/>
      <c r="AI115" s="227"/>
      <c r="AJ115" s="227"/>
      <c r="AK115" s="227"/>
      <c r="AL115" s="227"/>
      <c r="AM115" s="227"/>
      <c r="AN115" s="227"/>
      <c r="AO115" s="227"/>
      <c r="AP115" s="227"/>
      <c r="AQ115" s="227"/>
      <c r="AR115" s="227"/>
      <c r="AS115" s="225"/>
      <c r="AT115" s="228"/>
      <c r="AU115" s="227"/>
      <c r="AV115" s="227"/>
      <c r="AW115" s="227"/>
      <c r="AX115" s="227"/>
      <c r="AY115" s="227"/>
      <c r="AZ115" s="227"/>
      <c r="BA115" s="227"/>
      <c r="BB115" s="227"/>
      <c r="BC115" s="227"/>
      <c r="BD115" s="227"/>
      <c r="BE115" s="225"/>
      <c r="BF115" s="228"/>
      <c r="BG115" s="227"/>
      <c r="BH115" s="227"/>
      <c r="BI115" s="227"/>
      <c r="BJ115" s="227"/>
      <c r="BK115" s="227"/>
      <c r="BL115" s="227"/>
      <c r="BM115" s="227"/>
      <c r="BN115" s="227"/>
      <c r="BO115" s="227"/>
      <c r="BP115" s="227"/>
      <c r="BQ115" s="225"/>
      <c r="BR115" s="228"/>
      <c r="BS115" s="227"/>
      <c r="BT115" s="227"/>
      <c r="BU115" s="227"/>
      <c r="BV115" s="227"/>
      <c r="BW115" s="227"/>
      <c r="BX115" s="227"/>
      <c r="BY115" s="227"/>
      <c r="BZ115" s="227"/>
      <c r="CA115" s="227"/>
      <c r="CB115" s="227"/>
      <c r="CC115" s="225"/>
      <c r="CD115" s="41" t="s">
        <v>54</v>
      </c>
    </row>
    <row r="116" spans="1:82" ht="15">
      <c r="A116" s="41"/>
      <c r="B116" s="75" t="s">
        <v>233</v>
      </c>
      <c r="C116" s="131" t="s">
        <v>234</v>
      </c>
      <c r="D116" s="132" t="s">
        <v>64</v>
      </c>
      <c r="E116" s="266">
        <v>72</v>
      </c>
      <c r="F116" s="231"/>
      <c r="G116" s="76">
        <f t="shared" si="59"/>
        <v>0</v>
      </c>
      <c r="H116" s="237"/>
      <c r="I116" s="239"/>
      <c r="J116" s="226"/>
      <c r="K116" s="227"/>
      <c r="L116" s="227"/>
      <c r="M116" s="227"/>
      <c r="N116" s="227"/>
      <c r="O116" s="227"/>
      <c r="P116" s="227"/>
      <c r="Q116" s="227"/>
      <c r="R116" s="227"/>
      <c r="S116" s="227"/>
      <c r="T116" s="227"/>
      <c r="U116" s="225"/>
      <c r="V116" s="226"/>
      <c r="W116" s="227"/>
      <c r="X116" s="227"/>
      <c r="Y116" s="227"/>
      <c r="Z116" s="227"/>
      <c r="AA116" s="227"/>
      <c r="AB116" s="227"/>
      <c r="AC116" s="227"/>
      <c r="AD116" s="227"/>
      <c r="AE116" s="227"/>
      <c r="AF116" s="227"/>
      <c r="AG116" s="225"/>
      <c r="AH116" s="228"/>
      <c r="AI116" s="227"/>
      <c r="AJ116" s="227"/>
      <c r="AK116" s="227"/>
      <c r="AL116" s="227"/>
      <c r="AM116" s="227"/>
      <c r="AN116" s="227"/>
      <c r="AO116" s="227"/>
      <c r="AP116" s="227"/>
      <c r="AQ116" s="227"/>
      <c r="AR116" s="227"/>
      <c r="AS116" s="225"/>
      <c r="AT116" s="228"/>
      <c r="AU116" s="227"/>
      <c r="AV116" s="227"/>
      <c r="AW116" s="227"/>
      <c r="AX116" s="227"/>
      <c r="AY116" s="227"/>
      <c r="AZ116" s="227"/>
      <c r="BA116" s="227"/>
      <c r="BB116" s="227"/>
      <c r="BC116" s="227"/>
      <c r="BD116" s="227"/>
      <c r="BE116" s="225"/>
      <c r="BF116" s="228"/>
      <c r="BG116" s="227"/>
      <c r="BH116" s="227"/>
      <c r="BI116" s="227"/>
      <c r="BJ116" s="227"/>
      <c r="BK116" s="227"/>
      <c r="BL116" s="227"/>
      <c r="BM116" s="227"/>
      <c r="BN116" s="227"/>
      <c r="BO116" s="227"/>
      <c r="BP116" s="227"/>
      <c r="BQ116" s="225"/>
      <c r="BR116" s="228"/>
      <c r="BS116" s="227"/>
      <c r="BT116" s="227"/>
      <c r="BU116" s="227"/>
      <c r="BV116" s="227"/>
      <c r="BW116" s="227"/>
      <c r="BX116" s="227"/>
      <c r="BY116" s="227"/>
      <c r="BZ116" s="227"/>
      <c r="CA116" s="227"/>
      <c r="CB116" s="227"/>
      <c r="CC116" s="225"/>
      <c r="CD116" s="41" t="s">
        <v>54</v>
      </c>
    </row>
    <row r="117" spans="1:82" ht="15">
      <c r="A117" s="41"/>
      <c r="B117" s="75" t="s">
        <v>235</v>
      </c>
      <c r="C117" s="131" t="s">
        <v>236</v>
      </c>
      <c r="D117" s="132" t="s">
        <v>64</v>
      </c>
      <c r="E117" s="266">
        <v>72</v>
      </c>
      <c r="F117" s="231"/>
      <c r="G117" s="76">
        <f t="shared" si="59"/>
        <v>0</v>
      </c>
      <c r="H117" s="237"/>
      <c r="I117" s="239"/>
      <c r="J117" s="226"/>
      <c r="K117" s="227"/>
      <c r="L117" s="227"/>
      <c r="M117" s="227"/>
      <c r="N117" s="227"/>
      <c r="O117" s="227"/>
      <c r="P117" s="227"/>
      <c r="Q117" s="227"/>
      <c r="R117" s="227"/>
      <c r="S117" s="227"/>
      <c r="T117" s="227"/>
      <c r="U117" s="225"/>
      <c r="V117" s="226"/>
      <c r="W117" s="227"/>
      <c r="X117" s="227"/>
      <c r="Y117" s="227"/>
      <c r="Z117" s="227"/>
      <c r="AA117" s="227"/>
      <c r="AB117" s="227"/>
      <c r="AC117" s="227"/>
      <c r="AD117" s="227"/>
      <c r="AE117" s="227"/>
      <c r="AF117" s="227"/>
      <c r="AG117" s="225"/>
      <c r="AH117" s="228"/>
      <c r="AI117" s="227"/>
      <c r="AJ117" s="227"/>
      <c r="AK117" s="227"/>
      <c r="AL117" s="227"/>
      <c r="AM117" s="227"/>
      <c r="AN117" s="227"/>
      <c r="AO117" s="227"/>
      <c r="AP117" s="227"/>
      <c r="AQ117" s="227"/>
      <c r="AR117" s="227"/>
      <c r="AS117" s="225"/>
      <c r="AT117" s="228"/>
      <c r="AU117" s="227"/>
      <c r="AV117" s="227"/>
      <c r="AW117" s="227"/>
      <c r="AX117" s="227"/>
      <c r="AY117" s="227"/>
      <c r="AZ117" s="227"/>
      <c r="BA117" s="227"/>
      <c r="BB117" s="227"/>
      <c r="BC117" s="227"/>
      <c r="BD117" s="227"/>
      <c r="BE117" s="225"/>
      <c r="BF117" s="228"/>
      <c r="BG117" s="227"/>
      <c r="BH117" s="227"/>
      <c r="BI117" s="227"/>
      <c r="BJ117" s="227"/>
      <c r="BK117" s="227"/>
      <c r="BL117" s="227"/>
      <c r="BM117" s="227"/>
      <c r="BN117" s="227"/>
      <c r="BO117" s="227"/>
      <c r="BP117" s="227"/>
      <c r="BQ117" s="225"/>
      <c r="BR117" s="228"/>
      <c r="BS117" s="227"/>
      <c r="BT117" s="227"/>
      <c r="BU117" s="227"/>
      <c r="BV117" s="227"/>
      <c r="BW117" s="227"/>
      <c r="BX117" s="227"/>
      <c r="BY117" s="227"/>
      <c r="BZ117" s="227"/>
      <c r="CA117" s="227"/>
      <c r="CB117" s="227"/>
      <c r="CC117" s="225"/>
      <c r="CD117" s="41" t="s">
        <v>54</v>
      </c>
    </row>
    <row r="118" spans="1:82" ht="15">
      <c r="A118" s="41"/>
      <c r="B118" s="75" t="s">
        <v>237</v>
      </c>
      <c r="C118" s="131" t="s">
        <v>238</v>
      </c>
      <c r="D118" s="132" t="s">
        <v>64</v>
      </c>
      <c r="E118" s="266">
        <v>72</v>
      </c>
      <c r="F118" s="231"/>
      <c r="G118" s="76">
        <f t="shared" si="59"/>
        <v>0</v>
      </c>
      <c r="H118" s="237"/>
      <c r="I118" s="239"/>
      <c r="J118" s="226"/>
      <c r="K118" s="227"/>
      <c r="L118" s="227"/>
      <c r="M118" s="227"/>
      <c r="N118" s="227"/>
      <c r="O118" s="227"/>
      <c r="P118" s="227"/>
      <c r="Q118" s="227"/>
      <c r="R118" s="227"/>
      <c r="S118" s="227"/>
      <c r="T118" s="227"/>
      <c r="U118" s="225"/>
      <c r="V118" s="226"/>
      <c r="W118" s="227"/>
      <c r="X118" s="227"/>
      <c r="Y118" s="227"/>
      <c r="Z118" s="227"/>
      <c r="AA118" s="227"/>
      <c r="AB118" s="227"/>
      <c r="AC118" s="227"/>
      <c r="AD118" s="227"/>
      <c r="AE118" s="227"/>
      <c r="AF118" s="227"/>
      <c r="AG118" s="225"/>
      <c r="AH118" s="228"/>
      <c r="AI118" s="227"/>
      <c r="AJ118" s="227"/>
      <c r="AK118" s="227"/>
      <c r="AL118" s="227"/>
      <c r="AM118" s="227"/>
      <c r="AN118" s="227"/>
      <c r="AO118" s="227"/>
      <c r="AP118" s="227"/>
      <c r="AQ118" s="227"/>
      <c r="AR118" s="227"/>
      <c r="AS118" s="225"/>
      <c r="AT118" s="228"/>
      <c r="AU118" s="227"/>
      <c r="AV118" s="227"/>
      <c r="AW118" s="227"/>
      <c r="AX118" s="227"/>
      <c r="AY118" s="227"/>
      <c r="AZ118" s="227"/>
      <c r="BA118" s="227"/>
      <c r="BB118" s="227"/>
      <c r="BC118" s="227"/>
      <c r="BD118" s="227"/>
      <c r="BE118" s="225"/>
      <c r="BF118" s="228"/>
      <c r="BG118" s="227"/>
      <c r="BH118" s="227"/>
      <c r="BI118" s="227"/>
      <c r="BJ118" s="227"/>
      <c r="BK118" s="227"/>
      <c r="BL118" s="227"/>
      <c r="BM118" s="227"/>
      <c r="BN118" s="227"/>
      <c r="BO118" s="227"/>
      <c r="BP118" s="227"/>
      <c r="BQ118" s="225"/>
      <c r="BR118" s="228"/>
      <c r="BS118" s="227"/>
      <c r="BT118" s="227"/>
      <c r="BU118" s="227"/>
      <c r="BV118" s="227"/>
      <c r="BW118" s="227"/>
      <c r="BX118" s="227"/>
      <c r="BY118" s="227"/>
      <c r="BZ118" s="227"/>
      <c r="CA118" s="227"/>
      <c r="CB118" s="227"/>
      <c r="CC118" s="225"/>
      <c r="CD118" s="41" t="s">
        <v>54</v>
      </c>
    </row>
    <row r="119" spans="1:82" ht="15">
      <c r="A119" s="41"/>
      <c r="B119" s="75" t="s">
        <v>239</v>
      </c>
      <c r="C119" s="131" t="s">
        <v>933</v>
      </c>
      <c r="D119" s="132" t="s">
        <v>64</v>
      </c>
      <c r="E119" s="266">
        <v>72</v>
      </c>
      <c r="F119" s="231"/>
      <c r="G119" s="76">
        <f t="shared" si="59"/>
        <v>0</v>
      </c>
      <c r="H119" s="77"/>
      <c r="I119" s="78"/>
      <c r="J119" s="226"/>
      <c r="K119" s="227"/>
      <c r="L119" s="227"/>
      <c r="M119" s="227"/>
      <c r="N119" s="227"/>
      <c r="O119" s="227"/>
      <c r="P119" s="227"/>
      <c r="Q119" s="227"/>
      <c r="R119" s="227"/>
      <c r="S119" s="227"/>
      <c r="T119" s="227"/>
      <c r="U119" s="225"/>
      <c r="V119" s="226"/>
      <c r="W119" s="227"/>
      <c r="X119" s="227"/>
      <c r="Y119" s="227"/>
      <c r="Z119" s="227"/>
      <c r="AA119" s="227"/>
      <c r="AB119" s="227"/>
      <c r="AC119" s="227"/>
      <c r="AD119" s="227"/>
      <c r="AE119" s="227"/>
      <c r="AF119" s="227"/>
      <c r="AG119" s="225"/>
      <c r="AH119" s="228"/>
      <c r="AI119" s="227"/>
      <c r="AJ119" s="227"/>
      <c r="AK119" s="227"/>
      <c r="AL119" s="227"/>
      <c r="AM119" s="227"/>
      <c r="AN119" s="227"/>
      <c r="AO119" s="227"/>
      <c r="AP119" s="227"/>
      <c r="AQ119" s="227"/>
      <c r="AR119" s="227"/>
      <c r="AS119" s="225"/>
      <c r="AT119" s="228"/>
      <c r="AU119" s="227"/>
      <c r="AV119" s="227"/>
      <c r="AW119" s="227"/>
      <c r="AX119" s="227"/>
      <c r="AY119" s="227"/>
      <c r="AZ119" s="227"/>
      <c r="BA119" s="227"/>
      <c r="BB119" s="227"/>
      <c r="BC119" s="227"/>
      <c r="BD119" s="227"/>
      <c r="BE119" s="225"/>
      <c r="BF119" s="228"/>
      <c r="BG119" s="227"/>
      <c r="BH119" s="227"/>
      <c r="BI119" s="227"/>
      <c r="BJ119" s="227"/>
      <c r="BK119" s="227"/>
      <c r="BL119" s="227"/>
      <c r="BM119" s="227"/>
      <c r="BN119" s="227"/>
      <c r="BO119" s="227"/>
      <c r="BP119" s="227"/>
      <c r="BQ119" s="225"/>
      <c r="BR119" s="228"/>
      <c r="BS119" s="227"/>
      <c r="BT119" s="227"/>
      <c r="BU119" s="227"/>
      <c r="BV119" s="227"/>
      <c r="BW119" s="227"/>
      <c r="BX119" s="227"/>
      <c r="BY119" s="227"/>
      <c r="BZ119" s="227"/>
      <c r="CA119" s="227"/>
      <c r="CB119" s="227"/>
      <c r="CC119" s="225"/>
      <c r="CD119" s="41" t="s">
        <v>54</v>
      </c>
    </row>
    <row r="120" spans="1:82" ht="15">
      <c r="A120" s="41"/>
      <c r="B120" s="75" t="s">
        <v>241</v>
      </c>
      <c r="C120" s="131" t="s">
        <v>242</v>
      </c>
      <c r="D120" s="132" t="s">
        <v>243</v>
      </c>
      <c r="E120" s="266">
        <v>48</v>
      </c>
      <c r="F120" s="289"/>
      <c r="G120" s="76">
        <f>+E120*F120</f>
        <v>0</v>
      </c>
      <c r="H120" s="77"/>
      <c r="I120" s="78"/>
      <c r="J120" s="237"/>
      <c r="K120" s="234"/>
      <c r="L120" s="238"/>
      <c r="M120" s="238"/>
      <c r="N120" s="238"/>
      <c r="O120" s="238"/>
      <c r="P120" s="238"/>
      <c r="Q120" s="238"/>
      <c r="R120" s="238"/>
      <c r="S120" s="238"/>
      <c r="T120" s="238"/>
      <c r="U120" s="239">
        <f>G120/6</f>
        <v>0</v>
      </c>
      <c r="V120" s="237"/>
      <c r="W120" s="238"/>
      <c r="X120" s="238"/>
      <c r="Y120" s="238"/>
      <c r="Z120" s="238"/>
      <c r="AA120" s="238"/>
      <c r="AB120" s="238"/>
      <c r="AC120" s="238"/>
      <c r="AD120" s="238"/>
      <c r="AE120" s="238"/>
      <c r="AF120" s="238"/>
      <c r="AG120" s="239">
        <f>G120/6</f>
        <v>0</v>
      </c>
      <c r="AH120" s="240"/>
      <c r="AI120" s="238"/>
      <c r="AJ120" s="238"/>
      <c r="AK120" s="238"/>
      <c r="AL120" s="238"/>
      <c r="AM120" s="238"/>
      <c r="AN120" s="238"/>
      <c r="AO120" s="238"/>
      <c r="AP120" s="238"/>
      <c r="AQ120" s="238"/>
      <c r="AR120" s="238"/>
      <c r="AS120" s="239">
        <f>G120/6</f>
        <v>0</v>
      </c>
      <c r="AT120" s="240"/>
      <c r="AU120" s="238"/>
      <c r="AV120" s="238"/>
      <c r="AW120" s="238"/>
      <c r="AX120" s="238"/>
      <c r="AY120" s="238"/>
      <c r="AZ120" s="238"/>
      <c r="BA120" s="238"/>
      <c r="BB120" s="238"/>
      <c r="BC120" s="238"/>
      <c r="BD120" s="238"/>
      <c r="BE120" s="239">
        <f>G120/6</f>
        <v>0</v>
      </c>
      <c r="BF120" s="240"/>
      <c r="BG120" s="238"/>
      <c r="BH120" s="238"/>
      <c r="BI120" s="238"/>
      <c r="BJ120" s="238"/>
      <c r="BK120" s="238"/>
      <c r="BL120" s="238"/>
      <c r="BM120" s="238"/>
      <c r="BN120" s="238"/>
      <c r="BO120" s="238"/>
      <c r="BP120" s="238"/>
      <c r="BQ120" s="239">
        <f>G120/6</f>
        <v>0</v>
      </c>
      <c r="BR120" s="240"/>
      <c r="BS120" s="238"/>
      <c r="BT120" s="238"/>
      <c r="BU120" s="238"/>
      <c r="BV120" s="238"/>
      <c r="BW120" s="238"/>
      <c r="BX120" s="238"/>
      <c r="BY120" s="238"/>
      <c r="BZ120" s="238"/>
      <c r="CA120" s="238"/>
      <c r="CB120" s="238"/>
      <c r="CC120" s="239">
        <f>G120-SUM(H120:CB120)</f>
        <v>0</v>
      </c>
      <c r="CD120" s="41" t="s">
        <v>54</v>
      </c>
    </row>
    <row r="121" spans="1:82" ht="15">
      <c r="A121" s="41"/>
      <c r="B121" s="75" t="s">
        <v>244</v>
      </c>
      <c r="C121" s="131" t="s">
        <v>245</v>
      </c>
      <c r="D121" s="132" t="s">
        <v>64</v>
      </c>
      <c r="E121" s="266">
        <v>72</v>
      </c>
      <c r="F121" s="231"/>
      <c r="G121" s="76">
        <f t="shared" si="59"/>
        <v>0</v>
      </c>
      <c r="H121" s="77"/>
      <c r="I121" s="78"/>
      <c r="J121" s="226"/>
      <c r="K121" s="227"/>
      <c r="L121" s="227"/>
      <c r="M121" s="227"/>
      <c r="N121" s="227"/>
      <c r="O121" s="227"/>
      <c r="P121" s="227"/>
      <c r="Q121" s="227"/>
      <c r="R121" s="227"/>
      <c r="S121" s="227"/>
      <c r="T121" s="227"/>
      <c r="U121" s="225"/>
      <c r="V121" s="226"/>
      <c r="W121" s="227"/>
      <c r="X121" s="227"/>
      <c r="Y121" s="227"/>
      <c r="Z121" s="227"/>
      <c r="AA121" s="227"/>
      <c r="AB121" s="227"/>
      <c r="AC121" s="227"/>
      <c r="AD121" s="227"/>
      <c r="AE121" s="227"/>
      <c r="AF121" s="227"/>
      <c r="AG121" s="225"/>
      <c r="AH121" s="228"/>
      <c r="AI121" s="227"/>
      <c r="AJ121" s="227"/>
      <c r="AK121" s="227"/>
      <c r="AL121" s="227"/>
      <c r="AM121" s="227"/>
      <c r="AN121" s="227"/>
      <c r="AO121" s="227"/>
      <c r="AP121" s="227"/>
      <c r="AQ121" s="227"/>
      <c r="AR121" s="227"/>
      <c r="AS121" s="225"/>
      <c r="AT121" s="228"/>
      <c r="AU121" s="227"/>
      <c r="AV121" s="227"/>
      <c r="AW121" s="227"/>
      <c r="AX121" s="227"/>
      <c r="AY121" s="227"/>
      <c r="AZ121" s="227"/>
      <c r="BA121" s="227"/>
      <c r="BB121" s="227"/>
      <c r="BC121" s="227"/>
      <c r="BD121" s="227"/>
      <c r="BE121" s="225"/>
      <c r="BF121" s="228"/>
      <c r="BG121" s="227"/>
      <c r="BH121" s="227"/>
      <c r="BI121" s="227"/>
      <c r="BJ121" s="227"/>
      <c r="BK121" s="227"/>
      <c r="BL121" s="227"/>
      <c r="BM121" s="227"/>
      <c r="BN121" s="227"/>
      <c r="BO121" s="227"/>
      <c r="BP121" s="227"/>
      <c r="BQ121" s="225"/>
      <c r="BR121" s="228"/>
      <c r="BS121" s="227"/>
      <c r="BT121" s="227"/>
      <c r="BU121" s="227"/>
      <c r="BV121" s="227"/>
      <c r="BW121" s="227"/>
      <c r="BX121" s="227"/>
      <c r="BY121" s="227"/>
      <c r="BZ121" s="227"/>
      <c r="CA121" s="227"/>
      <c r="CB121" s="227"/>
      <c r="CC121" s="225"/>
      <c r="CD121" s="41" t="s">
        <v>54</v>
      </c>
    </row>
    <row r="122" spans="1:82" ht="15">
      <c r="A122" s="41"/>
      <c r="B122" s="75" t="s">
        <v>246</v>
      </c>
      <c r="C122" s="131" t="s">
        <v>247</v>
      </c>
      <c r="D122" s="132" t="s">
        <v>631</v>
      </c>
      <c r="E122" s="266">
        <v>60</v>
      </c>
      <c r="F122" s="289"/>
      <c r="G122" s="76">
        <f>+E122*F122</f>
        <v>0</v>
      </c>
      <c r="H122" s="77"/>
      <c r="I122" s="78"/>
      <c r="J122" s="237"/>
      <c r="K122" s="234"/>
      <c r="L122" s="238"/>
      <c r="M122" s="238"/>
      <c r="N122" s="238"/>
      <c r="O122" s="238"/>
      <c r="P122" s="238"/>
      <c r="Q122" s="238"/>
      <c r="R122" s="238"/>
      <c r="S122" s="238"/>
      <c r="T122" s="238"/>
      <c r="U122" s="239">
        <f>G122/6</f>
        <v>0</v>
      </c>
      <c r="V122" s="237"/>
      <c r="W122" s="238"/>
      <c r="X122" s="238"/>
      <c r="Y122" s="238"/>
      <c r="Z122" s="238"/>
      <c r="AA122" s="238"/>
      <c r="AB122" s="238"/>
      <c r="AC122" s="238"/>
      <c r="AD122" s="238"/>
      <c r="AE122" s="238"/>
      <c r="AF122" s="238"/>
      <c r="AG122" s="239">
        <f>G122/6</f>
        <v>0</v>
      </c>
      <c r="AH122" s="240"/>
      <c r="AI122" s="238"/>
      <c r="AJ122" s="238"/>
      <c r="AK122" s="238"/>
      <c r="AL122" s="238"/>
      <c r="AM122" s="238"/>
      <c r="AN122" s="238"/>
      <c r="AO122" s="238"/>
      <c r="AP122" s="238"/>
      <c r="AQ122" s="238"/>
      <c r="AR122" s="238"/>
      <c r="AS122" s="239">
        <f>G122/6</f>
        <v>0</v>
      </c>
      <c r="AT122" s="240"/>
      <c r="AU122" s="238"/>
      <c r="AV122" s="238"/>
      <c r="AW122" s="238"/>
      <c r="AX122" s="238"/>
      <c r="AY122" s="238"/>
      <c r="AZ122" s="238"/>
      <c r="BA122" s="238"/>
      <c r="BB122" s="238"/>
      <c r="BC122" s="238"/>
      <c r="BD122" s="238"/>
      <c r="BE122" s="239">
        <f>G122/6</f>
        <v>0</v>
      </c>
      <c r="BF122" s="240"/>
      <c r="BG122" s="238"/>
      <c r="BH122" s="238"/>
      <c r="BI122" s="238"/>
      <c r="BJ122" s="238"/>
      <c r="BK122" s="238"/>
      <c r="BL122" s="238"/>
      <c r="BM122" s="238"/>
      <c r="BN122" s="238"/>
      <c r="BO122" s="238"/>
      <c r="BP122" s="238"/>
      <c r="BQ122" s="239">
        <f>G122/6</f>
        <v>0</v>
      </c>
      <c r="BR122" s="240"/>
      <c r="BS122" s="238"/>
      <c r="BT122" s="238"/>
      <c r="BU122" s="238"/>
      <c r="BV122" s="238"/>
      <c r="BW122" s="238"/>
      <c r="BX122" s="238"/>
      <c r="BY122" s="238"/>
      <c r="BZ122" s="238"/>
      <c r="CA122" s="238"/>
      <c r="CB122" s="238"/>
      <c r="CC122" s="239">
        <f>G122-SUM(H122:CB122)</f>
        <v>0</v>
      </c>
      <c r="CD122" s="41" t="s">
        <v>54</v>
      </c>
    </row>
    <row r="123" spans="1:82" ht="15">
      <c r="A123" s="41"/>
      <c r="B123" s="75" t="s">
        <v>249</v>
      </c>
      <c r="C123" s="131" t="s">
        <v>250</v>
      </c>
      <c r="D123" s="132" t="s">
        <v>64</v>
      </c>
      <c r="E123" s="266">
        <v>72</v>
      </c>
      <c r="F123" s="231"/>
      <c r="G123" s="76">
        <f t="shared" si="59"/>
        <v>0</v>
      </c>
      <c r="H123" s="237"/>
      <c r="I123" s="239"/>
      <c r="J123" s="226"/>
      <c r="K123" s="227"/>
      <c r="L123" s="227"/>
      <c r="M123" s="227"/>
      <c r="N123" s="227"/>
      <c r="O123" s="227"/>
      <c r="P123" s="227"/>
      <c r="Q123" s="227"/>
      <c r="R123" s="227"/>
      <c r="S123" s="227"/>
      <c r="T123" s="227"/>
      <c r="U123" s="225"/>
      <c r="V123" s="226"/>
      <c r="W123" s="227"/>
      <c r="X123" s="227"/>
      <c r="Y123" s="227"/>
      <c r="Z123" s="227"/>
      <c r="AA123" s="227"/>
      <c r="AB123" s="227"/>
      <c r="AC123" s="227"/>
      <c r="AD123" s="227"/>
      <c r="AE123" s="227"/>
      <c r="AF123" s="227"/>
      <c r="AG123" s="225"/>
      <c r="AH123" s="228"/>
      <c r="AI123" s="227"/>
      <c r="AJ123" s="227"/>
      <c r="AK123" s="227"/>
      <c r="AL123" s="227"/>
      <c r="AM123" s="227"/>
      <c r="AN123" s="227"/>
      <c r="AO123" s="227"/>
      <c r="AP123" s="227"/>
      <c r="AQ123" s="227"/>
      <c r="AR123" s="227"/>
      <c r="AS123" s="225"/>
      <c r="AT123" s="228"/>
      <c r="AU123" s="227"/>
      <c r="AV123" s="227"/>
      <c r="AW123" s="227"/>
      <c r="AX123" s="227"/>
      <c r="AY123" s="227"/>
      <c r="AZ123" s="227"/>
      <c r="BA123" s="227"/>
      <c r="BB123" s="227"/>
      <c r="BC123" s="227"/>
      <c r="BD123" s="227"/>
      <c r="BE123" s="225"/>
      <c r="BF123" s="228"/>
      <c r="BG123" s="227"/>
      <c r="BH123" s="227"/>
      <c r="BI123" s="227"/>
      <c r="BJ123" s="227"/>
      <c r="BK123" s="227"/>
      <c r="BL123" s="227"/>
      <c r="BM123" s="227"/>
      <c r="BN123" s="227"/>
      <c r="BO123" s="227"/>
      <c r="BP123" s="227"/>
      <c r="BQ123" s="225"/>
      <c r="BR123" s="228"/>
      <c r="BS123" s="227"/>
      <c r="BT123" s="227"/>
      <c r="BU123" s="227"/>
      <c r="BV123" s="227"/>
      <c r="BW123" s="227"/>
      <c r="BX123" s="227"/>
      <c r="BY123" s="227"/>
      <c r="BZ123" s="227"/>
      <c r="CA123" s="227"/>
      <c r="CB123" s="227"/>
      <c r="CC123" s="225"/>
      <c r="CD123" s="41" t="s">
        <v>54</v>
      </c>
    </row>
    <row r="124" spans="1:82" ht="15">
      <c r="A124" s="41"/>
      <c r="B124" s="75" t="s">
        <v>251</v>
      </c>
      <c r="C124" s="131" t="s">
        <v>252</v>
      </c>
      <c r="D124" s="132" t="s">
        <v>92</v>
      </c>
      <c r="E124" s="266">
        <v>1</v>
      </c>
      <c r="F124" s="223"/>
      <c r="G124" s="76">
        <f>+E124*F124</f>
        <v>0</v>
      </c>
      <c r="H124" s="237"/>
      <c r="I124" s="239"/>
      <c r="J124" s="237"/>
      <c r="K124" s="234"/>
      <c r="L124" s="238"/>
      <c r="M124" s="238"/>
      <c r="N124" s="238"/>
      <c r="O124" s="238"/>
      <c r="P124" s="238"/>
      <c r="Q124" s="238"/>
      <c r="R124" s="238"/>
      <c r="S124" s="238"/>
      <c r="T124" s="238"/>
      <c r="U124" s="239">
        <f>G124/6</f>
        <v>0</v>
      </c>
      <c r="V124" s="237"/>
      <c r="W124" s="238"/>
      <c r="X124" s="238"/>
      <c r="Y124" s="238"/>
      <c r="Z124" s="238"/>
      <c r="AA124" s="238"/>
      <c r="AB124" s="238"/>
      <c r="AC124" s="238"/>
      <c r="AD124" s="238"/>
      <c r="AE124" s="238"/>
      <c r="AF124" s="238"/>
      <c r="AG124" s="239">
        <f>G124/6</f>
        <v>0</v>
      </c>
      <c r="AH124" s="240"/>
      <c r="AI124" s="238"/>
      <c r="AJ124" s="238"/>
      <c r="AK124" s="238"/>
      <c r="AL124" s="238"/>
      <c r="AM124" s="238"/>
      <c r="AN124" s="238"/>
      <c r="AO124" s="238"/>
      <c r="AP124" s="238"/>
      <c r="AQ124" s="238"/>
      <c r="AR124" s="238"/>
      <c r="AS124" s="239">
        <f>G124/6</f>
        <v>0</v>
      </c>
      <c r="AT124" s="240"/>
      <c r="AU124" s="238"/>
      <c r="AV124" s="238"/>
      <c r="AW124" s="238"/>
      <c r="AX124" s="238"/>
      <c r="AY124" s="238"/>
      <c r="AZ124" s="238"/>
      <c r="BA124" s="238"/>
      <c r="BB124" s="238"/>
      <c r="BC124" s="238"/>
      <c r="BD124" s="238"/>
      <c r="BE124" s="239">
        <f>G124/6</f>
        <v>0</v>
      </c>
      <c r="BF124" s="240"/>
      <c r="BG124" s="238"/>
      <c r="BH124" s="238"/>
      <c r="BI124" s="238"/>
      <c r="BJ124" s="238"/>
      <c r="BK124" s="238"/>
      <c r="BL124" s="238"/>
      <c r="BM124" s="238"/>
      <c r="BN124" s="238"/>
      <c r="BO124" s="238"/>
      <c r="BP124" s="238"/>
      <c r="BQ124" s="239">
        <f>G124/6</f>
        <v>0</v>
      </c>
      <c r="BR124" s="240"/>
      <c r="BS124" s="238"/>
      <c r="BT124" s="238"/>
      <c r="BU124" s="238"/>
      <c r="BV124" s="238"/>
      <c r="BW124" s="238"/>
      <c r="BX124" s="238"/>
      <c r="BY124" s="238"/>
      <c r="BZ124" s="238"/>
      <c r="CA124" s="238"/>
      <c r="CB124" s="238"/>
      <c r="CC124" s="239">
        <f>G124-SUM(H124:CB124)</f>
        <v>0</v>
      </c>
      <c r="CD124" s="41" t="s">
        <v>54</v>
      </c>
    </row>
    <row r="125" spans="1:82" ht="15">
      <c r="A125" s="41"/>
      <c r="B125" s="75" t="s">
        <v>253</v>
      </c>
      <c r="C125" s="131" t="s">
        <v>254</v>
      </c>
      <c r="D125" s="132" t="s">
        <v>64</v>
      </c>
      <c r="E125" s="266">
        <v>72</v>
      </c>
      <c r="F125" s="231"/>
      <c r="G125" s="76">
        <f t="shared" si="59"/>
        <v>0</v>
      </c>
      <c r="H125" s="237"/>
      <c r="I125" s="239"/>
      <c r="J125" s="226"/>
      <c r="K125" s="227"/>
      <c r="L125" s="227"/>
      <c r="M125" s="227"/>
      <c r="N125" s="227"/>
      <c r="O125" s="227"/>
      <c r="P125" s="227"/>
      <c r="Q125" s="227"/>
      <c r="R125" s="227"/>
      <c r="S125" s="227"/>
      <c r="T125" s="227"/>
      <c r="U125" s="225"/>
      <c r="V125" s="226"/>
      <c r="W125" s="227"/>
      <c r="X125" s="227"/>
      <c r="Y125" s="227"/>
      <c r="Z125" s="227"/>
      <c r="AA125" s="227"/>
      <c r="AB125" s="227"/>
      <c r="AC125" s="227"/>
      <c r="AD125" s="227"/>
      <c r="AE125" s="227"/>
      <c r="AF125" s="227"/>
      <c r="AG125" s="225"/>
      <c r="AH125" s="228"/>
      <c r="AI125" s="227"/>
      <c r="AJ125" s="227"/>
      <c r="AK125" s="227"/>
      <c r="AL125" s="227"/>
      <c r="AM125" s="227"/>
      <c r="AN125" s="227"/>
      <c r="AO125" s="227"/>
      <c r="AP125" s="227"/>
      <c r="AQ125" s="227"/>
      <c r="AR125" s="227"/>
      <c r="AS125" s="225"/>
      <c r="AT125" s="228"/>
      <c r="AU125" s="227"/>
      <c r="AV125" s="227"/>
      <c r="AW125" s="227"/>
      <c r="AX125" s="227"/>
      <c r="AY125" s="227"/>
      <c r="AZ125" s="227"/>
      <c r="BA125" s="227"/>
      <c r="BB125" s="227"/>
      <c r="BC125" s="227"/>
      <c r="BD125" s="227"/>
      <c r="BE125" s="225"/>
      <c r="BF125" s="228"/>
      <c r="BG125" s="227"/>
      <c r="BH125" s="227"/>
      <c r="BI125" s="227"/>
      <c r="BJ125" s="227"/>
      <c r="BK125" s="227"/>
      <c r="BL125" s="227"/>
      <c r="BM125" s="227"/>
      <c r="BN125" s="227"/>
      <c r="BO125" s="227"/>
      <c r="BP125" s="227"/>
      <c r="BQ125" s="225"/>
      <c r="BR125" s="228"/>
      <c r="BS125" s="227"/>
      <c r="BT125" s="227"/>
      <c r="BU125" s="227"/>
      <c r="BV125" s="227"/>
      <c r="BW125" s="227"/>
      <c r="BX125" s="227"/>
      <c r="BY125" s="227"/>
      <c r="BZ125" s="227"/>
      <c r="CA125" s="227"/>
      <c r="CB125" s="227"/>
      <c r="CC125" s="225"/>
      <c r="CD125" s="41" t="s">
        <v>54</v>
      </c>
    </row>
    <row r="126" spans="1:82" ht="15">
      <c r="A126" s="41"/>
      <c r="B126" s="133" t="s">
        <v>255</v>
      </c>
      <c r="C126" s="134" t="s">
        <v>256</v>
      </c>
      <c r="D126" s="135"/>
      <c r="E126" s="330"/>
      <c r="F126" s="261"/>
      <c r="G126" s="136">
        <f t="shared" ref="G126:AL126" si="60">SUM(G127:G135)</f>
        <v>0</v>
      </c>
      <c r="H126" s="137">
        <f t="shared" si="60"/>
        <v>0</v>
      </c>
      <c r="I126" s="138">
        <f t="shared" si="60"/>
        <v>0</v>
      </c>
      <c r="J126" s="137">
        <f t="shared" si="60"/>
        <v>0</v>
      </c>
      <c r="K126" s="139">
        <f t="shared" si="60"/>
        <v>0</v>
      </c>
      <c r="L126" s="139">
        <f t="shared" si="60"/>
        <v>0</v>
      </c>
      <c r="M126" s="139">
        <f t="shared" si="60"/>
        <v>0</v>
      </c>
      <c r="N126" s="139">
        <f t="shared" si="60"/>
        <v>0</v>
      </c>
      <c r="O126" s="139">
        <f t="shared" si="60"/>
        <v>0</v>
      </c>
      <c r="P126" s="139">
        <f t="shared" si="60"/>
        <v>0</v>
      </c>
      <c r="Q126" s="139">
        <f t="shared" si="60"/>
        <v>0</v>
      </c>
      <c r="R126" s="139">
        <f t="shared" si="60"/>
        <v>0</v>
      </c>
      <c r="S126" s="139">
        <f t="shared" si="60"/>
        <v>0</v>
      </c>
      <c r="T126" s="139">
        <f t="shared" si="60"/>
        <v>0</v>
      </c>
      <c r="U126" s="138">
        <f t="shared" si="60"/>
        <v>0</v>
      </c>
      <c r="V126" s="137">
        <f t="shared" si="60"/>
        <v>0</v>
      </c>
      <c r="W126" s="139">
        <f t="shared" si="60"/>
        <v>0</v>
      </c>
      <c r="X126" s="139">
        <f t="shared" si="60"/>
        <v>0</v>
      </c>
      <c r="Y126" s="139">
        <f t="shared" si="60"/>
        <v>0</v>
      </c>
      <c r="Z126" s="139">
        <f t="shared" si="60"/>
        <v>0</v>
      </c>
      <c r="AA126" s="139">
        <f t="shared" si="60"/>
        <v>0</v>
      </c>
      <c r="AB126" s="139">
        <f t="shared" si="60"/>
        <v>0</v>
      </c>
      <c r="AC126" s="139">
        <f t="shared" si="60"/>
        <v>0</v>
      </c>
      <c r="AD126" s="139">
        <f t="shared" si="60"/>
        <v>0</v>
      </c>
      <c r="AE126" s="139">
        <f t="shared" si="60"/>
        <v>0</v>
      </c>
      <c r="AF126" s="139">
        <f t="shared" si="60"/>
        <v>0</v>
      </c>
      <c r="AG126" s="138">
        <f t="shared" si="60"/>
        <v>0</v>
      </c>
      <c r="AH126" s="140">
        <f t="shared" si="60"/>
        <v>0</v>
      </c>
      <c r="AI126" s="139">
        <f t="shared" si="60"/>
        <v>0</v>
      </c>
      <c r="AJ126" s="139">
        <f t="shared" si="60"/>
        <v>0</v>
      </c>
      <c r="AK126" s="139">
        <f t="shared" si="60"/>
        <v>0</v>
      </c>
      <c r="AL126" s="139">
        <f t="shared" si="60"/>
        <v>0</v>
      </c>
      <c r="AM126" s="139">
        <f t="shared" ref="AM126:BR126" si="61">SUM(AM127:AM135)</f>
        <v>0</v>
      </c>
      <c r="AN126" s="139">
        <f t="shared" si="61"/>
        <v>0</v>
      </c>
      <c r="AO126" s="139">
        <f t="shared" si="61"/>
        <v>0</v>
      </c>
      <c r="AP126" s="139">
        <f t="shared" si="61"/>
        <v>0</v>
      </c>
      <c r="AQ126" s="139">
        <f t="shared" si="61"/>
        <v>0</v>
      </c>
      <c r="AR126" s="139">
        <f t="shared" si="61"/>
        <v>0</v>
      </c>
      <c r="AS126" s="138">
        <f t="shared" si="61"/>
        <v>0</v>
      </c>
      <c r="AT126" s="140">
        <f t="shared" si="61"/>
        <v>0</v>
      </c>
      <c r="AU126" s="139">
        <f t="shared" si="61"/>
        <v>0</v>
      </c>
      <c r="AV126" s="139">
        <f t="shared" si="61"/>
        <v>0</v>
      </c>
      <c r="AW126" s="139">
        <f t="shared" si="61"/>
        <v>0</v>
      </c>
      <c r="AX126" s="139">
        <f t="shared" si="61"/>
        <v>0</v>
      </c>
      <c r="AY126" s="139">
        <f t="shared" si="61"/>
        <v>0</v>
      </c>
      <c r="AZ126" s="139">
        <f t="shared" si="61"/>
        <v>0</v>
      </c>
      <c r="BA126" s="139">
        <f t="shared" si="61"/>
        <v>0</v>
      </c>
      <c r="BB126" s="139">
        <f t="shared" si="61"/>
        <v>0</v>
      </c>
      <c r="BC126" s="139">
        <f t="shared" si="61"/>
        <v>0</v>
      </c>
      <c r="BD126" s="139">
        <f t="shared" si="61"/>
        <v>0</v>
      </c>
      <c r="BE126" s="138">
        <f t="shared" si="61"/>
        <v>0</v>
      </c>
      <c r="BF126" s="140">
        <f t="shared" si="61"/>
        <v>0</v>
      </c>
      <c r="BG126" s="139">
        <f t="shared" si="61"/>
        <v>0</v>
      </c>
      <c r="BH126" s="139">
        <f t="shared" si="61"/>
        <v>0</v>
      </c>
      <c r="BI126" s="139">
        <f t="shared" si="61"/>
        <v>0</v>
      </c>
      <c r="BJ126" s="139">
        <f t="shared" si="61"/>
        <v>0</v>
      </c>
      <c r="BK126" s="139">
        <f t="shared" si="61"/>
        <v>0</v>
      </c>
      <c r="BL126" s="139">
        <f t="shared" si="61"/>
        <v>0</v>
      </c>
      <c r="BM126" s="139">
        <f t="shared" si="61"/>
        <v>0</v>
      </c>
      <c r="BN126" s="139">
        <f t="shared" si="61"/>
        <v>0</v>
      </c>
      <c r="BO126" s="139">
        <f t="shared" si="61"/>
        <v>0</v>
      </c>
      <c r="BP126" s="139">
        <f t="shared" si="61"/>
        <v>0</v>
      </c>
      <c r="BQ126" s="138">
        <f t="shared" si="61"/>
        <v>0</v>
      </c>
      <c r="BR126" s="140">
        <f t="shared" si="61"/>
        <v>0</v>
      </c>
      <c r="BS126" s="139">
        <f t="shared" ref="BS126:CC126" si="62">SUM(BS127:BS135)</f>
        <v>0</v>
      </c>
      <c r="BT126" s="139">
        <f t="shared" si="62"/>
        <v>0</v>
      </c>
      <c r="BU126" s="139">
        <f t="shared" si="62"/>
        <v>0</v>
      </c>
      <c r="BV126" s="139">
        <f t="shared" si="62"/>
        <v>0</v>
      </c>
      <c r="BW126" s="139">
        <f t="shared" si="62"/>
        <v>0</v>
      </c>
      <c r="BX126" s="139">
        <f t="shared" si="62"/>
        <v>0</v>
      </c>
      <c r="BY126" s="139">
        <f t="shared" si="62"/>
        <v>0</v>
      </c>
      <c r="BZ126" s="139">
        <f t="shared" si="62"/>
        <v>0</v>
      </c>
      <c r="CA126" s="139">
        <f t="shared" si="62"/>
        <v>0</v>
      </c>
      <c r="CB126" s="139">
        <f t="shared" si="62"/>
        <v>0</v>
      </c>
      <c r="CC126" s="138">
        <f t="shared" si="62"/>
        <v>0</v>
      </c>
      <c r="CD126" s="41" t="s">
        <v>54</v>
      </c>
    </row>
    <row r="127" spans="1:82" ht="15">
      <c r="A127" s="41"/>
      <c r="B127" s="75" t="s">
        <v>257</v>
      </c>
      <c r="C127" s="131" t="s">
        <v>258</v>
      </c>
      <c r="D127" s="141" t="s">
        <v>64</v>
      </c>
      <c r="E127" s="266">
        <v>72</v>
      </c>
      <c r="F127" s="231"/>
      <c r="G127" s="76">
        <f t="shared" ref="G127:G141" si="63">+SUM(H127:CC127)</f>
        <v>0</v>
      </c>
      <c r="H127" s="237"/>
      <c r="I127" s="239"/>
      <c r="J127" s="226"/>
      <c r="K127" s="227"/>
      <c r="L127" s="227"/>
      <c r="M127" s="227"/>
      <c r="N127" s="227"/>
      <c r="O127" s="227"/>
      <c r="P127" s="227"/>
      <c r="Q127" s="227"/>
      <c r="R127" s="227"/>
      <c r="S127" s="227"/>
      <c r="T127" s="227"/>
      <c r="U127" s="225"/>
      <c r="V127" s="226"/>
      <c r="W127" s="227"/>
      <c r="X127" s="227"/>
      <c r="Y127" s="227"/>
      <c r="Z127" s="227"/>
      <c r="AA127" s="227"/>
      <c r="AB127" s="227"/>
      <c r="AC127" s="227"/>
      <c r="AD127" s="227"/>
      <c r="AE127" s="227"/>
      <c r="AF127" s="227"/>
      <c r="AG127" s="225"/>
      <c r="AH127" s="228"/>
      <c r="AI127" s="227"/>
      <c r="AJ127" s="227"/>
      <c r="AK127" s="227"/>
      <c r="AL127" s="227"/>
      <c r="AM127" s="227"/>
      <c r="AN127" s="227"/>
      <c r="AO127" s="227"/>
      <c r="AP127" s="227"/>
      <c r="AQ127" s="227"/>
      <c r="AR127" s="227"/>
      <c r="AS127" s="225"/>
      <c r="AT127" s="228"/>
      <c r="AU127" s="227"/>
      <c r="AV127" s="227"/>
      <c r="AW127" s="227"/>
      <c r="AX127" s="227"/>
      <c r="AY127" s="227"/>
      <c r="AZ127" s="227"/>
      <c r="BA127" s="227"/>
      <c r="BB127" s="227"/>
      <c r="BC127" s="227"/>
      <c r="BD127" s="227"/>
      <c r="BE127" s="225"/>
      <c r="BF127" s="228"/>
      <c r="BG127" s="227"/>
      <c r="BH127" s="227"/>
      <c r="BI127" s="227"/>
      <c r="BJ127" s="227"/>
      <c r="BK127" s="227"/>
      <c r="BL127" s="227"/>
      <c r="BM127" s="227"/>
      <c r="BN127" s="227"/>
      <c r="BO127" s="227"/>
      <c r="BP127" s="227"/>
      <c r="BQ127" s="225"/>
      <c r="BR127" s="228"/>
      <c r="BS127" s="227"/>
      <c r="BT127" s="227"/>
      <c r="BU127" s="227"/>
      <c r="BV127" s="227"/>
      <c r="BW127" s="227"/>
      <c r="BX127" s="227"/>
      <c r="BY127" s="227"/>
      <c r="BZ127" s="227"/>
      <c r="CA127" s="227"/>
      <c r="CB127" s="227"/>
      <c r="CC127" s="225"/>
      <c r="CD127" s="41" t="s">
        <v>54</v>
      </c>
    </row>
    <row r="128" spans="1:82" ht="15">
      <c r="A128" s="41"/>
      <c r="B128" s="75" t="s">
        <v>259</v>
      </c>
      <c r="C128" s="131" t="s">
        <v>260</v>
      </c>
      <c r="D128" s="141" t="s">
        <v>64</v>
      </c>
      <c r="E128" s="266">
        <v>72</v>
      </c>
      <c r="F128" s="231"/>
      <c r="G128" s="76">
        <f t="shared" si="63"/>
        <v>0</v>
      </c>
      <c r="H128" s="237"/>
      <c r="I128" s="239"/>
      <c r="J128" s="226"/>
      <c r="K128" s="227"/>
      <c r="L128" s="227"/>
      <c r="M128" s="227"/>
      <c r="N128" s="227"/>
      <c r="O128" s="227"/>
      <c r="P128" s="227"/>
      <c r="Q128" s="227"/>
      <c r="R128" s="227"/>
      <c r="S128" s="227"/>
      <c r="T128" s="227"/>
      <c r="U128" s="225"/>
      <c r="V128" s="226"/>
      <c r="W128" s="227"/>
      <c r="X128" s="227"/>
      <c r="Y128" s="227"/>
      <c r="Z128" s="227"/>
      <c r="AA128" s="227"/>
      <c r="AB128" s="227"/>
      <c r="AC128" s="227"/>
      <c r="AD128" s="227"/>
      <c r="AE128" s="227"/>
      <c r="AF128" s="227"/>
      <c r="AG128" s="225"/>
      <c r="AH128" s="228"/>
      <c r="AI128" s="227"/>
      <c r="AJ128" s="227"/>
      <c r="AK128" s="227"/>
      <c r="AL128" s="227"/>
      <c r="AM128" s="227"/>
      <c r="AN128" s="227"/>
      <c r="AO128" s="227"/>
      <c r="AP128" s="227"/>
      <c r="AQ128" s="227"/>
      <c r="AR128" s="227"/>
      <c r="AS128" s="225"/>
      <c r="AT128" s="228"/>
      <c r="AU128" s="227"/>
      <c r="AV128" s="227"/>
      <c r="AW128" s="227"/>
      <c r="AX128" s="227"/>
      <c r="AY128" s="227"/>
      <c r="AZ128" s="227"/>
      <c r="BA128" s="227"/>
      <c r="BB128" s="227"/>
      <c r="BC128" s="227"/>
      <c r="BD128" s="227"/>
      <c r="BE128" s="225"/>
      <c r="BF128" s="228"/>
      <c r="BG128" s="227"/>
      <c r="BH128" s="227"/>
      <c r="BI128" s="227"/>
      <c r="BJ128" s="227"/>
      <c r="BK128" s="227"/>
      <c r="BL128" s="227"/>
      <c r="BM128" s="227"/>
      <c r="BN128" s="227"/>
      <c r="BO128" s="227"/>
      <c r="BP128" s="227"/>
      <c r="BQ128" s="225"/>
      <c r="BR128" s="228"/>
      <c r="BS128" s="227"/>
      <c r="BT128" s="227"/>
      <c r="BU128" s="227"/>
      <c r="BV128" s="227"/>
      <c r="BW128" s="227"/>
      <c r="BX128" s="227"/>
      <c r="BY128" s="227"/>
      <c r="BZ128" s="227"/>
      <c r="CA128" s="227"/>
      <c r="CB128" s="227"/>
      <c r="CC128" s="225"/>
      <c r="CD128" s="41" t="s">
        <v>54</v>
      </c>
    </row>
    <row r="129" spans="1:82" ht="15">
      <c r="A129" s="41"/>
      <c r="B129" s="75" t="s">
        <v>261</v>
      </c>
      <c r="C129" s="131" t="s">
        <v>262</v>
      </c>
      <c r="D129" s="141" t="s">
        <v>64</v>
      </c>
      <c r="E129" s="266">
        <v>72</v>
      </c>
      <c r="F129" s="231"/>
      <c r="G129" s="76">
        <f t="shared" si="63"/>
        <v>0</v>
      </c>
      <c r="H129" s="237"/>
      <c r="I129" s="239"/>
      <c r="J129" s="226"/>
      <c r="K129" s="227"/>
      <c r="L129" s="227"/>
      <c r="M129" s="227"/>
      <c r="N129" s="227"/>
      <c r="O129" s="227"/>
      <c r="P129" s="227"/>
      <c r="Q129" s="227"/>
      <c r="R129" s="227"/>
      <c r="S129" s="227"/>
      <c r="T129" s="227"/>
      <c r="U129" s="225"/>
      <c r="V129" s="226"/>
      <c r="W129" s="227"/>
      <c r="X129" s="227"/>
      <c r="Y129" s="227"/>
      <c r="Z129" s="227"/>
      <c r="AA129" s="227"/>
      <c r="AB129" s="227"/>
      <c r="AC129" s="227"/>
      <c r="AD129" s="227"/>
      <c r="AE129" s="227"/>
      <c r="AF129" s="227"/>
      <c r="AG129" s="225"/>
      <c r="AH129" s="228"/>
      <c r="AI129" s="227"/>
      <c r="AJ129" s="227"/>
      <c r="AK129" s="227"/>
      <c r="AL129" s="227"/>
      <c r="AM129" s="227"/>
      <c r="AN129" s="227"/>
      <c r="AO129" s="227"/>
      <c r="AP129" s="227"/>
      <c r="AQ129" s="227"/>
      <c r="AR129" s="227"/>
      <c r="AS129" s="225"/>
      <c r="AT129" s="228"/>
      <c r="AU129" s="227"/>
      <c r="AV129" s="227"/>
      <c r="AW129" s="227"/>
      <c r="AX129" s="227"/>
      <c r="AY129" s="227"/>
      <c r="AZ129" s="227"/>
      <c r="BA129" s="227"/>
      <c r="BB129" s="227"/>
      <c r="BC129" s="227"/>
      <c r="BD129" s="227"/>
      <c r="BE129" s="225"/>
      <c r="BF129" s="228"/>
      <c r="BG129" s="227"/>
      <c r="BH129" s="227"/>
      <c r="BI129" s="227"/>
      <c r="BJ129" s="227"/>
      <c r="BK129" s="227"/>
      <c r="BL129" s="227"/>
      <c r="BM129" s="227"/>
      <c r="BN129" s="227"/>
      <c r="BO129" s="227"/>
      <c r="BP129" s="227"/>
      <c r="BQ129" s="225"/>
      <c r="BR129" s="228"/>
      <c r="BS129" s="227"/>
      <c r="BT129" s="227"/>
      <c r="BU129" s="227"/>
      <c r="BV129" s="227"/>
      <c r="BW129" s="227"/>
      <c r="BX129" s="227"/>
      <c r="BY129" s="227"/>
      <c r="BZ129" s="227"/>
      <c r="CA129" s="227"/>
      <c r="CB129" s="227"/>
      <c r="CC129" s="225"/>
      <c r="CD129" s="41" t="s">
        <v>54</v>
      </c>
    </row>
    <row r="130" spans="1:82" ht="15">
      <c r="A130" s="41"/>
      <c r="B130" s="75" t="s">
        <v>263</v>
      </c>
      <c r="C130" s="131" t="s">
        <v>264</v>
      </c>
      <c r="D130" s="141" t="s">
        <v>64</v>
      </c>
      <c r="E130" s="266">
        <v>72</v>
      </c>
      <c r="F130" s="231"/>
      <c r="G130" s="76">
        <f t="shared" si="63"/>
        <v>0</v>
      </c>
      <c r="H130" s="237"/>
      <c r="I130" s="239"/>
      <c r="J130" s="226"/>
      <c r="K130" s="227"/>
      <c r="L130" s="227"/>
      <c r="M130" s="227"/>
      <c r="N130" s="227"/>
      <c r="O130" s="227"/>
      <c r="P130" s="227"/>
      <c r="Q130" s="227"/>
      <c r="R130" s="227"/>
      <c r="S130" s="227"/>
      <c r="T130" s="227"/>
      <c r="U130" s="225"/>
      <c r="V130" s="226"/>
      <c r="W130" s="227"/>
      <c r="X130" s="227"/>
      <c r="Y130" s="227"/>
      <c r="Z130" s="227"/>
      <c r="AA130" s="227"/>
      <c r="AB130" s="227"/>
      <c r="AC130" s="227"/>
      <c r="AD130" s="227"/>
      <c r="AE130" s="227"/>
      <c r="AF130" s="227"/>
      <c r="AG130" s="225"/>
      <c r="AH130" s="228"/>
      <c r="AI130" s="227"/>
      <c r="AJ130" s="227"/>
      <c r="AK130" s="227"/>
      <c r="AL130" s="227"/>
      <c r="AM130" s="227"/>
      <c r="AN130" s="227"/>
      <c r="AO130" s="227"/>
      <c r="AP130" s="227"/>
      <c r="AQ130" s="227"/>
      <c r="AR130" s="227"/>
      <c r="AS130" s="225"/>
      <c r="AT130" s="228"/>
      <c r="AU130" s="227"/>
      <c r="AV130" s="227"/>
      <c r="AW130" s="227"/>
      <c r="AX130" s="227"/>
      <c r="AY130" s="227"/>
      <c r="AZ130" s="227"/>
      <c r="BA130" s="227"/>
      <c r="BB130" s="227"/>
      <c r="BC130" s="227"/>
      <c r="BD130" s="227"/>
      <c r="BE130" s="225"/>
      <c r="BF130" s="228"/>
      <c r="BG130" s="227"/>
      <c r="BH130" s="227"/>
      <c r="BI130" s="227"/>
      <c r="BJ130" s="227"/>
      <c r="BK130" s="227"/>
      <c r="BL130" s="227"/>
      <c r="BM130" s="227"/>
      <c r="BN130" s="227"/>
      <c r="BO130" s="227"/>
      <c r="BP130" s="227"/>
      <c r="BQ130" s="225"/>
      <c r="BR130" s="228"/>
      <c r="BS130" s="227"/>
      <c r="BT130" s="227"/>
      <c r="BU130" s="227"/>
      <c r="BV130" s="227"/>
      <c r="BW130" s="227"/>
      <c r="BX130" s="227"/>
      <c r="BY130" s="227"/>
      <c r="BZ130" s="227"/>
      <c r="CA130" s="227"/>
      <c r="CB130" s="227"/>
      <c r="CC130" s="225"/>
      <c r="CD130" s="41" t="s">
        <v>54</v>
      </c>
    </row>
    <row r="131" spans="1:82" ht="15">
      <c r="A131" s="41"/>
      <c r="B131" s="75" t="s">
        <v>265</v>
      </c>
      <c r="C131" s="131" t="s">
        <v>266</v>
      </c>
      <c r="D131" s="141" t="s">
        <v>64</v>
      </c>
      <c r="E131" s="266">
        <v>72</v>
      </c>
      <c r="F131" s="231"/>
      <c r="G131" s="76">
        <f t="shared" si="63"/>
        <v>0</v>
      </c>
      <c r="H131" s="237"/>
      <c r="I131" s="239"/>
      <c r="J131" s="226"/>
      <c r="K131" s="227"/>
      <c r="L131" s="227"/>
      <c r="M131" s="227"/>
      <c r="N131" s="227"/>
      <c r="O131" s="227"/>
      <c r="P131" s="227"/>
      <c r="Q131" s="227"/>
      <c r="R131" s="227"/>
      <c r="S131" s="227"/>
      <c r="T131" s="227"/>
      <c r="U131" s="225"/>
      <c r="V131" s="226"/>
      <c r="W131" s="227"/>
      <c r="X131" s="227"/>
      <c r="Y131" s="227"/>
      <c r="Z131" s="227"/>
      <c r="AA131" s="227"/>
      <c r="AB131" s="227"/>
      <c r="AC131" s="227"/>
      <c r="AD131" s="227"/>
      <c r="AE131" s="227"/>
      <c r="AF131" s="227"/>
      <c r="AG131" s="225"/>
      <c r="AH131" s="228"/>
      <c r="AI131" s="227"/>
      <c r="AJ131" s="227"/>
      <c r="AK131" s="227"/>
      <c r="AL131" s="227"/>
      <c r="AM131" s="227"/>
      <c r="AN131" s="227"/>
      <c r="AO131" s="227"/>
      <c r="AP131" s="227"/>
      <c r="AQ131" s="227"/>
      <c r="AR131" s="227"/>
      <c r="AS131" s="225"/>
      <c r="AT131" s="228"/>
      <c r="AU131" s="227"/>
      <c r="AV131" s="227"/>
      <c r="AW131" s="227"/>
      <c r="AX131" s="227"/>
      <c r="AY131" s="227"/>
      <c r="AZ131" s="227"/>
      <c r="BA131" s="227"/>
      <c r="BB131" s="227"/>
      <c r="BC131" s="227"/>
      <c r="BD131" s="227"/>
      <c r="BE131" s="225"/>
      <c r="BF131" s="228"/>
      <c r="BG131" s="227"/>
      <c r="BH131" s="227"/>
      <c r="BI131" s="227"/>
      <c r="BJ131" s="227"/>
      <c r="BK131" s="227"/>
      <c r="BL131" s="227"/>
      <c r="BM131" s="227"/>
      <c r="BN131" s="227"/>
      <c r="BO131" s="227"/>
      <c r="BP131" s="227"/>
      <c r="BQ131" s="225"/>
      <c r="BR131" s="228"/>
      <c r="BS131" s="227"/>
      <c r="BT131" s="227"/>
      <c r="BU131" s="227"/>
      <c r="BV131" s="227"/>
      <c r="BW131" s="227"/>
      <c r="BX131" s="227"/>
      <c r="BY131" s="227"/>
      <c r="BZ131" s="227"/>
      <c r="CA131" s="227"/>
      <c r="CB131" s="227"/>
      <c r="CC131" s="225"/>
      <c r="CD131" s="41" t="s">
        <v>54</v>
      </c>
    </row>
    <row r="132" spans="1:82" ht="15">
      <c r="A132" s="41"/>
      <c r="B132" s="75" t="s">
        <v>267</v>
      </c>
      <c r="C132" s="131" t="s">
        <v>268</v>
      </c>
      <c r="D132" s="141" t="s">
        <v>64</v>
      </c>
      <c r="E132" s="266">
        <v>72</v>
      </c>
      <c r="F132" s="231"/>
      <c r="G132" s="76">
        <f t="shared" si="63"/>
        <v>0</v>
      </c>
      <c r="H132" s="237"/>
      <c r="I132" s="239"/>
      <c r="J132" s="226"/>
      <c r="K132" s="227"/>
      <c r="L132" s="227"/>
      <c r="M132" s="227"/>
      <c r="N132" s="227"/>
      <c r="O132" s="227"/>
      <c r="P132" s="227"/>
      <c r="Q132" s="227"/>
      <c r="R132" s="227"/>
      <c r="S132" s="227"/>
      <c r="T132" s="227"/>
      <c r="U132" s="225"/>
      <c r="V132" s="226"/>
      <c r="W132" s="227"/>
      <c r="X132" s="227"/>
      <c r="Y132" s="227"/>
      <c r="Z132" s="227"/>
      <c r="AA132" s="227"/>
      <c r="AB132" s="227"/>
      <c r="AC132" s="227"/>
      <c r="AD132" s="227"/>
      <c r="AE132" s="227"/>
      <c r="AF132" s="227"/>
      <c r="AG132" s="225"/>
      <c r="AH132" s="228"/>
      <c r="AI132" s="227"/>
      <c r="AJ132" s="227"/>
      <c r="AK132" s="227"/>
      <c r="AL132" s="227"/>
      <c r="AM132" s="227"/>
      <c r="AN132" s="227"/>
      <c r="AO132" s="227"/>
      <c r="AP132" s="227"/>
      <c r="AQ132" s="227"/>
      <c r="AR132" s="227"/>
      <c r="AS132" s="225"/>
      <c r="AT132" s="228"/>
      <c r="AU132" s="227"/>
      <c r="AV132" s="227"/>
      <c r="AW132" s="227"/>
      <c r="AX132" s="227"/>
      <c r="AY132" s="227"/>
      <c r="AZ132" s="227"/>
      <c r="BA132" s="227"/>
      <c r="BB132" s="227"/>
      <c r="BC132" s="227"/>
      <c r="BD132" s="227"/>
      <c r="BE132" s="225"/>
      <c r="BF132" s="228"/>
      <c r="BG132" s="227"/>
      <c r="BH132" s="227"/>
      <c r="BI132" s="227"/>
      <c r="BJ132" s="227"/>
      <c r="BK132" s="227"/>
      <c r="BL132" s="227"/>
      <c r="BM132" s="227"/>
      <c r="BN132" s="227"/>
      <c r="BO132" s="227"/>
      <c r="BP132" s="227"/>
      <c r="BQ132" s="225"/>
      <c r="BR132" s="228"/>
      <c r="BS132" s="227"/>
      <c r="BT132" s="227"/>
      <c r="BU132" s="227"/>
      <c r="BV132" s="227"/>
      <c r="BW132" s="227"/>
      <c r="BX132" s="227"/>
      <c r="BY132" s="227"/>
      <c r="BZ132" s="227"/>
      <c r="CA132" s="227"/>
      <c r="CB132" s="227"/>
      <c r="CC132" s="225"/>
      <c r="CD132" s="41" t="s">
        <v>54</v>
      </c>
    </row>
    <row r="133" spans="1:82" ht="15">
      <c r="A133" s="41"/>
      <c r="B133" s="75" t="s">
        <v>269</v>
      </c>
      <c r="C133" s="131" t="s">
        <v>270</v>
      </c>
      <c r="D133" s="141" t="s">
        <v>64</v>
      </c>
      <c r="E133" s="266">
        <v>72</v>
      </c>
      <c r="F133" s="231"/>
      <c r="G133" s="76">
        <f t="shared" si="63"/>
        <v>0</v>
      </c>
      <c r="H133" s="237"/>
      <c r="I133" s="239"/>
      <c r="J133" s="226"/>
      <c r="K133" s="227"/>
      <c r="L133" s="227"/>
      <c r="M133" s="227"/>
      <c r="N133" s="227"/>
      <c r="O133" s="227"/>
      <c r="P133" s="227"/>
      <c r="Q133" s="227"/>
      <c r="R133" s="227"/>
      <c r="S133" s="227"/>
      <c r="T133" s="227"/>
      <c r="U133" s="225"/>
      <c r="V133" s="226"/>
      <c r="W133" s="227"/>
      <c r="X133" s="227"/>
      <c r="Y133" s="227"/>
      <c r="Z133" s="227"/>
      <c r="AA133" s="227"/>
      <c r="AB133" s="227"/>
      <c r="AC133" s="227"/>
      <c r="AD133" s="227"/>
      <c r="AE133" s="227"/>
      <c r="AF133" s="227"/>
      <c r="AG133" s="225"/>
      <c r="AH133" s="228"/>
      <c r="AI133" s="227"/>
      <c r="AJ133" s="227"/>
      <c r="AK133" s="227"/>
      <c r="AL133" s="227"/>
      <c r="AM133" s="227"/>
      <c r="AN133" s="227"/>
      <c r="AO133" s="227"/>
      <c r="AP133" s="227"/>
      <c r="AQ133" s="227"/>
      <c r="AR133" s="227"/>
      <c r="AS133" s="225"/>
      <c r="AT133" s="228"/>
      <c r="AU133" s="227"/>
      <c r="AV133" s="227"/>
      <c r="AW133" s="227"/>
      <c r="AX133" s="227"/>
      <c r="AY133" s="227"/>
      <c r="AZ133" s="227"/>
      <c r="BA133" s="227"/>
      <c r="BB133" s="227"/>
      <c r="BC133" s="227"/>
      <c r="BD133" s="227"/>
      <c r="BE133" s="225"/>
      <c r="BF133" s="228"/>
      <c r="BG133" s="227"/>
      <c r="BH133" s="227"/>
      <c r="BI133" s="227"/>
      <c r="BJ133" s="227"/>
      <c r="BK133" s="227"/>
      <c r="BL133" s="227"/>
      <c r="BM133" s="227"/>
      <c r="BN133" s="227"/>
      <c r="BO133" s="227"/>
      <c r="BP133" s="227"/>
      <c r="BQ133" s="225"/>
      <c r="BR133" s="228"/>
      <c r="BS133" s="227"/>
      <c r="BT133" s="227"/>
      <c r="BU133" s="227"/>
      <c r="BV133" s="227"/>
      <c r="BW133" s="227"/>
      <c r="BX133" s="227"/>
      <c r="BY133" s="227"/>
      <c r="BZ133" s="227"/>
      <c r="CA133" s="227"/>
      <c r="CB133" s="227"/>
      <c r="CC133" s="225"/>
      <c r="CD133" s="41" t="s">
        <v>54</v>
      </c>
    </row>
    <row r="134" spans="1:82" ht="15">
      <c r="A134" s="41"/>
      <c r="B134" s="75" t="s">
        <v>271</v>
      </c>
      <c r="C134" s="131" t="s">
        <v>272</v>
      </c>
      <c r="D134" s="132" t="s">
        <v>64</v>
      </c>
      <c r="E134" s="266">
        <v>72</v>
      </c>
      <c r="F134" s="231"/>
      <c r="G134" s="76">
        <f t="shared" si="63"/>
        <v>0</v>
      </c>
      <c r="H134" s="237"/>
      <c r="I134" s="239"/>
      <c r="J134" s="226"/>
      <c r="K134" s="227"/>
      <c r="L134" s="227"/>
      <c r="M134" s="227"/>
      <c r="N134" s="227"/>
      <c r="O134" s="227"/>
      <c r="P134" s="227"/>
      <c r="Q134" s="227"/>
      <c r="R134" s="227"/>
      <c r="S134" s="227"/>
      <c r="T134" s="227"/>
      <c r="U134" s="225"/>
      <c r="V134" s="226"/>
      <c r="W134" s="227"/>
      <c r="X134" s="227"/>
      <c r="Y134" s="227"/>
      <c r="Z134" s="227"/>
      <c r="AA134" s="227"/>
      <c r="AB134" s="227"/>
      <c r="AC134" s="227"/>
      <c r="AD134" s="227"/>
      <c r="AE134" s="227"/>
      <c r="AF134" s="227"/>
      <c r="AG134" s="225"/>
      <c r="AH134" s="228"/>
      <c r="AI134" s="227"/>
      <c r="AJ134" s="227"/>
      <c r="AK134" s="227"/>
      <c r="AL134" s="227"/>
      <c r="AM134" s="227"/>
      <c r="AN134" s="227"/>
      <c r="AO134" s="227"/>
      <c r="AP134" s="227"/>
      <c r="AQ134" s="227"/>
      <c r="AR134" s="227"/>
      <c r="AS134" s="225"/>
      <c r="AT134" s="228"/>
      <c r="AU134" s="227"/>
      <c r="AV134" s="227"/>
      <c r="AW134" s="227"/>
      <c r="AX134" s="227"/>
      <c r="AY134" s="227"/>
      <c r="AZ134" s="227"/>
      <c r="BA134" s="227"/>
      <c r="BB134" s="227"/>
      <c r="BC134" s="227"/>
      <c r="BD134" s="227"/>
      <c r="BE134" s="225"/>
      <c r="BF134" s="228"/>
      <c r="BG134" s="227"/>
      <c r="BH134" s="227"/>
      <c r="BI134" s="227"/>
      <c r="BJ134" s="227"/>
      <c r="BK134" s="227"/>
      <c r="BL134" s="227"/>
      <c r="BM134" s="227"/>
      <c r="BN134" s="227"/>
      <c r="BO134" s="227"/>
      <c r="BP134" s="227"/>
      <c r="BQ134" s="225"/>
      <c r="BR134" s="228"/>
      <c r="BS134" s="227"/>
      <c r="BT134" s="227"/>
      <c r="BU134" s="227"/>
      <c r="BV134" s="227"/>
      <c r="BW134" s="227"/>
      <c r="BX134" s="227"/>
      <c r="BY134" s="227"/>
      <c r="BZ134" s="227"/>
      <c r="CA134" s="227"/>
      <c r="CB134" s="227"/>
      <c r="CC134" s="225"/>
      <c r="CD134" s="41" t="s">
        <v>54</v>
      </c>
    </row>
    <row r="135" spans="1:82" ht="30">
      <c r="A135" s="41"/>
      <c r="B135" s="75" t="s">
        <v>273</v>
      </c>
      <c r="C135" s="131" t="s">
        <v>274</v>
      </c>
      <c r="D135" s="141" t="s">
        <v>64</v>
      </c>
      <c r="E135" s="266">
        <v>72</v>
      </c>
      <c r="F135" s="231"/>
      <c r="G135" s="76">
        <f t="shared" si="63"/>
        <v>0</v>
      </c>
      <c r="H135" s="237"/>
      <c r="I135" s="239"/>
      <c r="J135" s="226"/>
      <c r="K135" s="227"/>
      <c r="L135" s="227"/>
      <c r="M135" s="227"/>
      <c r="N135" s="227"/>
      <c r="O135" s="227"/>
      <c r="P135" s="227"/>
      <c r="Q135" s="227"/>
      <c r="R135" s="227"/>
      <c r="S135" s="227"/>
      <c r="T135" s="227"/>
      <c r="U135" s="225"/>
      <c r="V135" s="226"/>
      <c r="W135" s="227"/>
      <c r="X135" s="227"/>
      <c r="Y135" s="227"/>
      <c r="Z135" s="227"/>
      <c r="AA135" s="227"/>
      <c r="AB135" s="227"/>
      <c r="AC135" s="227"/>
      <c r="AD135" s="227"/>
      <c r="AE135" s="227"/>
      <c r="AF135" s="227"/>
      <c r="AG135" s="225"/>
      <c r="AH135" s="228"/>
      <c r="AI135" s="227"/>
      <c r="AJ135" s="227"/>
      <c r="AK135" s="227"/>
      <c r="AL135" s="227"/>
      <c r="AM135" s="227"/>
      <c r="AN135" s="227"/>
      <c r="AO135" s="227"/>
      <c r="AP135" s="227"/>
      <c r="AQ135" s="227"/>
      <c r="AR135" s="227"/>
      <c r="AS135" s="225"/>
      <c r="AT135" s="228"/>
      <c r="AU135" s="227"/>
      <c r="AV135" s="227"/>
      <c r="AW135" s="227"/>
      <c r="AX135" s="227"/>
      <c r="AY135" s="227"/>
      <c r="AZ135" s="227"/>
      <c r="BA135" s="227"/>
      <c r="BB135" s="227"/>
      <c r="BC135" s="227"/>
      <c r="BD135" s="227"/>
      <c r="BE135" s="225"/>
      <c r="BF135" s="228"/>
      <c r="BG135" s="227"/>
      <c r="BH135" s="227"/>
      <c r="BI135" s="227"/>
      <c r="BJ135" s="227"/>
      <c r="BK135" s="227"/>
      <c r="BL135" s="227"/>
      <c r="BM135" s="227"/>
      <c r="BN135" s="227"/>
      <c r="BO135" s="227"/>
      <c r="BP135" s="227"/>
      <c r="BQ135" s="225"/>
      <c r="BR135" s="228"/>
      <c r="BS135" s="227"/>
      <c r="BT135" s="227"/>
      <c r="BU135" s="227"/>
      <c r="BV135" s="227"/>
      <c r="BW135" s="227"/>
      <c r="BX135" s="227"/>
      <c r="BY135" s="227"/>
      <c r="BZ135" s="227"/>
      <c r="CA135" s="227"/>
      <c r="CB135" s="227"/>
      <c r="CC135" s="225"/>
      <c r="CD135" s="41" t="s">
        <v>54</v>
      </c>
    </row>
    <row r="136" spans="1:82" ht="15">
      <c r="A136" s="179"/>
      <c r="B136" s="133" t="s">
        <v>275</v>
      </c>
      <c r="C136" s="134" t="s">
        <v>276</v>
      </c>
      <c r="D136" s="135"/>
      <c r="E136" s="330"/>
      <c r="F136" s="261"/>
      <c r="G136" s="136">
        <f t="shared" ref="G136:AL136" si="64">SUM(G137:G145)</f>
        <v>0</v>
      </c>
      <c r="H136" s="137">
        <f t="shared" si="64"/>
        <v>0</v>
      </c>
      <c r="I136" s="138">
        <f t="shared" si="64"/>
        <v>0</v>
      </c>
      <c r="J136" s="137">
        <f t="shared" si="64"/>
        <v>0</v>
      </c>
      <c r="K136" s="139">
        <f t="shared" si="64"/>
        <v>0</v>
      </c>
      <c r="L136" s="139">
        <f t="shared" si="64"/>
        <v>0</v>
      </c>
      <c r="M136" s="139">
        <f t="shared" si="64"/>
        <v>0</v>
      </c>
      <c r="N136" s="139">
        <f t="shared" si="64"/>
        <v>0</v>
      </c>
      <c r="O136" s="139">
        <f t="shared" si="64"/>
        <v>0</v>
      </c>
      <c r="P136" s="139">
        <f t="shared" si="64"/>
        <v>0</v>
      </c>
      <c r="Q136" s="139">
        <f t="shared" si="64"/>
        <v>0</v>
      </c>
      <c r="R136" s="139">
        <f t="shared" si="64"/>
        <v>0</v>
      </c>
      <c r="S136" s="139">
        <f t="shared" si="64"/>
        <v>0</v>
      </c>
      <c r="T136" s="139">
        <f t="shared" si="64"/>
        <v>0</v>
      </c>
      <c r="U136" s="138">
        <f t="shared" si="64"/>
        <v>0</v>
      </c>
      <c r="V136" s="137">
        <f t="shared" si="64"/>
        <v>0</v>
      </c>
      <c r="W136" s="139">
        <f t="shared" si="64"/>
        <v>0</v>
      </c>
      <c r="X136" s="139">
        <f t="shared" si="64"/>
        <v>0</v>
      </c>
      <c r="Y136" s="139">
        <f t="shared" si="64"/>
        <v>0</v>
      </c>
      <c r="Z136" s="139">
        <f t="shared" si="64"/>
        <v>0</v>
      </c>
      <c r="AA136" s="139">
        <f t="shared" si="64"/>
        <v>0</v>
      </c>
      <c r="AB136" s="139">
        <f t="shared" si="64"/>
        <v>0</v>
      </c>
      <c r="AC136" s="139">
        <f t="shared" si="64"/>
        <v>0</v>
      </c>
      <c r="AD136" s="139">
        <f t="shared" si="64"/>
        <v>0</v>
      </c>
      <c r="AE136" s="139">
        <f t="shared" si="64"/>
        <v>0</v>
      </c>
      <c r="AF136" s="139">
        <f t="shared" si="64"/>
        <v>0</v>
      </c>
      <c r="AG136" s="138">
        <f t="shared" si="64"/>
        <v>0</v>
      </c>
      <c r="AH136" s="140">
        <f t="shared" si="64"/>
        <v>0</v>
      </c>
      <c r="AI136" s="139">
        <f t="shared" si="64"/>
        <v>0</v>
      </c>
      <c r="AJ136" s="139">
        <f t="shared" si="64"/>
        <v>0</v>
      </c>
      <c r="AK136" s="139">
        <f t="shared" si="64"/>
        <v>0</v>
      </c>
      <c r="AL136" s="139">
        <f t="shared" si="64"/>
        <v>0</v>
      </c>
      <c r="AM136" s="139">
        <f t="shared" ref="AM136:BR136" si="65">SUM(AM137:AM145)</f>
        <v>0</v>
      </c>
      <c r="AN136" s="139">
        <f t="shared" si="65"/>
        <v>0</v>
      </c>
      <c r="AO136" s="139">
        <f t="shared" si="65"/>
        <v>0</v>
      </c>
      <c r="AP136" s="139">
        <f t="shared" si="65"/>
        <v>0</v>
      </c>
      <c r="AQ136" s="139">
        <f t="shared" si="65"/>
        <v>0</v>
      </c>
      <c r="AR136" s="139">
        <f t="shared" si="65"/>
        <v>0</v>
      </c>
      <c r="AS136" s="138">
        <f t="shared" si="65"/>
        <v>0</v>
      </c>
      <c r="AT136" s="140">
        <f t="shared" si="65"/>
        <v>0</v>
      </c>
      <c r="AU136" s="139">
        <f t="shared" si="65"/>
        <v>0</v>
      </c>
      <c r="AV136" s="139">
        <f t="shared" si="65"/>
        <v>0</v>
      </c>
      <c r="AW136" s="139">
        <f t="shared" si="65"/>
        <v>0</v>
      </c>
      <c r="AX136" s="139">
        <f t="shared" si="65"/>
        <v>0</v>
      </c>
      <c r="AY136" s="139">
        <f t="shared" si="65"/>
        <v>0</v>
      </c>
      <c r="AZ136" s="139">
        <f t="shared" si="65"/>
        <v>0</v>
      </c>
      <c r="BA136" s="139">
        <f t="shared" si="65"/>
        <v>0</v>
      </c>
      <c r="BB136" s="139">
        <f t="shared" si="65"/>
        <v>0</v>
      </c>
      <c r="BC136" s="139">
        <f t="shared" si="65"/>
        <v>0</v>
      </c>
      <c r="BD136" s="139">
        <f t="shared" si="65"/>
        <v>0</v>
      </c>
      <c r="BE136" s="138">
        <f t="shared" si="65"/>
        <v>0</v>
      </c>
      <c r="BF136" s="140">
        <f t="shared" si="65"/>
        <v>0</v>
      </c>
      <c r="BG136" s="139">
        <f t="shared" si="65"/>
        <v>0</v>
      </c>
      <c r="BH136" s="139">
        <f t="shared" si="65"/>
        <v>0</v>
      </c>
      <c r="BI136" s="139">
        <f t="shared" si="65"/>
        <v>0</v>
      </c>
      <c r="BJ136" s="139">
        <f t="shared" si="65"/>
        <v>0</v>
      </c>
      <c r="BK136" s="139">
        <f t="shared" si="65"/>
        <v>0</v>
      </c>
      <c r="BL136" s="139">
        <f t="shared" si="65"/>
        <v>0</v>
      </c>
      <c r="BM136" s="139">
        <f t="shared" si="65"/>
        <v>0</v>
      </c>
      <c r="BN136" s="139">
        <f t="shared" si="65"/>
        <v>0</v>
      </c>
      <c r="BO136" s="139">
        <f t="shared" si="65"/>
        <v>0</v>
      </c>
      <c r="BP136" s="139">
        <f t="shared" si="65"/>
        <v>0</v>
      </c>
      <c r="BQ136" s="138">
        <f t="shared" si="65"/>
        <v>0</v>
      </c>
      <c r="BR136" s="140">
        <f t="shared" si="65"/>
        <v>0</v>
      </c>
      <c r="BS136" s="139">
        <f t="shared" ref="BS136:CC136" si="66">SUM(BS137:BS145)</f>
        <v>0</v>
      </c>
      <c r="BT136" s="139">
        <f t="shared" si="66"/>
        <v>0</v>
      </c>
      <c r="BU136" s="139">
        <f t="shared" si="66"/>
        <v>0</v>
      </c>
      <c r="BV136" s="139">
        <f t="shared" si="66"/>
        <v>0</v>
      </c>
      <c r="BW136" s="139">
        <f t="shared" si="66"/>
        <v>0</v>
      </c>
      <c r="BX136" s="139">
        <f t="shared" si="66"/>
        <v>0</v>
      </c>
      <c r="BY136" s="139">
        <f t="shared" si="66"/>
        <v>0</v>
      </c>
      <c r="BZ136" s="139">
        <f t="shared" si="66"/>
        <v>0</v>
      </c>
      <c r="CA136" s="139">
        <f t="shared" si="66"/>
        <v>0</v>
      </c>
      <c r="CB136" s="139">
        <f t="shared" si="66"/>
        <v>0</v>
      </c>
      <c r="CC136" s="138">
        <f t="shared" si="66"/>
        <v>0</v>
      </c>
      <c r="CD136" s="41" t="s">
        <v>54</v>
      </c>
    </row>
    <row r="137" spans="1:82" ht="15">
      <c r="A137" s="179"/>
      <c r="B137" s="180" t="s">
        <v>277</v>
      </c>
      <c r="C137" s="181" t="s">
        <v>278</v>
      </c>
      <c r="D137" s="182" t="s">
        <v>64</v>
      </c>
      <c r="E137" s="334">
        <v>0</v>
      </c>
      <c r="F137" s="236"/>
      <c r="G137" s="189">
        <f t="shared" si="63"/>
        <v>0</v>
      </c>
      <c r="H137" s="232"/>
      <c r="I137" s="233"/>
      <c r="J137" s="232"/>
      <c r="K137" s="234"/>
      <c r="L137" s="234"/>
      <c r="M137" s="234"/>
      <c r="N137" s="234"/>
      <c r="O137" s="234"/>
      <c r="P137" s="234"/>
      <c r="Q137" s="234"/>
      <c r="R137" s="234"/>
      <c r="S137" s="234"/>
      <c r="T137" s="234"/>
      <c r="U137" s="233"/>
      <c r="V137" s="232"/>
      <c r="W137" s="234"/>
      <c r="X137" s="234"/>
      <c r="Y137" s="234"/>
      <c r="Z137" s="234"/>
      <c r="AA137" s="234"/>
      <c r="AB137" s="234"/>
      <c r="AC137" s="234"/>
      <c r="AD137" s="234"/>
      <c r="AE137" s="234"/>
      <c r="AF137" s="234"/>
      <c r="AG137" s="233"/>
      <c r="AH137" s="235"/>
      <c r="AI137" s="234"/>
      <c r="AJ137" s="234"/>
      <c r="AK137" s="234"/>
      <c r="AL137" s="234"/>
      <c r="AM137" s="234"/>
      <c r="AN137" s="234"/>
      <c r="AO137" s="234"/>
      <c r="AP137" s="234"/>
      <c r="AQ137" s="234"/>
      <c r="AR137" s="234"/>
      <c r="AS137" s="233"/>
      <c r="AT137" s="235"/>
      <c r="AU137" s="234"/>
      <c r="AV137" s="234"/>
      <c r="AW137" s="234"/>
      <c r="AX137" s="234"/>
      <c r="AY137" s="234"/>
      <c r="AZ137" s="234"/>
      <c r="BA137" s="234"/>
      <c r="BB137" s="234"/>
      <c r="BC137" s="234"/>
      <c r="BD137" s="234"/>
      <c r="BE137" s="233"/>
      <c r="BF137" s="235"/>
      <c r="BG137" s="234"/>
      <c r="BH137" s="234"/>
      <c r="BI137" s="234"/>
      <c r="BJ137" s="234"/>
      <c r="BK137" s="234"/>
      <c r="BL137" s="234"/>
      <c r="BM137" s="234"/>
      <c r="BN137" s="234"/>
      <c r="BO137" s="234"/>
      <c r="BP137" s="234"/>
      <c r="BQ137" s="233"/>
      <c r="BR137" s="235"/>
      <c r="BS137" s="234"/>
      <c r="BT137" s="234"/>
      <c r="BU137" s="234"/>
      <c r="BV137" s="234"/>
      <c r="BW137" s="234"/>
      <c r="BX137" s="234"/>
      <c r="BY137" s="234"/>
      <c r="BZ137" s="234"/>
      <c r="CA137" s="234"/>
      <c r="CB137" s="234"/>
      <c r="CC137" s="233"/>
      <c r="CD137" s="179" t="s">
        <v>54</v>
      </c>
    </row>
    <row r="138" spans="1:82" ht="15">
      <c r="A138" s="179"/>
      <c r="B138" s="180" t="s">
        <v>279</v>
      </c>
      <c r="C138" s="181" t="s">
        <v>280</v>
      </c>
      <c r="D138" s="182" t="s">
        <v>64</v>
      </c>
      <c r="E138" s="334">
        <v>0</v>
      </c>
      <c r="F138" s="236"/>
      <c r="G138" s="189">
        <f t="shared" si="63"/>
        <v>0</v>
      </c>
      <c r="H138" s="232"/>
      <c r="I138" s="233"/>
      <c r="J138" s="232"/>
      <c r="K138" s="234"/>
      <c r="L138" s="234"/>
      <c r="M138" s="234"/>
      <c r="N138" s="234"/>
      <c r="O138" s="234"/>
      <c r="P138" s="234"/>
      <c r="Q138" s="234"/>
      <c r="R138" s="234"/>
      <c r="S138" s="234"/>
      <c r="T138" s="234"/>
      <c r="U138" s="233"/>
      <c r="V138" s="232"/>
      <c r="W138" s="234"/>
      <c r="X138" s="234"/>
      <c r="Y138" s="234"/>
      <c r="Z138" s="234"/>
      <c r="AA138" s="234"/>
      <c r="AB138" s="234"/>
      <c r="AC138" s="234"/>
      <c r="AD138" s="234"/>
      <c r="AE138" s="234"/>
      <c r="AF138" s="234"/>
      <c r="AG138" s="233"/>
      <c r="AH138" s="235"/>
      <c r="AI138" s="234"/>
      <c r="AJ138" s="234"/>
      <c r="AK138" s="234"/>
      <c r="AL138" s="234"/>
      <c r="AM138" s="234"/>
      <c r="AN138" s="234"/>
      <c r="AO138" s="234"/>
      <c r="AP138" s="234"/>
      <c r="AQ138" s="234"/>
      <c r="AR138" s="234"/>
      <c r="AS138" s="233"/>
      <c r="AT138" s="235"/>
      <c r="AU138" s="234"/>
      <c r="AV138" s="234"/>
      <c r="AW138" s="234"/>
      <c r="AX138" s="234"/>
      <c r="AY138" s="234"/>
      <c r="AZ138" s="234"/>
      <c r="BA138" s="234"/>
      <c r="BB138" s="234"/>
      <c r="BC138" s="234"/>
      <c r="BD138" s="234"/>
      <c r="BE138" s="233"/>
      <c r="BF138" s="235"/>
      <c r="BG138" s="234"/>
      <c r="BH138" s="234"/>
      <c r="BI138" s="234"/>
      <c r="BJ138" s="234"/>
      <c r="BK138" s="234"/>
      <c r="BL138" s="234"/>
      <c r="BM138" s="234"/>
      <c r="BN138" s="234"/>
      <c r="BO138" s="234"/>
      <c r="BP138" s="234"/>
      <c r="BQ138" s="233"/>
      <c r="BR138" s="235"/>
      <c r="BS138" s="234"/>
      <c r="BT138" s="234"/>
      <c r="BU138" s="234"/>
      <c r="BV138" s="234"/>
      <c r="BW138" s="234"/>
      <c r="BX138" s="234"/>
      <c r="BY138" s="234"/>
      <c r="BZ138" s="234"/>
      <c r="CA138" s="234"/>
      <c r="CB138" s="234"/>
      <c r="CC138" s="233"/>
      <c r="CD138" s="179" t="s">
        <v>54</v>
      </c>
    </row>
    <row r="139" spans="1:82" ht="15">
      <c r="A139" s="41"/>
      <c r="B139" s="180" t="s">
        <v>281</v>
      </c>
      <c r="C139" s="181" t="s">
        <v>282</v>
      </c>
      <c r="D139" s="182" t="s">
        <v>64</v>
      </c>
      <c r="E139" s="334">
        <v>0</v>
      </c>
      <c r="F139" s="236"/>
      <c r="G139" s="189">
        <f t="shared" si="63"/>
        <v>0</v>
      </c>
      <c r="H139" s="232"/>
      <c r="I139" s="233"/>
      <c r="J139" s="232"/>
      <c r="K139" s="234"/>
      <c r="L139" s="234"/>
      <c r="M139" s="234"/>
      <c r="N139" s="234"/>
      <c r="O139" s="234"/>
      <c r="P139" s="234"/>
      <c r="Q139" s="234"/>
      <c r="R139" s="234"/>
      <c r="S139" s="234"/>
      <c r="T139" s="234"/>
      <c r="U139" s="233"/>
      <c r="V139" s="232"/>
      <c r="W139" s="234"/>
      <c r="X139" s="234"/>
      <c r="Y139" s="234"/>
      <c r="Z139" s="234"/>
      <c r="AA139" s="234"/>
      <c r="AB139" s="234"/>
      <c r="AC139" s="234"/>
      <c r="AD139" s="234"/>
      <c r="AE139" s="234"/>
      <c r="AF139" s="234"/>
      <c r="AG139" s="233"/>
      <c r="AH139" s="235"/>
      <c r="AI139" s="234"/>
      <c r="AJ139" s="234"/>
      <c r="AK139" s="234"/>
      <c r="AL139" s="234"/>
      <c r="AM139" s="234"/>
      <c r="AN139" s="234"/>
      <c r="AO139" s="234"/>
      <c r="AP139" s="234"/>
      <c r="AQ139" s="234"/>
      <c r="AR139" s="234"/>
      <c r="AS139" s="233"/>
      <c r="AT139" s="235"/>
      <c r="AU139" s="234"/>
      <c r="AV139" s="234"/>
      <c r="AW139" s="234"/>
      <c r="AX139" s="234"/>
      <c r="AY139" s="234"/>
      <c r="AZ139" s="234"/>
      <c r="BA139" s="234"/>
      <c r="BB139" s="234"/>
      <c r="BC139" s="234"/>
      <c r="BD139" s="234"/>
      <c r="BE139" s="233"/>
      <c r="BF139" s="235"/>
      <c r="BG139" s="234"/>
      <c r="BH139" s="234"/>
      <c r="BI139" s="234"/>
      <c r="BJ139" s="234"/>
      <c r="BK139" s="234"/>
      <c r="BL139" s="234"/>
      <c r="BM139" s="234"/>
      <c r="BN139" s="234"/>
      <c r="BO139" s="234"/>
      <c r="BP139" s="234"/>
      <c r="BQ139" s="233"/>
      <c r="BR139" s="235"/>
      <c r="BS139" s="234"/>
      <c r="BT139" s="234"/>
      <c r="BU139" s="234"/>
      <c r="BV139" s="234"/>
      <c r="BW139" s="234"/>
      <c r="BX139" s="234"/>
      <c r="BY139" s="234"/>
      <c r="BZ139" s="234"/>
      <c r="CA139" s="234"/>
      <c r="CB139" s="234"/>
      <c r="CC139" s="233"/>
      <c r="CD139" s="179" t="s">
        <v>54</v>
      </c>
    </row>
    <row r="140" spans="1:82" ht="15">
      <c r="A140" s="41"/>
      <c r="B140" s="180" t="s">
        <v>283</v>
      </c>
      <c r="C140" s="181" t="s">
        <v>284</v>
      </c>
      <c r="D140" s="182" t="s">
        <v>64</v>
      </c>
      <c r="E140" s="334">
        <v>0</v>
      </c>
      <c r="F140" s="236"/>
      <c r="G140" s="189">
        <f t="shared" si="63"/>
        <v>0</v>
      </c>
      <c r="H140" s="232"/>
      <c r="I140" s="233"/>
      <c r="J140" s="232"/>
      <c r="K140" s="234"/>
      <c r="L140" s="234"/>
      <c r="M140" s="234"/>
      <c r="N140" s="234"/>
      <c r="O140" s="234"/>
      <c r="P140" s="234"/>
      <c r="Q140" s="234"/>
      <c r="R140" s="234"/>
      <c r="S140" s="234"/>
      <c r="T140" s="234"/>
      <c r="U140" s="233"/>
      <c r="V140" s="232"/>
      <c r="W140" s="234"/>
      <c r="X140" s="234"/>
      <c r="Y140" s="234"/>
      <c r="Z140" s="234"/>
      <c r="AA140" s="234"/>
      <c r="AB140" s="234"/>
      <c r="AC140" s="234"/>
      <c r="AD140" s="234"/>
      <c r="AE140" s="234"/>
      <c r="AF140" s="234"/>
      <c r="AG140" s="233"/>
      <c r="AH140" s="235"/>
      <c r="AI140" s="234"/>
      <c r="AJ140" s="234"/>
      <c r="AK140" s="234"/>
      <c r="AL140" s="234"/>
      <c r="AM140" s="234"/>
      <c r="AN140" s="234"/>
      <c r="AO140" s="234"/>
      <c r="AP140" s="234"/>
      <c r="AQ140" s="234"/>
      <c r="AR140" s="234"/>
      <c r="AS140" s="233"/>
      <c r="AT140" s="235"/>
      <c r="AU140" s="234"/>
      <c r="AV140" s="234"/>
      <c r="AW140" s="234"/>
      <c r="AX140" s="234"/>
      <c r="AY140" s="234"/>
      <c r="AZ140" s="234"/>
      <c r="BA140" s="234"/>
      <c r="BB140" s="234"/>
      <c r="BC140" s="234"/>
      <c r="BD140" s="234"/>
      <c r="BE140" s="233"/>
      <c r="BF140" s="235"/>
      <c r="BG140" s="234"/>
      <c r="BH140" s="234"/>
      <c r="BI140" s="234"/>
      <c r="BJ140" s="234"/>
      <c r="BK140" s="234"/>
      <c r="BL140" s="234"/>
      <c r="BM140" s="234"/>
      <c r="BN140" s="234"/>
      <c r="BO140" s="234"/>
      <c r="BP140" s="234"/>
      <c r="BQ140" s="233"/>
      <c r="BR140" s="235"/>
      <c r="BS140" s="234"/>
      <c r="BT140" s="234"/>
      <c r="BU140" s="234"/>
      <c r="BV140" s="234"/>
      <c r="BW140" s="234"/>
      <c r="BX140" s="234"/>
      <c r="BY140" s="234"/>
      <c r="BZ140" s="234"/>
      <c r="CA140" s="234"/>
      <c r="CB140" s="234"/>
      <c r="CC140" s="233"/>
      <c r="CD140" s="179" t="s">
        <v>54</v>
      </c>
    </row>
    <row r="141" spans="1:82" ht="15">
      <c r="A141" s="179"/>
      <c r="B141" s="180" t="s">
        <v>285</v>
      </c>
      <c r="C141" s="181" t="s">
        <v>286</v>
      </c>
      <c r="D141" s="182" t="s">
        <v>64</v>
      </c>
      <c r="E141" s="334">
        <v>0</v>
      </c>
      <c r="F141" s="236"/>
      <c r="G141" s="189">
        <f t="shared" si="63"/>
        <v>0</v>
      </c>
      <c r="H141" s="232"/>
      <c r="I141" s="233"/>
      <c r="J141" s="232"/>
      <c r="K141" s="234"/>
      <c r="L141" s="234"/>
      <c r="M141" s="234"/>
      <c r="N141" s="234"/>
      <c r="O141" s="234"/>
      <c r="P141" s="234"/>
      <c r="Q141" s="234"/>
      <c r="R141" s="234"/>
      <c r="S141" s="234"/>
      <c r="T141" s="234"/>
      <c r="U141" s="233"/>
      <c r="V141" s="232"/>
      <c r="W141" s="234"/>
      <c r="X141" s="234"/>
      <c r="Y141" s="234"/>
      <c r="Z141" s="234"/>
      <c r="AA141" s="234"/>
      <c r="AB141" s="234"/>
      <c r="AC141" s="234"/>
      <c r="AD141" s="234"/>
      <c r="AE141" s="234"/>
      <c r="AF141" s="234"/>
      <c r="AG141" s="233"/>
      <c r="AH141" s="235"/>
      <c r="AI141" s="234"/>
      <c r="AJ141" s="234"/>
      <c r="AK141" s="234"/>
      <c r="AL141" s="234"/>
      <c r="AM141" s="234"/>
      <c r="AN141" s="234"/>
      <c r="AO141" s="234"/>
      <c r="AP141" s="234"/>
      <c r="AQ141" s="234"/>
      <c r="AR141" s="234"/>
      <c r="AS141" s="233"/>
      <c r="AT141" s="235"/>
      <c r="AU141" s="234"/>
      <c r="AV141" s="234"/>
      <c r="AW141" s="234"/>
      <c r="AX141" s="234"/>
      <c r="AY141" s="234"/>
      <c r="AZ141" s="234"/>
      <c r="BA141" s="234"/>
      <c r="BB141" s="234"/>
      <c r="BC141" s="234"/>
      <c r="BD141" s="234"/>
      <c r="BE141" s="233"/>
      <c r="BF141" s="235"/>
      <c r="BG141" s="234"/>
      <c r="BH141" s="234"/>
      <c r="BI141" s="234"/>
      <c r="BJ141" s="234"/>
      <c r="BK141" s="234"/>
      <c r="BL141" s="234"/>
      <c r="BM141" s="234"/>
      <c r="BN141" s="234"/>
      <c r="BO141" s="234"/>
      <c r="BP141" s="234"/>
      <c r="BQ141" s="233"/>
      <c r="BR141" s="235"/>
      <c r="BS141" s="234"/>
      <c r="BT141" s="234"/>
      <c r="BU141" s="234"/>
      <c r="BV141" s="234"/>
      <c r="BW141" s="234"/>
      <c r="BX141" s="234"/>
      <c r="BY141" s="234"/>
      <c r="BZ141" s="234"/>
      <c r="CA141" s="234"/>
      <c r="CB141" s="234"/>
      <c r="CC141" s="233"/>
      <c r="CD141" s="179" t="s">
        <v>54</v>
      </c>
    </row>
    <row r="142" spans="1:82" ht="15">
      <c r="A142" s="41"/>
      <c r="B142" s="75" t="s">
        <v>287</v>
      </c>
      <c r="C142" s="131" t="s">
        <v>288</v>
      </c>
      <c r="D142" s="132" t="s">
        <v>64</v>
      </c>
      <c r="E142" s="266">
        <v>72</v>
      </c>
      <c r="F142" s="231"/>
      <c r="G142" s="76">
        <f t="shared" ref="G142:G143" si="67">+SUM(H142:CC142)</f>
        <v>0</v>
      </c>
      <c r="H142" s="237"/>
      <c r="I142" s="239"/>
      <c r="J142" s="226"/>
      <c r="K142" s="227"/>
      <c r="L142" s="227"/>
      <c r="M142" s="227"/>
      <c r="N142" s="227"/>
      <c r="O142" s="227"/>
      <c r="P142" s="227"/>
      <c r="Q142" s="227"/>
      <c r="R142" s="227"/>
      <c r="S142" s="227"/>
      <c r="T142" s="227"/>
      <c r="U142" s="225"/>
      <c r="V142" s="226"/>
      <c r="W142" s="227"/>
      <c r="X142" s="227"/>
      <c r="Y142" s="227"/>
      <c r="Z142" s="227"/>
      <c r="AA142" s="227"/>
      <c r="AB142" s="227"/>
      <c r="AC142" s="227"/>
      <c r="AD142" s="227"/>
      <c r="AE142" s="227"/>
      <c r="AF142" s="227"/>
      <c r="AG142" s="225"/>
      <c r="AH142" s="228"/>
      <c r="AI142" s="227"/>
      <c r="AJ142" s="227"/>
      <c r="AK142" s="227"/>
      <c r="AL142" s="227"/>
      <c r="AM142" s="227"/>
      <c r="AN142" s="227"/>
      <c r="AO142" s="227"/>
      <c r="AP142" s="227"/>
      <c r="AQ142" s="227"/>
      <c r="AR142" s="227"/>
      <c r="AS142" s="225"/>
      <c r="AT142" s="228"/>
      <c r="AU142" s="227"/>
      <c r="AV142" s="227"/>
      <c r="AW142" s="227"/>
      <c r="AX142" s="227"/>
      <c r="AY142" s="227"/>
      <c r="AZ142" s="227"/>
      <c r="BA142" s="227"/>
      <c r="BB142" s="227"/>
      <c r="BC142" s="227"/>
      <c r="BD142" s="227"/>
      <c r="BE142" s="225"/>
      <c r="BF142" s="228"/>
      <c r="BG142" s="227"/>
      <c r="BH142" s="227"/>
      <c r="BI142" s="227"/>
      <c r="BJ142" s="227"/>
      <c r="BK142" s="227"/>
      <c r="BL142" s="227"/>
      <c r="BM142" s="227"/>
      <c r="BN142" s="227"/>
      <c r="BO142" s="227"/>
      <c r="BP142" s="227"/>
      <c r="BQ142" s="225"/>
      <c r="BR142" s="228"/>
      <c r="BS142" s="227"/>
      <c r="BT142" s="227"/>
      <c r="BU142" s="227"/>
      <c r="BV142" s="227"/>
      <c r="BW142" s="227"/>
      <c r="BX142" s="227"/>
      <c r="BY142" s="227"/>
      <c r="BZ142" s="227"/>
      <c r="CA142" s="227"/>
      <c r="CB142" s="227"/>
      <c r="CC142" s="225"/>
      <c r="CD142" s="41" t="s">
        <v>54</v>
      </c>
    </row>
    <row r="143" spans="1:82" ht="15">
      <c r="A143" s="41"/>
      <c r="B143" s="75" t="s">
        <v>289</v>
      </c>
      <c r="C143" s="131" t="s">
        <v>290</v>
      </c>
      <c r="D143" s="132" t="s">
        <v>64</v>
      </c>
      <c r="E143" s="266">
        <v>72</v>
      </c>
      <c r="F143" s="231"/>
      <c r="G143" s="76">
        <f t="shared" si="67"/>
        <v>0</v>
      </c>
      <c r="H143" s="237"/>
      <c r="I143" s="239"/>
      <c r="J143" s="226"/>
      <c r="K143" s="227"/>
      <c r="L143" s="227"/>
      <c r="M143" s="227"/>
      <c r="N143" s="227"/>
      <c r="O143" s="227"/>
      <c r="P143" s="227"/>
      <c r="Q143" s="227"/>
      <c r="R143" s="227"/>
      <c r="S143" s="227"/>
      <c r="T143" s="227"/>
      <c r="U143" s="225"/>
      <c r="V143" s="226"/>
      <c r="W143" s="227"/>
      <c r="X143" s="227"/>
      <c r="Y143" s="227"/>
      <c r="Z143" s="227"/>
      <c r="AA143" s="227"/>
      <c r="AB143" s="227"/>
      <c r="AC143" s="227"/>
      <c r="AD143" s="227"/>
      <c r="AE143" s="227"/>
      <c r="AF143" s="227"/>
      <c r="AG143" s="225"/>
      <c r="AH143" s="228"/>
      <c r="AI143" s="227"/>
      <c r="AJ143" s="227"/>
      <c r="AK143" s="227"/>
      <c r="AL143" s="227"/>
      <c r="AM143" s="227"/>
      <c r="AN143" s="227"/>
      <c r="AO143" s="227"/>
      <c r="AP143" s="227"/>
      <c r="AQ143" s="227"/>
      <c r="AR143" s="227"/>
      <c r="AS143" s="225"/>
      <c r="AT143" s="228"/>
      <c r="AU143" s="227"/>
      <c r="AV143" s="227"/>
      <c r="AW143" s="227"/>
      <c r="AX143" s="227"/>
      <c r="AY143" s="227"/>
      <c r="AZ143" s="227"/>
      <c r="BA143" s="227"/>
      <c r="BB143" s="227"/>
      <c r="BC143" s="227"/>
      <c r="BD143" s="227"/>
      <c r="BE143" s="225"/>
      <c r="BF143" s="228"/>
      <c r="BG143" s="227"/>
      <c r="BH143" s="227"/>
      <c r="BI143" s="227"/>
      <c r="BJ143" s="227"/>
      <c r="BK143" s="227"/>
      <c r="BL143" s="227"/>
      <c r="BM143" s="227"/>
      <c r="BN143" s="227"/>
      <c r="BO143" s="227"/>
      <c r="BP143" s="227"/>
      <c r="BQ143" s="225"/>
      <c r="BR143" s="228"/>
      <c r="BS143" s="227"/>
      <c r="BT143" s="227"/>
      <c r="BU143" s="227"/>
      <c r="BV143" s="227"/>
      <c r="BW143" s="227"/>
      <c r="BX143" s="227"/>
      <c r="BY143" s="227"/>
      <c r="BZ143" s="227"/>
      <c r="CA143" s="227"/>
      <c r="CB143" s="227"/>
      <c r="CC143" s="225"/>
      <c r="CD143" s="41" t="s">
        <v>54</v>
      </c>
    </row>
    <row r="144" spans="1:82" ht="15">
      <c r="A144" s="179"/>
      <c r="B144" s="180" t="s">
        <v>291</v>
      </c>
      <c r="C144" s="181" t="s">
        <v>292</v>
      </c>
      <c r="D144" s="182" t="s">
        <v>92</v>
      </c>
      <c r="E144" s="334">
        <v>0</v>
      </c>
      <c r="F144" s="236"/>
      <c r="G144" s="189">
        <f>+E144*F144</f>
        <v>0</v>
      </c>
      <c r="H144" s="232"/>
      <c r="I144" s="233"/>
      <c r="J144" s="232"/>
      <c r="K144" s="234"/>
      <c r="L144" s="234"/>
      <c r="M144" s="234"/>
      <c r="N144" s="234"/>
      <c r="O144" s="234"/>
      <c r="P144" s="234"/>
      <c r="Q144" s="234"/>
      <c r="R144" s="234"/>
      <c r="S144" s="234"/>
      <c r="T144" s="234"/>
      <c r="U144" s="233">
        <f>G144/2.5</f>
        <v>0</v>
      </c>
      <c r="V144" s="232"/>
      <c r="W144" s="234"/>
      <c r="X144" s="234"/>
      <c r="Y144" s="234"/>
      <c r="Z144" s="234"/>
      <c r="AA144" s="234"/>
      <c r="AB144" s="234"/>
      <c r="AC144" s="234"/>
      <c r="AD144" s="234"/>
      <c r="AE144" s="234"/>
      <c r="AF144" s="234"/>
      <c r="AG144" s="233">
        <f>G144/2.5</f>
        <v>0</v>
      </c>
      <c r="AH144" s="235"/>
      <c r="AI144" s="234"/>
      <c r="AJ144" s="234"/>
      <c r="AK144" s="234"/>
      <c r="AL144" s="234"/>
      <c r="AM144" s="234">
        <f>G144-SUM(J144:AL144)</f>
        <v>0</v>
      </c>
      <c r="AN144" s="234"/>
      <c r="AO144" s="234"/>
      <c r="AP144" s="234"/>
      <c r="AQ144" s="234"/>
      <c r="AR144" s="234"/>
      <c r="AS144" s="233"/>
      <c r="AT144" s="235"/>
      <c r="AU144" s="234"/>
      <c r="AV144" s="234"/>
      <c r="AW144" s="234"/>
      <c r="AX144" s="234"/>
      <c r="AY144" s="234"/>
      <c r="AZ144" s="234"/>
      <c r="BA144" s="234"/>
      <c r="BB144" s="234"/>
      <c r="BC144" s="234"/>
      <c r="BD144" s="234"/>
      <c r="BE144" s="233"/>
      <c r="BF144" s="235"/>
      <c r="BG144" s="234"/>
      <c r="BH144" s="234"/>
      <c r="BI144" s="234"/>
      <c r="BJ144" s="234"/>
      <c r="BK144" s="234"/>
      <c r="BL144" s="234"/>
      <c r="BM144" s="234"/>
      <c r="BN144" s="234"/>
      <c r="BO144" s="234"/>
      <c r="BP144" s="234"/>
      <c r="BQ144" s="233"/>
      <c r="BR144" s="235"/>
      <c r="BS144" s="234"/>
      <c r="BT144" s="234"/>
      <c r="BU144" s="234"/>
      <c r="BV144" s="234"/>
      <c r="BW144" s="234"/>
      <c r="BX144" s="234"/>
      <c r="BY144" s="234"/>
      <c r="BZ144" s="234"/>
      <c r="CA144" s="234"/>
      <c r="CB144" s="234"/>
      <c r="CC144" s="239">
        <f>G144-SUM(H144:CB144)</f>
        <v>0</v>
      </c>
      <c r="CD144" s="41" t="s">
        <v>54</v>
      </c>
    </row>
    <row r="145" spans="1:82" ht="15">
      <c r="A145" s="41"/>
      <c r="B145" s="75" t="s">
        <v>293</v>
      </c>
      <c r="C145" s="131" t="s">
        <v>294</v>
      </c>
      <c r="D145" s="132" t="s">
        <v>92</v>
      </c>
      <c r="E145" s="266">
        <v>1</v>
      </c>
      <c r="F145" s="223"/>
      <c r="G145" s="76">
        <f>+E145*F145</f>
        <v>0</v>
      </c>
      <c r="H145" s="237"/>
      <c r="I145" s="239"/>
      <c r="J145" s="237"/>
      <c r="K145" s="234"/>
      <c r="L145" s="238"/>
      <c r="M145" s="238"/>
      <c r="N145" s="238"/>
      <c r="O145" s="238"/>
      <c r="P145" s="238"/>
      <c r="Q145" s="238"/>
      <c r="R145" s="238"/>
      <c r="S145" s="238"/>
      <c r="T145" s="238"/>
      <c r="U145" s="239"/>
      <c r="V145" s="237"/>
      <c r="W145" s="238"/>
      <c r="X145" s="238"/>
      <c r="Y145" s="238"/>
      <c r="Z145" s="238"/>
      <c r="AA145" s="238"/>
      <c r="AB145" s="238"/>
      <c r="AC145" s="238"/>
      <c r="AD145" s="238"/>
      <c r="AE145" s="238"/>
      <c r="AF145" s="238"/>
      <c r="AG145" s="239"/>
      <c r="AH145" s="240"/>
      <c r="AI145" s="238"/>
      <c r="AJ145" s="238"/>
      <c r="AK145" s="238"/>
      <c r="AL145" s="238"/>
      <c r="AM145" s="238"/>
      <c r="AN145" s="238"/>
      <c r="AO145" s="238"/>
      <c r="AP145" s="238"/>
      <c r="AQ145" s="238"/>
      <c r="AR145" s="238"/>
      <c r="AS145" s="239"/>
      <c r="AT145" s="240"/>
      <c r="AU145" s="238"/>
      <c r="AV145" s="238"/>
      <c r="AW145" s="238"/>
      <c r="AX145" s="238"/>
      <c r="AY145" s="238"/>
      <c r="AZ145" s="238"/>
      <c r="BA145" s="238"/>
      <c r="BB145" s="238"/>
      <c r="BC145" s="238"/>
      <c r="BD145" s="238"/>
      <c r="BE145" s="239"/>
      <c r="BF145" s="240"/>
      <c r="BG145" s="238"/>
      <c r="BH145" s="238"/>
      <c r="BI145" s="238"/>
      <c r="BJ145" s="238"/>
      <c r="BK145" s="238"/>
      <c r="BL145" s="238"/>
      <c r="BM145" s="238"/>
      <c r="BN145" s="238"/>
      <c r="BO145" s="238"/>
      <c r="BP145" s="238"/>
      <c r="BQ145" s="239"/>
      <c r="BR145" s="240"/>
      <c r="BS145" s="238"/>
      <c r="BT145" s="238"/>
      <c r="BU145" s="238"/>
      <c r="BV145" s="238"/>
      <c r="BW145" s="238"/>
      <c r="BX145" s="238"/>
      <c r="BY145" s="238"/>
      <c r="BZ145" s="238"/>
      <c r="CA145" s="238"/>
      <c r="CB145" s="238"/>
      <c r="CC145" s="239">
        <f>G145-SUM(H145:CB145)</f>
        <v>0</v>
      </c>
      <c r="CD145" s="41" t="s">
        <v>54</v>
      </c>
    </row>
    <row r="146" spans="1:82" ht="15">
      <c r="A146" s="41"/>
      <c r="B146" s="123" t="s">
        <v>295</v>
      </c>
      <c r="C146" s="124" t="s">
        <v>296</v>
      </c>
      <c r="D146" s="125"/>
      <c r="E146" s="328"/>
      <c r="F146" s="260"/>
      <c r="G146" s="126">
        <f>SUM(G147:G149)</f>
        <v>0</v>
      </c>
      <c r="H146" s="127">
        <f>SUM(H147:H149)</f>
        <v>0</v>
      </c>
      <c r="I146" s="128">
        <f t="shared" ref="I146:BT146" si="68">SUM(I147:I149)</f>
        <v>0</v>
      </c>
      <c r="J146" s="127">
        <f t="shared" si="68"/>
        <v>0</v>
      </c>
      <c r="K146" s="129">
        <f t="shared" si="68"/>
        <v>0</v>
      </c>
      <c r="L146" s="129">
        <f t="shared" si="68"/>
        <v>0</v>
      </c>
      <c r="M146" s="129">
        <f t="shared" si="68"/>
        <v>0</v>
      </c>
      <c r="N146" s="129">
        <f t="shared" si="68"/>
        <v>0</v>
      </c>
      <c r="O146" s="129">
        <f t="shared" si="68"/>
        <v>0</v>
      </c>
      <c r="P146" s="129">
        <f t="shared" si="68"/>
        <v>0</v>
      </c>
      <c r="Q146" s="129">
        <f t="shared" si="68"/>
        <v>0</v>
      </c>
      <c r="R146" s="129">
        <f>SUM(R147:R149)</f>
        <v>0</v>
      </c>
      <c r="S146" s="129">
        <f t="shared" si="68"/>
        <v>0</v>
      </c>
      <c r="T146" s="129">
        <f t="shared" si="68"/>
        <v>0</v>
      </c>
      <c r="U146" s="128">
        <f t="shared" si="68"/>
        <v>0</v>
      </c>
      <c r="V146" s="127">
        <f t="shared" si="68"/>
        <v>0</v>
      </c>
      <c r="W146" s="129">
        <f t="shared" si="68"/>
        <v>0</v>
      </c>
      <c r="X146" s="129">
        <f t="shared" si="68"/>
        <v>0</v>
      </c>
      <c r="Y146" s="129">
        <f t="shared" si="68"/>
        <v>0</v>
      </c>
      <c r="Z146" s="129">
        <f t="shared" si="68"/>
        <v>0</v>
      </c>
      <c r="AA146" s="129">
        <f t="shared" si="68"/>
        <v>0</v>
      </c>
      <c r="AB146" s="129">
        <f t="shared" si="68"/>
        <v>0</v>
      </c>
      <c r="AC146" s="129">
        <f t="shared" si="68"/>
        <v>0</v>
      </c>
      <c r="AD146" s="129">
        <f t="shared" si="68"/>
        <v>0</v>
      </c>
      <c r="AE146" s="129">
        <f t="shared" si="68"/>
        <v>0</v>
      </c>
      <c r="AF146" s="129">
        <f t="shared" si="68"/>
        <v>0</v>
      </c>
      <c r="AG146" s="128">
        <f t="shared" si="68"/>
        <v>0</v>
      </c>
      <c r="AH146" s="130">
        <f t="shared" si="68"/>
        <v>0</v>
      </c>
      <c r="AI146" s="129">
        <f t="shared" si="68"/>
        <v>0</v>
      </c>
      <c r="AJ146" s="129">
        <f t="shared" si="68"/>
        <v>0</v>
      </c>
      <c r="AK146" s="129">
        <f t="shared" si="68"/>
        <v>0</v>
      </c>
      <c r="AL146" s="129">
        <f t="shared" si="68"/>
        <v>0</v>
      </c>
      <c r="AM146" s="129">
        <f t="shared" si="68"/>
        <v>0</v>
      </c>
      <c r="AN146" s="129">
        <f t="shared" si="68"/>
        <v>0</v>
      </c>
      <c r="AO146" s="129">
        <f t="shared" si="68"/>
        <v>0</v>
      </c>
      <c r="AP146" s="129">
        <f t="shared" si="68"/>
        <v>0</v>
      </c>
      <c r="AQ146" s="129">
        <f t="shared" si="68"/>
        <v>0</v>
      </c>
      <c r="AR146" s="129">
        <f t="shared" si="68"/>
        <v>0</v>
      </c>
      <c r="AS146" s="128">
        <f t="shared" si="68"/>
        <v>0</v>
      </c>
      <c r="AT146" s="130">
        <f t="shared" si="68"/>
        <v>0</v>
      </c>
      <c r="AU146" s="129">
        <f t="shared" si="68"/>
        <v>0</v>
      </c>
      <c r="AV146" s="129">
        <f t="shared" si="68"/>
        <v>0</v>
      </c>
      <c r="AW146" s="129">
        <f t="shared" si="68"/>
        <v>0</v>
      </c>
      <c r="AX146" s="129">
        <f t="shared" si="68"/>
        <v>0</v>
      </c>
      <c r="AY146" s="129">
        <f t="shared" si="68"/>
        <v>0</v>
      </c>
      <c r="AZ146" s="129">
        <f t="shared" si="68"/>
        <v>0</v>
      </c>
      <c r="BA146" s="129">
        <f t="shared" si="68"/>
        <v>0</v>
      </c>
      <c r="BB146" s="129">
        <f t="shared" si="68"/>
        <v>0</v>
      </c>
      <c r="BC146" s="129">
        <f t="shared" si="68"/>
        <v>0</v>
      </c>
      <c r="BD146" s="129">
        <f t="shared" si="68"/>
        <v>0</v>
      </c>
      <c r="BE146" s="128">
        <f t="shared" si="68"/>
        <v>0</v>
      </c>
      <c r="BF146" s="130">
        <f t="shared" si="68"/>
        <v>0</v>
      </c>
      <c r="BG146" s="129">
        <f t="shared" si="68"/>
        <v>0</v>
      </c>
      <c r="BH146" s="129">
        <f t="shared" si="68"/>
        <v>0</v>
      </c>
      <c r="BI146" s="129">
        <f t="shared" si="68"/>
        <v>0</v>
      </c>
      <c r="BJ146" s="129">
        <f t="shared" si="68"/>
        <v>0</v>
      </c>
      <c r="BK146" s="129">
        <f t="shared" si="68"/>
        <v>0</v>
      </c>
      <c r="BL146" s="129">
        <f t="shared" si="68"/>
        <v>0</v>
      </c>
      <c r="BM146" s="129">
        <f t="shared" si="68"/>
        <v>0</v>
      </c>
      <c r="BN146" s="129">
        <f t="shared" si="68"/>
        <v>0</v>
      </c>
      <c r="BO146" s="129">
        <f t="shared" si="68"/>
        <v>0</v>
      </c>
      <c r="BP146" s="129">
        <f t="shared" si="68"/>
        <v>0</v>
      </c>
      <c r="BQ146" s="128">
        <f t="shared" si="68"/>
        <v>0</v>
      </c>
      <c r="BR146" s="130">
        <f t="shared" si="68"/>
        <v>0</v>
      </c>
      <c r="BS146" s="129">
        <f t="shared" si="68"/>
        <v>0</v>
      </c>
      <c r="BT146" s="129">
        <f t="shared" si="68"/>
        <v>0</v>
      </c>
      <c r="BU146" s="129">
        <f t="shared" ref="BU146:CC146" si="69">SUM(BU147:BU149)</f>
        <v>0</v>
      </c>
      <c r="BV146" s="129">
        <f t="shared" si="69"/>
        <v>0</v>
      </c>
      <c r="BW146" s="129">
        <f t="shared" si="69"/>
        <v>0</v>
      </c>
      <c r="BX146" s="129">
        <f t="shared" si="69"/>
        <v>0</v>
      </c>
      <c r="BY146" s="129">
        <f t="shared" si="69"/>
        <v>0</v>
      </c>
      <c r="BZ146" s="129">
        <f t="shared" si="69"/>
        <v>0</v>
      </c>
      <c r="CA146" s="129">
        <f t="shared" si="69"/>
        <v>0</v>
      </c>
      <c r="CB146" s="129">
        <f t="shared" si="69"/>
        <v>0</v>
      </c>
      <c r="CC146" s="128">
        <f t="shared" si="69"/>
        <v>0</v>
      </c>
      <c r="CD146" s="41" t="s">
        <v>54</v>
      </c>
    </row>
    <row r="147" spans="1:82" ht="15">
      <c r="A147" s="41"/>
      <c r="B147" s="75" t="s">
        <v>297</v>
      </c>
      <c r="C147" s="131" t="s">
        <v>298</v>
      </c>
      <c r="D147" s="141" t="s">
        <v>64</v>
      </c>
      <c r="E147" s="266">
        <v>72</v>
      </c>
      <c r="F147" s="231"/>
      <c r="G147" s="76">
        <f t="shared" ref="G147:G149" si="70">+SUM(H147:CC147)</f>
        <v>0</v>
      </c>
      <c r="H147" s="237"/>
      <c r="I147" s="239"/>
      <c r="J147" s="226"/>
      <c r="K147" s="227"/>
      <c r="L147" s="227"/>
      <c r="M147" s="227"/>
      <c r="N147" s="227"/>
      <c r="O147" s="227"/>
      <c r="P147" s="227"/>
      <c r="Q147" s="227"/>
      <c r="R147" s="227"/>
      <c r="S147" s="227"/>
      <c r="T147" s="227"/>
      <c r="U147" s="225"/>
      <c r="V147" s="226"/>
      <c r="W147" s="227"/>
      <c r="X147" s="227"/>
      <c r="Y147" s="227"/>
      <c r="Z147" s="227"/>
      <c r="AA147" s="227"/>
      <c r="AB147" s="227"/>
      <c r="AC147" s="227"/>
      <c r="AD147" s="227"/>
      <c r="AE147" s="227"/>
      <c r="AF147" s="227"/>
      <c r="AG147" s="225"/>
      <c r="AH147" s="228"/>
      <c r="AI147" s="227"/>
      <c r="AJ147" s="227"/>
      <c r="AK147" s="227"/>
      <c r="AL147" s="227"/>
      <c r="AM147" s="227"/>
      <c r="AN147" s="227"/>
      <c r="AO147" s="227"/>
      <c r="AP147" s="227"/>
      <c r="AQ147" s="227"/>
      <c r="AR147" s="227"/>
      <c r="AS147" s="225"/>
      <c r="AT147" s="228"/>
      <c r="AU147" s="227"/>
      <c r="AV147" s="227"/>
      <c r="AW147" s="227"/>
      <c r="AX147" s="227"/>
      <c r="AY147" s="227"/>
      <c r="AZ147" s="227"/>
      <c r="BA147" s="227"/>
      <c r="BB147" s="227"/>
      <c r="BC147" s="227"/>
      <c r="BD147" s="227"/>
      <c r="BE147" s="225"/>
      <c r="BF147" s="228"/>
      <c r="BG147" s="227"/>
      <c r="BH147" s="227"/>
      <c r="BI147" s="227"/>
      <c r="BJ147" s="227"/>
      <c r="BK147" s="227"/>
      <c r="BL147" s="227"/>
      <c r="BM147" s="227"/>
      <c r="BN147" s="227"/>
      <c r="BO147" s="227"/>
      <c r="BP147" s="227"/>
      <c r="BQ147" s="225"/>
      <c r="BR147" s="228"/>
      <c r="BS147" s="227"/>
      <c r="BT147" s="227"/>
      <c r="BU147" s="227"/>
      <c r="BV147" s="227"/>
      <c r="BW147" s="227"/>
      <c r="BX147" s="227"/>
      <c r="BY147" s="227"/>
      <c r="BZ147" s="227"/>
      <c r="CA147" s="227"/>
      <c r="CB147" s="227"/>
      <c r="CC147" s="225"/>
      <c r="CD147" s="41" t="s">
        <v>54</v>
      </c>
    </row>
    <row r="148" spans="1:82" ht="15">
      <c r="A148" s="41"/>
      <c r="B148" s="25" t="s">
        <v>299</v>
      </c>
      <c r="C148" s="142" t="s">
        <v>300</v>
      </c>
      <c r="D148" s="141" t="s">
        <v>64</v>
      </c>
      <c r="E148" s="266">
        <v>72</v>
      </c>
      <c r="F148" s="231"/>
      <c r="G148" s="76">
        <f t="shared" si="70"/>
        <v>0</v>
      </c>
      <c r="H148" s="237"/>
      <c r="I148" s="239"/>
      <c r="J148" s="226"/>
      <c r="K148" s="227"/>
      <c r="L148" s="227"/>
      <c r="M148" s="227"/>
      <c r="N148" s="227"/>
      <c r="O148" s="227"/>
      <c r="P148" s="227"/>
      <c r="Q148" s="227"/>
      <c r="R148" s="227"/>
      <c r="S148" s="227"/>
      <c r="T148" s="227"/>
      <c r="U148" s="225"/>
      <c r="V148" s="226"/>
      <c r="W148" s="227"/>
      <c r="X148" s="227"/>
      <c r="Y148" s="227"/>
      <c r="Z148" s="227"/>
      <c r="AA148" s="227"/>
      <c r="AB148" s="227"/>
      <c r="AC148" s="227"/>
      <c r="AD148" s="227"/>
      <c r="AE148" s="227"/>
      <c r="AF148" s="227"/>
      <c r="AG148" s="225"/>
      <c r="AH148" s="228"/>
      <c r="AI148" s="227"/>
      <c r="AJ148" s="227"/>
      <c r="AK148" s="227"/>
      <c r="AL148" s="227"/>
      <c r="AM148" s="227"/>
      <c r="AN148" s="227"/>
      <c r="AO148" s="227"/>
      <c r="AP148" s="227"/>
      <c r="AQ148" s="227"/>
      <c r="AR148" s="227"/>
      <c r="AS148" s="225"/>
      <c r="AT148" s="228"/>
      <c r="AU148" s="227"/>
      <c r="AV148" s="227"/>
      <c r="AW148" s="227"/>
      <c r="AX148" s="227"/>
      <c r="AY148" s="227"/>
      <c r="AZ148" s="227"/>
      <c r="BA148" s="227"/>
      <c r="BB148" s="227"/>
      <c r="BC148" s="227"/>
      <c r="BD148" s="227"/>
      <c r="BE148" s="225"/>
      <c r="BF148" s="228"/>
      <c r="BG148" s="227"/>
      <c r="BH148" s="227"/>
      <c r="BI148" s="227"/>
      <c r="BJ148" s="227"/>
      <c r="BK148" s="227"/>
      <c r="BL148" s="227"/>
      <c r="BM148" s="227"/>
      <c r="BN148" s="227"/>
      <c r="BO148" s="227"/>
      <c r="BP148" s="227"/>
      <c r="BQ148" s="225"/>
      <c r="BR148" s="228"/>
      <c r="BS148" s="227"/>
      <c r="BT148" s="227"/>
      <c r="BU148" s="227"/>
      <c r="BV148" s="227"/>
      <c r="BW148" s="227"/>
      <c r="BX148" s="227"/>
      <c r="BY148" s="227"/>
      <c r="BZ148" s="227"/>
      <c r="CA148" s="227"/>
      <c r="CB148" s="227"/>
      <c r="CC148" s="225"/>
      <c r="CD148" s="41" t="s">
        <v>54</v>
      </c>
    </row>
    <row r="149" spans="1:82" ht="15">
      <c r="A149" s="41"/>
      <c r="B149" s="25" t="s">
        <v>301</v>
      </c>
      <c r="C149" s="142" t="s">
        <v>302</v>
      </c>
      <c r="D149" s="141" t="s">
        <v>64</v>
      </c>
      <c r="E149" s="266">
        <v>72</v>
      </c>
      <c r="F149" s="231"/>
      <c r="G149" s="76">
        <f t="shared" si="70"/>
        <v>0</v>
      </c>
      <c r="H149" s="237"/>
      <c r="I149" s="239"/>
      <c r="J149" s="226"/>
      <c r="K149" s="227"/>
      <c r="L149" s="227"/>
      <c r="M149" s="227"/>
      <c r="N149" s="227"/>
      <c r="O149" s="227"/>
      <c r="P149" s="227"/>
      <c r="Q149" s="227"/>
      <c r="R149" s="227"/>
      <c r="S149" s="227"/>
      <c r="T149" s="227"/>
      <c r="U149" s="225"/>
      <c r="V149" s="226"/>
      <c r="W149" s="227"/>
      <c r="X149" s="227"/>
      <c r="Y149" s="227"/>
      <c r="Z149" s="227"/>
      <c r="AA149" s="227"/>
      <c r="AB149" s="227"/>
      <c r="AC149" s="227"/>
      <c r="AD149" s="227"/>
      <c r="AE149" s="227"/>
      <c r="AF149" s="227"/>
      <c r="AG149" s="225"/>
      <c r="AH149" s="228"/>
      <c r="AI149" s="227"/>
      <c r="AJ149" s="227"/>
      <c r="AK149" s="227"/>
      <c r="AL149" s="227"/>
      <c r="AM149" s="227"/>
      <c r="AN149" s="227"/>
      <c r="AO149" s="227"/>
      <c r="AP149" s="227"/>
      <c r="AQ149" s="227"/>
      <c r="AR149" s="227"/>
      <c r="AS149" s="225"/>
      <c r="AT149" s="228"/>
      <c r="AU149" s="227"/>
      <c r="AV149" s="227"/>
      <c r="AW149" s="227"/>
      <c r="AX149" s="227"/>
      <c r="AY149" s="227"/>
      <c r="AZ149" s="227"/>
      <c r="BA149" s="227"/>
      <c r="BB149" s="227"/>
      <c r="BC149" s="227"/>
      <c r="BD149" s="227"/>
      <c r="BE149" s="225"/>
      <c r="BF149" s="228"/>
      <c r="BG149" s="227"/>
      <c r="BH149" s="227"/>
      <c r="BI149" s="227"/>
      <c r="BJ149" s="227"/>
      <c r="BK149" s="227"/>
      <c r="BL149" s="227"/>
      <c r="BM149" s="227"/>
      <c r="BN149" s="227"/>
      <c r="BO149" s="227"/>
      <c r="BP149" s="227"/>
      <c r="BQ149" s="225"/>
      <c r="BR149" s="228"/>
      <c r="BS149" s="227"/>
      <c r="BT149" s="227"/>
      <c r="BU149" s="227"/>
      <c r="BV149" s="227"/>
      <c r="BW149" s="227"/>
      <c r="BX149" s="227"/>
      <c r="BY149" s="227"/>
      <c r="BZ149" s="227"/>
      <c r="CA149" s="227"/>
      <c r="CB149" s="227"/>
      <c r="CC149" s="225"/>
      <c r="CD149" s="41" t="s">
        <v>54</v>
      </c>
    </row>
    <row r="150" spans="1:82" ht="15">
      <c r="A150" s="41"/>
      <c r="B150" s="123" t="s">
        <v>303</v>
      </c>
      <c r="C150" s="124" t="s">
        <v>304</v>
      </c>
      <c r="D150" s="125"/>
      <c r="E150" s="328"/>
      <c r="F150" s="260"/>
      <c r="G150" s="126">
        <f t="shared" ref="G150:AL150" si="71">SUM(G151:G167)</f>
        <v>0</v>
      </c>
      <c r="H150" s="127">
        <f t="shared" si="71"/>
        <v>0</v>
      </c>
      <c r="I150" s="128">
        <f t="shared" si="71"/>
        <v>0</v>
      </c>
      <c r="J150" s="127">
        <f t="shared" si="71"/>
        <v>0</v>
      </c>
      <c r="K150" s="129">
        <f t="shared" si="71"/>
        <v>0</v>
      </c>
      <c r="L150" s="129">
        <f t="shared" si="71"/>
        <v>0</v>
      </c>
      <c r="M150" s="129">
        <f t="shared" si="71"/>
        <v>0</v>
      </c>
      <c r="N150" s="129">
        <f t="shared" si="71"/>
        <v>0</v>
      </c>
      <c r="O150" s="129">
        <f t="shared" si="71"/>
        <v>0</v>
      </c>
      <c r="P150" s="129">
        <f t="shared" si="71"/>
        <v>0</v>
      </c>
      <c r="Q150" s="129">
        <f t="shared" si="71"/>
        <v>0</v>
      </c>
      <c r="R150" s="129">
        <f t="shared" si="71"/>
        <v>0</v>
      </c>
      <c r="S150" s="129">
        <f t="shared" si="71"/>
        <v>0</v>
      </c>
      <c r="T150" s="129">
        <f t="shared" si="71"/>
        <v>0</v>
      </c>
      <c r="U150" s="128">
        <f t="shared" si="71"/>
        <v>0</v>
      </c>
      <c r="V150" s="127">
        <f t="shared" si="71"/>
        <v>0</v>
      </c>
      <c r="W150" s="129">
        <f t="shared" si="71"/>
        <v>0</v>
      </c>
      <c r="X150" s="129">
        <f t="shared" si="71"/>
        <v>0</v>
      </c>
      <c r="Y150" s="129">
        <f t="shared" si="71"/>
        <v>0</v>
      </c>
      <c r="Z150" s="129">
        <f t="shared" si="71"/>
        <v>0</v>
      </c>
      <c r="AA150" s="129">
        <f t="shared" si="71"/>
        <v>0</v>
      </c>
      <c r="AB150" s="129">
        <f t="shared" si="71"/>
        <v>0</v>
      </c>
      <c r="AC150" s="129">
        <f t="shared" si="71"/>
        <v>0</v>
      </c>
      <c r="AD150" s="129">
        <f t="shared" si="71"/>
        <v>0</v>
      </c>
      <c r="AE150" s="129">
        <f t="shared" si="71"/>
        <v>0</v>
      </c>
      <c r="AF150" s="129">
        <f t="shared" si="71"/>
        <v>0</v>
      </c>
      <c r="AG150" s="128">
        <f t="shared" si="71"/>
        <v>0</v>
      </c>
      <c r="AH150" s="130">
        <f t="shared" si="71"/>
        <v>0</v>
      </c>
      <c r="AI150" s="129">
        <f t="shared" si="71"/>
        <v>0</v>
      </c>
      <c r="AJ150" s="129">
        <f t="shared" si="71"/>
        <v>0</v>
      </c>
      <c r="AK150" s="129">
        <f t="shared" si="71"/>
        <v>0</v>
      </c>
      <c r="AL150" s="129">
        <f t="shared" si="71"/>
        <v>0</v>
      </c>
      <c r="AM150" s="129">
        <f t="shared" ref="AM150:BR150" si="72">SUM(AM151:AM167)</f>
        <v>0</v>
      </c>
      <c r="AN150" s="129">
        <f t="shared" si="72"/>
        <v>0</v>
      </c>
      <c r="AO150" s="129">
        <f t="shared" si="72"/>
        <v>0</v>
      </c>
      <c r="AP150" s="129">
        <f t="shared" si="72"/>
        <v>0</v>
      </c>
      <c r="AQ150" s="129">
        <f t="shared" si="72"/>
        <v>0</v>
      </c>
      <c r="AR150" s="129">
        <f t="shared" si="72"/>
        <v>0</v>
      </c>
      <c r="AS150" s="128">
        <f t="shared" si="72"/>
        <v>0</v>
      </c>
      <c r="AT150" s="130">
        <f t="shared" si="72"/>
        <v>0</v>
      </c>
      <c r="AU150" s="129">
        <f t="shared" si="72"/>
        <v>0</v>
      </c>
      <c r="AV150" s="129">
        <f t="shared" si="72"/>
        <v>0</v>
      </c>
      <c r="AW150" s="129">
        <f t="shared" si="72"/>
        <v>0</v>
      </c>
      <c r="AX150" s="129">
        <f t="shared" si="72"/>
        <v>0</v>
      </c>
      <c r="AY150" s="129">
        <f t="shared" si="72"/>
        <v>0</v>
      </c>
      <c r="AZ150" s="129">
        <f t="shared" si="72"/>
        <v>0</v>
      </c>
      <c r="BA150" s="129">
        <f t="shared" si="72"/>
        <v>0</v>
      </c>
      <c r="BB150" s="129">
        <f t="shared" si="72"/>
        <v>0</v>
      </c>
      <c r="BC150" s="129">
        <f t="shared" si="72"/>
        <v>0</v>
      </c>
      <c r="BD150" s="129">
        <f t="shared" si="72"/>
        <v>0</v>
      </c>
      <c r="BE150" s="128">
        <f t="shared" si="72"/>
        <v>0</v>
      </c>
      <c r="BF150" s="130">
        <f t="shared" si="72"/>
        <v>0</v>
      </c>
      <c r="BG150" s="129">
        <f t="shared" si="72"/>
        <v>0</v>
      </c>
      <c r="BH150" s="129">
        <f t="shared" si="72"/>
        <v>0</v>
      </c>
      <c r="BI150" s="129">
        <f t="shared" si="72"/>
        <v>0</v>
      </c>
      <c r="BJ150" s="129">
        <f t="shared" si="72"/>
        <v>0</v>
      </c>
      <c r="BK150" s="129">
        <f t="shared" si="72"/>
        <v>0</v>
      </c>
      <c r="BL150" s="129">
        <f t="shared" si="72"/>
        <v>0</v>
      </c>
      <c r="BM150" s="129">
        <f t="shared" si="72"/>
        <v>0</v>
      </c>
      <c r="BN150" s="129">
        <f t="shared" si="72"/>
        <v>0</v>
      </c>
      <c r="BO150" s="129">
        <f t="shared" si="72"/>
        <v>0</v>
      </c>
      <c r="BP150" s="129">
        <f t="shared" si="72"/>
        <v>0</v>
      </c>
      <c r="BQ150" s="128">
        <f t="shared" si="72"/>
        <v>0</v>
      </c>
      <c r="BR150" s="130">
        <f t="shared" si="72"/>
        <v>0</v>
      </c>
      <c r="BS150" s="129">
        <f t="shared" ref="BS150:CC150" si="73">SUM(BS151:BS167)</f>
        <v>0</v>
      </c>
      <c r="BT150" s="129">
        <f t="shared" si="73"/>
        <v>0</v>
      </c>
      <c r="BU150" s="129">
        <f t="shared" si="73"/>
        <v>0</v>
      </c>
      <c r="BV150" s="129">
        <f t="shared" si="73"/>
        <v>0</v>
      </c>
      <c r="BW150" s="129">
        <f t="shared" si="73"/>
        <v>0</v>
      </c>
      <c r="BX150" s="129">
        <f t="shared" si="73"/>
        <v>0</v>
      </c>
      <c r="BY150" s="129">
        <f t="shared" si="73"/>
        <v>0</v>
      </c>
      <c r="BZ150" s="129">
        <f t="shared" si="73"/>
        <v>0</v>
      </c>
      <c r="CA150" s="129">
        <f t="shared" si="73"/>
        <v>0</v>
      </c>
      <c r="CB150" s="129">
        <f t="shared" si="73"/>
        <v>0</v>
      </c>
      <c r="CC150" s="128">
        <f t="shared" si="73"/>
        <v>0</v>
      </c>
      <c r="CD150" s="41" t="s">
        <v>54</v>
      </c>
    </row>
    <row r="151" spans="1:82" ht="30">
      <c r="A151" s="41"/>
      <c r="B151" s="75" t="s">
        <v>305</v>
      </c>
      <c r="C151" s="131" t="s">
        <v>306</v>
      </c>
      <c r="D151" s="141" t="s">
        <v>64</v>
      </c>
      <c r="E151" s="266">
        <v>72</v>
      </c>
      <c r="F151" s="231"/>
      <c r="G151" s="76">
        <f t="shared" ref="G151:G155" si="74">+SUM(H151:CC151)</f>
        <v>0</v>
      </c>
      <c r="H151" s="237"/>
      <c r="I151" s="239"/>
      <c r="J151" s="226"/>
      <c r="K151" s="227"/>
      <c r="L151" s="227"/>
      <c r="M151" s="227"/>
      <c r="N151" s="227"/>
      <c r="O151" s="227"/>
      <c r="P151" s="227"/>
      <c r="Q151" s="227"/>
      <c r="R151" s="227"/>
      <c r="S151" s="227"/>
      <c r="T151" s="227"/>
      <c r="U151" s="225"/>
      <c r="V151" s="226"/>
      <c r="W151" s="227"/>
      <c r="X151" s="227"/>
      <c r="Y151" s="227"/>
      <c r="Z151" s="227"/>
      <c r="AA151" s="227"/>
      <c r="AB151" s="227"/>
      <c r="AC151" s="227"/>
      <c r="AD151" s="227"/>
      <c r="AE151" s="227"/>
      <c r="AF151" s="227"/>
      <c r="AG151" s="225"/>
      <c r="AH151" s="228"/>
      <c r="AI151" s="227"/>
      <c r="AJ151" s="227"/>
      <c r="AK151" s="227"/>
      <c r="AL151" s="227"/>
      <c r="AM151" s="227"/>
      <c r="AN151" s="227"/>
      <c r="AO151" s="227"/>
      <c r="AP151" s="227"/>
      <c r="AQ151" s="227"/>
      <c r="AR151" s="227"/>
      <c r="AS151" s="225"/>
      <c r="AT151" s="228"/>
      <c r="AU151" s="227"/>
      <c r="AV151" s="227"/>
      <c r="AW151" s="227"/>
      <c r="AX151" s="227"/>
      <c r="AY151" s="227"/>
      <c r="AZ151" s="227"/>
      <c r="BA151" s="227"/>
      <c r="BB151" s="227"/>
      <c r="BC151" s="227"/>
      <c r="BD151" s="227"/>
      <c r="BE151" s="225"/>
      <c r="BF151" s="228"/>
      <c r="BG151" s="227"/>
      <c r="BH151" s="227"/>
      <c r="BI151" s="227"/>
      <c r="BJ151" s="227"/>
      <c r="BK151" s="227"/>
      <c r="BL151" s="227"/>
      <c r="BM151" s="227"/>
      <c r="BN151" s="227"/>
      <c r="BO151" s="227"/>
      <c r="BP151" s="227"/>
      <c r="BQ151" s="225"/>
      <c r="BR151" s="228"/>
      <c r="BS151" s="227"/>
      <c r="BT151" s="227"/>
      <c r="BU151" s="227"/>
      <c r="BV151" s="227"/>
      <c r="BW151" s="227"/>
      <c r="BX151" s="227"/>
      <c r="BY151" s="227"/>
      <c r="BZ151" s="227"/>
      <c r="CA151" s="227"/>
      <c r="CB151" s="227"/>
      <c r="CC151" s="225"/>
      <c r="CD151" s="41" t="s">
        <v>54</v>
      </c>
    </row>
    <row r="152" spans="1:82" ht="30">
      <c r="A152" s="41"/>
      <c r="B152" s="75" t="s">
        <v>307</v>
      </c>
      <c r="C152" s="131" t="s">
        <v>308</v>
      </c>
      <c r="D152" s="141" t="s">
        <v>64</v>
      </c>
      <c r="E152" s="266">
        <v>72</v>
      </c>
      <c r="F152" s="231"/>
      <c r="G152" s="76">
        <f t="shared" si="74"/>
        <v>0</v>
      </c>
      <c r="H152" s="237"/>
      <c r="I152" s="239"/>
      <c r="J152" s="226"/>
      <c r="K152" s="227"/>
      <c r="L152" s="227"/>
      <c r="M152" s="227"/>
      <c r="N152" s="227"/>
      <c r="O152" s="227"/>
      <c r="P152" s="227"/>
      <c r="Q152" s="227"/>
      <c r="R152" s="227"/>
      <c r="S152" s="227"/>
      <c r="T152" s="227"/>
      <c r="U152" s="225"/>
      <c r="V152" s="226"/>
      <c r="W152" s="227"/>
      <c r="X152" s="227"/>
      <c r="Y152" s="227"/>
      <c r="Z152" s="227"/>
      <c r="AA152" s="227"/>
      <c r="AB152" s="227"/>
      <c r="AC152" s="227"/>
      <c r="AD152" s="227"/>
      <c r="AE152" s="227"/>
      <c r="AF152" s="227"/>
      <c r="AG152" s="225"/>
      <c r="AH152" s="228"/>
      <c r="AI152" s="227"/>
      <c r="AJ152" s="227"/>
      <c r="AK152" s="227"/>
      <c r="AL152" s="227"/>
      <c r="AM152" s="227"/>
      <c r="AN152" s="227"/>
      <c r="AO152" s="227"/>
      <c r="AP152" s="227"/>
      <c r="AQ152" s="227"/>
      <c r="AR152" s="227"/>
      <c r="AS152" s="225"/>
      <c r="AT152" s="228"/>
      <c r="AU152" s="227"/>
      <c r="AV152" s="227"/>
      <c r="AW152" s="227"/>
      <c r="AX152" s="227"/>
      <c r="AY152" s="227"/>
      <c r="AZ152" s="227"/>
      <c r="BA152" s="227"/>
      <c r="BB152" s="227"/>
      <c r="BC152" s="227"/>
      <c r="BD152" s="227"/>
      <c r="BE152" s="225"/>
      <c r="BF152" s="228"/>
      <c r="BG152" s="227"/>
      <c r="BH152" s="227"/>
      <c r="BI152" s="227"/>
      <c r="BJ152" s="227"/>
      <c r="BK152" s="227"/>
      <c r="BL152" s="227"/>
      <c r="BM152" s="227"/>
      <c r="BN152" s="227"/>
      <c r="BO152" s="227"/>
      <c r="BP152" s="227"/>
      <c r="BQ152" s="225"/>
      <c r="BR152" s="228"/>
      <c r="BS152" s="227"/>
      <c r="BT152" s="227"/>
      <c r="BU152" s="227"/>
      <c r="BV152" s="227"/>
      <c r="BW152" s="227"/>
      <c r="BX152" s="227"/>
      <c r="BY152" s="227"/>
      <c r="BZ152" s="227"/>
      <c r="CA152" s="227"/>
      <c r="CB152" s="227"/>
      <c r="CC152" s="225"/>
      <c r="CD152" s="41" t="s">
        <v>54</v>
      </c>
    </row>
    <row r="153" spans="1:82" ht="15">
      <c r="A153" s="41"/>
      <c r="B153" s="75" t="s">
        <v>309</v>
      </c>
      <c r="C153" s="131" t="s">
        <v>310</v>
      </c>
      <c r="D153" s="132" t="s">
        <v>64</v>
      </c>
      <c r="E153" s="266">
        <v>72</v>
      </c>
      <c r="F153" s="231"/>
      <c r="G153" s="76">
        <f t="shared" si="74"/>
        <v>0</v>
      </c>
      <c r="H153" s="237"/>
      <c r="I153" s="239"/>
      <c r="J153" s="226"/>
      <c r="K153" s="227"/>
      <c r="L153" s="227"/>
      <c r="M153" s="227"/>
      <c r="N153" s="227"/>
      <c r="O153" s="227"/>
      <c r="P153" s="227"/>
      <c r="Q153" s="227"/>
      <c r="R153" s="227"/>
      <c r="S153" s="227"/>
      <c r="T153" s="227"/>
      <c r="U153" s="225"/>
      <c r="V153" s="226"/>
      <c r="W153" s="227"/>
      <c r="X153" s="227"/>
      <c r="Y153" s="227"/>
      <c r="Z153" s="227"/>
      <c r="AA153" s="227"/>
      <c r="AB153" s="227"/>
      <c r="AC153" s="227"/>
      <c r="AD153" s="227"/>
      <c r="AE153" s="227"/>
      <c r="AF153" s="227"/>
      <c r="AG153" s="225"/>
      <c r="AH153" s="228"/>
      <c r="AI153" s="227"/>
      <c r="AJ153" s="227"/>
      <c r="AK153" s="227"/>
      <c r="AL153" s="227"/>
      <c r="AM153" s="227"/>
      <c r="AN153" s="227"/>
      <c r="AO153" s="227"/>
      <c r="AP153" s="227"/>
      <c r="AQ153" s="227"/>
      <c r="AR153" s="227"/>
      <c r="AS153" s="225"/>
      <c r="AT153" s="228"/>
      <c r="AU153" s="227"/>
      <c r="AV153" s="227"/>
      <c r="AW153" s="227"/>
      <c r="AX153" s="227"/>
      <c r="AY153" s="227"/>
      <c r="AZ153" s="227"/>
      <c r="BA153" s="227"/>
      <c r="BB153" s="227"/>
      <c r="BC153" s="227"/>
      <c r="BD153" s="227"/>
      <c r="BE153" s="225"/>
      <c r="BF153" s="228"/>
      <c r="BG153" s="227"/>
      <c r="BH153" s="227"/>
      <c r="BI153" s="227"/>
      <c r="BJ153" s="227"/>
      <c r="BK153" s="227"/>
      <c r="BL153" s="227"/>
      <c r="BM153" s="227"/>
      <c r="BN153" s="227"/>
      <c r="BO153" s="227"/>
      <c r="BP153" s="227"/>
      <c r="BQ153" s="225"/>
      <c r="BR153" s="228"/>
      <c r="BS153" s="227"/>
      <c r="BT153" s="227"/>
      <c r="BU153" s="227"/>
      <c r="BV153" s="227"/>
      <c r="BW153" s="227"/>
      <c r="BX153" s="227"/>
      <c r="BY153" s="227"/>
      <c r="BZ153" s="227"/>
      <c r="CA153" s="227"/>
      <c r="CB153" s="227"/>
      <c r="CC153" s="225"/>
      <c r="CD153" s="41" t="s">
        <v>54</v>
      </c>
    </row>
    <row r="154" spans="1:82" ht="15">
      <c r="A154" s="41"/>
      <c r="B154" s="103" t="s">
        <v>311</v>
      </c>
      <c r="C154" s="286" t="s">
        <v>312</v>
      </c>
      <c r="D154" s="141"/>
      <c r="E154" s="266"/>
      <c r="F154" s="231"/>
      <c r="G154" s="76"/>
      <c r="H154" s="237"/>
      <c r="I154" s="239"/>
      <c r="J154" s="232"/>
      <c r="K154" s="234"/>
      <c r="L154" s="234"/>
      <c r="M154" s="234"/>
      <c r="N154" s="234"/>
      <c r="O154" s="234"/>
      <c r="P154" s="234"/>
      <c r="Q154" s="234"/>
      <c r="R154" s="234"/>
      <c r="S154" s="234"/>
      <c r="T154" s="234"/>
      <c r="U154" s="233"/>
      <c r="V154" s="232"/>
      <c r="W154" s="234"/>
      <c r="X154" s="234"/>
      <c r="Y154" s="234"/>
      <c r="Z154" s="234"/>
      <c r="AA154" s="234"/>
      <c r="AB154" s="234"/>
      <c r="AC154" s="234"/>
      <c r="AD154" s="234"/>
      <c r="AE154" s="234"/>
      <c r="AF154" s="234"/>
      <c r="AG154" s="233"/>
      <c r="AH154" s="235"/>
      <c r="AI154" s="234"/>
      <c r="AJ154" s="234"/>
      <c r="AK154" s="234"/>
      <c r="AL154" s="234"/>
      <c r="AM154" s="234"/>
      <c r="AN154" s="234"/>
      <c r="AO154" s="234"/>
      <c r="AP154" s="234"/>
      <c r="AQ154" s="234"/>
      <c r="AR154" s="234"/>
      <c r="AS154" s="233"/>
      <c r="AT154" s="235"/>
      <c r="AU154" s="234"/>
      <c r="AV154" s="234"/>
      <c r="AW154" s="234"/>
      <c r="AX154" s="234"/>
      <c r="AY154" s="234"/>
      <c r="AZ154" s="234"/>
      <c r="BA154" s="234"/>
      <c r="BB154" s="234"/>
      <c r="BC154" s="234"/>
      <c r="BD154" s="234"/>
      <c r="BE154" s="233"/>
      <c r="BF154" s="235"/>
      <c r="BG154" s="234"/>
      <c r="BH154" s="234"/>
      <c r="BI154" s="234"/>
      <c r="BJ154" s="234"/>
      <c r="BK154" s="234"/>
      <c r="BL154" s="234"/>
      <c r="BM154" s="234"/>
      <c r="BN154" s="234"/>
      <c r="BO154" s="234"/>
      <c r="BP154" s="234"/>
      <c r="BQ154" s="233"/>
      <c r="BR154" s="235"/>
      <c r="BS154" s="234"/>
      <c r="BT154" s="234"/>
      <c r="BU154" s="234"/>
      <c r="BV154" s="234"/>
      <c r="BW154" s="234"/>
      <c r="BX154" s="234"/>
      <c r="BY154" s="234"/>
      <c r="BZ154" s="234"/>
      <c r="CA154" s="234"/>
      <c r="CB154" s="234"/>
      <c r="CC154" s="233"/>
      <c r="CD154" s="41"/>
    </row>
    <row r="155" spans="1:82" ht="15">
      <c r="A155" s="41"/>
      <c r="B155" s="75" t="s">
        <v>313</v>
      </c>
      <c r="C155" s="131" t="s">
        <v>312</v>
      </c>
      <c r="D155" s="141" t="s">
        <v>64</v>
      </c>
      <c r="E155" s="266">
        <v>72</v>
      </c>
      <c r="F155" s="231"/>
      <c r="G155" s="76">
        <f t="shared" si="74"/>
        <v>0</v>
      </c>
      <c r="H155" s="237"/>
      <c r="I155" s="239"/>
      <c r="J155" s="226"/>
      <c r="K155" s="227"/>
      <c r="L155" s="227"/>
      <c r="M155" s="227"/>
      <c r="N155" s="227"/>
      <c r="O155" s="227"/>
      <c r="P155" s="227"/>
      <c r="Q155" s="227"/>
      <c r="R155" s="227"/>
      <c r="S155" s="227"/>
      <c r="T155" s="227"/>
      <c r="U155" s="225"/>
      <c r="V155" s="226"/>
      <c r="W155" s="227"/>
      <c r="X155" s="227"/>
      <c r="Y155" s="227"/>
      <c r="Z155" s="227"/>
      <c r="AA155" s="227"/>
      <c r="AB155" s="227"/>
      <c r="AC155" s="227"/>
      <c r="AD155" s="227"/>
      <c r="AE155" s="227"/>
      <c r="AF155" s="227"/>
      <c r="AG155" s="225"/>
      <c r="AH155" s="228"/>
      <c r="AI155" s="227"/>
      <c r="AJ155" s="227"/>
      <c r="AK155" s="227"/>
      <c r="AL155" s="227"/>
      <c r="AM155" s="227"/>
      <c r="AN155" s="227"/>
      <c r="AO155" s="227"/>
      <c r="AP155" s="227"/>
      <c r="AQ155" s="227"/>
      <c r="AR155" s="227"/>
      <c r="AS155" s="225"/>
      <c r="AT155" s="228"/>
      <c r="AU155" s="227"/>
      <c r="AV155" s="227"/>
      <c r="AW155" s="227"/>
      <c r="AX155" s="227"/>
      <c r="AY155" s="227"/>
      <c r="AZ155" s="227"/>
      <c r="BA155" s="227"/>
      <c r="BB155" s="227"/>
      <c r="BC155" s="227"/>
      <c r="BD155" s="227"/>
      <c r="BE155" s="225"/>
      <c r="BF155" s="228"/>
      <c r="BG155" s="227"/>
      <c r="BH155" s="227"/>
      <c r="BI155" s="227"/>
      <c r="BJ155" s="227"/>
      <c r="BK155" s="227"/>
      <c r="BL155" s="227"/>
      <c r="BM155" s="227"/>
      <c r="BN155" s="227"/>
      <c r="BO155" s="227"/>
      <c r="BP155" s="227"/>
      <c r="BQ155" s="225"/>
      <c r="BR155" s="228"/>
      <c r="BS155" s="227"/>
      <c r="BT155" s="227"/>
      <c r="BU155" s="227"/>
      <c r="BV155" s="227"/>
      <c r="BW155" s="227"/>
      <c r="BX155" s="227"/>
      <c r="BY155" s="227"/>
      <c r="BZ155" s="227"/>
      <c r="CA155" s="227"/>
      <c r="CB155" s="227"/>
      <c r="CC155" s="225"/>
      <c r="CD155" s="41" t="s">
        <v>54</v>
      </c>
    </row>
    <row r="156" spans="1:82" ht="15">
      <c r="A156" s="41"/>
      <c r="B156" s="75" t="s">
        <v>314</v>
      </c>
      <c r="C156" s="131" t="s">
        <v>315</v>
      </c>
      <c r="D156" s="132" t="s">
        <v>316</v>
      </c>
      <c r="E156" s="266">
        <v>672</v>
      </c>
      <c r="F156" s="289"/>
      <c r="G156" s="76">
        <f t="shared" ref="G156:G167" si="75">+E156*F156</f>
        <v>0</v>
      </c>
      <c r="H156" s="237"/>
      <c r="I156" s="239"/>
      <c r="J156" s="237"/>
      <c r="K156" s="238"/>
      <c r="L156" s="238"/>
      <c r="M156" s="238"/>
      <c r="N156" s="238"/>
      <c r="O156" s="238"/>
      <c r="P156" s="238"/>
      <c r="Q156" s="238"/>
      <c r="R156" s="238"/>
      <c r="S156" s="238"/>
      <c r="T156" s="238"/>
      <c r="U156" s="239">
        <f t="shared" ref="U156:U161" si="76">G156/6</f>
        <v>0</v>
      </c>
      <c r="V156" s="237"/>
      <c r="W156" s="238"/>
      <c r="X156" s="238"/>
      <c r="Y156" s="238"/>
      <c r="Z156" s="238"/>
      <c r="AA156" s="238"/>
      <c r="AB156" s="238"/>
      <c r="AC156" s="238"/>
      <c r="AD156" s="238"/>
      <c r="AE156" s="238"/>
      <c r="AF156" s="238"/>
      <c r="AG156" s="239">
        <f t="shared" ref="AG156:AG161" si="77">G156/6</f>
        <v>0</v>
      </c>
      <c r="AH156" s="240"/>
      <c r="AI156" s="238"/>
      <c r="AJ156" s="238"/>
      <c r="AK156" s="238"/>
      <c r="AL156" s="238"/>
      <c r="AM156" s="238"/>
      <c r="AN156" s="238"/>
      <c r="AO156" s="238"/>
      <c r="AP156" s="238"/>
      <c r="AQ156" s="238"/>
      <c r="AR156" s="238"/>
      <c r="AS156" s="239">
        <f t="shared" ref="AS156:AS161" si="78">G156/6</f>
        <v>0</v>
      </c>
      <c r="AT156" s="240"/>
      <c r="AU156" s="238"/>
      <c r="AV156" s="238"/>
      <c r="AW156" s="238"/>
      <c r="AX156" s="238"/>
      <c r="AY156" s="238"/>
      <c r="AZ156" s="238"/>
      <c r="BA156" s="238"/>
      <c r="BB156" s="238"/>
      <c r="BC156" s="238"/>
      <c r="BD156" s="238"/>
      <c r="BE156" s="239">
        <f t="shared" ref="BE156:BE161" si="79">G156/6</f>
        <v>0</v>
      </c>
      <c r="BF156" s="240"/>
      <c r="BG156" s="238"/>
      <c r="BH156" s="238"/>
      <c r="BI156" s="238"/>
      <c r="BJ156" s="238"/>
      <c r="BK156" s="238"/>
      <c r="BL156" s="238"/>
      <c r="BM156" s="238"/>
      <c r="BN156" s="238"/>
      <c r="BO156" s="238"/>
      <c r="BP156" s="238"/>
      <c r="BQ156" s="239">
        <f t="shared" ref="BQ156:BQ161" si="80">G156/6</f>
        <v>0</v>
      </c>
      <c r="BR156" s="240"/>
      <c r="BS156" s="238"/>
      <c r="BT156" s="238"/>
      <c r="BU156" s="238"/>
      <c r="BV156" s="238"/>
      <c r="BW156" s="238"/>
      <c r="BX156" s="238"/>
      <c r="BY156" s="238"/>
      <c r="BZ156" s="238"/>
      <c r="CA156" s="238"/>
      <c r="CB156" s="238"/>
      <c r="CC156" s="239">
        <f t="shared" ref="CC156:CC161" si="81">G156-SUM(H156:CB156)</f>
        <v>0</v>
      </c>
      <c r="CD156" s="41" t="s">
        <v>54</v>
      </c>
    </row>
    <row r="157" spans="1:82" ht="15">
      <c r="A157" s="41"/>
      <c r="B157" s="75" t="s">
        <v>317</v>
      </c>
      <c r="C157" s="131" t="s">
        <v>318</v>
      </c>
      <c r="D157" s="132" t="s">
        <v>316</v>
      </c>
      <c r="E157" s="266">
        <v>366</v>
      </c>
      <c r="F157" s="289"/>
      <c r="G157" s="76">
        <f t="shared" si="75"/>
        <v>0</v>
      </c>
      <c r="H157" s="237"/>
      <c r="I157" s="239"/>
      <c r="J157" s="237"/>
      <c r="K157" s="238"/>
      <c r="L157" s="238"/>
      <c r="M157" s="238"/>
      <c r="N157" s="238"/>
      <c r="O157" s="238"/>
      <c r="P157" s="238"/>
      <c r="Q157" s="238"/>
      <c r="R157" s="238"/>
      <c r="S157" s="238"/>
      <c r="T157" s="238"/>
      <c r="U157" s="239">
        <f t="shared" si="76"/>
        <v>0</v>
      </c>
      <c r="V157" s="237"/>
      <c r="W157" s="238"/>
      <c r="X157" s="238"/>
      <c r="Y157" s="238"/>
      <c r="Z157" s="238"/>
      <c r="AA157" s="238"/>
      <c r="AB157" s="238"/>
      <c r="AC157" s="238"/>
      <c r="AD157" s="238"/>
      <c r="AE157" s="238"/>
      <c r="AF157" s="238"/>
      <c r="AG157" s="239">
        <f t="shared" si="77"/>
        <v>0</v>
      </c>
      <c r="AH157" s="240"/>
      <c r="AI157" s="238"/>
      <c r="AJ157" s="238"/>
      <c r="AK157" s="238"/>
      <c r="AL157" s="238"/>
      <c r="AM157" s="238"/>
      <c r="AN157" s="238"/>
      <c r="AO157" s="238"/>
      <c r="AP157" s="238"/>
      <c r="AQ157" s="238"/>
      <c r="AR157" s="238"/>
      <c r="AS157" s="239">
        <f t="shared" si="78"/>
        <v>0</v>
      </c>
      <c r="AT157" s="240"/>
      <c r="AU157" s="238"/>
      <c r="AV157" s="238"/>
      <c r="AW157" s="238"/>
      <c r="AX157" s="238"/>
      <c r="AY157" s="238"/>
      <c r="AZ157" s="238"/>
      <c r="BA157" s="238"/>
      <c r="BB157" s="238"/>
      <c r="BC157" s="238"/>
      <c r="BD157" s="238"/>
      <c r="BE157" s="239">
        <f t="shared" si="79"/>
        <v>0</v>
      </c>
      <c r="BF157" s="240"/>
      <c r="BG157" s="238"/>
      <c r="BH157" s="238"/>
      <c r="BI157" s="238"/>
      <c r="BJ157" s="238"/>
      <c r="BK157" s="238"/>
      <c r="BL157" s="238"/>
      <c r="BM157" s="238"/>
      <c r="BN157" s="238"/>
      <c r="BO157" s="238"/>
      <c r="BP157" s="238"/>
      <c r="BQ157" s="239">
        <f t="shared" si="80"/>
        <v>0</v>
      </c>
      <c r="BR157" s="240"/>
      <c r="BS157" s="238"/>
      <c r="BT157" s="238"/>
      <c r="BU157" s="238"/>
      <c r="BV157" s="238"/>
      <c r="BW157" s="238"/>
      <c r="BX157" s="238"/>
      <c r="BY157" s="238"/>
      <c r="BZ157" s="238"/>
      <c r="CA157" s="238"/>
      <c r="CB157" s="238"/>
      <c r="CC157" s="239">
        <f t="shared" si="81"/>
        <v>0</v>
      </c>
      <c r="CD157" s="41" t="s">
        <v>54</v>
      </c>
    </row>
    <row r="158" spans="1:82" ht="15">
      <c r="A158" s="41"/>
      <c r="B158" s="75" t="s">
        <v>319</v>
      </c>
      <c r="C158" s="131" t="s">
        <v>320</v>
      </c>
      <c r="D158" s="132" t="s">
        <v>316</v>
      </c>
      <c r="E158" s="266">
        <v>183</v>
      </c>
      <c r="F158" s="289"/>
      <c r="G158" s="76">
        <f t="shared" si="75"/>
        <v>0</v>
      </c>
      <c r="H158" s="237"/>
      <c r="I158" s="239"/>
      <c r="J158" s="237"/>
      <c r="K158" s="238"/>
      <c r="L158" s="238"/>
      <c r="M158" s="238"/>
      <c r="N158" s="238"/>
      <c r="O158" s="238"/>
      <c r="P158" s="238"/>
      <c r="Q158" s="238"/>
      <c r="R158" s="238"/>
      <c r="S158" s="238"/>
      <c r="T158" s="238"/>
      <c r="U158" s="239">
        <f t="shared" si="76"/>
        <v>0</v>
      </c>
      <c r="V158" s="237"/>
      <c r="W158" s="238"/>
      <c r="X158" s="238"/>
      <c r="Y158" s="238"/>
      <c r="Z158" s="238"/>
      <c r="AA158" s="238"/>
      <c r="AB158" s="238"/>
      <c r="AC158" s="238"/>
      <c r="AD158" s="238"/>
      <c r="AE158" s="238"/>
      <c r="AF158" s="238"/>
      <c r="AG158" s="239">
        <f t="shared" si="77"/>
        <v>0</v>
      </c>
      <c r="AH158" s="240"/>
      <c r="AI158" s="238"/>
      <c r="AJ158" s="238"/>
      <c r="AK158" s="238"/>
      <c r="AL158" s="238"/>
      <c r="AM158" s="238"/>
      <c r="AN158" s="238"/>
      <c r="AO158" s="238"/>
      <c r="AP158" s="238"/>
      <c r="AQ158" s="238"/>
      <c r="AR158" s="238"/>
      <c r="AS158" s="239">
        <f t="shared" si="78"/>
        <v>0</v>
      </c>
      <c r="AT158" s="240"/>
      <c r="AU158" s="238"/>
      <c r="AV158" s="238"/>
      <c r="AW158" s="238"/>
      <c r="AX158" s="238"/>
      <c r="AY158" s="238"/>
      <c r="AZ158" s="238"/>
      <c r="BA158" s="238"/>
      <c r="BB158" s="238"/>
      <c r="BC158" s="238"/>
      <c r="BD158" s="238"/>
      <c r="BE158" s="239">
        <f t="shared" si="79"/>
        <v>0</v>
      </c>
      <c r="BF158" s="240"/>
      <c r="BG158" s="238"/>
      <c r="BH158" s="238"/>
      <c r="BI158" s="238"/>
      <c r="BJ158" s="238"/>
      <c r="BK158" s="238"/>
      <c r="BL158" s="238"/>
      <c r="BM158" s="238"/>
      <c r="BN158" s="238"/>
      <c r="BO158" s="238"/>
      <c r="BP158" s="238"/>
      <c r="BQ158" s="239">
        <f t="shared" si="80"/>
        <v>0</v>
      </c>
      <c r="BR158" s="240"/>
      <c r="BS158" s="238"/>
      <c r="BT158" s="238"/>
      <c r="BU158" s="238"/>
      <c r="BV158" s="238"/>
      <c r="BW158" s="238"/>
      <c r="BX158" s="238"/>
      <c r="BY158" s="238"/>
      <c r="BZ158" s="238"/>
      <c r="CA158" s="238"/>
      <c r="CB158" s="238"/>
      <c r="CC158" s="239">
        <f t="shared" si="81"/>
        <v>0</v>
      </c>
      <c r="CD158" s="41" t="s">
        <v>54</v>
      </c>
    </row>
    <row r="159" spans="1:82" ht="15">
      <c r="A159" s="41"/>
      <c r="B159" s="75" t="s">
        <v>321</v>
      </c>
      <c r="C159" s="131" t="s">
        <v>322</v>
      </c>
      <c r="D159" s="132" t="s">
        <v>316</v>
      </c>
      <c r="E159" s="266">
        <v>92</v>
      </c>
      <c r="F159" s="289"/>
      <c r="G159" s="76">
        <f t="shared" si="75"/>
        <v>0</v>
      </c>
      <c r="H159" s="237"/>
      <c r="I159" s="239"/>
      <c r="J159" s="237"/>
      <c r="K159" s="238"/>
      <c r="L159" s="238"/>
      <c r="M159" s="238"/>
      <c r="N159" s="238"/>
      <c r="O159" s="238"/>
      <c r="P159" s="238"/>
      <c r="Q159" s="238"/>
      <c r="R159" s="238"/>
      <c r="S159" s="238"/>
      <c r="T159" s="238"/>
      <c r="U159" s="239">
        <f t="shared" si="76"/>
        <v>0</v>
      </c>
      <c r="V159" s="237"/>
      <c r="W159" s="238"/>
      <c r="X159" s="238"/>
      <c r="Y159" s="238"/>
      <c r="Z159" s="238"/>
      <c r="AA159" s="238"/>
      <c r="AB159" s="238"/>
      <c r="AC159" s="238"/>
      <c r="AD159" s="238"/>
      <c r="AE159" s="238"/>
      <c r="AF159" s="238"/>
      <c r="AG159" s="239">
        <f t="shared" si="77"/>
        <v>0</v>
      </c>
      <c r="AH159" s="240"/>
      <c r="AI159" s="238"/>
      <c r="AJ159" s="238"/>
      <c r="AK159" s="238"/>
      <c r="AL159" s="238"/>
      <c r="AM159" s="238"/>
      <c r="AN159" s="238"/>
      <c r="AO159" s="238"/>
      <c r="AP159" s="238"/>
      <c r="AQ159" s="238"/>
      <c r="AR159" s="238"/>
      <c r="AS159" s="239">
        <f t="shared" si="78"/>
        <v>0</v>
      </c>
      <c r="AT159" s="240"/>
      <c r="AU159" s="238"/>
      <c r="AV159" s="238"/>
      <c r="AW159" s="238"/>
      <c r="AX159" s="238"/>
      <c r="AY159" s="238"/>
      <c r="AZ159" s="238"/>
      <c r="BA159" s="238"/>
      <c r="BB159" s="238"/>
      <c r="BC159" s="238"/>
      <c r="BD159" s="238"/>
      <c r="BE159" s="239">
        <f t="shared" si="79"/>
        <v>0</v>
      </c>
      <c r="BF159" s="240"/>
      <c r="BG159" s="238"/>
      <c r="BH159" s="238"/>
      <c r="BI159" s="238"/>
      <c r="BJ159" s="238"/>
      <c r="BK159" s="238"/>
      <c r="BL159" s="238"/>
      <c r="BM159" s="238"/>
      <c r="BN159" s="238"/>
      <c r="BO159" s="238"/>
      <c r="BP159" s="238"/>
      <c r="BQ159" s="239">
        <f t="shared" si="80"/>
        <v>0</v>
      </c>
      <c r="BR159" s="240"/>
      <c r="BS159" s="238"/>
      <c r="BT159" s="238"/>
      <c r="BU159" s="238"/>
      <c r="BV159" s="238"/>
      <c r="BW159" s="238"/>
      <c r="BX159" s="238"/>
      <c r="BY159" s="238"/>
      <c r="BZ159" s="238"/>
      <c r="CA159" s="238"/>
      <c r="CB159" s="238"/>
      <c r="CC159" s="239">
        <f t="shared" si="81"/>
        <v>0</v>
      </c>
      <c r="CD159" s="41" t="s">
        <v>54</v>
      </c>
    </row>
    <row r="160" spans="1:82" ht="15">
      <c r="A160" s="41"/>
      <c r="B160" s="75" t="s">
        <v>323</v>
      </c>
      <c r="C160" s="131" t="s">
        <v>324</v>
      </c>
      <c r="D160" s="132" t="s">
        <v>316</v>
      </c>
      <c r="E160" s="266">
        <v>92</v>
      </c>
      <c r="F160" s="289"/>
      <c r="G160" s="76">
        <f t="shared" si="75"/>
        <v>0</v>
      </c>
      <c r="H160" s="237"/>
      <c r="I160" s="239"/>
      <c r="J160" s="237"/>
      <c r="K160" s="238"/>
      <c r="L160" s="238"/>
      <c r="M160" s="238"/>
      <c r="N160" s="238"/>
      <c r="O160" s="238"/>
      <c r="P160" s="238"/>
      <c r="Q160" s="238"/>
      <c r="R160" s="238"/>
      <c r="S160" s="238"/>
      <c r="T160" s="238"/>
      <c r="U160" s="239">
        <f t="shared" si="76"/>
        <v>0</v>
      </c>
      <c r="V160" s="237"/>
      <c r="W160" s="238"/>
      <c r="X160" s="238"/>
      <c r="Y160" s="238"/>
      <c r="Z160" s="238"/>
      <c r="AA160" s="238"/>
      <c r="AB160" s="238"/>
      <c r="AC160" s="238"/>
      <c r="AD160" s="238"/>
      <c r="AE160" s="238"/>
      <c r="AF160" s="238"/>
      <c r="AG160" s="239">
        <f t="shared" si="77"/>
        <v>0</v>
      </c>
      <c r="AH160" s="240"/>
      <c r="AI160" s="238"/>
      <c r="AJ160" s="238"/>
      <c r="AK160" s="238"/>
      <c r="AL160" s="238"/>
      <c r="AM160" s="238"/>
      <c r="AN160" s="238"/>
      <c r="AO160" s="238"/>
      <c r="AP160" s="238"/>
      <c r="AQ160" s="238"/>
      <c r="AR160" s="238"/>
      <c r="AS160" s="239">
        <f t="shared" si="78"/>
        <v>0</v>
      </c>
      <c r="AT160" s="240"/>
      <c r="AU160" s="238"/>
      <c r="AV160" s="238"/>
      <c r="AW160" s="238"/>
      <c r="AX160" s="238"/>
      <c r="AY160" s="238"/>
      <c r="AZ160" s="238"/>
      <c r="BA160" s="238"/>
      <c r="BB160" s="238"/>
      <c r="BC160" s="238"/>
      <c r="BD160" s="238"/>
      <c r="BE160" s="239">
        <f t="shared" si="79"/>
        <v>0</v>
      </c>
      <c r="BF160" s="240"/>
      <c r="BG160" s="238"/>
      <c r="BH160" s="238"/>
      <c r="BI160" s="238"/>
      <c r="BJ160" s="238"/>
      <c r="BK160" s="238"/>
      <c r="BL160" s="238"/>
      <c r="BM160" s="238"/>
      <c r="BN160" s="238"/>
      <c r="BO160" s="238"/>
      <c r="BP160" s="238"/>
      <c r="BQ160" s="239">
        <f t="shared" si="80"/>
        <v>0</v>
      </c>
      <c r="BR160" s="240"/>
      <c r="BS160" s="238"/>
      <c r="BT160" s="238"/>
      <c r="BU160" s="238"/>
      <c r="BV160" s="238"/>
      <c r="BW160" s="238"/>
      <c r="BX160" s="238"/>
      <c r="BY160" s="238"/>
      <c r="BZ160" s="238"/>
      <c r="CA160" s="238"/>
      <c r="CB160" s="238"/>
      <c r="CC160" s="239">
        <f t="shared" si="81"/>
        <v>0</v>
      </c>
      <c r="CD160" s="41" t="s">
        <v>54</v>
      </c>
    </row>
    <row r="161" spans="1:86" ht="15">
      <c r="A161" s="41"/>
      <c r="B161" s="75" t="s">
        <v>325</v>
      </c>
      <c r="C161" s="131" t="s">
        <v>326</v>
      </c>
      <c r="D161" s="132" t="s">
        <v>316</v>
      </c>
      <c r="E161" s="266">
        <f>183/2</f>
        <v>92</v>
      </c>
      <c r="F161" s="289"/>
      <c r="G161" s="76">
        <f t="shared" si="75"/>
        <v>0</v>
      </c>
      <c r="H161" s="237"/>
      <c r="I161" s="239"/>
      <c r="J161" s="237"/>
      <c r="K161" s="238"/>
      <c r="L161" s="238"/>
      <c r="M161" s="238"/>
      <c r="N161" s="238"/>
      <c r="O161" s="238"/>
      <c r="P161" s="238"/>
      <c r="Q161" s="238"/>
      <c r="R161" s="238"/>
      <c r="S161" s="238"/>
      <c r="T161" s="238"/>
      <c r="U161" s="239">
        <f t="shared" si="76"/>
        <v>0</v>
      </c>
      <c r="V161" s="237"/>
      <c r="W161" s="238"/>
      <c r="X161" s="238"/>
      <c r="Y161" s="238"/>
      <c r="Z161" s="238"/>
      <c r="AA161" s="238"/>
      <c r="AB161" s="238"/>
      <c r="AC161" s="238"/>
      <c r="AD161" s="238"/>
      <c r="AE161" s="238"/>
      <c r="AF161" s="238"/>
      <c r="AG161" s="239">
        <f t="shared" si="77"/>
        <v>0</v>
      </c>
      <c r="AH161" s="240"/>
      <c r="AI161" s="238"/>
      <c r="AJ161" s="238"/>
      <c r="AK161" s="238"/>
      <c r="AL161" s="238"/>
      <c r="AM161" s="238"/>
      <c r="AN161" s="238"/>
      <c r="AO161" s="238"/>
      <c r="AP161" s="238"/>
      <c r="AQ161" s="238"/>
      <c r="AR161" s="238"/>
      <c r="AS161" s="239">
        <f t="shared" si="78"/>
        <v>0</v>
      </c>
      <c r="AT161" s="240"/>
      <c r="AU161" s="238"/>
      <c r="AV161" s="238"/>
      <c r="AW161" s="238"/>
      <c r="AX161" s="238"/>
      <c r="AY161" s="238"/>
      <c r="AZ161" s="238"/>
      <c r="BA161" s="238"/>
      <c r="BB161" s="238"/>
      <c r="BC161" s="238"/>
      <c r="BD161" s="238"/>
      <c r="BE161" s="239">
        <f t="shared" si="79"/>
        <v>0</v>
      </c>
      <c r="BF161" s="240"/>
      <c r="BG161" s="238"/>
      <c r="BH161" s="238"/>
      <c r="BI161" s="238"/>
      <c r="BJ161" s="238"/>
      <c r="BK161" s="238"/>
      <c r="BL161" s="238"/>
      <c r="BM161" s="238"/>
      <c r="BN161" s="238"/>
      <c r="BO161" s="238"/>
      <c r="BP161" s="238"/>
      <c r="BQ161" s="239">
        <f t="shared" si="80"/>
        <v>0</v>
      </c>
      <c r="BR161" s="240"/>
      <c r="BS161" s="238"/>
      <c r="BT161" s="238"/>
      <c r="BU161" s="238"/>
      <c r="BV161" s="238"/>
      <c r="BW161" s="238"/>
      <c r="BX161" s="238"/>
      <c r="BY161" s="238"/>
      <c r="BZ161" s="238"/>
      <c r="CA161" s="238"/>
      <c r="CB161" s="238"/>
      <c r="CC161" s="239">
        <f t="shared" si="81"/>
        <v>0</v>
      </c>
      <c r="CD161" s="41" t="s">
        <v>54</v>
      </c>
    </row>
    <row r="162" spans="1:86" ht="15">
      <c r="A162" s="41"/>
      <c r="B162" s="103" t="s">
        <v>327</v>
      </c>
      <c r="C162" s="286" t="s">
        <v>328</v>
      </c>
      <c r="D162" s="132"/>
      <c r="E162" s="335"/>
      <c r="F162" s="231"/>
      <c r="G162" s="76"/>
      <c r="H162" s="237"/>
      <c r="I162" s="239"/>
      <c r="J162" s="237"/>
      <c r="K162" s="238"/>
      <c r="L162" s="238"/>
      <c r="M162" s="238"/>
      <c r="N162" s="238"/>
      <c r="O162" s="238"/>
      <c r="P162" s="238"/>
      <c r="Q162" s="238"/>
      <c r="R162" s="238"/>
      <c r="S162" s="238"/>
      <c r="T162" s="238"/>
      <c r="U162" s="239"/>
      <c r="V162" s="237"/>
      <c r="W162" s="238"/>
      <c r="X162" s="238"/>
      <c r="Y162" s="238"/>
      <c r="Z162" s="238"/>
      <c r="AA162" s="238"/>
      <c r="AB162" s="238"/>
      <c r="AC162" s="238"/>
      <c r="AD162" s="238"/>
      <c r="AE162" s="238"/>
      <c r="AF162" s="238"/>
      <c r="AG162" s="239"/>
      <c r="AH162" s="240"/>
      <c r="AI162" s="238"/>
      <c r="AJ162" s="238"/>
      <c r="AK162" s="238"/>
      <c r="AL162" s="238"/>
      <c r="AM162" s="238"/>
      <c r="AN162" s="238"/>
      <c r="AO162" s="238"/>
      <c r="AP162" s="238"/>
      <c r="AQ162" s="238"/>
      <c r="AR162" s="238"/>
      <c r="AS162" s="239"/>
      <c r="AT162" s="240"/>
      <c r="AU162" s="238"/>
      <c r="AV162" s="238"/>
      <c r="AW162" s="238"/>
      <c r="AX162" s="238"/>
      <c r="AY162" s="238"/>
      <c r="AZ162" s="238"/>
      <c r="BA162" s="238"/>
      <c r="BB162" s="238"/>
      <c r="BC162" s="238"/>
      <c r="BD162" s="238"/>
      <c r="BE162" s="239"/>
      <c r="BF162" s="240"/>
      <c r="BG162" s="238"/>
      <c r="BH162" s="238"/>
      <c r="BI162" s="238"/>
      <c r="BJ162" s="238"/>
      <c r="BK162" s="238"/>
      <c r="BL162" s="238"/>
      <c r="BM162" s="238"/>
      <c r="BN162" s="238"/>
      <c r="BO162" s="238"/>
      <c r="BP162" s="238"/>
      <c r="BQ162" s="239"/>
      <c r="BR162" s="240"/>
      <c r="BS162" s="238"/>
      <c r="BT162" s="238"/>
      <c r="BU162" s="238"/>
      <c r="BV162" s="238"/>
      <c r="BW162" s="238"/>
      <c r="BX162" s="238"/>
      <c r="BY162" s="238"/>
      <c r="BZ162" s="238"/>
      <c r="CA162" s="238"/>
      <c r="CB162" s="238"/>
      <c r="CC162" s="239"/>
      <c r="CD162" s="41"/>
    </row>
    <row r="163" spans="1:86" ht="30">
      <c r="A163" s="41"/>
      <c r="B163" s="75" t="s">
        <v>329</v>
      </c>
      <c r="C163" s="131" t="s">
        <v>330</v>
      </c>
      <c r="D163" s="132" t="s">
        <v>64</v>
      </c>
      <c r="E163" s="335">
        <v>72</v>
      </c>
      <c r="F163" s="231"/>
      <c r="G163" s="76">
        <f t="shared" ref="G163:G164" si="82">+SUM(H163:CC163)</f>
        <v>0</v>
      </c>
      <c r="H163" s="237"/>
      <c r="I163" s="239"/>
      <c r="J163" s="226"/>
      <c r="K163" s="227"/>
      <c r="L163" s="227"/>
      <c r="M163" s="227"/>
      <c r="N163" s="227"/>
      <c r="O163" s="227"/>
      <c r="P163" s="227"/>
      <c r="Q163" s="227"/>
      <c r="R163" s="227"/>
      <c r="S163" s="227"/>
      <c r="T163" s="227"/>
      <c r="U163" s="225"/>
      <c r="V163" s="226"/>
      <c r="W163" s="227"/>
      <c r="X163" s="227"/>
      <c r="Y163" s="227"/>
      <c r="Z163" s="227"/>
      <c r="AA163" s="227"/>
      <c r="AB163" s="227"/>
      <c r="AC163" s="227"/>
      <c r="AD163" s="227"/>
      <c r="AE163" s="227"/>
      <c r="AF163" s="227"/>
      <c r="AG163" s="225"/>
      <c r="AH163" s="228"/>
      <c r="AI163" s="227"/>
      <c r="AJ163" s="227"/>
      <c r="AK163" s="227"/>
      <c r="AL163" s="227"/>
      <c r="AM163" s="227"/>
      <c r="AN163" s="227"/>
      <c r="AO163" s="227"/>
      <c r="AP163" s="227"/>
      <c r="AQ163" s="227"/>
      <c r="AR163" s="227"/>
      <c r="AS163" s="225"/>
      <c r="AT163" s="228"/>
      <c r="AU163" s="227"/>
      <c r="AV163" s="227"/>
      <c r="AW163" s="227"/>
      <c r="AX163" s="227"/>
      <c r="AY163" s="227"/>
      <c r="AZ163" s="227"/>
      <c r="BA163" s="227"/>
      <c r="BB163" s="227"/>
      <c r="BC163" s="227"/>
      <c r="BD163" s="227"/>
      <c r="BE163" s="225"/>
      <c r="BF163" s="228"/>
      <c r="BG163" s="227"/>
      <c r="BH163" s="227"/>
      <c r="BI163" s="227"/>
      <c r="BJ163" s="227"/>
      <c r="BK163" s="227"/>
      <c r="BL163" s="227"/>
      <c r="BM163" s="227"/>
      <c r="BN163" s="227"/>
      <c r="BO163" s="227"/>
      <c r="BP163" s="227"/>
      <c r="BQ163" s="225"/>
      <c r="BR163" s="228"/>
      <c r="BS163" s="227"/>
      <c r="BT163" s="227"/>
      <c r="BU163" s="227"/>
      <c r="BV163" s="227"/>
      <c r="BW163" s="227"/>
      <c r="BX163" s="227"/>
      <c r="BY163" s="227"/>
      <c r="BZ163" s="227"/>
      <c r="CA163" s="227"/>
      <c r="CB163" s="227"/>
      <c r="CC163" s="225"/>
      <c r="CD163" s="41"/>
    </row>
    <row r="164" spans="1:86" ht="30">
      <c r="A164" s="41"/>
      <c r="B164" s="75" t="s">
        <v>331</v>
      </c>
      <c r="C164" s="131" t="s">
        <v>934</v>
      </c>
      <c r="D164" s="132" t="s">
        <v>333</v>
      </c>
      <c r="E164" s="335">
        <v>528</v>
      </c>
      <c r="F164" s="231"/>
      <c r="G164" s="76">
        <f t="shared" si="82"/>
        <v>0</v>
      </c>
      <c r="H164" s="237"/>
      <c r="I164" s="239"/>
      <c r="J164" s="226"/>
      <c r="K164" s="227"/>
      <c r="L164" s="227"/>
      <c r="M164" s="227"/>
      <c r="N164" s="227"/>
      <c r="O164" s="227"/>
      <c r="P164" s="227"/>
      <c r="Q164" s="227"/>
      <c r="R164" s="227"/>
      <c r="S164" s="227"/>
      <c r="T164" s="227"/>
      <c r="U164" s="225"/>
      <c r="V164" s="226"/>
      <c r="W164" s="227"/>
      <c r="X164" s="227"/>
      <c r="Y164" s="227"/>
      <c r="Z164" s="227"/>
      <c r="AA164" s="227"/>
      <c r="AB164" s="227"/>
      <c r="AC164" s="227"/>
      <c r="AD164" s="227"/>
      <c r="AE164" s="227"/>
      <c r="AF164" s="227"/>
      <c r="AG164" s="225"/>
      <c r="AH164" s="228"/>
      <c r="AI164" s="227"/>
      <c r="AJ164" s="227"/>
      <c r="AK164" s="227"/>
      <c r="AL164" s="227"/>
      <c r="AM164" s="227"/>
      <c r="AN164" s="227"/>
      <c r="AO164" s="227"/>
      <c r="AP164" s="227"/>
      <c r="AQ164" s="227"/>
      <c r="AR164" s="227"/>
      <c r="AS164" s="225"/>
      <c r="AT164" s="228"/>
      <c r="AU164" s="227"/>
      <c r="AV164" s="227"/>
      <c r="AW164" s="227"/>
      <c r="AX164" s="227"/>
      <c r="AY164" s="227"/>
      <c r="AZ164" s="227"/>
      <c r="BA164" s="227"/>
      <c r="BB164" s="227"/>
      <c r="BC164" s="227"/>
      <c r="BD164" s="227"/>
      <c r="BE164" s="225"/>
      <c r="BF164" s="228"/>
      <c r="BG164" s="227"/>
      <c r="BH164" s="227"/>
      <c r="BI164" s="227"/>
      <c r="BJ164" s="227"/>
      <c r="BK164" s="227"/>
      <c r="BL164" s="227"/>
      <c r="BM164" s="227"/>
      <c r="BN164" s="227"/>
      <c r="BO164" s="227"/>
      <c r="BP164" s="227"/>
      <c r="BQ164" s="225"/>
      <c r="BR164" s="228"/>
      <c r="BS164" s="227"/>
      <c r="BT164" s="227"/>
      <c r="BU164" s="227"/>
      <c r="BV164" s="227"/>
      <c r="BW164" s="227"/>
      <c r="BX164" s="227"/>
      <c r="BY164" s="227"/>
      <c r="BZ164" s="227"/>
      <c r="CA164" s="227"/>
      <c r="CB164" s="227"/>
      <c r="CC164" s="225"/>
      <c r="CD164" s="41"/>
    </row>
    <row r="165" spans="1:86" ht="15">
      <c r="A165" s="41"/>
      <c r="B165" s="180" t="s">
        <v>334</v>
      </c>
      <c r="C165" s="181" t="s">
        <v>335</v>
      </c>
      <c r="D165" s="182" t="s">
        <v>631</v>
      </c>
      <c r="E165" s="334">
        <v>0</v>
      </c>
      <c r="F165" s="236"/>
      <c r="G165" s="189">
        <f t="shared" si="75"/>
        <v>0</v>
      </c>
      <c r="H165" s="237"/>
      <c r="I165" s="239"/>
      <c r="J165" s="237"/>
      <c r="K165" s="238"/>
      <c r="L165" s="238"/>
      <c r="M165" s="238"/>
      <c r="N165" s="238"/>
      <c r="O165" s="238"/>
      <c r="P165" s="238"/>
      <c r="Q165" s="238"/>
      <c r="R165" s="238"/>
      <c r="S165" s="238"/>
      <c r="T165" s="238"/>
      <c r="U165" s="239">
        <f t="shared" ref="U165:U167" si="83">G165/6</f>
        <v>0</v>
      </c>
      <c r="V165" s="237"/>
      <c r="W165" s="238"/>
      <c r="X165" s="238"/>
      <c r="Y165" s="238"/>
      <c r="Z165" s="238"/>
      <c r="AA165" s="238"/>
      <c r="AB165" s="238"/>
      <c r="AC165" s="238"/>
      <c r="AD165" s="238"/>
      <c r="AE165" s="238"/>
      <c r="AF165" s="238"/>
      <c r="AG165" s="239">
        <f t="shared" ref="AG165:AG167" si="84">G165/6</f>
        <v>0</v>
      </c>
      <c r="AH165" s="240"/>
      <c r="AI165" s="238"/>
      <c r="AJ165" s="238"/>
      <c r="AK165" s="238"/>
      <c r="AL165" s="238"/>
      <c r="AM165" s="238"/>
      <c r="AN165" s="238"/>
      <c r="AO165" s="238"/>
      <c r="AP165" s="238"/>
      <c r="AQ165" s="238"/>
      <c r="AR165" s="238"/>
      <c r="AS165" s="239">
        <f t="shared" ref="AS165:AS167" si="85">G165/6</f>
        <v>0</v>
      </c>
      <c r="AT165" s="240"/>
      <c r="AU165" s="238"/>
      <c r="AV165" s="238"/>
      <c r="AW165" s="238"/>
      <c r="AX165" s="238"/>
      <c r="AY165" s="238"/>
      <c r="AZ165" s="238"/>
      <c r="BA165" s="238"/>
      <c r="BB165" s="238"/>
      <c r="BC165" s="238"/>
      <c r="BD165" s="238"/>
      <c r="BE165" s="239">
        <f t="shared" ref="BE165:BE167" si="86">G165/6</f>
        <v>0</v>
      </c>
      <c r="BF165" s="240"/>
      <c r="BG165" s="238"/>
      <c r="BH165" s="238"/>
      <c r="BI165" s="238"/>
      <c r="BJ165" s="238"/>
      <c r="BK165" s="238"/>
      <c r="BL165" s="238"/>
      <c r="BM165" s="238"/>
      <c r="BN165" s="238"/>
      <c r="BO165" s="238"/>
      <c r="BP165" s="238"/>
      <c r="BQ165" s="239">
        <f t="shared" ref="BQ165:BQ167" si="87">G165/6</f>
        <v>0</v>
      </c>
      <c r="BR165" s="240"/>
      <c r="BS165" s="238"/>
      <c r="BT165" s="238"/>
      <c r="BU165" s="238"/>
      <c r="BV165" s="238"/>
      <c r="BW165" s="238"/>
      <c r="BX165" s="238"/>
      <c r="BY165" s="238"/>
      <c r="BZ165" s="238"/>
      <c r="CA165" s="238"/>
      <c r="CB165" s="238"/>
      <c r="CC165" s="239">
        <f t="shared" ref="CC165:CC167" si="88">G165-SUM(H165:CB165)</f>
        <v>0</v>
      </c>
      <c r="CD165" s="41"/>
      <c r="CH165" s="301"/>
    </row>
    <row r="166" spans="1:86" ht="30">
      <c r="A166" s="41"/>
      <c r="B166" s="180" t="s">
        <v>336</v>
      </c>
      <c r="C166" s="181" t="s">
        <v>337</v>
      </c>
      <c r="D166" s="182" t="s">
        <v>631</v>
      </c>
      <c r="E166" s="334">
        <v>0</v>
      </c>
      <c r="F166" s="236"/>
      <c r="G166" s="189">
        <f t="shared" si="75"/>
        <v>0</v>
      </c>
      <c r="H166" s="237"/>
      <c r="I166" s="239"/>
      <c r="J166" s="237"/>
      <c r="K166" s="238"/>
      <c r="L166" s="238"/>
      <c r="M166" s="238"/>
      <c r="N166" s="238"/>
      <c r="O166" s="238"/>
      <c r="P166" s="238"/>
      <c r="Q166" s="238"/>
      <c r="R166" s="238"/>
      <c r="S166" s="238"/>
      <c r="T166" s="238"/>
      <c r="U166" s="239">
        <f t="shared" si="83"/>
        <v>0</v>
      </c>
      <c r="V166" s="237"/>
      <c r="W166" s="238"/>
      <c r="X166" s="238"/>
      <c r="Y166" s="238"/>
      <c r="Z166" s="238"/>
      <c r="AA166" s="238"/>
      <c r="AB166" s="238"/>
      <c r="AC166" s="238"/>
      <c r="AD166" s="238"/>
      <c r="AE166" s="238"/>
      <c r="AF166" s="238"/>
      <c r="AG166" s="239">
        <f t="shared" si="84"/>
        <v>0</v>
      </c>
      <c r="AH166" s="240"/>
      <c r="AI166" s="238"/>
      <c r="AJ166" s="238"/>
      <c r="AK166" s="238"/>
      <c r="AL166" s="238"/>
      <c r="AM166" s="238"/>
      <c r="AN166" s="238"/>
      <c r="AO166" s="238"/>
      <c r="AP166" s="238"/>
      <c r="AQ166" s="238"/>
      <c r="AR166" s="238"/>
      <c r="AS166" s="239">
        <f t="shared" si="85"/>
        <v>0</v>
      </c>
      <c r="AT166" s="240"/>
      <c r="AU166" s="238"/>
      <c r="AV166" s="238"/>
      <c r="AW166" s="238"/>
      <c r="AX166" s="238"/>
      <c r="AY166" s="238"/>
      <c r="AZ166" s="238"/>
      <c r="BA166" s="238"/>
      <c r="BB166" s="238"/>
      <c r="BC166" s="238"/>
      <c r="BD166" s="238"/>
      <c r="BE166" s="239">
        <f t="shared" si="86"/>
        <v>0</v>
      </c>
      <c r="BF166" s="240"/>
      <c r="BG166" s="238"/>
      <c r="BH166" s="238"/>
      <c r="BI166" s="238"/>
      <c r="BJ166" s="238"/>
      <c r="BK166" s="238"/>
      <c r="BL166" s="238"/>
      <c r="BM166" s="238"/>
      <c r="BN166" s="238"/>
      <c r="BO166" s="238"/>
      <c r="BP166" s="238"/>
      <c r="BQ166" s="239">
        <f t="shared" si="87"/>
        <v>0</v>
      </c>
      <c r="BR166" s="240"/>
      <c r="BS166" s="238"/>
      <c r="BT166" s="238"/>
      <c r="BU166" s="238"/>
      <c r="BV166" s="238"/>
      <c r="BW166" s="238"/>
      <c r="BX166" s="238"/>
      <c r="BY166" s="238"/>
      <c r="BZ166" s="238"/>
      <c r="CA166" s="238"/>
      <c r="CB166" s="238"/>
      <c r="CC166" s="239">
        <f t="shared" si="88"/>
        <v>0</v>
      </c>
      <c r="CD166" s="41"/>
      <c r="CH166" s="301"/>
    </row>
    <row r="167" spans="1:86" ht="15">
      <c r="A167" s="41"/>
      <c r="B167" s="75" t="s">
        <v>338</v>
      </c>
      <c r="C167" s="131" t="s">
        <v>339</v>
      </c>
      <c r="D167" s="141" t="s">
        <v>243</v>
      </c>
      <c r="E167" s="335">
        <v>29</v>
      </c>
      <c r="F167" s="289"/>
      <c r="G167" s="288">
        <f t="shared" si="75"/>
        <v>0</v>
      </c>
      <c r="H167" s="237"/>
      <c r="I167" s="239"/>
      <c r="J167" s="237"/>
      <c r="K167" s="238"/>
      <c r="L167" s="238"/>
      <c r="M167" s="238"/>
      <c r="N167" s="238"/>
      <c r="O167" s="238"/>
      <c r="P167" s="238"/>
      <c r="Q167" s="238"/>
      <c r="R167" s="238"/>
      <c r="S167" s="238"/>
      <c r="T167" s="238"/>
      <c r="U167" s="239">
        <f t="shared" si="83"/>
        <v>0</v>
      </c>
      <c r="V167" s="237"/>
      <c r="W167" s="238"/>
      <c r="X167" s="238"/>
      <c r="Y167" s="238"/>
      <c r="Z167" s="238"/>
      <c r="AA167" s="238"/>
      <c r="AB167" s="238"/>
      <c r="AC167" s="238"/>
      <c r="AD167" s="238"/>
      <c r="AE167" s="238"/>
      <c r="AF167" s="238"/>
      <c r="AG167" s="239">
        <f t="shared" si="84"/>
        <v>0</v>
      </c>
      <c r="AH167" s="240"/>
      <c r="AI167" s="238"/>
      <c r="AJ167" s="238"/>
      <c r="AK167" s="238"/>
      <c r="AL167" s="238"/>
      <c r="AM167" s="238"/>
      <c r="AN167" s="238"/>
      <c r="AO167" s="238"/>
      <c r="AP167" s="238"/>
      <c r="AQ167" s="238"/>
      <c r="AR167" s="238"/>
      <c r="AS167" s="239">
        <f t="shared" si="85"/>
        <v>0</v>
      </c>
      <c r="AT167" s="240"/>
      <c r="AU167" s="238"/>
      <c r="AV167" s="238"/>
      <c r="AW167" s="238"/>
      <c r="AX167" s="238"/>
      <c r="AY167" s="238"/>
      <c r="AZ167" s="238"/>
      <c r="BA167" s="238"/>
      <c r="BB167" s="238"/>
      <c r="BC167" s="238"/>
      <c r="BD167" s="238"/>
      <c r="BE167" s="239">
        <f t="shared" si="86"/>
        <v>0</v>
      </c>
      <c r="BF167" s="240"/>
      <c r="BG167" s="238"/>
      <c r="BH167" s="238"/>
      <c r="BI167" s="238"/>
      <c r="BJ167" s="238"/>
      <c r="BK167" s="238"/>
      <c r="BL167" s="238"/>
      <c r="BM167" s="238"/>
      <c r="BN167" s="238"/>
      <c r="BO167" s="238"/>
      <c r="BP167" s="238"/>
      <c r="BQ167" s="239">
        <f t="shared" si="87"/>
        <v>0</v>
      </c>
      <c r="BR167" s="240"/>
      <c r="BS167" s="238"/>
      <c r="BT167" s="238"/>
      <c r="BU167" s="238"/>
      <c r="BV167" s="238"/>
      <c r="BW167" s="238"/>
      <c r="BX167" s="238"/>
      <c r="BY167" s="238"/>
      <c r="BZ167" s="238"/>
      <c r="CA167" s="238"/>
      <c r="CB167" s="238"/>
      <c r="CC167" s="239">
        <f t="shared" si="88"/>
        <v>0</v>
      </c>
      <c r="CD167" s="41"/>
    </row>
    <row r="168" spans="1:86" ht="15">
      <c r="A168" s="41"/>
      <c r="B168" s="123" t="s">
        <v>340</v>
      </c>
      <c r="C168" s="124" t="s">
        <v>341</v>
      </c>
      <c r="D168" s="125"/>
      <c r="E168" s="328"/>
      <c r="F168" s="260"/>
      <c r="G168" s="126">
        <f>SUM(G169:G170)</f>
        <v>0</v>
      </c>
      <c r="H168" s="127">
        <f>SUM(H169:H170)</f>
        <v>0</v>
      </c>
      <c r="I168" s="128">
        <f t="shared" ref="I168:BT168" si="89">SUM(I169:I170)</f>
        <v>0</v>
      </c>
      <c r="J168" s="127">
        <f t="shared" si="89"/>
        <v>0</v>
      </c>
      <c r="K168" s="129">
        <f t="shared" si="89"/>
        <v>0</v>
      </c>
      <c r="L168" s="129">
        <f t="shared" si="89"/>
        <v>0</v>
      </c>
      <c r="M168" s="129">
        <f t="shared" si="89"/>
        <v>0</v>
      </c>
      <c r="N168" s="129">
        <f t="shared" si="89"/>
        <v>0</v>
      </c>
      <c r="O168" s="129">
        <f t="shared" si="89"/>
        <v>0</v>
      </c>
      <c r="P168" s="129">
        <f t="shared" si="89"/>
        <v>0</v>
      </c>
      <c r="Q168" s="129">
        <f t="shared" si="89"/>
        <v>0</v>
      </c>
      <c r="R168" s="129">
        <f t="shared" si="89"/>
        <v>0</v>
      </c>
      <c r="S168" s="129">
        <f t="shared" si="89"/>
        <v>0</v>
      </c>
      <c r="T168" s="129">
        <f t="shared" si="89"/>
        <v>0</v>
      </c>
      <c r="U168" s="128">
        <f t="shared" si="89"/>
        <v>0</v>
      </c>
      <c r="V168" s="127">
        <f t="shared" si="89"/>
        <v>0</v>
      </c>
      <c r="W168" s="129">
        <f t="shared" si="89"/>
        <v>0</v>
      </c>
      <c r="X168" s="129">
        <f t="shared" si="89"/>
        <v>0</v>
      </c>
      <c r="Y168" s="129">
        <f t="shared" si="89"/>
        <v>0</v>
      </c>
      <c r="Z168" s="129">
        <f t="shared" si="89"/>
        <v>0</v>
      </c>
      <c r="AA168" s="129">
        <f t="shared" si="89"/>
        <v>0</v>
      </c>
      <c r="AB168" s="129">
        <f t="shared" si="89"/>
        <v>0</v>
      </c>
      <c r="AC168" s="129">
        <f t="shared" si="89"/>
        <v>0</v>
      </c>
      <c r="AD168" s="129">
        <f t="shared" si="89"/>
        <v>0</v>
      </c>
      <c r="AE168" s="129">
        <f t="shared" si="89"/>
        <v>0</v>
      </c>
      <c r="AF168" s="129">
        <f t="shared" si="89"/>
        <v>0</v>
      </c>
      <c r="AG168" s="128">
        <f t="shared" si="89"/>
        <v>0</v>
      </c>
      <c r="AH168" s="130">
        <f t="shared" si="89"/>
        <v>0</v>
      </c>
      <c r="AI168" s="129">
        <f t="shared" si="89"/>
        <v>0</v>
      </c>
      <c r="AJ168" s="129">
        <f t="shared" si="89"/>
        <v>0</v>
      </c>
      <c r="AK168" s="129">
        <f t="shared" si="89"/>
        <v>0</v>
      </c>
      <c r="AL168" s="129">
        <f t="shared" si="89"/>
        <v>0</v>
      </c>
      <c r="AM168" s="129">
        <f t="shared" si="89"/>
        <v>0</v>
      </c>
      <c r="AN168" s="129">
        <f t="shared" si="89"/>
        <v>0</v>
      </c>
      <c r="AO168" s="129">
        <f t="shared" si="89"/>
        <v>0</v>
      </c>
      <c r="AP168" s="129">
        <f t="shared" si="89"/>
        <v>0</v>
      </c>
      <c r="AQ168" s="129">
        <f t="shared" si="89"/>
        <v>0</v>
      </c>
      <c r="AR168" s="129">
        <f t="shared" si="89"/>
        <v>0</v>
      </c>
      <c r="AS168" s="128">
        <f t="shared" si="89"/>
        <v>0</v>
      </c>
      <c r="AT168" s="130">
        <f t="shared" si="89"/>
        <v>0</v>
      </c>
      <c r="AU168" s="129">
        <f t="shared" si="89"/>
        <v>0</v>
      </c>
      <c r="AV168" s="129">
        <f t="shared" si="89"/>
        <v>0</v>
      </c>
      <c r="AW168" s="129">
        <f t="shared" si="89"/>
        <v>0</v>
      </c>
      <c r="AX168" s="129">
        <f t="shared" si="89"/>
        <v>0</v>
      </c>
      <c r="AY168" s="129">
        <f t="shared" si="89"/>
        <v>0</v>
      </c>
      <c r="AZ168" s="129">
        <f t="shared" si="89"/>
        <v>0</v>
      </c>
      <c r="BA168" s="129">
        <f t="shared" si="89"/>
        <v>0</v>
      </c>
      <c r="BB168" s="129">
        <f t="shared" si="89"/>
        <v>0</v>
      </c>
      <c r="BC168" s="129">
        <f t="shared" si="89"/>
        <v>0</v>
      </c>
      <c r="BD168" s="129">
        <f t="shared" si="89"/>
        <v>0</v>
      </c>
      <c r="BE168" s="128">
        <f t="shared" si="89"/>
        <v>0</v>
      </c>
      <c r="BF168" s="130">
        <f t="shared" si="89"/>
        <v>0</v>
      </c>
      <c r="BG168" s="129">
        <f t="shared" si="89"/>
        <v>0</v>
      </c>
      <c r="BH168" s="129">
        <f t="shared" si="89"/>
        <v>0</v>
      </c>
      <c r="BI168" s="129">
        <f t="shared" si="89"/>
        <v>0</v>
      </c>
      <c r="BJ168" s="129">
        <f t="shared" si="89"/>
        <v>0</v>
      </c>
      <c r="BK168" s="129">
        <f t="shared" si="89"/>
        <v>0</v>
      </c>
      <c r="BL168" s="129">
        <f t="shared" si="89"/>
        <v>0</v>
      </c>
      <c r="BM168" s="129">
        <f t="shared" si="89"/>
        <v>0</v>
      </c>
      <c r="BN168" s="129">
        <f t="shared" si="89"/>
        <v>0</v>
      </c>
      <c r="BO168" s="129">
        <f t="shared" si="89"/>
        <v>0</v>
      </c>
      <c r="BP168" s="129">
        <f t="shared" si="89"/>
        <v>0</v>
      </c>
      <c r="BQ168" s="128">
        <f t="shared" si="89"/>
        <v>0</v>
      </c>
      <c r="BR168" s="130">
        <f t="shared" si="89"/>
        <v>0</v>
      </c>
      <c r="BS168" s="129">
        <f t="shared" si="89"/>
        <v>0</v>
      </c>
      <c r="BT168" s="129">
        <f t="shared" si="89"/>
        <v>0</v>
      </c>
      <c r="BU168" s="129">
        <f t="shared" ref="BU168:CC168" si="90">SUM(BU169:BU170)</f>
        <v>0</v>
      </c>
      <c r="BV168" s="129">
        <f t="shared" si="90"/>
        <v>0</v>
      </c>
      <c r="BW168" s="129">
        <f t="shared" si="90"/>
        <v>0</v>
      </c>
      <c r="BX168" s="129">
        <f t="shared" si="90"/>
        <v>0</v>
      </c>
      <c r="BY168" s="129">
        <f t="shared" si="90"/>
        <v>0</v>
      </c>
      <c r="BZ168" s="129">
        <f t="shared" si="90"/>
        <v>0</v>
      </c>
      <c r="CA168" s="129">
        <f t="shared" si="90"/>
        <v>0</v>
      </c>
      <c r="CB168" s="129">
        <f t="shared" si="90"/>
        <v>0</v>
      </c>
      <c r="CC168" s="128">
        <f t="shared" si="90"/>
        <v>0</v>
      </c>
      <c r="CD168" s="41" t="s">
        <v>54</v>
      </c>
    </row>
    <row r="169" spans="1:86" ht="15">
      <c r="A169" s="41"/>
      <c r="B169" s="75" t="s">
        <v>342</v>
      </c>
      <c r="C169" s="131" t="s">
        <v>343</v>
      </c>
      <c r="D169" s="132" t="s">
        <v>92</v>
      </c>
      <c r="E169" s="266">
        <v>1</v>
      </c>
      <c r="F169" s="223"/>
      <c r="G169" s="76">
        <f>+E169*F169</f>
        <v>0</v>
      </c>
      <c r="H169" s="237"/>
      <c r="I169" s="239"/>
      <c r="J169" s="237"/>
      <c r="K169" s="238"/>
      <c r="L169" s="238"/>
      <c r="M169" s="238"/>
      <c r="N169" s="238"/>
      <c r="O169" s="238"/>
      <c r="P169" s="238"/>
      <c r="Q169" s="238"/>
      <c r="R169" s="238"/>
      <c r="S169" s="238"/>
      <c r="T169" s="238"/>
      <c r="U169" s="239">
        <f>G169/2.5</f>
        <v>0</v>
      </c>
      <c r="V169" s="237"/>
      <c r="W169" s="238"/>
      <c r="X169" s="238"/>
      <c r="Y169" s="238"/>
      <c r="Z169" s="238"/>
      <c r="AA169" s="238"/>
      <c r="AB169" s="238"/>
      <c r="AC169" s="238"/>
      <c r="AD169" s="238"/>
      <c r="AE169" s="238"/>
      <c r="AF169" s="238"/>
      <c r="AG169" s="239">
        <f>G169/2.5</f>
        <v>0</v>
      </c>
      <c r="AH169" s="240"/>
      <c r="AI169" s="238"/>
      <c r="AJ169" s="238"/>
      <c r="AK169" s="238"/>
      <c r="AL169" s="238"/>
      <c r="AM169" s="238">
        <f>G169-SUM(J169:AL169)</f>
        <v>0</v>
      </c>
      <c r="AN169" s="238"/>
      <c r="AO169" s="238"/>
      <c r="AP169" s="238"/>
      <c r="AQ169" s="238"/>
      <c r="AR169" s="238"/>
      <c r="AS169" s="239"/>
      <c r="AT169" s="240"/>
      <c r="AU169" s="238"/>
      <c r="AV169" s="238"/>
      <c r="AW169" s="238"/>
      <c r="AX169" s="238"/>
      <c r="AY169" s="238"/>
      <c r="AZ169" s="238"/>
      <c r="BA169" s="238"/>
      <c r="BB169" s="238"/>
      <c r="BC169" s="238"/>
      <c r="BD169" s="238"/>
      <c r="BE169" s="239"/>
      <c r="BF169" s="240"/>
      <c r="BG169" s="238"/>
      <c r="BH169" s="238"/>
      <c r="BI169" s="238"/>
      <c r="BJ169" s="238"/>
      <c r="BK169" s="238"/>
      <c r="BL169" s="238"/>
      <c r="BM169" s="238"/>
      <c r="BN169" s="238"/>
      <c r="BO169" s="238"/>
      <c r="BP169" s="238"/>
      <c r="BQ169" s="239"/>
      <c r="BR169" s="240"/>
      <c r="BS169" s="238"/>
      <c r="BT169" s="238"/>
      <c r="BU169" s="238"/>
      <c r="BV169" s="238"/>
      <c r="BW169" s="238"/>
      <c r="BX169" s="238"/>
      <c r="BY169" s="238"/>
      <c r="BZ169" s="238"/>
      <c r="CA169" s="238"/>
      <c r="CB169" s="238"/>
      <c r="CC169" s="239">
        <f>G169-SUM(H169:CB169)</f>
        <v>0</v>
      </c>
      <c r="CD169" s="41" t="s">
        <v>54</v>
      </c>
    </row>
    <row r="170" spans="1:86" ht="15">
      <c r="A170" s="150"/>
      <c r="B170" s="143" t="s">
        <v>344</v>
      </c>
      <c r="C170" s="144" t="s">
        <v>345</v>
      </c>
      <c r="D170" s="141" t="s">
        <v>64</v>
      </c>
      <c r="E170" s="266">
        <v>72</v>
      </c>
      <c r="F170" s="231"/>
      <c r="G170" s="76">
        <f t="shared" ref="G170" si="91">+SUM(H170:CC170)</f>
        <v>0</v>
      </c>
      <c r="H170" s="237"/>
      <c r="I170" s="239"/>
      <c r="J170" s="226"/>
      <c r="K170" s="227"/>
      <c r="L170" s="227"/>
      <c r="M170" s="227"/>
      <c r="N170" s="227"/>
      <c r="O170" s="227"/>
      <c r="P170" s="227"/>
      <c r="Q170" s="227"/>
      <c r="R170" s="227"/>
      <c r="S170" s="227"/>
      <c r="T170" s="227"/>
      <c r="U170" s="225"/>
      <c r="V170" s="226"/>
      <c r="W170" s="227"/>
      <c r="X170" s="227"/>
      <c r="Y170" s="227"/>
      <c r="Z170" s="227"/>
      <c r="AA170" s="227"/>
      <c r="AB170" s="227"/>
      <c r="AC170" s="227"/>
      <c r="AD170" s="227"/>
      <c r="AE170" s="227"/>
      <c r="AF170" s="227"/>
      <c r="AG170" s="225"/>
      <c r="AH170" s="228"/>
      <c r="AI170" s="227"/>
      <c r="AJ170" s="227"/>
      <c r="AK170" s="227"/>
      <c r="AL170" s="227"/>
      <c r="AM170" s="227"/>
      <c r="AN170" s="227"/>
      <c r="AO170" s="227"/>
      <c r="AP170" s="227"/>
      <c r="AQ170" s="227"/>
      <c r="AR170" s="227"/>
      <c r="AS170" s="225"/>
      <c r="AT170" s="228"/>
      <c r="AU170" s="227"/>
      <c r="AV170" s="227"/>
      <c r="AW170" s="227"/>
      <c r="AX170" s="227"/>
      <c r="AY170" s="227"/>
      <c r="AZ170" s="227"/>
      <c r="BA170" s="227"/>
      <c r="BB170" s="227"/>
      <c r="BC170" s="227"/>
      <c r="BD170" s="227"/>
      <c r="BE170" s="225"/>
      <c r="BF170" s="228"/>
      <c r="BG170" s="227"/>
      <c r="BH170" s="227"/>
      <c r="BI170" s="227"/>
      <c r="BJ170" s="227"/>
      <c r="BK170" s="227"/>
      <c r="BL170" s="227"/>
      <c r="BM170" s="227"/>
      <c r="BN170" s="227"/>
      <c r="BO170" s="227"/>
      <c r="BP170" s="227"/>
      <c r="BQ170" s="225"/>
      <c r="BR170" s="228"/>
      <c r="BS170" s="227"/>
      <c r="BT170" s="227"/>
      <c r="BU170" s="227"/>
      <c r="BV170" s="227"/>
      <c r="BW170" s="227"/>
      <c r="BX170" s="227"/>
      <c r="BY170" s="227"/>
      <c r="BZ170" s="227"/>
      <c r="CA170" s="227"/>
      <c r="CB170" s="227"/>
      <c r="CC170" s="225"/>
      <c r="CD170" s="41" t="s">
        <v>54</v>
      </c>
    </row>
    <row r="171" spans="1:86" ht="15">
      <c r="A171" s="41"/>
      <c r="B171" s="123" t="s">
        <v>346</v>
      </c>
      <c r="C171" s="124" t="s">
        <v>347</v>
      </c>
      <c r="D171" s="125"/>
      <c r="E171" s="328"/>
      <c r="F171" s="260"/>
      <c r="G171" s="126">
        <f>G172</f>
        <v>0</v>
      </c>
      <c r="H171" s="127">
        <f>H172</f>
        <v>0</v>
      </c>
      <c r="I171" s="128">
        <f t="shared" ref="I171:BT171" si="92">I172</f>
        <v>0</v>
      </c>
      <c r="J171" s="127">
        <f t="shared" si="92"/>
        <v>0</v>
      </c>
      <c r="K171" s="129">
        <f t="shared" si="92"/>
        <v>0</v>
      </c>
      <c r="L171" s="129">
        <f t="shared" si="92"/>
        <v>0</v>
      </c>
      <c r="M171" s="129">
        <f t="shared" si="92"/>
        <v>0</v>
      </c>
      <c r="N171" s="129">
        <f t="shared" si="92"/>
        <v>0</v>
      </c>
      <c r="O171" s="129">
        <f t="shared" si="92"/>
        <v>0</v>
      </c>
      <c r="P171" s="129">
        <f t="shared" si="92"/>
        <v>0</v>
      </c>
      <c r="Q171" s="129">
        <f t="shared" si="92"/>
        <v>0</v>
      </c>
      <c r="R171" s="129">
        <f t="shared" si="92"/>
        <v>0</v>
      </c>
      <c r="S171" s="129">
        <f t="shared" si="92"/>
        <v>0</v>
      </c>
      <c r="T171" s="129">
        <f t="shared" si="92"/>
        <v>0</v>
      </c>
      <c r="U171" s="128">
        <f t="shared" si="92"/>
        <v>0</v>
      </c>
      <c r="V171" s="127">
        <f t="shared" si="92"/>
        <v>0</v>
      </c>
      <c r="W171" s="129">
        <f t="shared" si="92"/>
        <v>0</v>
      </c>
      <c r="X171" s="129">
        <f t="shared" si="92"/>
        <v>0</v>
      </c>
      <c r="Y171" s="129">
        <f t="shared" si="92"/>
        <v>0</v>
      </c>
      <c r="Z171" s="129">
        <f t="shared" si="92"/>
        <v>0</v>
      </c>
      <c r="AA171" s="129">
        <f t="shared" si="92"/>
        <v>0</v>
      </c>
      <c r="AB171" s="129">
        <f t="shared" si="92"/>
        <v>0</v>
      </c>
      <c r="AC171" s="129">
        <f t="shared" si="92"/>
        <v>0</v>
      </c>
      <c r="AD171" s="129">
        <f t="shared" si="92"/>
        <v>0</v>
      </c>
      <c r="AE171" s="129">
        <f t="shared" si="92"/>
        <v>0</v>
      </c>
      <c r="AF171" s="129">
        <f t="shared" si="92"/>
        <v>0</v>
      </c>
      <c r="AG171" s="128">
        <f t="shared" si="92"/>
        <v>0</v>
      </c>
      <c r="AH171" s="130">
        <f t="shared" si="92"/>
        <v>0</v>
      </c>
      <c r="AI171" s="129">
        <f t="shared" si="92"/>
        <v>0</v>
      </c>
      <c r="AJ171" s="129">
        <f t="shared" si="92"/>
        <v>0</v>
      </c>
      <c r="AK171" s="129">
        <f t="shared" si="92"/>
        <v>0</v>
      </c>
      <c r="AL171" s="129">
        <f t="shared" si="92"/>
        <v>0</v>
      </c>
      <c r="AM171" s="129">
        <f t="shared" si="92"/>
        <v>0</v>
      </c>
      <c r="AN171" s="129">
        <f t="shared" si="92"/>
        <v>0</v>
      </c>
      <c r="AO171" s="129">
        <f t="shared" si="92"/>
        <v>0</v>
      </c>
      <c r="AP171" s="129">
        <f t="shared" si="92"/>
        <v>0</v>
      </c>
      <c r="AQ171" s="129">
        <f t="shared" si="92"/>
        <v>0</v>
      </c>
      <c r="AR171" s="129">
        <f t="shared" si="92"/>
        <v>0</v>
      </c>
      <c r="AS171" s="128">
        <f t="shared" si="92"/>
        <v>0</v>
      </c>
      <c r="AT171" s="130">
        <f t="shared" si="92"/>
        <v>0</v>
      </c>
      <c r="AU171" s="129">
        <f t="shared" si="92"/>
        <v>0</v>
      </c>
      <c r="AV171" s="129">
        <f t="shared" si="92"/>
        <v>0</v>
      </c>
      <c r="AW171" s="129">
        <f t="shared" si="92"/>
        <v>0</v>
      </c>
      <c r="AX171" s="129">
        <f t="shared" si="92"/>
        <v>0</v>
      </c>
      <c r="AY171" s="129">
        <f t="shared" si="92"/>
        <v>0</v>
      </c>
      <c r="AZ171" s="129">
        <f t="shared" si="92"/>
        <v>0</v>
      </c>
      <c r="BA171" s="129">
        <f t="shared" si="92"/>
        <v>0</v>
      </c>
      <c r="BB171" s="129">
        <f t="shared" si="92"/>
        <v>0</v>
      </c>
      <c r="BC171" s="129">
        <f t="shared" si="92"/>
        <v>0</v>
      </c>
      <c r="BD171" s="129">
        <f t="shared" si="92"/>
        <v>0</v>
      </c>
      <c r="BE171" s="128">
        <f t="shared" si="92"/>
        <v>0</v>
      </c>
      <c r="BF171" s="130">
        <f t="shared" si="92"/>
        <v>0</v>
      </c>
      <c r="BG171" s="129">
        <f t="shared" si="92"/>
        <v>0</v>
      </c>
      <c r="BH171" s="129">
        <f t="shared" si="92"/>
        <v>0</v>
      </c>
      <c r="BI171" s="129">
        <f t="shared" si="92"/>
        <v>0</v>
      </c>
      <c r="BJ171" s="129">
        <f t="shared" si="92"/>
        <v>0</v>
      </c>
      <c r="BK171" s="129">
        <f t="shared" si="92"/>
        <v>0</v>
      </c>
      <c r="BL171" s="129">
        <f t="shared" si="92"/>
        <v>0</v>
      </c>
      <c r="BM171" s="129">
        <f t="shared" si="92"/>
        <v>0</v>
      </c>
      <c r="BN171" s="129">
        <f t="shared" si="92"/>
        <v>0</v>
      </c>
      <c r="BO171" s="129">
        <f t="shared" si="92"/>
        <v>0</v>
      </c>
      <c r="BP171" s="129">
        <f t="shared" si="92"/>
        <v>0</v>
      </c>
      <c r="BQ171" s="128">
        <f t="shared" si="92"/>
        <v>0</v>
      </c>
      <c r="BR171" s="130">
        <f t="shared" si="92"/>
        <v>0</v>
      </c>
      <c r="BS171" s="129">
        <f t="shared" si="92"/>
        <v>0</v>
      </c>
      <c r="BT171" s="129">
        <f t="shared" si="92"/>
        <v>0</v>
      </c>
      <c r="BU171" s="129">
        <f t="shared" ref="BU171:CC171" si="93">BU172</f>
        <v>0</v>
      </c>
      <c r="BV171" s="129">
        <f t="shared" si="93"/>
        <v>0</v>
      </c>
      <c r="BW171" s="129">
        <f t="shared" si="93"/>
        <v>0</v>
      </c>
      <c r="BX171" s="129">
        <f t="shared" si="93"/>
        <v>0</v>
      </c>
      <c r="BY171" s="129">
        <f t="shared" si="93"/>
        <v>0</v>
      </c>
      <c r="BZ171" s="129">
        <f t="shared" si="93"/>
        <v>0</v>
      </c>
      <c r="CA171" s="129">
        <f t="shared" si="93"/>
        <v>0</v>
      </c>
      <c r="CB171" s="129">
        <f t="shared" si="93"/>
        <v>0</v>
      </c>
      <c r="CC171" s="128">
        <f t="shared" si="93"/>
        <v>0</v>
      </c>
      <c r="CD171" s="41" t="s">
        <v>54</v>
      </c>
    </row>
    <row r="172" spans="1:86" ht="15">
      <c r="A172" s="150"/>
      <c r="B172" s="143" t="s">
        <v>348</v>
      </c>
      <c r="C172" s="144" t="s">
        <v>347</v>
      </c>
      <c r="D172" s="141" t="s">
        <v>64</v>
      </c>
      <c r="E172" s="266">
        <v>72</v>
      </c>
      <c r="F172" s="231"/>
      <c r="G172" s="76">
        <f>+SUM(H172:CC172)</f>
        <v>0</v>
      </c>
      <c r="H172" s="237"/>
      <c r="I172" s="239"/>
      <c r="J172" s="226"/>
      <c r="K172" s="227"/>
      <c r="L172" s="227"/>
      <c r="M172" s="227"/>
      <c r="N172" s="227"/>
      <c r="O172" s="227"/>
      <c r="P172" s="227"/>
      <c r="Q172" s="227"/>
      <c r="R172" s="227"/>
      <c r="S172" s="227"/>
      <c r="T172" s="227"/>
      <c r="U172" s="225"/>
      <c r="V172" s="226"/>
      <c r="W172" s="227"/>
      <c r="X172" s="227"/>
      <c r="Y172" s="227"/>
      <c r="Z172" s="227"/>
      <c r="AA172" s="227"/>
      <c r="AB172" s="227"/>
      <c r="AC172" s="227"/>
      <c r="AD172" s="227"/>
      <c r="AE172" s="227"/>
      <c r="AF172" s="227"/>
      <c r="AG172" s="225"/>
      <c r="AH172" s="228"/>
      <c r="AI172" s="227"/>
      <c r="AJ172" s="227"/>
      <c r="AK172" s="227"/>
      <c r="AL172" s="227"/>
      <c r="AM172" s="227"/>
      <c r="AN172" s="227"/>
      <c r="AO172" s="227"/>
      <c r="AP172" s="227"/>
      <c r="AQ172" s="227"/>
      <c r="AR172" s="227"/>
      <c r="AS172" s="225"/>
      <c r="AT172" s="228"/>
      <c r="AU172" s="227"/>
      <c r="AV172" s="227"/>
      <c r="AW172" s="227"/>
      <c r="AX172" s="227"/>
      <c r="AY172" s="227"/>
      <c r="AZ172" s="227"/>
      <c r="BA172" s="227"/>
      <c r="BB172" s="227"/>
      <c r="BC172" s="227"/>
      <c r="BD172" s="227"/>
      <c r="BE172" s="225"/>
      <c r="BF172" s="228"/>
      <c r="BG172" s="227"/>
      <c r="BH172" s="227"/>
      <c r="BI172" s="227"/>
      <c r="BJ172" s="227"/>
      <c r="BK172" s="227"/>
      <c r="BL172" s="227"/>
      <c r="BM172" s="227"/>
      <c r="BN172" s="227"/>
      <c r="BO172" s="227"/>
      <c r="BP172" s="227"/>
      <c r="BQ172" s="225"/>
      <c r="BR172" s="228"/>
      <c r="BS172" s="227"/>
      <c r="BT172" s="227"/>
      <c r="BU172" s="227"/>
      <c r="BV172" s="227"/>
      <c r="BW172" s="227"/>
      <c r="BX172" s="227"/>
      <c r="BY172" s="227"/>
      <c r="BZ172" s="227"/>
      <c r="CA172" s="227"/>
      <c r="CB172" s="227"/>
      <c r="CC172" s="225"/>
      <c r="CD172" s="41" t="s">
        <v>54</v>
      </c>
    </row>
    <row r="173" spans="1:86" ht="15">
      <c r="A173" s="41"/>
      <c r="B173" s="123" t="s">
        <v>349</v>
      </c>
      <c r="C173" s="124" t="s">
        <v>45</v>
      </c>
      <c r="D173" s="125"/>
      <c r="E173" s="328"/>
      <c r="F173" s="260"/>
      <c r="G173" s="126">
        <f t="shared" ref="G173:AL173" si="94">SUM(G174:G211)</f>
        <v>71680000</v>
      </c>
      <c r="H173" s="127">
        <f t="shared" si="94"/>
        <v>0</v>
      </c>
      <c r="I173" s="128">
        <f t="shared" si="94"/>
        <v>0</v>
      </c>
      <c r="J173" s="127">
        <f t="shared" si="94"/>
        <v>0</v>
      </c>
      <c r="K173" s="129">
        <f t="shared" si="94"/>
        <v>0</v>
      </c>
      <c r="L173" s="129">
        <f t="shared" si="94"/>
        <v>0</v>
      </c>
      <c r="M173" s="129">
        <f t="shared" si="94"/>
        <v>0</v>
      </c>
      <c r="N173" s="129">
        <f t="shared" si="94"/>
        <v>0</v>
      </c>
      <c r="O173" s="129">
        <f t="shared" si="94"/>
        <v>0</v>
      </c>
      <c r="P173" s="129">
        <f t="shared" si="94"/>
        <v>0</v>
      </c>
      <c r="Q173" s="129">
        <f t="shared" si="94"/>
        <v>0</v>
      </c>
      <c r="R173" s="129">
        <f t="shared" si="94"/>
        <v>0</v>
      </c>
      <c r="S173" s="129">
        <f t="shared" si="94"/>
        <v>0</v>
      </c>
      <c r="T173" s="129">
        <f t="shared" si="94"/>
        <v>0</v>
      </c>
      <c r="U173" s="128">
        <f t="shared" si="94"/>
        <v>11946666.68</v>
      </c>
      <c r="V173" s="127">
        <f t="shared" si="94"/>
        <v>0</v>
      </c>
      <c r="W173" s="129">
        <f t="shared" si="94"/>
        <v>0</v>
      </c>
      <c r="X173" s="129">
        <f t="shared" si="94"/>
        <v>0</v>
      </c>
      <c r="Y173" s="129">
        <f t="shared" si="94"/>
        <v>0</v>
      </c>
      <c r="Z173" s="129">
        <f t="shared" si="94"/>
        <v>0</v>
      </c>
      <c r="AA173" s="129">
        <f t="shared" si="94"/>
        <v>0</v>
      </c>
      <c r="AB173" s="129">
        <f t="shared" si="94"/>
        <v>0</v>
      </c>
      <c r="AC173" s="129">
        <f t="shared" si="94"/>
        <v>0</v>
      </c>
      <c r="AD173" s="129">
        <f t="shared" si="94"/>
        <v>0</v>
      </c>
      <c r="AE173" s="129">
        <f t="shared" si="94"/>
        <v>0</v>
      </c>
      <c r="AF173" s="129">
        <f t="shared" si="94"/>
        <v>0</v>
      </c>
      <c r="AG173" s="128">
        <f t="shared" si="94"/>
        <v>11946666.68</v>
      </c>
      <c r="AH173" s="130">
        <f t="shared" si="94"/>
        <v>0</v>
      </c>
      <c r="AI173" s="129">
        <f t="shared" si="94"/>
        <v>0</v>
      </c>
      <c r="AJ173" s="129">
        <f t="shared" si="94"/>
        <v>0</v>
      </c>
      <c r="AK173" s="129">
        <f t="shared" si="94"/>
        <v>0</v>
      </c>
      <c r="AL173" s="129">
        <f t="shared" si="94"/>
        <v>0</v>
      </c>
      <c r="AM173" s="129">
        <f t="shared" ref="AM173:BR173" si="95">SUM(AM174:AM211)</f>
        <v>0</v>
      </c>
      <c r="AN173" s="129">
        <f t="shared" si="95"/>
        <v>0</v>
      </c>
      <c r="AO173" s="129">
        <f t="shared" si="95"/>
        <v>0</v>
      </c>
      <c r="AP173" s="129">
        <f t="shared" si="95"/>
        <v>0</v>
      </c>
      <c r="AQ173" s="129">
        <f t="shared" si="95"/>
        <v>0</v>
      </c>
      <c r="AR173" s="129">
        <f t="shared" si="95"/>
        <v>0</v>
      </c>
      <c r="AS173" s="128">
        <f t="shared" si="95"/>
        <v>11946666.68</v>
      </c>
      <c r="AT173" s="130">
        <f t="shared" si="95"/>
        <v>0</v>
      </c>
      <c r="AU173" s="129">
        <f t="shared" si="95"/>
        <v>0</v>
      </c>
      <c r="AV173" s="129">
        <f t="shared" si="95"/>
        <v>0</v>
      </c>
      <c r="AW173" s="129">
        <f t="shared" si="95"/>
        <v>0</v>
      </c>
      <c r="AX173" s="129">
        <f t="shared" si="95"/>
        <v>0</v>
      </c>
      <c r="AY173" s="129">
        <f t="shared" si="95"/>
        <v>0</v>
      </c>
      <c r="AZ173" s="129">
        <f t="shared" si="95"/>
        <v>0</v>
      </c>
      <c r="BA173" s="129">
        <f t="shared" si="95"/>
        <v>0</v>
      </c>
      <c r="BB173" s="129">
        <f t="shared" si="95"/>
        <v>0</v>
      </c>
      <c r="BC173" s="129">
        <f t="shared" si="95"/>
        <v>0</v>
      </c>
      <c r="BD173" s="129">
        <f t="shared" si="95"/>
        <v>0</v>
      </c>
      <c r="BE173" s="128">
        <f t="shared" si="95"/>
        <v>11946666.68</v>
      </c>
      <c r="BF173" s="130">
        <f t="shared" si="95"/>
        <v>0</v>
      </c>
      <c r="BG173" s="129">
        <f t="shared" si="95"/>
        <v>0</v>
      </c>
      <c r="BH173" s="129">
        <f t="shared" si="95"/>
        <v>0</v>
      </c>
      <c r="BI173" s="129">
        <f t="shared" si="95"/>
        <v>0</v>
      </c>
      <c r="BJ173" s="129">
        <f t="shared" si="95"/>
        <v>0</v>
      </c>
      <c r="BK173" s="129">
        <f t="shared" si="95"/>
        <v>0</v>
      </c>
      <c r="BL173" s="129">
        <f t="shared" si="95"/>
        <v>0</v>
      </c>
      <c r="BM173" s="129">
        <f t="shared" si="95"/>
        <v>0</v>
      </c>
      <c r="BN173" s="129">
        <f t="shared" si="95"/>
        <v>0</v>
      </c>
      <c r="BO173" s="129">
        <f t="shared" si="95"/>
        <v>0</v>
      </c>
      <c r="BP173" s="129">
        <f t="shared" si="95"/>
        <v>0</v>
      </c>
      <c r="BQ173" s="128">
        <f t="shared" si="95"/>
        <v>11946666.68</v>
      </c>
      <c r="BR173" s="130">
        <f t="shared" si="95"/>
        <v>0</v>
      </c>
      <c r="BS173" s="129">
        <f t="shared" ref="BS173:CC173" si="96">SUM(BS174:BS211)</f>
        <v>0</v>
      </c>
      <c r="BT173" s="129">
        <f t="shared" si="96"/>
        <v>0</v>
      </c>
      <c r="BU173" s="129">
        <f t="shared" si="96"/>
        <v>0</v>
      </c>
      <c r="BV173" s="129">
        <f t="shared" si="96"/>
        <v>0</v>
      </c>
      <c r="BW173" s="129">
        <f t="shared" si="96"/>
        <v>0</v>
      </c>
      <c r="BX173" s="129">
        <f t="shared" si="96"/>
        <v>0</v>
      </c>
      <c r="BY173" s="129">
        <f t="shared" si="96"/>
        <v>0</v>
      </c>
      <c r="BZ173" s="129">
        <f t="shared" si="96"/>
        <v>0</v>
      </c>
      <c r="CA173" s="129">
        <f t="shared" si="96"/>
        <v>0</v>
      </c>
      <c r="CB173" s="129">
        <f t="shared" si="96"/>
        <v>0</v>
      </c>
      <c r="CC173" s="128">
        <f t="shared" si="96"/>
        <v>11946666.6</v>
      </c>
      <c r="CD173" s="41" t="s">
        <v>54</v>
      </c>
    </row>
    <row r="174" spans="1:86" ht="15">
      <c r="A174" s="150"/>
      <c r="B174" s="75" t="s">
        <v>350</v>
      </c>
      <c r="C174" s="145" t="str">
        <f>"Provisional Sum for the repair of Employer's Assets (" &amp; TEXT(F174,"### ###") &amp;")"</f>
        <v>Provisional Sum for the repair of Employer's Assets (6 000 000)</v>
      </c>
      <c r="D174" s="146" t="s">
        <v>351</v>
      </c>
      <c r="E174" s="336">
        <v>1</v>
      </c>
      <c r="F174" s="78">
        <v>6000000</v>
      </c>
      <c r="G174" s="76">
        <f t="shared" ref="G174:G197" si="97">+E174*F174</f>
        <v>6000000</v>
      </c>
      <c r="H174" s="241"/>
      <c r="I174" s="242"/>
      <c r="J174" s="237"/>
      <c r="K174" s="238"/>
      <c r="L174" s="238"/>
      <c r="M174" s="238"/>
      <c r="N174" s="238"/>
      <c r="O174" s="238"/>
      <c r="P174" s="238"/>
      <c r="Q174" s="238"/>
      <c r="R174" s="238"/>
      <c r="S174" s="238"/>
      <c r="T174" s="238"/>
      <c r="U174" s="239">
        <f t="shared" ref="U174" si="98">G174/6</f>
        <v>1000000</v>
      </c>
      <c r="V174" s="237"/>
      <c r="W174" s="238"/>
      <c r="X174" s="238"/>
      <c r="Y174" s="238"/>
      <c r="Z174" s="238"/>
      <c r="AA174" s="238"/>
      <c r="AB174" s="238"/>
      <c r="AC174" s="238"/>
      <c r="AD174" s="238"/>
      <c r="AE174" s="238"/>
      <c r="AF174" s="238"/>
      <c r="AG174" s="239">
        <f t="shared" ref="AG174" si="99">G174/6</f>
        <v>1000000</v>
      </c>
      <c r="AH174" s="240"/>
      <c r="AI174" s="238"/>
      <c r="AJ174" s="238"/>
      <c r="AK174" s="238"/>
      <c r="AL174" s="238"/>
      <c r="AM174" s="238"/>
      <c r="AN174" s="238"/>
      <c r="AO174" s="238"/>
      <c r="AP174" s="238"/>
      <c r="AQ174" s="238"/>
      <c r="AR174" s="238"/>
      <c r="AS174" s="239">
        <f t="shared" ref="AS174" si="100">G174/6</f>
        <v>1000000</v>
      </c>
      <c r="AT174" s="240"/>
      <c r="AU174" s="238"/>
      <c r="AV174" s="238"/>
      <c r="AW174" s="238"/>
      <c r="AX174" s="238"/>
      <c r="AY174" s="238"/>
      <c r="AZ174" s="238"/>
      <c r="BA174" s="238"/>
      <c r="BB174" s="238"/>
      <c r="BC174" s="238"/>
      <c r="BD174" s="238"/>
      <c r="BE174" s="239">
        <f t="shared" ref="BE174" si="101">G174/6</f>
        <v>1000000</v>
      </c>
      <c r="BF174" s="240"/>
      <c r="BG174" s="238"/>
      <c r="BH174" s="238"/>
      <c r="BI174" s="238"/>
      <c r="BJ174" s="238"/>
      <c r="BK174" s="238"/>
      <c r="BL174" s="238"/>
      <c r="BM174" s="238"/>
      <c r="BN174" s="238"/>
      <c r="BO174" s="238"/>
      <c r="BP174" s="238"/>
      <c r="BQ174" s="239">
        <f t="shared" ref="BQ174" si="102">G174/6</f>
        <v>1000000</v>
      </c>
      <c r="BR174" s="240"/>
      <c r="BS174" s="238"/>
      <c r="BT174" s="238"/>
      <c r="BU174" s="238"/>
      <c r="BV174" s="238"/>
      <c r="BW174" s="238"/>
      <c r="BX174" s="238"/>
      <c r="BY174" s="238"/>
      <c r="BZ174" s="238"/>
      <c r="CA174" s="238"/>
      <c r="CB174" s="238"/>
      <c r="CC174" s="239">
        <f t="shared" ref="CC174" si="103">G174-SUM(H174:CB174)</f>
        <v>1000000</v>
      </c>
      <c r="CD174" s="41" t="s">
        <v>54</v>
      </c>
    </row>
    <row r="175" spans="1:86" ht="15">
      <c r="A175" s="41"/>
      <c r="B175" s="147" t="s">
        <v>352</v>
      </c>
      <c r="C175" s="148" t="str">
        <f>"Provision for overhead charges + profit in respect to A-10001-a (" &amp; TEXT(F175,"###%") &amp; ")"</f>
        <v>Provision for overhead charges + profit in respect to A-10001-a (%)</v>
      </c>
      <c r="D175" s="149" t="s">
        <v>353</v>
      </c>
      <c r="E175" s="337">
        <f>+G174</f>
        <v>6000000</v>
      </c>
      <c r="F175" s="356"/>
      <c r="G175" s="76">
        <f>+E175*F175</f>
        <v>0</v>
      </c>
      <c r="H175" s="241"/>
      <c r="I175" s="242"/>
      <c r="J175" s="237"/>
      <c r="K175" s="238"/>
      <c r="L175" s="238"/>
      <c r="M175" s="238"/>
      <c r="N175" s="238"/>
      <c r="O175" s="238"/>
      <c r="P175" s="238"/>
      <c r="Q175" s="238"/>
      <c r="R175" s="238"/>
      <c r="S175" s="238"/>
      <c r="T175" s="238"/>
      <c r="U175" s="239">
        <f>G175/6</f>
        <v>0</v>
      </c>
      <c r="V175" s="237"/>
      <c r="W175" s="238"/>
      <c r="X175" s="238"/>
      <c r="Y175" s="238"/>
      <c r="Z175" s="238"/>
      <c r="AA175" s="238"/>
      <c r="AB175" s="238"/>
      <c r="AC175" s="238"/>
      <c r="AD175" s="238"/>
      <c r="AE175" s="238"/>
      <c r="AF175" s="238"/>
      <c r="AG175" s="239">
        <f>G175/6</f>
        <v>0</v>
      </c>
      <c r="AH175" s="240"/>
      <c r="AI175" s="238"/>
      <c r="AJ175" s="238"/>
      <c r="AK175" s="238"/>
      <c r="AL175" s="238"/>
      <c r="AM175" s="238"/>
      <c r="AN175" s="238"/>
      <c r="AO175" s="238"/>
      <c r="AP175" s="238"/>
      <c r="AQ175" s="238"/>
      <c r="AR175" s="238"/>
      <c r="AS175" s="239">
        <f>G175/6</f>
        <v>0</v>
      </c>
      <c r="AT175" s="240"/>
      <c r="AU175" s="238"/>
      <c r="AV175" s="238"/>
      <c r="AW175" s="238"/>
      <c r="AX175" s="238"/>
      <c r="AY175" s="238"/>
      <c r="AZ175" s="238"/>
      <c r="BA175" s="238"/>
      <c r="BB175" s="238"/>
      <c r="BC175" s="238"/>
      <c r="BD175" s="238"/>
      <c r="BE175" s="239">
        <f>G175/6</f>
        <v>0</v>
      </c>
      <c r="BF175" s="240"/>
      <c r="BG175" s="238"/>
      <c r="BH175" s="238"/>
      <c r="BI175" s="238"/>
      <c r="BJ175" s="238"/>
      <c r="BK175" s="238"/>
      <c r="BL175" s="238"/>
      <c r="BM175" s="238"/>
      <c r="BN175" s="238"/>
      <c r="BO175" s="238"/>
      <c r="BP175" s="238"/>
      <c r="BQ175" s="239">
        <f>G175/6</f>
        <v>0</v>
      </c>
      <c r="BR175" s="240"/>
      <c r="BS175" s="238"/>
      <c r="BT175" s="238"/>
      <c r="BU175" s="238"/>
      <c r="BV175" s="238"/>
      <c r="BW175" s="238"/>
      <c r="BX175" s="238"/>
      <c r="BY175" s="238"/>
      <c r="BZ175" s="238"/>
      <c r="CA175" s="238"/>
      <c r="CB175" s="238"/>
      <c r="CC175" s="239">
        <f>G175-SUM(H175:CB175)</f>
        <v>0</v>
      </c>
      <c r="CD175" s="41" t="s">
        <v>54</v>
      </c>
    </row>
    <row r="176" spans="1:86" ht="15">
      <c r="A176" s="150"/>
      <c r="B176" s="75" t="s">
        <v>354</v>
      </c>
      <c r="C176" s="145" t="str">
        <f>"Provisional Sum for the repair of Electrical and Mechanical Assets (" &amp; TEXT(F176,"# ### ###") &amp;")"</f>
        <v>Provisional Sum for the repair of Electrical and Mechanical Assets (1 350 000)</v>
      </c>
      <c r="D176" s="146" t="s">
        <v>351</v>
      </c>
      <c r="E176" s="336">
        <v>1</v>
      </c>
      <c r="F176" s="78">
        <v>1350000</v>
      </c>
      <c r="G176" s="76">
        <f t="shared" si="97"/>
        <v>1350000</v>
      </c>
      <c r="H176" s="241"/>
      <c r="I176" s="242"/>
      <c r="J176" s="237"/>
      <c r="K176" s="238"/>
      <c r="L176" s="238"/>
      <c r="M176" s="238"/>
      <c r="N176" s="238"/>
      <c r="O176" s="238"/>
      <c r="P176" s="238"/>
      <c r="Q176" s="238"/>
      <c r="R176" s="238"/>
      <c r="S176" s="238"/>
      <c r="T176" s="238"/>
      <c r="U176" s="239">
        <f t="shared" ref="U176" si="104">G176/6</f>
        <v>225000</v>
      </c>
      <c r="V176" s="237"/>
      <c r="W176" s="238"/>
      <c r="X176" s="238"/>
      <c r="Y176" s="238"/>
      <c r="Z176" s="238"/>
      <c r="AA176" s="238"/>
      <c r="AB176" s="238"/>
      <c r="AC176" s="238"/>
      <c r="AD176" s="238"/>
      <c r="AE176" s="238"/>
      <c r="AF176" s="238"/>
      <c r="AG176" s="239">
        <f t="shared" ref="AG176" si="105">G176/6</f>
        <v>225000</v>
      </c>
      <c r="AH176" s="240"/>
      <c r="AI176" s="238"/>
      <c r="AJ176" s="238"/>
      <c r="AK176" s="238"/>
      <c r="AL176" s="238"/>
      <c r="AM176" s="238"/>
      <c r="AN176" s="238"/>
      <c r="AO176" s="238"/>
      <c r="AP176" s="238"/>
      <c r="AQ176" s="238"/>
      <c r="AR176" s="238"/>
      <c r="AS176" s="239">
        <f t="shared" ref="AS176" si="106">G176/6</f>
        <v>225000</v>
      </c>
      <c r="AT176" s="240"/>
      <c r="AU176" s="238"/>
      <c r="AV176" s="238"/>
      <c r="AW176" s="238"/>
      <c r="AX176" s="238"/>
      <c r="AY176" s="238"/>
      <c r="AZ176" s="238"/>
      <c r="BA176" s="238"/>
      <c r="BB176" s="238"/>
      <c r="BC176" s="238"/>
      <c r="BD176" s="238"/>
      <c r="BE176" s="239">
        <f t="shared" ref="BE176" si="107">G176/6</f>
        <v>225000</v>
      </c>
      <c r="BF176" s="240"/>
      <c r="BG176" s="238"/>
      <c r="BH176" s="238"/>
      <c r="BI176" s="238"/>
      <c r="BJ176" s="238"/>
      <c r="BK176" s="238"/>
      <c r="BL176" s="238"/>
      <c r="BM176" s="238"/>
      <c r="BN176" s="238"/>
      <c r="BO176" s="238"/>
      <c r="BP176" s="238"/>
      <c r="BQ176" s="239">
        <f t="shared" ref="BQ176" si="108">G176/6</f>
        <v>225000</v>
      </c>
      <c r="BR176" s="240"/>
      <c r="BS176" s="238"/>
      <c r="BT176" s="238"/>
      <c r="BU176" s="238"/>
      <c r="BV176" s="238"/>
      <c r="BW176" s="238"/>
      <c r="BX176" s="238"/>
      <c r="BY176" s="238"/>
      <c r="BZ176" s="238"/>
      <c r="CA176" s="238"/>
      <c r="CB176" s="238"/>
      <c r="CC176" s="239">
        <f t="shared" ref="CC176" si="109">G176-SUM(H176:CB176)</f>
        <v>225000</v>
      </c>
      <c r="CD176" s="41" t="s">
        <v>54</v>
      </c>
    </row>
    <row r="177" spans="1:82" ht="15">
      <c r="A177" s="41"/>
      <c r="B177" s="147" t="s">
        <v>355</v>
      </c>
      <c r="C177" s="148" t="str">
        <f>"Provision for the overhead charges + profit in respect to A-10002-a (" &amp; TEXT(F177,"###%") &amp; ")"</f>
        <v>Provision for the overhead charges + profit in respect to A-10002-a (%)</v>
      </c>
      <c r="D177" s="149" t="s">
        <v>353</v>
      </c>
      <c r="E177" s="337">
        <f t="shared" ref="E177" si="110">+G176</f>
        <v>1350000</v>
      </c>
      <c r="F177" s="356"/>
      <c r="G177" s="76">
        <f>+E177*F177</f>
        <v>0</v>
      </c>
      <c r="H177" s="241"/>
      <c r="I177" s="242"/>
      <c r="J177" s="237"/>
      <c r="K177" s="238"/>
      <c r="L177" s="238"/>
      <c r="M177" s="238"/>
      <c r="N177" s="238"/>
      <c r="O177" s="238"/>
      <c r="P177" s="238"/>
      <c r="Q177" s="238"/>
      <c r="R177" s="238"/>
      <c r="S177" s="238"/>
      <c r="T177" s="238"/>
      <c r="U177" s="239">
        <f>G177/6</f>
        <v>0</v>
      </c>
      <c r="V177" s="237"/>
      <c r="W177" s="238"/>
      <c r="X177" s="238"/>
      <c r="Y177" s="238"/>
      <c r="Z177" s="238"/>
      <c r="AA177" s="238"/>
      <c r="AB177" s="238"/>
      <c r="AC177" s="238"/>
      <c r="AD177" s="238"/>
      <c r="AE177" s="238"/>
      <c r="AF177" s="238"/>
      <c r="AG177" s="239">
        <f>G177/6</f>
        <v>0</v>
      </c>
      <c r="AH177" s="240"/>
      <c r="AI177" s="238"/>
      <c r="AJ177" s="238"/>
      <c r="AK177" s="238"/>
      <c r="AL177" s="238"/>
      <c r="AM177" s="238"/>
      <c r="AN177" s="238"/>
      <c r="AO177" s="238"/>
      <c r="AP177" s="238"/>
      <c r="AQ177" s="238"/>
      <c r="AR177" s="238"/>
      <c r="AS177" s="239">
        <f>G177/6</f>
        <v>0</v>
      </c>
      <c r="AT177" s="240"/>
      <c r="AU177" s="238"/>
      <c r="AV177" s="238"/>
      <c r="AW177" s="238"/>
      <c r="AX177" s="238"/>
      <c r="AY177" s="238"/>
      <c r="AZ177" s="238"/>
      <c r="BA177" s="238"/>
      <c r="BB177" s="238"/>
      <c r="BC177" s="238"/>
      <c r="BD177" s="238"/>
      <c r="BE177" s="239">
        <f>G177/6</f>
        <v>0</v>
      </c>
      <c r="BF177" s="240"/>
      <c r="BG177" s="238"/>
      <c r="BH177" s="238"/>
      <c r="BI177" s="238"/>
      <c r="BJ177" s="238"/>
      <c r="BK177" s="238"/>
      <c r="BL177" s="238"/>
      <c r="BM177" s="238"/>
      <c r="BN177" s="238"/>
      <c r="BO177" s="238"/>
      <c r="BP177" s="238"/>
      <c r="BQ177" s="239">
        <f>G177/6</f>
        <v>0</v>
      </c>
      <c r="BR177" s="240"/>
      <c r="BS177" s="238"/>
      <c r="BT177" s="238"/>
      <c r="BU177" s="238"/>
      <c r="BV177" s="238"/>
      <c r="BW177" s="238"/>
      <c r="BX177" s="238"/>
      <c r="BY177" s="238"/>
      <c r="BZ177" s="238"/>
      <c r="CA177" s="238"/>
      <c r="CB177" s="238"/>
      <c r="CC177" s="239">
        <f>G177-SUM(H177:CB177)</f>
        <v>0</v>
      </c>
      <c r="CD177" s="41" t="s">
        <v>54</v>
      </c>
    </row>
    <row r="178" spans="1:82" ht="15">
      <c r="A178" s="150"/>
      <c r="B178" s="75" t="s">
        <v>356</v>
      </c>
      <c r="C178" s="145" t="str">
        <f>"Provisional Sum for the repair of Toll System Assets (" &amp; TEXT(F178,"### ###") &amp;")"</f>
        <v>Provisional Sum for the repair of Toll System Assets (450 000)</v>
      </c>
      <c r="D178" s="146" t="s">
        <v>351</v>
      </c>
      <c r="E178" s="336">
        <v>1</v>
      </c>
      <c r="F178" s="78">
        <v>450000</v>
      </c>
      <c r="G178" s="76">
        <f t="shared" si="97"/>
        <v>450000</v>
      </c>
      <c r="H178" s="241"/>
      <c r="I178" s="242"/>
      <c r="J178" s="237"/>
      <c r="K178" s="238"/>
      <c r="L178" s="238"/>
      <c r="M178" s="238"/>
      <c r="N178" s="238"/>
      <c r="O178" s="238"/>
      <c r="P178" s="238"/>
      <c r="Q178" s="238"/>
      <c r="R178" s="238"/>
      <c r="S178" s="238"/>
      <c r="T178" s="238"/>
      <c r="U178" s="239">
        <f t="shared" ref="U178" si="111">G178/6</f>
        <v>75000</v>
      </c>
      <c r="V178" s="237"/>
      <c r="W178" s="238"/>
      <c r="X178" s="238"/>
      <c r="Y178" s="238"/>
      <c r="Z178" s="238"/>
      <c r="AA178" s="238"/>
      <c r="AB178" s="238"/>
      <c r="AC178" s="238"/>
      <c r="AD178" s="238"/>
      <c r="AE178" s="238"/>
      <c r="AF178" s="238"/>
      <c r="AG178" s="239">
        <f t="shared" ref="AG178" si="112">G178/6</f>
        <v>75000</v>
      </c>
      <c r="AH178" s="240"/>
      <c r="AI178" s="238"/>
      <c r="AJ178" s="238"/>
      <c r="AK178" s="238"/>
      <c r="AL178" s="238"/>
      <c r="AM178" s="238"/>
      <c r="AN178" s="238"/>
      <c r="AO178" s="238"/>
      <c r="AP178" s="238"/>
      <c r="AQ178" s="238"/>
      <c r="AR178" s="238"/>
      <c r="AS178" s="239">
        <f t="shared" ref="AS178" si="113">G178/6</f>
        <v>75000</v>
      </c>
      <c r="AT178" s="240"/>
      <c r="AU178" s="238"/>
      <c r="AV178" s="238"/>
      <c r="AW178" s="238"/>
      <c r="AX178" s="238"/>
      <c r="AY178" s="238"/>
      <c r="AZ178" s="238"/>
      <c r="BA178" s="238"/>
      <c r="BB178" s="238"/>
      <c r="BC178" s="238"/>
      <c r="BD178" s="238"/>
      <c r="BE178" s="239">
        <f t="shared" ref="BE178" si="114">G178/6</f>
        <v>75000</v>
      </c>
      <c r="BF178" s="240"/>
      <c r="BG178" s="238"/>
      <c r="BH178" s="238"/>
      <c r="BI178" s="238"/>
      <c r="BJ178" s="238"/>
      <c r="BK178" s="238"/>
      <c r="BL178" s="238"/>
      <c r="BM178" s="238"/>
      <c r="BN178" s="238"/>
      <c r="BO178" s="238"/>
      <c r="BP178" s="238"/>
      <c r="BQ178" s="239">
        <f t="shared" ref="BQ178" si="115">G178/6</f>
        <v>75000</v>
      </c>
      <c r="BR178" s="240"/>
      <c r="BS178" s="238"/>
      <c r="BT178" s="238"/>
      <c r="BU178" s="238"/>
      <c r="BV178" s="238"/>
      <c r="BW178" s="238"/>
      <c r="BX178" s="238"/>
      <c r="BY178" s="238"/>
      <c r="BZ178" s="238"/>
      <c r="CA178" s="238"/>
      <c r="CB178" s="238"/>
      <c r="CC178" s="239">
        <f t="shared" ref="CC178" si="116">G178-SUM(H178:CB178)</f>
        <v>75000</v>
      </c>
      <c r="CD178" s="41" t="s">
        <v>54</v>
      </c>
    </row>
    <row r="179" spans="1:82" ht="15">
      <c r="A179" s="41"/>
      <c r="B179" s="147" t="s">
        <v>357</v>
      </c>
      <c r="C179" s="148" t="str">
        <f>"Provision for the overhead charges + profit in respect to A-10003-a (" &amp; TEXT(F179,"###%") &amp; ")"</f>
        <v>Provision for the overhead charges + profit in respect to A-10003-a (%)</v>
      </c>
      <c r="D179" s="149" t="s">
        <v>353</v>
      </c>
      <c r="E179" s="337">
        <f t="shared" ref="E179" si="117">+G178</f>
        <v>450000</v>
      </c>
      <c r="F179" s="356"/>
      <c r="G179" s="76">
        <f>+E179*F179</f>
        <v>0</v>
      </c>
      <c r="H179" s="241"/>
      <c r="I179" s="242"/>
      <c r="J179" s="237"/>
      <c r="K179" s="238"/>
      <c r="L179" s="238"/>
      <c r="M179" s="238"/>
      <c r="N179" s="238"/>
      <c r="O179" s="238"/>
      <c r="P179" s="238"/>
      <c r="Q179" s="238"/>
      <c r="R179" s="238"/>
      <c r="S179" s="238"/>
      <c r="T179" s="238"/>
      <c r="U179" s="239">
        <f>G179/6</f>
        <v>0</v>
      </c>
      <c r="V179" s="237"/>
      <c r="W179" s="238"/>
      <c r="X179" s="238"/>
      <c r="Y179" s="238"/>
      <c r="Z179" s="238"/>
      <c r="AA179" s="238"/>
      <c r="AB179" s="238"/>
      <c r="AC179" s="238"/>
      <c r="AD179" s="238"/>
      <c r="AE179" s="238"/>
      <c r="AF179" s="238"/>
      <c r="AG179" s="239">
        <f>G179/6</f>
        <v>0</v>
      </c>
      <c r="AH179" s="240"/>
      <c r="AI179" s="238"/>
      <c r="AJ179" s="238"/>
      <c r="AK179" s="238"/>
      <c r="AL179" s="238"/>
      <c r="AM179" s="238"/>
      <c r="AN179" s="238"/>
      <c r="AO179" s="238"/>
      <c r="AP179" s="238"/>
      <c r="AQ179" s="238"/>
      <c r="AR179" s="238"/>
      <c r="AS179" s="239">
        <f>G179/6</f>
        <v>0</v>
      </c>
      <c r="AT179" s="240"/>
      <c r="AU179" s="238"/>
      <c r="AV179" s="238"/>
      <c r="AW179" s="238"/>
      <c r="AX179" s="238"/>
      <c r="AY179" s="238"/>
      <c r="AZ179" s="238"/>
      <c r="BA179" s="238"/>
      <c r="BB179" s="238"/>
      <c r="BC179" s="238"/>
      <c r="BD179" s="238"/>
      <c r="BE179" s="239">
        <f>G179/6</f>
        <v>0</v>
      </c>
      <c r="BF179" s="240"/>
      <c r="BG179" s="238"/>
      <c r="BH179" s="238"/>
      <c r="BI179" s="238"/>
      <c r="BJ179" s="238"/>
      <c r="BK179" s="238"/>
      <c r="BL179" s="238"/>
      <c r="BM179" s="238"/>
      <c r="BN179" s="238"/>
      <c r="BO179" s="238"/>
      <c r="BP179" s="238"/>
      <c r="BQ179" s="239">
        <f>G179/6</f>
        <v>0</v>
      </c>
      <c r="BR179" s="240"/>
      <c r="BS179" s="238"/>
      <c r="BT179" s="238"/>
      <c r="BU179" s="238"/>
      <c r="BV179" s="238"/>
      <c r="BW179" s="238"/>
      <c r="BX179" s="238"/>
      <c r="BY179" s="238"/>
      <c r="BZ179" s="238"/>
      <c r="CA179" s="238"/>
      <c r="CB179" s="238"/>
      <c r="CC179" s="239">
        <f>G179-SUM(H179:CB179)</f>
        <v>0</v>
      </c>
      <c r="CD179" s="41" t="s">
        <v>54</v>
      </c>
    </row>
    <row r="180" spans="1:82" ht="25" customHeight="1">
      <c r="A180" s="150"/>
      <c r="B180" s="75" t="s">
        <v>358</v>
      </c>
      <c r="C180" s="145" t="str">
        <f>"Provisional Sum for Community Participation as described in project document (Volume 3 Book 1)(if triggered)  (" &amp; TEXT(F180,"### ###") &amp;")"</f>
        <v>Provisional Sum for Community Participation as described in project document (Volume 3 Book 1)(if triggered)  (90 000)</v>
      </c>
      <c r="D180" s="146" t="s">
        <v>351</v>
      </c>
      <c r="E180" s="336">
        <v>1</v>
      </c>
      <c r="F180" s="78">
        <v>90000</v>
      </c>
      <c r="G180" s="76">
        <f t="shared" si="97"/>
        <v>90000</v>
      </c>
      <c r="H180" s="241"/>
      <c r="I180" s="242"/>
      <c r="J180" s="237"/>
      <c r="K180" s="238"/>
      <c r="L180" s="238"/>
      <c r="M180" s="238"/>
      <c r="N180" s="238"/>
      <c r="O180" s="238"/>
      <c r="P180" s="238"/>
      <c r="Q180" s="238"/>
      <c r="R180" s="238"/>
      <c r="S180" s="238"/>
      <c r="T180" s="238"/>
      <c r="U180" s="239">
        <f t="shared" ref="U180" si="118">G180/6</f>
        <v>15000</v>
      </c>
      <c r="V180" s="237"/>
      <c r="W180" s="238"/>
      <c r="X180" s="238"/>
      <c r="Y180" s="238"/>
      <c r="Z180" s="238"/>
      <c r="AA180" s="238"/>
      <c r="AB180" s="238"/>
      <c r="AC180" s="238"/>
      <c r="AD180" s="238"/>
      <c r="AE180" s="238"/>
      <c r="AF180" s="238"/>
      <c r="AG180" s="239">
        <f t="shared" ref="AG180" si="119">G180/6</f>
        <v>15000</v>
      </c>
      <c r="AH180" s="240"/>
      <c r="AI180" s="238"/>
      <c r="AJ180" s="238"/>
      <c r="AK180" s="238"/>
      <c r="AL180" s="238"/>
      <c r="AM180" s="238"/>
      <c r="AN180" s="238"/>
      <c r="AO180" s="238"/>
      <c r="AP180" s="238"/>
      <c r="AQ180" s="238"/>
      <c r="AR180" s="238"/>
      <c r="AS180" s="239">
        <f t="shared" ref="AS180" si="120">G180/6</f>
        <v>15000</v>
      </c>
      <c r="AT180" s="240"/>
      <c r="AU180" s="238"/>
      <c r="AV180" s="238"/>
      <c r="AW180" s="238"/>
      <c r="AX180" s="238"/>
      <c r="AY180" s="238"/>
      <c r="AZ180" s="238"/>
      <c r="BA180" s="238"/>
      <c r="BB180" s="238"/>
      <c r="BC180" s="238"/>
      <c r="BD180" s="238"/>
      <c r="BE180" s="239">
        <f t="shared" ref="BE180" si="121">G180/6</f>
        <v>15000</v>
      </c>
      <c r="BF180" s="240"/>
      <c r="BG180" s="238"/>
      <c r="BH180" s="238"/>
      <c r="BI180" s="238"/>
      <c r="BJ180" s="238"/>
      <c r="BK180" s="238"/>
      <c r="BL180" s="238"/>
      <c r="BM180" s="238"/>
      <c r="BN180" s="238"/>
      <c r="BO180" s="238"/>
      <c r="BP180" s="238"/>
      <c r="BQ180" s="239">
        <f t="shared" ref="BQ180" si="122">G180/6</f>
        <v>15000</v>
      </c>
      <c r="BR180" s="240"/>
      <c r="BS180" s="238"/>
      <c r="BT180" s="238"/>
      <c r="BU180" s="238"/>
      <c r="BV180" s="238"/>
      <c r="BW180" s="238"/>
      <c r="BX180" s="238"/>
      <c r="BY180" s="238"/>
      <c r="BZ180" s="238"/>
      <c r="CA180" s="238"/>
      <c r="CB180" s="238"/>
      <c r="CC180" s="239">
        <f t="shared" ref="CC180" si="123">G180-SUM(H180:CB180)</f>
        <v>15000</v>
      </c>
      <c r="CD180" s="41" t="s">
        <v>54</v>
      </c>
    </row>
    <row r="181" spans="1:82" ht="15">
      <c r="A181" s="41"/>
      <c r="B181" s="147" t="s">
        <v>359</v>
      </c>
      <c r="C181" s="148" t="str">
        <f>"Provision for overhead charges + profit in respect to A-10004-a ("&amp; TEXT(F181,"###%") &amp; ") (if triggered) "</f>
        <v xml:space="preserve">Provision for overhead charges + profit in respect to A-10004-a (%) (if triggered) </v>
      </c>
      <c r="D181" s="149" t="s">
        <v>353</v>
      </c>
      <c r="E181" s="337">
        <f t="shared" ref="E181" si="124">+G180</f>
        <v>90000</v>
      </c>
      <c r="F181" s="356"/>
      <c r="G181" s="76">
        <f>+E181*F181</f>
        <v>0</v>
      </c>
      <c r="H181" s="241"/>
      <c r="I181" s="242"/>
      <c r="J181" s="237"/>
      <c r="K181" s="238"/>
      <c r="L181" s="238"/>
      <c r="M181" s="238"/>
      <c r="N181" s="238"/>
      <c r="O181" s="238"/>
      <c r="P181" s="238"/>
      <c r="Q181" s="238"/>
      <c r="R181" s="238"/>
      <c r="S181" s="238"/>
      <c r="T181" s="238"/>
      <c r="U181" s="239">
        <f>G181/6</f>
        <v>0</v>
      </c>
      <c r="V181" s="237"/>
      <c r="W181" s="238"/>
      <c r="X181" s="238"/>
      <c r="Y181" s="238"/>
      <c r="Z181" s="238"/>
      <c r="AA181" s="238"/>
      <c r="AB181" s="238"/>
      <c r="AC181" s="238"/>
      <c r="AD181" s="238"/>
      <c r="AE181" s="238"/>
      <c r="AF181" s="238"/>
      <c r="AG181" s="239">
        <f>G181/6</f>
        <v>0</v>
      </c>
      <c r="AH181" s="240"/>
      <c r="AI181" s="238"/>
      <c r="AJ181" s="238"/>
      <c r="AK181" s="238"/>
      <c r="AL181" s="238"/>
      <c r="AM181" s="238"/>
      <c r="AN181" s="238"/>
      <c r="AO181" s="238"/>
      <c r="AP181" s="238"/>
      <c r="AQ181" s="238"/>
      <c r="AR181" s="238"/>
      <c r="AS181" s="239">
        <f>G181/6</f>
        <v>0</v>
      </c>
      <c r="AT181" s="240"/>
      <c r="AU181" s="238"/>
      <c r="AV181" s="238"/>
      <c r="AW181" s="238"/>
      <c r="AX181" s="238"/>
      <c r="AY181" s="238"/>
      <c r="AZ181" s="238"/>
      <c r="BA181" s="238"/>
      <c r="BB181" s="238"/>
      <c r="BC181" s="238"/>
      <c r="BD181" s="238"/>
      <c r="BE181" s="239">
        <f>G181/6</f>
        <v>0</v>
      </c>
      <c r="BF181" s="240"/>
      <c r="BG181" s="238"/>
      <c r="BH181" s="238"/>
      <c r="BI181" s="238"/>
      <c r="BJ181" s="238"/>
      <c r="BK181" s="238"/>
      <c r="BL181" s="238"/>
      <c r="BM181" s="238"/>
      <c r="BN181" s="238"/>
      <c r="BO181" s="238"/>
      <c r="BP181" s="238"/>
      <c r="BQ181" s="239">
        <f>G181/6</f>
        <v>0</v>
      </c>
      <c r="BR181" s="240"/>
      <c r="BS181" s="238"/>
      <c r="BT181" s="238"/>
      <c r="BU181" s="238"/>
      <c r="BV181" s="238"/>
      <c r="BW181" s="238"/>
      <c r="BX181" s="238"/>
      <c r="BY181" s="238"/>
      <c r="BZ181" s="238"/>
      <c r="CA181" s="238"/>
      <c r="CB181" s="238"/>
      <c r="CC181" s="239">
        <f>G181-SUM(H181:CB181)</f>
        <v>0</v>
      </c>
      <c r="CD181" s="41" t="s">
        <v>54</v>
      </c>
    </row>
    <row r="182" spans="1:82" ht="15">
      <c r="A182" s="150"/>
      <c r="B182" s="75" t="s">
        <v>360</v>
      </c>
      <c r="C182" s="145" t="str">
        <f>"Provisional Sum for Telecommunication services - Broadband service for remote access to QLS (" &amp; TEXT(F182,"### ###") &amp;")"</f>
        <v>Provisional Sum for Telecommunication services - Broadband service for remote access to QLS (90 000)</v>
      </c>
      <c r="D182" s="146" t="s">
        <v>351</v>
      </c>
      <c r="E182" s="336">
        <v>1</v>
      </c>
      <c r="F182" s="78">
        <v>90000</v>
      </c>
      <c r="G182" s="241">
        <f t="shared" si="97"/>
        <v>90000</v>
      </c>
      <c r="H182" s="241"/>
      <c r="I182" s="242"/>
      <c r="J182" s="237"/>
      <c r="K182" s="238"/>
      <c r="L182" s="238"/>
      <c r="M182" s="238"/>
      <c r="N182" s="238"/>
      <c r="O182" s="238"/>
      <c r="P182" s="238"/>
      <c r="Q182" s="238"/>
      <c r="R182" s="238"/>
      <c r="S182" s="238"/>
      <c r="T182" s="238"/>
      <c r="U182" s="239">
        <f t="shared" ref="U182" si="125">G182/6</f>
        <v>15000</v>
      </c>
      <c r="V182" s="237"/>
      <c r="W182" s="238"/>
      <c r="X182" s="238"/>
      <c r="Y182" s="238"/>
      <c r="Z182" s="238"/>
      <c r="AA182" s="238"/>
      <c r="AB182" s="238"/>
      <c r="AC182" s="238"/>
      <c r="AD182" s="238"/>
      <c r="AE182" s="238"/>
      <c r="AF182" s="238"/>
      <c r="AG182" s="239">
        <f t="shared" ref="AG182" si="126">G182/6</f>
        <v>15000</v>
      </c>
      <c r="AH182" s="240"/>
      <c r="AI182" s="238"/>
      <c r="AJ182" s="238"/>
      <c r="AK182" s="238"/>
      <c r="AL182" s="238"/>
      <c r="AM182" s="238"/>
      <c r="AN182" s="238"/>
      <c r="AO182" s="238"/>
      <c r="AP182" s="238"/>
      <c r="AQ182" s="238"/>
      <c r="AR182" s="238"/>
      <c r="AS182" s="239">
        <f t="shared" ref="AS182" si="127">G182/6</f>
        <v>15000</v>
      </c>
      <c r="AT182" s="240"/>
      <c r="AU182" s="238"/>
      <c r="AV182" s="238"/>
      <c r="AW182" s="238"/>
      <c r="AX182" s="238"/>
      <c r="AY182" s="238"/>
      <c r="AZ182" s="238"/>
      <c r="BA182" s="238"/>
      <c r="BB182" s="238"/>
      <c r="BC182" s="238"/>
      <c r="BD182" s="238"/>
      <c r="BE182" s="239">
        <f t="shared" ref="BE182" si="128">G182/6</f>
        <v>15000</v>
      </c>
      <c r="BF182" s="240"/>
      <c r="BG182" s="238"/>
      <c r="BH182" s="238"/>
      <c r="BI182" s="238"/>
      <c r="BJ182" s="238"/>
      <c r="BK182" s="238"/>
      <c r="BL182" s="238"/>
      <c r="BM182" s="238"/>
      <c r="BN182" s="238"/>
      <c r="BO182" s="238"/>
      <c r="BP182" s="238"/>
      <c r="BQ182" s="239">
        <f t="shared" ref="BQ182" si="129">G182/6</f>
        <v>15000</v>
      </c>
      <c r="BR182" s="240"/>
      <c r="BS182" s="238"/>
      <c r="BT182" s="238"/>
      <c r="BU182" s="238"/>
      <c r="BV182" s="238"/>
      <c r="BW182" s="238"/>
      <c r="BX182" s="238"/>
      <c r="BY182" s="238"/>
      <c r="BZ182" s="238"/>
      <c r="CA182" s="238"/>
      <c r="CB182" s="238"/>
      <c r="CC182" s="239">
        <f t="shared" ref="CC182" si="130">G182-SUM(H182:CB182)</f>
        <v>15000</v>
      </c>
      <c r="CD182" s="41" t="s">
        <v>54</v>
      </c>
    </row>
    <row r="183" spans="1:82" ht="15">
      <c r="A183" s="41"/>
      <c r="B183" s="147" t="s">
        <v>361</v>
      </c>
      <c r="C183" s="148" t="str">
        <f>"Provision for overhead charges + profit in respect to A-10005-a ("&amp; TEXT(F183,"###%") &amp; ") (if triggered)"</f>
        <v>Provision for overhead charges + profit in respect to A-10005-a (%) (if triggered)</v>
      </c>
      <c r="D183" s="149" t="s">
        <v>353</v>
      </c>
      <c r="E183" s="337">
        <f t="shared" ref="E183" si="131">+G182</f>
        <v>90000</v>
      </c>
      <c r="F183" s="356"/>
      <c r="G183" s="76">
        <f>+E183*F183</f>
        <v>0</v>
      </c>
      <c r="H183" s="241"/>
      <c r="I183" s="242"/>
      <c r="J183" s="237"/>
      <c r="K183" s="238"/>
      <c r="L183" s="238"/>
      <c r="M183" s="238"/>
      <c r="N183" s="238"/>
      <c r="O183" s="238"/>
      <c r="P183" s="238"/>
      <c r="Q183" s="238"/>
      <c r="R183" s="238"/>
      <c r="S183" s="238"/>
      <c r="T183" s="238"/>
      <c r="U183" s="239">
        <f>G183/6</f>
        <v>0</v>
      </c>
      <c r="V183" s="237"/>
      <c r="W183" s="238"/>
      <c r="X183" s="238"/>
      <c r="Y183" s="238"/>
      <c r="Z183" s="238"/>
      <c r="AA183" s="238"/>
      <c r="AB183" s="238"/>
      <c r="AC183" s="238"/>
      <c r="AD183" s="238"/>
      <c r="AE183" s="238"/>
      <c r="AF183" s="238"/>
      <c r="AG183" s="239">
        <f>G183/6</f>
        <v>0</v>
      </c>
      <c r="AH183" s="240"/>
      <c r="AI183" s="238"/>
      <c r="AJ183" s="238"/>
      <c r="AK183" s="238"/>
      <c r="AL183" s="238"/>
      <c r="AM183" s="238"/>
      <c r="AN183" s="238"/>
      <c r="AO183" s="238"/>
      <c r="AP183" s="238"/>
      <c r="AQ183" s="238"/>
      <c r="AR183" s="238"/>
      <c r="AS183" s="239">
        <f>G183/6</f>
        <v>0</v>
      </c>
      <c r="AT183" s="240"/>
      <c r="AU183" s="238"/>
      <c r="AV183" s="238"/>
      <c r="AW183" s="238"/>
      <c r="AX183" s="238"/>
      <c r="AY183" s="238"/>
      <c r="AZ183" s="238"/>
      <c r="BA183" s="238"/>
      <c r="BB183" s="238"/>
      <c r="BC183" s="238"/>
      <c r="BD183" s="238"/>
      <c r="BE183" s="239">
        <f>G183/6</f>
        <v>0</v>
      </c>
      <c r="BF183" s="240"/>
      <c r="BG183" s="238"/>
      <c r="BH183" s="238"/>
      <c r="BI183" s="238"/>
      <c r="BJ183" s="238"/>
      <c r="BK183" s="238"/>
      <c r="BL183" s="238"/>
      <c r="BM183" s="238"/>
      <c r="BN183" s="238"/>
      <c r="BO183" s="238"/>
      <c r="BP183" s="238"/>
      <c r="BQ183" s="239">
        <f>G183/6</f>
        <v>0</v>
      </c>
      <c r="BR183" s="240"/>
      <c r="BS183" s="238"/>
      <c r="BT183" s="238"/>
      <c r="BU183" s="238"/>
      <c r="BV183" s="238"/>
      <c r="BW183" s="238"/>
      <c r="BX183" s="238"/>
      <c r="BY183" s="238"/>
      <c r="BZ183" s="238"/>
      <c r="CA183" s="238"/>
      <c r="CB183" s="238"/>
      <c r="CC183" s="239">
        <f>G183-SUM(H183:CB183)</f>
        <v>0</v>
      </c>
      <c r="CD183" s="41" t="s">
        <v>54</v>
      </c>
    </row>
    <row r="184" spans="1:82" ht="15">
      <c r="A184" s="150"/>
      <c r="B184" s="75" t="s">
        <v>362</v>
      </c>
      <c r="C184" s="145" t="str">
        <f>"Provisional Sum for ETC related Marketing (" &amp; TEXT(F184,"### ###") &amp;")"</f>
        <v>Provisional Sum for ETC related Marketing (90 000)</v>
      </c>
      <c r="D184" s="146" t="s">
        <v>351</v>
      </c>
      <c r="E184" s="336">
        <v>1</v>
      </c>
      <c r="F184" s="78">
        <v>90000</v>
      </c>
      <c r="G184" s="76">
        <f t="shared" si="97"/>
        <v>90000</v>
      </c>
      <c r="H184" s="241"/>
      <c r="I184" s="242"/>
      <c r="J184" s="237"/>
      <c r="K184" s="238"/>
      <c r="L184" s="238"/>
      <c r="M184" s="238"/>
      <c r="N184" s="238"/>
      <c r="O184" s="238"/>
      <c r="P184" s="238"/>
      <c r="Q184" s="238"/>
      <c r="R184" s="238"/>
      <c r="S184" s="238"/>
      <c r="T184" s="238"/>
      <c r="U184" s="239">
        <f t="shared" ref="U184" si="132">G184/6</f>
        <v>15000</v>
      </c>
      <c r="V184" s="237"/>
      <c r="W184" s="238"/>
      <c r="X184" s="238"/>
      <c r="Y184" s="238"/>
      <c r="Z184" s="238"/>
      <c r="AA184" s="238"/>
      <c r="AB184" s="238"/>
      <c r="AC184" s="238"/>
      <c r="AD184" s="238"/>
      <c r="AE184" s="238"/>
      <c r="AF184" s="238"/>
      <c r="AG184" s="239">
        <f t="shared" ref="AG184" si="133">G184/6</f>
        <v>15000</v>
      </c>
      <c r="AH184" s="240"/>
      <c r="AI184" s="238"/>
      <c r="AJ184" s="238"/>
      <c r="AK184" s="238"/>
      <c r="AL184" s="238"/>
      <c r="AM184" s="238"/>
      <c r="AN184" s="238"/>
      <c r="AO184" s="238"/>
      <c r="AP184" s="238"/>
      <c r="AQ184" s="238"/>
      <c r="AR184" s="238"/>
      <c r="AS184" s="239">
        <f t="shared" ref="AS184" si="134">G184/6</f>
        <v>15000</v>
      </c>
      <c r="AT184" s="240"/>
      <c r="AU184" s="238"/>
      <c r="AV184" s="238"/>
      <c r="AW184" s="238"/>
      <c r="AX184" s="238"/>
      <c r="AY184" s="238"/>
      <c r="AZ184" s="238"/>
      <c r="BA184" s="238"/>
      <c r="BB184" s="238"/>
      <c r="BC184" s="238"/>
      <c r="BD184" s="238"/>
      <c r="BE184" s="239">
        <f t="shared" ref="BE184" si="135">G184/6</f>
        <v>15000</v>
      </c>
      <c r="BF184" s="240"/>
      <c r="BG184" s="238"/>
      <c r="BH184" s="238"/>
      <c r="BI184" s="238"/>
      <c r="BJ184" s="238"/>
      <c r="BK184" s="238"/>
      <c r="BL184" s="238"/>
      <c r="BM184" s="238"/>
      <c r="BN184" s="238"/>
      <c r="BO184" s="238"/>
      <c r="BP184" s="238"/>
      <c r="BQ184" s="239">
        <f t="shared" ref="BQ184" si="136">G184/6</f>
        <v>15000</v>
      </c>
      <c r="BR184" s="240"/>
      <c r="BS184" s="238"/>
      <c r="BT184" s="238"/>
      <c r="BU184" s="238"/>
      <c r="BV184" s="238"/>
      <c r="BW184" s="238"/>
      <c r="BX184" s="238"/>
      <c r="BY184" s="238"/>
      <c r="BZ184" s="238"/>
      <c r="CA184" s="238"/>
      <c r="CB184" s="238"/>
      <c r="CC184" s="239">
        <f t="shared" ref="CC184" si="137">G184-SUM(H184:CB184)</f>
        <v>15000</v>
      </c>
      <c r="CD184" s="41" t="s">
        <v>54</v>
      </c>
    </row>
    <row r="185" spans="1:82" ht="15">
      <c r="A185" s="150"/>
      <c r="B185" s="147" t="s">
        <v>363</v>
      </c>
      <c r="C185" s="148" t="str">
        <f>"Provision for overhead charges + profit in respect to A-10006-a ("&amp; TEXT(F185,"###%") &amp; ")"</f>
        <v>Provision for overhead charges + profit in respect to A-10006-a (%)</v>
      </c>
      <c r="D185" s="149" t="s">
        <v>353</v>
      </c>
      <c r="E185" s="337">
        <f t="shared" ref="E185" si="138">+G184</f>
        <v>90000</v>
      </c>
      <c r="F185" s="356"/>
      <c r="G185" s="76">
        <f>+E185*F185</f>
        <v>0</v>
      </c>
      <c r="H185" s="241"/>
      <c r="I185" s="242"/>
      <c r="J185" s="237"/>
      <c r="K185" s="238"/>
      <c r="L185" s="238"/>
      <c r="M185" s="238"/>
      <c r="N185" s="238"/>
      <c r="O185" s="238"/>
      <c r="P185" s="238"/>
      <c r="Q185" s="238"/>
      <c r="R185" s="238"/>
      <c r="S185" s="238"/>
      <c r="T185" s="238"/>
      <c r="U185" s="239">
        <f>G185/6</f>
        <v>0</v>
      </c>
      <c r="V185" s="237"/>
      <c r="W185" s="238"/>
      <c r="X185" s="238"/>
      <c r="Y185" s="238"/>
      <c r="Z185" s="238"/>
      <c r="AA185" s="238"/>
      <c r="AB185" s="238"/>
      <c r="AC185" s="238"/>
      <c r="AD185" s="238"/>
      <c r="AE185" s="238"/>
      <c r="AF185" s="238"/>
      <c r="AG185" s="239">
        <f>G185/6</f>
        <v>0</v>
      </c>
      <c r="AH185" s="240"/>
      <c r="AI185" s="238"/>
      <c r="AJ185" s="238"/>
      <c r="AK185" s="238"/>
      <c r="AL185" s="238"/>
      <c r="AM185" s="238"/>
      <c r="AN185" s="238"/>
      <c r="AO185" s="238"/>
      <c r="AP185" s="238"/>
      <c r="AQ185" s="238"/>
      <c r="AR185" s="238"/>
      <c r="AS185" s="239">
        <f>G185/6</f>
        <v>0</v>
      </c>
      <c r="AT185" s="240"/>
      <c r="AU185" s="238"/>
      <c r="AV185" s="238"/>
      <c r="AW185" s="238"/>
      <c r="AX185" s="238"/>
      <c r="AY185" s="238"/>
      <c r="AZ185" s="238"/>
      <c r="BA185" s="238"/>
      <c r="BB185" s="238"/>
      <c r="BC185" s="238"/>
      <c r="BD185" s="238"/>
      <c r="BE185" s="239">
        <f>G185/6</f>
        <v>0</v>
      </c>
      <c r="BF185" s="240"/>
      <c r="BG185" s="238"/>
      <c r="BH185" s="238"/>
      <c r="BI185" s="238"/>
      <c r="BJ185" s="238"/>
      <c r="BK185" s="238"/>
      <c r="BL185" s="238"/>
      <c r="BM185" s="238"/>
      <c r="BN185" s="238"/>
      <c r="BO185" s="238"/>
      <c r="BP185" s="238"/>
      <c r="BQ185" s="239">
        <f>G185/6</f>
        <v>0</v>
      </c>
      <c r="BR185" s="240"/>
      <c r="BS185" s="238"/>
      <c r="BT185" s="238"/>
      <c r="BU185" s="238"/>
      <c r="BV185" s="238"/>
      <c r="BW185" s="238"/>
      <c r="BX185" s="238"/>
      <c r="BY185" s="238"/>
      <c r="BZ185" s="238"/>
      <c r="CA185" s="238"/>
      <c r="CB185" s="238"/>
      <c r="CC185" s="239">
        <f>G185-SUM(H185:CB185)</f>
        <v>0</v>
      </c>
      <c r="CD185" s="41" t="s">
        <v>54</v>
      </c>
    </row>
    <row r="186" spans="1:82" ht="30.75" customHeight="1">
      <c r="A186" s="150"/>
      <c r="B186" s="75" t="s">
        <v>364</v>
      </c>
      <c r="C186" s="145" t="str">
        <f>"Provision of transportation and depositing of cash from Customer Service Kiosks (" &amp; TEXT(F186,"### ###") &amp;")"</f>
        <v>Provision of transportation and depositing of cash from Customer Service Kiosks (90 000)</v>
      </c>
      <c r="D186" s="146" t="s">
        <v>351</v>
      </c>
      <c r="E186" s="336">
        <v>1</v>
      </c>
      <c r="F186" s="78">
        <v>90000</v>
      </c>
      <c r="G186" s="241">
        <f t="shared" si="97"/>
        <v>90000</v>
      </c>
      <c r="H186" s="241"/>
      <c r="I186" s="242"/>
      <c r="J186" s="237"/>
      <c r="K186" s="238"/>
      <c r="L186" s="238"/>
      <c r="M186" s="238"/>
      <c r="N186" s="238"/>
      <c r="O186" s="238"/>
      <c r="P186" s="238"/>
      <c r="Q186" s="238"/>
      <c r="R186" s="238"/>
      <c r="S186" s="238"/>
      <c r="T186" s="238"/>
      <c r="U186" s="239">
        <f t="shared" ref="U186" si="139">G186/6</f>
        <v>15000</v>
      </c>
      <c r="V186" s="237"/>
      <c r="W186" s="238"/>
      <c r="X186" s="238"/>
      <c r="Y186" s="238"/>
      <c r="Z186" s="238"/>
      <c r="AA186" s="238"/>
      <c r="AB186" s="238"/>
      <c r="AC186" s="238"/>
      <c r="AD186" s="238"/>
      <c r="AE186" s="238"/>
      <c r="AF186" s="238"/>
      <c r="AG186" s="239">
        <f t="shared" ref="AG186" si="140">G186/6</f>
        <v>15000</v>
      </c>
      <c r="AH186" s="240"/>
      <c r="AI186" s="238"/>
      <c r="AJ186" s="238"/>
      <c r="AK186" s="238"/>
      <c r="AL186" s="238"/>
      <c r="AM186" s="238"/>
      <c r="AN186" s="238"/>
      <c r="AO186" s="238"/>
      <c r="AP186" s="238"/>
      <c r="AQ186" s="238"/>
      <c r="AR186" s="238"/>
      <c r="AS186" s="239">
        <f t="shared" ref="AS186" si="141">G186/6</f>
        <v>15000</v>
      </c>
      <c r="AT186" s="240"/>
      <c r="AU186" s="238"/>
      <c r="AV186" s="238"/>
      <c r="AW186" s="238"/>
      <c r="AX186" s="238"/>
      <c r="AY186" s="238"/>
      <c r="AZ186" s="238"/>
      <c r="BA186" s="238"/>
      <c r="BB186" s="238"/>
      <c r="BC186" s="238"/>
      <c r="BD186" s="238"/>
      <c r="BE186" s="239">
        <f t="shared" ref="BE186" si="142">G186/6</f>
        <v>15000</v>
      </c>
      <c r="BF186" s="240"/>
      <c r="BG186" s="238"/>
      <c r="BH186" s="238"/>
      <c r="BI186" s="238"/>
      <c r="BJ186" s="238"/>
      <c r="BK186" s="238"/>
      <c r="BL186" s="238"/>
      <c r="BM186" s="238"/>
      <c r="BN186" s="238"/>
      <c r="BO186" s="238"/>
      <c r="BP186" s="238"/>
      <c r="BQ186" s="239">
        <f t="shared" ref="BQ186" si="143">G186/6</f>
        <v>15000</v>
      </c>
      <c r="BR186" s="240"/>
      <c r="BS186" s="238"/>
      <c r="BT186" s="238"/>
      <c r="BU186" s="238"/>
      <c r="BV186" s="238"/>
      <c r="BW186" s="238"/>
      <c r="BX186" s="238"/>
      <c r="BY186" s="238"/>
      <c r="BZ186" s="238"/>
      <c r="CA186" s="238"/>
      <c r="CB186" s="238"/>
      <c r="CC186" s="239">
        <f t="shared" ref="CC186" si="144">G186-SUM(H186:CB186)</f>
        <v>15000</v>
      </c>
      <c r="CD186" s="41" t="s">
        <v>54</v>
      </c>
    </row>
    <row r="187" spans="1:82" ht="30">
      <c r="A187" s="41"/>
      <c r="B187" s="147" t="s">
        <v>365</v>
      </c>
      <c r="C187" s="148" t="str">
        <f>"Provision of transportation and Depositing of Cash from Customer Service Kiosks - Overhead charges and profit in respect to item A-10007-a ("&amp; TEXT(F187,"###%") &amp; ")"</f>
        <v>Provision of transportation and Depositing of Cash from Customer Service Kiosks - Overhead charges and profit in respect to item A-10007-a (%)</v>
      </c>
      <c r="D187" s="149" t="s">
        <v>353</v>
      </c>
      <c r="E187" s="337">
        <f t="shared" ref="E187" si="145">+G186</f>
        <v>90000</v>
      </c>
      <c r="F187" s="356"/>
      <c r="G187" s="76">
        <f>+E187*F187</f>
        <v>0</v>
      </c>
      <c r="H187" s="241"/>
      <c r="I187" s="242"/>
      <c r="J187" s="237"/>
      <c r="K187" s="238"/>
      <c r="L187" s="238"/>
      <c r="M187" s="238"/>
      <c r="N187" s="238"/>
      <c r="O187" s="238"/>
      <c r="P187" s="238"/>
      <c r="Q187" s="238"/>
      <c r="R187" s="238"/>
      <c r="S187" s="238"/>
      <c r="T187" s="238"/>
      <c r="U187" s="239">
        <f>G187/6</f>
        <v>0</v>
      </c>
      <c r="V187" s="237"/>
      <c r="W187" s="238"/>
      <c r="X187" s="238"/>
      <c r="Y187" s="238"/>
      <c r="Z187" s="238"/>
      <c r="AA187" s="238"/>
      <c r="AB187" s="238"/>
      <c r="AC187" s="238"/>
      <c r="AD187" s="238"/>
      <c r="AE187" s="238"/>
      <c r="AF187" s="238"/>
      <c r="AG187" s="239">
        <f>G187/6</f>
        <v>0</v>
      </c>
      <c r="AH187" s="240"/>
      <c r="AI187" s="238"/>
      <c r="AJ187" s="238"/>
      <c r="AK187" s="238"/>
      <c r="AL187" s="238"/>
      <c r="AM187" s="238"/>
      <c r="AN187" s="238"/>
      <c r="AO187" s="238"/>
      <c r="AP187" s="238"/>
      <c r="AQ187" s="238"/>
      <c r="AR187" s="238"/>
      <c r="AS187" s="239">
        <f>G187/6</f>
        <v>0</v>
      </c>
      <c r="AT187" s="240"/>
      <c r="AU187" s="238"/>
      <c r="AV187" s="238"/>
      <c r="AW187" s="238"/>
      <c r="AX187" s="238"/>
      <c r="AY187" s="238"/>
      <c r="AZ187" s="238"/>
      <c r="BA187" s="238"/>
      <c r="BB187" s="238"/>
      <c r="BC187" s="238"/>
      <c r="BD187" s="238"/>
      <c r="BE187" s="239">
        <f>G187/6</f>
        <v>0</v>
      </c>
      <c r="BF187" s="240"/>
      <c r="BG187" s="238"/>
      <c r="BH187" s="238"/>
      <c r="BI187" s="238"/>
      <c r="BJ187" s="238"/>
      <c r="BK187" s="238"/>
      <c r="BL187" s="238"/>
      <c r="BM187" s="238"/>
      <c r="BN187" s="238"/>
      <c r="BO187" s="238"/>
      <c r="BP187" s="238"/>
      <c r="BQ187" s="239">
        <f>G187/6</f>
        <v>0</v>
      </c>
      <c r="BR187" s="240"/>
      <c r="BS187" s="238"/>
      <c r="BT187" s="238"/>
      <c r="BU187" s="238"/>
      <c r="BV187" s="238"/>
      <c r="BW187" s="238"/>
      <c r="BX187" s="238"/>
      <c r="BY187" s="238"/>
      <c r="BZ187" s="238"/>
      <c r="CA187" s="238"/>
      <c r="CB187" s="238"/>
      <c r="CC187" s="239">
        <f>G187-SUM(H187:CB187)</f>
        <v>0</v>
      </c>
      <c r="CD187" s="41" t="s">
        <v>54</v>
      </c>
    </row>
    <row r="188" spans="1:82" ht="15">
      <c r="A188" s="150"/>
      <c r="B188" s="75" t="s">
        <v>366</v>
      </c>
      <c r="C188" s="145" t="str">
        <f>"Space Rental for Permanent and Temporary Customer Service Kiosks (" &amp; TEXT(F188,"### ###") &amp;")"</f>
        <v>Space Rental for Permanent and Temporary Customer Service Kiosks (90 000)</v>
      </c>
      <c r="D188" s="146" t="s">
        <v>351</v>
      </c>
      <c r="E188" s="336">
        <v>1</v>
      </c>
      <c r="F188" s="78">
        <v>90000</v>
      </c>
      <c r="G188" s="76">
        <f t="shared" si="97"/>
        <v>90000</v>
      </c>
      <c r="H188" s="241"/>
      <c r="I188" s="242"/>
      <c r="J188" s="237"/>
      <c r="K188" s="238"/>
      <c r="L188" s="238"/>
      <c r="M188" s="238"/>
      <c r="N188" s="238"/>
      <c r="O188" s="238"/>
      <c r="P188" s="238"/>
      <c r="Q188" s="238"/>
      <c r="R188" s="238"/>
      <c r="S188" s="238"/>
      <c r="T188" s="238"/>
      <c r="U188" s="239">
        <f t="shared" ref="U188" si="146">G188/6</f>
        <v>15000</v>
      </c>
      <c r="V188" s="237"/>
      <c r="W188" s="238"/>
      <c r="X188" s="238"/>
      <c r="Y188" s="238"/>
      <c r="Z188" s="238"/>
      <c r="AA188" s="238"/>
      <c r="AB188" s="238"/>
      <c r="AC188" s="238"/>
      <c r="AD188" s="238"/>
      <c r="AE188" s="238"/>
      <c r="AF188" s="238"/>
      <c r="AG188" s="239">
        <f t="shared" ref="AG188" si="147">G188/6</f>
        <v>15000</v>
      </c>
      <c r="AH188" s="240"/>
      <c r="AI188" s="238"/>
      <c r="AJ188" s="238"/>
      <c r="AK188" s="238"/>
      <c r="AL188" s="238"/>
      <c r="AM188" s="238"/>
      <c r="AN188" s="238"/>
      <c r="AO188" s="238"/>
      <c r="AP188" s="238"/>
      <c r="AQ188" s="238"/>
      <c r="AR188" s="238"/>
      <c r="AS188" s="239">
        <f t="shared" ref="AS188" si="148">G188/6</f>
        <v>15000</v>
      </c>
      <c r="AT188" s="240"/>
      <c r="AU188" s="238"/>
      <c r="AV188" s="238"/>
      <c r="AW188" s="238"/>
      <c r="AX188" s="238"/>
      <c r="AY188" s="238"/>
      <c r="AZ188" s="238"/>
      <c r="BA188" s="238"/>
      <c r="BB188" s="238"/>
      <c r="BC188" s="238"/>
      <c r="BD188" s="238"/>
      <c r="BE188" s="239">
        <f t="shared" ref="BE188" si="149">G188/6</f>
        <v>15000</v>
      </c>
      <c r="BF188" s="240"/>
      <c r="BG188" s="238"/>
      <c r="BH188" s="238"/>
      <c r="BI188" s="238"/>
      <c r="BJ188" s="238"/>
      <c r="BK188" s="238"/>
      <c r="BL188" s="238"/>
      <c r="BM188" s="238"/>
      <c r="BN188" s="238"/>
      <c r="BO188" s="238"/>
      <c r="BP188" s="238"/>
      <c r="BQ188" s="239">
        <f t="shared" ref="BQ188" si="150">G188/6</f>
        <v>15000</v>
      </c>
      <c r="BR188" s="240"/>
      <c r="BS188" s="238"/>
      <c r="BT188" s="238"/>
      <c r="BU188" s="238"/>
      <c r="BV188" s="238"/>
      <c r="BW188" s="238"/>
      <c r="BX188" s="238"/>
      <c r="BY188" s="238"/>
      <c r="BZ188" s="238"/>
      <c r="CA188" s="238"/>
      <c r="CB188" s="238"/>
      <c r="CC188" s="239">
        <f t="shared" ref="CC188" si="151">G188-SUM(H188:CB188)</f>
        <v>15000</v>
      </c>
      <c r="CD188" s="41" t="s">
        <v>54</v>
      </c>
    </row>
    <row r="189" spans="1:82" ht="30">
      <c r="A189" s="150"/>
      <c r="B189" s="26" t="s">
        <v>367</v>
      </c>
      <c r="C189" s="27" t="str">
        <f>"Space Rental for Permanent and Temporary Customer Service Kiosks - Overhead charge and profit in respect to A-10008-a ("&amp; TEXT(F189,"###%") &amp; ")"</f>
        <v>Space Rental for Permanent and Temporary Customer Service Kiosks - Overhead charge and profit in respect to A-10008-a (%)</v>
      </c>
      <c r="D189" s="149" t="s">
        <v>353</v>
      </c>
      <c r="E189" s="337">
        <f t="shared" ref="E189" si="152">+G188</f>
        <v>90000</v>
      </c>
      <c r="F189" s="356"/>
      <c r="G189" s="76">
        <f>+E189*F189</f>
        <v>0</v>
      </c>
      <c r="H189" s="241"/>
      <c r="I189" s="242"/>
      <c r="J189" s="237"/>
      <c r="K189" s="238"/>
      <c r="L189" s="238"/>
      <c r="M189" s="238"/>
      <c r="N189" s="238"/>
      <c r="O189" s="238"/>
      <c r="P189" s="238"/>
      <c r="Q189" s="238"/>
      <c r="R189" s="238"/>
      <c r="S189" s="238"/>
      <c r="T189" s="238"/>
      <c r="U189" s="239">
        <f>G189/6</f>
        <v>0</v>
      </c>
      <c r="V189" s="237"/>
      <c r="W189" s="238"/>
      <c r="X189" s="238"/>
      <c r="Y189" s="238"/>
      <c r="Z189" s="238"/>
      <c r="AA189" s="238"/>
      <c r="AB189" s="238"/>
      <c r="AC189" s="238"/>
      <c r="AD189" s="238"/>
      <c r="AE189" s="238"/>
      <c r="AF189" s="238"/>
      <c r="AG189" s="239">
        <f>G189/6</f>
        <v>0</v>
      </c>
      <c r="AH189" s="240"/>
      <c r="AI189" s="238"/>
      <c r="AJ189" s="238"/>
      <c r="AK189" s="238"/>
      <c r="AL189" s="238"/>
      <c r="AM189" s="238"/>
      <c r="AN189" s="238"/>
      <c r="AO189" s="238"/>
      <c r="AP189" s="238"/>
      <c r="AQ189" s="238"/>
      <c r="AR189" s="238"/>
      <c r="AS189" s="239">
        <f>G189/6</f>
        <v>0</v>
      </c>
      <c r="AT189" s="240"/>
      <c r="AU189" s="238"/>
      <c r="AV189" s="238"/>
      <c r="AW189" s="238"/>
      <c r="AX189" s="238"/>
      <c r="AY189" s="238"/>
      <c r="AZ189" s="238"/>
      <c r="BA189" s="238"/>
      <c r="BB189" s="238"/>
      <c r="BC189" s="238"/>
      <c r="BD189" s="238"/>
      <c r="BE189" s="239">
        <f>G189/6</f>
        <v>0</v>
      </c>
      <c r="BF189" s="240"/>
      <c r="BG189" s="238"/>
      <c r="BH189" s="238"/>
      <c r="BI189" s="238"/>
      <c r="BJ189" s="238"/>
      <c r="BK189" s="238"/>
      <c r="BL189" s="238"/>
      <c r="BM189" s="238"/>
      <c r="BN189" s="238"/>
      <c r="BO189" s="238"/>
      <c r="BP189" s="238"/>
      <c r="BQ189" s="239">
        <f>G189/6</f>
        <v>0</v>
      </c>
      <c r="BR189" s="240"/>
      <c r="BS189" s="238"/>
      <c r="BT189" s="238"/>
      <c r="BU189" s="238"/>
      <c r="BV189" s="238"/>
      <c r="BW189" s="238"/>
      <c r="BX189" s="238"/>
      <c r="BY189" s="238"/>
      <c r="BZ189" s="238"/>
      <c r="CA189" s="238"/>
      <c r="CB189" s="238"/>
      <c r="CC189" s="239">
        <f>G189-SUM(H189:CB189)</f>
        <v>0</v>
      </c>
      <c r="CD189" s="41" t="s">
        <v>54</v>
      </c>
    </row>
    <row r="190" spans="1:82" ht="30">
      <c r="A190" s="150"/>
      <c r="B190" s="147" t="s">
        <v>368</v>
      </c>
      <c r="C190" s="148" t="str">
        <f>"Manual Lanes Credit Card transactions: Fees/ commissions related to Bank for Credit Card transactions during the Operations Service Period - Fees and Commissions (" &amp; TEXT(F190,"## ### ###") &amp;")"</f>
        <v>Manual Lanes Credit Card transactions: Fees/ commissions related to Bank for Credit Card transactions during the Operations Service Period - Fees and Commissions (14 520 000)</v>
      </c>
      <c r="D190" s="146" t="s">
        <v>351</v>
      </c>
      <c r="E190" s="336">
        <v>1</v>
      </c>
      <c r="F190" s="78">
        <v>14520000</v>
      </c>
      <c r="G190" s="76">
        <f t="shared" si="97"/>
        <v>14520000</v>
      </c>
      <c r="H190" s="241"/>
      <c r="I190" s="242"/>
      <c r="J190" s="237"/>
      <c r="K190" s="238"/>
      <c r="L190" s="238"/>
      <c r="M190" s="238"/>
      <c r="N190" s="238"/>
      <c r="O190" s="238"/>
      <c r="P190" s="238"/>
      <c r="Q190" s="238"/>
      <c r="R190" s="238"/>
      <c r="S190" s="238"/>
      <c r="T190" s="238"/>
      <c r="U190" s="239">
        <f t="shared" ref="U190" si="153">G190/6</f>
        <v>2420000</v>
      </c>
      <c r="V190" s="237"/>
      <c r="W190" s="238"/>
      <c r="X190" s="238"/>
      <c r="Y190" s="238"/>
      <c r="Z190" s="238"/>
      <c r="AA190" s="238"/>
      <c r="AB190" s="238"/>
      <c r="AC190" s="238"/>
      <c r="AD190" s="238"/>
      <c r="AE190" s="238"/>
      <c r="AF190" s="238"/>
      <c r="AG190" s="239">
        <f t="shared" ref="AG190" si="154">G190/6</f>
        <v>2420000</v>
      </c>
      <c r="AH190" s="240"/>
      <c r="AI190" s="238"/>
      <c r="AJ190" s="238"/>
      <c r="AK190" s="238"/>
      <c r="AL190" s="238"/>
      <c r="AM190" s="238"/>
      <c r="AN190" s="238"/>
      <c r="AO190" s="238"/>
      <c r="AP190" s="238"/>
      <c r="AQ190" s="238"/>
      <c r="AR190" s="238"/>
      <c r="AS190" s="239">
        <f t="shared" ref="AS190" si="155">G190/6</f>
        <v>2420000</v>
      </c>
      <c r="AT190" s="240"/>
      <c r="AU190" s="238"/>
      <c r="AV190" s="238"/>
      <c r="AW190" s="238"/>
      <c r="AX190" s="238"/>
      <c r="AY190" s="238"/>
      <c r="AZ190" s="238"/>
      <c r="BA190" s="238"/>
      <c r="BB190" s="238"/>
      <c r="BC190" s="238"/>
      <c r="BD190" s="238"/>
      <c r="BE190" s="239">
        <f t="shared" ref="BE190" si="156">G190/6</f>
        <v>2420000</v>
      </c>
      <c r="BF190" s="240"/>
      <c r="BG190" s="238"/>
      <c r="BH190" s="238"/>
      <c r="BI190" s="238"/>
      <c r="BJ190" s="238"/>
      <c r="BK190" s="238"/>
      <c r="BL190" s="238"/>
      <c r="BM190" s="238"/>
      <c r="BN190" s="238"/>
      <c r="BO190" s="238"/>
      <c r="BP190" s="238"/>
      <c r="BQ190" s="239">
        <f t="shared" ref="BQ190" si="157">G190/6</f>
        <v>2420000</v>
      </c>
      <c r="BR190" s="240"/>
      <c r="BS190" s="238"/>
      <c r="BT190" s="238"/>
      <c r="BU190" s="238"/>
      <c r="BV190" s="238"/>
      <c r="BW190" s="238"/>
      <c r="BX190" s="238"/>
      <c r="BY190" s="238"/>
      <c r="BZ190" s="238"/>
      <c r="CA190" s="238"/>
      <c r="CB190" s="238"/>
      <c r="CC190" s="239">
        <f t="shared" ref="CC190" si="158">G190-SUM(H190:CB190)</f>
        <v>2420000</v>
      </c>
      <c r="CD190" s="41" t="s">
        <v>54</v>
      </c>
    </row>
    <row r="191" spans="1:82" ht="30">
      <c r="A191" s="150"/>
      <c r="B191" s="147" t="s">
        <v>369</v>
      </c>
      <c r="C191" s="148" t="str">
        <f>"Manual Lanes Credit Card transactions: Fees/ commissions related to Bank for Credit Card transactions during the Operations Service Period - Overhead charge and profit in respect to A-10009-a ("&amp; TEXT(F191,"###%") &amp; ")"</f>
        <v>Manual Lanes Credit Card transactions: Fees/ commissions related to Bank for Credit Card transactions during the Operations Service Period - Overhead charge and profit in respect to A-10009-a (%)</v>
      </c>
      <c r="D191" s="149" t="s">
        <v>353</v>
      </c>
      <c r="E191" s="337">
        <f t="shared" ref="E191" si="159">+G190</f>
        <v>14520000</v>
      </c>
      <c r="F191" s="356"/>
      <c r="G191" s="76">
        <f>+E191*F191</f>
        <v>0</v>
      </c>
      <c r="H191" s="241"/>
      <c r="I191" s="242"/>
      <c r="J191" s="237"/>
      <c r="K191" s="238"/>
      <c r="L191" s="238"/>
      <c r="M191" s="238"/>
      <c r="N191" s="238"/>
      <c r="O191" s="238"/>
      <c r="P191" s="238"/>
      <c r="Q191" s="238"/>
      <c r="R191" s="238"/>
      <c r="S191" s="238"/>
      <c r="T191" s="238"/>
      <c r="U191" s="239">
        <f>G191/6</f>
        <v>0</v>
      </c>
      <c r="V191" s="237"/>
      <c r="W191" s="238"/>
      <c r="X191" s="238"/>
      <c r="Y191" s="238"/>
      <c r="Z191" s="238"/>
      <c r="AA191" s="238"/>
      <c r="AB191" s="238"/>
      <c r="AC191" s="238"/>
      <c r="AD191" s="238"/>
      <c r="AE191" s="238"/>
      <c r="AF191" s="238"/>
      <c r="AG191" s="239">
        <f>G191/6</f>
        <v>0</v>
      </c>
      <c r="AH191" s="240"/>
      <c r="AI191" s="238"/>
      <c r="AJ191" s="238"/>
      <c r="AK191" s="238"/>
      <c r="AL191" s="238"/>
      <c r="AM191" s="238"/>
      <c r="AN191" s="238"/>
      <c r="AO191" s="238"/>
      <c r="AP191" s="238"/>
      <c r="AQ191" s="238"/>
      <c r="AR191" s="238"/>
      <c r="AS191" s="239">
        <f>G191/6</f>
        <v>0</v>
      </c>
      <c r="AT191" s="240"/>
      <c r="AU191" s="238"/>
      <c r="AV191" s="238"/>
      <c r="AW191" s="238"/>
      <c r="AX191" s="238"/>
      <c r="AY191" s="238"/>
      <c r="AZ191" s="238"/>
      <c r="BA191" s="238"/>
      <c r="BB191" s="238"/>
      <c r="BC191" s="238"/>
      <c r="BD191" s="238"/>
      <c r="BE191" s="239">
        <f>G191/6</f>
        <v>0</v>
      </c>
      <c r="BF191" s="240"/>
      <c r="BG191" s="238"/>
      <c r="BH191" s="238"/>
      <c r="BI191" s="238"/>
      <c r="BJ191" s="238"/>
      <c r="BK191" s="238"/>
      <c r="BL191" s="238"/>
      <c r="BM191" s="238"/>
      <c r="BN191" s="238"/>
      <c r="BO191" s="238"/>
      <c r="BP191" s="238"/>
      <c r="BQ191" s="239">
        <f>G191/6</f>
        <v>0</v>
      </c>
      <c r="BR191" s="240"/>
      <c r="BS191" s="238"/>
      <c r="BT191" s="238"/>
      <c r="BU191" s="238"/>
      <c r="BV191" s="238"/>
      <c r="BW191" s="238"/>
      <c r="BX191" s="238"/>
      <c r="BY191" s="238"/>
      <c r="BZ191" s="238"/>
      <c r="CA191" s="238"/>
      <c r="CB191" s="238"/>
      <c r="CC191" s="239">
        <f>G191-SUM(H191:CB191)</f>
        <v>0</v>
      </c>
      <c r="CD191" s="41" t="s">
        <v>54</v>
      </c>
    </row>
    <row r="192" spans="1:82" ht="30">
      <c r="A192" s="199"/>
      <c r="B192" s="25" t="s">
        <v>370</v>
      </c>
      <c r="C192" s="28" t="str">
        <f>"ETC Account Payments: Fees/ commissions related to banks and other providers of Payment means during Operation Service Period- Fees and Commissions (" &amp; TEXT(F192,"## ### ###") &amp;")"</f>
        <v>ETC Account Payments: Fees/ commissions related to banks and other providers of Payment means during Operation Service Period- Fees and Commissions (6 820 000)</v>
      </c>
      <c r="D192" s="146" t="s">
        <v>351</v>
      </c>
      <c r="E192" s="336">
        <v>1</v>
      </c>
      <c r="F192" s="78">
        <v>6820000</v>
      </c>
      <c r="G192" s="76">
        <f t="shared" si="97"/>
        <v>6820000</v>
      </c>
      <c r="H192" s="241"/>
      <c r="I192" s="242"/>
      <c r="J192" s="237"/>
      <c r="K192" s="238"/>
      <c r="L192" s="238"/>
      <c r="M192" s="238"/>
      <c r="N192" s="238"/>
      <c r="O192" s="238"/>
      <c r="P192" s="238"/>
      <c r="Q192" s="238"/>
      <c r="R192" s="238"/>
      <c r="S192" s="238"/>
      <c r="T192" s="238"/>
      <c r="U192" s="239">
        <f t="shared" ref="U192" si="160">G192/6</f>
        <v>1136666.67</v>
      </c>
      <c r="V192" s="237"/>
      <c r="W192" s="238"/>
      <c r="X192" s="238"/>
      <c r="Y192" s="238"/>
      <c r="Z192" s="238"/>
      <c r="AA192" s="238"/>
      <c r="AB192" s="238"/>
      <c r="AC192" s="238"/>
      <c r="AD192" s="238"/>
      <c r="AE192" s="238"/>
      <c r="AF192" s="238"/>
      <c r="AG192" s="239">
        <f t="shared" ref="AG192" si="161">G192/6</f>
        <v>1136666.67</v>
      </c>
      <c r="AH192" s="240"/>
      <c r="AI192" s="238"/>
      <c r="AJ192" s="238"/>
      <c r="AK192" s="238"/>
      <c r="AL192" s="238"/>
      <c r="AM192" s="238"/>
      <c r="AN192" s="238"/>
      <c r="AO192" s="238"/>
      <c r="AP192" s="238"/>
      <c r="AQ192" s="238"/>
      <c r="AR192" s="238"/>
      <c r="AS192" s="239">
        <f t="shared" ref="AS192" si="162">G192/6</f>
        <v>1136666.67</v>
      </c>
      <c r="AT192" s="240"/>
      <c r="AU192" s="238"/>
      <c r="AV192" s="238"/>
      <c r="AW192" s="238"/>
      <c r="AX192" s="238"/>
      <c r="AY192" s="238"/>
      <c r="AZ192" s="238"/>
      <c r="BA192" s="238"/>
      <c r="BB192" s="238"/>
      <c r="BC192" s="238"/>
      <c r="BD192" s="238"/>
      <c r="BE192" s="239">
        <f t="shared" ref="BE192" si="163">G192/6</f>
        <v>1136666.67</v>
      </c>
      <c r="BF192" s="240"/>
      <c r="BG192" s="238"/>
      <c r="BH192" s="238"/>
      <c r="BI192" s="238"/>
      <c r="BJ192" s="238"/>
      <c r="BK192" s="238"/>
      <c r="BL192" s="238"/>
      <c r="BM192" s="238"/>
      <c r="BN192" s="238"/>
      <c r="BO192" s="238"/>
      <c r="BP192" s="238"/>
      <c r="BQ192" s="239">
        <f t="shared" ref="BQ192" si="164">G192/6</f>
        <v>1136666.67</v>
      </c>
      <c r="BR192" s="240"/>
      <c r="BS192" s="238"/>
      <c r="BT192" s="238"/>
      <c r="BU192" s="238"/>
      <c r="BV192" s="238"/>
      <c r="BW192" s="238"/>
      <c r="BX192" s="238"/>
      <c r="BY192" s="238"/>
      <c r="BZ192" s="238"/>
      <c r="CA192" s="238"/>
      <c r="CB192" s="238"/>
      <c r="CC192" s="239">
        <f t="shared" ref="CC192" si="165">G192-SUM(H192:CB192)</f>
        <v>1136666.6499999999</v>
      </c>
      <c r="CD192" s="41" t="s">
        <v>54</v>
      </c>
    </row>
    <row r="193" spans="1:82" ht="30">
      <c r="A193" s="41"/>
      <c r="B193" s="147" t="s">
        <v>371</v>
      </c>
      <c r="C193" s="148" t="str">
        <f>"ETC Account Payments: Fees/ commissions related to banks and other providers of Payment means during Operation Service Period - Overhead charge and profit in respect to A-10010-a ("&amp; TEXT(F193,"###%") &amp; ")"</f>
        <v>ETC Account Payments: Fees/ commissions related to banks and other providers of Payment means during Operation Service Period - Overhead charge and profit in respect to A-10010-a (%)</v>
      </c>
      <c r="D193" s="149" t="s">
        <v>353</v>
      </c>
      <c r="E193" s="337">
        <f t="shared" ref="E193" si="166">+G192</f>
        <v>6820000</v>
      </c>
      <c r="F193" s="356"/>
      <c r="G193" s="76">
        <f>+E193*F193</f>
        <v>0</v>
      </c>
      <c r="H193" s="241"/>
      <c r="I193" s="242"/>
      <c r="J193" s="237"/>
      <c r="K193" s="238"/>
      <c r="L193" s="238"/>
      <c r="M193" s="238"/>
      <c r="N193" s="238"/>
      <c r="O193" s="238"/>
      <c r="P193" s="238"/>
      <c r="Q193" s="238"/>
      <c r="R193" s="238"/>
      <c r="S193" s="238"/>
      <c r="T193" s="238"/>
      <c r="U193" s="239">
        <f>G193/6</f>
        <v>0</v>
      </c>
      <c r="V193" s="237"/>
      <c r="W193" s="238"/>
      <c r="X193" s="238"/>
      <c r="Y193" s="238"/>
      <c r="Z193" s="238"/>
      <c r="AA193" s="238"/>
      <c r="AB193" s="238"/>
      <c r="AC193" s="238"/>
      <c r="AD193" s="238"/>
      <c r="AE193" s="238"/>
      <c r="AF193" s="238"/>
      <c r="AG193" s="239">
        <f>G193/6</f>
        <v>0</v>
      </c>
      <c r="AH193" s="240"/>
      <c r="AI193" s="238"/>
      <c r="AJ193" s="238"/>
      <c r="AK193" s="238"/>
      <c r="AL193" s="238"/>
      <c r="AM193" s="238"/>
      <c r="AN193" s="238"/>
      <c r="AO193" s="238"/>
      <c r="AP193" s="238"/>
      <c r="AQ193" s="238"/>
      <c r="AR193" s="238"/>
      <c r="AS193" s="239">
        <f>G193/6</f>
        <v>0</v>
      </c>
      <c r="AT193" s="240"/>
      <c r="AU193" s="238"/>
      <c r="AV193" s="238"/>
      <c r="AW193" s="238"/>
      <c r="AX193" s="238"/>
      <c r="AY193" s="238"/>
      <c r="AZ193" s="238"/>
      <c r="BA193" s="238"/>
      <c r="BB193" s="238"/>
      <c r="BC193" s="238"/>
      <c r="BD193" s="238"/>
      <c r="BE193" s="239">
        <f>G193/6</f>
        <v>0</v>
      </c>
      <c r="BF193" s="240"/>
      <c r="BG193" s="238"/>
      <c r="BH193" s="238"/>
      <c r="BI193" s="238"/>
      <c r="BJ193" s="238"/>
      <c r="BK193" s="238"/>
      <c r="BL193" s="238"/>
      <c r="BM193" s="238"/>
      <c r="BN193" s="238"/>
      <c r="BO193" s="238"/>
      <c r="BP193" s="238"/>
      <c r="BQ193" s="239">
        <f>G193/6</f>
        <v>0</v>
      </c>
      <c r="BR193" s="240"/>
      <c r="BS193" s="238"/>
      <c r="BT193" s="238"/>
      <c r="BU193" s="238"/>
      <c r="BV193" s="238"/>
      <c r="BW193" s="238"/>
      <c r="BX193" s="238"/>
      <c r="BY193" s="238"/>
      <c r="BZ193" s="238"/>
      <c r="CA193" s="238"/>
      <c r="CB193" s="238"/>
      <c r="CC193" s="239">
        <f>G193-SUM(H193:CB193)</f>
        <v>0</v>
      </c>
      <c r="CD193" s="41" t="s">
        <v>54</v>
      </c>
    </row>
    <row r="194" spans="1:82" ht="15">
      <c r="A194" s="41"/>
      <c r="B194" s="147" t="s">
        <v>372</v>
      </c>
      <c r="C194" s="148" t="str">
        <f>"Fees related to TCH Service - Fees (" &amp; TEXT(F194,"### ###") &amp;")"</f>
        <v>Fees related to TCH Service - Fees (90 000)</v>
      </c>
      <c r="D194" s="146" t="s">
        <v>351</v>
      </c>
      <c r="E194" s="336">
        <v>1</v>
      </c>
      <c r="F194" s="78">
        <v>90000</v>
      </c>
      <c r="G194" s="76">
        <f t="shared" si="97"/>
        <v>90000</v>
      </c>
      <c r="H194" s="241"/>
      <c r="I194" s="242"/>
      <c r="J194" s="237"/>
      <c r="K194" s="238"/>
      <c r="L194" s="238"/>
      <c r="M194" s="238"/>
      <c r="N194" s="238"/>
      <c r="O194" s="238"/>
      <c r="P194" s="238"/>
      <c r="Q194" s="238"/>
      <c r="R194" s="238"/>
      <c r="S194" s="238"/>
      <c r="T194" s="238"/>
      <c r="U194" s="239">
        <f t="shared" ref="U194" si="167">G194/6</f>
        <v>15000</v>
      </c>
      <c r="V194" s="237"/>
      <c r="W194" s="238"/>
      <c r="X194" s="238"/>
      <c r="Y194" s="238"/>
      <c r="Z194" s="238"/>
      <c r="AA194" s="238"/>
      <c r="AB194" s="238"/>
      <c r="AC194" s="238"/>
      <c r="AD194" s="238"/>
      <c r="AE194" s="238"/>
      <c r="AF194" s="238"/>
      <c r="AG194" s="239">
        <f t="shared" ref="AG194" si="168">G194/6</f>
        <v>15000</v>
      </c>
      <c r="AH194" s="240"/>
      <c r="AI194" s="238"/>
      <c r="AJ194" s="238"/>
      <c r="AK194" s="238"/>
      <c r="AL194" s="238"/>
      <c r="AM194" s="238"/>
      <c r="AN194" s="238"/>
      <c r="AO194" s="238"/>
      <c r="AP194" s="238"/>
      <c r="AQ194" s="238"/>
      <c r="AR194" s="238"/>
      <c r="AS194" s="239">
        <f t="shared" ref="AS194" si="169">G194/6</f>
        <v>15000</v>
      </c>
      <c r="AT194" s="240"/>
      <c r="AU194" s="238"/>
      <c r="AV194" s="238"/>
      <c r="AW194" s="238"/>
      <c r="AX194" s="238"/>
      <c r="AY194" s="238"/>
      <c r="AZ194" s="238"/>
      <c r="BA194" s="238"/>
      <c r="BB194" s="238"/>
      <c r="BC194" s="238"/>
      <c r="BD194" s="238"/>
      <c r="BE194" s="239">
        <f t="shared" ref="BE194" si="170">G194/6</f>
        <v>15000</v>
      </c>
      <c r="BF194" s="240"/>
      <c r="BG194" s="238"/>
      <c r="BH194" s="238"/>
      <c r="BI194" s="238"/>
      <c r="BJ194" s="238"/>
      <c r="BK194" s="238"/>
      <c r="BL194" s="238"/>
      <c r="BM194" s="238"/>
      <c r="BN194" s="238"/>
      <c r="BO194" s="238"/>
      <c r="BP194" s="238"/>
      <c r="BQ194" s="239">
        <f t="shared" ref="BQ194" si="171">G194/6</f>
        <v>15000</v>
      </c>
      <c r="BR194" s="240"/>
      <c r="BS194" s="238"/>
      <c r="BT194" s="238"/>
      <c r="BU194" s="238"/>
      <c r="BV194" s="238"/>
      <c r="BW194" s="238"/>
      <c r="BX194" s="238"/>
      <c r="BY194" s="238"/>
      <c r="BZ194" s="238"/>
      <c r="CA194" s="238"/>
      <c r="CB194" s="238"/>
      <c r="CC194" s="239">
        <f t="shared" ref="CC194" si="172">G194-SUM(H194:CB194)</f>
        <v>15000</v>
      </c>
      <c r="CD194" s="41" t="s">
        <v>54</v>
      </c>
    </row>
    <row r="195" spans="1:82" ht="15">
      <c r="A195" s="41"/>
      <c r="B195" s="147" t="s">
        <v>373</v>
      </c>
      <c r="C195" s="148" t="str">
        <f>"Fees related to TCH Service - Overhead charge and profit in respect to A-10011-a ("&amp; TEXT(F195,"###%") &amp; ")"</f>
        <v>Fees related to TCH Service - Overhead charge and profit in respect to A-10011-a (%)</v>
      </c>
      <c r="D195" s="149" t="s">
        <v>353</v>
      </c>
      <c r="E195" s="337">
        <f t="shared" ref="E195" si="173">+G194</f>
        <v>90000</v>
      </c>
      <c r="F195" s="356"/>
      <c r="G195" s="76">
        <f>+E195*F195</f>
        <v>0</v>
      </c>
      <c r="H195" s="241"/>
      <c r="I195" s="242"/>
      <c r="J195" s="237"/>
      <c r="K195" s="238"/>
      <c r="L195" s="238"/>
      <c r="M195" s="238"/>
      <c r="N195" s="238"/>
      <c r="O195" s="238"/>
      <c r="P195" s="238"/>
      <c r="Q195" s="238"/>
      <c r="R195" s="238"/>
      <c r="S195" s="238"/>
      <c r="T195" s="238"/>
      <c r="U195" s="239">
        <f>G195/6</f>
        <v>0</v>
      </c>
      <c r="V195" s="237"/>
      <c r="W195" s="238"/>
      <c r="X195" s="238"/>
      <c r="Y195" s="238"/>
      <c r="Z195" s="238"/>
      <c r="AA195" s="238"/>
      <c r="AB195" s="238"/>
      <c r="AC195" s="238"/>
      <c r="AD195" s="238"/>
      <c r="AE195" s="238"/>
      <c r="AF195" s="238"/>
      <c r="AG195" s="239">
        <f>G195/6</f>
        <v>0</v>
      </c>
      <c r="AH195" s="240"/>
      <c r="AI195" s="238"/>
      <c r="AJ195" s="238"/>
      <c r="AK195" s="238"/>
      <c r="AL195" s="238"/>
      <c r="AM195" s="238"/>
      <c r="AN195" s="238"/>
      <c r="AO195" s="238"/>
      <c r="AP195" s="238"/>
      <c r="AQ195" s="238"/>
      <c r="AR195" s="238"/>
      <c r="AS195" s="239">
        <f>G195/6</f>
        <v>0</v>
      </c>
      <c r="AT195" s="240"/>
      <c r="AU195" s="238"/>
      <c r="AV195" s="238"/>
      <c r="AW195" s="238"/>
      <c r="AX195" s="238"/>
      <c r="AY195" s="238"/>
      <c r="AZ195" s="238"/>
      <c r="BA195" s="238"/>
      <c r="BB195" s="238"/>
      <c r="BC195" s="238"/>
      <c r="BD195" s="238"/>
      <c r="BE195" s="239">
        <f>G195/6</f>
        <v>0</v>
      </c>
      <c r="BF195" s="240"/>
      <c r="BG195" s="238"/>
      <c r="BH195" s="238"/>
      <c r="BI195" s="238"/>
      <c r="BJ195" s="238"/>
      <c r="BK195" s="238"/>
      <c r="BL195" s="238"/>
      <c r="BM195" s="238"/>
      <c r="BN195" s="238"/>
      <c r="BO195" s="238"/>
      <c r="BP195" s="238"/>
      <c r="BQ195" s="239">
        <f>G195/6</f>
        <v>0</v>
      </c>
      <c r="BR195" s="240"/>
      <c r="BS195" s="238"/>
      <c r="BT195" s="238"/>
      <c r="BU195" s="238"/>
      <c r="BV195" s="238"/>
      <c r="BW195" s="238"/>
      <c r="BX195" s="238"/>
      <c r="BY195" s="238"/>
      <c r="BZ195" s="238"/>
      <c r="CA195" s="238"/>
      <c r="CB195" s="238"/>
      <c r="CC195" s="239">
        <f>G195-SUM(H195:CB195)</f>
        <v>0</v>
      </c>
      <c r="CD195" s="41" t="s">
        <v>54</v>
      </c>
    </row>
    <row r="196" spans="1:82" ht="26" customHeight="1">
      <c r="A196" s="179"/>
      <c r="B196" s="75" t="s">
        <v>374</v>
      </c>
      <c r="C196" s="145" t="str">
        <f>"Nominated Subcontract Works and Services (including Provisional Sums and allowances in the Nominated Subcontract (" &amp; TEXT(G196,"##### ####") &amp;")"</f>
        <v>Nominated Subcontract Works and Services (including Provisional Sums and allowances in the Nominated Subcontract (26 500 000)</v>
      </c>
      <c r="D196" s="146" t="s">
        <v>351</v>
      </c>
      <c r="E196" s="336">
        <v>1</v>
      </c>
      <c r="F196" s="78">
        <v>26500000</v>
      </c>
      <c r="G196" s="76">
        <f t="shared" si="97"/>
        <v>26500000</v>
      </c>
      <c r="H196" s="241"/>
      <c r="I196" s="242"/>
      <c r="J196" s="237"/>
      <c r="K196" s="238"/>
      <c r="L196" s="238"/>
      <c r="M196" s="238"/>
      <c r="N196" s="238"/>
      <c r="O196" s="238"/>
      <c r="P196" s="238"/>
      <c r="Q196" s="238"/>
      <c r="R196" s="238"/>
      <c r="S196" s="238"/>
      <c r="T196" s="238"/>
      <c r="U196" s="239">
        <f t="shared" ref="U196" si="174">G196/6</f>
        <v>4416666.67</v>
      </c>
      <c r="V196" s="237"/>
      <c r="W196" s="238"/>
      <c r="X196" s="238"/>
      <c r="Y196" s="238"/>
      <c r="Z196" s="238"/>
      <c r="AA196" s="238"/>
      <c r="AB196" s="238"/>
      <c r="AC196" s="238"/>
      <c r="AD196" s="238"/>
      <c r="AE196" s="238"/>
      <c r="AF196" s="238"/>
      <c r="AG196" s="239">
        <f t="shared" ref="AG196" si="175">G196/6</f>
        <v>4416666.67</v>
      </c>
      <c r="AH196" s="240"/>
      <c r="AI196" s="238"/>
      <c r="AJ196" s="238"/>
      <c r="AK196" s="238"/>
      <c r="AL196" s="238"/>
      <c r="AM196" s="238"/>
      <c r="AN196" s="238"/>
      <c r="AO196" s="238"/>
      <c r="AP196" s="238"/>
      <c r="AQ196" s="238"/>
      <c r="AR196" s="238"/>
      <c r="AS196" s="239">
        <f t="shared" ref="AS196" si="176">G196/6</f>
        <v>4416666.67</v>
      </c>
      <c r="AT196" s="240"/>
      <c r="AU196" s="238"/>
      <c r="AV196" s="238"/>
      <c r="AW196" s="238"/>
      <c r="AX196" s="238"/>
      <c r="AY196" s="238"/>
      <c r="AZ196" s="238"/>
      <c r="BA196" s="238"/>
      <c r="BB196" s="238"/>
      <c r="BC196" s="238"/>
      <c r="BD196" s="238"/>
      <c r="BE196" s="239">
        <f t="shared" ref="BE196" si="177">G196/6</f>
        <v>4416666.67</v>
      </c>
      <c r="BF196" s="240"/>
      <c r="BG196" s="238"/>
      <c r="BH196" s="238"/>
      <c r="BI196" s="238"/>
      <c r="BJ196" s="238"/>
      <c r="BK196" s="238"/>
      <c r="BL196" s="238"/>
      <c r="BM196" s="238"/>
      <c r="BN196" s="238"/>
      <c r="BO196" s="238"/>
      <c r="BP196" s="238"/>
      <c r="BQ196" s="239">
        <f t="shared" ref="BQ196" si="178">G196/6</f>
        <v>4416666.67</v>
      </c>
      <c r="BR196" s="240"/>
      <c r="BS196" s="238"/>
      <c r="BT196" s="238"/>
      <c r="BU196" s="238"/>
      <c r="BV196" s="238"/>
      <c r="BW196" s="238"/>
      <c r="BX196" s="238"/>
      <c r="BY196" s="238"/>
      <c r="BZ196" s="238"/>
      <c r="CA196" s="238"/>
      <c r="CB196" s="238"/>
      <c r="CC196" s="239">
        <f t="shared" ref="CC196" si="179">G196-SUM(H196:CB196)</f>
        <v>4416666.6500000004</v>
      </c>
      <c r="CD196" s="41" t="s">
        <v>54</v>
      </c>
    </row>
    <row r="197" spans="1:82" ht="15">
      <c r="A197" s="41"/>
      <c r="B197" s="147" t="s">
        <v>375</v>
      </c>
      <c r="C197" s="148" t="str">
        <f>"Overhead charges and profit in respect of the above-mentioned item ("&amp; TEXT(F197,"###%") &amp; ")"</f>
        <v>Overhead charges and profit in respect of the above-mentioned item (%)</v>
      </c>
      <c r="D197" s="149" t="s">
        <v>353</v>
      </c>
      <c r="E197" s="337">
        <f t="shared" ref="E197" si="180">+G196</f>
        <v>26500000</v>
      </c>
      <c r="F197" s="356"/>
      <c r="G197" s="76">
        <f t="shared" si="97"/>
        <v>0</v>
      </c>
      <c r="H197" s="241"/>
      <c r="I197" s="242"/>
      <c r="J197" s="237"/>
      <c r="K197" s="238"/>
      <c r="L197" s="238"/>
      <c r="M197" s="238"/>
      <c r="N197" s="238"/>
      <c r="O197" s="238"/>
      <c r="P197" s="238"/>
      <c r="Q197" s="238"/>
      <c r="R197" s="238"/>
      <c r="S197" s="238"/>
      <c r="T197" s="238"/>
      <c r="U197" s="239">
        <f>G197/6</f>
        <v>0</v>
      </c>
      <c r="V197" s="237"/>
      <c r="W197" s="238"/>
      <c r="X197" s="238"/>
      <c r="Y197" s="238"/>
      <c r="Z197" s="238"/>
      <c r="AA197" s="238"/>
      <c r="AB197" s="238"/>
      <c r="AC197" s="238"/>
      <c r="AD197" s="238"/>
      <c r="AE197" s="238"/>
      <c r="AF197" s="238"/>
      <c r="AG197" s="239">
        <f>G197/6</f>
        <v>0</v>
      </c>
      <c r="AH197" s="240"/>
      <c r="AI197" s="238"/>
      <c r="AJ197" s="238"/>
      <c r="AK197" s="238"/>
      <c r="AL197" s="238"/>
      <c r="AM197" s="238"/>
      <c r="AN197" s="238"/>
      <c r="AO197" s="238"/>
      <c r="AP197" s="238"/>
      <c r="AQ197" s="238"/>
      <c r="AR197" s="238"/>
      <c r="AS197" s="239">
        <f>G197/6</f>
        <v>0</v>
      </c>
      <c r="AT197" s="240"/>
      <c r="AU197" s="238"/>
      <c r="AV197" s="238"/>
      <c r="AW197" s="238"/>
      <c r="AX197" s="238"/>
      <c r="AY197" s="238"/>
      <c r="AZ197" s="238"/>
      <c r="BA197" s="238"/>
      <c r="BB197" s="238"/>
      <c r="BC197" s="238"/>
      <c r="BD197" s="238"/>
      <c r="BE197" s="239">
        <f>G197/6</f>
        <v>0</v>
      </c>
      <c r="BF197" s="240"/>
      <c r="BG197" s="238"/>
      <c r="BH197" s="238"/>
      <c r="BI197" s="238"/>
      <c r="BJ197" s="238"/>
      <c r="BK197" s="238"/>
      <c r="BL197" s="238"/>
      <c r="BM197" s="238"/>
      <c r="BN197" s="238"/>
      <c r="BO197" s="238"/>
      <c r="BP197" s="238"/>
      <c r="BQ197" s="239">
        <f>G197/6</f>
        <v>0</v>
      </c>
      <c r="BR197" s="240"/>
      <c r="BS197" s="238"/>
      <c r="BT197" s="238"/>
      <c r="BU197" s="238"/>
      <c r="BV197" s="238"/>
      <c r="BW197" s="238"/>
      <c r="BX197" s="238"/>
      <c r="BY197" s="238"/>
      <c r="BZ197" s="238"/>
      <c r="CA197" s="238"/>
      <c r="CB197" s="238"/>
      <c r="CC197" s="239">
        <f>G197-SUM(H197:CB197)</f>
        <v>0</v>
      </c>
      <c r="CD197" s="41" t="s">
        <v>54</v>
      </c>
    </row>
    <row r="198" spans="1:82" ht="16" customHeight="1">
      <c r="A198" s="179"/>
      <c r="B198" s="103" t="s">
        <v>376</v>
      </c>
      <c r="C198" s="304" t="s">
        <v>377</v>
      </c>
      <c r="D198" s="146"/>
      <c r="E198" s="336"/>
      <c r="F198" s="78"/>
      <c r="G198" s="76"/>
      <c r="H198" s="241"/>
      <c r="I198" s="242"/>
      <c r="J198" s="237"/>
      <c r="K198" s="238"/>
      <c r="L198" s="238"/>
      <c r="M198" s="238"/>
      <c r="N198" s="238"/>
      <c r="O198" s="238"/>
      <c r="P198" s="238"/>
      <c r="Q198" s="238"/>
      <c r="R198" s="238"/>
      <c r="S198" s="238"/>
      <c r="T198" s="238"/>
      <c r="U198" s="239"/>
      <c r="V198" s="237"/>
      <c r="W198" s="238"/>
      <c r="X198" s="238"/>
      <c r="Y198" s="238"/>
      <c r="Z198" s="238"/>
      <c r="AA198" s="238"/>
      <c r="AB198" s="238"/>
      <c r="AC198" s="238"/>
      <c r="AD198" s="238"/>
      <c r="AE198" s="238"/>
      <c r="AF198" s="238"/>
      <c r="AG198" s="239"/>
      <c r="AH198" s="240"/>
      <c r="AI198" s="238"/>
      <c r="AJ198" s="238"/>
      <c r="AK198" s="238"/>
      <c r="AL198" s="238"/>
      <c r="AM198" s="238"/>
      <c r="AN198" s="238"/>
      <c r="AO198" s="238"/>
      <c r="AP198" s="238"/>
      <c r="AQ198" s="238"/>
      <c r="AR198" s="238"/>
      <c r="AS198" s="239"/>
      <c r="AT198" s="240"/>
      <c r="AU198" s="238"/>
      <c r="AV198" s="238"/>
      <c r="AW198" s="238"/>
      <c r="AX198" s="238"/>
      <c r="AY198" s="238"/>
      <c r="AZ198" s="238"/>
      <c r="BA198" s="238"/>
      <c r="BB198" s="238"/>
      <c r="BC198" s="238"/>
      <c r="BD198" s="238"/>
      <c r="BE198" s="239"/>
      <c r="BF198" s="240"/>
      <c r="BG198" s="238"/>
      <c r="BH198" s="238"/>
      <c r="BI198" s="238"/>
      <c r="BJ198" s="238"/>
      <c r="BK198" s="238"/>
      <c r="BL198" s="238"/>
      <c r="BM198" s="238"/>
      <c r="BN198" s="238"/>
      <c r="BO198" s="238"/>
      <c r="BP198" s="238"/>
      <c r="BQ198" s="239"/>
      <c r="BR198" s="240"/>
      <c r="BS198" s="238"/>
      <c r="BT198" s="238"/>
      <c r="BU198" s="238"/>
      <c r="BV198" s="238"/>
      <c r="BW198" s="238"/>
      <c r="BX198" s="238"/>
      <c r="BY198" s="238"/>
      <c r="BZ198" s="238"/>
      <c r="CA198" s="238"/>
      <c r="CB198" s="238"/>
      <c r="CC198" s="239"/>
      <c r="CD198" s="41"/>
    </row>
    <row r="199" spans="1:82" ht="15">
      <c r="A199" s="41"/>
      <c r="B199" s="180" t="s">
        <v>378</v>
      </c>
      <c r="C199" s="181" t="str">
        <f>"Resolving the continuous flooding of the manholes at Denne Road Plaza (" &amp; TEXT(G199,"##### ####") &amp;")"</f>
        <v>Resolving the continuous flooding of the manholes at Denne Road Plaza ()</v>
      </c>
      <c r="D199" s="182" t="s">
        <v>351</v>
      </c>
      <c r="E199" s="334">
        <v>0</v>
      </c>
      <c r="F199" s="236"/>
      <c r="G199" s="189">
        <f t="shared" ref="G199" si="181">+E199*F199</f>
        <v>0</v>
      </c>
      <c r="H199" s="241"/>
      <c r="I199" s="242"/>
      <c r="J199" s="237"/>
      <c r="K199" s="238"/>
      <c r="L199" s="238"/>
      <c r="M199" s="238"/>
      <c r="N199" s="238"/>
      <c r="O199" s="238"/>
      <c r="P199" s="238"/>
      <c r="Q199" s="238"/>
      <c r="R199" s="238"/>
      <c r="S199" s="238"/>
      <c r="T199" s="238"/>
      <c r="U199" s="239">
        <f t="shared" ref="U199" si="182">G199/6</f>
        <v>0</v>
      </c>
      <c r="V199" s="237"/>
      <c r="W199" s="238"/>
      <c r="X199" s="238"/>
      <c r="Y199" s="238"/>
      <c r="Z199" s="238"/>
      <c r="AA199" s="238"/>
      <c r="AB199" s="238"/>
      <c r="AC199" s="238"/>
      <c r="AD199" s="238"/>
      <c r="AE199" s="238"/>
      <c r="AF199" s="238"/>
      <c r="AG199" s="239">
        <f t="shared" ref="AG199" si="183">G199/6</f>
        <v>0</v>
      </c>
      <c r="AH199" s="240"/>
      <c r="AI199" s="238"/>
      <c r="AJ199" s="238"/>
      <c r="AK199" s="238"/>
      <c r="AL199" s="238"/>
      <c r="AM199" s="238"/>
      <c r="AN199" s="238"/>
      <c r="AO199" s="238"/>
      <c r="AP199" s="238"/>
      <c r="AQ199" s="238"/>
      <c r="AR199" s="238"/>
      <c r="AS199" s="239">
        <f t="shared" ref="AS199" si="184">G199/6</f>
        <v>0</v>
      </c>
      <c r="AT199" s="240"/>
      <c r="AU199" s="238"/>
      <c r="AV199" s="238"/>
      <c r="AW199" s="238"/>
      <c r="AX199" s="238"/>
      <c r="AY199" s="238"/>
      <c r="AZ199" s="238"/>
      <c r="BA199" s="238"/>
      <c r="BB199" s="238"/>
      <c r="BC199" s="238"/>
      <c r="BD199" s="238"/>
      <c r="BE199" s="239">
        <f t="shared" ref="BE199" si="185">G199/6</f>
        <v>0</v>
      </c>
      <c r="BF199" s="240"/>
      <c r="BG199" s="238"/>
      <c r="BH199" s="238"/>
      <c r="BI199" s="238"/>
      <c r="BJ199" s="238"/>
      <c r="BK199" s="238"/>
      <c r="BL199" s="238"/>
      <c r="BM199" s="238"/>
      <c r="BN199" s="238"/>
      <c r="BO199" s="238"/>
      <c r="BP199" s="238"/>
      <c r="BQ199" s="239">
        <f t="shared" ref="BQ199" si="186">G199/6</f>
        <v>0</v>
      </c>
      <c r="BR199" s="240"/>
      <c r="BS199" s="238"/>
      <c r="BT199" s="238"/>
      <c r="BU199" s="238"/>
      <c r="BV199" s="238"/>
      <c r="BW199" s="238"/>
      <c r="BX199" s="238"/>
      <c r="BY199" s="238"/>
      <c r="BZ199" s="238"/>
      <c r="CA199" s="238"/>
      <c r="CB199" s="238"/>
      <c r="CC199" s="239">
        <f t="shared" ref="CC199" si="187">G199-SUM(H199:CB199)</f>
        <v>0</v>
      </c>
      <c r="CD199" s="41" t="s">
        <v>54</v>
      </c>
    </row>
    <row r="200" spans="1:82" ht="15">
      <c r="A200" s="41"/>
      <c r="B200" s="342" t="s">
        <v>379</v>
      </c>
      <c r="C200" s="343" t="str">
        <f>"Resolution of flooding  - Overhead charge and profit in respect to A-10013-a ("&amp; TEXT(F200,"###%") &amp; ")"</f>
        <v>Resolution of flooding  - Overhead charge and profit in respect to A-10013-a (%)</v>
      </c>
      <c r="D200" s="344" t="s">
        <v>353</v>
      </c>
      <c r="E200" s="346">
        <f t="shared" ref="E200" si="188">+G199</f>
        <v>0</v>
      </c>
      <c r="F200" s="357"/>
      <c r="G200" s="189">
        <f>+E200*F200</f>
        <v>0</v>
      </c>
      <c r="H200" s="241"/>
      <c r="I200" s="242"/>
      <c r="J200" s="237"/>
      <c r="K200" s="238"/>
      <c r="L200" s="238"/>
      <c r="M200" s="238"/>
      <c r="N200" s="238"/>
      <c r="O200" s="238"/>
      <c r="P200" s="238"/>
      <c r="Q200" s="238"/>
      <c r="R200" s="238"/>
      <c r="S200" s="238"/>
      <c r="T200" s="238"/>
      <c r="U200" s="239">
        <f>G200/6</f>
        <v>0</v>
      </c>
      <c r="V200" s="237"/>
      <c r="W200" s="238"/>
      <c r="X200" s="238"/>
      <c r="Y200" s="238"/>
      <c r="Z200" s="238"/>
      <c r="AA200" s="238"/>
      <c r="AB200" s="238"/>
      <c r="AC200" s="238"/>
      <c r="AD200" s="238"/>
      <c r="AE200" s="238"/>
      <c r="AF200" s="238"/>
      <c r="AG200" s="239">
        <f>G200/6</f>
        <v>0</v>
      </c>
      <c r="AH200" s="240"/>
      <c r="AI200" s="238"/>
      <c r="AJ200" s="238"/>
      <c r="AK200" s="238"/>
      <c r="AL200" s="238"/>
      <c r="AM200" s="238"/>
      <c r="AN200" s="238"/>
      <c r="AO200" s="238"/>
      <c r="AP200" s="238"/>
      <c r="AQ200" s="238"/>
      <c r="AR200" s="238"/>
      <c r="AS200" s="239">
        <f>G200/6</f>
        <v>0</v>
      </c>
      <c r="AT200" s="240"/>
      <c r="AU200" s="238"/>
      <c r="AV200" s="238"/>
      <c r="AW200" s="238"/>
      <c r="AX200" s="238"/>
      <c r="AY200" s="238"/>
      <c r="AZ200" s="238"/>
      <c r="BA200" s="238"/>
      <c r="BB200" s="238"/>
      <c r="BC200" s="238"/>
      <c r="BD200" s="238"/>
      <c r="BE200" s="239">
        <f>G200/6</f>
        <v>0</v>
      </c>
      <c r="BF200" s="240"/>
      <c r="BG200" s="238"/>
      <c r="BH200" s="238"/>
      <c r="BI200" s="238"/>
      <c r="BJ200" s="238"/>
      <c r="BK200" s="238"/>
      <c r="BL200" s="238"/>
      <c r="BM200" s="238"/>
      <c r="BN200" s="238"/>
      <c r="BO200" s="238"/>
      <c r="BP200" s="238"/>
      <c r="BQ200" s="239">
        <f>G200/6</f>
        <v>0</v>
      </c>
      <c r="BR200" s="240"/>
      <c r="BS200" s="238"/>
      <c r="BT200" s="238"/>
      <c r="BU200" s="238"/>
      <c r="BV200" s="238"/>
      <c r="BW200" s="238"/>
      <c r="BX200" s="238"/>
      <c r="BY200" s="238"/>
      <c r="BZ200" s="238"/>
      <c r="CA200" s="238"/>
      <c r="CB200" s="238"/>
      <c r="CC200" s="239">
        <f>G200-SUM(H200:CB200)</f>
        <v>0</v>
      </c>
      <c r="CD200" s="41" t="s">
        <v>54</v>
      </c>
    </row>
    <row r="201" spans="1:82" ht="16" customHeight="1">
      <c r="A201" s="179"/>
      <c r="B201" s="103" t="s">
        <v>380</v>
      </c>
      <c r="C201" s="304" t="s">
        <v>381</v>
      </c>
      <c r="D201" s="146"/>
      <c r="E201" s="336"/>
      <c r="F201" s="78"/>
      <c r="G201" s="76"/>
      <c r="H201" s="241"/>
      <c r="I201" s="242"/>
      <c r="J201" s="237"/>
      <c r="K201" s="238"/>
      <c r="L201" s="238"/>
      <c r="M201" s="238"/>
      <c r="N201" s="238"/>
      <c r="O201" s="238"/>
      <c r="P201" s="238"/>
      <c r="Q201" s="238"/>
      <c r="R201" s="238"/>
      <c r="S201" s="238"/>
      <c r="T201" s="238"/>
      <c r="U201" s="239"/>
      <c r="V201" s="237"/>
      <c r="W201" s="238"/>
      <c r="X201" s="238"/>
      <c r="Y201" s="238"/>
      <c r="Z201" s="238"/>
      <c r="AA201" s="238"/>
      <c r="AB201" s="238"/>
      <c r="AC201" s="238"/>
      <c r="AD201" s="238"/>
      <c r="AE201" s="238"/>
      <c r="AF201" s="238"/>
      <c r="AG201" s="239"/>
      <c r="AH201" s="240"/>
      <c r="AI201" s="238"/>
      <c r="AJ201" s="238"/>
      <c r="AK201" s="238"/>
      <c r="AL201" s="238"/>
      <c r="AM201" s="238"/>
      <c r="AN201" s="238"/>
      <c r="AO201" s="238"/>
      <c r="AP201" s="238"/>
      <c r="AQ201" s="238"/>
      <c r="AR201" s="238"/>
      <c r="AS201" s="239"/>
      <c r="AT201" s="240"/>
      <c r="AU201" s="238"/>
      <c r="AV201" s="238"/>
      <c r="AW201" s="238"/>
      <c r="AX201" s="238"/>
      <c r="AY201" s="238"/>
      <c r="AZ201" s="238"/>
      <c r="BA201" s="238"/>
      <c r="BB201" s="238"/>
      <c r="BC201" s="238"/>
      <c r="BD201" s="238"/>
      <c r="BE201" s="239"/>
      <c r="BF201" s="240"/>
      <c r="BG201" s="238"/>
      <c r="BH201" s="238"/>
      <c r="BI201" s="238"/>
      <c r="BJ201" s="238"/>
      <c r="BK201" s="238"/>
      <c r="BL201" s="238"/>
      <c r="BM201" s="238"/>
      <c r="BN201" s="238"/>
      <c r="BO201" s="238"/>
      <c r="BP201" s="238"/>
      <c r="BQ201" s="239"/>
      <c r="BR201" s="240"/>
      <c r="BS201" s="238"/>
      <c r="BT201" s="238"/>
      <c r="BU201" s="238"/>
      <c r="BV201" s="238"/>
      <c r="BW201" s="238"/>
      <c r="BX201" s="238"/>
      <c r="BY201" s="238"/>
      <c r="BZ201" s="238"/>
      <c r="CA201" s="238"/>
      <c r="CB201" s="238"/>
      <c r="CC201" s="239"/>
      <c r="CD201" s="41"/>
    </row>
    <row r="202" spans="1:82" ht="30">
      <c r="A202" s="41"/>
      <c r="B202" s="180" t="s">
        <v>382</v>
      </c>
      <c r="C202" s="181" t="str">
        <f>"Appointment of Water Proofing Experts to perform a detailed inspection of the water proofing issues at the Eastern Plazas (" &amp; TEXT(G202,"##### ####") &amp;")"</f>
        <v>Appointment of Water Proofing Experts to perform a detailed inspection of the water proofing issues at the Eastern Plazas ()</v>
      </c>
      <c r="D202" s="182" t="s">
        <v>351</v>
      </c>
      <c r="E202" s="334">
        <v>0</v>
      </c>
      <c r="F202" s="236"/>
      <c r="G202" s="189">
        <f t="shared" ref="G202" si="189">+E202*F202</f>
        <v>0</v>
      </c>
      <c r="H202" s="241"/>
      <c r="I202" s="242"/>
      <c r="J202" s="237"/>
      <c r="K202" s="238"/>
      <c r="L202" s="238"/>
      <c r="M202" s="238"/>
      <c r="N202" s="238"/>
      <c r="O202" s="238"/>
      <c r="P202" s="238"/>
      <c r="Q202" s="238"/>
      <c r="R202" s="238"/>
      <c r="S202" s="238"/>
      <c r="T202" s="238"/>
      <c r="U202" s="239">
        <f t="shared" ref="U202" si="190">G202/6</f>
        <v>0</v>
      </c>
      <c r="V202" s="237"/>
      <c r="W202" s="238"/>
      <c r="X202" s="238"/>
      <c r="Y202" s="238"/>
      <c r="Z202" s="238"/>
      <c r="AA202" s="238"/>
      <c r="AB202" s="238"/>
      <c r="AC202" s="238"/>
      <c r="AD202" s="238"/>
      <c r="AE202" s="238"/>
      <c r="AF202" s="238"/>
      <c r="AG202" s="239">
        <f t="shared" ref="AG202" si="191">G202/6</f>
        <v>0</v>
      </c>
      <c r="AH202" s="240"/>
      <c r="AI202" s="238"/>
      <c r="AJ202" s="238"/>
      <c r="AK202" s="238"/>
      <c r="AL202" s="238"/>
      <c r="AM202" s="238"/>
      <c r="AN202" s="238"/>
      <c r="AO202" s="238"/>
      <c r="AP202" s="238"/>
      <c r="AQ202" s="238"/>
      <c r="AR202" s="238"/>
      <c r="AS202" s="239">
        <f t="shared" ref="AS202" si="192">G202/6</f>
        <v>0</v>
      </c>
      <c r="AT202" s="240"/>
      <c r="AU202" s="238"/>
      <c r="AV202" s="238"/>
      <c r="AW202" s="238"/>
      <c r="AX202" s="238"/>
      <c r="AY202" s="238"/>
      <c r="AZ202" s="238"/>
      <c r="BA202" s="238"/>
      <c r="BB202" s="238"/>
      <c r="BC202" s="238"/>
      <c r="BD202" s="238"/>
      <c r="BE202" s="239">
        <f t="shared" ref="BE202" si="193">G202/6</f>
        <v>0</v>
      </c>
      <c r="BF202" s="240"/>
      <c r="BG202" s="238"/>
      <c r="BH202" s="238"/>
      <c r="BI202" s="238"/>
      <c r="BJ202" s="238"/>
      <c r="BK202" s="238"/>
      <c r="BL202" s="238"/>
      <c r="BM202" s="238"/>
      <c r="BN202" s="238"/>
      <c r="BO202" s="238"/>
      <c r="BP202" s="238"/>
      <c r="BQ202" s="239">
        <f t="shared" ref="BQ202" si="194">G202/6</f>
        <v>0</v>
      </c>
      <c r="BR202" s="240"/>
      <c r="BS202" s="238"/>
      <c r="BT202" s="238"/>
      <c r="BU202" s="238"/>
      <c r="BV202" s="238"/>
      <c r="BW202" s="238"/>
      <c r="BX202" s="238"/>
      <c r="BY202" s="238"/>
      <c r="BZ202" s="238"/>
      <c r="CA202" s="238"/>
      <c r="CB202" s="238"/>
      <c r="CC202" s="239">
        <f t="shared" ref="CC202" si="195">G202-SUM(H202:CB202)</f>
        <v>0</v>
      </c>
      <c r="CD202" s="41" t="s">
        <v>54</v>
      </c>
    </row>
    <row r="203" spans="1:82" ht="15">
      <c r="A203" s="41"/>
      <c r="B203" s="342" t="s">
        <v>383</v>
      </c>
      <c r="C203" s="343" t="str">
        <f>"Waterproofing at Eastern Plazas  - Overhead charge and profit in respect to A-10014-a ("&amp; TEXT(F203,"###%") &amp; ")"</f>
        <v>Waterproofing at Eastern Plazas  - Overhead charge and profit in respect to A-10014-a (%)</v>
      </c>
      <c r="D203" s="344" t="s">
        <v>353</v>
      </c>
      <c r="E203" s="346">
        <f t="shared" ref="E203" si="196">+G202</f>
        <v>0</v>
      </c>
      <c r="F203" s="357"/>
      <c r="G203" s="189">
        <f>+E203*F203</f>
        <v>0</v>
      </c>
      <c r="H203" s="241"/>
      <c r="I203" s="242"/>
      <c r="J203" s="237"/>
      <c r="K203" s="238"/>
      <c r="L203" s="238"/>
      <c r="M203" s="238"/>
      <c r="N203" s="238"/>
      <c r="O203" s="238"/>
      <c r="P203" s="238"/>
      <c r="Q203" s="238"/>
      <c r="R203" s="238"/>
      <c r="S203" s="238"/>
      <c r="T203" s="238"/>
      <c r="U203" s="239">
        <f>G203/6</f>
        <v>0</v>
      </c>
      <c r="V203" s="237"/>
      <c r="W203" s="238"/>
      <c r="X203" s="238"/>
      <c r="Y203" s="238"/>
      <c r="Z203" s="238"/>
      <c r="AA203" s="238"/>
      <c r="AB203" s="238"/>
      <c r="AC203" s="238"/>
      <c r="AD203" s="238"/>
      <c r="AE203" s="238"/>
      <c r="AF203" s="238"/>
      <c r="AG203" s="239">
        <f>G203/6</f>
        <v>0</v>
      </c>
      <c r="AH203" s="240"/>
      <c r="AI203" s="238"/>
      <c r="AJ203" s="238"/>
      <c r="AK203" s="238"/>
      <c r="AL203" s="238"/>
      <c r="AM203" s="238"/>
      <c r="AN203" s="238"/>
      <c r="AO203" s="238"/>
      <c r="AP203" s="238"/>
      <c r="AQ203" s="238"/>
      <c r="AR203" s="238"/>
      <c r="AS203" s="239">
        <f>G203/6</f>
        <v>0</v>
      </c>
      <c r="AT203" s="240"/>
      <c r="AU203" s="238"/>
      <c r="AV203" s="238"/>
      <c r="AW203" s="238"/>
      <c r="AX203" s="238"/>
      <c r="AY203" s="238"/>
      <c r="AZ203" s="238"/>
      <c r="BA203" s="238"/>
      <c r="BB203" s="238"/>
      <c r="BC203" s="238"/>
      <c r="BD203" s="238"/>
      <c r="BE203" s="239">
        <f>G203/6</f>
        <v>0</v>
      </c>
      <c r="BF203" s="240"/>
      <c r="BG203" s="238"/>
      <c r="BH203" s="238"/>
      <c r="BI203" s="238"/>
      <c r="BJ203" s="238"/>
      <c r="BK203" s="238"/>
      <c r="BL203" s="238"/>
      <c r="BM203" s="238"/>
      <c r="BN203" s="238"/>
      <c r="BO203" s="238"/>
      <c r="BP203" s="238"/>
      <c r="BQ203" s="239">
        <f>G203/6</f>
        <v>0</v>
      </c>
      <c r="BR203" s="240"/>
      <c r="BS203" s="238"/>
      <c r="BT203" s="238"/>
      <c r="BU203" s="238"/>
      <c r="BV203" s="238"/>
      <c r="BW203" s="238"/>
      <c r="BX203" s="238"/>
      <c r="BY203" s="238"/>
      <c r="BZ203" s="238"/>
      <c r="CA203" s="238"/>
      <c r="CB203" s="238"/>
      <c r="CC203" s="239">
        <f>G203-SUM(H203:CB203)</f>
        <v>0</v>
      </c>
      <c r="CD203" s="41" t="s">
        <v>54</v>
      </c>
    </row>
    <row r="204" spans="1:82" ht="15">
      <c r="A204" s="41"/>
      <c r="B204" s="180" t="s">
        <v>384</v>
      </c>
      <c r="C204" s="181" t="str">
        <f>"Solving the water proofing issues at the Eastern Plazas and repainting of the walls and fixing of the tiles (" &amp; TEXT(G204,"##### ####") &amp;")"</f>
        <v>Solving the water proofing issues at the Eastern Plazas and repainting of the walls and fixing of the tiles ()</v>
      </c>
      <c r="D204" s="182" t="s">
        <v>351</v>
      </c>
      <c r="E204" s="334">
        <v>0</v>
      </c>
      <c r="F204" s="236"/>
      <c r="G204" s="189">
        <f t="shared" ref="G204" si="197">+E204*F204</f>
        <v>0</v>
      </c>
      <c r="H204" s="241"/>
      <c r="I204" s="242"/>
      <c r="J204" s="237"/>
      <c r="K204" s="238"/>
      <c r="L204" s="238"/>
      <c r="M204" s="238"/>
      <c r="N204" s="238"/>
      <c r="O204" s="238"/>
      <c r="P204" s="238"/>
      <c r="Q204" s="238"/>
      <c r="R204" s="238"/>
      <c r="S204" s="238"/>
      <c r="T204" s="238"/>
      <c r="U204" s="239">
        <f t="shared" ref="U204" si="198">G204/6</f>
        <v>0</v>
      </c>
      <c r="V204" s="237"/>
      <c r="W204" s="238"/>
      <c r="X204" s="238"/>
      <c r="Y204" s="238"/>
      <c r="Z204" s="238"/>
      <c r="AA204" s="238"/>
      <c r="AB204" s="238"/>
      <c r="AC204" s="238"/>
      <c r="AD204" s="238"/>
      <c r="AE204" s="238"/>
      <c r="AF204" s="238"/>
      <c r="AG204" s="239">
        <f t="shared" ref="AG204" si="199">G204/6</f>
        <v>0</v>
      </c>
      <c r="AH204" s="240"/>
      <c r="AI204" s="238"/>
      <c r="AJ204" s="238"/>
      <c r="AK204" s="238"/>
      <c r="AL204" s="238"/>
      <c r="AM204" s="238"/>
      <c r="AN204" s="238"/>
      <c r="AO204" s="238"/>
      <c r="AP204" s="238"/>
      <c r="AQ204" s="238"/>
      <c r="AR204" s="238"/>
      <c r="AS204" s="239">
        <f t="shared" ref="AS204" si="200">G204/6</f>
        <v>0</v>
      </c>
      <c r="AT204" s="240"/>
      <c r="AU204" s="238"/>
      <c r="AV204" s="238"/>
      <c r="AW204" s="238"/>
      <c r="AX204" s="238"/>
      <c r="AY204" s="238"/>
      <c r="AZ204" s="238"/>
      <c r="BA204" s="238"/>
      <c r="BB204" s="238"/>
      <c r="BC204" s="238"/>
      <c r="BD204" s="238"/>
      <c r="BE204" s="239">
        <f t="shared" ref="BE204" si="201">G204/6</f>
        <v>0</v>
      </c>
      <c r="BF204" s="240"/>
      <c r="BG204" s="238"/>
      <c r="BH204" s="238"/>
      <c r="BI204" s="238"/>
      <c r="BJ204" s="238"/>
      <c r="BK204" s="238"/>
      <c r="BL204" s="238"/>
      <c r="BM204" s="238"/>
      <c r="BN204" s="238"/>
      <c r="BO204" s="238"/>
      <c r="BP204" s="238"/>
      <c r="BQ204" s="239">
        <f t="shared" ref="BQ204" si="202">G204/6</f>
        <v>0</v>
      </c>
      <c r="BR204" s="240"/>
      <c r="BS204" s="238"/>
      <c r="BT204" s="238"/>
      <c r="BU204" s="238"/>
      <c r="BV204" s="238"/>
      <c r="BW204" s="238"/>
      <c r="BX204" s="238"/>
      <c r="BY204" s="238"/>
      <c r="BZ204" s="238"/>
      <c r="CA204" s="238"/>
      <c r="CB204" s="238"/>
      <c r="CC204" s="239">
        <f t="shared" ref="CC204" si="203">G204-SUM(H204:CB204)</f>
        <v>0</v>
      </c>
      <c r="CD204" s="41" t="s">
        <v>54</v>
      </c>
    </row>
    <row r="205" spans="1:82" ht="15">
      <c r="A205" s="41"/>
      <c r="B205" s="342" t="s">
        <v>385</v>
      </c>
      <c r="C205" s="343" t="str">
        <f>"Waterproofing at Eastern Plazas  - Overhead charge and profit in respect to A-10014-c ("&amp; TEXT(F205,"###%") &amp; ")"</f>
        <v>Waterproofing at Eastern Plazas  - Overhead charge and profit in respect to A-10014-c (%)</v>
      </c>
      <c r="D205" s="344" t="s">
        <v>353</v>
      </c>
      <c r="E205" s="346">
        <f t="shared" ref="E205" si="204">+G204</f>
        <v>0</v>
      </c>
      <c r="F205" s="357"/>
      <c r="G205" s="189">
        <f>+E205*F205</f>
        <v>0</v>
      </c>
      <c r="H205" s="241"/>
      <c r="I205" s="242"/>
      <c r="J205" s="237"/>
      <c r="K205" s="238"/>
      <c r="L205" s="238"/>
      <c r="M205" s="238"/>
      <c r="N205" s="238"/>
      <c r="O205" s="238"/>
      <c r="P205" s="238"/>
      <c r="Q205" s="238"/>
      <c r="R205" s="238"/>
      <c r="S205" s="238"/>
      <c r="T205" s="238"/>
      <c r="U205" s="239">
        <f>G205/6</f>
        <v>0</v>
      </c>
      <c r="V205" s="237"/>
      <c r="W205" s="238"/>
      <c r="X205" s="238"/>
      <c r="Y205" s="238"/>
      <c r="Z205" s="238"/>
      <c r="AA205" s="238"/>
      <c r="AB205" s="238"/>
      <c r="AC205" s="238"/>
      <c r="AD205" s="238"/>
      <c r="AE205" s="238"/>
      <c r="AF205" s="238"/>
      <c r="AG205" s="239">
        <f>G205/6</f>
        <v>0</v>
      </c>
      <c r="AH205" s="240"/>
      <c r="AI205" s="238"/>
      <c r="AJ205" s="238"/>
      <c r="AK205" s="238"/>
      <c r="AL205" s="238"/>
      <c r="AM205" s="238"/>
      <c r="AN205" s="238"/>
      <c r="AO205" s="238"/>
      <c r="AP205" s="238"/>
      <c r="AQ205" s="238"/>
      <c r="AR205" s="238"/>
      <c r="AS205" s="239">
        <f>G205/6</f>
        <v>0</v>
      </c>
      <c r="AT205" s="240"/>
      <c r="AU205" s="238"/>
      <c r="AV205" s="238"/>
      <c r="AW205" s="238"/>
      <c r="AX205" s="238"/>
      <c r="AY205" s="238"/>
      <c r="AZ205" s="238"/>
      <c r="BA205" s="238"/>
      <c r="BB205" s="238"/>
      <c r="BC205" s="238"/>
      <c r="BD205" s="238"/>
      <c r="BE205" s="239">
        <f>G205/6</f>
        <v>0</v>
      </c>
      <c r="BF205" s="240"/>
      <c r="BG205" s="238"/>
      <c r="BH205" s="238"/>
      <c r="BI205" s="238"/>
      <c r="BJ205" s="238"/>
      <c r="BK205" s="238"/>
      <c r="BL205" s="238"/>
      <c r="BM205" s="238"/>
      <c r="BN205" s="238"/>
      <c r="BO205" s="238"/>
      <c r="BP205" s="238"/>
      <c r="BQ205" s="239">
        <f>G205/6</f>
        <v>0</v>
      </c>
      <c r="BR205" s="240"/>
      <c r="BS205" s="238"/>
      <c r="BT205" s="238"/>
      <c r="BU205" s="238"/>
      <c r="BV205" s="238"/>
      <c r="BW205" s="238"/>
      <c r="BX205" s="238"/>
      <c r="BY205" s="238"/>
      <c r="BZ205" s="238"/>
      <c r="CA205" s="238"/>
      <c r="CB205" s="238"/>
      <c r="CC205" s="239">
        <f>G205-SUM(H205:CB205)</f>
        <v>0</v>
      </c>
      <c r="CD205" s="41" t="s">
        <v>54</v>
      </c>
    </row>
    <row r="206" spans="1:82" ht="16" customHeight="1">
      <c r="A206" s="179"/>
      <c r="B206" s="103" t="s">
        <v>386</v>
      </c>
      <c r="C206" s="304" t="s">
        <v>387</v>
      </c>
      <c r="D206" s="146"/>
      <c r="E206" s="336"/>
      <c r="F206" s="78"/>
      <c r="G206" s="76"/>
      <c r="H206" s="241"/>
      <c r="I206" s="242"/>
      <c r="J206" s="237"/>
      <c r="K206" s="238"/>
      <c r="L206" s="238"/>
      <c r="M206" s="238"/>
      <c r="N206" s="238"/>
      <c r="O206" s="238"/>
      <c r="P206" s="238"/>
      <c r="Q206" s="238"/>
      <c r="R206" s="238"/>
      <c r="S206" s="238"/>
      <c r="T206" s="238"/>
      <c r="U206" s="239"/>
      <c r="V206" s="237"/>
      <c r="W206" s="238"/>
      <c r="X206" s="238"/>
      <c r="Y206" s="238"/>
      <c r="Z206" s="238"/>
      <c r="AA206" s="238"/>
      <c r="AB206" s="238"/>
      <c r="AC206" s="238"/>
      <c r="AD206" s="238"/>
      <c r="AE206" s="238"/>
      <c r="AF206" s="238"/>
      <c r="AG206" s="239"/>
      <c r="AH206" s="240"/>
      <c r="AI206" s="238"/>
      <c r="AJ206" s="238"/>
      <c r="AK206" s="238"/>
      <c r="AL206" s="238"/>
      <c r="AM206" s="238"/>
      <c r="AN206" s="238"/>
      <c r="AO206" s="238"/>
      <c r="AP206" s="238"/>
      <c r="AQ206" s="238"/>
      <c r="AR206" s="238"/>
      <c r="AS206" s="239"/>
      <c r="AT206" s="240"/>
      <c r="AU206" s="238"/>
      <c r="AV206" s="238"/>
      <c r="AW206" s="238"/>
      <c r="AX206" s="238"/>
      <c r="AY206" s="238"/>
      <c r="AZ206" s="238"/>
      <c r="BA206" s="238"/>
      <c r="BB206" s="238"/>
      <c r="BC206" s="238"/>
      <c r="BD206" s="238"/>
      <c r="BE206" s="239"/>
      <c r="BF206" s="240"/>
      <c r="BG206" s="238"/>
      <c r="BH206" s="238"/>
      <c r="BI206" s="238"/>
      <c r="BJ206" s="238"/>
      <c r="BK206" s="238"/>
      <c r="BL206" s="238"/>
      <c r="BM206" s="238"/>
      <c r="BN206" s="238"/>
      <c r="BO206" s="238"/>
      <c r="BP206" s="238"/>
      <c r="BQ206" s="239"/>
      <c r="BR206" s="240"/>
      <c r="BS206" s="238"/>
      <c r="BT206" s="238"/>
      <c r="BU206" s="238"/>
      <c r="BV206" s="238"/>
      <c r="BW206" s="238"/>
      <c r="BX206" s="238"/>
      <c r="BY206" s="238"/>
      <c r="BZ206" s="238"/>
      <c r="CA206" s="238"/>
      <c r="CB206" s="238"/>
      <c r="CC206" s="239"/>
      <c r="CD206" s="41"/>
    </row>
    <row r="207" spans="1:82" ht="15">
      <c r="A207" s="41"/>
      <c r="B207" s="147" t="s">
        <v>388</v>
      </c>
      <c r="C207" s="303" t="str">
        <f>"Major and general refurbishment of the Gosforth, Dalpark and Denne Road Plaza Buildings (" &amp; TEXT(G207,"##### ####") &amp;")"</f>
        <v>Major and general refurbishment of the Gosforth, Dalpark and Denne Road Plaza Buildings (4 000 000)</v>
      </c>
      <c r="D207" s="146" t="s">
        <v>351</v>
      </c>
      <c r="E207" s="336">
        <v>1</v>
      </c>
      <c r="F207" s="78">
        <v>4000000</v>
      </c>
      <c r="G207" s="76">
        <f t="shared" ref="G207" si="205">+E207*F207</f>
        <v>4000000</v>
      </c>
      <c r="H207" s="241"/>
      <c r="I207" s="242"/>
      <c r="J207" s="237"/>
      <c r="K207" s="238"/>
      <c r="L207" s="238"/>
      <c r="M207" s="238"/>
      <c r="N207" s="238"/>
      <c r="O207" s="238"/>
      <c r="P207" s="238"/>
      <c r="Q207" s="238"/>
      <c r="R207" s="238"/>
      <c r="S207" s="238"/>
      <c r="T207" s="238"/>
      <c r="U207" s="239">
        <f t="shared" ref="U207" si="206">G207/6</f>
        <v>666666.67000000004</v>
      </c>
      <c r="V207" s="237"/>
      <c r="W207" s="238"/>
      <c r="X207" s="238"/>
      <c r="Y207" s="238"/>
      <c r="Z207" s="238"/>
      <c r="AA207" s="238"/>
      <c r="AB207" s="238"/>
      <c r="AC207" s="238"/>
      <c r="AD207" s="238"/>
      <c r="AE207" s="238"/>
      <c r="AF207" s="238"/>
      <c r="AG207" s="239">
        <f t="shared" ref="AG207" si="207">G207/6</f>
        <v>666666.67000000004</v>
      </c>
      <c r="AH207" s="240"/>
      <c r="AI207" s="238"/>
      <c r="AJ207" s="238"/>
      <c r="AK207" s="238"/>
      <c r="AL207" s="238"/>
      <c r="AM207" s="238"/>
      <c r="AN207" s="238"/>
      <c r="AO207" s="238"/>
      <c r="AP207" s="238"/>
      <c r="AQ207" s="238"/>
      <c r="AR207" s="238"/>
      <c r="AS207" s="239">
        <f t="shared" ref="AS207" si="208">G207/6</f>
        <v>666666.67000000004</v>
      </c>
      <c r="AT207" s="240"/>
      <c r="AU207" s="238"/>
      <c r="AV207" s="238"/>
      <c r="AW207" s="238"/>
      <c r="AX207" s="238"/>
      <c r="AY207" s="238"/>
      <c r="AZ207" s="238"/>
      <c r="BA207" s="238"/>
      <c r="BB207" s="238"/>
      <c r="BC207" s="238"/>
      <c r="BD207" s="238"/>
      <c r="BE207" s="239">
        <f t="shared" ref="BE207" si="209">G207/6</f>
        <v>666666.67000000004</v>
      </c>
      <c r="BF207" s="240"/>
      <c r="BG207" s="238"/>
      <c r="BH207" s="238"/>
      <c r="BI207" s="238"/>
      <c r="BJ207" s="238"/>
      <c r="BK207" s="238"/>
      <c r="BL207" s="238"/>
      <c r="BM207" s="238"/>
      <c r="BN207" s="238"/>
      <c r="BO207" s="238"/>
      <c r="BP207" s="238"/>
      <c r="BQ207" s="239">
        <f t="shared" ref="BQ207" si="210">G207/6</f>
        <v>666666.67000000004</v>
      </c>
      <c r="BR207" s="240"/>
      <c r="BS207" s="238"/>
      <c r="BT207" s="238"/>
      <c r="BU207" s="238"/>
      <c r="BV207" s="238"/>
      <c r="BW207" s="238"/>
      <c r="BX207" s="238"/>
      <c r="BY207" s="238"/>
      <c r="BZ207" s="238"/>
      <c r="CA207" s="238"/>
      <c r="CB207" s="238"/>
      <c r="CC207" s="239">
        <f t="shared" ref="CC207" si="211">G207-SUM(H207:CB207)</f>
        <v>666666.65</v>
      </c>
      <c r="CD207" s="41" t="s">
        <v>54</v>
      </c>
    </row>
    <row r="208" spans="1:82" ht="15">
      <c r="A208" s="41"/>
      <c r="B208" s="147" t="s">
        <v>389</v>
      </c>
      <c r="C208" s="148" t="str">
        <f>"Refurbishment of Western Plaza buildings  - Overhead charge and profit in respect to A-10015-a ("&amp; TEXT(F208,"###%") &amp; ")"</f>
        <v>Refurbishment of Western Plaza buildings  - Overhead charge and profit in respect to A-10015-a (%)</v>
      </c>
      <c r="D208" s="149" t="s">
        <v>353</v>
      </c>
      <c r="E208" s="337">
        <f t="shared" ref="E208" si="212">+G207</f>
        <v>4000000</v>
      </c>
      <c r="F208" s="356"/>
      <c r="G208" s="76">
        <f>+E208*F208</f>
        <v>0</v>
      </c>
      <c r="H208" s="241"/>
      <c r="I208" s="242"/>
      <c r="J208" s="237"/>
      <c r="K208" s="238"/>
      <c r="L208" s="238"/>
      <c r="M208" s="238"/>
      <c r="N208" s="238"/>
      <c r="O208" s="238"/>
      <c r="P208" s="238"/>
      <c r="Q208" s="238"/>
      <c r="R208" s="238"/>
      <c r="S208" s="238"/>
      <c r="T208" s="238"/>
      <c r="U208" s="239">
        <f>G208/6</f>
        <v>0</v>
      </c>
      <c r="V208" s="237"/>
      <c r="W208" s="238"/>
      <c r="X208" s="238"/>
      <c r="Y208" s="238"/>
      <c r="Z208" s="238"/>
      <c r="AA208" s="238"/>
      <c r="AB208" s="238"/>
      <c r="AC208" s="238"/>
      <c r="AD208" s="238"/>
      <c r="AE208" s="238"/>
      <c r="AF208" s="238"/>
      <c r="AG208" s="239">
        <f>G208/6</f>
        <v>0</v>
      </c>
      <c r="AH208" s="240"/>
      <c r="AI208" s="238"/>
      <c r="AJ208" s="238"/>
      <c r="AK208" s="238"/>
      <c r="AL208" s="238"/>
      <c r="AM208" s="238"/>
      <c r="AN208" s="238"/>
      <c r="AO208" s="238"/>
      <c r="AP208" s="238"/>
      <c r="AQ208" s="238"/>
      <c r="AR208" s="238"/>
      <c r="AS208" s="239">
        <f>G208/6</f>
        <v>0</v>
      </c>
      <c r="AT208" s="240"/>
      <c r="AU208" s="238"/>
      <c r="AV208" s="238"/>
      <c r="AW208" s="238"/>
      <c r="AX208" s="238"/>
      <c r="AY208" s="238"/>
      <c r="AZ208" s="238"/>
      <c r="BA208" s="238"/>
      <c r="BB208" s="238"/>
      <c r="BC208" s="238"/>
      <c r="BD208" s="238"/>
      <c r="BE208" s="239">
        <f>G208/6</f>
        <v>0</v>
      </c>
      <c r="BF208" s="240"/>
      <c r="BG208" s="238"/>
      <c r="BH208" s="238"/>
      <c r="BI208" s="238"/>
      <c r="BJ208" s="238"/>
      <c r="BK208" s="238"/>
      <c r="BL208" s="238"/>
      <c r="BM208" s="238"/>
      <c r="BN208" s="238"/>
      <c r="BO208" s="238"/>
      <c r="BP208" s="238"/>
      <c r="BQ208" s="239">
        <f>G208/6</f>
        <v>0</v>
      </c>
      <c r="BR208" s="240"/>
      <c r="BS208" s="238"/>
      <c r="BT208" s="238"/>
      <c r="BU208" s="238"/>
      <c r="BV208" s="238"/>
      <c r="BW208" s="238"/>
      <c r="BX208" s="238"/>
      <c r="BY208" s="238"/>
      <c r="BZ208" s="238"/>
      <c r="CA208" s="238"/>
      <c r="CB208" s="238"/>
      <c r="CC208" s="239">
        <f>G208-SUM(H208:CB208)</f>
        <v>0</v>
      </c>
      <c r="CD208" s="41" t="s">
        <v>54</v>
      </c>
    </row>
    <row r="209" spans="1:82" ht="27" customHeight="1">
      <c r="A209" s="179"/>
      <c r="B209" s="103" t="s">
        <v>390</v>
      </c>
      <c r="C209" s="304" t="s">
        <v>391</v>
      </c>
      <c r="D209" s="146"/>
      <c r="E209" s="336"/>
      <c r="F209" s="78"/>
      <c r="G209" s="76"/>
      <c r="H209" s="241"/>
      <c r="I209" s="242"/>
      <c r="J209" s="237"/>
      <c r="K209" s="238"/>
      <c r="L209" s="238"/>
      <c r="M209" s="238"/>
      <c r="N209" s="238"/>
      <c r="O209" s="238"/>
      <c r="P209" s="238"/>
      <c r="Q209" s="238"/>
      <c r="R209" s="238"/>
      <c r="S209" s="238"/>
      <c r="T209" s="238"/>
      <c r="U209" s="239"/>
      <c r="V209" s="237"/>
      <c r="W209" s="238"/>
      <c r="X209" s="238"/>
      <c r="Y209" s="238"/>
      <c r="Z209" s="238"/>
      <c r="AA209" s="238"/>
      <c r="AB209" s="238"/>
      <c r="AC209" s="238"/>
      <c r="AD209" s="238"/>
      <c r="AE209" s="238"/>
      <c r="AF209" s="238"/>
      <c r="AG209" s="239"/>
      <c r="AH209" s="240"/>
      <c r="AI209" s="238"/>
      <c r="AJ209" s="238"/>
      <c r="AK209" s="238"/>
      <c r="AL209" s="238"/>
      <c r="AM209" s="238"/>
      <c r="AN209" s="238"/>
      <c r="AO209" s="238"/>
      <c r="AP209" s="238"/>
      <c r="AQ209" s="238"/>
      <c r="AR209" s="238"/>
      <c r="AS209" s="239"/>
      <c r="AT209" s="240"/>
      <c r="AU209" s="238"/>
      <c r="AV209" s="238"/>
      <c r="AW209" s="238"/>
      <c r="AX209" s="238"/>
      <c r="AY209" s="238"/>
      <c r="AZ209" s="238"/>
      <c r="BA209" s="238"/>
      <c r="BB209" s="238"/>
      <c r="BC209" s="238"/>
      <c r="BD209" s="238"/>
      <c r="BE209" s="239"/>
      <c r="BF209" s="240"/>
      <c r="BG209" s="238"/>
      <c r="BH209" s="238"/>
      <c r="BI209" s="238"/>
      <c r="BJ209" s="238"/>
      <c r="BK209" s="238"/>
      <c r="BL209" s="238"/>
      <c r="BM209" s="238"/>
      <c r="BN209" s="238"/>
      <c r="BO209" s="238"/>
      <c r="BP209" s="238"/>
      <c r="BQ209" s="239"/>
      <c r="BR209" s="240"/>
      <c r="BS209" s="238"/>
      <c r="BT209" s="238"/>
      <c r="BU209" s="238"/>
      <c r="BV209" s="238"/>
      <c r="BW209" s="238"/>
      <c r="BX209" s="238"/>
      <c r="BY209" s="238"/>
      <c r="BZ209" s="238"/>
      <c r="CA209" s="238"/>
      <c r="CB209" s="238"/>
      <c r="CC209" s="239"/>
      <c r="CD209" s="41"/>
    </row>
    <row r="210" spans="1:82" ht="41" customHeight="1">
      <c r="A210" s="41"/>
      <c r="B210" s="147" t="s">
        <v>392</v>
      </c>
      <c r="C210" s="303" t="s">
        <v>393</v>
      </c>
      <c r="D210" s="146" t="s">
        <v>351</v>
      </c>
      <c r="E210" s="336">
        <v>1</v>
      </c>
      <c r="F210" s="78">
        <v>11500000</v>
      </c>
      <c r="G210" s="76">
        <f t="shared" ref="G210" si="213">+E210*F210</f>
        <v>11500000</v>
      </c>
      <c r="H210" s="241"/>
      <c r="I210" s="242"/>
      <c r="J210" s="237"/>
      <c r="K210" s="238"/>
      <c r="L210" s="238"/>
      <c r="M210" s="238"/>
      <c r="N210" s="238"/>
      <c r="O210" s="238"/>
      <c r="P210" s="238"/>
      <c r="Q210" s="238"/>
      <c r="R210" s="238"/>
      <c r="S210" s="238"/>
      <c r="T210" s="238"/>
      <c r="U210" s="239">
        <f t="shared" ref="U210" si="214">G210/6</f>
        <v>1916666.67</v>
      </c>
      <c r="V210" s="237"/>
      <c r="W210" s="238"/>
      <c r="X210" s="238"/>
      <c r="Y210" s="238"/>
      <c r="Z210" s="238"/>
      <c r="AA210" s="238"/>
      <c r="AB210" s="238"/>
      <c r="AC210" s="238"/>
      <c r="AD210" s="238"/>
      <c r="AE210" s="238"/>
      <c r="AF210" s="238"/>
      <c r="AG210" s="239">
        <f t="shared" ref="AG210" si="215">G210/6</f>
        <v>1916666.67</v>
      </c>
      <c r="AH210" s="240"/>
      <c r="AI210" s="238"/>
      <c r="AJ210" s="238"/>
      <c r="AK210" s="238"/>
      <c r="AL210" s="238"/>
      <c r="AM210" s="238"/>
      <c r="AN210" s="238"/>
      <c r="AO210" s="238"/>
      <c r="AP210" s="238"/>
      <c r="AQ210" s="238"/>
      <c r="AR210" s="238"/>
      <c r="AS210" s="239">
        <f t="shared" ref="AS210" si="216">G210/6</f>
        <v>1916666.67</v>
      </c>
      <c r="AT210" s="240"/>
      <c r="AU210" s="238"/>
      <c r="AV210" s="238"/>
      <c r="AW210" s="238"/>
      <c r="AX210" s="238"/>
      <c r="AY210" s="238"/>
      <c r="AZ210" s="238"/>
      <c r="BA210" s="238"/>
      <c r="BB210" s="238"/>
      <c r="BC210" s="238"/>
      <c r="BD210" s="238"/>
      <c r="BE210" s="239">
        <f t="shared" ref="BE210" si="217">G210/6</f>
        <v>1916666.67</v>
      </c>
      <c r="BF210" s="240"/>
      <c r="BG210" s="238"/>
      <c r="BH210" s="238"/>
      <c r="BI210" s="238"/>
      <c r="BJ210" s="238"/>
      <c r="BK210" s="238"/>
      <c r="BL210" s="238"/>
      <c r="BM210" s="238"/>
      <c r="BN210" s="238"/>
      <c r="BO210" s="238"/>
      <c r="BP210" s="238"/>
      <c r="BQ210" s="239">
        <f t="shared" ref="BQ210" si="218">G210/6</f>
        <v>1916666.67</v>
      </c>
      <c r="BR210" s="240"/>
      <c r="BS210" s="238"/>
      <c r="BT210" s="238"/>
      <c r="BU210" s="238"/>
      <c r="BV210" s="238"/>
      <c r="BW210" s="238"/>
      <c r="BX210" s="238"/>
      <c r="BY210" s="238"/>
      <c r="BZ210" s="238"/>
      <c r="CA210" s="238"/>
      <c r="CB210" s="238"/>
      <c r="CC210" s="239">
        <f t="shared" ref="CC210" si="219">G210-SUM(H210:CB210)</f>
        <v>1916666.65</v>
      </c>
      <c r="CD210" s="41" t="s">
        <v>54</v>
      </c>
    </row>
    <row r="211" spans="1:82" ht="29" customHeight="1">
      <c r="A211" s="41"/>
      <c r="B211" s="306" t="s">
        <v>394</v>
      </c>
      <c r="C211" s="307" t="str">
        <f>"Replacement of aluminium toll booths and concrete slab replacement  - Overhead charge and profit in respect to A-10016-a ("&amp; TEXT(F211,"###%") &amp; ")"</f>
        <v>Replacement of aluminium toll booths and concrete slab replacement  - Overhead charge and profit in respect to A-10016-a (%)</v>
      </c>
      <c r="D211" s="308" t="s">
        <v>353</v>
      </c>
      <c r="E211" s="338">
        <f t="shared" ref="E211" si="220">+G210</f>
        <v>11500000</v>
      </c>
      <c r="F211" s="358"/>
      <c r="G211" s="108">
        <f>+E211*F211</f>
        <v>0</v>
      </c>
      <c r="H211" s="243"/>
      <c r="I211" s="309"/>
      <c r="J211" s="169"/>
      <c r="K211" s="111"/>
      <c r="L211" s="111"/>
      <c r="M211" s="111"/>
      <c r="N211" s="111"/>
      <c r="O211" s="111"/>
      <c r="P211" s="111"/>
      <c r="Q211" s="111"/>
      <c r="R211" s="111"/>
      <c r="S211" s="111"/>
      <c r="T211" s="111"/>
      <c r="U211" s="170">
        <f>G211/6</f>
        <v>0</v>
      </c>
      <c r="V211" s="169"/>
      <c r="W211" s="111"/>
      <c r="X211" s="111"/>
      <c r="Y211" s="111"/>
      <c r="Z211" s="111"/>
      <c r="AA211" s="111"/>
      <c r="AB211" s="111"/>
      <c r="AC211" s="111"/>
      <c r="AD211" s="111"/>
      <c r="AE211" s="111"/>
      <c r="AF211" s="111"/>
      <c r="AG211" s="170">
        <f>G211/6</f>
        <v>0</v>
      </c>
      <c r="AH211" s="171"/>
      <c r="AI211" s="111"/>
      <c r="AJ211" s="111"/>
      <c r="AK211" s="111"/>
      <c r="AL211" s="111"/>
      <c r="AM211" s="111"/>
      <c r="AN211" s="111"/>
      <c r="AO211" s="111"/>
      <c r="AP211" s="111"/>
      <c r="AQ211" s="111"/>
      <c r="AR211" s="111"/>
      <c r="AS211" s="170">
        <f>G211/6</f>
        <v>0</v>
      </c>
      <c r="AT211" s="171"/>
      <c r="AU211" s="111"/>
      <c r="AV211" s="111"/>
      <c r="AW211" s="111"/>
      <c r="AX211" s="111"/>
      <c r="AY211" s="111"/>
      <c r="AZ211" s="111"/>
      <c r="BA211" s="111"/>
      <c r="BB211" s="111"/>
      <c r="BC211" s="111"/>
      <c r="BD211" s="111"/>
      <c r="BE211" s="170">
        <f>G211/6</f>
        <v>0</v>
      </c>
      <c r="BF211" s="171"/>
      <c r="BG211" s="111"/>
      <c r="BH211" s="111"/>
      <c r="BI211" s="111"/>
      <c r="BJ211" s="111"/>
      <c r="BK211" s="111"/>
      <c r="BL211" s="111"/>
      <c r="BM211" s="111"/>
      <c r="BN211" s="111"/>
      <c r="BO211" s="111"/>
      <c r="BP211" s="111"/>
      <c r="BQ211" s="170">
        <f>G211/6</f>
        <v>0</v>
      </c>
      <c r="BR211" s="171"/>
      <c r="BS211" s="111"/>
      <c r="BT211" s="111"/>
      <c r="BU211" s="111"/>
      <c r="BV211" s="111"/>
      <c r="BW211" s="111"/>
      <c r="BX211" s="111"/>
      <c r="BY211" s="111"/>
      <c r="BZ211" s="111"/>
      <c r="CA211" s="111"/>
      <c r="CB211" s="111"/>
      <c r="CC211" s="170">
        <f>G211-SUM(H211:CB211)</f>
        <v>0</v>
      </c>
      <c r="CD211" s="41" t="s">
        <v>54</v>
      </c>
    </row>
    <row r="212" spans="1:82" ht="15">
      <c r="A212" s="41"/>
      <c r="B212" s="56"/>
      <c r="C212" s="198"/>
      <c r="D212" s="43" t="s">
        <v>428</v>
      </c>
      <c r="E212" s="322"/>
      <c r="F212" s="319"/>
      <c r="G212" s="44"/>
      <c r="H212" s="44"/>
      <c r="I212" s="59"/>
      <c r="J212" s="59"/>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151"/>
      <c r="CD212" s="41" t="s">
        <v>54</v>
      </c>
    </row>
    <row r="213" spans="1:82" ht="15">
      <c r="A213" s="179"/>
      <c r="B213" s="115" t="s">
        <v>395</v>
      </c>
      <c r="C213" s="116" t="s">
        <v>396</v>
      </c>
      <c r="D213" s="117" t="s">
        <v>428</v>
      </c>
      <c r="E213" s="327"/>
      <c r="F213" s="262"/>
      <c r="G213" s="118">
        <f t="shared" ref="G213:AL213" si="221">G214+G229+G262+G278+G428+G432</f>
        <v>49144100</v>
      </c>
      <c r="H213" s="119">
        <f t="shared" si="221"/>
        <v>0</v>
      </c>
      <c r="I213" s="120">
        <f t="shared" si="221"/>
        <v>0</v>
      </c>
      <c r="J213" s="119">
        <f t="shared" si="221"/>
        <v>0</v>
      </c>
      <c r="K213" s="121">
        <f t="shared" si="221"/>
        <v>0</v>
      </c>
      <c r="L213" s="121">
        <f t="shared" si="221"/>
        <v>0</v>
      </c>
      <c r="M213" s="121">
        <f t="shared" si="221"/>
        <v>0</v>
      </c>
      <c r="N213" s="121">
        <f t="shared" si="221"/>
        <v>0</v>
      </c>
      <c r="O213" s="121">
        <f t="shared" si="221"/>
        <v>0</v>
      </c>
      <c r="P213" s="121">
        <f t="shared" si="221"/>
        <v>0</v>
      </c>
      <c r="Q213" s="121">
        <f t="shared" si="221"/>
        <v>0</v>
      </c>
      <c r="R213" s="121">
        <f t="shared" si="221"/>
        <v>0</v>
      </c>
      <c r="S213" s="121">
        <f t="shared" si="221"/>
        <v>0</v>
      </c>
      <c r="T213" s="121">
        <f t="shared" si="221"/>
        <v>0</v>
      </c>
      <c r="U213" s="120">
        <f t="shared" si="221"/>
        <v>8190683.3300000001</v>
      </c>
      <c r="V213" s="119">
        <f t="shared" si="221"/>
        <v>0</v>
      </c>
      <c r="W213" s="121">
        <f t="shared" si="221"/>
        <v>0</v>
      </c>
      <c r="X213" s="121">
        <f t="shared" si="221"/>
        <v>0</v>
      </c>
      <c r="Y213" s="121">
        <f t="shared" si="221"/>
        <v>0</v>
      </c>
      <c r="Z213" s="121">
        <f t="shared" si="221"/>
        <v>0</v>
      </c>
      <c r="AA213" s="121">
        <f t="shared" si="221"/>
        <v>0</v>
      </c>
      <c r="AB213" s="121">
        <f t="shared" si="221"/>
        <v>0</v>
      </c>
      <c r="AC213" s="121">
        <f t="shared" si="221"/>
        <v>0</v>
      </c>
      <c r="AD213" s="121">
        <f t="shared" si="221"/>
        <v>0</v>
      </c>
      <c r="AE213" s="121">
        <f t="shared" si="221"/>
        <v>0</v>
      </c>
      <c r="AF213" s="121">
        <f t="shared" si="221"/>
        <v>0</v>
      </c>
      <c r="AG213" s="120">
        <f t="shared" si="221"/>
        <v>8190683.3300000001</v>
      </c>
      <c r="AH213" s="122">
        <f t="shared" si="221"/>
        <v>0</v>
      </c>
      <c r="AI213" s="121">
        <f t="shared" si="221"/>
        <v>0</v>
      </c>
      <c r="AJ213" s="121">
        <f t="shared" si="221"/>
        <v>0</v>
      </c>
      <c r="AK213" s="121">
        <f t="shared" si="221"/>
        <v>0</v>
      </c>
      <c r="AL213" s="121">
        <f t="shared" si="221"/>
        <v>0</v>
      </c>
      <c r="AM213" s="121">
        <f t="shared" ref="AM213:BR213" si="222">AM214+AM229+AM262+AM278+AM428+AM432</f>
        <v>0</v>
      </c>
      <c r="AN213" s="121">
        <f t="shared" si="222"/>
        <v>0</v>
      </c>
      <c r="AO213" s="121">
        <f t="shared" si="222"/>
        <v>0</v>
      </c>
      <c r="AP213" s="121">
        <f t="shared" si="222"/>
        <v>0</v>
      </c>
      <c r="AQ213" s="121">
        <f t="shared" si="222"/>
        <v>0</v>
      </c>
      <c r="AR213" s="121">
        <f t="shared" si="222"/>
        <v>0</v>
      </c>
      <c r="AS213" s="120">
        <f t="shared" si="222"/>
        <v>8190683.3300000001</v>
      </c>
      <c r="AT213" s="122">
        <f t="shared" si="222"/>
        <v>0</v>
      </c>
      <c r="AU213" s="121">
        <f t="shared" si="222"/>
        <v>0</v>
      </c>
      <c r="AV213" s="121">
        <f t="shared" si="222"/>
        <v>0</v>
      </c>
      <c r="AW213" s="121">
        <f t="shared" si="222"/>
        <v>0</v>
      </c>
      <c r="AX213" s="121">
        <f t="shared" si="222"/>
        <v>0</v>
      </c>
      <c r="AY213" s="121">
        <f t="shared" si="222"/>
        <v>0</v>
      </c>
      <c r="AZ213" s="121">
        <f t="shared" si="222"/>
        <v>0</v>
      </c>
      <c r="BA213" s="121">
        <f t="shared" si="222"/>
        <v>0</v>
      </c>
      <c r="BB213" s="121">
        <f t="shared" si="222"/>
        <v>0</v>
      </c>
      <c r="BC213" s="121">
        <f t="shared" si="222"/>
        <v>0</v>
      </c>
      <c r="BD213" s="121">
        <f t="shared" si="222"/>
        <v>0</v>
      </c>
      <c r="BE213" s="120">
        <f t="shared" si="222"/>
        <v>8190683.3300000001</v>
      </c>
      <c r="BF213" s="122">
        <f t="shared" si="222"/>
        <v>0</v>
      </c>
      <c r="BG213" s="121">
        <f t="shared" si="222"/>
        <v>0</v>
      </c>
      <c r="BH213" s="121">
        <f t="shared" si="222"/>
        <v>0</v>
      </c>
      <c r="BI213" s="121">
        <f t="shared" si="222"/>
        <v>0</v>
      </c>
      <c r="BJ213" s="121">
        <f t="shared" si="222"/>
        <v>0</v>
      </c>
      <c r="BK213" s="121">
        <f t="shared" si="222"/>
        <v>0</v>
      </c>
      <c r="BL213" s="121">
        <f t="shared" si="222"/>
        <v>0</v>
      </c>
      <c r="BM213" s="121">
        <f t="shared" si="222"/>
        <v>0</v>
      </c>
      <c r="BN213" s="121">
        <f t="shared" si="222"/>
        <v>0</v>
      </c>
      <c r="BO213" s="121">
        <f t="shared" si="222"/>
        <v>0</v>
      </c>
      <c r="BP213" s="121">
        <f t="shared" si="222"/>
        <v>0</v>
      </c>
      <c r="BQ213" s="120">
        <f t="shared" si="222"/>
        <v>8190683.3300000001</v>
      </c>
      <c r="BR213" s="122">
        <f t="shared" si="222"/>
        <v>0</v>
      </c>
      <c r="BS213" s="121">
        <f t="shared" ref="BS213:CC213" si="223">BS214+BS229+BS262+BS278+BS428+BS432</f>
        <v>0</v>
      </c>
      <c r="BT213" s="121">
        <f t="shared" si="223"/>
        <v>0</v>
      </c>
      <c r="BU213" s="121">
        <f t="shared" si="223"/>
        <v>0</v>
      </c>
      <c r="BV213" s="121">
        <f t="shared" si="223"/>
        <v>0</v>
      </c>
      <c r="BW213" s="121">
        <f t="shared" si="223"/>
        <v>0</v>
      </c>
      <c r="BX213" s="121">
        <f t="shared" si="223"/>
        <v>0</v>
      </c>
      <c r="BY213" s="121">
        <f t="shared" si="223"/>
        <v>0</v>
      </c>
      <c r="BZ213" s="121">
        <f t="shared" si="223"/>
        <v>0</v>
      </c>
      <c r="CA213" s="121">
        <f t="shared" si="223"/>
        <v>0</v>
      </c>
      <c r="CB213" s="121">
        <f t="shared" si="223"/>
        <v>0</v>
      </c>
      <c r="CC213" s="120">
        <f t="shared" si="223"/>
        <v>8190683.3499999996</v>
      </c>
      <c r="CD213" s="41" t="s">
        <v>54</v>
      </c>
    </row>
    <row r="214" spans="1:82" ht="15">
      <c r="A214" s="179"/>
      <c r="B214" s="123" t="s">
        <v>397</v>
      </c>
      <c r="C214" s="124" t="s">
        <v>398</v>
      </c>
      <c r="D214" s="125" t="s">
        <v>428</v>
      </c>
      <c r="E214" s="328"/>
      <c r="F214" s="260"/>
      <c r="G214" s="126">
        <f>SUM(G215:G228)</f>
        <v>0</v>
      </c>
      <c r="H214" s="127">
        <f t="shared" ref="H214:AL214" si="224">SUM(H215:H228)</f>
        <v>0</v>
      </c>
      <c r="I214" s="128">
        <f t="shared" si="224"/>
        <v>0</v>
      </c>
      <c r="J214" s="127">
        <f t="shared" si="224"/>
        <v>0</v>
      </c>
      <c r="K214" s="129">
        <f t="shared" si="224"/>
        <v>0</v>
      </c>
      <c r="L214" s="129">
        <f t="shared" si="224"/>
        <v>0</v>
      </c>
      <c r="M214" s="129">
        <f t="shared" si="224"/>
        <v>0</v>
      </c>
      <c r="N214" s="129">
        <f t="shared" si="224"/>
        <v>0</v>
      </c>
      <c r="O214" s="129">
        <f t="shared" si="224"/>
        <v>0</v>
      </c>
      <c r="P214" s="129">
        <f t="shared" si="224"/>
        <v>0</v>
      </c>
      <c r="Q214" s="129">
        <f>SUM(Q215:Q228)</f>
        <v>0</v>
      </c>
      <c r="R214" s="129">
        <f t="shared" si="224"/>
        <v>0</v>
      </c>
      <c r="S214" s="129">
        <f t="shared" si="224"/>
        <v>0</v>
      </c>
      <c r="T214" s="129">
        <f t="shared" si="224"/>
        <v>0</v>
      </c>
      <c r="U214" s="128">
        <f t="shared" si="224"/>
        <v>0</v>
      </c>
      <c r="V214" s="127">
        <f t="shared" si="224"/>
        <v>0</v>
      </c>
      <c r="W214" s="129">
        <f t="shared" si="224"/>
        <v>0</v>
      </c>
      <c r="X214" s="129">
        <f t="shared" si="224"/>
        <v>0</v>
      </c>
      <c r="Y214" s="129">
        <f t="shared" si="224"/>
        <v>0</v>
      </c>
      <c r="Z214" s="129">
        <f t="shared" si="224"/>
        <v>0</v>
      </c>
      <c r="AA214" s="129">
        <f t="shared" si="224"/>
        <v>0</v>
      </c>
      <c r="AB214" s="129">
        <f t="shared" si="224"/>
        <v>0</v>
      </c>
      <c r="AC214" s="129">
        <f t="shared" si="224"/>
        <v>0</v>
      </c>
      <c r="AD214" s="129">
        <f t="shared" si="224"/>
        <v>0</v>
      </c>
      <c r="AE214" s="129">
        <f t="shared" si="224"/>
        <v>0</v>
      </c>
      <c r="AF214" s="129">
        <f t="shared" si="224"/>
        <v>0</v>
      </c>
      <c r="AG214" s="128">
        <f t="shared" si="224"/>
        <v>0</v>
      </c>
      <c r="AH214" s="130">
        <f t="shared" si="224"/>
        <v>0</v>
      </c>
      <c r="AI214" s="129">
        <f t="shared" si="224"/>
        <v>0</v>
      </c>
      <c r="AJ214" s="129">
        <f t="shared" si="224"/>
        <v>0</v>
      </c>
      <c r="AK214" s="129">
        <f t="shared" si="224"/>
        <v>0</v>
      </c>
      <c r="AL214" s="129">
        <f t="shared" si="224"/>
        <v>0</v>
      </c>
      <c r="AM214" s="129">
        <f t="shared" ref="AM214:BR214" si="225">SUM(AM215:AM228)</f>
        <v>0</v>
      </c>
      <c r="AN214" s="129">
        <f t="shared" si="225"/>
        <v>0</v>
      </c>
      <c r="AO214" s="129">
        <f t="shared" si="225"/>
        <v>0</v>
      </c>
      <c r="AP214" s="129">
        <f t="shared" si="225"/>
        <v>0</v>
      </c>
      <c r="AQ214" s="129">
        <f t="shared" si="225"/>
        <v>0</v>
      </c>
      <c r="AR214" s="129">
        <f t="shared" si="225"/>
        <v>0</v>
      </c>
      <c r="AS214" s="128">
        <f t="shared" si="225"/>
        <v>0</v>
      </c>
      <c r="AT214" s="130">
        <f t="shared" si="225"/>
        <v>0</v>
      </c>
      <c r="AU214" s="129">
        <f t="shared" si="225"/>
        <v>0</v>
      </c>
      <c r="AV214" s="129">
        <f t="shared" si="225"/>
        <v>0</v>
      </c>
      <c r="AW214" s="129">
        <f t="shared" si="225"/>
        <v>0</v>
      </c>
      <c r="AX214" s="129">
        <f t="shared" si="225"/>
        <v>0</v>
      </c>
      <c r="AY214" s="129">
        <f t="shared" si="225"/>
        <v>0</v>
      </c>
      <c r="AZ214" s="129">
        <f t="shared" si="225"/>
        <v>0</v>
      </c>
      <c r="BA214" s="129">
        <f t="shared" si="225"/>
        <v>0</v>
      </c>
      <c r="BB214" s="129">
        <f t="shared" si="225"/>
        <v>0</v>
      </c>
      <c r="BC214" s="129">
        <f t="shared" si="225"/>
        <v>0</v>
      </c>
      <c r="BD214" s="129">
        <f t="shared" si="225"/>
        <v>0</v>
      </c>
      <c r="BE214" s="128">
        <f t="shared" si="225"/>
        <v>0</v>
      </c>
      <c r="BF214" s="130">
        <f t="shared" si="225"/>
        <v>0</v>
      </c>
      <c r="BG214" s="129">
        <f t="shared" si="225"/>
        <v>0</v>
      </c>
      <c r="BH214" s="129">
        <f t="shared" si="225"/>
        <v>0</v>
      </c>
      <c r="BI214" s="129">
        <f t="shared" si="225"/>
        <v>0</v>
      </c>
      <c r="BJ214" s="129">
        <f t="shared" si="225"/>
        <v>0</v>
      </c>
      <c r="BK214" s="129">
        <f t="shared" si="225"/>
        <v>0</v>
      </c>
      <c r="BL214" s="129">
        <f t="shared" si="225"/>
        <v>0</v>
      </c>
      <c r="BM214" s="129">
        <f t="shared" si="225"/>
        <v>0</v>
      </c>
      <c r="BN214" s="129">
        <f t="shared" si="225"/>
        <v>0</v>
      </c>
      <c r="BO214" s="129">
        <f t="shared" si="225"/>
        <v>0</v>
      </c>
      <c r="BP214" s="129">
        <f t="shared" si="225"/>
        <v>0</v>
      </c>
      <c r="BQ214" s="128">
        <f t="shared" si="225"/>
        <v>0</v>
      </c>
      <c r="BR214" s="130">
        <f t="shared" si="225"/>
        <v>0</v>
      </c>
      <c r="BS214" s="129">
        <f t="shared" ref="BS214:CC214" si="226">SUM(BS215:BS228)</f>
        <v>0</v>
      </c>
      <c r="BT214" s="129">
        <f t="shared" si="226"/>
        <v>0</v>
      </c>
      <c r="BU214" s="129">
        <f t="shared" si="226"/>
        <v>0</v>
      </c>
      <c r="BV214" s="129">
        <f t="shared" si="226"/>
        <v>0</v>
      </c>
      <c r="BW214" s="129">
        <f t="shared" si="226"/>
        <v>0</v>
      </c>
      <c r="BX214" s="129">
        <f t="shared" si="226"/>
        <v>0</v>
      </c>
      <c r="BY214" s="129">
        <f t="shared" si="226"/>
        <v>0</v>
      </c>
      <c r="BZ214" s="129">
        <f t="shared" si="226"/>
        <v>0</v>
      </c>
      <c r="CA214" s="129">
        <f t="shared" si="226"/>
        <v>0</v>
      </c>
      <c r="CB214" s="129">
        <f t="shared" si="226"/>
        <v>0</v>
      </c>
      <c r="CC214" s="128">
        <f t="shared" si="226"/>
        <v>0</v>
      </c>
      <c r="CD214" s="41" t="s">
        <v>54</v>
      </c>
    </row>
    <row r="215" spans="1:82" ht="30">
      <c r="A215" s="179"/>
      <c r="B215" s="180" t="s">
        <v>399</v>
      </c>
      <c r="C215" s="181" t="s">
        <v>935</v>
      </c>
      <c r="D215" s="182" t="s">
        <v>92</v>
      </c>
      <c r="E215" s="334">
        <v>0</v>
      </c>
      <c r="F215" s="236"/>
      <c r="G215" s="178">
        <f>+E215*F215</f>
        <v>0</v>
      </c>
      <c r="H215" s="232"/>
      <c r="I215" s="233"/>
      <c r="J215" s="232"/>
      <c r="K215" s="234"/>
      <c r="L215" s="234"/>
      <c r="M215" s="234"/>
      <c r="N215" s="234"/>
      <c r="O215" s="234"/>
      <c r="P215" s="234"/>
      <c r="Q215" s="234"/>
      <c r="R215" s="234"/>
      <c r="S215" s="234"/>
      <c r="T215" s="234"/>
      <c r="U215" s="233">
        <f>G215/2.5</f>
        <v>0</v>
      </c>
      <c r="V215" s="232"/>
      <c r="W215" s="234"/>
      <c r="X215" s="234"/>
      <c r="Y215" s="234"/>
      <c r="Z215" s="234"/>
      <c r="AA215" s="234"/>
      <c r="AB215" s="234"/>
      <c r="AC215" s="234"/>
      <c r="AD215" s="234"/>
      <c r="AE215" s="234"/>
      <c r="AF215" s="234"/>
      <c r="AG215" s="233">
        <f>G215/2.5</f>
        <v>0</v>
      </c>
      <c r="AH215" s="235"/>
      <c r="AI215" s="234"/>
      <c r="AJ215" s="234"/>
      <c r="AK215" s="234"/>
      <c r="AL215" s="234"/>
      <c r="AM215" s="234">
        <f>G215-SUM(J215:AL215)</f>
        <v>0</v>
      </c>
      <c r="AN215" s="234"/>
      <c r="AO215" s="234"/>
      <c r="AP215" s="234"/>
      <c r="AQ215" s="234"/>
      <c r="AR215" s="234"/>
      <c r="AS215" s="233"/>
      <c r="AT215" s="235"/>
      <c r="AU215" s="234"/>
      <c r="AV215" s="234"/>
      <c r="AW215" s="234"/>
      <c r="AX215" s="234"/>
      <c r="AY215" s="234"/>
      <c r="AZ215" s="234"/>
      <c r="BA215" s="234"/>
      <c r="BB215" s="234"/>
      <c r="BC215" s="234"/>
      <c r="BD215" s="234"/>
      <c r="BE215" s="233"/>
      <c r="BF215" s="235"/>
      <c r="BG215" s="234"/>
      <c r="BH215" s="234"/>
      <c r="BI215" s="234"/>
      <c r="BJ215" s="234"/>
      <c r="BK215" s="234"/>
      <c r="BL215" s="234"/>
      <c r="BM215" s="234"/>
      <c r="BN215" s="234"/>
      <c r="BO215" s="234"/>
      <c r="BP215" s="234"/>
      <c r="BQ215" s="233"/>
      <c r="BR215" s="235"/>
      <c r="BS215" s="234"/>
      <c r="BT215" s="234"/>
      <c r="BU215" s="234"/>
      <c r="BV215" s="234"/>
      <c r="BW215" s="234"/>
      <c r="BX215" s="234"/>
      <c r="BY215" s="234"/>
      <c r="BZ215" s="234"/>
      <c r="CA215" s="234"/>
      <c r="CB215" s="234"/>
      <c r="CC215" s="239">
        <f>G215-SUM(H215:CB215)</f>
        <v>0</v>
      </c>
      <c r="CD215" s="179" t="s">
        <v>54</v>
      </c>
    </row>
    <row r="216" spans="1:82" ht="30">
      <c r="A216" s="179"/>
      <c r="B216" s="180" t="s">
        <v>401</v>
      </c>
      <c r="C216" s="181" t="s">
        <v>936</v>
      </c>
      <c r="D216" s="182" t="s">
        <v>64</v>
      </c>
      <c r="E216" s="334">
        <v>0</v>
      </c>
      <c r="F216" s="236"/>
      <c r="G216" s="189">
        <f t="shared" ref="G216" si="227">+SUM(H216:CC216)</f>
        <v>0</v>
      </c>
      <c r="H216" s="232"/>
      <c r="I216" s="233"/>
      <c r="J216" s="232"/>
      <c r="K216" s="234"/>
      <c r="L216" s="234"/>
      <c r="M216" s="234"/>
      <c r="N216" s="234"/>
      <c r="O216" s="234"/>
      <c r="P216" s="234"/>
      <c r="Q216" s="234"/>
      <c r="R216" s="234"/>
      <c r="S216" s="234"/>
      <c r="T216" s="234"/>
      <c r="U216" s="233"/>
      <c r="V216" s="232"/>
      <c r="W216" s="234"/>
      <c r="X216" s="234"/>
      <c r="Y216" s="234"/>
      <c r="Z216" s="234"/>
      <c r="AA216" s="234"/>
      <c r="AB216" s="234"/>
      <c r="AC216" s="234"/>
      <c r="AD216" s="234"/>
      <c r="AE216" s="234"/>
      <c r="AF216" s="234"/>
      <c r="AG216" s="233"/>
      <c r="AH216" s="235"/>
      <c r="AI216" s="234"/>
      <c r="AJ216" s="234"/>
      <c r="AK216" s="234"/>
      <c r="AL216" s="234"/>
      <c r="AM216" s="234"/>
      <c r="AN216" s="234"/>
      <c r="AO216" s="234"/>
      <c r="AP216" s="234"/>
      <c r="AQ216" s="234"/>
      <c r="AR216" s="234"/>
      <c r="AS216" s="233"/>
      <c r="AT216" s="235"/>
      <c r="AU216" s="234"/>
      <c r="AV216" s="234"/>
      <c r="AW216" s="234"/>
      <c r="AX216" s="234"/>
      <c r="AY216" s="234"/>
      <c r="AZ216" s="234"/>
      <c r="BA216" s="234"/>
      <c r="BB216" s="234"/>
      <c r="BC216" s="234"/>
      <c r="BD216" s="234"/>
      <c r="BE216" s="233"/>
      <c r="BF216" s="235"/>
      <c r="BG216" s="234"/>
      <c r="BH216" s="234"/>
      <c r="BI216" s="234"/>
      <c r="BJ216" s="234"/>
      <c r="BK216" s="234"/>
      <c r="BL216" s="234"/>
      <c r="BM216" s="234"/>
      <c r="BN216" s="234"/>
      <c r="BO216" s="234"/>
      <c r="BP216" s="234"/>
      <c r="BQ216" s="233"/>
      <c r="BR216" s="235"/>
      <c r="BS216" s="234"/>
      <c r="BT216" s="234"/>
      <c r="BU216" s="234"/>
      <c r="BV216" s="234"/>
      <c r="BW216" s="234"/>
      <c r="BX216" s="234"/>
      <c r="BY216" s="234"/>
      <c r="BZ216" s="234"/>
      <c r="CA216" s="234"/>
      <c r="CB216" s="234"/>
      <c r="CC216" s="233"/>
      <c r="CD216" s="179" t="s">
        <v>54</v>
      </c>
    </row>
    <row r="217" spans="1:82" ht="15">
      <c r="A217" s="41"/>
      <c r="B217" s="75" t="s">
        <v>403</v>
      </c>
      <c r="C217" s="131" t="str">
        <f>"Allowance for person- hours for variations -Project Manager ("&amp;E217&amp;" hours)"</f>
        <v>Allowance for person- hours for variations -Project Manager (100 hours)</v>
      </c>
      <c r="D217" s="141" t="s">
        <v>937</v>
      </c>
      <c r="E217" s="266">
        <v>100</v>
      </c>
      <c r="F217" s="315"/>
      <c r="G217" s="76">
        <f t="shared" ref="G217" si="228">+E217*F217</f>
        <v>0</v>
      </c>
      <c r="H217" s="237"/>
      <c r="I217" s="239"/>
      <c r="J217" s="237"/>
      <c r="K217" s="238"/>
      <c r="L217" s="238"/>
      <c r="M217" s="238"/>
      <c r="N217" s="238"/>
      <c r="O217" s="238"/>
      <c r="P217" s="238"/>
      <c r="Q217" s="238"/>
      <c r="R217" s="238"/>
      <c r="S217" s="238"/>
      <c r="T217" s="238"/>
      <c r="U217" s="239">
        <f>G217/6</f>
        <v>0</v>
      </c>
      <c r="V217" s="237"/>
      <c r="W217" s="238"/>
      <c r="X217" s="238"/>
      <c r="Y217" s="238"/>
      <c r="Z217" s="238"/>
      <c r="AA217" s="238"/>
      <c r="AB217" s="238"/>
      <c r="AC217" s="238"/>
      <c r="AD217" s="238"/>
      <c r="AE217" s="238"/>
      <c r="AF217" s="238"/>
      <c r="AG217" s="239">
        <f>G217/6</f>
        <v>0</v>
      </c>
      <c r="AH217" s="240"/>
      <c r="AI217" s="238"/>
      <c r="AJ217" s="238"/>
      <c r="AK217" s="238"/>
      <c r="AL217" s="238"/>
      <c r="AM217" s="238"/>
      <c r="AN217" s="238"/>
      <c r="AO217" s="238"/>
      <c r="AP217" s="238"/>
      <c r="AQ217" s="238"/>
      <c r="AR217" s="238"/>
      <c r="AS217" s="239">
        <f>G217/6</f>
        <v>0</v>
      </c>
      <c r="AT217" s="240"/>
      <c r="AU217" s="238"/>
      <c r="AV217" s="238"/>
      <c r="AW217" s="238"/>
      <c r="AX217" s="238"/>
      <c r="AY217" s="238"/>
      <c r="AZ217" s="238"/>
      <c r="BA217" s="238"/>
      <c r="BB217" s="238"/>
      <c r="BC217" s="238"/>
      <c r="BD217" s="238"/>
      <c r="BE217" s="239">
        <f>G217/6</f>
        <v>0</v>
      </c>
      <c r="BF217" s="240"/>
      <c r="BG217" s="238"/>
      <c r="BH217" s="238"/>
      <c r="BI217" s="238"/>
      <c r="BJ217" s="238"/>
      <c r="BK217" s="238"/>
      <c r="BL217" s="238"/>
      <c r="BM217" s="238"/>
      <c r="BN217" s="238"/>
      <c r="BO217" s="238"/>
      <c r="BP217" s="238"/>
      <c r="BQ217" s="239">
        <f>G217/6</f>
        <v>0</v>
      </c>
      <c r="BR217" s="240"/>
      <c r="BS217" s="238"/>
      <c r="BT217" s="238"/>
      <c r="BU217" s="238"/>
      <c r="BV217" s="238"/>
      <c r="BW217" s="238"/>
      <c r="BX217" s="238"/>
      <c r="BY217" s="238"/>
      <c r="BZ217" s="238"/>
      <c r="CA217" s="238"/>
      <c r="CB217" s="238"/>
      <c r="CC217" s="239">
        <f>G217-SUM(H217:CB217)</f>
        <v>0</v>
      </c>
      <c r="CD217" s="41" t="s">
        <v>54</v>
      </c>
    </row>
    <row r="218" spans="1:82" ht="15">
      <c r="A218" s="41"/>
      <c r="B218" s="180" t="s">
        <v>406</v>
      </c>
      <c r="C218" s="181" t="s">
        <v>407</v>
      </c>
      <c r="D218" s="182" t="s">
        <v>405</v>
      </c>
      <c r="E218" s="334">
        <v>0</v>
      </c>
      <c r="F218" s="236"/>
      <c r="G218" s="178">
        <f>+E218*F218</f>
        <v>0</v>
      </c>
      <c r="H218" s="232"/>
      <c r="I218" s="233"/>
      <c r="J218" s="232"/>
      <c r="K218" s="234"/>
      <c r="L218" s="234"/>
      <c r="M218" s="234"/>
      <c r="N218" s="234"/>
      <c r="O218" s="234"/>
      <c r="P218" s="234"/>
      <c r="Q218" s="234"/>
      <c r="R218" s="234"/>
      <c r="S218" s="234"/>
      <c r="T218" s="234"/>
      <c r="U218" s="233"/>
      <c r="V218" s="232"/>
      <c r="W218" s="234"/>
      <c r="X218" s="234"/>
      <c r="Y218" s="234"/>
      <c r="Z218" s="234"/>
      <c r="AA218" s="234"/>
      <c r="AB218" s="234"/>
      <c r="AC218" s="234"/>
      <c r="AD218" s="234"/>
      <c r="AE218" s="234"/>
      <c r="AF218" s="234"/>
      <c r="AG218" s="233"/>
      <c r="AH218" s="235"/>
      <c r="AI218" s="234"/>
      <c r="AJ218" s="234"/>
      <c r="AK218" s="234"/>
      <c r="AL218" s="234"/>
      <c r="AM218" s="234"/>
      <c r="AN218" s="234"/>
      <c r="AO218" s="234"/>
      <c r="AP218" s="234"/>
      <c r="AQ218" s="234"/>
      <c r="AR218" s="234"/>
      <c r="AS218" s="233"/>
      <c r="AT218" s="235"/>
      <c r="AU218" s="234"/>
      <c r="AV218" s="234"/>
      <c r="AW218" s="234"/>
      <c r="AX218" s="234"/>
      <c r="AY218" s="234"/>
      <c r="AZ218" s="234"/>
      <c r="BA218" s="234"/>
      <c r="BB218" s="234"/>
      <c r="BC218" s="234"/>
      <c r="BD218" s="234"/>
      <c r="BE218" s="233"/>
      <c r="BF218" s="235"/>
      <c r="BG218" s="234"/>
      <c r="BH218" s="234"/>
      <c r="BI218" s="234"/>
      <c r="BJ218" s="234"/>
      <c r="BK218" s="234"/>
      <c r="BL218" s="234"/>
      <c r="BM218" s="234"/>
      <c r="BN218" s="234"/>
      <c r="BO218" s="234"/>
      <c r="BP218" s="234"/>
      <c r="BQ218" s="233"/>
      <c r="BR218" s="235"/>
      <c r="BS218" s="234"/>
      <c r="BT218" s="234"/>
      <c r="BU218" s="234"/>
      <c r="BV218" s="234"/>
      <c r="BW218" s="234"/>
      <c r="BX218" s="234"/>
      <c r="BY218" s="234"/>
      <c r="BZ218" s="234"/>
      <c r="CA218" s="234"/>
      <c r="CB218" s="234"/>
      <c r="CC218" s="239">
        <f t="shared" ref="CC218:CC221" si="229">G218-SUM(H218:CB218)</f>
        <v>0</v>
      </c>
      <c r="CD218" s="179" t="s">
        <v>54</v>
      </c>
    </row>
    <row r="219" spans="1:82" ht="15">
      <c r="A219" s="41"/>
      <c r="B219" s="180" t="s">
        <v>408</v>
      </c>
      <c r="C219" s="181" t="s">
        <v>409</v>
      </c>
      <c r="D219" s="182" t="s">
        <v>405</v>
      </c>
      <c r="E219" s="334">
        <v>0</v>
      </c>
      <c r="F219" s="236"/>
      <c r="G219" s="178">
        <f>+E219*F219</f>
        <v>0</v>
      </c>
      <c r="H219" s="232"/>
      <c r="I219" s="233"/>
      <c r="J219" s="232"/>
      <c r="K219" s="234"/>
      <c r="L219" s="234"/>
      <c r="M219" s="234"/>
      <c r="N219" s="234"/>
      <c r="O219" s="234"/>
      <c r="P219" s="234"/>
      <c r="Q219" s="234"/>
      <c r="R219" s="234"/>
      <c r="S219" s="234"/>
      <c r="T219" s="234"/>
      <c r="U219" s="233"/>
      <c r="V219" s="232"/>
      <c r="W219" s="234"/>
      <c r="X219" s="234"/>
      <c r="Y219" s="234"/>
      <c r="Z219" s="234"/>
      <c r="AA219" s="234"/>
      <c r="AB219" s="234"/>
      <c r="AC219" s="234"/>
      <c r="AD219" s="234"/>
      <c r="AE219" s="234"/>
      <c r="AF219" s="234"/>
      <c r="AG219" s="233"/>
      <c r="AH219" s="235"/>
      <c r="AI219" s="234"/>
      <c r="AJ219" s="234"/>
      <c r="AK219" s="234"/>
      <c r="AL219" s="234"/>
      <c r="AM219" s="234"/>
      <c r="AN219" s="234"/>
      <c r="AO219" s="234"/>
      <c r="AP219" s="234"/>
      <c r="AQ219" s="234"/>
      <c r="AR219" s="234"/>
      <c r="AS219" s="233"/>
      <c r="AT219" s="235"/>
      <c r="AU219" s="234"/>
      <c r="AV219" s="234"/>
      <c r="AW219" s="234"/>
      <c r="AX219" s="234"/>
      <c r="AY219" s="234"/>
      <c r="AZ219" s="234"/>
      <c r="BA219" s="234"/>
      <c r="BB219" s="234"/>
      <c r="BC219" s="234"/>
      <c r="BD219" s="234"/>
      <c r="BE219" s="233"/>
      <c r="BF219" s="235"/>
      <c r="BG219" s="234"/>
      <c r="BH219" s="234"/>
      <c r="BI219" s="234"/>
      <c r="BJ219" s="234"/>
      <c r="BK219" s="234"/>
      <c r="BL219" s="234"/>
      <c r="BM219" s="234"/>
      <c r="BN219" s="234"/>
      <c r="BO219" s="234"/>
      <c r="BP219" s="234"/>
      <c r="BQ219" s="233"/>
      <c r="BR219" s="235"/>
      <c r="BS219" s="234"/>
      <c r="BT219" s="234"/>
      <c r="BU219" s="234"/>
      <c r="BV219" s="234"/>
      <c r="BW219" s="234"/>
      <c r="BX219" s="234"/>
      <c r="BY219" s="234"/>
      <c r="BZ219" s="234"/>
      <c r="CA219" s="234"/>
      <c r="CB219" s="234"/>
      <c r="CC219" s="239">
        <f t="shared" si="229"/>
        <v>0</v>
      </c>
      <c r="CD219" s="179" t="s">
        <v>54</v>
      </c>
    </row>
    <row r="220" spans="1:82" ht="15">
      <c r="A220" s="41"/>
      <c r="B220" s="180" t="s">
        <v>410</v>
      </c>
      <c r="C220" s="181" t="s">
        <v>411</v>
      </c>
      <c r="D220" s="182" t="s">
        <v>405</v>
      </c>
      <c r="E220" s="334">
        <v>0</v>
      </c>
      <c r="F220" s="236"/>
      <c r="G220" s="178">
        <f>+E220*F220</f>
        <v>0</v>
      </c>
      <c r="H220" s="232"/>
      <c r="I220" s="233"/>
      <c r="J220" s="232"/>
      <c r="K220" s="234"/>
      <c r="L220" s="234"/>
      <c r="M220" s="234"/>
      <c r="N220" s="234"/>
      <c r="O220" s="234"/>
      <c r="P220" s="234"/>
      <c r="Q220" s="234"/>
      <c r="R220" s="234"/>
      <c r="S220" s="234"/>
      <c r="T220" s="234"/>
      <c r="U220" s="233"/>
      <c r="V220" s="232"/>
      <c r="W220" s="234"/>
      <c r="X220" s="234"/>
      <c r="Y220" s="234"/>
      <c r="Z220" s="234"/>
      <c r="AA220" s="234"/>
      <c r="AB220" s="234"/>
      <c r="AC220" s="234"/>
      <c r="AD220" s="234"/>
      <c r="AE220" s="234"/>
      <c r="AF220" s="234"/>
      <c r="AG220" s="233"/>
      <c r="AH220" s="235"/>
      <c r="AI220" s="234"/>
      <c r="AJ220" s="234"/>
      <c r="AK220" s="234"/>
      <c r="AL220" s="234"/>
      <c r="AM220" s="234"/>
      <c r="AN220" s="234"/>
      <c r="AO220" s="234"/>
      <c r="AP220" s="234"/>
      <c r="AQ220" s="234"/>
      <c r="AR220" s="234"/>
      <c r="AS220" s="233"/>
      <c r="AT220" s="235"/>
      <c r="AU220" s="234"/>
      <c r="AV220" s="234"/>
      <c r="AW220" s="234"/>
      <c r="AX220" s="234"/>
      <c r="AY220" s="234"/>
      <c r="AZ220" s="234"/>
      <c r="BA220" s="234"/>
      <c r="BB220" s="234"/>
      <c r="BC220" s="234"/>
      <c r="BD220" s="234"/>
      <c r="BE220" s="233"/>
      <c r="BF220" s="235"/>
      <c r="BG220" s="234"/>
      <c r="BH220" s="234"/>
      <c r="BI220" s="234"/>
      <c r="BJ220" s="234"/>
      <c r="BK220" s="234"/>
      <c r="BL220" s="234"/>
      <c r="BM220" s="234"/>
      <c r="BN220" s="234"/>
      <c r="BO220" s="234"/>
      <c r="BP220" s="234"/>
      <c r="BQ220" s="233"/>
      <c r="BR220" s="235"/>
      <c r="BS220" s="234"/>
      <c r="BT220" s="234"/>
      <c r="BU220" s="234"/>
      <c r="BV220" s="234"/>
      <c r="BW220" s="234"/>
      <c r="BX220" s="234"/>
      <c r="BY220" s="234"/>
      <c r="BZ220" s="234"/>
      <c r="CA220" s="234"/>
      <c r="CB220" s="234"/>
      <c r="CC220" s="239">
        <f t="shared" si="229"/>
        <v>0</v>
      </c>
      <c r="CD220" s="179" t="s">
        <v>54</v>
      </c>
    </row>
    <row r="221" spans="1:82" ht="15">
      <c r="A221" s="41"/>
      <c r="B221" s="180" t="s">
        <v>412</v>
      </c>
      <c r="C221" s="181" t="s">
        <v>413</v>
      </c>
      <c r="D221" s="182" t="s">
        <v>405</v>
      </c>
      <c r="E221" s="334">
        <v>0</v>
      </c>
      <c r="F221" s="236"/>
      <c r="G221" s="178">
        <f>+E221*F221</f>
        <v>0</v>
      </c>
      <c r="H221" s="232"/>
      <c r="I221" s="233"/>
      <c r="J221" s="232"/>
      <c r="K221" s="234"/>
      <c r="L221" s="234"/>
      <c r="M221" s="234"/>
      <c r="N221" s="234"/>
      <c r="O221" s="234"/>
      <c r="P221" s="234"/>
      <c r="Q221" s="234"/>
      <c r="R221" s="234"/>
      <c r="S221" s="234"/>
      <c r="T221" s="234"/>
      <c r="U221" s="233"/>
      <c r="V221" s="232"/>
      <c r="W221" s="234"/>
      <c r="X221" s="234"/>
      <c r="Y221" s="234"/>
      <c r="Z221" s="234"/>
      <c r="AA221" s="234"/>
      <c r="AB221" s="234"/>
      <c r="AC221" s="234"/>
      <c r="AD221" s="234"/>
      <c r="AE221" s="234"/>
      <c r="AF221" s="234"/>
      <c r="AG221" s="233"/>
      <c r="AH221" s="235"/>
      <c r="AI221" s="234"/>
      <c r="AJ221" s="234"/>
      <c r="AK221" s="234"/>
      <c r="AL221" s="234"/>
      <c r="AM221" s="234"/>
      <c r="AN221" s="234"/>
      <c r="AO221" s="234"/>
      <c r="AP221" s="234"/>
      <c r="AQ221" s="234"/>
      <c r="AR221" s="234"/>
      <c r="AS221" s="233"/>
      <c r="AT221" s="235"/>
      <c r="AU221" s="234"/>
      <c r="AV221" s="234"/>
      <c r="AW221" s="234"/>
      <c r="AX221" s="234"/>
      <c r="AY221" s="234"/>
      <c r="AZ221" s="234"/>
      <c r="BA221" s="234"/>
      <c r="BB221" s="234"/>
      <c r="BC221" s="234"/>
      <c r="BD221" s="234"/>
      <c r="BE221" s="233"/>
      <c r="BF221" s="235"/>
      <c r="BG221" s="234"/>
      <c r="BH221" s="234"/>
      <c r="BI221" s="234"/>
      <c r="BJ221" s="234"/>
      <c r="BK221" s="234"/>
      <c r="BL221" s="234"/>
      <c r="BM221" s="234"/>
      <c r="BN221" s="234"/>
      <c r="BO221" s="234"/>
      <c r="BP221" s="234"/>
      <c r="BQ221" s="233"/>
      <c r="BR221" s="235"/>
      <c r="BS221" s="234"/>
      <c r="BT221" s="234"/>
      <c r="BU221" s="234"/>
      <c r="BV221" s="234"/>
      <c r="BW221" s="234"/>
      <c r="BX221" s="234"/>
      <c r="BY221" s="234"/>
      <c r="BZ221" s="234"/>
      <c r="CA221" s="234"/>
      <c r="CB221" s="234"/>
      <c r="CC221" s="239">
        <f t="shared" si="229"/>
        <v>0</v>
      </c>
      <c r="CD221" s="179" t="s">
        <v>54</v>
      </c>
    </row>
    <row r="222" spans="1:82" ht="15">
      <c r="A222" s="179"/>
      <c r="B222" s="75" t="s">
        <v>414</v>
      </c>
      <c r="C222" s="131" t="str">
        <f>"Allowance for person- hours for variations -Labourer ("&amp;E222&amp;" hours)"</f>
        <v>Allowance for person- hours for variations -Labourer (100 hours)</v>
      </c>
      <c r="D222" s="141" t="s">
        <v>937</v>
      </c>
      <c r="E222" s="266">
        <v>100</v>
      </c>
      <c r="F222" s="315"/>
      <c r="G222" s="76">
        <f t="shared" ref="G222:G226" si="230">+E222*F222</f>
        <v>0</v>
      </c>
      <c r="H222" s="237"/>
      <c r="I222" s="239"/>
      <c r="J222" s="237"/>
      <c r="K222" s="238"/>
      <c r="L222" s="238"/>
      <c r="M222" s="238"/>
      <c r="N222" s="238"/>
      <c r="O222" s="238"/>
      <c r="P222" s="238"/>
      <c r="Q222" s="238"/>
      <c r="R222" s="238"/>
      <c r="S222" s="238"/>
      <c r="T222" s="238"/>
      <c r="U222" s="239">
        <f>G222/6</f>
        <v>0</v>
      </c>
      <c r="V222" s="237"/>
      <c r="W222" s="238"/>
      <c r="X222" s="238"/>
      <c r="Y222" s="238"/>
      <c r="Z222" s="238"/>
      <c r="AA222" s="238"/>
      <c r="AB222" s="238"/>
      <c r="AC222" s="238"/>
      <c r="AD222" s="238"/>
      <c r="AE222" s="238"/>
      <c r="AF222" s="238"/>
      <c r="AG222" s="239">
        <f>G222/6</f>
        <v>0</v>
      </c>
      <c r="AH222" s="240"/>
      <c r="AI222" s="238"/>
      <c r="AJ222" s="238"/>
      <c r="AK222" s="238"/>
      <c r="AL222" s="238"/>
      <c r="AM222" s="238"/>
      <c r="AN222" s="238"/>
      <c r="AO222" s="238"/>
      <c r="AP222" s="238"/>
      <c r="AQ222" s="238"/>
      <c r="AR222" s="238"/>
      <c r="AS222" s="239">
        <f>G222/6</f>
        <v>0</v>
      </c>
      <c r="AT222" s="240"/>
      <c r="AU222" s="238"/>
      <c r="AV222" s="238"/>
      <c r="AW222" s="238"/>
      <c r="AX222" s="238"/>
      <c r="AY222" s="238"/>
      <c r="AZ222" s="238"/>
      <c r="BA222" s="238"/>
      <c r="BB222" s="238"/>
      <c r="BC222" s="238"/>
      <c r="BD222" s="238"/>
      <c r="BE222" s="239">
        <f>G222/6</f>
        <v>0</v>
      </c>
      <c r="BF222" s="240"/>
      <c r="BG222" s="238"/>
      <c r="BH222" s="238"/>
      <c r="BI222" s="238"/>
      <c r="BJ222" s="238"/>
      <c r="BK222" s="238"/>
      <c r="BL222" s="238"/>
      <c r="BM222" s="238"/>
      <c r="BN222" s="238"/>
      <c r="BO222" s="238"/>
      <c r="BP222" s="238"/>
      <c r="BQ222" s="239">
        <f>G222/6</f>
        <v>0</v>
      </c>
      <c r="BR222" s="240"/>
      <c r="BS222" s="238"/>
      <c r="BT222" s="238"/>
      <c r="BU222" s="238"/>
      <c r="BV222" s="238"/>
      <c r="BW222" s="238"/>
      <c r="BX222" s="238"/>
      <c r="BY222" s="238"/>
      <c r="BZ222" s="238"/>
      <c r="CA222" s="238"/>
      <c r="CB222" s="238"/>
      <c r="CC222" s="239">
        <f t="shared" ref="CC222:CC228" si="231">G222-SUM(H222:CB222)</f>
        <v>0</v>
      </c>
      <c r="CD222" s="41" t="s">
        <v>54</v>
      </c>
    </row>
    <row r="223" spans="1:82" ht="15">
      <c r="A223" s="263"/>
      <c r="B223" s="75" t="s">
        <v>416</v>
      </c>
      <c r="C223" s="131" t="str">
        <f>"Allowance for person- hours for variations -Maintenance Technician ("&amp;E223&amp;" hours)"</f>
        <v>Allowance for person- hours for variations -Maintenance Technician (100 hours)</v>
      </c>
      <c r="D223" s="141" t="s">
        <v>937</v>
      </c>
      <c r="E223" s="266">
        <v>100</v>
      </c>
      <c r="F223" s="315"/>
      <c r="G223" s="76">
        <f t="shared" si="230"/>
        <v>0</v>
      </c>
      <c r="H223" s="237"/>
      <c r="I223" s="239"/>
      <c r="J223" s="237"/>
      <c r="K223" s="238"/>
      <c r="L223" s="238"/>
      <c r="M223" s="238"/>
      <c r="N223" s="238"/>
      <c r="O223" s="238"/>
      <c r="P223" s="238"/>
      <c r="Q223" s="238"/>
      <c r="R223" s="238"/>
      <c r="S223" s="238"/>
      <c r="T223" s="238"/>
      <c r="U223" s="239">
        <f>G223/6</f>
        <v>0</v>
      </c>
      <c r="V223" s="237"/>
      <c r="W223" s="238"/>
      <c r="X223" s="238"/>
      <c r="Y223" s="238"/>
      <c r="Z223" s="238"/>
      <c r="AA223" s="238"/>
      <c r="AB223" s="238"/>
      <c r="AC223" s="238"/>
      <c r="AD223" s="238"/>
      <c r="AE223" s="238"/>
      <c r="AF223" s="238"/>
      <c r="AG223" s="239">
        <f>G223/6</f>
        <v>0</v>
      </c>
      <c r="AH223" s="240"/>
      <c r="AI223" s="238"/>
      <c r="AJ223" s="238"/>
      <c r="AK223" s="238"/>
      <c r="AL223" s="238"/>
      <c r="AM223" s="238"/>
      <c r="AN223" s="238"/>
      <c r="AO223" s="238"/>
      <c r="AP223" s="238"/>
      <c r="AQ223" s="238"/>
      <c r="AR223" s="238"/>
      <c r="AS223" s="239">
        <f>G223/6</f>
        <v>0</v>
      </c>
      <c r="AT223" s="240"/>
      <c r="AU223" s="238"/>
      <c r="AV223" s="238"/>
      <c r="AW223" s="238"/>
      <c r="AX223" s="238"/>
      <c r="AY223" s="238"/>
      <c r="AZ223" s="238"/>
      <c r="BA223" s="238"/>
      <c r="BB223" s="238"/>
      <c r="BC223" s="238"/>
      <c r="BD223" s="238"/>
      <c r="BE223" s="239">
        <f>G223/6</f>
        <v>0</v>
      </c>
      <c r="BF223" s="240"/>
      <c r="BG223" s="238"/>
      <c r="BH223" s="238"/>
      <c r="BI223" s="238"/>
      <c r="BJ223" s="238"/>
      <c r="BK223" s="238"/>
      <c r="BL223" s="238"/>
      <c r="BM223" s="238"/>
      <c r="BN223" s="238"/>
      <c r="BO223" s="238"/>
      <c r="BP223" s="238"/>
      <c r="BQ223" s="239">
        <f>G223/6</f>
        <v>0</v>
      </c>
      <c r="BR223" s="240"/>
      <c r="BS223" s="238"/>
      <c r="BT223" s="238"/>
      <c r="BU223" s="238"/>
      <c r="BV223" s="238"/>
      <c r="BW223" s="238"/>
      <c r="BX223" s="238"/>
      <c r="BY223" s="238"/>
      <c r="BZ223" s="238"/>
      <c r="CA223" s="238"/>
      <c r="CB223" s="238"/>
      <c r="CC223" s="239">
        <f t="shared" si="231"/>
        <v>0</v>
      </c>
      <c r="CD223" s="41" t="s">
        <v>54</v>
      </c>
    </row>
    <row r="224" spans="1:82" ht="15" customHeight="1">
      <c r="A224" s="45"/>
      <c r="B224" s="75" t="s">
        <v>418</v>
      </c>
      <c r="C224" s="131" t="str">
        <f>"Allowance for person- hours for variations -Trainer ("&amp;E224&amp;" hours)"</f>
        <v>Allowance for person- hours for variations -Trainer (100 hours)</v>
      </c>
      <c r="D224" s="141" t="s">
        <v>937</v>
      </c>
      <c r="E224" s="266">
        <v>100</v>
      </c>
      <c r="F224" s="315"/>
      <c r="G224" s="76">
        <f t="shared" si="230"/>
        <v>0</v>
      </c>
      <c r="H224" s="237"/>
      <c r="I224" s="239"/>
      <c r="J224" s="237"/>
      <c r="K224" s="238"/>
      <c r="L224" s="238"/>
      <c r="M224" s="238"/>
      <c r="N224" s="238"/>
      <c r="O224" s="238"/>
      <c r="P224" s="238"/>
      <c r="Q224" s="238"/>
      <c r="R224" s="238"/>
      <c r="S224" s="238"/>
      <c r="T224" s="238"/>
      <c r="U224" s="239">
        <f>G224/6</f>
        <v>0</v>
      </c>
      <c r="V224" s="237"/>
      <c r="W224" s="238"/>
      <c r="X224" s="238"/>
      <c r="Y224" s="238"/>
      <c r="Z224" s="238"/>
      <c r="AA224" s="238"/>
      <c r="AB224" s="238"/>
      <c r="AC224" s="238"/>
      <c r="AD224" s="238"/>
      <c r="AE224" s="238"/>
      <c r="AF224" s="238"/>
      <c r="AG224" s="239">
        <f>G224/6</f>
        <v>0</v>
      </c>
      <c r="AH224" s="240"/>
      <c r="AI224" s="238"/>
      <c r="AJ224" s="238"/>
      <c r="AK224" s="238"/>
      <c r="AL224" s="238"/>
      <c r="AM224" s="238"/>
      <c r="AN224" s="238"/>
      <c r="AO224" s="238"/>
      <c r="AP224" s="238"/>
      <c r="AQ224" s="238"/>
      <c r="AR224" s="238"/>
      <c r="AS224" s="239">
        <f>G224/6</f>
        <v>0</v>
      </c>
      <c r="AT224" s="240"/>
      <c r="AU224" s="238"/>
      <c r="AV224" s="238"/>
      <c r="AW224" s="238"/>
      <c r="AX224" s="238"/>
      <c r="AY224" s="238"/>
      <c r="AZ224" s="238"/>
      <c r="BA224" s="238"/>
      <c r="BB224" s="238"/>
      <c r="BC224" s="238"/>
      <c r="BD224" s="238"/>
      <c r="BE224" s="239">
        <f>G224/6</f>
        <v>0</v>
      </c>
      <c r="BF224" s="240"/>
      <c r="BG224" s="238"/>
      <c r="BH224" s="238"/>
      <c r="BI224" s="238"/>
      <c r="BJ224" s="238"/>
      <c r="BK224" s="238"/>
      <c r="BL224" s="238"/>
      <c r="BM224" s="238"/>
      <c r="BN224" s="238"/>
      <c r="BO224" s="238"/>
      <c r="BP224" s="238"/>
      <c r="BQ224" s="239">
        <f>G224/6</f>
        <v>0</v>
      </c>
      <c r="BR224" s="240"/>
      <c r="BS224" s="238"/>
      <c r="BT224" s="238"/>
      <c r="BU224" s="238"/>
      <c r="BV224" s="238"/>
      <c r="BW224" s="238"/>
      <c r="BX224" s="238"/>
      <c r="BY224" s="238"/>
      <c r="BZ224" s="238"/>
      <c r="CA224" s="238"/>
      <c r="CB224" s="238"/>
      <c r="CC224" s="239">
        <f t="shared" si="231"/>
        <v>0</v>
      </c>
      <c r="CD224" s="41" t="s">
        <v>54</v>
      </c>
    </row>
    <row r="225" spans="1:82" ht="15">
      <c r="A225" s="179"/>
      <c r="B225" s="75" t="s">
        <v>420</v>
      </c>
      <c r="C225" s="131" t="str">
        <f>"Allowance for person- hours for variations -QA Manager ("&amp;E225&amp;" hours)"</f>
        <v>Allowance for person- hours for variations -QA Manager (100 hours)</v>
      </c>
      <c r="D225" s="141" t="s">
        <v>937</v>
      </c>
      <c r="E225" s="266">
        <v>100</v>
      </c>
      <c r="F225" s="315"/>
      <c r="G225" s="76">
        <f t="shared" si="230"/>
        <v>0</v>
      </c>
      <c r="H225" s="237"/>
      <c r="I225" s="239"/>
      <c r="J225" s="237"/>
      <c r="K225" s="238"/>
      <c r="L225" s="238"/>
      <c r="M225" s="238"/>
      <c r="N225" s="238"/>
      <c r="O225" s="238"/>
      <c r="P225" s="238"/>
      <c r="Q225" s="238"/>
      <c r="R225" s="238"/>
      <c r="S225" s="238"/>
      <c r="T225" s="238"/>
      <c r="U225" s="239">
        <f>G225/6</f>
        <v>0</v>
      </c>
      <c r="V225" s="237"/>
      <c r="W225" s="238"/>
      <c r="X225" s="238"/>
      <c r="Y225" s="238"/>
      <c r="Z225" s="238"/>
      <c r="AA225" s="238"/>
      <c r="AB225" s="238"/>
      <c r="AC225" s="238"/>
      <c r="AD225" s="238"/>
      <c r="AE225" s="238"/>
      <c r="AF225" s="238"/>
      <c r="AG225" s="239">
        <f>G225/6</f>
        <v>0</v>
      </c>
      <c r="AH225" s="240"/>
      <c r="AI225" s="238"/>
      <c r="AJ225" s="238"/>
      <c r="AK225" s="238"/>
      <c r="AL225" s="238"/>
      <c r="AM225" s="238"/>
      <c r="AN225" s="238"/>
      <c r="AO225" s="238"/>
      <c r="AP225" s="238"/>
      <c r="AQ225" s="238"/>
      <c r="AR225" s="238"/>
      <c r="AS225" s="239">
        <f>G225/6</f>
        <v>0</v>
      </c>
      <c r="AT225" s="240"/>
      <c r="AU225" s="238"/>
      <c r="AV225" s="238"/>
      <c r="AW225" s="238"/>
      <c r="AX225" s="238"/>
      <c r="AY225" s="238"/>
      <c r="AZ225" s="238"/>
      <c r="BA225" s="238"/>
      <c r="BB225" s="238"/>
      <c r="BC225" s="238"/>
      <c r="BD225" s="238"/>
      <c r="BE225" s="239">
        <f>G225/6</f>
        <v>0</v>
      </c>
      <c r="BF225" s="240"/>
      <c r="BG225" s="238"/>
      <c r="BH225" s="238"/>
      <c r="BI225" s="238"/>
      <c r="BJ225" s="238"/>
      <c r="BK225" s="238"/>
      <c r="BL225" s="238"/>
      <c r="BM225" s="238"/>
      <c r="BN225" s="238"/>
      <c r="BO225" s="238"/>
      <c r="BP225" s="238"/>
      <c r="BQ225" s="239">
        <f>G225/6</f>
        <v>0</v>
      </c>
      <c r="BR225" s="240"/>
      <c r="BS225" s="238"/>
      <c r="BT225" s="238"/>
      <c r="BU225" s="238"/>
      <c r="BV225" s="238"/>
      <c r="BW225" s="238"/>
      <c r="BX225" s="238"/>
      <c r="BY225" s="238"/>
      <c r="BZ225" s="238"/>
      <c r="CA225" s="238"/>
      <c r="CB225" s="238"/>
      <c r="CC225" s="239">
        <f t="shared" si="231"/>
        <v>0</v>
      </c>
      <c r="CD225" s="41" t="s">
        <v>54</v>
      </c>
    </row>
    <row r="226" spans="1:82" ht="15">
      <c r="A226" s="179"/>
      <c r="B226" s="75" t="s">
        <v>422</v>
      </c>
      <c r="C226" s="131" t="str">
        <f>"Allowance for person- hours for variations -Testers ("&amp;E226&amp;" hours)"</f>
        <v>Allowance for person- hours for variations -Testers (100 hours)</v>
      </c>
      <c r="D226" s="141" t="s">
        <v>937</v>
      </c>
      <c r="E226" s="266">
        <v>100</v>
      </c>
      <c r="F226" s="315"/>
      <c r="G226" s="76">
        <f t="shared" si="230"/>
        <v>0</v>
      </c>
      <c r="H226" s="237"/>
      <c r="I226" s="239"/>
      <c r="J226" s="237"/>
      <c r="K226" s="238"/>
      <c r="L226" s="238"/>
      <c r="M226" s="238"/>
      <c r="N226" s="238"/>
      <c r="O226" s="238"/>
      <c r="P226" s="238"/>
      <c r="Q226" s="238"/>
      <c r="R226" s="238"/>
      <c r="S226" s="238"/>
      <c r="T226" s="238"/>
      <c r="U226" s="239">
        <f>G226/6</f>
        <v>0</v>
      </c>
      <c r="V226" s="237"/>
      <c r="W226" s="238"/>
      <c r="X226" s="238"/>
      <c r="Y226" s="238"/>
      <c r="Z226" s="238"/>
      <c r="AA226" s="238"/>
      <c r="AB226" s="238"/>
      <c r="AC226" s="238"/>
      <c r="AD226" s="238"/>
      <c r="AE226" s="238"/>
      <c r="AF226" s="238"/>
      <c r="AG226" s="239">
        <f>G226/6</f>
        <v>0</v>
      </c>
      <c r="AH226" s="240"/>
      <c r="AI226" s="238"/>
      <c r="AJ226" s="238"/>
      <c r="AK226" s="238"/>
      <c r="AL226" s="238"/>
      <c r="AM226" s="238"/>
      <c r="AN226" s="238"/>
      <c r="AO226" s="238"/>
      <c r="AP226" s="238"/>
      <c r="AQ226" s="238"/>
      <c r="AR226" s="238"/>
      <c r="AS226" s="239">
        <f>G226/6</f>
        <v>0</v>
      </c>
      <c r="AT226" s="240"/>
      <c r="AU226" s="238"/>
      <c r="AV226" s="238"/>
      <c r="AW226" s="238"/>
      <c r="AX226" s="238"/>
      <c r="AY226" s="238"/>
      <c r="AZ226" s="238"/>
      <c r="BA226" s="238"/>
      <c r="BB226" s="238"/>
      <c r="BC226" s="238"/>
      <c r="BD226" s="238"/>
      <c r="BE226" s="239">
        <f>G226/6</f>
        <v>0</v>
      </c>
      <c r="BF226" s="240"/>
      <c r="BG226" s="238"/>
      <c r="BH226" s="238"/>
      <c r="BI226" s="238"/>
      <c r="BJ226" s="238"/>
      <c r="BK226" s="238"/>
      <c r="BL226" s="238"/>
      <c r="BM226" s="238"/>
      <c r="BN226" s="238"/>
      <c r="BO226" s="238"/>
      <c r="BP226" s="238"/>
      <c r="BQ226" s="239">
        <f>G226/6</f>
        <v>0</v>
      </c>
      <c r="BR226" s="240"/>
      <c r="BS226" s="238"/>
      <c r="BT226" s="238"/>
      <c r="BU226" s="238"/>
      <c r="BV226" s="238"/>
      <c r="BW226" s="238"/>
      <c r="BX226" s="238"/>
      <c r="BY226" s="238"/>
      <c r="BZ226" s="238"/>
      <c r="CA226" s="238"/>
      <c r="CB226" s="238"/>
      <c r="CC226" s="239">
        <f t="shared" si="231"/>
        <v>0</v>
      </c>
      <c r="CD226" s="41" t="s">
        <v>54</v>
      </c>
    </row>
    <row r="227" spans="1:82" ht="15">
      <c r="A227" s="179"/>
      <c r="B227" s="180" t="s">
        <v>424</v>
      </c>
      <c r="C227" s="181" t="s">
        <v>425</v>
      </c>
      <c r="D227" s="182" t="s">
        <v>92</v>
      </c>
      <c r="E227" s="334">
        <v>0</v>
      </c>
      <c r="F227" s="236"/>
      <c r="G227" s="178">
        <f>+E227*F227</f>
        <v>0</v>
      </c>
      <c r="H227" s="232"/>
      <c r="I227" s="233"/>
      <c r="J227" s="232"/>
      <c r="K227" s="234"/>
      <c r="L227" s="234"/>
      <c r="M227" s="234"/>
      <c r="N227" s="234"/>
      <c r="O227" s="234"/>
      <c r="P227" s="234"/>
      <c r="Q227" s="234"/>
      <c r="R227" s="234"/>
      <c r="S227" s="234"/>
      <c r="T227" s="234"/>
      <c r="U227" s="233">
        <f>G227/2.5</f>
        <v>0</v>
      </c>
      <c r="V227" s="232"/>
      <c r="W227" s="234"/>
      <c r="X227" s="234"/>
      <c r="Y227" s="234"/>
      <c r="Z227" s="234"/>
      <c r="AA227" s="234"/>
      <c r="AB227" s="234"/>
      <c r="AC227" s="234"/>
      <c r="AD227" s="234"/>
      <c r="AE227" s="234"/>
      <c r="AF227" s="234"/>
      <c r="AG227" s="233">
        <f>G227/2.5</f>
        <v>0</v>
      </c>
      <c r="AH227" s="235"/>
      <c r="AI227" s="234"/>
      <c r="AJ227" s="234"/>
      <c r="AK227" s="234"/>
      <c r="AL227" s="234"/>
      <c r="AM227" s="234">
        <f>G227-SUM(J227:AL227)</f>
        <v>0</v>
      </c>
      <c r="AN227" s="234"/>
      <c r="AO227" s="234"/>
      <c r="AP227" s="234"/>
      <c r="AQ227" s="234"/>
      <c r="AR227" s="234"/>
      <c r="AS227" s="233"/>
      <c r="AT227" s="235"/>
      <c r="AU227" s="234"/>
      <c r="AV227" s="234"/>
      <c r="AW227" s="234"/>
      <c r="AX227" s="234"/>
      <c r="AY227" s="234"/>
      <c r="AZ227" s="234"/>
      <c r="BA227" s="234"/>
      <c r="BB227" s="234"/>
      <c r="BC227" s="234"/>
      <c r="BD227" s="234"/>
      <c r="BE227" s="233"/>
      <c r="BF227" s="235"/>
      <c r="BG227" s="234"/>
      <c r="BH227" s="234"/>
      <c r="BI227" s="234"/>
      <c r="BJ227" s="234"/>
      <c r="BK227" s="234"/>
      <c r="BL227" s="234"/>
      <c r="BM227" s="234"/>
      <c r="BN227" s="234"/>
      <c r="BO227" s="234"/>
      <c r="BP227" s="234"/>
      <c r="BQ227" s="233"/>
      <c r="BR227" s="235"/>
      <c r="BS227" s="234"/>
      <c r="BT227" s="234"/>
      <c r="BU227" s="234"/>
      <c r="BV227" s="234"/>
      <c r="BW227" s="234"/>
      <c r="BX227" s="234"/>
      <c r="BY227" s="234"/>
      <c r="BZ227" s="234"/>
      <c r="CA227" s="234"/>
      <c r="CB227" s="234"/>
      <c r="CC227" s="239">
        <f t="shared" si="231"/>
        <v>0</v>
      </c>
      <c r="CD227" s="179" t="s">
        <v>54</v>
      </c>
    </row>
    <row r="228" spans="1:82" ht="30">
      <c r="A228" s="179"/>
      <c r="B228" s="180" t="s">
        <v>426</v>
      </c>
      <c r="C228" s="188" t="s">
        <v>427</v>
      </c>
      <c r="D228" s="182" t="s">
        <v>92</v>
      </c>
      <c r="E228" s="334">
        <v>0</v>
      </c>
      <c r="F228" s="236"/>
      <c r="G228" s="178">
        <f>+E228*F228</f>
        <v>0</v>
      </c>
      <c r="H228" s="248"/>
      <c r="I228" s="249"/>
      <c r="J228" s="248"/>
      <c r="K228" s="250"/>
      <c r="L228" s="250"/>
      <c r="M228" s="250"/>
      <c r="N228" s="250"/>
      <c r="O228" s="250"/>
      <c r="P228" s="250"/>
      <c r="Q228" s="250"/>
      <c r="R228" s="250"/>
      <c r="S228" s="250"/>
      <c r="T228" s="250"/>
      <c r="U228" s="249">
        <f>G228/2.5</f>
        <v>0</v>
      </c>
      <c r="V228" s="248"/>
      <c r="W228" s="250"/>
      <c r="X228" s="250"/>
      <c r="Y228" s="250"/>
      <c r="Z228" s="250"/>
      <c r="AA228" s="250"/>
      <c r="AB228" s="250"/>
      <c r="AC228" s="250"/>
      <c r="AD228" s="250"/>
      <c r="AE228" s="250"/>
      <c r="AF228" s="250"/>
      <c r="AG228" s="249">
        <f>G228/2.5</f>
        <v>0</v>
      </c>
      <c r="AH228" s="251"/>
      <c r="AI228" s="250"/>
      <c r="AJ228" s="250"/>
      <c r="AK228" s="250"/>
      <c r="AL228" s="250"/>
      <c r="AM228" s="250">
        <f>G228-SUM(J228:AL228)</f>
        <v>0</v>
      </c>
      <c r="AN228" s="250"/>
      <c r="AO228" s="250"/>
      <c r="AP228" s="250"/>
      <c r="AQ228" s="250"/>
      <c r="AR228" s="250"/>
      <c r="AS228" s="249"/>
      <c r="AT228" s="251"/>
      <c r="AU228" s="250"/>
      <c r="AV228" s="250"/>
      <c r="AW228" s="250"/>
      <c r="AX228" s="250"/>
      <c r="AY228" s="250"/>
      <c r="AZ228" s="250"/>
      <c r="BA228" s="250"/>
      <c r="BB228" s="250"/>
      <c r="BC228" s="250"/>
      <c r="BD228" s="250"/>
      <c r="BE228" s="249"/>
      <c r="BF228" s="251"/>
      <c r="BG228" s="250"/>
      <c r="BH228" s="250"/>
      <c r="BI228" s="250"/>
      <c r="BJ228" s="250"/>
      <c r="BK228" s="250"/>
      <c r="BL228" s="250"/>
      <c r="BM228" s="250"/>
      <c r="BN228" s="250"/>
      <c r="BO228" s="250"/>
      <c r="BP228" s="250"/>
      <c r="BQ228" s="249"/>
      <c r="BR228" s="251"/>
      <c r="BS228" s="250"/>
      <c r="BT228" s="250"/>
      <c r="BU228" s="250"/>
      <c r="BV228" s="250"/>
      <c r="BW228" s="250"/>
      <c r="BX228" s="250"/>
      <c r="BY228" s="250"/>
      <c r="BZ228" s="250"/>
      <c r="CA228" s="250"/>
      <c r="CB228" s="250"/>
      <c r="CC228" s="239">
        <f t="shared" si="231"/>
        <v>0</v>
      </c>
      <c r="CD228" s="179" t="s">
        <v>54</v>
      </c>
    </row>
    <row r="229" spans="1:82" ht="15">
      <c r="A229" s="179"/>
      <c r="B229" s="123" t="s">
        <v>429</v>
      </c>
      <c r="C229" s="124" t="s">
        <v>430</v>
      </c>
      <c r="D229" s="125"/>
      <c r="E229" s="328"/>
      <c r="F229" s="260"/>
      <c r="G229" s="126">
        <f>SUM(G230:G261)</f>
        <v>0</v>
      </c>
      <c r="H229" s="127">
        <f>SUM(H230:H261)</f>
        <v>0</v>
      </c>
      <c r="I229" s="128">
        <f t="shared" ref="I229:AL229" si="232">SUM(I230:I261)</f>
        <v>0</v>
      </c>
      <c r="J229" s="127">
        <f t="shared" si="232"/>
        <v>0</v>
      </c>
      <c r="K229" s="129">
        <f t="shared" si="232"/>
        <v>0</v>
      </c>
      <c r="L229" s="129">
        <f t="shared" si="232"/>
        <v>0</v>
      </c>
      <c r="M229" s="129">
        <f t="shared" si="232"/>
        <v>0</v>
      </c>
      <c r="N229" s="129">
        <f t="shared" si="232"/>
        <v>0</v>
      </c>
      <c r="O229" s="129">
        <f t="shared" si="232"/>
        <v>0</v>
      </c>
      <c r="P229" s="129">
        <f>SUM(P230:P261)</f>
        <v>0</v>
      </c>
      <c r="Q229" s="129">
        <f t="shared" si="232"/>
        <v>0</v>
      </c>
      <c r="R229" s="129">
        <f t="shared" si="232"/>
        <v>0</v>
      </c>
      <c r="S229" s="129">
        <f t="shared" si="232"/>
        <v>0</v>
      </c>
      <c r="T229" s="129">
        <f t="shared" si="232"/>
        <v>0</v>
      </c>
      <c r="U229" s="128">
        <f t="shared" si="232"/>
        <v>0</v>
      </c>
      <c r="V229" s="127">
        <f t="shared" si="232"/>
        <v>0</v>
      </c>
      <c r="W229" s="129">
        <f t="shared" si="232"/>
        <v>0</v>
      </c>
      <c r="X229" s="129">
        <f t="shared" si="232"/>
        <v>0</v>
      </c>
      <c r="Y229" s="129">
        <f t="shared" si="232"/>
        <v>0</v>
      </c>
      <c r="Z229" s="129">
        <f t="shared" si="232"/>
        <v>0</v>
      </c>
      <c r="AA229" s="129">
        <f t="shared" si="232"/>
        <v>0</v>
      </c>
      <c r="AB229" s="129">
        <f t="shared" si="232"/>
        <v>0</v>
      </c>
      <c r="AC229" s="129">
        <f t="shared" si="232"/>
        <v>0</v>
      </c>
      <c r="AD229" s="129">
        <f t="shared" si="232"/>
        <v>0</v>
      </c>
      <c r="AE229" s="129">
        <f t="shared" si="232"/>
        <v>0</v>
      </c>
      <c r="AF229" s="129">
        <f t="shared" si="232"/>
        <v>0</v>
      </c>
      <c r="AG229" s="128">
        <f t="shared" si="232"/>
        <v>0</v>
      </c>
      <c r="AH229" s="130">
        <f t="shared" si="232"/>
        <v>0</v>
      </c>
      <c r="AI229" s="129">
        <f t="shared" si="232"/>
        <v>0</v>
      </c>
      <c r="AJ229" s="129">
        <f t="shared" si="232"/>
        <v>0</v>
      </c>
      <c r="AK229" s="129">
        <f t="shared" si="232"/>
        <v>0</v>
      </c>
      <c r="AL229" s="129">
        <f t="shared" si="232"/>
        <v>0</v>
      </c>
      <c r="AM229" s="129">
        <f t="shared" ref="AM229:CB229" si="233">SUM(AM230:AM261)</f>
        <v>0</v>
      </c>
      <c r="AN229" s="129">
        <f t="shared" si="233"/>
        <v>0</v>
      </c>
      <c r="AO229" s="129">
        <f t="shared" si="233"/>
        <v>0</v>
      </c>
      <c r="AP229" s="129">
        <f t="shared" si="233"/>
        <v>0</v>
      </c>
      <c r="AQ229" s="129">
        <f t="shared" si="233"/>
        <v>0</v>
      </c>
      <c r="AR229" s="129">
        <f t="shared" si="233"/>
        <v>0</v>
      </c>
      <c r="AS229" s="128">
        <f t="shared" si="233"/>
        <v>0</v>
      </c>
      <c r="AT229" s="130">
        <f t="shared" si="233"/>
        <v>0</v>
      </c>
      <c r="AU229" s="129">
        <f t="shared" si="233"/>
        <v>0</v>
      </c>
      <c r="AV229" s="129">
        <f t="shared" si="233"/>
        <v>0</v>
      </c>
      <c r="AW229" s="129">
        <f t="shared" si="233"/>
        <v>0</v>
      </c>
      <c r="AX229" s="129">
        <f t="shared" si="233"/>
        <v>0</v>
      </c>
      <c r="AY229" s="129">
        <f t="shared" si="233"/>
        <v>0</v>
      </c>
      <c r="AZ229" s="129">
        <f t="shared" si="233"/>
        <v>0</v>
      </c>
      <c r="BA229" s="129">
        <f t="shared" si="233"/>
        <v>0</v>
      </c>
      <c r="BB229" s="129">
        <f t="shared" si="233"/>
        <v>0</v>
      </c>
      <c r="BC229" s="129">
        <f t="shared" si="233"/>
        <v>0</v>
      </c>
      <c r="BD229" s="129">
        <f t="shared" si="233"/>
        <v>0</v>
      </c>
      <c r="BE229" s="128">
        <f t="shared" si="233"/>
        <v>0</v>
      </c>
      <c r="BF229" s="130">
        <f t="shared" si="233"/>
        <v>0</v>
      </c>
      <c r="BG229" s="129">
        <f t="shared" si="233"/>
        <v>0</v>
      </c>
      <c r="BH229" s="129">
        <f t="shared" si="233"/>
        <v>0</v>
      </c>
      <c r="BI229" s="129">
        <f t="shared" si="233"/>
        <v>0</v>
      </c>
      <c r="BJ229" s="129">
        <f t="shared" si="233"/>
        <v>0</v>
      </c>
      <c r="BK229" s="129">
        <f t="shared" si="233"/>
        <v>0</v>
      </c>
      <c r="BL229" s="129">
        <f t="shared" si="233"/>
        <v>0</v>
      </c>
      <c r="BM229" s="129">
        <f t="shared" si="233"/>
        <v>0</v>
      </c>
      <c r="BN229" s="129">
        <f t="shared" si="233"/>
        <v>0</v>
      </c>
      <c r="BO229" s="129">
        <f t="shared" si="233"/>
        <v>0</v>
      </c>
      <c r="BP229" s="129">
        <f t="shared" si="233"/>
        <v>0</v>
      </c>
      <c r="BQ229" s="128">
        <f t="shared" si="233"/>
        <v>0</v>
      </c>
      <c r="BR229" s="130">
        <f t="shared" si="233"/>
        <v>0</v>
      </c>
      <c r="BS229" s="129">
        <f t="shared" si="233"/>
        <v>0</v>
      </c>
      <c r="BT229" s="129">
        <f t="shared" si="233"/>
        <v>0</v>
      </c>
      <c r="BU229" s="129">
        <f t="shared" si="233"/>
        <v>0</v>
      </c>
      <c r="BV229" s="129">
        <f t="shared" si="233"/>
        <v>0</v>
      </c>
      <c r="BW229" s="129">
        <f t="shared" si="233"/>
        <v>0</v>
      </c>
      <c r="BX229" s="129">
        <f t="shared" si="233"/>
        <v>0</v>
      </c>
      <c r="BY229" s="129">
        <f t="shared" si="233"/>
        <v>0</v>
      </c>
      <c r="BZ229" s="129">
        <f t="shared" si="233"/>
        <v>0</v>
      </c>
      <c r="CA229" s="129">
        <f t="shared" si="233"/>
        <v>0</v>
      </c>
      <c r="CB229" s="129">
        <f t="shared" si="233"/>
        <v>0</v>
      </c>
      <c r="CC229" s="128">
        <f>SUM(CC230:CC261)</f>
        <v>0</v>
      </c>
      <c r="CD229" s="41" t="s">
        <v>54</v>
      </c>
    </row>
    <row r="230" spans="1:82" ht="15">
      <c r="A230" s="179"/>
      <c r="B230" s="180" t="s">
        <v>431</v>
      </c>
      <c r="C230" s="181" t="s">
        <v>432</v>
      </c>
      <c r="D230" s="182" t="s">
        <v>92</v>
      </c>
      <c r="E230" s="334">
        <v>0</v>
      </c>
      <c r="F230" s="236"/>
      <c r="G230" s="178">
        <f t="shared" ref="G230:G236" si="234">+E230*F230</f>
        <v>0</v>
      </c>
      <c r="H230" s="232"/>
      <c r="I230" s="233"/>
      <c r="J230" s="232"/>
      <c r="K230" s="234"/>
      <c r="L230" s="234"/>
      <c r="M230" s="234"/>
      <c r="N230" s="234"/>
      <c r="O230" s="234"/>
      <c r="P230" s="234"/>
      <c r="Q230" s="234"/>
      <c r="R230" s="234"/>
      <c r="S230" s="234"/>
      <c r="T230" s="234"/>
      <c r="U230" s="233">
        <f t="shared" ref="U230:U236" si="235">G230/2.5</f>
        <v>0</v>
      </c>
      <c r="V230" s="232"/>
      <c r="W230" s="234"/>
      <c r="X230" s="234"/>
      <c r="Y230" s="234"/>
      <c r="Z230" s="234"/>
      <c r="AA230" s="234"/>
      <c r="AB230" s="234"/>
      <c r="AC230" s="234"/>
      <c r="AD230" s="234"/>
      <c r="AE230" s="234"/>
      <c r="AF230" s="234"/>
      <c r="AG230" s="233">
        <f t="shared" ref="AG230:AG236" si="236">G230/2.5</f>
        <v>0</v>
      </c>
      <c r="AH230" s="235"/>
      <c r="AI230" s="234"/>
      <c r="AJ230" s="234"/>
      <c r="AK230" s="234"/>
      <c r="AL230" s="234"/>
      <c r="AM230" s="234">
        <f t="shared" ref="AM230:AM236" si="237">G230-SUM(J230:AL230)</f>
        <v>0</v>
      </c>
      <c r="AN230" s="234"/>
      <c r="AO230" s="234"/>
      <c r="AP230" s="234"/>
      <c r="AQ230" s="234"/>
      <c r="AR230" s="234"/>
      <c r="AS230" s="233"/>
      <c r="AT230" s="235"/>
      <c r="AU230" s="234"/>
      <c r="AV230" s="234"/>
      <c r="AW230" s="234"/>
      <c r="AX230" s="234"/>
      <c r="AY230" s="234"/>
      <c r="AZ230" s="234"/>
      <c r="BA230" s="234"/>
      <c r="BB230" s="234"/>
      <c r="BC230" s="234"/>
      <c r="BD230" s="234"/>
      <c r="BE230" s="233"/>
      <c r="BF230" s="235"/>
      <c r="BG230" s="234"/>
      <c r="BH230" s="234"/>
      <c r="BI230" s="234"/>
      <c r="BJ230" s="234"/>
      <c r="BK230" s="234"/>
      <c r="BL230" s="234"/>
      <c r="BM230" s="234"/>
      <c r="BN230" s="234"/>
      <c r="BO230" s="234"/>
      <c r="BP230" s="234"/>
      <c r="BQ230" s="233"/>
      <c r="BR230" s="235"/>
      <c r="BS230" s="234"/>
      <c r="BT230" s="234"/>
      <c r="BU230" s="234"/>
      <c r="BV230" s="234"/>
      <c r="BW230" s="234"/>
      <c r="BX230" s="234"/>
      <c r="BY230" s="234"/>
      <c r="BZ230" s="234"/>
      <c r="CA230" s="234"/>
      <c r="CB230" s="234"/>
      <c r="CC230" s="239">
        <f t="shared" ref="CC230:CC236" si="238">G230-SUM(H230:CB230)</f>
        <v>0</v>
      </c>
      <c r="CD230" s="41" t="s">
        <v>54</v>
      </c>
    </row>
    <row r="231" spans="1:82" ht="15">
      <c r="A231" s="179"/>
      <c r="B231" s="180" t="s">
        <v>433</v>
      </c>
      <c r="C231" s="181" t="s">
        <v>434</v>
      </c>
      <c r="D231" s="182" t="s">
        <v>92</v>
      </c>
      <c r="E231" s="334">
        <v>0</v>
      </c>
      <c r="F231" s="236"/>
      <c r="G231" s="178">
        <f t="shared" si="234"/>
        <v>0</v>
      </c>
      <c r="H231" s="232"/>
      <c r="I231" s="233"/>
      <c r="J231" s="232"/>
      <c r="K231" s="234"/>
      <c r="L231" s="234"/>
      <c r="M231" s="234"/>
      <c r="N231" s="234"/>
      <c r="O231" s="234"/>
      <c r="P231" s="234"/>
      <c r="Q231" s="234"/>
      <c r="R231" s="234"/>
      <c r="S231" s="234"/>
      <c r="T231" s="234"/>
      <c r="U231" s="233">
        <f t="shared" si="235"/>
        <v>0</v>
      </c>
      <c r="V231" s="232"/>
      <c r="W231" s="234"/>
      <c r="X231" s="234"/>
      <c r="Y231" s="234"/>
      <c r="Z231" s="234"/>
      <c r="AA231" s="234"/>
      <c r="AB231" s="234"/>
      <c r="AC231" s="234"/>
      <c r="AD231" s="234"/>
      <c r="AE231" s="234"/>
      <c r="AF231" s="234"/>
      <c r="AG231" s="233">
        <f t="shared" si="236"/>
        <v>0</v>
      </c>
      <c r="AH231" s="235"/>
      <c r="AI231" s="234"/>
      <c r="AJ231" s="234"/>
      <c r="AK231" s="234"/>
      <c r="AL231" s="234"/>
      <c r="AM231" s="234">
        <f t="shared" si="237"/>
        <v>0</v>
      </c>
      <c r="AN231" s="234"/>
      <c r="AO231" s="234"/>
      <c r="AP231" s="234"/>
      <c r="AQ231" s="234"/>
      <c r="AR231" s="234"/>
      <c r="AS231" s="233"/>
      <c r="AT231" s="235"/>
      <c r="AU231" s="234"/>
      <c r="AV231" s="234"/>
      <c r="AW231" s="234"/>
      <c r="AX231" s="234"/>
      <c r="AY231" s="234"/>
      <c r="AZ231" s="234"/>
      <c r="BA231" s="234"/>
      <c r="BB231" s="234"/>
      <c r="BC231" s="234"/>
      <c r="BD231" s="234"/>
      <c r="BE231" s="233"/>
      <c r="BF231" s="235"/>
      <c r="BG231" s="234"/>
      <c r="BH231" s="234"/>
      <c r="BI231" s="234"/>
      <c r="BJ231" s="234"/>
      <c r="BK231" s="234"/>
      <c r="BL231" s="234"/>
      <c r="BM231" s="234"/>
      <c r="BN231" s="234"/>
      <c r="BO231" s="234"/>
      <c r="BP231" s="234"/>
      <c r="BQ231" s="233"/>
      <c r="BR231" s="235"/>
      <c r="BS231" s="234"/>
      <c r="BT231" s="234"/>
      <c r="BU231" s="234"/>
      <c r="BV231" s="234"/>
      <c r="BW231" s="234"/>
      <c r="BX231" s="234"/>
      <c r="BY231" s="234"/>
      <c r="BZ231" s="234"/>
      <c r="CA231" s="234"/>
      <c r="CB231" s="234"/>
      <c r="CC231" s="239">
        <f t="shared" si="238"/>
        <v>0</v>
      </c>
      <c r="CD231" s="41" t="s">
        <v>54</v>
      </c>
    </row>
    <row r="232" spans="1:82" ht="15">
      <c r="A232" s="41"/>
      <c r="B232" s="180" t="s">
        <v>435</v>
      </c>
      <c r="C232" s="181" t="s">
        <v>436</v>
      </c>
      <c r="D232" s="182" t="s">
        <v>92</v>
      </c>
      <c r="E232" s="334">
        <v>0</v>
      </c>
      <c r="F232" s="236"/>
      <c r="G232" s="178">
        <f t="shared" si="234"/>
        <v>0</v>
      </c>
      <c r="H232" s="232"/>
      <c r="I232" s="233"/>
      <c r="J232" s="232"/>
      <c r="K232" s="234"/>
      <c r="L232" s="234"/>
      <c r="M232" s="234"/>
      <c r="N232" s="234"/>
      <c r="O232" s="234"/>
      <c r="P232" s="234"/>
      <c r="Q232" s="234"/>
      <c r="R232" s="234"/>
      <c r="S232" s="234"/>
      <c r="T232" s="234"/>
      <c r="U232" s="233">
        <f t="shared" si="235"/>
        <v>0</v>
      </c>
      <c r="V232" s="232"/>
      <c r="W232" s="234"/>
      <c r="X232" s="234"/>
      <c r="Y232" s="234"/>
      <c r="Z232" s="234"/>
      <c r="AA232" s="234"/>
      <c r="AB232" s="234"/>
      <c r="AC232" s="234"/>
      <c r="AD232" s="234"/>
      <c r="AE232" s="234"/>
      <c r="AF232" s="234"/>
      <c r="AG232" s="233">
        <f t="shared" si="236"/>
        <v>0</v>
      </c>
      <c r="AH232" s="235"/>
      <c r="AI232" s="234"/>
      <c r="AJ232" s="234"/>
      <c r="AK232" s="234"/>
      <c r="AL232" s="234"/>
      <c r="AM232" s="234">
        <f t="shared" si="237"/>
        <v>0</v>
      </c>
      <c r="AN232" s="234"/>
      <c r="AO232" s="234"/>
      <c r="AP232" s="234"/>
      <c r="AQ232" s="234"/>
      <c r="AR232" s="234"/>
      <c r="AS232" s="233"/>
      <c r="AT232" s="235"/>
      <c r="AU232" s="234"/>
      <c r="AV232" s="234"/>
      <c r="AW232" s="234"/>
      <c r="AX232" s="234"/>
      <c r="AY232" s="234"/>
      <c r="AZ232" s="234"/>
      <c r="BA232" s="234"/>
      <c r="BB232" s="234"/>
      <c r="BC232" s="234"/>
      <c r="BD232" s="234"/>
      <c r="BE232" s="233"/>
      <c r="BF232" s="235"/>
      <c r="BG232" s="234"/>
      <c r="BH232" s="234"/>
      <c r="BI232" s="234"/>
      <c r="BJ232" s="234"/>
      <c r="BK232" s="234"/>
      <c r="BL232" s="234"/>
      <c r="BM232" s="234"/>
      <c r="BN232" s="234"/>
      <c r="BO232" s="234"/>
      <c r="BP232" s="234"/>
      <c r="BQ232" s="233"/>
      <c r="BR232" s="235"/>
      <c r="BS232" s="234"/>
      <c r="BT232" s="234"/>
      <c r="BU232" s="234"/>
      <c r="BV232" s="234"/>
      <c r="BW232" s="234"/>
      <c r="BX232" s="234"/>
      <c r="BY232" s="234"/>
      <c r="BZ232" s="234"/>
      <c r="CA232" s="234"/>
      <c r="CB232" s="234"/>
      <c r="CC232" s="239">
        <f t="shared" si="238"/>
        <v>0</v>
      </c>
      <c r="CD232" s="41" t="s">
        <v>54</v>
      </c>
    </row>
    <row r="233" spans="1:82" ht="27" customHeight="1">
      <c r="A233" s="179"/>
      <c r="B233" s="180" t="s">
        <v>437</v>
      </c>
      <c r="C233" s="181" t="s">
        <v>438</v>
      </c>
      <c r="D233" s="182" t="s">
        <v>92</v>
      </c>
      <c r="E233" s="334">
        <v>0</v>
      </c>
      <c r="F233" s="236"/>
      <c r="G233" s="178">
        <f t="shared" si="234"/>
        <v>0</v>
      </c>
      <c r="H233" s="232"/>
      <c r="I233" s="233"/>
      <c r="J233" s="232"/>
      <c r="K233" s="234"/>
      <c r="L233" s="234"/>
      <c r="M233" s="234"/>
      <c r="N233" s="234"/>
      <c r="O233" s="234"/>
      <c r="P233" s="234"/>
      <c r="Q233" s="234"/>
      <c r="R233" s="234"/>
      <c r="S233" s="234"/>
      <c r="T233" s="234"/>
      <c r="U233" s="233">
        <f t="shared" si="235"/>
        <v>0</v>
      </c>
      <c r="V233" s="232"/>
      <c r="W233" s="234"/>
      <c r="X233" s="234"/>
      <c r="Y233" s="234"/>
      <c r="Z233" s="234"/>
      <c r="AA233" s="234"/>
      <c r="AB233" s="234"/>
      <c r="AC233" s="234"/>
      <c r="AD233" s="234"/>
      <c r="AE233" s="234"/>
      <c r="AF233" s="234"/>
      <c r="AG233" s="233">
        <f t="shared" si="236"/>
        <v>0</v>
      </c>
      <c r="AH233" s="235"/>
      <c r="AI233" s="234"/>
      <c r="AJ233" s="234"/>
      <c r="AK233" s="234"/>
      <c r="AL233" s="234"/>
      <c r="AM233" s="234">
        <f t="shared" si="237"/>
        <v>0</v>
      </c>
      <c r="AN233" s="234"/>
      <c r="AO233" s="234"/>
      <c r="AP233" s="234"/>
      <c r="AQ233" s="234"/>
      <c r="AR233" s="234"/>
      <c r="AS233" s="233"/>
      <c r="AT233" s="235"/>
      <c r="AU233" s="234"/>
      <c r="AV233" s="234"/>
      <c r="AW233" s="234"/>
      <c r="AX233" s="234"/>
      <c r="AY233" s="234"/>
      <c r="AZ233" s="234"/>
      <c r="BA233" s="234"/>
      <c r="BB233" s="234"/>
      <c r="BC233" s="234"/>
      <c r="BD233" s="234"/>
      <c r="BE233" s="233"/>
      <c r="BF233" s="235"/>
      <c r="BG233" s="234"/>
      <c r="BH233" s="234"/>
      <c r="BI233" s="234"/>
      <c r="BJ233" s="234"/>
      <c r="BK233" s="234"/>
      <c r="BL233" s="234"/>
      <c r="BM233" s="234"/>
      <c r="BN233" s="234"/>
      <c r="BO233" s="234"/>
      <c r="BP233" s="234"/>
      <c r="BQ233" s="233"/>
      <c r="BR233" s="235"/>
      <c r="BS233" s="234"/>
      <c r="BT233" s="234"/>
      <c r="BU233" s="234"/>
      <c r="BV233" s="234"/>
      <c r="BW233" s="234"/>
      <c r="BX233" s="234"/>
      <c r="BY233" s="234"/>
      <c r="BZ233" s="234"/>
      <c r="CA233" s="234"/>
      <c r="CB233" s="234"/>
      <c r="CC233" s="239">
        <f t="shared" si="238"/>
        <v>0</v>
      </c>
      <c r="CD233" s="41" t="s">
        <v>54</v>
      </c>
    </row>
    <row r="234" spans="1:82" ht="15">
      <c r="A234" s="179"/>
      <c r="B234" s="180" t="s">
        <v>439</v>
      </c>
      <c r="C234" s="181" t="s">
        <v>440</v>
      </c>
      <c r="D234" s="182" t="s">
        <v>92</v>
      </c>
      <c r="E234" s="334">
        <v>0</v>
      </c>
      <c r="F234" s="236"/>
      <c r="G234" s="178">
        <f t="shared" si="234"/>
        <v>0</v>
      </c>
      <c r="H234" s="232"/>
      <c r="I234" s="233"/>
      <c r="J234" s="232"/>
      <c r="K234" s="234"/>
      <c r="L234" s="234"/>
      <c r="M234" s="234"/>
      <c r="N234" s="234"/>
      <c r="O234" s="234"/>
      <c r="P234" s="234"/>
      <c r="Q234" s="234"/>
      <c r="R234" s="234"/>
      <c r="S234" s="234"/>
      <c r="T234" s="234"/>
      <c r="U234" s="233">
        <f t="shared" si="235"/>
        <v>0</v>
      </c>
      <c r="V234" s="232"/>
      <c r="W234" s="234"/>
      <c r="X234" s="234"/>
      <c r="Y234" s="234"/>
      <c r="Z234" s="234"/>
      <c r="AA234" s="234"/>
      <c r="AB234" s="234"/>
      <c r="AC234" s="234"/>
      <c r="AD234" s="234"/>
      <c r="AE234" s="234"/>
      <c r="AF234" s="234"/>
      <c r="AG234" s="233">
        <f t="shared" si="236"/>
        <v>0</v>
      </c>
      <c r="AH234" s="235"/>
      <c r="AI234" s="234"/>
      <c r="AJ234" s="234"/>
      <c r="AK234" s="234"/>
      <c r="AL234" s="234"/>
      <c r="AM234" s="234">
        <f t="shared" si="237"/>
        <v>0</v>
      </c>
      <c r="AN234" s="234"/>
      <c r="AO234" s="234"/>
      <c r="AP234" s="234"/>
      <c r="AQ234" s="234"/>
      <c r="AR234" s="234"/>
      <c r="AS234" s="233"/>
      <c r="AT234" s="235"/>
      <c r="AU234" s="234"/>
      <c r="AV234" s="234"/>
      <c r="AW234" s="234"/>
      <c r="AX234" s="234"/>
      <c r="AY234" s="234"/>
      <c r="AZ234" s="234"/>
      <c r="BA234" s="234"/>
      <c r="BB234" s="234"/>
      <c r="BC234" s="234"/>
      <c r="BD234" s="234"/>
      <c r="BE234" s="233"/>
      <c r="BF234" s="235"/>
      <c r="BG234" s="234"/>
      <c r="BH234" s="234"/>
      <c r="BI234" s="234"/>
      <c r="BJ234" s="234"/>
      <c r="BK234" s="234"/>
      <c r="BL234" s="234"/>
      <c r="BM234" s="234"/>
      <c r="BN234" s="234"/>
      <c r="BO234" s="234"/>
      <c r="BP234" s="234"/>
      <c r="BQ234" s="233"/>
      <c r="BR234" s="235"/>
      <c r="BS234" s="234"/>
      <c r="BT234" s="234"/>
      <c r="BU234" s="234"/>
      <c r="BV234" s="234"/>
      <c r="BW234" s="234"/>
      <c r="BX234" s="234"/>
      <c r="BY234" s="234"/>
      <c r="BZ234" s="234"/>
      <c r="CA234" s="234"/>
      <c r="CB234" s="234"/>
      <c r="CC234" s="239">
        <f t="shared" si="238"/>
        <v>0</v>
      </c>
      <c r="CD234" s="41" t="s">
        <v>54</v>
      </c>
    </row>
    <row r="235" spans="1:82" ht="15">
      <c r="A235" s="179"/>
      <c r="B235" s="180" t="s">
        <v>441</v>
      </c>
      <c r="C235" s="181" t="s">
        <v>442</v>
      </c>
      <c r="D235" s="182" t="s">
        <v>92</v>
      </c>
      <c r="E235" s="334">
        <v>0</v>
      </c>
      <c r="F235" s="236"/>
      <c r="G235" s="178">
        <f t="shared" si="234"/>
        <v>0</v>
      </c>
      <c r="H235" s="232"/>
      <c r="I235" s="233"/>
      <c r="J235" s="232"/>
      <c r="K235" s="234"/>
      <c r="L235" s="234"/>
      <c r="M235" s="234"/>
      <c r="N235" s="234"/>
      <c r="O235" s="234"/>
      <c r="P235" s="234"/>
      <c r="Q235" s="234"/>
      <c r="R235" s="234"/>
      <c r="S235" s="234"/>
      <c r="T235" s="234"/>
      <c r="U235" s="233">
        <f t="shared" si="235"/>
        <v>0</v>
      </c>
      <c r="V235" s="232"/>
      <c r="W235" s="234"/>
      <c r="X235" s="234"/>
      <c r="Y235" s="234"/>
      <c r="Z235" s="234"/>
      <c r="AA235" s="234"/>
      <c r="AB235" s="234"/>
      <c r="AC235" s="234"/>
      <c r="AD235" s="234"/>
      <c r="AE235" s="234"/>
      <c r="AF235" s="234"/>
      <c r="AG235" s="233">
        <f t="shared" si="236"/>
        <v>0</v>
      </c>
      <c r="AH235" s="235"/>
      <c r="AI235" s="234"/>
      <c r="AJ235" s="234"/>
      <c r="AK235" s="234"/>
      <c r="AL235" s="234"/>
      <c r="AM235" s="234">
        <f t="shared" si="237"/>
        <v>0</v>
      </c>
      <c r="AN235" s="234"/>
      <c r="AO235" s="234"/>
      <c r="AP235" s="234"/>
      <c r="AQ235" s="234"/>
      <c r="AR235" s="234"/>
      <c r="AS235" s="233"/>
      <c r="AT235" s="235"/>
      <c r="AU235" s="234"/>
      <c r="AV235" s="234"/>
      <c r="AW235" s="234"/>
      <c r="AX235" s="234"/>
      <c r="AY235" s="234"/>
      <c r="AZ235" s="234"/>
      <c r="BA235" s="234"/>
      <c r="BB235" s="234"/>
      <c r="BC235" s="234"/>
      <c r="BD235" s="234"/>
      <c r="BE235" s="233"/>
      <c r="BF235" s="235"/>
      <c r="BG235" s="234"/>
      <c r="BH235" s="234"/>
      <c r="BI235" s="234"/>
      <c r="BJ235" s="234"/>
      <c r="BK235" s="234"/>
      <c r="BL235" s="234"/>
      <c r="BM235" s="234"/>
      <c r="BN235" s="234"/>
      <c r="BO235" s="234"/>
      <c r="BP235" s="234"/>
      <c r="BQ235" s="233"/>
      <c r="BR235" s="235"/>
      <c r="BS235" s="234"/>
      <c r="BT235" s="234"/>
      <c r="BU235" s="234"/>
      <c r="BV235" s="234"/>
      <c r="BW235" s="234"/>
      <c r="BX235" s="234"/>
      <c r="BY235" s="234"/>
      <c r="BZ235" s="234"/>
      <c r="CA235" s="234"/>
      <c r="CB235" s="234"/>
      <c r="CC235" s="239">
        <f t="shared" si="238"/>
        <v>0</v>
      </c>
      <c r="CD235" s="41" t="s">
        <v>54</v>
      </c>
    </row>
    <row r="236" spans="1:82" ht="15">
      <c r="A236" s="179"/>
      <c r="B236" s="180" t="s">
        <v>443</v>
      </c>
      <c r="C236" s="181" t="s">
        <v>444</v>
      </c>
      <c r="D236" s="182" t="s">
        <v>92</v>
      </c>
      <c r="E236" s="334">
        <v>0</v>
      </c>
      <c r="F236" s="236"/>
      <c r="G236" s="178">
        <f t="shared" si="234"/>
        <v>0</v>
      </c>
      <c r="H236" s="232"/>
      <c r="I236" s="233"/>
      <c r="J236" s="232"/>
      <c r="K236" s="234"/>
      <c r="L236" s="234"/>
      <c r="M236" s="234"/>
      <c r="N236" s="234"/>
      <c r="O236" s="234"/>
      <c r="P236" s="234"/>
      <c r="Q236" s="234"/>
      <c r="R236" s="234"/>
      <c r="S236" s="234"/>
      <c r="T236" s="234"/>
      <c r="U236" s="233">
        <f t="shared" si="235"/>
        <v>0</v>
      </c>
      <c r="V236" s="232"/>
      <c r="W236" s="234"/>
      <c r="X236" s="234"/>
      <c r="Y236" s="234"/>
      <c r="Z236" s="234"/>
      <c r="AA236" s="234"/>
      <c r="AB236" s="234"/>
      <c r="AC236" s="234"/>
      <c r="AD236" s="234"/>
      <c r="AE236" s="234"/>
      <c r="AF236" s="234"/>
      <c r="AG236" s="233">
        <f t="shared" si="236"/>
        <v>0</v>
      </c>
      <c r="AH236" s="235"/>
      <c r="AI236" s="234"/>
      <c r="AJ236" s="234"/>
      <c r="AK236" s="234"/>
      <c r="AL236" s="234"/>
      <c r="AM236" s="234">
        <f t="shared" si="237"/>
        <v>0</v>
      </c>
      <c r="AN236" s="234"/>
      <c r="AO236" s="234"/>
      <c r="AP236" s="234"/>
      <c r="AQ236" s="234"/>
      <c r="AR236" s="234"/>
      <c r="AS236" s="233"/>
      <c r="AT236" s="235"/>
      <c r="AU236" s="234"/>
      <c r="AV236" s="234"/>
      <c r="AW236" s="234"/>
      <c r="AX236" s="234"/>
      <c r="AY236" s="234"/>
      <c r="AZ236" s="234"/>
      <c r="BA236" s="234"/>
      <c r="BB236" s="234"/>
      <c r="BC236" s="234"/>
      <c r="BD236" s="234"/>
      <c r="BE236" s="233"/>
      <c r="BF236" s="235"/>
      <c r="BG236" s="234"/>
      <c r="BH236" s="234"/>
      <c r="BI236" s="234"/>
      <c r="BJ236" s="234"/>
      <c r="BK236" s="234"/>
      <c r="BL236" s="234"/>
      <c r="BM236" s="234"/>
      <c r="BN236" s="234"/>
      <c r="BO236" s="234"/>
      <c r="BP236" s="234"/>
      <c r="BQ236" s="233"/>
      <c r="BR236" s="235"/>
      <c r="BS236" s="234"/>
      <c r="BT236" s="234"/>
      <c r="BU236" s="234"/>
      <c r="BV236" s="234"/>
      <c r="BW236" s="234"/>
      <c r="BX236" s="234"/>
      <c r="BY236" s="234"/>
      <c r="BZ236" s="234"/>
      <c r="CA236" s="234"/>
      <c r="CB236" s="234"/>
      <c r="CC236" s="239">
        <f t="shared" si="238"/>
        <v>0</v>
      </c>
      <c r="CD236" s="41" t="s">
        <v>54</v>
      </c>
    </row>
    <row r="237" spans="1:82" ht="15">
      <c r="A237" s="179"/>
      <c r="B237" s="75" t="s">
        <v>445</v>
      </c>
      <c r="C237" s="131" t="s">
        <v>446</v>
      </c>
      <c r="D237" s="141" t="s">
        <v>92</v>
      </c>
      <c r="E237" s="266">
        <v>1</v>
      </c>
      <c r="F237" s="223"/>
      <c r="G237" s="76">
        <f t="shared" ref="G237" si="239">+E237*F237</f>
        <v>0</v>
      </c>
      <c r="H237" s="237"/>
      <c r="I237" s="239"/>
      <c r="J237" s="237"/>
      <c r="K237" s="238"/>
      <c r="L237" s="238"/>
      <c r="M237" s="238"/>
      <c r="N237" s="238"/>
      <c r="O237" s="238"/>
      <c r="P237" s="238"/>
      <c r="Q237" s="238"/>
      <c r="R237" s="238"/>
      <c r="S237" s="238"/>
      <c r="T237" s="238"/>
      <c r="U237" s="239">
        <f>G237/6</f>
        <v>0</v>
      </c>
      <c r="V237" s="237"/>
      <c r="W237" s="238"/>
      <c r="X237" s="238"/>
      <c r="Y237" s="238"/>
      <c r="Z237" s="238"/>
      <c r="AA237" s="238"/>
      <c r="AB237" s="238"/>
      <c r="AC237" s="238"/>
      <c r="AD237" s="238"/>
      <c r="AE237" s="238"/>
      <c r="AF237" s="238"/>
      <c r="AG237" s="239">
        <f>G237/6</f>
        <v>0</v>
      </c>
      <c r="AH237" s="240"/>
      <c r="AI237" s="238"/>
      <c r="AJ237" s="238"/>
      <c r="AK237" s="238"/>
      <c r="AL237" s="238"/>
      <c r="AM237" s="238"/>
      <c r="AN237" s="238"/>
      <c r="AO237" s="238"/>
      <c r="AP237" s="238"/>
      <c r="AQ237" s="238"/>
      <c r="AR237" s="238"/>
      <c r="AS237" s="239">
        <f>G237/6</f>
        <v>0</v>
      </c>
      <c r="AT237" s="240"/>
      <c r="AU237" s="238"/>
      <c r="AV237" s="238"/>
      <c r="AW237" s="238"/>
      <c r="AX237" s="238"/>
      <c r="AY237" s="238"/>
      <c r="AZ237" s="238"/>
      <c r="BA237" s="238"/>
      <c r="BB237" s="238"/>
      <c r="BC237" s="238"/>
      <c r="BD237" s="238"/>
      <c r="BE237" s="239">
        <f>G237/6</f>
        <v>0</v>
      </c>
      <c r="BF237" s="240"/>
      <c r="BG237" s="238"/>
      <c r="BH237" s="238"/>
      <c r="BI237" s="238"/>
      <c r="BJ237" s="238"/>
      <c r="BK237" s="238"/>
      <c r="BL237" s="238"/>
      <c r="BM237" s="238"/>
      <c r="BN237" s="238"/>
      <c r="BO237" s="238"/>
      <c r="BP237" s="238"/>
      <c r="BQ237" s="239">
        <f>G237/6</f>
        <v>0</v>
      </c>
      <c r="BR237" s="240"/>
      <c r="BS237" s="238"/>
      <c r="BT237" s="238"/>
      <c r="BU237" s="238"/>
      <c r="BV237" s="238"/>
      <c r="BW237" s="238"/>
      <c r="BX237" s="238"/>
      <c r="BY237" s="238"/>
      <c r="BZ237" s="238"/>
      <c r="CA237" s="238"/>
      <c r="CB237" s="238"/>
      <c r="CC237" s="239">
        <f>G237-SUM(H237:CB237)</f>
        <v>0</v>
      </c>
      <c r="CD237" s="41" t="s">
        <v>54</v>
      </c>
    </row>
    <row r="238" spans="1:82" ht="30">
      <c r="A238" s="41"/>
      <c r="B238" s="180" t="s">
        <v>447</v>
      </c>
      <c r="C238" s="181" t="s">
        <v>448</v>
      </c>
      <c r="D238" s="182" t="s">
        <v>243</v>
      </c>
      <c r="E238" s="334">
        <v>0</v>
      </c>
      <c r="F238" s="236"/>
      <c r="G238" s="178">
        <f t="shared" ref="G238:G243" si="240">+E238*F238</f>
        <v>0</v>
      </c>
      <c r="H238" s="232"/>
      <c r="I238" s="233"/>
      <c r="J238" s="232"/>
      <c r="K238" s="234"/>
      <c r="L238" s="234"/>
      <c r="M238" s="234"/>
      <c r="N238" s="234"/>
      <c r="O238" s="234"/>
      <c r="P238" s="234"/>
      <c r="Q238" s="234"/>
      <c r="R238" s="234"/>
      <c r="S238" s="234"/>
      <c r="T238" s="234"/>
      <c r="U238" s="233">
        <f t="shared" ref="U238:U243" si="241">G238/2.5</f>
        <v>0</v>
      </c>
      <c r="V238" s="232"/>
      <c r="W238" s="234"/>
      <c r="X238" s="234"/>
      <c r="Y238" s="234"/>
      <c r="Z238" s="234"/>
      <c r="AA238" s="234"/>
      <c r="AB238" s="234"/>
      <c r="AC238" s="234"/>
      <c r="AD238" s="234"/>
      <c r="AE238" s="234"/>
      <c r="AF238" s="234"/>
      <c r="AG238" s="233">
        <f t="shared" ref="AG238:AG243" si="242">G238/2.5</f>
        <v>0</v>
      </c>
      <c r="AH238" s="235"/>
      <c r="AI238" s="234"/>
      <c r="AJ238" s="234"/>
      <c r="AK238" s="234"/>
      <c r="AL238" s="234"/>
      <c r="AM238" s="234">
        <f t="shared" ref="AM238:AM243" si="243">G238-SUM(J238:AL238)</f>
        <v>0</v>
      </c>
      <c r="AN238" s="234"/>
      <c r="AO238" s="234"/>
      <c r="AP238" s="234"/>
      <c r="AQ238" s="234"/>
      <c r="AR238" s="234"/>
      <c r="AS238" s="233"/>
      <c r="AT238" s="235"/>
      <c r="AU238" s="234"/>
      <c r="AV238" s="234"/>
      <c r="AW238" s="234"/>
      <c r="AX238" s="234"/>
      <c r="AY238" s="234"/>
      <c r="AZ238" s="234"/>
      <c r="BA238" s="234"/>
      <c r="BB238" s="234"/>
      <c r="BC238" s="234"/>
      <c r="BD238" s="234"/>
      <c r="BE238" s="233"/>
      <c r="BF238" s="235"/>
      <c r="BG238" s="234"/>
      <c r="BH238" s="234"/>
      <c r="BI238" s="234"/>
      <c r="BJ238" s="234"/>
      <c r="BK238" s="234"/>
      <c r="BL238" s="234"/>
      <c r="BM238" s="234"/>
      <c r="BN238" s="234"/>
      <c r="BO238" s="234"/>
      <c r="BP238" s="234"/>
      <c r="BQ238" s="233"/>
      <c r="BR238" s="235"/>
      <c r="BS238" s="234"/>
      <c r="BT238" s="234"/>
      <c r="BU238" s="234"/>
      <c r="BV238" s="234"/>
      <c r="BW238" s="234"/>
      <c r="BX238" s="234"/>
      <c r="BY238" s="234"/>
      <c r="BZ238" s="234"/>
      <c r="CA238" s="234"/>
      <c r="CB238" s="234"/>
      <c r="CC238" s="239">
        <f t="shared" ref="CC238:CC243" si="244">G238-SUM(H238:CB238)</f>
        <v>0</v>
      </c>
      <c r="CD238" s="41" t="s">
        <v>54</v>
      </c>
    </row>
    <row r="239" spans="1:82" ht="30">
      <c r="A239" s="41"/>
      <c r="B239" s="180" t="s">
        <v>449</v>
      </c>
      <c r="C239" s="181" t="s">
        <v>450</v>
      </c>
      <c r="D239" s="182" t="s">
        <v>92</v>
      </c>
      <c r="E239" s="334">
        <v>0</v>
      </c>
      <c r="F239" s="236"/>
      <c r="G239" s="178">
        <f t="shared" si="240"/>
        <v>0</v>
      </c>
      <c r="H239" s="232"/>
      <c r="I239" s="233"/>
      <c r="J239" s="232"/>
      <c r="K239" s="234"/>
      <c r="L239" s="234"/>
      <c r="M239" s="234"/>
      <c r="N239" s="234"/>
      <c r="O239" s="234"/>
      <c r="P239" s="234"/>
      <c r="Q239" s="234"/>
      <c r="R239" s="234"/>
      <c r="S239" s="234"/>
      <c r="T239" s="234"/>
      <c r="U239" s="233">
        <f t="shared" si="241"/>
        <v>0</v>
      </c>
      <c r="V239" s="232"/>
      <c r="W239" s="234"/>
      <c r="X239" s="234"/>
      <c r="Y239" s="234"/>
      <c r="Z239" s="234"/>
      <c r="AA239" s="234"/>
      <c r="AB239" s="234"/>
      <c r="AC239" s="234"/>
      <c r="AD239" s="234"/>
      <c r="AE239" s="234"/>
      <c r="AF239" s="234"/>
      <c r="AG239" s="233">
        <f t="shared" si="242"/>
        <v>0</v>
      </c>
      <c r="AH239" s="235"/>
      <c r="AI239" s="234"/>
      <c r="AJ239" s="234"/>
      <c r="AK239" s="234"/>
      <c r="AL239" s="234"/>
      <c r="AM239" s="234">
        <f t="shared" si="243"/>
        <v>0</v>
      </c>
      <c r="AN239" s="234"/>
      <c r="AO239" s="234"/>
      <c r="AP239" s="234"/>
      <c r="AQ239" s="234"/>
      <c r="AR239" s="234"/>
      <c r="AS239" s="233"/>
      <c r="AT239" s="235"/>
      <c r="AU239" s="234"/>
      <c r="AV239" s="234"/>
      <c r="AW239" s="234"/>
      <c r="AX239" s="234"/>
      <c r="AY239" s="234"/>
      <c r="AZ239" s="234"/>
      <c r="BA239" s="234"/>
      <c r="BB239" s="234"/>
      <c r="BC239" s="234"/>
      <c r="BD239" s="234"/>
      <c r="BE239" s="233"/>
      <c r="BF239" s="235"/>
      <c r="BG239" s="234"/>
      <c r="BH239" s="234"/>
      <c r="BI239" s="234"/>
      <c r="BJ239" s="234"/>
      <c r="BK239" s="234"/>
      <c r="BL239" s="234"/>
      <c r="BM239" s="234"/>
      <c r="BN239" s="234"/>
      <c r="BO239" s="234"/>
      <c r="BP239" s="234"/>
      <c r="BQ239" s="233"/>
      <c r="BR239" s="235"/>
      <c r="BS239" s="234"/>
      <c r="BT239" s="234"/>
      <c r="BU239" s="234"/>
      <c r="BV239" s="234"/>
      <c r="BW239" s="234"/>
      <c r="BX239" s="234"/>
      <c r="BY239" s="234"/>
      <c r="BZ239" s="234"/>
      <c r="CA239" s="234"/>
      <c r="CB239" s="234"/>
      <c r="CC239" s="239">
        <f t="shared" si="244"/>
        <v>0</v>
      </c>
      <c r="CD239" s="41" t="s">
        <v>54</v>
      </c>
    </row>
    <row r="240" spans="1:82" ht="27" customHeight="1">
      <c r="A240" s="179"/>
      <c r="B240" s="180" t="s">
        <v>451</v>
      </c>
      <c r="C240" s="181" t="s">
        <v>452</v>
      </c>
      <c r="D240" s="182" t="s">
        <v>92</v>
      </c>
      <c r="E240" s="334">
        <v>0</v>
      </c>
      <c r="F240" s="236"/>
      <c r="G240" s="178">
        <f t="shared" si="240"/>
        <v>0</v>
      </c>
      <c r="H240" s="232"/>
      <c r="I240" s="233"/>
      <c r="J240" s="232"/>
      <c r="K240" s="234"/>
      <c r="L240" s="234"/>
      <c r="M240" s="234"/>
      <c r="N240" s="234"/>
      <c r="O240" s="234"/>
      <c r="P240" s="234"/>
      <c r="Q240" s="234"/>
      <c r="R240" s="234"/>
      <c r="S240" s="234"/>
      <c r="T240" s="234"/>
      <c r="U240" s="233">
        <f t="shared" si="241"/>
        <v>0</v>
      </c>
      <c r="V240" s="232"/>
      <c r="W240" s="234"/>
      <c r="X240" s="234"/>
      <c r="Y240" s="234"/>
      <c r="Z240" s="234"/>
      <c r="AA240" s="234"/>
      <c r="AB240" s="234"/>
      <c r="AC240" s="234"/>
      <c r="AD240" s="234"/>
      <c r="AE240" s="234"/>
      <c r="AF240" s="234"/>
      <c r="AG240" s="233">
        <f t="shared" si="242"/>
        <v>0</v>
      </c>
      <c r="AH240" s="235"/>
      <c r="AI240" s="234"/>
      <c r="AJ240" s="234"/>
      <c r="AK240" s="234"/>
      <c r="AL240" s="234"/>
      <c r="AM240" s="234">
        <f t="shared" si="243"/>
        <v>0</v>
      </c>
      <c r="AN240" s="234"/>
      <c r="AO240" s="234"/>
      <c r="AP240" s="234"/>
      <c r="AQ240" s="234"/>
      <c r="AR240" s="234"/>
      <c r="AS240" s="233"/>
      <c r="AT240" s="235"/>
      <c r="AU240" s="234"/>
      <c r="AV240" s="234"/>
      <c r="AW240" s="234"/>
      <c r="AX240" s="234"/>
      <c r="AY240" s="234"/>
      <c r="AZ240" s="234"/>
      <c r="BA240" s="234"/>
      <c r="BB240" s="234"/>
      <c r="BC240" s="234"/>
      <c r="BD240" s="234"/>
      <c r="BE240" s="233"/>
      <c r="BF240" s="235"/>
      <c r="BG240" s="234"/>
      <c r="BH240" s="234"/>
      <c r="BI240" s="234"/>
      <c r="BJ240" s="234"/>
      <c r="BK240" s="234"/>
      <c r="BL240" s="234"/>
      <c r="BM240" s="234"/>
      <c r="BN240" s="234"/>
      <c r="BO240" s="234"/>
      <c r="BP240" s="234"/>
      <c r="BQ240" s="233"/>
      <c r="BR240" s="235"/>
      <c r="BS240" s="234"/>
      <c r="BT240" s="234"/>
      <c r="BU240" s="234"/>
      <c r="BV240" s="234"/>
      <c r="BW240" s="234"/>
      <c r="BX240" s="234"/>
      <c r="BY240" s="234"/>
      <c r="BZ240" s="234"/>
      <c r="CA240" s="234"/>
      <c r="CB240" s="234"/>
      <c r="CC240" s="239">
        <f t="shared" si="244"/>
        <v>0</v>
      </c>
      <c r="CD240" s="41" t="s">
        <v>54</v>
      </c>
    </row>
    <row r="241" spans="1:82" ht="27" customHeight="1">
      <c r="A241" s="179"/>
      <c r="B241" s="180" t="s">
        <v>453</v>
      </c>
      <c r="C241" s="181" t="s">
        <v>454</v>
      </c>
      <c r="D241" s="182" t="s">
        <v>92</v>
      </c>
      <c r="E241" s="334">
        <v>0</v>
      </c>
      <c r="F241" s="236"/>
      <c r="G241" s="178">
        <f t="shared" si="240"/>
        <v>0</v>
      </c>
      <c r="H241" s="232"/>
      <c r="I241" s="233"/>
      <c r="J241" s="232"/>
      <c r="K241" s="234"/>
      <c r="L241" s="234"/>
      <c r="M241" s="234"/>
      <c r="N241" s="234"/>
      <c r="O241" s="234"/>
      <c r="P241" s="234"/>
      <c r="Q241" s="234"/>
      <c r="R241" s="234"/>
      <c r="S241" s="234"/>
      <c r="T241" s="234"/>
      <c r="U241" s="233">
        <f t="shared" si="241"/>
        <v>0</v>
      </c>
      <c r="V241" s="232"/>
      <c r="W241" s="234"/>
      <c r="X241" s="234"/>
      <c r="Y241" s="234"/>
      <c r="Z241" s="234"/>
      <c r="AA241" s="234"/>
      <c r="AB241" s="234"/>
      <c r="AC241" s="234"/>
      <c r="AD241" s="234"/>
      <c r="AE241" s="234"/>
      <c r="AF241" s="234"/>
      <c r="AG241" s="233">
        <f t="shared" si="242"/>
        <v>0</v>
      </c>
      <c r="AH241" s="235"/>
      <c r="AI241" s="234"/>
      <c r="AJ241" s="234"/>
      <c r="AK241" s="234"/>
      <c r="AL241" s="234"/>
      <c r="AM241" s="234">
        <f t="shared" si="243"/>
        <v>0</v>
      </c>
      <c r="AN241" s="234"/>
      <c r="AO241" s="234"/>
      <c r="AP241" s="234"/>
      <c r="AQ241" s="234"/>
      <c r="AR241" s="234"/>
      <c r="AS241" s="233"/>
      <c r="AT241" s="235"/>
      <c r="AU241" s="234"/>
      <c r="AV241" s="234"/>
      <c r="AW241" s="234"/>
      <c r="AX241" s="234"/>
      <c r="AY241" s="234"/>
      <c r="AZ241" s="234"/>
      <c r="BA241" s="234"/>
      <c r="BB241" s="234"/>
      <c r="BC241" s="234"/>
      <c r="BD241" s="234"/>
      <c r="BE241" s="233"/>
      <c r="BF241" s="235"/>
      <c r="BG241" s="234"/>
      <c r="BH241" s="234"/>
      <c r="BI241" s="234"/>
      <c r="BJ241" s="234"/>
      <c r="BK241" s="234"/>
      <c r="BL241" s="234"/>
      <c r="BM241" s="234"/>
      <c r="BN241" s="234"/>
      <c r="BO241" s="234"/>
      <c r="BP241" s="234"/>
      <c r="BQ241" s="233"/>
      <c r="BR241" s="235"/>
      <c r="BS241" s="234"/>
      <c r="BT241" s="234"/>
      <c r="BU241" s="234"/>
      <c r="BV241" s="234"/>
      <c r="BW241" s="234"/>
      <c r="BX241" s="234"/>
      <c r="BY241" s="234"/>
      <c r="BZ241" s="234"/>
      <c r="CA241" s="234"/>
      <c r="CB241" s="234"/>
      <c r="CC241" s="239">
        <f t="shared" si="244"/>
        <v>0</v>
      </c>
      <c r="CD241" s="41" t="s">
        <v>54</v>
      </c>
    </row>
    <row r="242" spans="1:82" ht="27" customHeight="1">
      <c r="A242" s="179"/>
      <c r="B242" s="180" t="s">
        <v>455</v>
      </c>
      <c r="C242" s="181" t="s">
        <v>456</v>
      </c>
      <c r="D242" s="182" t="s">
        <v>92</v>
      </c>
      <c r="E242" s="334">
        <v>0</v>
      </c>
      <c r="F242" s="236"/>
      <c r="G242" s="178">
        <f t="shared" si="240"/>
        <v>0</v>
      </c>
      <c r="H242" s="232"/>
      <c r="I242" s="233"/>
      <c r="J242" s="232"/>
      <c r="K242" s="234"/>
      <c r="L242" s="234"/>
      <c r="M242" s="234"/>
      <c r="N242" s="234"/>
      <c r="O242" s="234"/>
      <c r="P242" s="234"/>
      <c r="Q242" s="234"/>
      <c r="R242" s="234"/>
      <c r="S242" s="234"/>
      <c r="T242" s="234"/>
      <c r="U242" s="233">
        <f t="shared" si="241"/>
        <v>0</v>
      </c>
      <c r="V242" s="232"/>
      <c r="W242" s="234"/>
      <c r="X242" s="234"/>
      <c r="Y242" s="234"/>
      <c r="Z242" s="234"/>
      <c r="AA242" s="234"/>
      <c r="AB242" s="234"/>
      <c r="AC242" s="234"/>
      <c r="AD242" s="234"/>
      <c r="AE242" s="234"/>
      <c r="AF242" s="234"/>
      <c r="AG242" s="233">
        <f t="shared" si="242"/>
        <v>0</v>
      </c>
      <c r="AH242" s="235"/>
      <c r="AI242" s="234"/>
      <c r="AJ242" s="234"/>
      <c r="AK242" s="234"/>
      <c r="AL242" s="234"/>
      <c r="AM242" s="234">
        <f t="shared" si="243"/>
        <v>0</v>
      </c>
      <c r="AN242" s="234"/>
      <c r="AO242" s="234"/>
      <c r="AP242" s="234"/>
      <c r="AQ242" s="234"/>
      <c r="AR242" s="234"/>
      <c r="AS242" s="233"/>
      <c r="AT242" s="235"/>
      <c r="AU242" s="234"/>
      <c r="AV242" s="234"/>
      <c r="AW242" s="234"/>
      <c r="AX242" s="234"/>
      <c r="AY242" s="234"/>
      <c r="AZ242" s="234"/>
      <c r="BA242" s="234"/>
      <c r="BB242" s="234"/>
      <c r="BC242" s="234"/>
      <c r="BD242" s="234"/>
      <c r="BE242" s="233"/>
      <c r="BF242" s="235"/>
      <c r="BG242" s="234"/>
      <c r="BH242" s="234"/>
      <c r="BI242" s="234"/>
      <c r="BJ242" s="234"/>
      <c r="BK242" s="234"/>
      <c r="BL242" s="234"/>
      <c r="BM242" s="234"/>
      <c r="BN242" s="234"/>
      <c r="BO242" s="234"/>
      <c r="BP242" s="234"/>
      <c r="BQ242" s="233"/>
      <c r="BR242" s="235"/>
      <c r="BS242" s="234"/>
      <c r="BT242" s="234"/>
      <c r="BU242" s="234"/>
      <c r="BV242" s="234"/>
      <c r="BW242" s="234"/>
      <c r="BX242" s="234"/>
      <c r="BY242" s="234"/>
      <c r="BZ242" s="234"/>
      <c r="CA242" s="234"/>
      <c r="CB242" s="234"/>
      <c r="CC242" s="239">
        <f t="shared" si="244"/>
        <v>0</v>
      </c>
      <c r="CD242" s="41" t="s">
        <v>54</v>
      </c>
    </row>
    <row r="243" spans="1:82" ht="27" customHeight="1">
      <c r="A243" s="179"/>
      <c r="B243" s="180" t="s">
        <v>457</v>
      </c>
      <c r="C243" s="181" t="s">
        <v>458</v>
      </c>
      <c r="D243" s="182" t="s">
        <v>92</v>
      </c>
      <c r="E243" s="334">
        <v>0</v>
      </c>
      <c r="F243" s="236"/>
      <c r="G243" s="178">
        <f t="shared" si="240"/>
        <v>0</v>
      </c>
      <c r="H243" s="232"/>
      <c r="I243" s="233"/>
      <c r="J243" s="232"/>
      <c r="K243" s="234"/>
      <c r="L243" s="234"/>
      <c r="M243" s="234"/>
      <c r="N243" s="234"/>
      <c r="O243" s="234"/>
      <c r="P243" s="234"/>
      <c r="Q243" s="234"/>
      <c r="R243" s="234"/>
      <c r="S243" s="234"/>
      <c r="T243" s="234"/>
      <c r="U243" s="233">
        <f t="shared" si="241"/>
        <v>0</v>
      </c>
      <c r="V243" s="232"/>
      <c r="W243" s="234"/>
      <c r="X243" s="234"/>
      <c r="Y243" s="234"/>
      <c r="Z243" s="234"/>
      <c r="AA243" s="234"/>
      <c r="AB243" s="234"/>
      <c r="AC243" s="234"/>
      <c r="AD243" s="234"/>
      <c r="AE243" s="234"/>
      <c r="AF243" s="234"/>
      <c r="AG243" s="233">
        <f t="shared" si="242"/>
        <v>0</v>
      </c>
      <c r="AH243" s="235"/>
      <c r="AI243" s="234"/>
      <c r="AJ243" s="234"/>
      <c r="AK243" s="234"/>
      <c r="AL243" s="234"/>
      <c r="AM243" s="234">
        <f t="shared" si="243"/>
        <v>0</v>
      </c>
      <c r="AN243" s="234"/>
      <c r="AO243" s="234"/>
      <c r="AP243" s="234"/>
      <c r="AQ243" s="234"/>
      <c r="AR243" s="234"/>
      <c r="AS243" s="233"/>
      <c r="AT243" s="235"/>
      <c r="AU243" s="234"/>
      <c r="AV243" s="234"/>
      <c r="AW243" s="234"/>
      <c r="AX243" s="234"/>
      <c r="AY243" s="234"/>
      <c r="AZ243" s="234"/>
      <c r="BA243" s="234"/>
      <c r="BB243" s="234"/>
      <c r="BC243" s="234"/>
      <c r="BD243" s="234"/>
      <c r="BE243" s="233"/>
      <c r="BF243" s="235"/>
      <c r="BG243" s="234"/>
      <c r="BH243" s="234"/>
      <c r="BI243" s="234"/>
      <c r="BJ243" s="234"/>
      <c r="BK243" s="234"/>
      <c r="BL243" s="234"/>
      <c r="BM243" s="234"/>
      <c r="BN243" s="234"/>
      <c r="BO243" s="234"/>
      <c r="BP243" s="234"/>
      <c r="BQ243" s="233"/>
      <c r="BR243" s="235"/>
      <c r="BS243" s="234"/>
      <c r="BT243" s="234"/>
      <c r="BU243" s="234"/>
      <c r="BV243" s="234"/>
      <c r="BW243" s="234"/>
      <c r="BX243" s="234"/>
      <c r="BY243" s="234"/>
      <c r="BZ243" s="234"/>
      <c r="CA243" s="234"/>
      <c r="CB243" s="234"/>
      <c r="CC243" s="239">
        <f t="shared" si="244"/>
        <v>0</v>
      </c>
      <c r="CD243" s="41" t="s">
        <v>54</v>
      </c>
    </row>
    <row r="244" spans="1:82" ht="15">
      <c r="A244" s="179"/>
      <c r="B244" s="75" t="s">
        <v>459</v>
      </c>
      <c r="C244" s="131" t="s">
        <v>460</v>
      </c>
      <c r="D244" s="141" t="s">
        <v>92</v>
      </c>
      <c r="E244" s="266">
        <v>1</v>
      </c>
      <c r="F244" s="223"/>
      <c r="G244" s="76">
        <f t="shared" ref="G244" si="245">+E244*F244</f>
        <v>0</v>
      </c>
      <c r="H244" s="237"/>
      <c r="I244" s="239"/>
      <c r="J244" s="237"/>
      <c r="K244" s="238"/>
      <c r="L244" s="238"/>
      <c r="M244" s="238"/>
      <c r="N244" s="238"/>
      <c r="O244" s="238"/>
      <c r="P244" s="238"/>
      <c r="Q244" s="238"/>
      <c r="R244" s="238"/>
      <c r="S244" s="238"/>
      <c r="T244" s="238"/>
      <c r="U244" s="239">
        <f>G244/6</f>
        <v>0</v>
      </c>
      <c r="V244" s="237"/>
      <c r="W244" s="238"/>
      <c r="X244" s="238"/>
      <c r="Y244" s="238"/>
      <c r="Z244" s="238"/>
      <c r="AA244" s="238"/>
      <c r="AB244" s="238"/>
      <c r="AC244" s="238"/>
      <c r="AD244" s="238"/>
      <c r="AE244" s="238"/>
      <c r="AF244" s="238"/>
      <c r="AG244" s="239">
        <f>G244/6</f>
        <v>0</v>
      </c>
      <c r="AH244" s="240"/>
      <c r="AI244" s="238"/>
      <c r="AJ244" s="238"/>
      <c r="AK244" s="238"/>
      <c r="AL244" s="238"/>
      <c r="AM244" s="238"/>
      <c r="AN244" s="238"/>
      <c r="AO244" s="238"/>
      <c r="AP244" s="238"/>
      <c r="AQ244" s="238"/>
      <c r="AR244" s="238"/>
      <c r="AS244" s="239">
        <f>G244/6</f>
        <v>0</v>
      </c>
      <c r="AT244" s="240"/>
      <c r="AU244" s="238"/>
      <c r="AV244" s="238"/>
      <c r="AW244" s="238"/>
      <c r="AX244" s="238"/>
      <c r="AY244" s="238"/>
      <c r="AZ244" s="238"/>
      <c r="BA244" s="238"/>
      <c r="BB244" s="238"/>
      <c r="BC244" s="238"/>
      <c r="BD244" s="238"/>
      <c r="BE244" s="239">
        <f>G244/6</f>
        <v>0</v>
      </c>
      <c r="BF244" s="240"/>
      <c r="BG244" s="238"/>
      <c r="BH244" s="238"/>
      <c r="BI244" s="238"/>
      <c r="BJ244" s="238"/>
      <c r="BK244" s="238"/>
      <c r="BL244" s="238"/>
      <c r="BM244" s="238"/>
      <c r="BN244" s="238"/>
      <c r="BO244" s="238"/>
      <c r="BP244" s="238"/>
      <c r="BQ244" s="239">
        <f>G244/6</f>
        <v>0</v>
      </c>
      <c r="BR244" s="240"/>
      <c r="BS244" s="238"/>
      <c r="BT244" s="238"/>
      <c r="BU244" s="238"/>
      <c r="BV244" s="238"/>
      <c r="BW244" s="238"/>
      <c r="BX244" s="238"/>
      <c r="BY244" s="238"/>
      <c r="BZ244" s="238"/>
      <c r="CA244" s="238"/>
      <c r="CB244" s="238"/>
      <c r="CC244" s="239">
        <f>G244-SUM(J244:CB244)</f>
        <v>0</v>
      </c>
      <c r="CD244" s="41" t="s">
        <v>54</v>
      </c>
    </row>
    <row r="245" spans="1:82" ht="30" customHeight="1">
      <c r="A245" s="179"/>
      <c r="B245" s="180" t="s">
        <v>461</v>
      </c>
      <c r="C245" s="181" t="s">
        <v>462</v>
      </c>
      <c r="D245" s="182" t="s">
        <v>92</v>
      </c>
      <c r="E245" s="334">
        <v>0</v>
      </c>
      <c r="F245" s="236"/>
      <c r="G245" s="178">
        <f t="shared" ref="G245:G252" si="246">+E245*F245</f>
        <v>0</v>
      </c>
      <c r="H245" s="232"/>
      <c r="I245" s="233"/>
      <c r="J245" s="232"/>
      <c r="K245" s="234"/>
      <c r="L245" s="234"/>
      <c r="M245" s="234"/>
      <c r="N245" s="234"/>
      <c r="O245" s="234"/>
      <c r="P245" s="234"/>
      <c r="Q245" s="234"/>
      <c r="R245" s="234"/>
      <c r="S245" s="234"/>
      <c r="T245" s="234"/>
      <c r="U245" s="233">
        <f t="shared" ref="U245:U251" si="247">G245/2.5</f>
        <v>0</v>
      </c>
      <c r="V245" s="232"/>
      <c r="W245" s="234"/>
      <c r="X245" s="234"/>
      <c r="Y245" s="234"/>
      <c r="Z245" s="234"/>
      <c r="AA245" s="234"/>
      <c r="AB245" s="234"/>
      <c r="AC245" s="234"/>
      <c r="AD245" s="234"/>
      <c r="AE245" s="234"/>
      <c r="AF245" s="234"/>
      <c r="AG245" s="233">
        <f t="shared" ref="AG245:AG251" si="248">G245/2.5</f>
        <v>0</v>
      </c>
      <c r="AH245" s="235"/>
      <c r="AI245" s="234"/>
      <c r="AJ245" s="234"/>
      <c r="AK245" s="234"/>
      <c r="AL245" s="234"/>
      <c r="AM245" s="234">
        <f t="shared" ref="AM245:AM251" si="249">G245-SUM(J245:AL245)</f>
        <v>0</v>
      </c>
      <c r="AN245" s="234"/>
      <c r="AO245" s="234"/>
      <c r="AP245" s="234"/>
      <c r="AQ245" s="234"/>
      <c r="AR245" s="234"/>
      <c r="AS245" s="233"/>
      <c r="AT245" s="235"/>
      <c r="AU245" s="234"/>
      <c r="AV245" s="234"/>
      <c r="AW245" s="234"/>
      <c r="AX245" s="234"/>
      <c r="AY245" s="234"/>
      <c r="AZ245" s="234"/>
      <c r="BA245" s="234"/>
      <c r="BB245" s="234"/>
      <c r="BC245" s="234"/>
      <c r="BD245" s="234"/>
      <c r="BE245" s="233"/>
      <c r="BF245" s="235"/>
      <c r="BG245" s="234"/>
      <c r="BH245" s="234"/>
      <c r="BI245" s="234"/>
      <c r="BJ245" s="234"/>
      <c r="BK245" s="234"/>
      <c r="BL245" s="234"/>
      <c r="BM245" s="234"/>
      <c r="BN245" s="234"/>
      <c r="BO245" s="234"/>
      <c r="BP245" s="234"/>
      <c r="BQ245" s="233"/>
      <c r="BR245" s="235"/>
      <c r="BS245" s="234"/>
      <c r="BT245" s="234"/>
      <c r="BU245" s="234"/>
      <c r="BV245" s="234"/>
      <c r="BW245" s="234"/>
      <c r="BX245" s="234"/>
      <c r="BY245" s="234"/>
      <c r="BZ245" s="234"/>
      <c r="CA245" s="234"/>
      <c r="CB245" s="234"/>
      <c r="CC245" s="239">
        <f t="shared" ref="CC245:CC252" si="250">G245-SUM(H245:CB245)</f>
        <v>0</v>
      </c>
      <c r="CD245" s="41" t="s">
        <v>54</v>
      </c>
    </row>
    <row r="246" spans="1:82" ht="15">
      <c r="A246" s="179"/>
      <c r="B246" s="180" t="s">
        <v>463</v>
      </c>
      <c r="C246" s="181" t="s">
        <v>464</v>
      </c>
      <c r="D246" s="182" t="s">
        <v>92</v>
      </c>
      <c r="E246" s="334">
        <v>0</v>
      </c>
      <c r="F246" s="236"/>
      <c r="G246" s="178">
        <f t="shared" si="246"/>
        <v>0</v>
      </c>
      <c r="H246" s="232"/>
      <c r="I246" s="233"/>
      <c r="J246" s="232"/>
      <c r="K246" s="234"/>
      <c r="L246" s="234"/>
      <c r="M246" s="234"/>
      <c r="N246" s="234"/>
      <c r="O246" s="234"/>
      <c r="P246" s="234"/>
      <c r="Q246" s="234"/>
      <c r="R246" s="234"/>
      <c r="S246" s="234"/>
      <c r="T246" s="234"/>
      <c r="U246" s="233">
        <f t="shared" si="247"/>
        <v>0</v>
      </c>
      <c r="V246" s="232"/>
      <c r="W246" s="234"/>
      <c r="X246" s="234"/>
      <c r="Y246" s="234"/>
      <c r="Z246" s="234"/>
      <c r="AA246" s="234"/>
      <c r="AB246" s="234"/>
      <c r="AC246" s="234"/>
      <c r="AD246" s="234"/>
      <c r="AE246" s="234"/>
      <c r="AF246" s="234"/>
      <c r="AG246" s="233">
        <f t="shared" si="248"/>
        <v>0</v>
      </c>
      <c r="AH246" s="235"/>
      <c r="AI246" s="234"/>
      <c r="AJ246" s="234"/>
      <c r="AK246" s="234"/>
      <c r="AL246" s="234"/>
      <c r="AM246" s="234">
        <f t="shared" si="249"/>
        <v>0</v>
      </c>
      <c r="AN246" s="234"/>
      <c r="AO246" s="234"/>
      <c r="AP246" s="234"/>
      <c r="AQ246" s="234"/>
      <c r="AR246" s="234"/>
      <c r="AS246" s="233"/>
      <c r="AT246" s="235"/>
      <c r="AU246" s="234"/>
      <c r="AV246" s="234"/>
      <c r="AW246" s="234"/>
      <c r="AX246" s="234"/>
      <c r="AY246" s="234"/>
      <c r="AZ246" s="234"/>
      <c r="BA246" s="234"/>
      <c r="BB246" s="234"/>
      <c r="BC246" s="234"/>
      <c r="BD246" s="234"/>
      <c r="BE246" s="233"/>
      <c r="BF246" s="235"/>
      <c r="BG246" s="234"/>
      <c r="BH246" s="234"/>
      <c r="BI246" s="234"/>
      <c r="BJ246" s="234"/>
      <c r="BK246" s="234"/>
      <c r="BL246" s="234"/>
      <c r="BM246" s="234"/>
      <c r="BN246" s="234"/>
      <c r="BO246" s="234"/>
      <c r="BP246" s="234"/>
      <c r="BQ246" s="233"/>
      <c r="BR246" s="235"/>
      <c r="BS246" s="234"/>
      <c r="BT246" s="234"/>
      <c r="BU246" s="234"/>
      <c r="BV246" s="234"/>
      <c r="BW246" s="234"/>
      <c r="BX246" s="234"/>
      <c r="BY246" s="234"/>
      <c r="BZ246" s="234"/>
      <c r="CA246" s="234"/>
      <c r="CB246" s="234"/>
      <c r="CC246" s="239">
        <f t="shared" si="250"/>
        <v>0</v>
      </c>
      <c r="CD246" s="41" t="s">
        <v>54</v>
      </c>
    </row>
    <row r="247" spans="1:82" ht="15">
      <c r="A247" s="179"/>
      <c r="B247" s="180" t="s">
        <v>465</v>
      </c>
      <c r="C247" s="181" t="s">
        <v>466</v>
      </c>
      <c r="D247" s="182" t="s">
        <v>92</v>
      </c>
      <c r="E247" s="334">
        <v>0</v>
      </c>
      <c r="F247" s="236"/>
      <c r="G247" s="178">
        <f t="shared" si="246"/>
        <v>0</v>
      </c>
      <c r="H247" s="232"/>
      <c r="I247" s="233"/>
      <c r="J247" s="232"/>
      <c r="K247" s="234"/>
      <c r="L247" s="234"/>
      <c r="M247" s="234"/>
      <c r="N247" s="234"/>
      <c r="O247" s="234"/>
      <c r="P247" s="234"/>
      <c r="Q247" s="234"/>
      <c r="R247" s="234"/>
      <c r="S247" s="234"/>
      <c r="T247" s="234"/>
      <c r="U247" s="233">
        <f t="shared" si="247"/>
        <v>0</v>
      </c>
      <c r="V247" s="232"/>
      <c r="W247" s="234"/>
      <c r="X247" s="234"/>
      <c r="Y247" s="234"/>
      <c r="Z247" s="234"/>
      <c r="AA247" s="234"/>
      <c r="AB247" s="234"/>
      <c r="AC247" s="234"/>
      <c r="AD247" s="234"/>
      <c r="AE247" s="234"/>
      <c r="AF247" s="234"/>
      <c r="AG247" s="233">
        <f t="shared" si="248"/>
        <v>0</v>
      </c>
      <c r="AH247" s="235"/>
      <c r="AI247" s="234"/>
      <c r="AJ247" s="234"/>
      <c r="AK247" s="234"/>
      <c r="AL247" s="234"/>
      <c r="AM247" s="234">
        <f t="shared" si="249"/>
        <v>0</v>
      </c>
      <c r="AN247" s="234"/>
      <c r="AO247" s="234"/>
      <c r="AP247" s="234"/>
      <c r="AQ247" s="234"/>
      <c r="AR247" s="234"/>
      <c r="AS247" s="233"/>
      <c r="AT247" s="235"/>
      <c r="AU247" s="234"/>
      <c r="AV247" s="234"/>
      <c r="AW247" s="234"/>
      <c r="AX247" s="234"/>
      <c r="AY247" s="234"/>
      <c r="AZ247" s="234"/>
      <c r="BA247" s="234"/>
      <c r="BB247" s="234"/>
      <c r="BC247" s="234"/>
      <c r="BD247" s="234"/>
      <c r="BE247" s="233"/>
      <c r="BF247" s="235"/>
      <c r="BG247" s="234"/>
      <c r="BH247" s="234"/>
      <c r="BI247" s="234"/>
      <c r="BJ247" s="234"/>
      <c r="BK247" s="234"/>
      <c r="BL247" s="234"/>
      <c r="BM247" s="234"/>
      <c r="BN247" s="234"/>
      <c r="BO247" s="234"/>
      <c r="BP247" s="234"/>
      <c r="BQ247" s="233"/>
      <c r="BR247" s="235"/>
      <c r="BS247" s="234"/>
      <c r="BT247" s="234"/>
      <c r="BU247" s="234"/>
      <c r="BV247" s="234"/>
      <c r="BW247" s="234"/>
      <c r="BX247" s="234"/>
      <c r="BY247" s="234"/>
      <c r="BZ247" s="234"/>
      <c r="CA247" s="234"/>
      <c r="CB247" s="234"/>
      <c r="CC247" s="239">
        <f t="shared" si="250"/>
        <v>0</v>
      </c>
      <c r="CD247" s="41" t="s">
        <v>54</v>
      </c>
    </row>
    <row r="248" spans="1:82" ht="30">
      <c r="A248" s="41"/>
      <c r="B248" s="180" t="s">
        <v>467</v>
      </c>
      <c r="C248" s="181" t="s">
        <v>468</v>
      </c>
      <c r="D248" s="182" t="s">
        <v>92</v>
      </c>
      <c r="E248" s="334">
        <v>0</v>
      </c>
      <c r="F248" s="236"/>
      <c r="G248" s="178">
        <f t="shared" si="246"/>
        <v>0</v>
      </c>
      <c r="H248" s="232"/>
      <c r="I248" s="233"/>
      <c r="J248" s="232"/>
      <c r="K248" s="234"/>
      <c r="L248" s="234"/>
      <c r="M248" s="234"/>
      <c r="N248" s="234"/>
      <c r="O248" s="234"/>
      <c r="P248" s="234"/>
      <c r="Q248" s="234"/>
      <c r="R248" s="234"/>
      <c r="S248" s="234"/>
      <c r="T248" s="234"/>
      <c r="U248" s="233">
        <f t="shared" si="247"/>
        <v>0</v>
      </c>
      <c r="V248" s="232"/>
      <c r="W248" s="234"/>
      <c r="X248" s="234"/>
      <c r="Y248" s="234"/>
      <c r="Z248" s="234"/>
      <c r="AA248" s="234"/>
      <c r="AB248" s="234"/>
      <c r="AC248" s="234"/>
      <c r="AD248" s="234"/>
      <c r="AE248" s="234"/>
      <c r="AF248" s="234"/>
      <c r="AG248" s="233">
        <f t="shared" si="248"/>
        <v>0</v>
      </c>
      <c r="AH248" s="235"/>
      <c r="AI248" s="234"/>
      <c r="AJ248" s="234"/>
      <c r="AK248" s="234"/>
      <c r="AL248" s="234"/>
      <c r="AM248" s="234">
        <f t="shared" si="249"/>
        <v>0</v>
      </c>
      <c r="AN248" s="234"/>
      <c r="AO248" s="234"/>
      <c r="AP248" s="234"/>
      <c r="AQ248" s="234"/>
      <c r="AR248" s="234"/>
      <c r="AS248" s="233"/>
      <c r="AT248" s="235"/>
      <c r="AU248" s="234"/>
      <c r="AV248" s="234"/>
      <c r="AW248" s="234"/>
      <c r="AX248" s="234"/>
      <c r="AY248" s="234"/>
      <c r="AZ248" s="234"/>
      <c r="BA248" s="234"/>
      <c r="BB248" s="234"/>
      <c r="BC248" s="234"/>
      <c r="BD248" s="234"/>
      <c r="BE248" s="233"/>
      <c r="BF248" s="235"/>
      <c r="BG248" s="234"/>
      <c r="BH248" s="234"/>
      <c r="BI248" s="234"/>
      <c r="BJ248" s="234"/>
      <c r="BK248" s="234"/>
      <c r="BL248" s="234"/>
      <c r="BM248" s="234"/>
      <c r="BN248" s="234"/>
      <c r="BO248" s="234"/>
      <c r="BP248" s="234"/>
      <c r="BQ248" s="233"/>
      <c r="BR248" s="235"/>
      <c r="BS248" s="234"/>
      <c r="BT248" s="234"/>
      <c r="BU248" s="234"/>
      <c r="BV248" s="234"/>
      <c r="BW248" s="234"/>
      <c r="BX248" s="234"/>
      <c r="BY248" s="234"/>
      <c r="BZ248" s="234"/>
      <c r="CA248" s="234"/>
      <c r="CB248" s="234"/>
      <c r="CC248" s="239">
        <f t="shared" si="250"/>
        <v>0</v>
      </c>
      <c r="CD248" s="41" t="s">
        <v>54</v>
      </c>
    </row>
    <row r="249" spans="1:82" ht="15">
      <c r="A249" s="41"/>
      <c r="B249" s="180" t="s">
        <v>469</v>
      </c>
      <c r="C249" s="181" t="s">
        <v>470</v>
      </c>
      <c r="D249" s="182" t="s">
        <v>92</v>
      </c>
      <c r="E249" s="334">
        <v>0</v>
      </c>
      <c r="F249" s="236"/>
      <c r="G249" s="178">
        <f t="shared" si="246"/>
        <v>0</v>
      </c>
      <c r="H249" s="232"/>
      <c r="I249" s="233"/>
      <c r="J249" s="232"/>
      <c r="K249" s="234"/>
      <c r="L249" s="234"/>
      <c r="M249" s="234"/>
      <c r="N249" s="234"/>
      <c r="O249" s="234"/>
      <c r="P249" s="234"/>
      <c r="Q249" s="234"/>
      <c r="R249" s="234"/>
      <c r="S249" s="234"/>
      <c r="T249" s="234"/>
      <c r="U249" s="233">
        <f t="shared" si="247"/>
        <v>0</v>
      </c>
      <c r="V249" s="232"/>
      <c r="W249" s="234"/>
      <c r="X249" s="234"/>
      <c r="Y249" s="234"/>
      <c r="Z249" s="234"/>
      <c r="AA249" s="234"/>
      <c r="AB249" s="234"/>
      <c r="AC249" s="234"/>
      <c r="AD249" s="234"/>
      <c r="AE249" s="234"/>
      <c r="AF249" s="234"/>
      <c r="AG249" s="233">
        <f t="shared" si="248"/>
        <v>0</v>
      </c>
      <c r="AH249" s="235"/>
      <c r="AI249" s="234"/>
      <c r="AJ249" s="234"/>
      <c r="AK249" s="234"/>
      <c r="AL249" s="234"/>
      <c r="AM249" s="234">
        <f t="shared" si="249"/>
        <v>0</v>
      </c>
      <c r="AN249" s="234"/>
      <c r="AO249" s="234"/>
      <c r="AP249" s="234"/>
      <c r="AQ249" s="234"/>
      <c r="AR249" s="234"/>
      <c r="AS249" s="233"/>
      <c r="AT249" s="235"/>
      <c r="AU249" s="234"/>
      <c r="AV249" s="234"/>
      <c r="AW249" s="234"/>
      <c r="AX249" s="234"/>
      <c r="AY249" s="234"/>
      <c r="AZ249" s="234"/>
      <c r="BA249" s="234"/>
      <c r="BB249" s="234"/>
      <c r="BC249" s="234"/>
      <c r="BD249" s="234"/>
      <c r="BE249" s="233"/>
      <c r="BF249" s="235"/>
      <c r="BG249" s="234"/>
      <c r="BH249" s="234"/>
      <c r="BI249" s="234"/>
      <c r="BJ249" s="234"/>
      <c r="BK249" s="234"/>
      <c r="BL249" s="234"/>
      <c r="BM249" s="234"/>
      <c r="BN249" s="234"/>
      <c r="BO249" s="234"/>
      <c r="BP249" s="234"/>
      <c r="BQ249" s="233"/>
      <c r="BR249" s="235"/>
      <c r="BS249" s="234"/>
      <c r="BT249" s="234"/>
      <c r="BU249" s="234"/>
      <c r="BV249" s="234"/>
      <c r="BW249" s="234"/>
      <c r="BX249" s="234"/>
      <c r="BY249" s="234"/>
      <c r="BZ249" s="234"/>
      <c r="CA249" s="234"/>
      <c r="CB249" s="234"/>
      <c r="CC249" s="239">
        <f t="shared" si="250"/>
        <v>0</v>
      </c>
      <c r="CD249" s="41" t="s">
        <v>54</v>
      </c>
    </row>
    <row r="250" spans="1:82" ht="15">
      <c r="A250" s="179"/>
      <c r="B250" s="180" t="s">
        <v>471</v>
      </c>
      <c r="C250" s="181" t="s">
        <v>472</v>
      </c>
      <c r="D250" s="182" t="s">
        <v>92</v>
      </c>
      <c r="E250" s="334">
        <v>0</v>
      </c>
      <c r="F250" s="236"/>
      <c r="G250" s="178">
        <f t="shared" si="246"/>
        <v>0</v>
      </c>
      <c r="H250" s="232"/>
      <c r="I250" s="233"/>
      <c r="J250" s="232"/>
      <c r="K250" s="234"/>
      <c r="L250" s="234"/>
      <c r="M250" s="234"/>
      <c r="N250" s="234"/>
      <c r="O250" s="234"/>
      <c r="P250" s="234"/>
      <c r="Q250" s="234"/>
      <c r="R250" s="234"/>
      <c r="S250" s="234"/>
      <c r="T250" s="234"/>
      <c r="U250" s="233">
        <f t="shared" si="247"/>
        <v>0</v>
      </c>
      <c r="V250" s="232"/>
      <c r="W250" s="234"/>
      <c r="X250" s="234"/>
      <c r="Y250" s="234"/>
      <c r="Z250" s="234"/>
      <c r="AA250" s="234"/>
      <c r="AB250" s="234"/>
      <c r="AC250" s="234"/>
      <c r="AD250" s="234"/>
      <c r="AE250" s="234"/>
      <c r="AF250" s="234"/>
      <c r="AG250" s="233">
        <f t="shared" si="248"/>
        <v>0</v>
      </c>
      <c r="AH250" s="235"/>
      <c r="AI250" s="234"/>
      <c r="AJ250" s="234"/>
      <c r="AK250" s="234"/>
      <c r="AL250" s="234"/>
      <c r="AM250" s="234">
        <f t="shared" si="249"/>
        <v>0</v>
      </c>
      <c r="AN250" s="234"/>
      <c r="AO250" s="234"/>
      <c r="AP250" s="234"/>
      <c r="AQ250" s="234"/>
      <c r="AR250" s="234"/>
      <c r="AS250" s="233"/>
      <c r="AT250" s="235"/>
      <c r="AU250" s="234"/>
      <c r="AV250" s="234"/>
      <c r="AW250" s="234"/>
      <c r="AX250" s="234"/>
      <c r="AY250" s="234"/>
      <c r="AZ250" s="234"/>
      <c r="BA250" s="234"/>
      <c r="BB250" s="234"/>
      <c r="BC250" s="234"/>
      <c r="BD250" s="234"/>
      <c r="BE250" s="233"/>
      <c r="BF250" s="235"/>
      <c r="BG250" s="234"/>
      <c r="BH250" s="234"/>
      <c r="BI250" s="234"/>
      <c r="BJ250" s="234"/>
      <c r="BK250" s="234"/>
      <c r="BL250" s="234"/>
      <c r="BM250" s="234"/>
      <c r="BN250" s="234"/>
      <c r="BO250" s="234"/>
      <c r="BP250" s="234"/>
      <c r="BQ250" s="233"/>
      <c r="BR250" s="235"/>
      <c r="BS250" s="234"/>
      <c r="BT250" s="234"/>
      <c r="BU250" s="234"/>
      <c r="BV250" s="234"/>
      <c r="BW250" s="234"/>
      <c r="BX250" s="234"/>
      <c r="BY250" s="234"/>
      <c r="BZ250" s="234"/>
      <c r="CA250" s="234"/>
      <c r="CB250" s="234"/>
      <c r="CC250" s="239">
        <f t="shared" si="250"/>
        <v>0</v>
      </c>
      <c r="CD250" s="41" t="s">
        <v>54</v>
      </c>
    </row>
    <row r="251" spans="1:82" ht="15">
      <c r="A251" s="179"/>
      <c r="B251" s="180" t="s">
        <v>473</v>
      </c>
      <c r="C251" s="181" t="s">
        <v>474</v>
      </c>
      <c r="D251" s="182" t="s">
        <v>92</v>
      </c>
      <c r="E251" s="334">
        <v>0</v>
      </c>
      <c r="F251" s="236"/>
      <c r="G251" s="178">
        <f t="shared" si="246"/>
        <v>0</v>
      </c>
      <c r="H251" s="232"/>
      <c r="I251" s="233"/>
      <c r="J251" s="232"/>
      <c r="K251" s="234"/>
      <c r="L251" s="234"/>
      <c r="M251" s="234"/>
      <c r="N251" s="234"/>
      <c r="O251" s="234"/>
      <c r="P251" s="234"/>
      <c r="Q251" s="234"/>
      <c r="R251" s="234"/>
      <c r="S251" s="234"/>
      <c r="T251" s="234"/>
      <c r="U251" s="233">
        <f t="shared" si="247"/>
        <v>0</v>
      </c>
      <c r="V251" s="232"/>
      <c r="W251" s="234"/>
      <c r="X251" s="234"/>
      <c r="Y251" s="234"/>
      <c r="Z251" s="234"/>
      <c r="AA251" s="234"/>
      <c r="AB251" s="234"/>
      <c r="AC251" s="234"/>
      <c r="AD251" s="234"/>
      <c r="AE251" s="234"/>
      <c r="AF251" s="234"/>
      <c r="AG251" s="233">
        <f t="shared" si="248"/>
        <v>0</v>
      </c>
      <c r="AH251" s="235"/>
      <c r="AI251" s="234"/>
      <c r="AJ251" s="234"/>
      <c r="AK251" s="234"/>
      <c r="AL251" s="234"/>
      <c r="AM251" s="234">
        <f t="shared" si="249"/>
        <v>0</v>
      </c>
      <c r="AN251" s="234"/>
      <c r="AO251" s="234"/>
      <c r="AP251" s="234"/>
      <c r="AQ251" s="234"/>
      <c r="AR251" s="234"/>
      <c r="AS251" s="233"/>
      <c r="AT251" s="235"/>
      <c r="AU251" s="234"/>
      <c r="AV251" s="234"/>
      <c r="AW251" s="234"/>
      <c r="AX251" s="234"/>
      <c r="AY251" s="234"/>
      <c r="AZ251" s="234"/>
      <c r="BA251" s="234"/>
      <c r="BB251" s="234"/>
      <c r="BC251" s="234"/>
      <c r="BD251" s="234"/>
      <c r="BE251" s="233"/>
      <c r="BF251" s="235"/>
      <c r="BG251" s="234"/>
      <c r="BH251" s="234"/>
      <c r="BI251" s="234"/>
      <c r="BJ251" s="234"/>
      <c r="BK251" s="234"/>
      <c r="BL251" s="234"/>
      <c r="BM251" s="234"/>
      <c r="BN251" s="234"/>
      <c r="BO251" s="234"/>
      <c r="BP251" s="234"/>
      <c r="BQ251" s="233"/>
      <c r="BR251" s="235"/>
      <c r="BS251" s="234"/>
      <c r="BT251" s="234"/>
      <c r="BU251" s="234"/>
      <c r="BV251" s="234"/>
      <c r="BW251" s="234"/>
      <c r="BX251" s="234"/>
      <c r="BY251" s="234"/>
      <c r="BZ251" s="234"/>
      <c r="CA251" s="234"/>
      <c r="CB251" s="234"/>
      <c r="CC251" s="239">
        <f t="shared" si="250"/>
        <v>0</v>
      </c>
      <c r="CD251" s="41" t="s">
        <v>54</v>
      </c>
    </row>
    <row r="252" spans="1:82" ht="15">
      <c r="A252" s="179"/>
      <c r="B252" s="180" t="s">
        <v>476</v>
      </c>
      <c r="C252" s="181" t="s">
        <v>477</v>
      </c>
      <c r="D252" s="182" t="s">
        <v>478</v>
      </c>
      <c r="E252" s="334">
        <v>0</v>
      </c>
      <c r="F252" s="236"/>
      <c r="G252" s="178">
        <f t="shared" si="246"/>
        <v>0</v>
      </c>
      <c r="H252" s="232"/>
      <c r="I252" s="233"/>
      <c r="J252" s="232"/>
      <c r="K252" s="234"/>
      <c r="L252" s="234"/>
      <c r="M252" s="234"/>
      <c r="N252" s="234"/>
      <c r="O252" s="234"/>
      <c r="P252" s="234"/>
      <c r="Q252" s="234"/>
      <c r="R252" s="234"/>
      <c r="S252" s="234"/>
      <c r="T252" s="234"/>
      <c r="U252" s="233"/>
      <c r="V252" s="232"/>
      <c r="W252" s="234"/>
      <c r="X252" s="234"/>
      <c r="Y252" s="234"/>
      <c r="Z252" s="234"/>
      <c r="AA252" s="234"/>
      <c r="AB252" s="234"/>
      <c r="AC252" s="234"/>
      <c r="AD252" s="234"/>
      <c r="AE252" s="234"/>
      <c r="AF252" s="234"/>
      <c r="AG252" s="233"/>
      <c r="AH252" s="235"/>
      <c r="AI252" s="234"/>
      <c r="AJ252" s="234"/>
      <c r="AK252" s="234"/>
      <c r="AL252" s="234"/>
      <c r="AM252" s="234"/>
      <c r="AN252" s="234"/>
      <c r="AO252" s="234"/>
      <c r="AP252" s="234"/>
      <c r="AQ252" s="234"/>
      <c r="AR252" s="234"/>
      <c r="AS252" s="233"/>
      <c r="AT252" s="235"/>
      <c r="AU252" s="234"/>
      <c r="AV252" s="234"/>
      <c r="AW252" s="234"/>
      <c r="AX252" s="234"/>
      <c r="AY252" s="234"/>
      <c r="AZ252" s="234"/>
      <c r="BA252" s="234"/>
      <c r="BB252" s="234"/>
      <c r="BC252" s="234"/>
      <c r="BD252" s="234"/>
      <c r="BE252" s="233"/>
      <c r="BF252" s="235"/>
      <c r="BG252" s="234"/>
      <c r="BH252" s="234"/>
      <c r="BI252" s="234"/>
      <c r="BJ252" s="234"/>
      <c r="BK252" s="234"/>
      <c r="BL252" s="234"/>
      <c r="BM252" s="234"/>
      <c r="BN252" s="234"/>
      <c r="BO252" s="234"/>
      <c r="BP252" s="234"/>
      <c r="BQ252" s="233"/>
      <c r="BR252" s="235"/>
      <c r="BS252" s="234"/>
      <c r="BT252" s="234"/>
      <c r="BU252" s="234"/>
      <c r="BV252" s="234"/>
      <c r="BW252" s="234"/>
      <c r="BX252" s="234"/>
      <c r="BY252" s="234"/>
      <c r="BZ252" s="234"/>
      <c r="CA252" s="234"/>
      <c r="CB252" s="234"/>
      <c r="CC252" s="239">
        <f t="shared" si="250"/>
        <v>0</v>
      </c>
      <c r="CD252" s="41" t="s">
        <v>54</v>
      </c>
    </row>
    <row r="253" spans="1:82" ht="15">
      <c r="A253" s="179"/>
      <c r="B253" s="75" t="s">
        <v>479</v>
      </c>
      <c r="C253" s="131" t="s">
        <v>480</v>
      </c>
      <c r="D253" s="141" t="s">
        <v>92</v>
      </c>
      <c r="E253" s="266">
        <v>1</v>
      </c>
      <c r="F253" s="223"/>
      <c r="G253" s="76">
        <f t="shared" ref="G253:G254" si="251">+E253*F253</f>
        <v>0</v>
      </c>
      <c r="H253" s="237"/>
      <c r="I253" s="239"/>
      <c r="J253" s="237"/>
      <c r="K253" s="238"/>
      <c r="L253" s="238"/>
      <c r="M253" s="238"/>
      <c r="N253" s="238"/>
      <c r="O253" s="238"/>
      <c r="P253" s="238"/>
      <c r="Q253" s="238"/>
      <c r="R253" s="238"/>
      <c r="S253" s="238"/>
      <c r="T253" s="238"/>
      <c r="U253" s="239">
        <f>G253/6</f>
        <v>0</v>
      </c>
      <c r="V253" s="237"/>
      <c r="W253" s="238"/>
      <c r="X253" s="238"/>
      <c r="Y253" s="238"/>
      <c r="Z253" s="238"/>
      <c r="AA253" s="238"/>
      <c r="AB253" s="238"/>
      <c r="AC253" s="238"/>
      <c r="AD253" s="238"/>
      <c r="AE253" s="238"/>
      <c r="AF253" s="238"/>
      <c r="AG253" s="239">
        <f>G253/6</f>
        <v>0</v>
      </c>
      <c r="AH253" s="240"/>
      <c r="AI253" s="238"/>
      <c r="AJ253" s="238"/>
      <c r="AK253" s="238"/>
      <c r="AL253" s="238"/>
      <c r="AM253" s="238"/>
      <c r="AN253" s="238"/>
      <c r="AO253" s="238"/>
      <c r="AP253" s="238"/>
      <c r="AQ253" s="238"/>
      <c r="AR253" s="238"/>
      <c r="AS253" s="239">
        <f>G253/6</f>
        <v>0</v>
      </c>
      <c r="AT253" s="240"/>
      <c r="AU253" s="238"/>
      <c r="AV253" s="238"/>
      <c r="AW253" s="238"/>
      <c r="AX253" s="238"/>
      <c r="AY253" s="238"/>
      <c r="AZ253" s="238"/>
      <c r="BA253" s="238"/>
      <c r="BB253" s="238"/>
      <c r="BC253" s="238"/>
      <c r="BD253" s="238"/>
      <c r="BE253" s="239">
        <f>G253/6</f>
        <v>0</v>
      </c>
      <c r="BF253" s="240"/>
      <c r="BG253" s="238"/>
      <c r="BH253" s="238"/>
      <c r="BI253" s="238"/>
      <c r="BJ253" s="238"/>
      <c r="BK253" s="238"/>
      <c r="BL253" s="238"/>
      <c r="BM253" s="238"/>
      <c r="BN253" s="238"/>
      <c r="BO253" s="238"/>
      <c r="BP253" s="238"/>
      <c r="BQ253" s="239">
        <f>G253/6</f>
        <v>0</v>
      </c>
      <c r="BR253" s="240"/>
      <c r="BS253" s="238"/>
      <c r="BT253" s="238"/>
      <c r="BU253" s="238"/>
      <c r="BV253" s="238"/>
      <c r="BW253" s="238"/>
      <c r="BX253" s="238"/>
      <c r="BY253" s="238"/>
      <c r="BZ253" s="238"/>
      <c r="CA253" s="238"/>
      <c r="CB253" s="238"/>
      <c r="CC253" s="239">
        <f>G253-SUM(H253:CB253)</f>
        <v>0</v>
      </c>
      <c r="CD253" s="41" t="s">
        <v>54</v>
      </c>
    </row>
    <row r="254" spans="1:82" ht="15">
      <c r="A254" s="179"/>
      <c r="B254" s="75" t="s">
        <v>481</v>
      </c>
      <c r="C254" s="131" t="s">
        <v>482</v>
      </c>
      <c r="D254" s="141" t="s">
        <v>92</v>
      </c>
      <c r="E254" s="266">
        <v>1</v>
      </c>
      <c r="F254" s="223"/>
      <c r="G254" s="76">
        <f t="shared" si="251"/>
        <v>0</v>
      </c>
      <c r="H254" s="237"/>
      <c r="I254" s="239"/>
      <c r="J254" s="237"/>
      <c r="K254" s="238"/>
      <c r="L254" s="238"/>
      <c r="M254" s="238"/>
      <c r="N254" s="238"/>
      <c r="O254" s="238"/>
      <c r="P254" s="238"/>
      <c r="Q254" s="238"/>
      <c r="R254" s="238"/>
      <c r="S254" s="238"/>
      <c r="T254" s="238"/>
      <c r="U254" s="239">
        <f>G254/6</f>
        <v>0</v>
      </c>
      <c r="V254" s="237"/>
      <c r="W254" s="238"/>
      <c r="X254" s="238"/>
      <c r="Y254" s="238"/>
      <c r="Z254" s="238"/>
      <c r="AA254" s="238"/>
      <c r="AB254" s="238"/>
      <c r="AC254" s="238"/>
      <c r="AD254" s="238"/>
      <c r="AE254" s="238"/>
      <c r="AF254" s="238"/>
      <c r="AG254" s="239">
        <f>G254/6</f>
        <v>0</v>
      </c>
      <c r="AH254" s="240"/>
      <c r="AI254" s="238"/>
      <c r="AJ254" s="238"/>
      <c r="AK254" s="238"/>
      <c r="AL254" s="238"/>
      <c r="AM254" s="238"/>
      <c r="AN254" s="238"/>
      <c r="AO254" s="238"/>
      <c r="AP254" s="238"/>
      <c r="AQ254" s="238"/>
      <c r="AR254" s="238"/>
      <c r="AS254" s="239">
        <f>G254/6</f>
        <v>0</v>
      </c>
      <c r="AT254" s="240"/>
      <c r="AU254" s="238"/>
      <c r="AV254" s="238"/>
      <c r="AW254" s="238"/>
      <c r="AX254" s="238"/>
      <c r="AY254" s="238"/>
      <c r="AZ254" s="238"/>
      <c r="BA254" s="238"/>
      <c r="BB254" s="238"/>
      <c r="BC254" s="238"/>
      <c r="BD254" s="238"/>
      <c r="BE254" s="239">
        <f>G254/6</f>
        <v>0</v>
      </c>
      <c r="BF254" s="240"/>
      <c r="BG254" s="238"/>
      <c r="BH254" s="238"/>
      <c r="BI254" s="238"/>
      <c r="BJ254" s="238"/>
      <c r="BK254" s="238"/>
      <c r="BL254" s="238"/>
      <c r="BM254" s="238"/>
      <c r="BN254" s="238"/>
      <c r="BO254" s="238"/>
      <c r="BP254" s="238"/>
      <c r="BQ254" s="239">
        <f>G254/6</f>
        <v>0</v>
      </c>
      <c r="BR254" s="240"/>
      <c r="BS254" s="238"/>
      <c r="BT254" s="238"/>
      <c r="BU254" s="238"/>
      <c r="BV254" s="238"/>
      <c r="BW254" s="238"/>
      <c r="BX254" s="238"/>
      <c r="BY254" s="238"/>
      <c r="BZ254" s="238"/>
      <c r="CA254" s="238"/>
      <c r="CB254" s="238"/>
      <c r="CC254" s="239">
        <f>G254-SUM(H254:CB254)</f>
        <v>0</v>
      </c>
      <c r="CD254" s="41" t="s">
        <v>54</v>
      </c>
    </row>
    <row r="255" spans="1:82" ht="25.5" customHeight="1">
      <c r="A255" s="41"/>
      <c r="B255" s="180" t="s">
        <v>483</v>
      </c>
      <c r="C255" s="181" t="s">
        <v>484</v>
      </c>
      <c r="D255" s="182" t="s">
        <v>92</v>
      </c>
      <c r="E255" s="334">
        <v>0</v>
      </c>
      <c r="F255" s="236"/>
      <c r="G255" s="178">
        <f>+E255*F255</f>
        <v>0</v>
      </c>
      <c r="H255" s="232"/>
      <c r="I255" s="233"/>
      <c r="J255" s="232"/>
      <c r="K255" s="234"/>
      <c r="L255" s="234"/>
      <c r="M255" s="234"/>
      <c r="N255" s="234"/>
      <c r="O255" s="234"/>
      <c r="P255" s="234"/>
      <c r="Q255" s="234"/>
      <c r="R255" s="234"/>
      <c r="S255" s="234"/>
      <c r="T255" s="234"/>
      <c r="U255" s="233">
        <f>G255/2.5</f>
        <v>0</v>
      </c>
      <c r="V255" s="232"/>
      <c r="W255" s="234"/>
      <c r="X255" s="234"/>
      <c r="Y255" s="234"/>
      <c r="Z255" s="234"/>
      <c r="AA255" s="234"/>
      <c r="AB255" s="234"/>
      <c r="AC255" s="234"/>
      <c r="AD255" s="234"/>
      <c r="AE255" s="234"/>
      <c r="AF255" s="234"/>
      <c r="AG255" s="233">
        <f>G255/2.5</f>
        <v>0</v>
      </c>
      <c r="AH255" s="235"/>
      <c r="AI255" s="234"/>
      <c r="AJ255" s="234"/>
      <c r="AK255" s="234"/>
      <c r="AL255" s="234"/>
      <c r="AM255" s="234">
        <f>G255-SUM(J255:AL255)</f>
        <v>0</v>
      </c>
      <c r="AN255" s="234"/>
      <c r="AO255" s="234"/>
      <c r="AP255" s="234"/>
      <c r="AQ255" s="234"/>
      <c r="AR255" s="234"/>
      <c r="AS255" s="233"/>
      <c r="AT255" s="235"/>
      <c r="AU255" s="234"/>
      <c r="AV255" s="234"/>
      <c r="AW255" s="234"/>
      <c r="AX255" s="234"/>
      <c r="AY255" s="234"/>
      <c r="AZ255" s="234"/>
      <c r="BA255" s="234"/>
      <c r="BB255" s="234"/>
      <c r="BC255" s="234"/>
      <c r="BD255" s="234"/>
      <c r="BE255" s="233"/>
      <c r="BF255" s="235"/>
      <c r="BG255" s="234"/>
      <c r="BH255" s="234"/>
      <c r="BI255" s="234"/>
      <c r="BJ255" s="234"/>
      <c r="BK255" s="234"/>
      <c r="BL255" s="234"/>
      <c r="BM255" s="234"/>
      <c r="BN255" s="234"/>
      <c r="BO255" s="234"/>
      <c r="BP255" s="234"/>
      <c r="BQ255" s="233"/>
      <c r="BR255" s="235"/>
      <c r="BS255" s="234"/>
      <c r="BT255" s="234"/>
      <c r="BU255" s="234"/>
      <c r="BV255" s="234"/>
      <c r="BW255" s="234"/>
      <c r="BX255" s="234"/>
      <c r="BY255" s="234"/>
      <c r="BZ255" s="234"/>
      <c r="CA255" s="234"/>
      <c r="CB255" s="234"/>
      <c r="CC255" s="239">
        <f>G255-SUM(H255:CB255)</f>
        <v>0</v>
      </c>
      <c r="CD255" s="41" t="s">
        <v>54</v>
      </c>
    </row>
    <row r="256" spans="1:82" ht="15">
      <c r="A256" s="41"/>
      <c r="B256" s="180" t="s">
        <v>485</v>
      </c>
      <c r="C256" s="181" t="s">
        <v>486</v>
      </c>
      <c r="D256" s="182" t="s">
        <v>92</v>
      </c>
      <c r="E256" s="334">
        <v>0</v>
      </c>
      <c r="F256" s="236"/>
      <c r="G256" s="178">
        <f>+E256*F256</f>
        <v>0</v>
      </c>
      <c r="H256" s="232"/>
      <c r="I256" s="233"/>
      <c r="J256" s="232"/>
      <c r="K256" s="234"/>
      <c r="L256" s="234"/>
      <c r="M256" s="234"/>
      <c r="N256" s="234"/>
      <c r="O256" s="234"/>
      <c r="P256" s="234"/>
      <c r="Q256" s="234"/>
      <c r="R256" s="234"/>
      <c r="S256" s="234"/>
      <c r="T256" s="234"/>
      <c r="U256" s="233">
        <f>G256/2.5</f>
        <v>0</v>
      </c>
      <c r="V256" s="232"/>
      <c r="W256" s="234"/>
      <c r="X256" s="234"/>
      <c r="Y256" s="234"/>
      <c r="Z256" s="234"/>
      <c r="AA256" s="234"/>
      <c r="AB256" s="234"/>
      <c r="AC256" s="234"/>
      <c r="AD256" s="234"/>
      <c r="AE256" s="234"/>
      <c r="AF256" s="234"/>
      <c r="AG256" s="233">
        <f>G256/2.5</f>
        <v>0</v>
      </c>
      <c r="AH256" s="235"/>
      <c r="AI256" s="234"/>
      <c r="AJ256" s="234"/>
      <c r="AK256" s="234"/>
      <c r="AL256" s="234"/>
      <c r="AM256" s="234">
        <f>G256-SUM(J256:AL256)</f>
        <v>0</v>
      </c>
      <c r="AN256" s="234"/>
      <c r="AO256" s="234"/>
      <c r="AP256" s="234"/>
      <c r="AQ256" s="234"/>
      <c r="AR256" s="234"/>
      <c r="AS256" s="233"/>
      <c r="AT256" s="235"/>
      <c r="AU256" s="234"/>
      <c r="AV256" s="234"/>
      <c r="AW256" s="234"/>
      <c r="AX256" s="234"/>
      <c r="AY256" s="234"/>
      <c r="AZ256" s="234"/>
      <c r="BA256" s="234"/>
      <c r="BB256" s="234"/>
      <c r="BC256" s="234"/>
      <c r="BD256" s="234"/>
      <c r="BE256" s="233"/>
      <c r="BF256" s="235"/>
      <c r="BG256" s="234"/>
      <c r="BH256" s="234"/>
      <c r="BI256" s="234"/>
      <c r="BJ256" s="234"/>
      <c r="BK256" s="234"/>
      <c r="BL256" s="234"/>
      <c r="BM256" s="234"/>
      <c r="BN256" s="234"/>
      <c r="BO256" s="234"/>
      <c r="BP256" s="234"/>
      <c r="BQ256" s="233"/>
      <c r="BR256" s="235"/>
      <c r="BS256" s="234"/>
      <c r="BT256" s="234"/>
      <c r="BU256" s="234"/>
      <c r="BV256" s="234"/>
      <c r="BW256" s="234"/>
      <c r="BX256" s="234"/>
      <c r="BY256" s="234"/>
      <c r="BZ256" s="234"/>
      <c r="CA256" s="234"/>
      <c r="CB256" s="234"/>
      <c r="CC256" s="239">
        <f>G256-SUM(H256:CB256)</f>
        <v>0</v>
      </c>
      <c r="CD256" s="41" t="s">
        <v>54</v>
      </c>
    </row>
    <row r="257" spans="1:86" ht="15">
      <c r="A257" s="45"/>
      <c r="B257" s="180" t="s">
        <v>487</v>
      </c>
      <c r="C257" s="181" t="s">
        <v>488</v>
      </c>
      <c r="D257" s="182" t="s">
        <v>64</v>
      </c>
      <c r="E257" s="334">
        <v>0</v>
      </c>
      <c r="F257" s="236"/>
      <c r="G257" s="189">
        <f t="shared" ref="G257" si="252">+SUM(H257:CC257)</f>
        <v>0</v>
      </c>
      <c r="H257" s="232"/>
      <c r="I257" s="233"/>
      <c r="J257" s="232"/>
      <c r="K257" s="234"/>
      <c r="L257" s="234"/>
      <c r="M257" s="234"/>
      <c r="N257" s="234"/>
      <c r="O257" s="234"/>
      <c r="P257" s="234"/>
      <c r="Q257" s="234"/>
      <c r="R257" s="234"/>
      <c r="S257" s="234"/>
      <c r="T257" s="234"/>
      <c r="U257" s="233"/>
      <c r="V257" s="232"/>
      <c r="W257" s="234"/>
      <c r="X257" s="234"/>
      <c r="Y257" s="234"/>
      <c r="Z257" s="234"/>
      <c r="AA257" s="234"/>
      <c r="AB257" s="234"/>
      <c r="AC257" s="234"/>
      <c r="AD257" s="234"/>
      <c r="AE257" s="234"/>
      <c r="AF257" s="234"/>
      <c r="AG257" s="233"/>
      <c r="AH257" s="235"/>
      <c r="AI257" s="234"/>
      <c r="AJ257" s="234"/>
      <c r="AK257" s="234"/>
      <c r="AL257" s="234"/>
      <c r="AM257" s="234"/>
      <c r="AN257" s="234"/>
      <c r="AO257" s="234"/>
      <c r="AP257" s="234"/>
      <c r="AQ257" s="234"/>
      <c r="AR257" s="234"/>
      <c r="AS257" s="233"/>
      <c r="AT257" s="235"/>
      <c r="AU257" s="234"/>
      <c r="AV257" s="234"/>
      <c r="AW257" s="234"/>
      <c r="AX257" s="234"/>
      <c r="AY257" s="234"/>
      <c r="AZ257" s="234"/>
      <c r="BA257" s="234"/>
      <c r="BB257" s="234"/>
      <c r="BC257" s="234"/>
      <c r="BD257" s="234"/>
      <c r="BE257" s="233"/>
      <c r="BF257" s="235"/>
      <c r="BG257" s="234"/>
      <c r="BH257" s="234"/>
      <c r="BI257" s="234"/>
      <c r="BJ257" s="234"/>
      <c r="BK257" s="234"/>
      <c r="BL257" s="234"/>
      <c r="BM257" s="234"/>
      <c r="BN257" s="234"/>
      <c r="BO257" s="234"/>
      <c r="BP257" s="234"/>
      <c r="BQ257" s="233"/>
      <c r="BR257" s="235"/>
      <c r="BS257" s="234"/>
      <c r="BT257" s="234"/>
      <c r="BU257" s="234"/>
      <c r="BV257" s="234"/>
      <c r="BW257" s="234"/>
      <c r="BX257" s="234"/>
      <c r="BY257" s="234"/>
      <c r="BZ257" s="234"/>
      <c r="CA257" s="234"/>
      <c r="CB257" s="234"/>
      <c r="CC257" s="233"/>
      <c r="CD257" s="41" t="s">
        <v>54</v>
      </c>
    </row>
    <row r="258" spans="1:86" ht="15">
      <c r="A258" s="179"/>
      <c r="B258" s="180" t="s">
        <v>489</v>
      </c>
      <c r="C258" s="181" t="s">
        <v>490</v>
      </c>
      <c r="D258" s="182" t="s">
        <v>92</v>
      </c>
      <c r="E258" s="334">
        <v>0</v>
      </c>
      <c r="F258" s="236"/>
      <c r="G258" s="178">
        <f>+E258*F258</f>
        <v>0</v>
      </c>
      <c r="H258" s="232"/>
      <c r="I258" s="233"/>
      <c r="J258" s="232"/>
      <c r="K258" s="234"/>
      <c r="L258" s="234"/>
      <c r="M258" s="234"/>
      <c r="N258" s="234"/>
      <c r="O258" s="234"/>
      <c r="P258" s="234"/>
      <c r="Q258" s="234"/>
      <c r="R258" s="234"/>
      <c r="S258" s="234"/>
      <c r="T258" s="234"/>
      <c r="U258" s="233">
        <f>G258/2.5</f>
        <v>0</v>
      </c>
      <c r="V258" s="232"/>
      <c r="W258" s="234"/>
      <c r="X258" s="234"/>
      <c r="Y258" s="234"/>
      <c r="Z258" s="234"/>
      <c r="AA258" s="234"/>
      <c r="AB258" s="234"/>
      <c r="AC258" s="234"/>
      <c r="AD258" s="234"/>
      <c r="AE258" s="234"/>
      <c r="AF258" s="234"/>
      <c r="AG258" s="233">
        <f>G258/2.5</f>
        <v>0</v>
      </c>
      <c r="AH258" s="235"/>
      <c r="AI258" s="234"/>
      <c r="AJ258" s="234"/>
      <c r="AK258" s="234"/>
      <c r="AL258" s="234"/>
      <c r="AM258" s="234">
        <f>G258-SUM(J258:AL258)</f>
        <v>0</v>
      </c>
      <c r="AN258" s="234"/>
      <c r="AO258" s="234"/>
      <c r="AP258" s="234"/>
      <c r="AQ258" s="234"/>
      <c r="AR258" s="234"/>
      <c r="AS258" s="233"/>
      <c r="AT258" s="235"/>
      <c r="AU258" s="234"/>
      <c r="AV258" s="234"/>
      <c r="AW258" s="234"/>
      <c r="AX258" s="234"/>
      <c r="AY258" s="234"/>
      <c r="AZ258" s="234"/>
      <c r="BA258" s="234"/>
      <c r="BB258" s="234"/>
      <c r="BC258" s="234"/>
      <c r="BD258" s="234"/>
      <c r="BE258" s="233"/>
      <c r="BF258" s="235"/>
      <c r="BG258" s="234"/>
      <c r="BH258" s="234"/>
      <c r="BI258" s="234"/>
      <c r="BJ258" s="234"/>
      <c r="BK258" s="234"/>
      <c r="BL258" s="234"/>
      <c r="BM258" s="234"/>
      <c r="BN258" s="234"/>
      <c r="BO258" s="234"/>
      <c r="BP258" s="234"/>
      <c r="BQ258" s="233"/>
      <c r="BR258" s="235"/>
      <c r="BS258" s="234"/>
      <c r="BT258" s="234"/>
      <c r="BU258" s="234"/>
      <c r="BV258" s="234"/>
      <c r="BW258" s="234"/>
      <c r="BX258" s="234"/>
      <c r="BY258" s="234"/>
      <c r="BZ258" s="234"/>
      <c r="CA258" s="234"/>
      <c r="CB258" s="234"/>
      <c r="CC258" s="239">
        <f>G258-SUM(H258:CB258)</f>
        <v>0</v>
      </c>
      <c r="CD258" s="41" t="s">
        <v>54</v>
      </c>
    </row>
    <row r="259" spans="1:86" ht="24.75" customHeight="1">
      <c r="A259" s="179"/>
      <c r="B259" s="180" t="s">
        <v>491</v>
      </c>
      <c r="C259" s="181" t="s">
        <v>492</v>
      </c>
      <c r="D259" s="182" t="s">
        <v>92</v>
      </c>
      <c r="E259" s="334">
        <v>0</v>
      </c>
      <c r="F259" s="236"/>
      <c r="G259" s="178">
        <f>+E259*F259</f>
        <v>0</v>
      </c>
      <c r="H259" s="232"/>
      <c r="I259" s="233"/>
      <c r="J259" s="232"/>
      <c r="K259" s="234"/>
      <c r="L259" s="234"/>
      <c r="M259" s="234"/>
      <c r="N259" s="234"/>
      <c r="O259" s="234"/>
      <c r="P259" s="234"/>
      <c r="Q259" s="234"/>
      <c r="R259" s="234"/>
      <c r="S259" s="234"/>
      <c r="T259" s="234"/>
      <c r="U259" s="233">
        <f>G259/2.5</f>
        <v>0</v>
      </c>
      <c r="V259" s="232"/>
      <c r="W259" s="234"/>
      <c r="X259" s="234"/>
      <c r="Y259" s="234"/>
      <c r="Z259" s="234"/>
      <c r="AA259" s="234"/>
      <c r="AB259" s="234"/>
      <c r="AC259" s="234"/>
      <c r="AD259" s="234"/>
      <c r="AE259" s="234"/>
      <c r="AF259" s="234"/>
      <c r="AG259" s="233">
        <f>G259/2.5</f>
        <v>0</v>
      </c>
      <c r="AH259" s="235"/>
      <c r="AI259" s="234"/>
      <c r="AJ259" s="234"/>
      <c r="AK259" s="234"/>
      <c r="AL259" s="234"/>
      <c r="AM259" s="234">
        <f>G259-SUM(J259:AL259)</f>
        <v>0</v>
      </c>
      <c r="AN259" s="234"/>
      <c r="AO259" s="234"/>
      <c r="AP259" s="234"/>
      <c r="AQ259" s="234"/>
      <c r="AR259" s="234"/>
      <c r="AS259" s="233"/>
      <c r="AT259" s="235"/>
      <c r="AU259" s="234"/>
      <c r="AV259" s="234"/>
      <c r="AW259" s="234"/>
      <c r="AX259" s="234"/>
      <c r="AY259" s="234"/>
      <c r="AZ259" s="234"/>
      <c r="BA259" s="234"/>
      <c r="BB259" s="234"/>
      <c r="BC259" s="234"/>
      <c r="BD259" s="234"/>
      <c r="BE259" s="233"/>
      <c r="BF259" s="235"/>
      <c r="BG259" s="234"/>
      <c r="BH259" s="234"/>
      <c r="BI259" s="234"/>
      <c r="BJ259" s="234"/>
      <c r="BK259" s="234"/>
      <c r="BL259" s="234"/>
      <c r="BM259" s="234"/>
      <c r="BN259" s="234"/>
      <c r="BO259" s="234"/>
      <c r="BP259" s="234"/>
      <c r="BQ259" s="233"/>
      <c r="BR259" s="235"/>
      <c r="BS259" s="234"/>
      <c r="BT259" s="234"/>
      <c r="BU259" s="234"/>
      <c r="BV259" s="234"/>
      <c r="BW259" s="234"/>
      <c r="BX259" s="234"/>
      <c r="BY259" s="234"/>
      <c r="BZ259" s="234"/>
      <c r="CA259" s="234"/>
      <c r="CB259" s="234"/>
      <c r="CC259" s="239">
        <f>G259-SUM(H259:CB259)</f>
        <v>0</v>
      </c>
      <c r="CD259" s="41" t="s">
        <v>54</v>
      </c>
    </row>
    <row r="260" spans="1:86" ht="15">
      <c r="A260" s="179"/>
      <c r="B260" s="75" t="s">
        <v>493</v>
      </c>
      <c r="C260" s="131" t="s">
        <v>494</v>
      </c>
      <c r="D260" s="141" t="s">
        <v>92</v>
      </c>
      <c r="E260" s="266">
        <v>1</v>
      </c>
      <c r="F260" s="223"/>
      <c r="G260" s="76">
        <f t="shared" ref="G260" si="253">+E260*F260</f>
        <v>0</v>
      </c>
      <c r="H260" s="237"/>
      <c r="I260" s="239"/>
      <c r="J260" s="237"/>
      <c r="K260" s="238"/>
      <c r="L260" s="238"/>
      <c r="M260" s="238"/>
      <c r="N260" s="238"/>
      <c r="O260" s="238"/>
      <c r="P260" s="238"/>
      <c r="Q260" s="238"/>
      <c r="R260" s="238"/>
      <c r="S260" s="238"/>
      <c r="T260" s="238"/>
      <c r="U260" s="239">
        <f>G260/6</f>
        <v>0</v>
      </c>
      <c r="V260" s="237"/>
      <c r="W260" s="238"/>
      <c r="X260" s="238"/>
      <c r="Y260" s="238"/>
      <c r="Z260" s="238"/>
      <c r="AA260" s="238"/>
      <c r="AB260" s="238"/>
      <c r="AC260" s="238"/>
      <c r="AD260" s="238"/>
      <c r="AE260" s="238"/>
      <c r="AF260" s="238"/>
      <c r="AG260" s="239">
        <f>G260/6</f>
        <v>0</v>
      </c>
      <c r="AH260" s="240"/>
      <c r="AI260" s="238"/>
      <c r="AJ260" s="238"/>
      <c r="AK260" s="238"/>
      <c r="AL260" s="238"/>
      <c r="AM260" s="238"/>
      <c r="AN260" s="238"/>
      <c r="AO260" s="238"/>
      <c r="AP260" s="238"/>
      <c r="AQ260" s="238"/>
      <c r="AR260" s="238"/>
      <c r="AS260" s="239">
        <f>G260/6</f>
        <v>0</v>
      </c>
      <c r="AT260" s="240"/>
      <c r="AU260" s="238"/>
      <c r="AV260" s="238"/>
      <c r="AW260" s="238"/>
      <c r="AX260" s="238"/>
      <c r="AY260" s="238"/>
      <c r="AZ260" s="238"/>
      <c r="BA260" s="238"/>
      <c r="BB260" s="238"/>
      <c r="BC260" s="238"/>
      <c r="BD260" s="238"/>
      <c r="BE260" s="239">
        <f>G260/6</f>
        <v>0</v>
      </c>
      <c r="BF260" s="240"/>
      <c r="BG260" s="238"/>
      <c r="BH260" s="238"/>
      <c r="BI260" s="238"/>
      <c r="BJ260" s="238"/>
      <c r="BK260" s="238"/>
      <c r="BL260" s="238"/>
      <c r="BM260" s="238"/>
      <c r="BN260" s="238"/>
      <c r="BO260" s="238"/>
      <c r="BP260" s="238"/>
      <c r="BQ260" s="239">
        <f>G260/6</f>
        <v>0</v>
      </c>
      <c r="BR260" s="240"/>
      <c r="BS260" s="238"/>
      <c r="BT260" s="238"/>
      <c r="BU260" s="238"/>
      <c r="BV260" s="238"/>
      <c r="BW260" s="238"/>
      <c r="BX260" s="238"/>
      <c r="BY260" s="238"/>
      <c r="BZ260" s="238"/>
      <c r="CA260" s="238"/>
      <c r="CB260" s="238"/>
      <c r="CC260" s="239">
        <f>G260-SUM(H260:CB260)</f>
        <v>0</v>
      </c>
      <c r="CD260" s="41" t="s">
        <v>54</v>
      </c>
    </row>
    <row r="261" spans="1:86" ht="30">
      <c r="A261" s="179"/>
      <c r="B261" s="75" t="s">
        <v>495</v>
      </c>
      <c r="C261" s="131" t="s">
        <v>496</v>
      </c>
      <c r="D261" s="141" t="s">
        <v>92</v>
      </c>
      <c r="E261" s="266">
        <v>1</v>
      </c>
      <c r="F261" s="223"/>
      <c r="G261" s="76">
        <f>+E261*F261</f>
        <v>0</v>
      </c>
      <c r="H261" s="237"/>
      <c r="I261" s="239"/>
      <c r="J261" s="237"/>
      <c r="K261" s="238"/>
      <c r="L261" s="238"/>
      <c r="M261" s="238"/>
      <c r="N261" s="238"/>
      <c r="O261" s="238"/>
      <c r="P261" s="238"/>
      <c r="Q261" s="238"/>
      <c r="R261" s="238"/>
      <c r="S261" s="238"/>
      <c r="T261" s="238"/>
      <c r="U261" s="239">
        <f>G261/6</f>
        <v>0</v>
      </c>
      <c r="V261" s="237"/>
      <c r="W261" s="238"/>
      <c r="X261" s="238"/>
      <c r="Y261" s="238"/>
      <c r="Z261" s="238"/>
      <c r="AA261" s="238"/>
      <c r="AB261" s="238"/>
      <c r="AC261" s="238"/>
      <c r="AD261" s="238"/>
      <c r="AE261" s="238"/>
      <c r="AF261" s="238"/>
      <c r="AG261" s="239">
        <f>G261/6</f>
        <v>0</v>
      </c>
      <c r="AH261" s="240"/>
      <c r="AI261" s="238"/>
      <c r="AJ261" s="238"/>
      <c r="AK261" s="238"/>
      <c r="AL261" s="238"/>
      <c r="AM261" s="238"/>
      <c r="AN261" s="238"/>
      <c r="AO261" s="238"/>
      <c r="AP261" s="238"/>
      <c r="AQ261" s="238"/>
      <c r="AR261" s="238"/>
      <c r="AS261" s="239">
        <f>G261/6</f>
        <v>0</v>
      </c>
      <c r="AT261" s="240"/>
      <c r="AU261" s="238"/>
      <c r="AV261" s="238"/>
      <c r="AW261" s="238"/>
      <c r="AX261" s="238"/>
      <c r="AY261" s="238"/>
      <c r="AZ261" s="238"/>
      <c r="BA261" s="238"/>
      <c r="BB261" s="238"/>
      <c r="BC261" s="238"/>
      <c r="BD261" s="238"/>
      <c r="BE261" s="239">
        <f>G261/6</f>
        <v>0</v>
      </c>
      <c r="BF261" s="240"/>
      <c r="BG261" s="238"/>
      <c r="BH261" s="238"/>
      <c r="BI261" s="238"/>
      <c r="BJ261" s="238"/>
      <c r="BK261" s="238"/>
      <c r="BL261" s="238"/>
      <c r="BM261" s="238"/>
      <c r="BN261" s="238"/>
      <c r="BO261" s="238"/>
      <c r="BP261" s="238"/>
      <c r="BQ261" s="239">
        <f>G261/6</f>
        <v>0</v>
      </c>
      <c r="BR261" s="240"/>
      <c r="BS261" s="238"/>
      <c r="BT261" s="238"/>
      <c r="BU261" s="238"/>
      <c r="BV261" s="238"/>
      <c r="BW261" s="238"/>
      <c r="BX261" s="238"/>
      <c r="BY261" s="238"/>
      <c r="BZ261" s="238"/>
      <c r="CA261" s="238"/>
      <c r="CB261" s="238"/>
      <c r="CC261" s="239">
        <f>G261-SUM(H261:CB261)</f>
        <v>0</v>
      </c>
      <c r="CD261" s="41" t="s">
        <v>54</v>
      </c>
      <c r="CH261" s="310"/>
    </row>
    <row r="262" spans="1:86" ht="15">
      <c r="A262" s="179"/>
      <c r="B262" s="123" t="s">
        <v>497</v>
      </c>
      <c r="C262" s="153" t="s">
        <v>498</v>
      </c>
      <c r="D262" s="125"/>
      <c r="E262" s="328"/>
      <c r="F262" s="264"/>
      <c r="G262" s="126">
        <f>SUM(G263:G277)</f>
        <v>0</v>
      </c>
      <c r="H262" s="127">
        <f>SUM(H263:H277)</f>
        <v>0</v>
      </c>
      <c r="I262" s="128">
        <f t="shared" ref="I262:BT262" si="254">SUM(I263:I277)</f>
        <v>0</v>
      </c>
      <c r="J262" s="127">
        <f t="shared" si="254"/>
        <v>0</v>
      </c>
      <c r="K262" s="129">
        <f t="shared" si="254"/>
        <v>0</v>
      </c>
      <c r="L262" s="129">
        <f t="shared" si="254"/>
        <v>0</v>
      </c>
      <c r="M262" s="129">
        <f t="shared" si="254"/>
        <v>0</v>
      </c>
      <c r="N262" s="129">
        <f t="shared" si="254"/>
        <v>0</v>
      </c>
      <c r="O262" s="129">
        <f t="shared" si="254"/>
        <v>0</v>
      </c>
      <c r="P262" s="129">
        <f t="shared" si="254"/>
        <v>0</v>
      </c>
      <c r="Q262" s="129">
        <f>SUM(Q263:Q277)</f>
        <v>0</v>
      </c>
      <c r="R262" s="129">
        <f t="shared" si="254"/>
        <v>0</v>
      </c>
      <c r="S262" s="129">
        <f t="shared" si="254"/>
        <v>0</v>
      </c>
      <c r="T262" s="129">
        <f t="shared" si="254"/>
        <v>0</v>
      </c>
      <c r="U262" s="128">
        <f t="shared" si="254"/>
        <v>0</v>
      </c>
      <c r="V262" s="127">
        <f t="shared" si="254"/>
        <v>0</v>
      </c>
      <c r="W262" s="129">
        <f t="shared" si="254"/>
        <v>0</v>
      </c>
      <c r="X262" s="129">
        <f t="shared" si="254"/>
        <v>0</v>
      </c>
      <c r="Y262" s="129">
        <f t="shared" si="254"/>
        <v>0</v>
      </c>
      <c r="Z262" s="129">
        <f t="shared" si="254"/>
        <v>0</v>
      </c>
      <c r="AA262" s="129">
        <f t="shared" si="254"/>
        <v>0</v>
      </c>
      <c r="AB262" s="129">
        <f t="shared" si="254"/>
        <v>0</v>
      </c>
      <c r="AC262" s="129">
        <f t="shared" si="254"/>
        <v>0</v>
      </c>
      <c r="AD262" s="129">
        <f t="shared" si="254"/>
        <v>0</v>
      </c>
      <c r="AE262" s="129">
        <f t="shared" si="254"/>
        <v>0</v>
      </c>
      <c r="AF262" s="129">
        <f t="shared" si="254"/>
        <v>0</v>
      </c>
      <c r="AG262" s="128">
        <f t="shared" si="254"/>
        <v>0</v>
      </c>
      <c r="AH262" s="130">
        <f t="shared" si="254"/>
        <v>0</v>
      </c>
      <c r="AI262" s="129">
        <f t="shared" si="254"/>
        <v>0</v>
      </c>
      <c r="AJ262" s="129">
        <f t="shared" si="254"/>
        <v>0</v>
      </c>
      <c r="AK262" s="129">
        <f t="shared" si="254"/>
        <v>0</v>
      </c>
      <c r="AL262" s="129">
        <f t="shared" si="254"/>
        <v>0</v>
      </c>
      <c r="AM262" s="129">
        <f t="shared" si="254"/>
        <v>0</v>
      </c>
      <c r="AN262" s="129">
        <f t="shared" si="254"/>
        <v>0</v>
      </c>
      <c r="AO262" s="129">
        <f t="shared" si="254"/>
        <v>0</v>
      </c>
      <c r="AP262" s="129">
        <f t="shared" si="254"/>
        <v>0</v>
      </c>
      <c r="AQ262" s="129">
        <f t="shared" si="254"/>
        <v>0</v>
      </c>
      <c r="AR262" s="129">
        <f t="shared" si="254"/>
        <v>0</v>
      </c>
      <c r="AS262" s="128">
        <f t="shared" si="254"/>
        <v>0</v>
      </c>
      <c r="AT262" s="130">
        <f t="shared" si="254"/>
        <v>0</v>
      </c>
      <c r="AU262" s="129">
        <f t="shared" si="254"/>
        <v>0</v>
      </c>
      <c r="AV262" s="129">
        <f t="shared" si="254"/>
        <v>0</v>
      </c>
      <c r="AW262" s="129">
        <f t="shared" si="254"/>
        <v>0</v>
      </c>
      <c r="AX262" s="129">
        <f t="shared" si="254"/>
        <v>0</v>
      </c>
      <c r="AY262" s="129">
        <f t="shared" si="254"/>
        <v>0</v>
      </c>
      <c r="AZ262" s="129">
        <f t="shared" si="254"/>
        <v>0</v>
      </c>
      <c r="BA262" s="129">
        <f t="shared" si="254"/>
        <v>0</v>
      </c>
      <c r="BB262" s="129">
        <f t="shared" si="254"/>
        <v>0</v>
      </c>
      <c r="BC262" s="129">
        <f t="shared" si="254"/>
        <v>0</v>
      </c>
      <c r="BD262" s="129">
        <f t="shared" si="254"/>
        <v>0</v>
      </c>
      <c r="BE262" s="128">
        <f t="shared" si="254"/>
        <v>0</v>
      </c>
      <c r="BF262" s="130">
        <f t="shared" si="254"/>
        <v>0</v>
      </c>
      <c r="BG262" s="129">
        <f t="shared" si="254"/>
        <v>0</v>
      </c>
      <c r="BH262" s="129">
        <f t="shared" si="254"/>
        <v>0</v>
      </c>
      <c r="BI262" s="129">
        <f t="shared" si="254"/>
        <v>0</v>
      </c>
      <c r="BJ262" s="129">
        <f t="shared" si="254"/>
        <v>0</v>
      </c>
      <c r="BK262" s="129">
        <f t="shared" si="254"/>
        <v>0</v>
      </c>
      <c r="BL262" s="129">
        <f t="shared" si="254"/>
        <v>0</v>
      </c>
      <c r="BM262" s="129">
        <f t="shared" si="254"/>
        <v>0</v>
      </c>
      <c r="BN262" s="129">
        <f t="shared" si="254"/>
        <v>0</v>
      </c>
      <c r="BO262" s="129">
        <f t="shared" si="254"/>
        <v>0</v>
      </c>
      <c r="BP262" s="129">
        <f t="shared" si="254"/>
        <v>0</v>
      </c>
      <c r="BQ262" s="128">
        <f t="shared" si="254"/>
        <v>0</v>
      </c>
      <c r="BR262" s="130">
        <f t="shared" si="254"/>
        <v>0</v>
      </c>
      <c r="BS262" s="129">
        <f t="shared" si="254"/>
        <v>0</v>
      </c>
      <c r="BT262" s="129">
        <f t="shared" si="254"/>
        <v>0</v>
      </c>
      <c r="BU262" s="129">
        <f t="shared" ref="BU262:CC262" si="255">SUM(BU263:BU277)</f>
        <v>0</v>
      </c>
      <c r="BV262" s="129">
        <f t="shared" si="255"/>
        <v>0</v>
      </c>
      <c r="BW262" s="129">
        <f t="shared" si="255"/>
        <v>0</v>
      </c>
      <c r="BX262" s="129">
        <f t="shared" si="255"/>
        <v>0</v>
      </c>
      <c r="BY262" s="129">
        <f t="shared" si="255"/>
        <v>0</v>
      </c>
      <c r="BZ262" s="129">
        <f t="shared" si="255"/>
        <v>0</v>
      </c>
      <c r="CA262" s="129">
        <f t="shared" si="255"/>
        <v>0</v>
      </c>
      <c r="CB262" s="129">
        <f t="shared" si="255"/>
        <v>0</v>
      </c>
      <c r="CC262" s="128">
        <f t="shared" si="255"/>
        <v>0</v>
      </c>
      <c r="CD262" s="41" t="s">
        <v>54</v>
      </c>
    </row>
    <row r="263" spans="1:86" ht="30">
      <c r="A263" s="179"/>
      <c r="B263" s="180" t="s">
        <v>499</v>
      </c>
      <c r="C263" s="181" t="s">
        <v>500</v>
      </c>
      <c r="D263" s="182" t="s">
        <v>243</v>
      </c>
      <c r="E263" s="334">
        <v>0</v>
      </c>
      <c r="F263" s="236"/>
      <c r="G263" s="178">
        <f t="shared" ref="G263:G277" si="256">+E263*F263</f>
        <v>0</v>
      </c>
      <c r="H263" s="232"/>
      <c r="I263" s="233"/>
      <c r="J263" s="232"/>
      <c r="K263" s="234"/>
      <c r="L263" s="234"/>
      <c r="M263" s="234"/>
      <c r="N263" s="234"/>
      <c r="O263" s="234"/>
      <c r="P263" s="234"/>
      <c r="Q263" s="234"/>
      <c r="R263" s="234"/>
      <c r="S263" s="234"/>
      <c r="T263" s="234"/>
      <c r="U263" s="233"/>
      <c r="V263" s="232"/>
      <c r="W263" s="234"/>
      <c r="X263" s="234"/>
      <c r="Y263" s="234"/>
      <c r="Z263" s="234"/>
      <c r="AA263" s="234"/>
      <c r="AB263" s="234"/>
      <c r="AC263" s="234"/>
      <c r="AD263" s="234"/>
      <c r="AE263" s="234"/>
      <c r="AF263" s="234"/>
      <c r="AG263" s="233"/>
      <c r="AH263" s="235"/>
      <c r="AI263" s="234"/>
      <c r="AJ263" s="234"/>
      <c r="AK263" s="234"/>
      <c r="AL263" s="234"/>
      <c r="AM263" s="234"/>
      <c r="AN263" s="234"/>
      <c r="AO263" s="234"/>
      <c r="AP263" s="234"/>
      <c r="AQ263" s="234"/>
      <c r="AR263" s="234"/>
      <c r="AS263" s="233"/>
      <c r="AT263" s="235"/>
      <c r="AU263" s="234"/>
      <c r="AV263" s="234"/>
      <c r="AW263" s="234"/>
      <c r="AX263" s="234"/>
      <c r="AY263" s="234"/>
      <c r="AZ263" s="234"/>
      <c r="BA263" s="234"/>
      <c r="BB263" s="234"/>
      <c r="BC263" s="234"/>
      <c r="BD263" s="234"/>
      <c r="BE263" s="233"/>
      <c r="BF263" s="235"/>
      <c r="BG263" s="234"/>
      <c r="BH263" s="234"/>
      <c r="BI263" s="234"/>
      <c r="BJ263" s="234"/>
      <c r="BK263" s="234"/>
      <c r="BL263" s="234"/>
      <c r="BM263" s="234"/>
      <c r="BN263" s="234"/>
      <c r="BO263" s="234"/>
      <c r="BP263" s="234"/>
      <c r="BQ263" s="233"/>
      <c r="BR263" s="235"/>
      <c r="BS263" s="234"/>
      <c r="BT263" s="234"/>
      <c r="BU263" s="234"/>
      <c r="BV263" s="234"/>
      <c r="BW263" s="234"/>
      <c r="BX263" s="234"/>
      <c r="BY263" s="234"/>
      <c r="BZ263" s="234"/>
      <c r="CA263" s="234"/>
      <c r="CB263" s="234"/>
      <c r="CC263" s="239">
        <f t="shared" ref="CC263:CC277" si="257">G263-SUM(H263:CB263)</f>
        <v>0</v>
      </c>
      <c r="CD263" s="41" t="s">
        <v>54</v>
      </c>
    </row>
    <row r="264" spans="1:86" ht="15">
      <c r="A264" s="179"/>
      <c r="B264" s="180" t="s">
        <v>502</v>
      </c>
      <c r="C264" s="181" t="s">
        <v>503</v>
      </c>
      <c r="D264" s="182" t="s">
        <v>243</v>
      </c>
      <c r="E264" s="334">
        <v>0</v>
      </c>
      <c r="F264" s="236"/>
      <c r="G264" s="178">
        <f t="shared" si="256"/>
        <v>0</v>
      </c>
      <c r="H264" s="232"/>
      <c r="I264" s="233"/>
      <c r="J264" s="232"/>
      <c r="K264" s="234"/>
      <c r="L264" s="234"/>
      <c r="M264" s="234"/>
      <c r="N264" s="234"/>
      <c r="O264" s="234"/>
      <c r="P264" s="234"/>
      <c r="Q264" s="234"/>
      <c r="R264" s="234"/>
      <c r="S264" s="234"/>
      <c r="T264" s="234"/>
      <c r="U264" s="233"/>
      <c r="V264" s="232"/>
      <c r="W264" s="234"/>
      <c r="X264" s="234"/>
      <c r="Y264" s="234"/>
      <c r="Z264" s="234"/>
      <c r="AA264" s="234"/>
      <c r="AB264" s="234"/>
      <c r="AC264" s="234"/>
      <c r="AD264" s="234"/>
      <c r="AE264" s="234"/>
      <c r="AF264" s="234"/>
      <c r="AG264" s="233"/>
      <c r="AH264" s="235"/>
      <c r="AI264" s="234"/>
      <c r="AJ264" s="234"/>
      <c r="AK264" s="234"/>
      <c r="AL264" s="234"/>
      <c r="AM264" s="234"/>
      <c r="AN264" s="234"/>
      <c r="AO264" s="234"/>
      <c r="AP264" s="234"/>
      <c r="AQ264" s="234"/>
      <c r="AR264" s="234"/>
      <c r="AS264" s="233"/>
      <c r="AT264" s="235"/>
      <c r="AU264" s="234"/>
      <c r="AV264" s="234"/>
      <c r="AW264" s="234"/>
      <c r="AX264" s="234"/>
      <c r="AY264" s="234"/>
      <c r="AZ264" s="234"/>
      <c r="BA264" s="234"/>
      <c r="BB264" s="234"/>
      <c r="BC264" s="234"/>
      <c r="BD264" s="234"/>
      <c r="BE264" s="233"/>
      <c r="BF264" s="235"/>
      <c r="BG264" s="234"/>
      <c r="BH264" s="234"/>
      <c r="BI264" s="234"/>
      <c r="BJ264" s="234"/>
      <c r="BK264" s="234"/>
      <c r="BL264" s="234"/>
      <c r="BM264" s="234"/>
      <c r="BN264" s="234"/>
      <c r="BO264" s="234"/>
      <c r="BP264" s="234"/>
      <c r="BQ264" s="233"/>
      <c r="BR264" s="235"/>
      <c r="BS264" s="234"/>
      <c r="BT264" s="234"/>
      <c r="BU264" s="234"/>
      <c r="BV264" s="234"/>
      <c r="BW264" s="234"/>
      <c r="BX264" s="234"/>
      <c r="BY264" s="234"/>
      <c r="BZ264" s="234"/>
      <c r="CA264" s="234"/>
      <c r="CB264" s="234"/>
      <c r="CC264" s="239">
        <f t="shared" si="257"/>
        <v>0</v>
      </c>
      <c r="CD264" s="41" t="s">
        <v>54</v>
      </c>
    </row>
    <row r="265" spans="1:86" ht="15">
      <c r="A265" s="179"/>
      <c r="B265" s="180" t="s">
        <v>504</v>
      </c>
      <c r="C265" s="181" t="s">
        <v>505</v>
      </c>
      <c r="D265" s="182" t="s">
        <v>243</v>
      </c>
      <c r="E265" s="334">
        <v>0</v>
      </c>
      <c r="F265" s="236"/>
      <c r="G265" s="178">
        <f t="shared" si="256"/>
        <v>0</v>
      </c>
      <c r="H265" s="232"/>
      <c r="I265" s="233"/>
      <c r="J265" s="232"/>
      <c r="K265" s="234"/>
      <c r="L265" s="234"/>
      <c r="M265" s="234"/>
      <c r="N265" s="234"/>
      <c r="O265" s="234"/>
      <c r="P265" s="234"/>
      <c r="Q265" s="234"/>
      <c r="R265" s="234"/>
      <c r="S265" s="234"/>
      <c r="T265" s="234"/>
      <c r="U265" s="233"/>
      <c r="V265" s="232"/>
      <c r="W265" s="234"/>
      <c r="X265" s="234"/>
      <c r="Y265" s="234"/>
      <c r="Z265" s="234"/>
      <c r="AA265" s="234"/>
      <c r="AB265" s="234"/>
      <c r="AC265" s="234"/>
      <c r="AD265" s="234"/>
      <c r="AE265" s="234"/>
      <c r="AF265" s="234"/>
      <c r="AG265" s="233"/>
      <c r="AH265" s="235"/>
      <c r="AI265" s="234"/>
      <c r="AJ265" s="234"/>
      <c r="AK265" s="234"/>
      <c r="AL265" s="234"/>
      <c r="AM265" s="234"/>
      <c r="AN265" s="234"/>
      <c r="AO265" s="234"/>
      <c r="AP265" s="234"/>
      <c r="AQ265" s="234"/>
      <c r="AR265" s="234"/>
      <c r="AS265" s="233"/>
      <c r="AT265" s="235"/>
      <c r="AU265" s="234"/>
      <c r="AV265" s="234"/>
      <c r="AW265" s="234"/>
      <c r="AX265" s="234"/>
      <c r="AY265" s="234"/>
      <c r="AZ265" s="234"/>
      <c r="BA265" s="234"/>
      <c r="BB265" s="234"/>
      <c r="BC265" s="234"/>
      <c r="BD265" s="234"/>
      <c r="BE265" s="233"/>
      <c r="BF265" s="235"/>
      <c r="BG265" s="234"/>
      <c r="BH265" s="234"/>
      <c r="BI265" s="234"/>
      <c r="BJ265" s="234"/>
      <c r="BK265" s="234"/>
      <c r="BL265" s="234"/>
      <c r="BM265" s="234"/>
      <c r="BN265" s="234"/>
      <c r="BO265" s="234"/>
      <c r="BP265" s="234"/>
      <c r="BQ265" s="233"/>
      <c r="BR265" s="235"/>
      <c r="BS265" s="234"/>
      <c r="BT265" s="234"/>
      <c r="BU265" s="234"/>
      <c r="BV265" s="234"/>
      <c r="BW265" s="234"/>
      <c r="BX265" s="234"/>
      <c r="BY265" s="234"/>
      <c r="BZ265" s="234"/>
      <c r="CA265" s="234"/>
      <c r="CB265" s="234"/>
      <c r="CC265" s="239">
        <f t="shared" si="257"/>
        <v>0</v>
      </c>
      <c r="CD265" s="41" t="s">
        <v>54</v>
      </c>
    </row>
    <row r="266" spans="1:86" ht="30">
      <c r="A266" s="179"/>
      <c r="B266" s="180" t="s">
        <v>506</v>
      </c>
      <c r="C266" s="181" t="s">
        <v>507</v>
      </c>
      <c r="D266" s="182" t="s">
        <v>243</v>
      </c>
      <c r="E266" s="334">
        <v>0</v>
      </c>
      <c r="F266" s="236"/>
      <c r="G266" s="178">
        <f t="shared" si="256"/>
        <v>0</v>
      </c>
      <c r="H266" s="232"/>
      <c r="I266" s="233"/>
      <c r="J266" s="232"/>
      <c r="K266" s="234"/>
      <c r="L266" s="234"/>
      <c r="M266" s="234"/>
      <c r="N266" s="234"/>
      <c r="O266" s="234"/>
      <c r="P266" s="234"/>
      <c r="Q266" s="234"/>
      <c r="R266" s="234"/>
      <c r="S266" s="234"/>
      <c r="T266" s="234"/>
      <c r="U266" s="233"/>
      <c r="V266" s="232"/>
      <c r="W266" s="234"/>
      <c r="X266" s="234"/>
      <c r="Y266" s="234"/>
      <c r="Z266" s="234"/>
      <c r="AA266" s="234"/>
      <c r="AB266" s="234"/>
      <c r="AC266" s="234"/>
      <c r="AD266" s="234"/>
      <c r="AE266" s="234"/>
      <c r="AF266" s="234"/>
      <c r="AG266" s="233"/>
      <c r="AH266" s="235"/>
      <c r="AI266" s="234"/>
      <c r="AJ266" s="234"/>
      <c r="AK266" s="234"/>
      <c r="AL266" s="234"/>
      <c r="AM266" s="234"/>
      <c r="AN266" s="234"/>
      <c r="AO266" s="234"/>
      <c r="AP266" s="234"/>
      <c r="AQ266" s="234"/>
      <c r="AR266" s="234"/>
      <c r="AS266" s="233"/>
      <c r="AT266" s="235"/>
      <c r="AU266" s="234"/>
      <c r="AV266" s="234"/>
      <c r="AW266" s="234"/>
      <c r="AX266" s="234"/>
      <c r="AY266" s="234"/>
      <c r="AZ266" s="234"/>
      <c r="BA266" s="234"/>
      <c r="BB266" s="234"/>
      <c r="BC266" s="234"/>
      <c r="BD266" s="234"/>
      <c r="BE266" s="233"/>
      <c r="BF266" s="235"/>
      <c r="BG266" s="234"/>
      <c r="BH266" s="234"/>
      <c r="BI266" s="234"/>
      <c r="BJ266" s="234"/>
      <c r="BK266" s="234"/>
      <c r="BL266" s="234"/>
      <c r="BM266" s="234"/>
      <c r="BN266" s="234"/>
      <c r="BO266" s="234"/>
      <c r="BP266" s="234"/>
      <c r="BQ266" s="233"/>
      <c r="BR266" s="235"/>
      <c r="BS266" s="234"/>
      <c r="BT266" s="234"/>
      <c r="BU266" s="234"/>
      <c r="BV266" s="234"/>
      <c r="BW266" s="234"/>
      <c r="BX266" s="234"/>
      <c r="BY266" s="234"/>
      <c r="BZ266" s="234"/>
      <c r="CA266" s="234"/>
      <c r="CB266" s="234"/>
      <c r="CC266" s="239">
        <f t="shared" si="257"/>
        <v>0</v>
      </c>
      <c r="CD266" s="41" t="s">
        <v>54</v>
      </c>
    </row>
    <row r="267" spans="1:86" ht="15">
      <c r="A267" s="179"/>
      <c r="B267" s="180" t="s">
        <v>508</v>
      </c>
      <c r="C267" s="181" t="s">
        <v>509</v>
      </c>
      <c r="D267" s="182" t="s">
        <v>243</v>
      </c>
      <c r="E267" s="334">
        <v>0</v>
      </c>
      <c r="F267" s="236"/>
      <c r="G267" s="178">
        <f t="shared" si="256"/>
        <v>0</v>
      </c>
      <c r="H267" s="232"/>
      <c r="I267" s="233"/>
      <c r="J267" s="232"/>
      <c r="K267" s="234"/>
      <c r="L267" s="234"/>
      <c r="M267" s="234"/>
      <c r="N267" s="234"/>
      <c r="O267" s="234"/>
      <c r="P267" s="234"/>
      <c r="Q267" s="234"/>
      <c r="R267" s="234"/>
      <c r="S267" s="234"/>
      <c r="T267" s="234"/>
      <c r="U267" s="233"/>
      <c r="V267" s="232"/>
      <c r="W267" s="234"/>
      <c r="X267" s="234"/>
      <c r="Y267" s="234"/>
      <c r="Z267" s="234"/>
      <c r="AA267" s="234"/>
      <c r="AB267" s="234"/>
      <c r="AC267" s="234"/>
      <c r="AD267" s="234"/>
      <c r="AE267" s="234"/>
      <c r="AF267" s="234"/>
      <c r="AG267" s="233"/>
      <c r="AH267" s="235"/>
      <c r="AI267" s="234"/>
      <c r="AJ267" s="234"/>
      <c r="AK267" s="234"/>
      <c r="AL267" s="234"/>
      <c r="AM267" s="234"/>
      <c r="AN267" s="234"/>
      <c r="AO267" s="234"/>
      <c r="AP267" s="234"/>
      <c r="AQ267" s="234"/>
      <c r="AR267" s="234"/>
      <c r="AS267" s="233"/>
      <c r="AT267" s="235"/>
      <c r="AU267" s="234"/>
      <c r="AV267" s="234"/>
      <c r="AW267" s="234"/>
      <c r="AX267" s="234"/>
      <c r="AY267" s="234"/>
      <c r="AZ267" s="234"/>
      <c r="BA267" s="234"/>
      <c r="BB267" s="234"/>
      <c r="BC267" s="234"/>
      <c r="BD267" s="234"/>
      <c r="BE267" s="233"/>
      <c r="BF267" s="235"/>
      <c r="BG267" s="234"/>
      <c r="BH267" s="234"/>
      <c r="BI267" s="234"/>
      <c r="BJ267" s="234"/>
      <c r="BK267" s="234"/>
      <c r="BL267" s="234"/>
      <c r="BM267" s="234"/>
      <c r="BN267" s="234"/>
      <c r="BO267" s="234"/>
      <c r="BP267" s="234"/>
      <c r="BQ267" s="233"/>
      <c r="BR267" s="235"/>
      <c r="BS267" s="234"/>
      <c r="BT267" s="234"/>
      <c r="BU267" s="234"/>
      <c r="BV267" s="234"/>
      <c r="BW267" s="234"/>
      <c r="BX267" s="234"/>
      <c r="BY267" s="234"/>
      <c r="BZ267" s="234"/>
      <c r="CA267" s="234"/>
      <c r="CB267" s="234"/>
      <c r="CC267" s="239">
        <f t="shared" si="257"/>
        <v>0</v>
      </c>
      <c r="CD267" s="41" t="s">
        <v>54</v>
      </c>
    </row>
    <row r="268" spans="1:86" ht="15">
      <c r="A268" s="179"/>
      <c r="B268" s="180" t="s">
        <v>510</v>
      </c>
      <c r="C268" s="181" t="s">
        <v>436</v>
      </c>
      <c r="D268" s="182" t="s">
        <v>92</v>
      </c>
      <c r="E268" s="334">
        <v>0</v>
      </c>
      <c r="F268" s="236"/>
      <c r="G268" s="178">
        <f t="shared" si="256"/>
        <v>0</v>
      </c>
      <c r="H268" s="232"/>
      <c r="I268" s="233"/>
      <c r="J268" s="232"/>
      <c r="K268" s="234"/>
      <c r="L268" s="234"/>
      <c r="M268" s="234"/>
      <c r="N268" s="234"/>
      <c r="O268" s="234"/>
      <c r="P268" s="234"/>
      <c r="Q268" s="234"/>
      <c r="R268" s="234"/>
      <c r="S268" s="234"/>
      <c r="T268" s="234"/>
      <c r="U268" s="233">
        <f>G268/2.5</f>
        <v>0</v>
      </c>
      <c r="V268" s="232"/>
      <c r="W268" s="234"/>
      <c r="X268" s="234"/>
      <c r="Y268" s="234"/>
      <c r="Z268" s="234"/>
      <c r="AA268" s="234"/>
      <c r="AB268" s="234"/>
      <c r="AC268" s="234"/>
      <c r="AD268" s="234"/>
      <c r="AE268" s="234"/>
      <c r="AF268" s="234"/>
      <c r="AG268" s="233">
        <f>G268/2.5</f>
        <v>0</v>
      </c>
      <c r="AH268" s="235"/>
      <c r="AI268" s="234"/>
      <c r="AJ268" s="234"/>
      <c r="AK268" s="234"/>
      <c r="AL268" s="234"/>
      <c r="AM268" s="234">
        <f>G268-SUM(J268:AL268)</f>
        <v>0</v>
      </c>
      <c r="AN268" s="234"/>
      <c r="AO268" s="234"/>
      <c r="AP268" s="234"/>
      <c r="AQ268" s="234"/>
      <c r="AR268" s="234"/>
      <c r="AS268" s="233"/>
      <c r="AT268" s="235"/>
      <c r="AU268" s="234"/>
      <c r="AV268" s="234"/>
      <c r="AW268" s="234"/>
      <c r="AX268" s="234"/>
      <c r="AY268" s="234"/>
      <c r="AZ268" s="234"/>
      <c r="BA268" s="234"/>
      <c r="BB268" s="234"/>
      <c r="BC268" s="234"/>
      <c r="BD268" s="234"/>
      <c r="BE268" s="233"/>
      <c r="BF268" s="235"/>
      <c r="BG268" s="234"/>
      <c r="BH268" s="234"/>
      <c r="BI268" s="234"/>
      <c r="BJ268" s="234"/>
      <c r="BK268" s="234"/>
      <c r="BL268" s="234"/>
      <c r="BM268" s="234"/>
      <c r="BN268" s="234"/>
      <c r="BO268" s="234"/>
      <c r="BP268" s="234"/>
      <c r="BQ268" s="233"/>
      <c r="BR268" s="235"/>
      <c r="BS268" s="234"/>
      <c r="BT268" s="234"/>
      <c r="BU268" s="234"/>
      <c r="BV268" s="234"/>
      <c r="BW268" s="234"/>
      <c r="BX268" s="234"/>
      <c r="BY268" s="234"/>
      <c r="BZ268" s="234"/>
      <c r="CA268" s="234"/>
      <c r="CB268" s="234"/>
      <c r="CC268" s="239">
        <f t="shared" si="257"/>
        <v>0</v>
      </c>
      <c r="CD268" s="41" t="s">
        <v>54</v>
      </c>
    </row>
    <row r="269" spans="1:86" ht="15">
      <c r="A269" s="179"/>
      <c r="B269" s="180" t="s">
        <v>511</v>
      </c>
      <c r="C269" s="181" t="s">
        <v>434</v>
      </c>
      <c r="D269" s="182" t="s">
        <v>92</v>
      </c>
      <c r="E269" s="334">
        <v>0</v>
      </c>
      <c r="F269" s="236"/>
      <c r="G269" s="178">
        <f t="shared" si="256"/>
        <v>0</v>
      </c>
      <c r="H269" s="232"/>
      <c r="I269" s="233"/>
      <c r="J269" s="232"/>
      <c r="K269" s="234"/>
      <c r="L269" s="234"/>
      <c r="M269" s="234"/>
      <c r="N269" s="234"/>
      <c r="O269" s="234"/>
      <c r="P269" s="234"/>
      <c r="Q269" s="234"/>
      <c r="R269" s="234"/>
      <c r="S269" s="234"/>
      <c r="T269" s="234"/>
      <c r="U269" s="233">
        <f>G269/2.5</f>
        <v>0</v>
      </c>
      <c r="V269" s="232"/>
      <c r="W269" s="234"/>
      <c r="X269" s="234"/>
      <c r="Y269" s="234"/>
      <c r="Z269" s="234"/>
      <c r="AA269" s="234"/>
      <c r="AB269" s="234"/>
      <c r="AC269" s="234"/>
      <c r="AD269" s="234"/>
      <c r="AE269" s="234"/>
      <c r="AF269" s="234"/>
      <c r="AG269" s="233">
        <f>G269/2.5</f>
        <v>0</v>
      </c>
      <c r="AH269" s="235"/>
      <c r="AI269" s="234"/>
      <c r="AJ269" s="234"/>
      <c r="AK269" s="234"/>
      <c r="AL269" s="234"/>
      <c r="AM269" s="234">
        <f>G269-SUM(J269:AL269)</f>
        <v>0</v>
      </c>
      <c r="AN269" s="234"/>
      <c r="AO269" s="234"/>
      <c r="AP269" s="234"/>
      <c r="AQ269" s="234"/>
      <c r="AR269" s="234"/>
      <c r="AS269" s="233"/>
      <c r="AT269" s="235"/>
      <c r="AU269" s="234"/>
      <c r="AV269" s="234"/>
      <c r="AW269" s="234"/>
      <c r="AX269" s="234"/>
      <c r="AY269" s="234"/>
      <c r="AZ269" s="234"/>
      <c r="BA269" s="234"/>
      <c r="BB269" s="234"/>
      <c r="BC269" s="234"/>
      <c r="BD269" s="234"/>
      <c r="BE269" s="233"/>
      <c r="BF269" s="235"/>
      <c r="BG269" s="234"/>
      <c r="BH269" s="234"/>
      <c r="BI269" s="234"/>
      <c r="BJ269" s="234"/>
      <c r="BK269" s="234"/>
      <c r="BL269" s="234"/>
      <c r="BM269" s="234"/>
      <c r="BN269" s="234"/>
      <c r="BO269" s="234"/>
      <c r="BP269" s="234"/>
      <c r="BQ269" s="233"/>
      <c r="BR269" s="235"/>
      <c r="BS269" s="234"/>
      <c r="BT269" s="234"/>
      <c r="BU269" s="234"/>
      <c r="BV269" s="234"/>
      <c r="BW269" s="234"/>
      <c r="BX269" s="234"/>
      <c r="BY269" s="234"/>
      <c r="BZ269" s="234"/>
      <c r="CA269" s="234"/>
      <c r="CB269" s="234"/>
      <c r="CC269" s="239">
        <f t="shared" si="257"/>
        <v>0</v>
      </c>
      <c r="CD269" s="41" t="s">
        <v>54</v>
      </c>
    </row>
    <row r="270" spans="1:86" ht="15">
      <c r="A270" s="179"/>
      <c r="B270" s="180" t="s">
        <v>512</v>
      </c>
      <c r="C270" s="181" t="s">
        <v>513</v>
      </c>
      <c r="D270" s="182" t="s">
        <v>92</v>
      </c>
      <c r="E270" s="334">
        <v>0</v>
      </c>
      <c r="F270" s="236"/>
      <c r="G270" s="178">
        <f t="shared" si="256"/>
        <v>0</v>
      </c>
      <c r="H270" s="232"/>
      <c r="I270" s="233"/>
      <c r="J270" s="232"/>
      <c r="K270" s="234"/>
      <c r="L270" s="234"/>
      <c r="M270" s="234"/>
      <c r="N270" s="234"/>
      <c r="O270" s="234"/>
      <c r="P270" s="234"/>
      <c r="Q270" s="234"/>
      <c r="R270" s="234"/>
      <c r="S270" s="234"/>
      <c r="T270" s="234"/>
      <c r="U270" s="233">
        <f>G270/2.5</f>
        <v>0</v>
      </c>
      <c r="V270" s="232"/>
      <c r="W270" s="234"/>
      <c r="X270" s="234"/>
      <c r="Y270" s="234"/>
      <c r="Z270" s="234"/>
      <c r="AA270" s="234"/>
      <c r="AB270" s="234"/>
      <c r="AC270" s="234"/>
      <c r="AD270" s="234"/>
      <c r="AE270" s="234"/>
      <c r="AF270" s="234"/>
      <c r="AG270" s="233">
        <f>G270/2.5</f>
        <v>0</v>
      </c>
      <c r="AH270" s="235"/>
      <c r="AI270" s="234"/>
      <c r="AJ270" s="234"/>
      <c r="AK270" s="234"/>
      <c r="AL270" s="234"/>
      <c r="AM270" s="234">
        <f>G270-SUM(J270:AL270)</f>
        <v>0</v>
      </c>
      <c r="AN270" s="234"/>
      <c r="AO270" s="234"/>
      <c r="AP270" s="234"/>
      <c r="AQ270" s="234"/>
      <c r="AR270" s="234"/>
      <c r="AS270" s="233"/>
      <c r="AT270" s="235"/>
      <c r="AU270" s="234"/>
      <c r="AV270" s="234"/>
      <c r="AW270" s="234"/>
      <c r="AX270" s="234"/>
      <c r="AY270" s="234"/>
      <c r="AZ270" s="234"/>
      <c r="BA270" s="234"/>
      <c r="BB270" s="234"/>
      <c r="BC270" s="234"/>
      <c r="BD270" s="234"/>
      <c r="BE270" s="233"/>
      <c r="BF270" s="235"/>
      <c r="BG270" s="234"/>
      <c r="BH270" s="234"/>
      <c r="BI270" s="234"/>
      <c r="BJ270" s="234"/>
      <c r="BK270" s="234"/>
      <c r="BL270" s="234"/>
      <c r="BM270" s="234"/>
      <c r="BN270" s="234"/>
      <c r="BO270" s="234"/>
      <c r="BP270" s="234"/>
      <c r="BQ270" s="233"/>
      <c r="BR270" s="235"/>
      <c r="BS270" s="234"/>
      <c r="BT270" s="234"/>
      <c r="BU270" s="234"/>
      <c r="BV270" s="234"/>
      <c r="BW270" s="234"/>
      <c r="BX270" s="234"/>
      <c r="BY270" s="234"/>
      <c r="BZ270" s="234"/>
      <c r="CA270" s="234"/>
      <c r="CB270" s="234"/>
      <c r="CC270" s="239">
        <f t="shared" si="257"/>
        <v>0</v>
      </c>
      <c r="CD270" s="41" t="s">
        <v>54</v>
      </c>
    </row>
    <row r="271" spans="1:86" ht="30">
      <c r="A271" s="179"/>
      <c r="B271" s="180" t="s">
        <v>514</v>
      </c>
      <c r="C271" s="181" t="s">
        <v>515</v>
      </c>
      <c r="D271" s="182" t="s">
        <v>243</v>
      </c>
      <c r="E271" s="334">
        <v>0</v>
      </c>
      <c r="F271" s="236"/>
      <c r="G271" s="178">
        <f t="shared" si="256"/>
        <v>0</v>
      </c>
      <c r="H271" s="232"/>
      <c r="I271" s="233"/>
      <c r="J271" s="232"/>
      <c r="K271" s="234"/>
      <c r="L271" s="234"/>
      <c r="M271" s="234"/>
      <c r="N271" s="234"/>
      <c r="O271" s="234"/>
      <c r="P271" s="234"/>
      <c r="Q271" s="234"/>
      <c r="R271" s="234"/>
      <c r="S271" s="234"/>
      <c r="T271" s="234"/>
      <c r="U271" s="233"/>
      <c r="V271" s="232"/>
      <c r="W271" s="234"/>
      <c r="X271" s="234"/>
      <c r="Y271" s="234"/>
      <c r="Z271" s="234"/>
      <c r="AA271" s="234"/>
      <c r="AB271" s="234"/>
      <c r="AC271" s="234"/>
      <c r="AD271" s="234"/>
      <c r="AE271" s="234"/>
      <c r="AF271" s="234"/>
      <c r="AG271" s="233"/>
      <c r="AH271" s="235"/>
      <c r="AI271" s="234"/>
      <c r="AJ271" s="234"/>
      <c r="AK271" s="234"/>
      <c r="AL271" s="234"/>
      <c r="AM271" s="234"/>
      <c r="AN271" s="234"/>
      <c r="AO271" s="234"/>
      <c r="AP271" s="234"/>
      <c r="AQ271" s="234"/>
      <c r="AR271" s="234"/>
      <c r="AS271" s="233"/>
      <c r="AT271" s="235"/>
      <c r="AU271" s="234"/>
      <c r="AV271" s="234"/>
      <c r="AW271" s="234"/>
      <c r="AX271" s="234"/>
      <c r="AY271" s="234"/>
      <c r="AZ271" s="234"/>
      <c r="BA271" s="234"/>
      <c r="BB271" s="234"/>
      <c r="BC271" s="234"/>
      <c r="BD271" s="234"/>
      <c r="BE271" s="233"/>
      <c r="BF271" s="235"/>
      <c r="BG271" s="234"/>
      <c r="BH271" s="234"/>
      <c r="BI271" s="234"/>
      <c r="BJ271" s="234"/>
      <c r="BK271" s="234"/>
      <c r="BL271" s="234"/>
      <c r="BM271" s="234"/>
      <c r="BN271" s="234"/>
      <c r="BO271" s="234"/>
      <c r="BP271" s="234"/>
      <c r="BQ271" s="233"/>
      <c r="BR271" s="235"/>
      <c r="BS271" s="234"/>
      <c r="BT271" s="234"/>
      <c r="BU271" s="234"/>
      <c r="BV271" s="234"/>
      <c r="BW271" s="234"/>
      <c r="BX271" s="234"/>
      <c r="BY271" s="234"/>
      <c r="BZ271" s="234"/>
      <c r="CA271" s="234"/>
      <c r="CB271" s="234"/>
      <c r="CC271" s="239">
        <f t="shared" si="257"/>
        <v>0</v>
      </c>
      <c r="CD271" s="41" t="s">
        <v>54</v>
      </c>
    </row>
    <row r="272" spans="1:86" ht="15">
      <c r="A272" s="265"/>
      <c r="B272" s="180" t="s">
        <v>516</v>
      </c>
      <c r="C272" s="181" t="s">
        <v>517</v>
      </c>
      <c r="D272" s="182" t="s">
        <v>243</v>
      </c>
      <c r="E272" s="334">
        <v>0</v>
      </c>
      <c r="F272" s="236"/>
      <c r="G272" s="178">
        <f t="shared" si="256"/>
        <v>0</v>
      </c>
      <c r="H272" s="232"/>
      <c r="I272" s="233"/>
      <c r="J272" s="232"/>
      <c r="K272" s="234"/>
      <c r="L272" s="234"/>
      <c r="M272" s="234"/>
      <c r="N272" s="234"/>
      <c r="O272" s="234"/>
      <c r="P272" s="234"/>
      <c r="Q272" s="234"/>
      <c r="R272" s="234"/>
      <c r="S272" s="234"/>
      <c r="T272" s="234"/>
      <c r="U272" s="233"/>
      <c r="V272" s="232"/>
      <c r="W272" s="234"/>
      <c r="X272" s="234"/>
      <c r="Y272" s="234"/>
      <c r="Z272" s="234"/>
      <c r="AA272" s="234"/>
      <c r="AB272" s="234"/>
      <c r="AC272" s="234"/>
      <c r="AD272" s="234"/>
      <c r="AE272" s="234"/>
      <c r="AF272" s="234"/>
      <c r="AG272" s="233"/>
      <c r="AH272" s="235"/>
      <c r="AI272" s="234"/>
      <c r="AJ272" s="234"/>
      <c r="AK272" s="234"/>
      <c r="AL272" s="234"/>
      <c r="AM272" s="234"/>
      <c r="AN272" s="234"/>
      <c r="AO272" s="234"/>
      <c r="AP272" s="234"/>
      <c r="AQ272" s="234"/>
      <c r="AR272" s="234"/>
      <c r="AS272" s="233"/>
      <c r="AT272" s="235"/>
      <c r="AU272" s="234"/>
      <c r="AV272" s="234"/>
      <c r="AW272" s="234"/>
      <c r="AX272" s="234"/>
      <c r="AY272" s="234"/>
      <c r="AZ272" s="234"/>
      <c r="BA272" s="234"/>
      <c r="BB272" s="234"/>
      <c r="BC272" s="234"/>
      <c r="BD272" s="234"/>
      <c r="BE272" s="233"/>
      <c r="BF272" s="235"/>
      <c r="BG272" s="234"/>
      <c r="BH272" s="234"/>
      <c r="BI272" s="234"/>
      <c r="BJ272" s="234"/>
      <c r="BK272" s="234"/>
      <c r="BL272" s="234"/>
      <c r="BM272" s="234"/>
      <c r="BN272" s="234"/>
      <c r="BO272" s="234"/>
      <c r="BP272" s="234"/>
      <c r="BQ272" s="233"/>
      <c r="BR272" s="235"/>
      <c r="BS272" s="234"/>
      <c r="BT272" s="234"/>
      <c r="BU272" s="234"/>
      <c r="BV272" s="234"/>
      <c r="BW272" s="234"/>
      <c r="BX272" s="234"/>
      <c r="BY272" s="234"/>
      <c r="BZ272" s="234"/>
      <c r="CA272" s="234"/>
      <c r="CB272" s="234"/>
      <c r="CC272" s="239">
        <f t="shared" si="257"/>
        <v>0</v>
      </c>
      <c r="CD272" s="41" t="s">
        <v>54</v>
      </c>
    </row>
    <row r="273" spans="1:82" ht="15">
      <c r="A273" s="41"/>
      <c r="B273" s="180" t="s">
        <v>518</v>
      </c>
      <c r="C273" s="181" t="s">
        <v>519</v>
      </c>
      <c r="D273" s="182" t="s">
        <v>243</v>
      </c>
      <c r="E273" s="334">
        <v>0</v>
      </c>
      <c r="F273" s="236"/>
      <c r="G273" s="178">
        <f t="shared" si="256"/>
        <v>0</v>
      </c>
      <c r="H273" s="232"/>
      <c r="I273" s="233"/>
      <c r="J273" s="232"/>
      <c r="K273" s="234"/>
      <c r="L273" s="234"/>
      <c r="M273" s="234"/>
      <c r="N273" s="234"/>
      <c r="O273" s="234"/>
      <c r="P273" s="234"/>
      <c r="Q273" s="234"/>
      <c r="R273" s="234"/>
      <c r="S273" s="234"/>
      <c r="T273" s="234"/>
      <c r="U273" s="233"/>
      <c r="V273" s="232"/>
      <c r="W273" s="234"/>
      <c r="X273" s="234"/>
      <c r="Y273" s="234"/>
      <c r="Z273" s="234"/>
      <c r="AA273" s="234"/>
      <c r="AB273" s="234"/>
      <c r="AC273" s="234"/>
      <c r="AD273" s="234"/>
      <c r="AE273" s="234"/>
      <c r="AF273" s="234"/>
      <c r="AG273" s="233"/>
      <c r="AH273" s="235"/>
      <c r="AI273" s="234"/>
      <c r="AJ273" s="234"/>
      <c r="AK273" s="234"/>
      <c r="AL273" s="234"/>
      <c r="AM273" s="234"/>
      <c r="AN273" s="234"/>
      <c r="AO273" s="234"/>
      <c r="AP273" s="234"/>
      <c r="AQ273" s="234"/>
      <c r="AR273" s="234"/>
      <c r="AS273" s="233"/>
      <c r="AT273" s="235"/>
      <c r="AU273" s="234"/>
      <c r="AV273" s="234"/>
      <c r="AW273" s="234"/>
      <c r="AX273" s="234"/>
      <c r="AY273" s="234"/>
      <c r="AZ273" s="234"/>
      <c r="BA273" s="234"/>
      <c r="BB273" s="234"/>
      <c r="BC273" s="234"/>
      <c r="BD273" s="234"/>
      <c r="BE273" s="233"/>
      <c r="BF273" s="235"/>
      <c r="BG273" s="234"/>
      <c r="BH273" s="234"/>
      <c r="BI273" s="234"/>
      <c r="BJ273" s="234"/>
      <c r="BK273" s="234"/>
      <c r="BL273" s="234"/>
      <c r="BM273" s="234"/>
      <c r="BN273" s="234"/>
      <c r="BO273" s="234"/>
      <c r="BP273" s="234"/>
      <c r="BQ273" s="233"/>
      <c r="BR273" s="235"/>
      <c r="BS273" s="234"/>
      <c r="BT273" s="234"/>
      <c r="BU273" s="234"/>
      <c r="BV273" s="234"/>
      <c r="BW273" s="234"/>
      <c r="BX273" s="234"/>
      <c r="BY273" s="234"/>
      <c r="BZ273" s="234"/>
      <c r="CA273" s="234"/>
      <c r="CB273" s="234"/>
      <c r="CC273" s="239">
        <f t="shared" si="257"/>
        <v>0</v>
      </c>
      <c r="CD273" s="41" t="s">
        <v>54</v>
      </c>
    </row>
    <row r="274" spans="1:82" ht="30">
      <c r="A274" s="152"/>
      <c r="B274" s="191" t="s">
        <v>520</v>
      </c>
      <c r="C274" s="192" t="s">
        <v>521</v>
      </c>
      <c r="D274" s="182" t="s">
        <v>243</v>
      </c>
      <c r="E274" s="334">
        <v>0</v>
      </c>
      <c r="F274" s="236"/>
      <c r="G274" s="178">
        <f t="shared" si="256"/>
        <v>0</v>
      </c>
      <c r="H274" s="232"/>
      <c r="I274" s="233"/>
      <c r="J274" s="232"/>
      <c r="K274" s="234"/>
      <c r="L274" s="234"/>
      <c r="M274" s="234"/>
      <c r="N274" s="234"/>
      <c r="O274" s="234"/>
      <c r="P274" s="234"/>
      <c r="Q274" s="234"/>
      <c r="R274" s="234"/>
      <c r="S274" s="234"/>
      <c r="T274" s="234"/>
      <c r="U274" s="233"/>
      <c r="V274" s="232"/>
      <c r="W274" s="234"/>
      <c r="X274" s="234"/>
      <c r="Y274" s="234"/>
      <c r="Z274" s="234"/>
      <c r="AA274" s="234"/>
      <c r="AB274" s="234"/>
      <c r="AC274" s="234"/>
      <c r="AD274" s="234"/>
      <c r="AE274" s="234"/>
      <c r="AF274" s="234"/>
      <c r="AG274" s="233"/>
      <c r="AH274" s="235"/>
      <c r="AI274" s="234"/>
      <c r="AJ274" s="234"/>
      <c r="AK274" s="234"/>
      <c r="AL274" s="234"/>
      <c r="AM274" s="234"/>
      <c r="AN274" s="234"/>
      <c r="AO274" s="234"/>
      <c r="AP274" s="234"/>
      <c r="AQ274" s="234"/>
      <c r="AR274" s="234"/>
      <c r="AS274" s="233"/>
      <c r="AT274" s="235"/>
      <c r="AU274" s="234"/>
      <c r="AV274" s="234"/>
      <c r="AW274" s="234"/>
      <c r="AX274" s="234"/>
      <c r="AY274" s="234"/>
      <c r="AZ274" s="234"/>
      <c r="BA274" s="234"/>
      <c r="BB274" s="234"/>
      <c r="BC274" s="234"/>
      <c r="BD274" s="234"/>
      <c r="BE274" s="233"/>
      <c r="BF274" s="235"/>
      <c r="BG274" s="234"/>
      <c r="BH274" s="234"/>
      <c r="BI274" s="234"/>
      <c r="BJ274" s="234"/>
      <c r="BK274" s="234"/>
      <c r="BL274" s="234"/>
      <c r="BM274" s="234"/>
      <c r="BN274" s="234"/>
      <c r="BO274" s="234"/>
      <c r="BP274" s="234"/>
      <c r="BQ274" s="233"/>
      <c r="BR274" s="235"/>
      <c r="BS274" s="234"/>
      <c r="BT274" s="234"/>
      <c r="BU274" s="234"/>
      <c r="BV274" s="234"/>
      <c r="BW274" s="234"/>
      <c r="BX274" s="234"/>
      <c r="BY274" s="234"/>
      <c r="BZ274" s="234"/>
      <c r="CA274" s="234"/>
      <c r="CB274" s="234"/>
      <c r="CC274" s="239">
        <f t="shared" si="257"/>
        <v>0</v>
      </c>
      <c r="CD274" s="41" t="s">
        <v>54</v>
      </c>
    </row>
    <row r="275" spans="1:82" ht="30">
      <c r="A275" s="41"/>
      <c r="B275" s="191" t="s">
        <v>522</v>
      </c>
      <c r="C275" s="192" t="s">
        <v>523</v>
      </c>
      <c r="D275" s="182" t="s">
        <v>243</v>
      </c>
      <c r="E275" s="334">
        <v>0</v>
      </c>
      <c r="F275" s="236"/>
      <c r="G275" s="178">
        <f t="shared" si="256"/>
        <v>0</v>
      </c>
      <c r="H275" s="232"/>
      <c r="I275" s="233"/>
      <c r="J275" s="232"/>
      <c r="K275" s="234"/>
      <c r="L275" s="234"/>
      <c r="M275" s="234"/>
      <c r="N275" s="234"/>
      <c r="O275" s="234"/>
      <c r="P275" s="234"/>
      <c r="Q275" s="234"/>
      <c r="R275" s="234"/>
      <c r="S275" s="234"/>
      <c r="T275" s="234"/>
      <c r="U275" s="233"/>
      <c r="V275" s="232"/>
      <c r="W275" s="234"/>
      <c r="X275" s="234"/>
      <c r="Y275" s="234"/>
      <c r="Z275" s="234"/>
      <c r="AA275" s="234"/>
      <c r="AB275" s="234"/>
      <c r="AC275" s="234"/>
      <c r="AD275" s="234"/>
      <c r="AE275" s="234"/>
      <c r="AF275" s="234"/>
      <c r="AG275" s="233"/>
      <c r="AH275" s="235"/>
      <c r="AI275" s="234"/>
      <c r="AJ275" s="234"/>
      <c r="AK275" s="234"/>
      <c r="AL275" s="234"/>
      <c r="AM275" s="234"/>
      <c r="AN275" s="234"/>
      <c r="AO275" s="234"/>
      <c r="AP275" s="234"/>
      <c r="AQ275" s="234"/>
      <c r="AR275" s="234"/>
      <c r="AS275" s="233"/>
      <c r="AT275" s="235"/>
      <c r="AU275" s="234"/>
      <c r="AV275" s="234"/>
      <c r="AW275" s="234"/>
      <c r="AX275" s="234"/>
      <c r="AY275" s="234"/>
      <c r="AZ275" s="234"/>
      <c r="BA275" s="234"/>
      <c r="BB275" s="234"/>
      <c r="BC275" s="234"/>
      <c r="BD275" s="234"/>
      <c r="BE275" s="233"/>
      <c r="BF275" s="235"/>
      <c r="BG275" s="234"/>
      <c r="BH275" s="234"/>
      <c r="BI275" s="234"/>
      <c r="BJ275" s="234"/>
      <c r="BK275" s="234"/>
      <c r="BL275" s="234"/>
      <c r="BM275" s="234"/>
      <c r="BN275" s="234"/>
      <c r="BO275" s="234"/>
      <c r="BP275" s="234"/>
      <c r="BQ275" s="233"/>
      <c r="BR275" s="235"/>
      <c r="BS275" s="234"/>
      <c r="BT275" s="234"/>
      <c r="BU275" s="234"/>
      <c r="BV275" s="234"/>
      <c r="BW275" s="234"/>
      <c r="BX275" s="234"/>
      <c r="BY275" s="234"/>
      <c r="BZ275" s="234"/>
      <c r="CA275" s="234"/>
      <c r="CB275" s="234"/>
      <c r="CC275" s="239">
        <f t="shared" si="257"/>
        <v>0</v>
      </c>
      <c r="CD275" s="41" t="s">
        <v>54</v>
      </c>
    </row>
    <row r="276" spans="1:82" ht="15">
      <c r="A276" s="152"/>
      <c r="B276" s="191" t="s">
        <v>524</v>
      </c>
      <c r="C276" s="192" t="s">
        <v>525</v>
      </c>
      <c r="D276" s="194" t="s">
        <v>92</v>
      </c>
      <c r="E276" s="334">
        <v>0</v>
      </c>
      <c r="F276" s="236"/>
      <c r="G276" s="178">
        <f t="shared" si="256"/>
        <v>0</v>
      </c>
      <c r="H276" s="232"/>
      <c r="I276" s="233"/>
      <c r="J276" s="232"/>
      <c r="K276" s="234"/>
      <c r="L276" s="234"/>
      <c r="M276" s="234"/>
      <c r="N276" s="234"/>
      <c r="O276" s="234"/>
      <c r="P276" s="234"/>
      <c r="Q276" s="234"/>
      <c r="R276" s="234"/>
      <c r="S276" s="234"/>
      <c r="T276" s="234"/>
      <c r="U276" s="233">
        <f>G276/2.5</f>
        <v>0</v>
      </c>
      <c r="V276" s="232"/>
      <c r="W276" s="234"/>
      <c r="X276" s="234"/>
      <c r="Y276" s="234"/>
      <c r="Z276" s="234"/>
      <c r="AA276" s="234"/>
      <c r="AB276" s="234"/>
      <c r="AC276" s="234"/>
      <c r="AD276" s="234"/>
      <c r="AE276" s="234"/>
      <c r="AF276" s="234"/>
      <c r="AG276" s="233">
        <f>G276/2.5</f>
        <v>0</v>
      </c>
      <c r="AH276" s="235"/>
      <c r="AI276" s="234"/>
      <c r="AJ276" s="234"/>
      <c r="AK276" s="234"/>
      <c r="AL276" s="234"/>
      <c r="AM276" s="234">
        <f>G276-SUM(J276:AL276)</f>
        <v>0</v>
      </c>
      <c r="AN276" s="234"/>
      <c r="AO276" s="234"/>
      <c r="AP276" s="234"/>
      <c r="AQ276" s="234"/>
      <c r="AR276" s="234"/>
      <c r="AS276" s="233"/>
      <c r="AT276" s="235"/>
      <c r="AU276" s="234"/>
      <c r="AV276" s="234"/>
      <c r="AW276" s="234"/>
      <c r="AX276" s="234"/>
      <c r="AY276" s="234"/>
      <c r="AZ276" s="234"/>
      <c r="BA276" s="234"/>
      <c r="BB276" s="234"/>
      <c r="BC276" s="234"/>
      <c r="BD276" s="234"/>
      <c r="BE276" s="233"/>
      <c r="BF276" s="235"/>
      <c r="BG276" s="234"/>
      <c r="BH276" s="234"/>
      <c r="BI276" s="234"/>
      <c r="BJ276" s="234"/>
      <c r="BK276" s="234"/>
      <c r="BL276" s="234"/>
      <c r="BM276" s="234"/>
      <c r="BN276" s="234"/>
      <c r="BO276" s="234"/>
      <c r="BP276" s="234"/>
      <c r="BQ276" s="233"/>
      <c r="BR276" s="235"/>
      <c r="BS276" s="234"/>
      <c r="BT276" s="234"/>
      <c r="BU276" s="234"/>
      <c r="BV276" s="234"/>
      <c r="BW276" s="234"/>
      <c r="BX276" s="234"/>
      <c r="BY276" s="234"/>
      <c r="BZ276" s="234"/>
      <c r="CA276" s="234"/>
      <c r="CB276" s="234"/>
      <c r="CC276" s="239">
        <f t="shared" si="257"/>
        <v>0</v>
      </c>
      <c r="CD276" s="41" t="s">
        <v>54</v>
      </c>
    </row>
    <row r="277" spans="1:82" ht="15">
      <c r="A277" s="152"/>
      <c r="B277" s="195" t="s">
        <v>526</v>
      </c>
      <c r="C277" s="196" t="s">
        <v>527</v>
      </c>
      <c r="D277" s="197" t="s">
        <v>92</v>
      </c>
      <c r="E277" s="334">
        <v>0</v>
      </c>
      <c r="F277" s="236"/>
      <c r="G277" s="178">
        <f t="shared" si="256"/>
        <v>0</v>
      </c>
      <c r="H277" s="244"/>
      <c r="I277" s="245"/>
      <c r="J277" s="244"/>
      <c r="K277" s="246"/>
      <c r="L277" s="246"/>
      <c r="M277" s="246"/>
      <c r="N277" s="246"/>
      <c r="O277" s="246"/>
      <c r="P277" s="246"/>
      <c r="Q277" s="246"/>
      <c r="R277" s="246"/>
      <c r="S277" s="246"/>
      <c r="T277" s="246"/>
      <c r="U277" s="245">
        <f>G277/2.5</f>
        <v>0</v>
      </c>
      <c r="V277" s="244"/>
      <c r="W277" s="246"/>
      <c r="X277" s="246"/>
      <c r="Y277" s="246"/>
      <c r="Z277" s="246"/>
      <c r="AA277" s="246"/>
      <c r="AB277" s="246"/>
      <c r="AC277" s="246"/>
      <c r="AD277" s="246"/>
      <c r="AE277" s="246"/>
      <c r="AF277" s="246"/>
      <c r="AG277" s="245">
        <f>G277/2.5</f>
        <v>0</v>
      </c>
      <c r="AH277" s="247"/>
      <c r="AI277" s="246"/>
      <c r="AJ277" s="246"/>
      <c r="AK277" s="246"/>
      <c r="AL277" s="246"/>
      <c r="AM277" s="246">
        <f>G277-SUM(J277:AL277)</f>
        <v>0</v>
      </c>
      <c r="AN277" s="246"/>
      <c r="AO277" s="246"/>
      <c r="AP277" s="246"/>
      <c r="AQ277" s="246"/>
      <c r="AR277" s="246"/>
      <c r="AS277" s="245"/>
      <c r="AT277" s="247"/>
      <c r="AU277" s="246"/>
      <c r="AV277" s="246"/>
      <c r="AW277" s="246"/>
      <c r="AX277" s="246"/>
      <c r="AY277" s="246"/>
      <c r="AZ277" s="246"/>
      <c r="BA277" s="246"/>
      <c r="BB277" s="246"/>
      <c r="BC277" s="246"/>
      <c r="BD277" s="246"/>
      <c r="BE277" s="245"/>
      <c r="BF277" s="247"/>
      <c r="BG277" s="246"/>
      <c r="BH277" s="246"/>
      <c r="BI277" s="246"/>
      <c r="BJ277" s="246"/>
      <c r="BK277" s="246"/>
      <c r="BL277" s="246"/>
      <c r="BM277" s="246"/>
      <c r="BN277" s="246"/>
      <c r="BO277" s="246"/>
      <c r="BP277" s="246"/>
      <c r="BQ277" s="245"/>
      <c r="BR277" s="247"/>
      <c r="BS277" s="246"/>
      <c r="BT277" s="246"/>
      <c r="BU277" s="246"/>
      <c r="BV277" s="246"/>
      <c r="BW277" s="246"/>
      <c r="BX277" s="246"/>
      <c r="BY277" s="246"/>
      <c r="BZ277" s="246"/>
      <c r="CA277" s="246"/>
      <c r="CB277" s="246"/>
      <c r="CC277" s="239">
        <f t="shared" si="257"/>
        <v>0</v>
      </c>
      <c r="CD277" s="41" t="s">
        <v>54</v>
      </c>
    </row>
    <row r="278" spans="1:82" ht="15">
      <c r="A278" s="152"/>
      <c r="B278" s="123" t="s">
        <v>528</v>
      </c>
      <c r="C278" s="124" t="s">
        <v>529</v>
      </c>
      <c r="D278" s="125"/>
      <c r="E278" s="155"/>
      <c r="F278" s="260"/>
      <c r="G278" s="126">
        <f>SUM(G280:G427)</f>
        <v>0</v>
      </c>
      <c r="H278" s="127">
        <f>SUM(H280:H427)</f>
        <v>0</v>
      </c>
      <c r="I278" s="128">
        <f t="shared" ref="I278:BT278" si="258">SUM(I280:I427)</f>
        <v>0</v>
      </c>
      <c r="J278" s="127">
        <f t="shared" si="258"/>
        <v>0</v>
      </c>
      <c r="K278" s="129">
        <f t="shared" si="258"/>
        <v>0</v>
      </c>
      <c r="L278" s="129">
        <f t="shared" si="258"/>
        <v>0</v>
      </c>
      <c r="M278" s="129">
        <f t="shared" si="258"/>
        <v>0</v>
      </c>
      <c r="N278" s="129">
        <f t="shared" si="258"/>
        <v>0</v>
      </c>
      <c r="O278" s="129">
        <f t="shared" si="258"/>
        <v>0</v>
      </c>
      <c r="P278" s="129">
        <f t="shared" si="258"/>
        <v>0</v>
      </c>
      <c r="Q278" s="129">
        <f t="shared" si="258"/>
        <v>0</v>
      </c>
      <c r="R278" s="129">
        <f t="shared" si="258"/>
        <v>0</v>
      </c>
      <c r="S278" s="129">
        <f t="shared" si="258"/>
        <v>0</v>
      </c>
      <c r="T278" s="129">
        <f t="shared" si="258"/>
        <v>0</v>
      </c>
      <c r="U278" s="128">
        <f t="shared" si="258"/>
        <v>0</v>
      </c>
      <c r="V278" s="127">
        <f t="shared" si="258"/>
        <v>0</v>
      </c>
      <c r="W278" s="129">
        <f t="shared" si="258"/>
        <v>0</v>
      </c>
      <c r="X278" s="129">
        <f t="shared" si="258"/>
        <v>0</v>
      </c>
      <c r="Y278" s="129">
        <f t="shared" si="258"/>
        <v>0</v>
      </c>
      <c r="Z278" s="129">
        <f t="shared" si="258"/>
        <v>0</v>
      </c>
      <c r="AA278" s="129">
        <f t="shared" si="258"/>
        <v>0</v>
      </c>
      <c r="AB278" s="129">
        <f t="shared" si="258"/>
        <v>0</v>
      </c>
      <c r="AC278" s="129">
        <f t="shared" si="258"/>
        <v>0</v>
      </c>
      <c r="AD278" s="129">
        <f t="shared" si="258"/>
        <v>0</v>
      </c>
      <c r="AE278" s="129">
        <f t="shared" si="258"/>
        <v>0</v>
      </c>
      <c r="AF278" s="129">
        <f t="shared" si="258"/>
        <v>0</v>
      </c>
      <c r="AG278" s="128">
        <f t="shared" si="258"/>
        <v>0</v>
      </c>
      <c r="AH278" s="130">
        <f t="shared" si="258"/>
        <v>0</v>
      </c>
      <c r="AI278" s="129">
        <f t="shared" si="258"/>
        <v>0</v>
      </c>
      <c r="AJ278" s="129">
        <f t="shared" si="258"/>
        <v>0</v>
      </c>
      <c r="AK278" s="129">
        <f t="shared" si="258"/>
        <v>0</v>
      </c>
      <c r="AL278" s="129">
        <f t="shared" si="258"/>
        <v>0</v>
      </c>
      <c r="AM278" s="129">
        <f t="shared" si="258"/>
        <v>0</v>
      </c>
      <c r="AN278" s="129">
        <f t="shared" si="258"/>
        <v>0</v>
      </c>
      <c r="AO278" s="129">
        <f t="shared" si="258"/>
        <v>0</v>
      </c>
      <c r="AP278" s="129">
        <f t="shared" si="258"/>
        <v>0</v>
      </c>
      <c r="AQ278" s="129">
        <f t="shared" si="258"/>
        <v>0</v>
      </c>
      <c r="AR278" s="129">
        <f t="shared" si="258"/>
        <v>0</v>
      </c>
      <c r="AS278" s="128">
        <f t="shared" si="258"/>
        <v>0</v>
      </c>
      <c r="AT278" s="130">
        <f t="shared" si="258"/>
        <v>0</v>
      </c>
      <c r="AU278" s="129">
        <f t="shared" si="258"/>
        <v>0</v>
      </c>
      <c r="AV278" s="129">
        <f t="shared" si="258"/>
        <v>0</v>
      </c>
      <c r="AW278" s="129">
        <f t="shared" si="258"/>
        <v>0</v>
      </c>
      <c r="AX278" s="129">
        <f t="shared" si="258"/>
        <v>0</v>
      </c>
      <c r="AY278" s="129">
        <f t="shared" si="258"/>
        <v>0</v>
      </c>
      <c r="AZ278" s="129">
        <f t="shared" si="258"/>
        <v>0</v>
      </c>
      <c r="BA278" s="129">
        <f t="shared" si="258"/>
        <v>0</v>
      </c>
      <c r="BB278" s="129">
        <f t="shared" si="258"/>
        <v>0</v>
      </c>
      <c r="BC278" s="129">
        <f t="shared" si="258"/>
        <v>0</v>
      </c>
      <c r="BD278" s="129">
        <f t="shared" si="258"/>
        <v>0</v>
      </c>
      <c r="BE278" s="128">
        <f t="shared" si="258"/>
        <v>0</v>
      </c>
      <c r="BF278" s="130">
        <f t="shared" si="258"/>
        <v>0</v>
      </c>
      <c r="BG278" s="129">
        <f t="shared" si="258"/>
        <v>0</v>
      </c>
      <c r="BH278" s="129">
        <f t="shared" si="258"/>
        <v>0</v>
      </c>
      <c r="BI278" s="129">
        <f t="shared" si="258"/>
        <v>0</v>
      </c>
      <c r="BJ278" s="129">
        <f t="shared" si="258"/>
        <v>0</v>
      </c>
      <c r="BK278" s="129">
        <f t="shared" si="258"/>
        <v>0</v>
      </c>
      <c r="BL278" s="129">
        <f t="shared" si="258"/>
        <v>0</v>
      </c>
      <c r="BM278" s="129">
        <f t="shared" si="258"/>
        <v>0</v>
      </c>
      <c r="BN278" s="129">
        <f t="shared" si="258"/>
        <v>0</v>
      </c>
      <c r="BO278" s="129">
        <f t="shared" si="258"/>
        <v>0</v>
      </c>
      <c r="BP278" s="129">
        <f t="shared" si="258"/>
        <v>0</v>
      </c>
      <c r="BQ278" s="128">
        <f t="shared" si="258"/>
        <v>0</v>
      </c>
      <c r="BR278" s="130">
        <f t="shared" si="258"/>
        <v>0</v>
      </c>
      <c r="BS278" s="129">
        <f t="shared" si="258"/>
        <v>0</v>
      </c>
      <c r="BT278" s="129">
        <f t="shared" si="258"/>
        <v>0</v>
      </c>
      <c r="BU278" s="129">
        <f t="shared" ref="BU278:CC278" si="259">SUM(BU280:BU427)</f>
        <v>0</v>
      </c>
      <c r="BV278" s="129">
        <f t="shared" si="259"/>
        <v>0</v>
      </c>
      <c r="BW278" s="129">
        <f t="shared" si="259"/>
        <v>0</v>
      </c>
      <c r="BX278" s="129">
        <f t="shared" si="259"/>
        <v>0</v>
      </c>
      <c r="BY278" s="129">
        <f t="shared" si="259"/>
        <v>0</v>
      </c>
      <c r="BZ278" s="129">
        <f t="shared" si="259"/>
        <v>0</v>
      </c>
      <c r="CA278" s="129">
        <f t="shared" si="259"/>
        <v>0</v>
      </c>
      <c r="CB278" s="129">
        <f t="shared" si="259"/>
        <v>0</v>
      </c>
      <c r="CC278" s="128">
        <f t="shared" si="259"/>
        <v>0</v>
      </c>
      <c r="CD278" s="41" t="s">
        <v>54</v>
      </c>
    </row>
    <row r="279" spans="1:82" ht="15">
      <c r="A279" s="152"/>
      <c r="B279" s="290" t="s">
        <v>530</v>
      </c>
      <c r="C279" s="291" t="s">
        <v>938</v>
      </c>
      <c r="D279" s="292"/>
      <c r="E279" s="293"/>
      <c r="F279" s="299"/>
      <c r="G279" s="294"/>
      <c r="H279" s="295"/>
      <c r="I279" s="296"/>
      <c r="J279" s="295"/>
      <c r="K279" s="297"/>
      <c r="L279" s="297"/>
      <c r="M279" s="297"/>
      <c r="N279" s="297"/>
      <c r="O279" s="297"/>
      <c r="P279" s="297"/>
      <c r="Q279" s="297"/>
      <c r="R279" s="297"/>
      <c r="S279" s="297"/>
      <c r="T279" s="297"/>
      <c r="U279" s="296"/>
      <c r="V279" s="295"/>
      <c r="W279" s="297"/>
      <c r="X279" s="297"/>
      <c r="Y279" s="297"/>
      <c r="Z279" s="297"/>
      <c r="AA279" s="297"/>
      <c r="AB279" s="297"/>
      <c r="AC279" s="297"/>
      <c r="AD279" s="297"/>
      <c r="AE279" s="297"/>
      <c r="AF279" s="297"/>
      <c r="AG279" s="296"/>
      <c r="AH279" s="298"/>
      <c r="AI279" s="297"/>
      <c r="AJ279" s="297"/>
      <c r="AK279" s="297"/>
      <c r="AL279" s="297"/>
      <c r="AM279" s="297"/>
      <c r="AN279" s="297"/>
      <c r="AO279" s="297"/>
      <c r="AP279" s="297"/>
      <c r="AQ279" s="297"/>
      <c r="AR279" s="297"/>
      <c r="AS279" s="296"/>
      <c r="AT279" s="298"/>
      <c r="AU279" s="297"/>
      <c r="AV279" s="297"/>
      <c r="AW279" s="297"/>
      <c r="AX279" s="297"/>
      <c r="AY279" s="297"/>
      <c r="AZ279" s="297"/>
      <c r="BA279" s="297"/>
      <c r="BB279" s="297"/>
      <c r="BC279" s="297"/>
      <c r="BD279" s="297"/>
      <c r="BE279" s="296"/>
      <c r="BF279" s="298"/>
      <c r="BG279" s="297"/>
      <c r="BH279" s="297"/>
      <c r="BI279" s="297"/>
      <c r="BJ279" s="297"/>
      <c r="BK279" s="297"/>
      <c r="BL279" s="297"/>
      <c r="BM279" s="297"/>
      <c r="BN279" s="297"/>
      <c r="BO279" s="297"/>
      <c r="BP279" s="297"/>
      <c r="BQ279" s="296"/>
      <c r="BR279" s="298"/>
      <c r="BS279" s="297"/>
      <c r="BT279" s="297"/>
      <c r="BU279" s="297"/>
      <c r="BV279" s="297"/>
      <c r="BW279" s="297"/>
      <c r="BX279" s="297"/>
      <c r="BY279" s="297"/>
      <c r="BZ279" s="297"/>
      <c r="CA279" s="297"/>
      <c r="CB279" s="297"/>
      <c r="CC279" s="296"/>
      <c r="CD279" s="41"/>
    </row>
    <row r="280" spans="1:82" ht="15">
      <c r="A280" s="152"/>
      <c r="B280" s="191" t="s">
        <v>532</v>
      </c>
      <c r="C280" s="192" t="s">
        <v>533</v>
      </c>
      <c r="D280" s="194" t="s">
        <v>243</v>
      </c>
      <c r="E280" s="334">
        <v>0</v>
      </c>
      <c r="F280" s="236"/>
      <c r="G280" s="178">
        <f t="shared" ref="G280:G282" si="260">+E280*F280</f>
        <v>0</v>
      </c>
      <c r="H280" s="237"/>
      <c r="I280" s="239"/>
      <c r="J280" s="237"/>
      <c r="K280" s="238"/>
      <c r="L280" s="238"/>
      <c r="M280" s="238"/>
      <c r="N280" s="238"/>
      <c r="O280" s="238"/>
      <c r="P280" s="238"/>
      <c r="Q280" s="238"/>
      <c r="R280" s="238"/>
      <c r="S280" s="238"/>
      <c r="T280" s="238"/>
      <c r="U280" s="239">
        <f t="shared" ref="U280:U285" si="261">G280/6</f>
        <v>0</v>
      </c>
      <c r="V280" s="237"/>
      <c r="W280" s="238"/>
      <c r="X280" s="238"/>
      <c r="Y280" s="238"/>
      <c r="Z280" s="238"/>
      <c r="AA280" s="238"/>
      <c r="AB280" s="238"/>
      <c r="AC280" s="238"/>
      <c r="AD280" s="238"/>
      <c r="AE280" s="238"/>
      <c r="AF280" s="238"/>
      <c r="AG280" s="239">
        <f>G280/6</f>
        <v>0</v>
      </c>
      <c r="AH280" s="240"/>
      <c r="AI280" s="238"/>
      <c r="AJ280" s="238"/>
      <c r="AK280" s="238"/>
      <c r="AL280" s="238"/>
      <c r="AM280" s="238"/>
      <c r="AN280" s="238"/>
      <c r="AO280" s="238"/>
      <c r="AP280" s="238"/>
      <c r="AQ280" s="238"/>
      <c r="AR280" s="238"/>
      <c r="AS280" s="239">
        <f t="shared" ref="AS280:AS285" si="262">G280/6</f>
        <v>0</v>
      </c>
      <c r="AT280" s="240"/>
      <c r="AU280" s="238"/>
      <c r="AV280" s="238"/>
      <c r="AW280" s="238"/>
      <c r="AX280" s="238"/>
      <c r="AY280" s="238"/>
      <c r="AZ280" s="238"/>
      <c r="BA280" s="238"/>
      <c r="BB280" s="238"/>
      <c r="BC280" s="238"/>
      <c r="BD280" s="238"/>
      <c r="BE280" s="239">
        <f>G280/6</f>
        <v>0</v>
      </c>
      <c r="BF280" s="240"/>
      <c r="BG280" s="238"/>
      <c r="BH280" s="238"/>
      <c r="BI280" s="238"/>
      <c r="BJ280" s="238"/>
      <c r="BK280" s="238"/>
      <c r="BL280" s="238"/>
      <c r="BM280" s="238"/>
      <c r="BN280" s="238"/>
      <c r="BO280" s="238"/>
      <c r="BP280" s="238"/>
      <c r="BQ280" s="239">
        <f>G280/6</f>
        <v>0</v>
      </c>
      <c r="BR280" s="240"/>
      <c r="BS280" s="238"/>
      <c r="BT280" s="238"/>
      <c r="BU280" s="238"/>
      <c r="BV280" s="238"/>
      <c r="BW280" s="238"/>
      <c r="BX280" s="238"/>
      <c r="BY280" s="238"/>
      <c r="BZ280" s="238"/>
      <c r="CA280" s="238"/>
      <c r="CB280" s="238"/>
      <c r="CC280" s="239">
        <f>G280-SUM(H280:CB280)</f>
        <v>0</v>
      </c>
      <c r="CD280" s="41" t="s">
        <v>54</v>
      </c>
    </row>
    <row r="281" spans="1:82" ht="15">
      <c r="A281" s="152"/>
      <c r="B281" s="75" t="s">
        <v>534</v>
      </c>
      <c r="C281" s="156" t="s">
        <v>535</v>
      </c>
      <c r="D281" s="132" t="s">
        <v>243</v>
      </c>
      <c r="E281" s="266">
        <v>2</v>
      </c>
      <c r="F281" s="289"/>
      <c r="G281" s="76">
        <f t="shared" si="260"/>
        <v>0</v>
      </c>
      <c r="H281" s="237"/>
      <c r="I281" s="239"/>
      <c r="J281" s="237"/>
      <c r="K281" s="238"/>
      <c r="L281" s="238"/>
      <c r="M281" s="238"/>
      <c r="N281" s="238"/>
      <c r="O281" s="238"/>
      <c r="P281" s="238"/>
      <c r="Q281" s="238"/>
      <c r="R281" s="238"/>
      <c r="S281" s="238"/>
      <c r="T281" s="238"/>
      <c r="U281" s="239">
        <f t="shared" si="261"/>
        <v>0</v>
      </c>
      <c r="V281" s="237"/>
      <c r="W281" s="238"/>
      <c r="X281" s="238"/>
      <c r="Y281" s="238"/>
      <c r="Z281" s="238"/>
      <c r="AA281" s="238"/>
      <c r="AB281" s="238"/>
      <c r="AC281" s="238"/>
      <c r="AD281" s="238"/>
      <c r="AE281" s="238"/>
      <c r="AF281" s="238"/>
      <c r="AG281" s="239">
        <f t="shared" ref="AG281:AG282" si="263">G281/6</f>
        <v>0</v>
      </c>
      <c r="AH281" s="240"/>
      <c r="AI281" s="238"/>
      <c r="AJ281" s="238"/>
      <c r="AK281" s="238"/>
      <c r="AL281" s="238"/>
      <c r="AM281" s="238"/>
      <c r="AN281" s="238"/>
      <c r="AO281" s="238"/>
      <c r="AP281" s="238"/>
      <c r="AQ281" s="238"/>
      <c r="AR281" s="238"/>
      <c r="AS281" s="239">
        <f t="shared" si="262"/>
        <v>0</v>
      </c>
      <c r="AT281" s="240"/>
      <c r="AU281" s="238"/>
      <c r="AV281" s="238"/>
      <c r="AW281" s="238"/>
      <c r="AX281" s="238"/>
      <c r="AY281" s="238"/>
      <c r="AZ281" s="238"/>
      <c r="BA281" s="238"/>
      <c r="BB281" s="238"/>
      <c r="BC281" s="238"/>
      <c r="BD281" s="238"/>
      <c r="BE281" s="239">
        <f t="shared" ref="BE281:BE282" si="264">G281/6</f>
        <v>0</v>
      </c>
      <c r="BF281" s="240"/>
      <c r="BG281" s="238"/>
      <c r="BH281" s="238"/>
      <c r="BI281" s="238"/>
      <c r="BJ281" s="238"/>
      <c r="BK281" s="238"/>
      <c r="BL281" s="238"/>
      <c r="BM281" s="238"/>
      <c r="BN281" s="238"/>
      <c r="BO281" s="238"/>
      <c r="BP281" s="238"/>
      <c r="BQ281" s="239">
        <f t="shared" ref="BQ281:BQ282" si="265">G281/6</f>
        <v>0</v>
      </c>
      <c r="BR281" s="240"/>
      <c r="BS281" s="238"/>
      <c r="BT281" s="238"/>
      <c r="BU281" s="238"/>
      <c r="BV281" s="238"/>
      <c r="BW281" s="238"/>
      <c r="BX281" s="238"/>
      <c r="BY281" s="238"/>
      <c r="BZ281" s="238"/>
      <c r="CA281" s="238"/>
      <c r="CB281" s="238"/>
      <c r="CC281" s="239">
        <f t="shared" ref="CC281:CC282" si="266">G281-SUM(H281:CB281)</f>
        <v>0</v>
      </c>
      <c r="CD281" s="41" t="s">
        <v>54</v>
      </c>
    </row>
    <row r="282" spans="1:82" ht="15">
      <c r="A282" s="152"/>
      <c r="B282" s="75" t="s">
        <v>536</v>
      </c>
      <c r="C282" s="156" t="s">
        <v>537</v>
      </c>
      <c r="D282" s="132" t="s">
        <v>243</v>
      </c>
      <c r="E282" s="266">
        <v>2</v>
      </c>
      <c r="F282" s="289"/>
      <c r="G282" s="76">
        <f t="shared" si="260"/>
        <v>0</v>
      </c>
      <c r="H282" s="237"/>
      <c r="I282" s="239"/>
      <c r="J282" s="237"/>
      <c r="K282" s="238"/>
      <c r="L282" s="238"/>
      <c r="M282" s="238"/>
      <c r="N282" s="238"/>
      <c r="O282" s="238"/>
      <c r="P282" s="238"/>
      <c r="Q282" s="238"/>
      <c r="R282" s="238"/>
      <c r="S282" s="238"/>
      <c r="T282" s="238"/>
      <c r="U282" s="239">
        <f t="shared" si="261"/>
        <v>0</v>
      </c>
      <c r="V282" s="237"/>
      <c r="W282" s="238"/>
      <c r="X282" s="238"/>
      <c r="Y282" s="238"/>
      <c r="Z282" s="238"/>
      <c r="AA282" s="238"/>
      <c r="AB282" s="238"/>
      <c r="AC282" s="238"/>
      <c r="AD282" s="238"/>
      <c r="AE282" s="238"/>
      <c r="AF282" s="238"/>
      <c r="AG282" s="239">
        <f t="shared" si="263"/>
        <v>0</v>
      </c>
      <c r="AH282" s="240"/>
      <c r="AI282" s="238"/>
      <c r="AJ282" s="238"/>
      <c r="AK282" s="238"/>
      <c r="AL282" s="238"/>
      <c r="AM282" s="238"/>
      <c r="AN282" s="238"/>
      <c r="AO282" s="238"/>
      <c r="AP282" s="238"/>
      <c r="AQ282" s="238"/>
      <c r="AR282" s="238"/>
      <c r="AS282" s="239">
        <f t="shared" si="262"/>
        <v>0</v>
      </c>
      <c r="AT282" s="240"/>
      <c r="AU282" s="238"/>
      <c r="AV282" s="238"/>
      <c r="AW282" s="238"/>
      <c r="AX282" s="238"/>
      <c r="AY282" s="238"/>
      <c r="AZ282" s="238"/>
      <c r="BA282" s="238"/>
      <c r="BB282" s="238"/>
      <c r="BC282" s="238"/>
      <c r="BD282" s="238"/>
      <c r="BE282" s="239">
        <f t="shared" si="264"/>
        <v>0</v>
      </c>
      <c r="BF282" s="240"/>
      <c r="BG282" s="238"/>
      <c r="BH282" s="238"/>
      <c r="BI282" s="238"/>
      <c r="BJ282" s="238"/>
      <c r="BK282" s="238"/>
      <c r="BL282" s="238"/>
      <c r="BM282" s="238"/>
      <c r="BN282" s="238"/>
      <c r="BO282" s="238"/>
      <c r="BP282" s="238"/>
      <c r="BQ282" s="239">
        <f t="shared" si="265"/>
        <v>0</v>
      </c>
      <c r="BR282" s="240"/>
      <c r="BS282" s="238"/>
      <c r="BT282" s="238"/>
      <c r="BU282" s="238"/>
      <c r="BV282" s="238"/>
      <c r="BW282" s="238"/>
      <c r="BX282" s="238"/>
      <c r="BY282" s="238"/>
      <c r="BZ282" s="238"/>
      <c r="CA282" s="238"/>
      <c r="CB282" s="238"/>
      <c r="CC282" s="239">
        <f t="shared" si="266"/>
        <v>0</v>
      </c>
      <c r="CD282" s="41" t="s">
        <v>54</v>
      </c>
    </row>
    <row r="283" spans="1:82" ht="15">
      <c r="A283" s="152"/>
      <c r="B283" s="191" t="s">
        <v>538</v>
      </c>
      <c r="C283" s="192" t="s">
        <v>539</v>
      </c>
      <c r="D283" s="194" t="s">
        <v>243</v>
      </c>
      <c r="E283" s="334">
        <v>0</v>
      </c>
      <c r="F283" s="236"/>
      <c r="G283" s="178">
        <f>+E283*F283</f>
        <v>0</v>
      </c>
      <c r="H283" s="237"/>
      <c r="I283" s="239"/>
      <c r="J283" s="237"/>
      <c r="K283" s="238"/>
      <c r="L283" s="238"/>
      <c r="M283" s="238"/>
      <c r="N283" s="238"/>
      <c r="O283" s="238"/>
      <c r="P283" s="238"/>
      <c r="Q283" s="238"/>
      <c r="R283" s="238"/>
      <c r="S283" s="238"/>
      <c r="T283" s="238"/>
      <c r="U283" s="239">
        <f t="shared" si="261"/>
        <v>0</v>
      </c>
      <c r="V283" s="237"/>
      <c r="W283" s="238"/>
      <c r="X283" s="238"/>
      <c r="Y283" s="238"/>
      <c r="Z283" s="238"/>
      <c r="AA283" s="238"/>
      <c r="AB283" s="238"/>
      <c r="AC283" s="238"/>
      <c r="AD283" s="238"/>
      <c r="AE283" s="238"/>
      <c r="AF283" s="238"/>
      <c r="AG283" s="239">
        <f>G283/6</f>
        <v>0</v>
      </c>
      <c r="AH283" s="240"/>
      <c r="AI283" s="238"/>
      <c r="AJ283" s="238"/>
      <c r="AK283" s="238"/>
      <c r="AL283" s="238"/>
      <c r="AM283" s="238"/>
      <c r="AN283" s="238"/>
      <c r="AO283" s="238"/>
      <c r="AP283" s="238"/>
      <c r="AQ283" s="238"/>
      <c r="AR283" s="238"/>
      <c r="AS283" s="239">
        <f t="shared" si="262"/>
        <v>0</v>
      </c>
      <c r="AT283" s="240"/>
      <c r="AU283" s="238"/>
      <c r="AV283" s="238"/>
      <c r="AW283" s="238"/>
      <c r="AX283" s="238"/>
      <c r="AY283" s="238"/>
      <c r="AZ283" s="238"/>
      <c r="BA283" s="238"/>
      <c r="BB283" s="238"/>
      <c r="BC283" s="238"/>
      <c r="BD283" s="238"/>
      <c r="BE283" s="239">
        <f>G283/6</f>
        <v>0</v>
      </c>
      <c r="BF283" s="240"/>
      <c r="BG283" s="238"/>
      <c r="BH283" s="238"/>
      <c r="BI283" s="238"/>
      <c r="BJ283" s="238"/>
      <c r="BK283" s="238"/>
      <c r="BL283" s="238"/>
      <c r="BM283" s="238"/>
      <c r="BN283" s="238"/>
      <c r="BO283" s="238"/>
      <c r="BP283" s="238"/>
      <c r="BQ283" s="239">
        <f>G283/6</f>
        <v>0</v>
      </c>
      <c r="BR283" s="240"/>
      <c r="BS283" s="238"/>
      <c r="BT283" s="238"/>
      <c r="BU283" s="238"/>
      <c r="BV283" s="238"/>
      <c r="BW283" s="238"/>
      <c r="BX283" s="238"/>
      <c r="BY283" s="238"/>
      <c r="BZ283" s="238"/>
      <c r="CA283" s="238"/>
      <c r="CB283" s="238"/>
      <c r="CC283" s="239">
        <f>G283-SUM(H283:CB283)</f>
        <v>0</v>
      </c>
      <c r="CD283" s="41" t="s">
        <v>54</v>
      </c>
    </row>
    <row r="284" spans="1:82" ht="15">
      <c r="A284" s="152"/>
      <c r="B284" s="75" t="s">
        <v>540</v>
      </c>
      <c r="C284" s="131" t="s">
        <v>541</v>
      </c>
      <c r="D284" s="132" t="s">
        <v>542</v>
      </c>
      <c r="E284" s="266">
        <v>120</v>
      </c>
      <c r="F284" s="289"/>
      <c r="G284" s="76">
        <f t="shared" ref="G284" si="267">+E284*F284</f>
        <v>0</v>
      </c>
      <c r="H284" s="237"/>
      <c r="I284" s="239"/>
      <c r="J284" s="237"/>
      <c r="K284" s="238"/>
      <c r="L284" s="238"/>
      <c r="M284" s="238"/>
      <c r="N284" s="238"/>
      <c r="O284" s="238"/>
      <c r="P284" s="238"/>
      <c r="Q284" s="238"/>
      <c r="R284" s="238"/>
      <c r="S284" s="238"/>
      <c r="T284" s="238"/>
      <c r="U284" s="239">
        <f t="shared" si="261"/>
        <v>0</v>
      </c>
      <c r="V284" s="237"/>
      <c r="W284" s="238"/>
      <c r="X284" s="238"/>
      <c r="Y284" s="238"/>
      <c r="Z284" s="238"/>
      <c r="AA284" s="238"/>
      <c r="AB284" s="238"/>
      <c r="AC284" s="238"/>
      <c r="AD284" s="238"/>
      <c r="AE284" s="238"/>
      <c r="AF284" s="238"/>
      <c r="AG284" s="239">
        <f>G284/6</f>
        <v>0</v>
      </c>
      <c r="AH284" s="240"/>
      <c r="AI284" s="238"/>
      <c r="AJ284" s="238"/>
      <c r="AK284" s="238"/>
      <c r="AL284" s="238"/>
      <c r="AM284" s="238"/>
      <c r="AN284" s="238"/>
      <c r="AO284" s="238"/>
      <c r="AP284" s="238"/>
      <c r="AQ284" s="238"/>
      <c r="AR284" s="238"/>
      <c r="AS284" s="239">
        <f t="shared" si="262"/>
        <v>0</v>
      </c>
      <c r="AT284" s="240"/>
      <c r="AU284" s="238"/>
      <c r="AV284" s="238"/>
      <c r="AW284" s="238"/>
      <c r="AX284" s="238"/>
      <c r="AY284" s="238"/>
      <c r="AZ284" s="238"/>
      <c r="BA284" s="238"/>
      <c r="BB284" s="238"/>
      <c r="BC284" s="238"/>
      <c r="BD284" s="238"/>
      <c r="BE284" s="239">
        <f>G284/6</f>
        <v>0</v>
      </c>
      <c r="BF284" s="240"/>
      <c r="BG284" s="238"/>
      <c r="BH284" s="238"/>
      <c r="BI284" s="238"/>
      <c r="BJ284" s="238"/>
      <c r="BK284" s="238"/>
      <c r="BL284" s="238"/>
      <c r="BM284" s="238"/>
      <c r="BN284" s="238"/>
      <c r="BO284" s="238"/>
      <c r="BP284" s="238"/>
      <c r="BQ284" s="239">
        <f>G284/6</f>
        <v>0</v>
      </c>
      <c r="BR284" s="240"/>
      <c r="BS284" s="238"/>
      <c r="BT284" s="238"/>
      <c r="BU284" s="238"/>
      <c r="BV284" s="238"/>
      <c r="BW284" s="238"/>
      <c r="BX284" s="238"/>
      <c r="BY284" s="238"/>
      <c r="BZ284" s="238"/>
      <c r="CA284" s="238"/>
      <c r="CB284" s="238"/>
      <c r="CC284" s="239">
        <f>G284-SUM(H284:CB284)</f>
        <v>0</v>
      </c>
      <c r="CD284" s="41" t="s">
        <v>54</v>
      </c>
    </row>
    <row r="285" spans="1:82" ht="15">
      <c r="A285" s="152"/>
      <c r="B285" s="75" t="s">
        <v>543</v>
      </c>
      <c r="C285" s="131" t="s">
        <v>939</v>
      </c>
      <c r="D285" s="132" t="s">
        <v>545</v>
      </c>
      <c r="E285" s="266">
        <v>200</v>
      </c>
      <c r="F285" s="289"/>
      <c r="G285" s="76">
        <f>+E285*F285</f>
        <v>0</v>
      </c>
      <c r="H285" s="237"/>
      <c r="I285" s="239"/>
      <c r="J285" s="237"/>
      <c r="K285" s="238"/>
      <c r="L285" s="238"/>
      <c r="M285" s="238"/>
      <c r="N285" s="238"/>
      <c r="O285" s="238"/>
      <c r="P285" s="238"/>
      <c r="Q285" s="238"/>
      <c r="R285" s="238"/>
      <c r="S285" s="238"/>
      <c r="T285" s="238"/>
      <c r="U285" s="239">
        <f t="shared" si="261"/>
        <v>0</v>
      </c>
      <c r="V285" s="237"/>
      <c r="W285" s="238"/>
      <c r="X285" s="238"/>
      <c r="Y285" s="238"/>
      <c r="Z285" s="238"/>
      <c r="AA285" s="238"/>
      <c r="AB285" s="238"/>
      <c r="AC285" s="238"/>
      <c r="AD285" s="238"/>
      <c r="AE285" s="238"/>
      <c r="AF285" s="238"/>
      <c r="AG285" s="239">
        <f>G285/6</f>
        <v>0</v>
      </c>
      <c r="AH285" s="240"/>
      <c r="AI285" s="238"/>
      <c r="AJ285" s="238"/>
      <c r="AK285" s="238"/>
      <c r="AL285" s="238"/>
      <c r="AM285" s="238"/>
      <c r="AN285" s="238"/>
      <c r="AO285" s="238"/>
      <c r="AP285" s="238"/>
      <c r="AQ285" s="238"/>
      <c r="AR285" s="238"/>
      <c r="AS285" s="239">
        <f t="shared" si="262"/>
        <v>0</v>
      </c>
      <c r="AT285" s="240"/>
      <c r="AU285" s="238"/>
      <c r="AV285" s="238"/>
      <c r="AW285" s="238"/>
      <c r="AX285" s="238"/>
      <c r="AY285" s="238"/>
      <c r="AZ285" s="238"/>
      <c r="BA285" s="238"/>
      <c r="BB285" s="238"/>
      <c r="BC285" s="238"/>
      <c r="BD285" s="238"/>
      <c r="BE285" s="239">
        <f>G285/6</f>
        <v>0</v>
      </c>
      <c r="BF285" s="240"/>
      <c r="BG285" s="238"/>
      <c r="BH285" s="238"/>
      <c r="BI285" s="238"/>
      <c r="BJ285" s="238"/>
      <c r="BK285" s="238"/>
      <c r="BL285" s="238"/>
      <c r="BM285" s="238"/>
      <c r="BN285" s="238"/>
      <c r="BO285" s="238"/>
      <c r="BP285" s="238"/>
      <c r="BQ285" s="239">
        <f>G285/6</f>
        <v>0</v>
      </c>
      <c r="BR285" s="240"/>
      <c r="BS285" s="238"/>
      <c r="BT285" s="238"/>
      <c r="BU285" s="238"/>
      <c r="BV285" s="238"/>
      <c r="BW285" s="238"/>
      <c r="BX285" s="238"/>
      <c r="BY285" s="238"/>
      <c r="BZ285" s="238"/>
      <c r="CA285" s="238"/>
      <c r="CB285" s="238"/>
      <c r="CC285" s="239">
        <f>G285-SUM(H285:CB285)</f>
        <v>0</v>
      </c>
      <c r="CD285" s="41" t="s">
        <v>54</v>
      </c>
    </row>
    <row r="286" spans="1:82" ht="15">
      <c r="A286" s="152"/>
      <c r="B286" s="191" t="s">
        <v>546</v>
      </c>
      <c r="C286" s="192" t="s">
        <v>547</v>
      </c>
      <c r="D286" s="194" t="s">
        <v>92</v>
      </c>
      <c r="E286" s="334">
        <v>0</v>
      </c>
      <c r="F286" s="236"/>
      <c r="G286" s="178">
        <f>+E286*F286</f>
        <v>0</v>
      </c>
      <c r="H286" s="232"/>
      <c r="I286" s="233"/>
      <c r="J286" s="232"/>
      <c r="K286" s="234"/>
      <c r="L286" s="234"/>
      <c r="M286" s="234"/>
      <c r="N286" s="234"/>
      <c r="O286" s="234"/>
      <c r="P286" s="234"/>
      <c r="Q286" s="234"/>
      <c r="R286" s="234"/>
      <c r="S286" s="234"/>
      <c r="T286" s="234"/>
      <c r="U286" s="233">
        <f>G286/2.5</f>
        <v>0</v>
      </c>
      <c r="V286" s="232"/>
      <c r="W286" s="234"/>
      <c r="X286" s="234"/>
      <c r="Y286" s="234"/>
      <c r="Z286" s="234"/>
      <c r="AA286" s="234"/>
      <c r="AB286" s="234"/>
      <c r="AC286" s="234"/>
      <c r="AD286" s="234"/>
      <c r="AE286" s="234"/>
      <c r="AF286" s="234"/>
      <c r="AG286" s="233">
        <f>G286/2.5</f>
        <v>0</v>
      </c>
      <c r="AH286" s="235"/>
      <c r="AI286" s="234"/>
      <c r="AJ286" s="234"/>
      <c r="AK286" s="234"/>
      <c r="AL286" s="234"/>
      <c r="AM286" s="234">
        <f>G286-SUM(J286:AL286)</f>
        <v>0</v>
      </c>
      <c r="AN286" s="234"/>
      <c r="AO286" s="234"/>
      <c r="AP286" s="234"/>
      <c r="AQ286" s="234"/>
      <c r="AR286" s="234"/>
      <c r="AS286" s="233"/>
      <c r="AT286" s="235"/>
      <c r="AU286" s="234"/>
      <c r="AV286" s="234"/>
      <c r="AW286" s="234"/>
      <c r="AX286" s="234"/>
      <c r="AY286" s="234"/>
      <c r="AZ286" s="234"/>
      <c r="BA286" s="234"/>
      <c r="BB286" s="234"/>
      <c r="BC286" s="234"/>
      <c r="BD286" s="234"/>
      <c r="BE286" s="233"/>
      <c r="BF286" s="235"/>
      <c r="BG286" s="234"/>
      <c r="BH286" s="234"/>
      <c r="BI286" s="234"/>
      <c r="BJ286" s="234"/>
      <c r="BK286" s="234"/>
      <c r="BL286" s="234"/>
      <c r="BM286" s="234"/>
      <c r="BN286" s="234"/>
      <c r="BO286" s="234"/>
      <c r="BP286" s="234"/>
      <c r="BQ286" s="233"/>
      <c r="BR286" s="235"/>
      <c r="BS286" s="234"/>
      <c r="BT286" s="234"/>
      <c r="BU286" s="234"/>
      <c r="BV286" s="234"/>
      <c r="BW286" s="234"/>
      <c r="BX286" s="234"/>
      <c r="BY286" s="234"/>
      <c r="BZ286" s="234"/>
      <c r="CA286" s="234"/>
      <c r="CB286" s="234"/>
      <c r="CC286" s="239">
        <f>G286-SUM(H286:CB286)</f>
        <v>0</v>
      </c>
      <c r="CD286" s="41" t="s">
        <v>54</v>
      </c>
    </row>
    <row r="287" spans="1:82" ht="15">
      <c r="A287" s="152"/>
      <c r="B287" s="103" t="s">
        <v>548</v>
      </c>
      <c r="C287" s="286" t="s">
        <v>940</v>
      </c>
      <c r="D287" s="132"/>
      <c r="E287" s="266"/>
      <c r="F287" s="231"/>
      <c r="G287" s="76"/>
      <c r="H287" s="237"/>
      <c r="I287" s="239"/>
      <c r="J287" s="237"/>
      <c r="K287" s="238"/>
      <c r="L287" s="238"/>
      <c r="M287" s="238"/>
      <c r="N287" s="238"/>
      <c r="O287" s="238"/>
      <c r="P287" s="238"/>
      <c r="Q287" s="238"/>
      <c r="R287" s="238"/>
      <c r="S287" s="238"/>
      <c r="T287" s="238"/>
      <c r="U287" s="239"/>
      <c r="V287" s="237"/>
      <c r="W287" s="238"/>
      <c r="X287" s="238"/>
      <c r="Y287" s="238"/>
      <c r="Z287" s="238"/>
      <c r="AA287" s="238"/>
      <c r="AB287" s="238"/>
      <c r="AC287" s="238"/>
      <c r="AD287" s="238"/>
      <c r="AE287" s="238"/>
      <c r="AF287" s="238"/>
      <c r="AG287" s="239"/>
      <c r="AH287" s="240"/>
      <c r="AI287" s="238"/>
      <c r="AJ287" s="238"/>
      <c r="AK287" s="238"/>
      <c r="AL287" s="238"/>
      <c r="AM287" s="238"/>
      <c r="AN287" s="238"/>
      <c r="AO287" s="238"/>
      <c r="AP287" s="238"/>
      <c r="AQ287" s="238"/>
      <c r="AR287" s="238"/>
      <c r="AS287" s="239"/>
      <c r="AT287" s="240"/>
      <c r="AU287" s="238"/>
      <c r="AV287" s="238"/>
      <c r="AW287" s="238"/>
      <c r="AX287" s="238"/>
      <c r="AY287" s="238"/>
      <c r="AZ287" s="238"/>
      <c r="BA287" s="238"/>
      <c r="BB287" s="238"/>
      <c r="BC287" s="238"/>
      <c r="BD287" s="238"/>
      <c r="BE287" s="239"/>
      <c r="BF287" s="240"/>
      <c r="BG287" s="238"/>
      <c r="BH287" s="238"/>
      <c r="BI287" s="238"/>
      <c r="BJ287" s="238"/>
      <c r="BK287" s="238"/>
      <c r="BL287" s="238"/>
      <c r="BM287" s="238"/>
      <c r="BN287" s="238"/>
      <c r="BO287" s="238"/>
      <c r="BP287" s="238"/>
      <c r="BQ287" s="239"/>
      <c r="BR287" s="240"/>
      <c r="BS287" s="238"/>
      <c r="BT287" s="238"/>
      <c r="BU287" s="238"/>
      <c r="BV287" s="238"/>
      <c r="BW287" s="238"/>
      <c r="BX287" s="238"/>
      <c r="BY287" s="238"/>
      <c r="BZ287" s="238"/>
      <c r="CA287" s="238"/>
      <c r="CB287" s="238"/>
      <c r="CC287" s="239"/>
      <c r="CD287" s="41"/>
    </row>
    <row r="288" spans="1:82" ht="15">
      <c r="A288" s="152"/>
      <c r="B288" s="191" t="s">
        <v>550</v>
      </c>
      <c r="C288" s="192" t="s">
        <v>551</v>
      </c>
      <c r="D288" s="194" t="s">
        <v>243</v>
      </c>
      <c r="E288" s="334">
        <v>0</v>
      </c>
      <c r="F288" s="236"/>
      <c r="G288" s="178">
        <f t="shared" ref="G288:G301" si="268">+E288*F288</f>
        <v>0</v>
      </c>
      <c r="H288" s="237"/>
      <c r="I288" s="239"/>
      <c r="J288" s="237"/>
      <c r="K288" s="238"/>
      <c r="L288" s="238"/>
      <c r="M288" s="238"/>
      <c r="N288" s="238"/>
      <c r="O288" s="238"/>
      <c r="P288" s="238"/>
      <c r="Q288" s="238"/>
      <c r="R288" s="238"/>
      <c r="S288" s="238"/>
      <c r="T288" s="238"/>
      <c r="U288" s="239">
        <f t="shared" ref="U288:U299" si="269">G288/6</f>
        <v>0</v>
      </c>
      <c r="V288" s="237"/>
      <c r="W288" s="238"/>
      <c r="X288" s="238"/>
      <c r="Y288" s="238"/>
      <c r="Z288" s="238"/>
      <c r="AA288" s="238"/>
      <c r="AB288" s="238"/>
      <c r="AC288" s="238"/>
      <c r="AD288" s="238"/>
      <c r="AE288" s="238"/>
      <c r="AF288" s="238"/>
      <c r="AG288" s="239">
        <f t="shared" ref="AG288:AG299" si="270">G288/6</f>
        <v>0</v>
      </c>
      <c r="AH288" s="240"/>
      <c r="AI288" s="238"/>
      <c r="AJ288" s="238"/>
      <c r="AK288" s="238"/>
      <c r="AL288" s="238"/>
      <c r="AM288" s="238"/>
      <c r="AN288" s="238"/>
      <c r="AO288" s="238"/>
      <c r="AP288" s="238"/>
      <c r="AQ288" s="238"/>
      <c r="AR288" s="238"/>
      <c r="AS288" s="239">
        <f t="shared" ref="AS288:AS299" si="271">G288/6</f>
        <v>0</v>
      </c>
      <c r="AT288" s="240"/>
      <c r="AU288" s="238"/>
      <c r="AV288" s="238"/>
      <c r="AW288" s="238"/>
      <c r="AX288" s="238"/>
      <c r="AY288" s="238"/>
      <c r="AZ288" s="238"/>
      <c r="BA288" s="238"/>
      <c r="BB288" s="238"/>
      <c r="BC288" s="238"/>
      <c r="BD288" s="238"/>
      <c r="BE288" s="239">
        <f t="shared" ref="BE288:BE299" si="272">G288/6</f>
        <v>0</v>
      </c>
      <c r="BF288" s="240"/>
      <c r="BG288" s="238"/>
      <c r="BH288" s="238"/>
      <c r="BI288" s="238"/>
      <c r="BJ288" s="238"/>
      <c r="BK288" s="238"/>
      <c r="BL288" s="238"/>
      <c r="BM288" s="238"/>
      <c r="BN288" s="238"/>
      <c r="BO288" s="238"/>
      <c r="BP288" s="238"/>
      <c r="BQ288" s="239">
        <f t="shared" ref="BQ288:BQ299" si="273">G288/6</f>
        <v>0</v>
      </c>
      <c r="BR288" s="240"/>
      <c r="BS288" s="238"/>
      <c r="BT288" s="238"/>
      <c r="BU288" s="238"/>
      <c r="BV288" s="238"/>
      <c r="BW288" s="238"/>
      <c r="BX288" s="238"/>
      <c r="BY288" s="238"/>
      <c r="BZ288" s="238"/>
      <c r="CA288" s="238"/>
      <c r="CB288" s="238"/>
      <c r="CC288" s="239">
        <f t="shared" ref="CC288:CC295" si="274">G288-SUM(H288:CB288)</f>
        <v>0</v>
      </c>
      <c r="CD288" s="41" t="s">
        <v>54</v>
      </c>
    </row>
    <row r="289" spans="1:82" ht="15">
      <c r="A289" s="152"/>
      <c r="B289" s="75" t="s">
        <v>552</v>
      </c>
      <c r="C289" s="131" t="s">
        <v>553</v>
      </c>
      <c r="D289" s="132" t="s">
        <v>243</v>
      </c>
      <c r="E289" s="266">
        <v>22</v>
      </c>
      <c r="F289" s="289"/>
      <c r="G289" s="76">
        <f t="shared" si="268"/>
        <v>0</v>
      </c>
      <c r="H289" s="237"/>
      <c r="I289" s="239"/>
      <c r="J289" s="237"/>
      <c r="K289" s="238"/>
      <c r="L289" s="238"/>
      <c r="M289" s="238"/>
      <c r="N289" s="238"/>
      <c r="O289" s="238"/>
      <c r="P289" s="238"/>
      <c r="Q289" s="238"/>
      <c r="R289" s="238"/>
      <c r="S289" s="238"/>
      <c r="T289" s="238"/>
      <c r="U289" s="239">
        <f t="shared" si="269"/>
        <v>0</v>
      </c>
      <c r="V289" s="237"/>
      <c r="W289" s="238"/>
      <c r="X289" s="238"/>
      <c r="Y289" s="238"/>
      <c r="Z289" s="238"/>
      <c r="AA289" s="238"/>
      <c r="AB289" s="238"/>
      <c r="AC289" s="238"/>
      <c r="AD289" s="238"/>
      <c r="AE289" s="238"/>
      <c r="AF289" s="238"/>
      <c r="AG289" s="239">
        <f t="shared" si="270"/>
        <v>0</v>
      </c>
      <c r="AH289" s="240"/>
      <c r="AI289" s="238"/>
      <c r="AJ289" s="238"/>
      <c r="AK289" s="238"/>
      <c r="AL289" s="238"/>
      <c r="AM289" s="238"/>
      <c r="AN289" s="238"/>
      <c r="AO289" s="238"/>
      <c r="AP289" s="238"/>
      <c r="AQ289" s="238"/>
      <c r="AR289" s="238"/>
      <c r="AS289" s="239">
        <f t="shared" si="271"/>
        <v>0</v>
      </c>
      <c r="AT289" s="240"/>
      <c r="AU289" s="238"/>
      <c r="AV289" s="238"/>
      <c r="AW289" s="238"/>
      <c r="AX289" s="238"/>
      <c r="AY289" s="238"/>
      <c r="AZ289" s="238"/>
      <c r="BA289" s="238"/>
      <c r="BB289" s="238"/>
      <c r="BC289" s="238"/>
      <c r="BD289" s="238"/>
      <c r="BE289" s="239">
        <f t="shared" si="272"/>
        <v>0</v>
      </c>
      <c r="BF289" s="240"/>
      <c r="BG289" s="238"/>
      <c r="BH289" s="238"/>
      <c r="BI289" s="238"/>
      <c r="BJ289" s="238"/>
      <c r="BK289" s="238"/>
      <c r="BL289" s="238"/>
      <c r="BM289" s="238"/>
      <c r="BN289" s="238"/>
      <c r="BO289" s="238"/>
      <c r="BP289" s="238"/>
      <c r="BQ289" s="239">
        <f t="shared" si="273"/>
        <v>0</v>
      </c>
      <c r="BR289" s="240"/>
      <c r="BS289" s="238"/>
      <c r="BT289" s="238"/>
      <c r="BU289" s="238"/>
      <c r="BV289" s="238"/>
      <c r="BW289" s="238"/>
      <c r="BX289" s="238"/>
      <c r="BY289" s="238"/>
      <c r="BZ289" s="238"/>
      <c r="CA289" s="238"/>
      <c r="CB289" s="238"/>
      <c r="CC289" s="239">
        <f t="shared" si="274"/>
        <v>0</v>
      </c>
      <c r="CD289" s="41" t="s">
        <v>54</v>
      </c>
    </row>
    <row r="290" spans="1:82" ht="15">
      <c r="A290" s="152"/>
      <c r="B290" s="75" t="s">
        <v>554</v>
      </c>
      <c r="C290" s="131" t="s">
        <v>555</v>
      </c>
      <c r="D290" s="132" t="s">
        <v>243</v>
      </c>
      <c r="E290" s="266">
        <v>4</v>
      </c>
      <c r="F290" s="289"/>
      <c r="G290" s="76">
        <f t="shared" si="268"/>
        <v>0</v>
      </c>
      <c r="H290" s="237"/>
      <c r="I290" s="239"/>
      <c r="J290" s="237"/>
      <c r="K290" s="238"/>
      <c r="L290" s="238"/>
      <c r="M290" s="238"/>
      <c r="N290" s="238"/>
      <c r="O290" s="238"/>
      <c r="P290" s="238"/>
      <c r="Q290" s="238"/>
      <c r="R290" s="238"/>
      <c r="S290" s="238"/>
      <c r="T290" s="238"/>
      <c r="U290" s="239">
        <f t="shared" si="269"/>
        <v>0</v>
      </c>
      <c r="V290" s="237"/>
      <c r="W290" s="238"/>
      <c r="X290" s="238"/>
      <c r="Y290" s="238"/>
      <c r="Z290" s="238"/>
      <c r="AA290" s="238"/>
      <c r="AB290" s="238"/>
      <c r="AC290" s="238"/>
      <c r="AD290" s="238"/>
      <c r="AE290" s="238"/>
      <c r="AF290" s="238"/>
      <c r="AG290" s="239">
        <f t="shared" si="270"/>
        <v>0</v>
      </c>
      <c r="AH290" s="240"/>
      <c r="AI290" s="238"/>
      <c r="AJ290" s="238"/>
      <c r="AK290" s="238"/>
      <c r="AL290" s="238"/>
      <c r="AM290" s="238"/>
      <c r="AN290" s="238"/>
      <c r="AO290" s="238"/>
      <c r="AP290" s="238"/>
      <c r="AQ290" s="238"/>
      <c r="AR290" s="238"/>
      <c r="AS290" s="239">
        <f t="shared" si="271"/>
        <v>0</v>
      </c>
      <c r="AT290" s="240"/>
      <c r="AU290" s="238"/>
      <c r="AV290" s="238"/>
      <c r="AW290" s="238"/>
      <c r="AX290" s="238"/>
      <c r="AY290" s="238"/>
      <c r="AZ290" s="238"/>
      <c r="BA290" s="238"/>
      <c r="BB290" s="238"/>
      <c r="BC290" s="238"/>
      <c r="BD290" s="238"/>
      <c r="BE290" s="239">
        <f t="shared" si="272"/>
        <v>0</v>
      </c>
      <c r="BF290" s="240"/>
      <c r="BG290" s="238"/>
      <c r="BH290" s="238"/>
      <c r="BI290" s="238"/>
      <c r="BJ290" s="238"/>
      <c r="BK290" s="238"/>
      <c r="BL290" s="238"/>
      <c r="BM290" s="238"/>
      <c r="BN290" s="238"/>
      <c r="BO290" s="238"/>
      <c r="BP290" s="238"/>
      <c r="BQ290" s="239">
        <f t="shared" si="273"/>
        <v>0</v>
      </c>
      <c r="BR290" s="240"/>
      <c r="BS290" s="238"/>
      <c r="BT290" s="238"/>
      <c r="BU290" s="238"/>
      <c r="BV290" s="238"/>
      <c r="BW290" s="238"/>
      <c r="BX290" s="238"/>
      <c r="BY290" s="238"/>
      <c r="BZ290" s="238"/>
      <c r="CA290" s="238"/>
      <c r="CB290" s="238"/>
      <c r="CC290" s="239">
        <f t="shared" si="274"/>
        <v>0</v>
      </c>
      <c r="CD290" s="41" t="s">
        <v>54</v>
      </c>
    </row>
    <row r="291" spans="1:82" ht="15">
      <c r="A291" s="152"/>
      <c r="B291" s="191" t="s">
        <v>556</v>
      </c>
      <c r="C291" s="192" t="s">
        <v>557</v>
      </c>
      <c r="D291" s="194" t="s">
        <v>243</v>
      </c>
      <c r="E291" s="334">
        <v>0</v>
      </c>
      <c r="F291" s="236"/>
      <c r="G291" s="178">
        <f t="shared" si="268"/>
        <v>0</v>
      </c>
      <c r="H291" s="237"/>
      <c r="I291" s="239"/>
      <c r="J291" s="237"/>
      <c r="K291" s="238"/>
      <c r="L291" s="238"/>
      <c r="M291" s="238"/>
      <c r="N291" s="238"/>
      <c r="O291" s="238"/>
      <c r="P291" s="238"/>
      <c r="Q291" s="238"/>
      <c r="R291" s="238"/>
      <c r="S291" s="238"/>
      <c r="T291" s="238"/>
      <c r="U291" s="239">
        <f t="shared" si="269"/>
        <v>0</v>
      </c>
      <c r="V291" s="237"/>
      <c r="W291" s="238"/>
      <c r="X291" s="238"/>
      <c r="Y291" s="238"/>
      <c r="Z291" s="238"/>
      <c r="AA291" s="238"/>
      <c r="AB291" s="238"/>
      <c r="AC291" s="238"/>
      <c r="AD291" s="238"/>
      <c r="AE291" s="238"/>
      <c r="AF291" s="238"/>
      <c r="AG291" s="239">
        <f t="shared" si="270"/>
        <v>0</v>
      </c>
      <c r="AH291" s="240"/>
      <c r="AI291" s="238"/>
      <c r="AJ291" s="238"/>
      <c r="AK291" s="238"/>
      <c r="AL291" s="238"/>
      <c r="AM291" s="238"/>
      <c r="AN291" s="238"/>
      <c r="AO291" s="238"/>
      <c r="AP291" s="238"/>
      <c r="AQ291" s="238"/>
      <c r="AR291" s="238"/>
      <c r="AS291" s="239">
        <f t="shared" si="271"/>
        <v>0</v>
      </c>
      <c r="AT291" s="240"/>
      <c r="AU291" s="238"/>
      <c r="AV291" s="238"/>
      <c r="AW291" s="238"/>
      <c r="AX291" s="238"/>
      <c r="AY291" s="238"/>
      <c r="AZ291" s="238"/>
      <c r="BA291" s="238"/>
      <c r="BB291" s="238"/>
      <c r="BC291" s="238"/>
      <c r="BD291" s="238"/>
      <c r="BE291" s="239">
        <f t="shared" si="272"/>
        <v>0</v>
      </c>
      <c r="BF291" s="240"/>
      <c r="BG291" s="238"/>
      <c r="BH291" s="238"/>
      <c r="BI291" s="238"/>
      <c r="BJ291" s="238"/>
      <c r="BK291" s="238"/>
      <c r="BL291" s="238"/>
      <c r="BM291" s="238"/>
      <c r="BN291" s="238"/>
      <c r="BO291" s="238"/>
      <c r="BP291" s="238"/>
      <c r="BQ291" s="239">
        <f t="shared" si="273"/>
        <v>0</v>
      </c>
      <c r="BR291" s="240"/>
      <c r="BS291" s="238"/>
      <c r="BT291" s="238"/>
      <c r="BU291" s="238"/>
      <c r="BV291" s="238"/>
      <c r="BW291" s="238"/>
      <c r="BX291" s="238"/>
      <c r="BY291" s="238"/>
      <c r="BZ291" s="238"/>
      <c r="CA291" s="238"/>
      <c r="CB291" s="238"/>
      <c r="CC291" s="239">
        <f t="shared" si="274"/>
        <v>0</v>
      </c>
      <c r="CD291" s="41" t="s">
        <v>54</v>
      </c>
    </row>
    <row r="292" spans="1:82" ht="15">
      <c r="A292" s="152"/>
      <c r="B292" s="191" t="s">
        <v>558</v>
      </c>
      <c r="C292" s="192" t="s">
        <v>559</v>
      </c>
      <c r="D292" s="194" t="s">
        <v>243</v>
      </c>
      <c r="E292" s="334">
        <v>0</v>
      </c>
      <c r="F292" s="236"/>
      <c r="G292" s="178">
        <f t="shared" si="268"/>
        <v>0</v>
      </c>
      <c r="H292" s="237"/>
      <c r="I292" s="239"/>
      <c r="J292" s="237"/>
      <c r="K292" s="238"/>
      <c r="L292" s="238"/>
      <c r="M292" s="238"/>
      <c r="N292" s="238"/>
      <c r="O292" s="238"/>
      <c r="P292" s="238"/>
      <c r="Q292" s="238"/>
      <c r="R292" s="238"/>
      <c r="S292" s="238"/>
      <c r="T292" s="238"/>
      <c r="U292" s="239">
        <f>G292/6</f>
        <v>0</v>
      </c>
      <c r="V292" s="237"/>
      <c r="W292" s="238"/>
      <c r="X292" s="238"/>
      <c r="Y292" s="238"/>
      <c r="Z292" s="238"/>
      <c r="AA292" s="238"/>
      <c r="AB292" s="238"/>
      <c r="AC292" s="238"/>
      <c r="AD292" s="238"/>
      <c r="AE292" s="238"/>
      <c r="AF292" s="238"/>
      <c r="AG292" s="239"/>
      <c r="AH292" s="240"/>
      <c r="AI292" s="238"/>
      <c r="AJ292" s="238"/>
      <c r="AK292" s="238"/>
      <c r="AL292" s="238"/>
      <c r="AM292" s="238"/>
      <c r="AN292" s="238"/>
      <c r="AO292" s="238"/>
      <c r="AP292" s="238"/>
      <c r="AQ292" s="238"/>
      <c r="AR292" s="238"/>
      <c r="AS292" s="239">
        <f>G292/6</f>
        <v>0</v>
      </c>
      <c r="AT292" s="240"/>
      <c r="AU292" s="238"/>
      <c r="AV292" s="238"/>
      <c r="AW292" s="238"/>
      <c r="AX292" s="238"/>
      <c r="AY292" s="238"/>
      <c r="AZ292" s="238"/>
      <c r="BA292" s="238"/>
      <c r="BB292" s="238"/>
      <c r="BC292" s="238"/>
      <c r="BD292" s="238"/>
      <c r="BE292" s="239">
        <f t="shared" si="272"/>
        <v>0</v>
      </c>
      <c r="BF292" s="240"/>
      <c r="BG292" s="238"/>
      <c r="BH292" s="238"/>
      <c r="BI292" s="238"/>
      <c r="BJ292" s="238"/>
      <c r="BK292" s="238"/>
      <c r="BL292" s="238"/>
      <c r="BM292" s="238"/>
      <c r="BN292" s="238"/>
      <c r="BO292" s="238"/>
      <c r="BP292" s="238"/>
      <c r="BQ292" s="239">
        <f t="shared" si="273"/>
        <v>0</v>
      </c>
      <c r="BR292" s="240"/>
      <c r="BS292" s="238"/>
      <c r="BT292" s="238"/>
      <c r="BU292" s="238"/>
      <c r="BV292" s="238"/>
      <c r="BW292" s="238"/>
      <c r="BX292" s="238"/>
      <c r="BY292" s="238"/>
      <c r="BZ292" s="238"/>
      <c r="CA292" s="238"/>
      <c r="CB292" s="238"/>
      <c r="CC292" s="239">
        <f t="shared" si="274"/>
        <v>0</v>
      </c>
      <c r="CD292" s="41" t="s">
        <v>54</v>
      </c>
    </row>
    <row r="293" spans="1:82" ht="15">
      <c r="A293" s="152"/>
      <c r="B293" s="75" t="s">
        <v>560</v>
      </c>
      <c r="C293" s="156" t="s">
        <v>561</v>
      </c>
      <c r="D293" s="132" t="s">
        <v>92</v>
      </c>
      <c r="E293" s="266">
        <v>1</v>
      </c>
      <c r="F293" s="223"/>
      <c r="G293" s="76">
        <f t="shared" si="268"/>
        <v>0</v>
      </c>
      <c r="H293" s="237"/>
      <c r="I293" s="239"/>
      <c r="J293" s="237"/>
      <c r="K293" s="238"/>
      <c r="L293" s="238"/>
      <c r="M293" s="238"/>
      <c r="N293" s="238"/>
      <c r="O293" s="238"/>
      <c r="P293" s="238"/>
      <c r="Q293" s="238"/>
      <c r="R293" s="238"/>
      <c r="S293" s="238"/>
      <c r="T293" s="238"/>
      <c r="U293" s="239">
        <f t="shared" si="269"/>
        <v>0</v>
      </c>
      <c r="V293" s="237"/>
      <c r="W293" s="238"/>
      <c r="X293" s="238"/>
      <c r="Y293" s="238"/>
      <c r="Z293" s="238"/>
      <c r="AA293" s="238"/>
      <c r="AB293" s="238"/>
      <c r="AC293" s="238"/>
      <c r="AD293" s="238"/>
      <c r="AE293" s="238"/>
      <c r="AF293" s="238"/>
      <c r="AG293" s="239">
        <f t="shared" si="270"/>
        <v>0</v>
      </c>
      <c r="AH293" s="240"/>
      <c r="AI293" s="238"/>
      <c r="AJ293" s="238"/>
      <c r="AK293" s="238"/>
      <c r="AL293" s="238"/>
      <c r="AM293" s="238"/>
      <c r="AN293" s="238"/>
      <c r="AO293" s="238"/>
      <c r="AP293" s="238"/>
      <c r="AQ293" s="238"/>
      <c r="AR293" s="238"/>
      <c r="AS293" s="239">
        <f t="shared" si="271"/>
        <v>0</v>
      </c>
      <c r="AT293" s="240"/>
      <c r="AU293" s="238"/>
      <c r="AV293" s="238"/>
      <c r="AW293" s="238"/>
      <c r="AX293" s="238"/>
      <c r="AY293" s="238"/>
      <c r="AZ293" s="238"/>
      <c r="BA293" s="238"/>
      <c r="BB293" s="238"/>
      <c r="BC293" s="238"/>
      <c r="BD293" s="238"/>
      <c r="BE293" s="239">
        <f t="shared" si="272"/>
        <v>0</v>
      </c>
      <c r="BF293" s="240"/>
      <c r="BG293" s="238"/>
      <c r="BH293" s="238"/>
      <c r="BI293" s="238"/>
      <c r="BJ293" s="238"/>
      <c r="BK293" s="238"/>
      <c r="BL293" s="238"/>
      <c r="BM293" s="238"/>
      <c r="BN293" s="238"/>
      <c r="BO293" s="238"/>
      <c r="BP293" s="238"/>
      <c r="BQ293" s="239">
        <f t="shared" si="273"/>
        <v>0</v>
      </c>
      <c r="BR293" s="240"/>
      <c r="BS293" s="238"/>
      <c r="BT293" s="238"/>
      <c r="BU293" s="238"/>
      <c r="BV293" s="238"/>
      <c r="BW293" s="238"/>
      <c r="BX293" s="238"/>
      <c r="BY293" s="238"/>
      <c r="BZ293" s="238"/>
      <c r="CA293" s="238"/>
      <c r="CB293" s="238"/>
      <c r="CC293" s="239">
        <f t="shared" si="274"/>
        <v>0</v>
      </c>
      <c r="CD293" s="41" t="s">
        <v>54</v>
      </c>
    </row>
    <row r="294" spans="1:82" ht="15">
      <c r="A294" s="152"/>
      <c r="B294" s="75" t="s">
        <v>562</v>
      </c>
      <c r="C294" s="131" t="s">
        <v>563</v>
      </c>
      <c r="D294" s="132" t="s">
        <v>92</v>
      </c>
      <c r="E294" s="266">
        <v>1</v>
      </c>
      <c r="F294" s="223"/>
      <c r="G294" s="76">
        <f t="shared" si="268"/>
        <v>0</v>
      </c>
      <c r="H294" s="237"/>
      <c r="I294" s="239"/>
      <c r="J294" s="237"/>
      <c r="K294" s="238"/>
      <c r="L294" s="238"/>
      <c r="M294" s="238"/>
      <c r="N294" s="238"/>
      <c r="O294" s="238"/>
      <c r="P294" s="238"/>
      <c r="Q294" s="238"/>
      <c r="R294" s="238"/>
      <c r="S294" s="238"/>
      <c r="T294" s="238"/>
      <c r="U294" s="239">
        <f t="shared" si="269"/>
        <v>0</v>
      </c>
      <c r="V294" s="237"/>
      <c r="W294" s="238"/>
      <c r="X294" s="238"/>
      <c r="Y294" s="238"/>
      <c r="Z294" s="238"/>
      <c r="AA294" s="238"/>
      <c r="AB294" s="238"/>
      <c r="AC294" s="238"/>
      <c r="AD294" s="238"/>
      <c r="AE294" s="238"/>
      <c r="AF294" s="238"/>
      <c r="AG294" s="239">
        <f t="shared" si="270"/>
        <v>0</v>
      </c>
      <c r="AH294" s="240"/>
      <c r="AI294" s="238"/>
      <c r="AJ294" s="238"/>
      <c r="AK294" s="238"/>
      <c r="AL294" s="238"/>
      <c r="AM294" s="238"/>
      <c r="AN294" s="238"/>
      <c r="AO294" s="238"/>
      <c r="AP294" s="238"/>
      <c r="AQ294" s="238"/>
      <c r="AR294" s="238"/>
      <c r="AS294" s="239">
        <f t="shared" si="271"/>
        <v>0</v>
      </c>
      <c r="AT294" s="240"/>
      <c r="AU294" s="238"/>
      <c r="AV294" s="238"/>
      <c r="AW294" s="238"/>
      <c r="AX294" s="238"/>
      <c r="AY294" s="238"/>
      <c r="AZ294" s="238"/>
      <c r="BA294" s="238"/>
      <c r="BB294" s="238"/>
      <c r="BC294" s="238"/>
      <c r="BD294" s="238"/>
      <c r="BE294" s="239">
        <f t="shared" si="272"/>
        <v>0</v>
      </c>
      <c r="BF294" s="240"/>
      <c r="BG294" s="238"/>
      <c r="BH294" s="238"/>
      <c r="BI294" s="238"/>
      <c r="BJ294" s="238"/>
      <c r="BK294" s="238"/>
      <c r="BL294" s="238"/>
      <c r="BM294" s="238"/>
      <c r="BN294" s="238"/>
      <c r="BO294" s="238"/>
      <c r="BP294" s="238"/>
      <c r="BQ294" s="239">
        <f t="shared" si="273"/>
        <v>0</v>
      </c>
      <c r="BR294" s="240"/>
      <c r="BS294" s="238"/>
      <c r="BT294" s="238"/>
      <c r="BU294" s="238"/>
      <c r="BV294" s="238"/>
      <c r="BW294" s="238"/>
      <c r="BX294" s="238"/>
      <c r="BY294" s="238"/>
      <c r="BZ294" s="238"/>
      <c r="CA294" s="238"/>
      <c r="CB294" s="238"/>
      <c r="CC294" s="239">
        <f t="shared" si="274"/>
        <v>0</v>
      </c>
      <c r="CD294" s="41" t="s">
        <v>54</v>
      </c>
    </row>
    <row r="295" spans="1:82" ht="15">
      <c r="A295" s="152"/>
      <c r="B295" s="75" t="s">
        <v>564</v>
      </c>
      <c r="C295" s="131" t="s">
        <v>565</v>
      </c>
      <c r="D295" s="132" t="s">
        <v>92</v>
      </c>
      <c r="E295" s="266">
        <v>1</v>
      </c>
      <c r="F295" s="223"/>
      <c r="G295" s="76">
        <f t="shared" si="268"/>
        <v>0</v>
      </c>
      <c r="H295" s="237"/>
      <c r="I295" s="239"/>
      <c r="J295" s="237"/>
      <c r="K295" s="238"/>
      <c r="L295" s="238"/>
      <c r="M295" s="238"/>
      <c r="N295" s="238"/>
      <c r="O295" s="238"/>
      <c r="P295" s="238"/>
      <c r="Q295" s="238"/>
      <c r="R295" s="238"/>
      <c r="S295" s="238"/>
      <c r="T295" s="238"/>
      <c r="U295" s="239">
        <f t="shared" si="269"/>
        <v>0</v>
      </c>
      <c r="V295" s="237"/>
      <c r="W295" s="238"/>
      <c r="X295" s="238"/>
      <c r="Y295" s="238"/>
      <c r="Z295" s="238"/>
      <c r="AA295" s="238"/>
      <c r="AB295" s="238"/>
      <c r="AC295" s="238"/>
      <c r="AD295" s="238"/>
      <c r="AE295" s="238"/>
      <c r="AF295" s="238"/>
      <c r="AG295" s="239">
        <f t="shared" si="270"/>
        <v>0</v>
      </c>
      <c r="AH295" s="240"/>
      <c r="AI295" s="238"/>
      <c r="AJ295" s="238"/>
      <c r="AK295" s="238"/>
      <c r="AL295" s="238"/>
      <c r="AM295" s="238"/>
      <c r="AN295" s="238"/>
      <c r="AO295" s="238"/>
      <c r="AP295" s="238"/>
      <c r="AQ295" s="238"/>
      <c r="AR295" s="238"/>
      <c r="AS295" s="239">
        <f t="shared" si="271"/>
        <v>0</v>
      </c>
      <c r="AT295" s="240"/>
      <c r="AU295" s="238"/>
      <c r="AV295" s="238"/>
      <c r="AW295" s="238"/>
      <c r="AX295" s="238"/>
      <c r="AY295" s="238"/>
      <c r="AZ295" s="238"/>
      <c r="BA295" s="238"/>
      <c r="BB295" s="238"/>
      <c r="BC295" s="238"/>
      <c r="BD295" s="238"/>
      <c r="BE295" s="239">
        <f t="shared" si="272"/>
        <v>0</v>
      </c>
      <c r="BF295" s="240"/>
      <c r="BG295" s="238"/>
      <c r="BH295" s="238"/>
      <c r="BI295" s="238"/>
      <c r="BJ295" s="238"/>
      <c r="BK295" s="238"/>
      <c r="BL295" s="238"/>
      <c r="BM295" s="238"/>
      <c r="BN295" s="238"/>
      <c r="BO295" s="238"/>
      <c r="BP295" s="238"/>
      <c r="BQ295" s="239">
        <f t="shared" si="273"/>
        <v>0</v>
      </c>
      <c r="BR295" s="240"/>
      <c r="BS295" s="238"/>
      <c r="BT295" s="238"/>
      <c r="BU295" s="238"/>
      <c r="BV295" s="238"/>
      <c r="BW295" s="238"/>
      <c r="BX295" s="238"/>
      <c r="BY295" s="238"/>
      <c r="BZ295" s="238"/>
      <c r="CA295" s="238"/>
      <c r="CB295" s="238"/>
      <c r="CC295" s="239">
        <f t="shared" si="274"/>
        <v>0</v>
      </c>
      <c r="CD295" s="41" t="s">
        <v>54</v>
      </c>
    </row>
    <row r="296" spans="1:82" ht="15">
      <c r="A296" s="152"/>
      <c r="B296" s="103" t="s">
        <v>566</v>
      </c>
      <c r="C296" s="286" t="s">
        <v>567</v>
      </c>
      <c r="D296" s="132"/>
      <c r="E296" s="266"/>
      <c r="F296" s="231"/>
      <c r="G296" s="76"/>
      <c r="H296" s="237"/>
      <c r="I296" s="239"/>
      <c r="J296" s="237"/>
      <c r="K296" s="238"/>
      <c r="L296" s="238"/>
      <c r="M296" s="238"/>
      <c r="N296" s="238"/>
      <c r="O296" s="238"/>
      <c r="P296" s="238"/>
      <c r="Q296" s="238"/>
      <c r="R296" s="238"/>
      <c r="S296" s="238"/>
      <c r="T296" s="238"/>
      <c r="U296" s="239"/>
      <c r="V296" s="237"/>
      <c r="W296" s="238"/>
      <c r="X296" s="238"/>
      <c r="Y296" s="238"/>
      <c r="Z296" s="238"/>
      <c r="AA296" s="238"/>
      <c r="AB296" s="238"/>
      <c r="AC296" s="238"/>
      <c r="AD296" s="238"/>
      <c r="AE296" s="238"/>
      <c r="AF296" s="238"/>
      <c r="AG296" s="239"/>
      <c r="AH296" s="240"/>
      <c r="AI296" s="238"/>
      <c r="AJ296" s="238"/>
      <c r="AK296" s="238"/>
      <c r="AL296" s="238"/>
      <c r="AM296" s="238"/>
      <c r="AN296" s="238"/>
      <c r="AO296" s="238"/>
      <c r="AP296" s="238"/>
      <c r="AQ296" s="238"/>
      <c r="AR296" s="238"/>
      <c r="AS296" s="239"/>
      <c r="AT296" s="240"/>
      <c r="AU296" s="238"/>
      <c r="AV296" s="238"/>
      <c r="AW296" s="238"/>
      <c r="AX296" s="238"/>
      <c r="AY296" s="238"/>
      <c r="AZ296" s="238"/>
      <c r="BA296" s="238"/>
      <c r="BB296" s="238"/>
      <c r="BC296" s="238"/>
      <c r="BD296" s="238"/>
      <c r="BE296" s="239"/>
      <c r="BF296" s="240"/>
      <c r="BG296" s="238"/>
      <c r="BH296" s="238"/>
      <c r="BI296" s="238"/>
      <c r="BJ296" s="238"/>
      <c r="BK296" s="238"/>
      <c r="BL296" s="238"/>
      <c r="BM296" s="238"/>
      <c r="BN296" s="238"/>
      <c r="BO296" s="238"/>
      <c r="BP296" s="238"/>
      <c r="BQ296" s="239"/>
      <c r="BR296" s="240"/>
      <c r="BS296" s="238"/>
      <c r="BT296" s="238"/>
      <c r="BU296" s="238"/>
      <c r="BV296" s="238"/>
      <c r="BW296" s="238"/>
      <c r="BX296" s="238"/>
      <c r="BY296" s="238"/>
      <c r="BZ296" s="238"/>
      <c r="CA296" s="238"/>
      <c r="CB296" s="238"/>
      <c r="CC296" s="239"/>
      <c r="CD296" s="41"/>
    </row>
    <row r="297" spans="1:82" ht="15">
      <c r="A297" s="152"/>
      <c r="B297" s="75" t="s">
        <v>568</v>
      </c>
      <c r="C297" s="131" t="s">
        <v>569</v>
      </c>
      <c r="D297" s="132" t="s">
        <v>243</v>
      </c>
      <c r="E297" s="266">
        <v>8</v>
      </c>
      <c r="F297" s="289"/>
      <c r="G297" s="76">
        <f t="shared" si="268"/>
        <v>0</v>
      </c>
      <c r="H297" s="237"/>
      <c r="I297" s="239"/>
      <c r="J297" s="237"/>
      <c r="K297" s="238"/>
      <c r="L297" s="238"/>
      <c r="M297" s="238"/>
      <c r="N297" s="238"/>
      <c r="O297" s="238"/>
      <c r="P297" s="238"/>
      <c r="Q297" s="238"/>
      <c r="R297" s="238"/>
      <c r="S297" s="238"/>
      <c r="T297" s="238"/>
      <c r="U297" s="239">
        <f t="shared" si="269"/>
        <v>0</v>
      </c>
      <c r="V297" s="237"/>
      <c r="W297" s="238"/>
      <c r="X297" s="238"/>
      <c r="Y297" s="238"/>
      <c r="Z297" s="238"/>
      <c r="AA297" s="238"/>
      <c r="AB297" s="238"/>
      <c r="AC297" s="238"/>
      <c r="AD297" s="238"/>
      <c r="AE297" s="238"/>
      <c r="AF297" s="238"/>
      <c r="AG297" s="239">
        <f t="shared" si="270"/>
        <v>0</v>
      </c>
      <c r="AH297" s="240"/>
      <c r="AI297" s="238"/>
      <c r="AJ297" s="238"/>
      <c r="AK297" s="238"/>
      <c r="AL297" s="238"/>
      <c r="AM297" s="238"/>
      <c r="AN297" s="238"/>
      <c r="AO297" s="238"/>
      <c r="AP297" s="238"/>
      <c r="AQ297" s="238"/>
      <c r="AR297" s="238"/>
      <c r="AS297" s="239">
        <f t="shared" si="271"/>
        <v>0</v>
      </c>
      <c r="AT297" s="240"/>
      <c r="AU297" s="238"/>
      <c r="AV297" s="238"/>
      <c r="AW297" s="238"/>
      <c r="AX297" s="238"/>
      <c r="AY297" s="238"/>
      <c r="AZ297" s="238"/>
      <c r="BA297" s="238"/>
      <c r="BB297" s="238"/>
      <c r="BC297" s="238"/>
      <c r="BD297" s="238"/>
      <c r="BE297" s="239">
        <f t="shared" si="272"/>
        <v>0</v>
      </c>
      <c r="BF297" s="240"/>
      <c r="BG297" s="238"/>
      <c r="BH297" s="238"/>
      <c r="BI297" s="238"/>
      <c r="BJ297" s="238"/>
      <c r="BK297" s="238"/>
      <c r="BL297" s="238"/>
      <c r="BM297" s="238"/>
      <c r="BN297" s="238"/>
      <c r="BO297" s="238"/>
      <c r="BP297" s="238"/>
      <c r="BQ297" s="239">
        <f t="shared" si="273"/>
        <v>0</v>
      </c>
      <c r="BR297" s="240"/>
      <c r="BS297" s="238"/>
      <c r="BT297" s="238"/>
      <c r="BU297" s="238"/>
      <c r="BV297" s="238"/>
      <c r="BW297" s="238"/>
      <c r="BX297" s="238"/>
      <c r="BY297" s="238"/>
      <c r="BZ297" s="238"/>
      <c r="CA297" s="238"/>
      <c r="CB297" s="238"/>
      <c r="CC297" s="239">
        <f>G297-SUM(H297:CB297)</f>
        <v>0</v>
      </c>
      <c r="CD297" s="41" t="s">
        <v>54</v>
      </c>
    </row>
    <row r="298" spans="1:82" ht="15">
      <c r="A298" s="190"/>
      <c r="B298" s="75" t="s">
        <v>570</v>
      </c>
      <c r="C298" s="131" t="s">
        <v>571</v>
      </c>
      <c r="D298" s="132" t="s">
        <v>243</v>
      </c>
      <c r="E298" s="266">
        <v>1</v>
      </c>
      <c r="F298" s="289"/>
      <c r="G298" s="76">
        <f t="shared" si="268"/>
        <v>0</v>
      </c>
      <c r="H298" s="237"/>
      <c r="I298" s="239"/>
      <c r="J298" s="237"/>
      <c r="K298" s="238"/>
      <c r="L298" s="238"/>
      <c r="M298" s="238"/>
      <c r="N298" s="238"/>
      <c r="O298" s="238"/>
      <c r="P298" s="238"/>
      <c r="Q298" s="238"/>
      <c r="R298" s="238"/>
      <c r="S298" s="238"/>
      <c r="T298" s="238"/>
      <c r="U298" s="239">
        <f t="shared" si="269"/>
        <v>0</v>
      </c>
      <c r="V298" s="237"/>
      <c r="W298" s="238"/>
      <c r="X298" s="238"/>
      <c r="Y298" s="238"/>
      <c r="Z298" s="238"/>
      <c r="AA298" s="238"/>
      <c r="AB298" s="238"/>
      <c r="AC298" s="238"/>
      <c r="AD298" s="238"/>
      <c r="AE298" s="238"/>
      <c r="AF298" s="238"/>
      <c r="AG298" s="239">
        <f t="shared" si="270"/>
        <v>0</v>
      </c>
      <c r="AH298" s="240"/>
      <c r="AI298" s="238"/>
      <c r="AJ298" s="238"/>
      <c r="AK298" s="238"/>
      <c r="AL298" s="238"/>
      <c r="AM298" s="238"/>
      <c r="AN298" s="238"/>
      <c r="AO298" s="238"/>
      <c r="AP298" s="238"/>
      <c r="AQ298" s="238"/>
      <c r="AR298" s="238"/>
      <c r="AS298" s="239">
        <f t="shared" si="271"/>
        <v>0</v>
      </c>
      <c r="AT298" s="240"/>
      <c r="AU298" s="238"/>
      <c r="AV298" s="238"/>
      <c r="AW298" s="238"/>
      <c r="AX298" s="238"/>
      <c r="AY298" s="238"/>
      <c r="AZ298" s="238"/>
      <c r="BA298" s="238"/>
      <c r="BB298" s="238"/>
      <c r="BC298" s="238"/>
      <c r="BD298" s="238"/>
      <c r="BE298" s="239">
        <f t="shared" si="272"/>
        <v>0</v>
      </c>
      <c r="BF298" s="240"/>
      <c r="BG298" s="238"/>
      <c r="BH298" s="238"/>
      <c r="BI298" s="238"/>
      <c r="BJ298" s="238"/>
      <c r="BK298" s="238"/>
      <c r="BL298" s="238"/>
      <c r="BM298" s="238"/>
      <c r="BN298" s="238"/>
      <c r="BO298" s="238"/>
      <c r="BP298" s="238"/>
      <c r="BQ298" s="239">
        <f t="shared" si="273"/>
        <v>0</v>
      </c>
      <c r="BR298" s="240"/>
      <c r="BS298" s="238"/>
      <c r="BT298" s="238"/>
      <c r="BU298" s="238"/>
      <c r="BV298" s="238"/>
      <c r="BW298" s="238"/>
      <c r="BX298" s="238"/>
      <c r="BY298" s="238"/>
      <c r="BZ298" s="238"/>
      <c r="CA298" s="238"/>
      <c r="CB298" s="238"/>
      <c r="CC298" s="239">
        <f>G298-SUM(H298:CB298)</f>
        <v>0</v>
      </c>
      <c r="CD298" s="41" t="s">
        <v>54</v>
      </c>
    </row>
    <row r="299" spans="1:82" ht="15">
      <c r="A299" s="190"/>
      <c r="B299" s="75" t="s">
        <v>572</v>
      </c>
      <c r="C299" s="131" t="s">
        <v>573</v>
      </c>
      <c r="D299" s="132" t="s">
        <v>243</v>
      </c>
      <c r="E299" s="266">
        <v>10</v>
      </c>
      <c r="F299" s="289"/>
      <c r="G299" s="76">
        <f t="shared" si="268"/>
        <v>0</v>
      </c>
      <c r="H299" s="237"/>
      <c r="I299" s="239"/>
      <c r="J299" s="237"/>
      <c r="K299" s="238"/>
      <c r="L299" s="238"/>
      <c r="M299" s="238"/>
      <c r="N299" s="238"/>
      <c r="O299" s="238"/>
      <c r="P299" s="238"/>
      <c r="Q299" s="238"/>
      <c r="R299" s="238"/>
      <c r="S299" s="238"/>
      <c r="T299" s="238"/>
      <c r="U299" s="239">
        <f t="shared" si="269"/>
        <v>0</v>
      </c>
      <c r="V299" s="237"/>
      <c r="W299" s="238"/>
      <c r="X299" s="238"/>
      <c r="Y299" s="238"/>
      <c r="Z299" s="238"/>
      <c r="AA299" s="238"/>
      <c r="AB299" s="238"/>
      <c r="AC299" s="238"/>
      <c r="AD299" s="238"/>
      <c r="AE299" s="238"/>
      <c r="AF299" s="238"/>
      <c r="AG299" s="239">
        <f t="shared" si="270"/>
        <v>0</v>
      </c>
      <c r="AH299" s="240"/>
      <c r="AI299" s="238"/>
      <c r="AJ299" s="238"/>
      <c r="AK299" s="238"/>
      <c r="AL299" s="238"/>
      <c r="AM299" s="238"/>
      <c r="AN299" s="238"/>
      <c r="AO299" s="238"/>
      <c r="AP299" s="238"/>
      <c r="AQ299" s="238"/>
      <c r="AR299" s="238"/>
      <c r="AS299" s="239">
        <f t="shared" si="271"/>
        <v>0</v>
      </c>
      <c r="AT299" s="240"/>
      <c r="AU299" s="238"/>
      <c r="AV299" s="238"/>
      <c r="AW299" s="238"/>
      <c r="AX299" s="238"/>
      <c r="AY299" s="238"/>
      <c r="AZ299" s="238"/>
      <c r="BA299" s="238"/>
      <c r="BB299" s="238"/>
      <c r="BC299" s="238"/>
      <c r="BD299" s="238"/>
      <c r="BE299" s="239">
        <f t="shared" si="272"/>
        <v>0</v>
      </c>
      <c r="BF299" s="240"/>
      <c r="BG299" s="238"/>
      <c r="BH299" s="238"/>
      <c r="BI299" s="238"/>
      <c r="BJ299" s="238"/>
      <c r="BK299" s="238"/>
      <c r="BL299" s="238"/>
      <c r="BM299" s="238"/>
      <c r="BN299" s="238"/>
      <c r="BO299" s="238"/>
      <c r="BP299" s="238"/>
      <c r="BQ299" s="239">
        <f t="shared" si="273"/>
        <v>0</v>
      </c>
      <c r="BR299" s="240"/>
      <c r="BS299" s="238"/>
      <c r="BT299" s="238"/>
      <c r="BU299" s="238"/>
      <c r="BV299" s="238"/>
      <c r="BW299" s="238"/>
      <c r="BX299" s="238"/>
      <c r="BY299" s="238"/>
      <c r="BZ299" s="238"/>
      <c r="CA299" s="238"/>
      <c r="CB299" s="238"/>
      <c r="CC299" s="239">
        <f>G299-SUM(H299:CB299)</f>
        <v>0</v>
      </c>
      <c r="CD299" s="41" t="s">
        <v>54</v>
      </c>
    </row>
    <row r="300" spans="1:82" ht="15">
      <c r="A300" s="152"/>
      <c r="B300" s="75" t="s">
        <v>574</v>
      </c>
      <c r="C300" s="131" t="s">
        <v>575</v>
      </c>
      <c r="D300" s="132" t="s">
        <v>92</v>
      </c>
      <c r="E300" s="266">
        <v>1</v>
      </c>
      <c r="F300" s="223"/>
      <c r="G300" s="76">
        <f t="shared" si="268"/>
        <v>0</v>
      </c>
      <c r="H300" s="237"/>
      <c r="I300" s="239"/>
      <c r="J300" s="237"/>
      <c r="K300" s="238"/>
      <c r="L300" s="238"/>
      <c r="M300" s="238"/>
      <c r="N300" s="238"/>
      <c r="O300" s="238"/>
      <c r="P300" s="238"/>
      <c r="Q300" s="238"/>
      <c r="R300" s="238"/>
      <c r="S300" s="238"/>
      <c r="T300" s="238"/>
      <c r="U300" s="239">
        <f>G300/6</f>
        <v>0</v>
      </c>
      <c r="V300" s="237"/>
      <c r="W300" s="238"/>
      <c r="X300" s="238"/>
      <c r="Y300" s="238"/>
      <c r="Z300" s="238"/>
      <c r="AA300" s="238"/>
      <c r="AB300" s="238"/>
      <c r="AC300" s="238"/>
      <c r="AD300" s="238"/>
      <c r="AE300" s="238"/>
      <c r="AF300" s="238"/>
      <c r="AG300" s="239">
        <f>G300/6</f>
        <v>0</v>
      </c>
      <c r="AH300" s="240"/>
      <c r="AI300" s="238"/>
      <c r="AJ300" s="238"/>
      <c r="AK300" s="238"/>
      <c r="AL300" s="238"/>
      <c r="AM300" s="238"/>
      <c r="AN300" s="238"/>
      <c r="AO300" s="238"/>
      <c r="AP300" s="238"/>
      <c r="AQ300" s="238"/>
      <c r="AR300" s="238"/>
      <c r="AS300" s="239">
        <f>G300/6</f>
        <v>0</v>
      </c>
      <c r="AT300" s="240"/>
      <c r="AU300" s="238"/>
      <c r="AV300" s="238"/>
      <c r="AW300" s="238"/>
      <c r="AX300" s="238"/>
      <c r="AY300" s="238"/>
      <c r="AZ300" s="238"/>
      <c r="BA300" s="238"/>
      <c r="BB300" s="238"/>
      <c r="BC300" s="238"/>
      <c r="BD300" s="238"/>
      <c r="BE300" s="239">
        <f>G300/6</f>
        <v>0</v>
      </c>
      <c r="BF300" s="240"/>
      <c r="BG300" s="238"/>
      <c r="BH300" s="238"/>
      <c r="BI300" s="238"/>
      <c r="BJ300" s="238"/>
      <c r="BK300" s="238"/>
      <c r="BL300" s="238"/>
      <c r="BM300" s="238"/>
      <c r="BN300" s="238"/>
      <c r="BO300" s="238"/>
      <c r="BP300" s="238"/>
      <c r="BQ300" s="239">
        <f>G300/6</f>
        <v>0</v>
      </c>
      <c r="BR300" s="240"/>
      <c r="BS300" s="238"/>
      <c r="BT300" s="238"/>
      <c r="BU300" s="238"/>
      <c r="BV300" s="238"/>
      <c r="BW300" s="238"/>
      <c r="BX300" s="238"/>
      <c r="BY300" s="238"/>
      <c r="BZ300" s="238"/>
      <c r="CA300" s="238"/>
      <c r="CB300" s="238"/>
      <c r="CC300" s="239">
        <f>G300-SUM(H300:CB300)</f>
        <v>0</v>
      </c>
      <c r="CD300" s="41" t="s">
        <v>54</v>
      </c>
    </row>
    <row r="301" spans="1:82" ht="15">
      <c r="A301" s="152"/>
      <c r="B301" s="75" t="s">
        <v>576</v>
      </c>
      <c r="C301" s="131" t="s">
        <v>577</v>
      </c>
      <c r="D301" s="132" t="s">
        <v>92</v>
      </c>
      <c r="E301" s="266">
        <v>1</v>
      </c>
      <c r="F301" s="223"/>
      <c r="G301" s="76">
        <f t="shared" si="268"/>
        <v>0</v>
      </c>
      <c r="H301" s="237"/>
      <c r="I301" s="239"/>
      <c r="J301" s="237"/>
      <c r="K301" s="238"/>
      <c r="L301" s="238"/>
      <c r="M301" s="238"/>
      <c r="N301" s="238"/>
      <c r="O301" s="238"/>
      <c r="P301" s="238"/>
      <c r="Q301" s="238"/>
      <c r="R301" s="238"/>
      <c r="S301" s="238"/>
      <c r="T301" s="238"/>
      <c r="U301" s="239">
        <f>G301/6</f>
        <v>0</v>
      </c>
      <c r="V301" s="237"/>
      <c r="W301" s="238"/>
      <c r="X301" s="238"/>
      <c r="Y301" s="238"/>
      <c r="Z301" s="238"/>
      <c r="AA301" s="238"/>
      <c r="AB301" s="238"/>
      <c r="AC301" s="238"/>
      <c r="AD301" s="238"/>
      <c r="AE301" s="238"/>
      <c r="AF301" s="238"/>
      <c r="AG301" s="239">
        <f>G301/6</f>
        <v>0</v>
      </c>
      <c r="AH301" s="240"/>
      <c r="AI301" s="238"/>
      <c r="AJ301" s="238"/>
      <c r="AK301" s="238"/>
      <c r="AL301" s="238"/>
      <c r="AM301" s="238"/>
      <c r="AN301" s="238"/>
      <c r="AO301" s="238"/>
      <c r="AP301" s="238"/>
      <c r="AQ301" s="238"/>
      <c r="AR301" s="238"/>
      <c r="AS301" s="239">
        <f>G301/6</f>
        <v>0</v>
      </c>
      <c r="AT301" s="240"/>
      <c r="AU301" s="238"/>
      <c r="AV301" s="238"/>
      <c r="AW301" s="238"/>
      <c r="AX301" s="238"/>
      <c r="AY301" s="238"/>
      <c r="AZ301" s="238"/>
      <c r="BA301" s="238"/>
      <c r="BB301" s="238"/>
      <c r="BC301" s="238"/>
      <c r="BD301" s="238"/>
      <c r="BE301" s="239">
        <f>G301/6</f>
        <v>0</v>
      </c>
      <c r="BF301" s="240"/>
      <c r="BG301" s="238"/>
      <c r="BH301" s="238"/>
      <c r="BI301" s="238"/>
      <c r="BJ301" s="238"/>
      <c r="BK301" s="238"/>
      <c r="BL301" s="238"/>
      <c r="BM301" s="238"/>
      <c r="BN301" s="238"/>
      <c r="BO301" s="238"/>
      <c r="BP301" s="238"/>
      <c r="BQ301" s="239">
        <f>G301/6</f>
        <v>0</v>
      </c>
      <c r="BR301" s="240"/>
      <c r="BS301" s="238"/>
      <c r="BT301" s="238"/>
      <c r="BU301" s="238"/>
      <c r="BV301" s="238"/>
      <c r="BW301" s="238"/>
      <c r="BX301" s="238"/>
      <c r="BY301" s="238"/>
      <c r="BZ301" s="238"/>
      <c r="CA301" s="238"/>
      <c r="CB301" s="238"/>
      <c r="CC301" s="239">
        <f>G301-SUM(H301:CB301)</f>
        <v>0</v>
      </c>
      <c r="CD301" s="41" t="s">
        <v>54</v>
      </c>
    </row>
    <row r="302" spans="1:82" ht="15">
      <c r="A302" s="152"/>
      <c r="B302" s="103" t="s">
        <v>578</v>
      </c>
      <c r="C302" s="286" t="s">
        <v>579</v>
      </c>
      <c r="D302" s="132"/>
      <c r="E302" s="266"/>
      <c r="F302" s="231"/>
      <c r="G302" s="76"/>
      <c r="H302" s="237"/>
      <c r="I302" s="239"/>
      <c r="J302" s="237"/>
      <c r="K302" s="238"/>
      <c r="L302" s="238"/>
      <c r="M302" s="238"/>
      <c r="N302" s="238"/>
      <c r="O302" s="238"/>
      <c r="P302" s="238"/>
      <c r="Q302" s="238"/>
      <c r="R302" s="238"/>
      <c r="S302" s="238"/>
      <c r="T302" s="238"/>
      <c r="U302" s="239"/>
      <c r="V302" s="237"/>
      <c r="W302" s="238"/>
      <c r="X302" s="238"/>
      <c r="Y302" s="238"/>
      <c r="Z302" s="238"/>
      <c r="AA302" s="238"/>
      <c r="AB302" s="238"/>
      <c r="AC302" s="238"/>
      <c r="AD302" s="238"/>
      <c r="AE302" s="238"/>
      <c r="AF302" s="238"/>
      <c r="AG302" s="239"/>
      <c r="AH302" s="240"/>
      <c r="AI302" s="238"/>
      <c r="AJ302" s="238"/>
      <c r="AK302" s="238"/>
      <c r="AL302" s="238"/>
      <c r="AM302" s="238"/>
      <c r="AN302" s="238"/>
      <c r="AO302" s="238"/>
      <c r="AP302" s="238"/>
      <c r="AQ302" s="238"/>
      <c r="AR302" s="238"/>
      <c r="AS302" s="239"/>
      <c r="AT302" s="240"/>
      <c r="AU302" s="238"/>
      <c r="AV302" s="238"/>
      <c r="AW302" s="238"/>
      <c r="AX302" s="238"/>
      <c r="AY302" s="238"/>
      <c r="AZ302" s="238"/>
      <c r="BA302" s="238"/>
      <c r="BB302" s="238"/>
      <c r="BC302" s="238"/>
      <c r="BD302" s="238"/>
      <c r="BE302" s="239"/>
      <c r="BF302" s="240"/>
      <c r="BG302" s="238"/>
      <c r="BH302" s="238"/>
      <c r="BI302" s="238"/>
      <c r="BJ302" s="238"/>
      <c r="BK302" s="238"/>
      <c r="BL302" s="238"/>
      <c r="BM302" s="238"/>
      <c r="BN302" s="238"/>
      <c r="BO302" s="238"/>
      <c r="BP302" s="238"/>
      <c r="BQ302" s="239"/>
      <c r="BR302" s="240"/>
      <c r="BS302" s="238"/>
      <c r="BT302" s="238"/>
      <c r="BU302" s="238"/>
      <c r="BV302" s="238"/>
      <c r="BW302" s="238"/>
      <c r="BX302" s="238"/>
      <c r="BY302" s="238"/>
      <c r="BZ302" s="238"/>
      <c r="CA302" s="238"/>
      <c r="CB302" s="238"/>
      <c r="CC302" s="239"/>
      <c r="CD302" s="41"/>
    </row>
    <row r="303" spans="1:82" ht="15">
      <c r="A303" s="152"/>
      <c r="B303" s="191" t="s">
        <v>580</v>
      </c>
      <c r="C303" s="192" t="s">
        <v>581</v>
      </c>
      <c r="D303" s="194" t="s">
        <v>243</v>
      </c>
      <c r="E303" s="334">
        <v>0</v>
      </c>
      <c r="F303" s="236"/>
      <c r="G303" s="178">
        <f>+E303*F303</f>
        <v>0</v>
      </c>
      <c r="H303" s="237"/>
      <c r="I303" s="239"/>
      <c r="J303" s="237"/>
      <c r="K303" s="238"/>
      <c r="L303" s="238"/>
      <c r="M303" s="238"/>
      <c r="N303" s="238"/>
      <c r="O303" s="238"/>
      <c r="P303" s="238"/>
      <c r="Q303" s="238"/>
      <c r="R303" s="238"/>
      <c r="S303" s="238"/>
      <c r="T303" s="238"/>
      <c r="U303" s="239">
        <f t="shared" ref="U303:U309" si="275">G303/6</f>
        <v>0</v>
      </c>
      <c r="V303" s="237"/>
      <c r="W303" s="238"/>
      <c r="X303" s="238"/>
      <c r="Y303" s="238"/>
      <c r="Z303" s="238"/>
      <c r="AA303" s="238"/>
      <c r="AB303" s="238"/>
      <c r="AC303" s="238"/>
      <c r="AD303" s="238"/>
      <c r="AE303" s="238"/>
      <c r="AF303" s="238"/>
      <c r="AG303" s="239">
        <f>G303/6</f>
        <v>0</v>
      </c>
      <c r="AH303" s="240"/>
      <c r="AI303" s="238"/>
      <c r="AJ303" s="238"/>
      <c r="AK303" s="238"/>
      <c r="AL303" s="238"/>
      <c r="AM303" s="238"/>
      <c r="AN303" s="238"/>
      <c r="AO303" s="238"/>
      <c r="AP303" s="238"/>
      <c r="AQ303" s="238"/>
      <c r="AR303" s="238"/>
      <c r="AS303" s="239"/>
      <c r="AT303" s="240"/>
      <c r="AU303" s="238"/>
      <c r="AV303" s="238"/>
      <c r="AW303" s="238"/>
      <c r="AX303" s="238"/>
      <c r="AY303" s="238"/>
      <c r="AZ303" s="238"/>
      <c r="BA303" s="238"/>
      <c r="BB303" s="238"/>
      <c r="BC303" s="238"/>
      <c r="BD303" s="238"/>
      <c r="BE303" s="239"/>
      <c r="BF303" s="240"/>
      <c r="BG303" s="238"/>
      <c r="BH303" s="238"/>
      <c r="BI303" s="238"/>
      <c r="BJ303" s="238"/>
      <c r="BK303" s="238"/>
      <c r="BL303" s="238"/>
      <c r="BM303" s="238"/>
      <c r="BN303" s="238"/>
      <c r="BO303" s="238"/>
      <c r="BP303" s="238"/>
      <c r="BQ303" s="239"/>
      <c r="BR303" s="240"/>
      <c r="BS303" s="238"/>
      <c r="BT303" s="238"/>
      <c r="BU303" s="238"/>
      <c r="BV303" s="238"/>
      <c r="BW303" s="238"/>
      <c r="BX303" s="238"/>
      <c r="BY303" s="238"/>
      <c r="BZ303" s="238"/>
      <c r="CA303" s="238"/>
      <c r="CB303" s="238"/>
      <c r="CC303" s="239">
        <f>G303-SUM(H303:CB303)</f>
        <v>0</v>
      </c>
      <c r="CD303" s="41" t="s">
        <v>54</v>
      </c>
    </row>
    <row r="304" spans="1:82" ht="15">
      <c r="A304" s="152"/>
      <c r="B304" s="191" t="s">
        <v>582</v>
      </c>
      <c r="C304" s="192" t="s">
        <v>583</v>
      </c>
      <c r="D304" s="194" t="s">
        <v>243</v>
      </c>
      <c r="E304" s="334">
        <v>0</v>
      </c>
      <c r="F304" s="236"/>
      <c r="G304" s="178">
        <f t="shared" ref="G304:G309" si="276">+E304*F304</f>
        <v>0</v>
      </c>
      <c r="H304" s="237"/>
      <c r="I304" s="239"/>
      <c r="J304" s="237"/>
      <c r="K304" s="238"/>
      <c r="L304" s="238"/>
      <c r="M304" s="238"/>
      <c r="N304" s="238"/>
      <c r="O304" s="238"/>
      <c r="P304" s="238"/>
      <c r="Q304" s="238"/>
      <c r="R304" s="238"/>
      <c r="S304" s="238"/>
      <c r="T304" s="238"/>
      <c r="U304" s="239">
        <f t="shared" si="275"/>
        <v>0</v>
      </c>
      <c r="V304" s="237"/>
      <c r="W304" s="238"/>
      <c r="X304" s="238"/>
      <c r="Y304" s="238"/>
      <c r="Z304" s="238"/>
      <c r="AA304" s="238"/>
      <c r="AB304" s="238"/>
      <c r="AC304" s="238"/>
      <c r="AD304" s="238"/>
      <c r="AE304" s="238"/>
      <c r="AF304" s="238"/>
      <c r="AG304" s="239">
        <f>G304/6</f>
        <v>0</v>
      </c>
      <c r="AH304" s="240"/>
      <c r="AI304" s="238"/>
      <c r="AJ304" s="238"/>
      <c r="AK304" s="238"/>
      <c r="AL304" s="238"/>
      <c r="AM304" s="238"/>
      <c r="AN304" s="238"/>
      <c r="AO304" s="238"/>
      <c r="AP304" s="238"/>
      <c r="AQ304" s="238"/>
      <c r="AR304" s="238"/>
      <c r="AS304" s="239">
        <f t="shared" ref="AS304:AS309" si="277">G304/6</f>
        <v>0</v>
      </c>
      <c r="AT304" s="240"/>
      <c r="AU304" s="238"/>
      <c r="AV304" s="238"/>
      <c r="AW304" s="238"/>
      <c r="AX304" s="238"/>
      <c r="AY304" s="238"/>
      <c r="AZ304" s="238"/>
      <c r="BA304" s="238"/>
      <c r="BB304" s="238"/>
      <c r="BC304" s="238"/>
      <c r="BD304" s="238"/>
      <c r="BE304" s="239">
        <f>G304/6</f>
        <v>0</v>
      </c>
      <c r="BF304" s="240"/>
      <c r="BG304" s="238"/>
      <c r="BH304" s="238"/>
      <c r="BI304" s="238"/>
      <c r="BJ304" s="238"/>
      <c r="BK304" s="238"/>
      <c r="BL304" s="238"/>
      <c r="BM304" s="238"/>
      <c r="BN304" s="238"/>
      <c r="BO304" s="238"/>
      <c r="BP304" s="238"/>
      <c r="BQ304" s="239">
        <f>G304/6</f>
        <v>0</v>
      </c>
      <c r="BR304" s="240"/>
      <c r="BS304" s="238"/>
      <c r="BT304" s="238"/>
      <c r="BU304" s="238"/>
      <c r="BV304" s="238"/>
      <c r="BW304" s="238"/>
      <c r="BX304" s="238"/>
      <c r="BY304" s="238"/>
      <c r="BZ304" s="238"/>
      <c r="CA304" s="238"/>
      <c r="CB304" s="238"/>
      <c r="CC304" s="239">
        <f>G304-SUM(H304:CB304)</f>
        <v>0</v>
      </c>
      <c r="CD304" s="41" t="s">
        <v>54</v>
      </c>
    </row>
    <row r="305" spans="1:82" ht="15">
      <c r="A305" s="152"/>
      <c r="B305" s="75" t="s">
        <v>584</v>
      </c>
      <c r="C305" s="229" t="s">
        <v>585</v>
      </c>
      <c r="D305" s="132" t="s">
        <v>243</v>
      </c>
      <c r="E305" s="266">
        <v>1</v>
      </c>
      <c r="F305" s="289"/>
      <c r="G305" s="76">
        <f t="shared" si="276"/>
        <v>0</v>
      </c>
      <c r="H305" s="237"/>
      <c r="I305" s="239"/>
      <c r="J305" s="237"/>
      <c r="K305" s="238"/>
      <c r="L305" s="238"/>
      <c r="M305" s="238"/>
      <c r="N305" s="238"/>
      <c r="O305" s="238"/>
      <c r="P305" s="238"/>
      <c r="Q305" s="238"/>
      <c r="R305" s="238"/>
      <c r="S305" s="238"/>
      <c r="T305" s="238"/>
      <c r="U305" s="239">
        <f t="shared" si="275"/>
        <v>0</v>
      </c>
      <c r="V305" s="237"/>
      <c r="W305" s="238"/>
      <c r="X305" s="238"/>
      <c r="Y305" s="238"/>
      <c r="Z305" s="238"/>
      <c r="AA305" s="238"/>
      <c r="AB305" s="238"/>
      <c r="AC305" s="238"/>
      <c r="AD305" s="238"/>
      <c r="AE305" s="238"/>
      <c r="AF305" s="238"/>
      <c r="AG305" s="239">
        <f>G305/6</f>
        <v>0</v>
      </c>
      <c r="AH305" s="240"/>
      <c r="AI305" s="238"/>
      <c r="AJ305" s="238"/>
      <c r="AK305" s="238"/>
      <c r="AL305" s="238"/>
      <c r="AM305" s="238"/>
      <c r="AN305" s="238"/>
      <c r="AO305" s="238"/>
      <c r="AP305" s="238"/>
      <c r="AQ305" s="238"/>
      <c r="AR305" s="238"/>
      <c r="AS305" s="239">
        <f t="shared" si="277"/>
        <v>0</v>
      </c>
      <c r="AT305" s="240"/>
      <c r="AU305" s="238"/>
      <c r="AV305" s="238"/>
      <c r="AW305" s="238"/>
      <c r="AX305" s="238"/>
      <c r="AY305" s="238"/>
      <c r="AZ305" s="238"/>
      <c r="BA305" s="238"/>
      <c r="BB305" s="238"/>
      <c r="BC305" s="238"/>
      <c r="BD305" s="238"/>
      <c r="BE305" s="239">
        <f>G305/6</f>
        <v>0</v>
      </c>
      <c r="BF305" s="240"/>
      <c r="BG305" s="238"/>
      <c r="BH305" s="238"/>
      <c r="BI305" s="238"/>
      <c r="BJ305" s="238"/>
      <c r="BK305" s="238"/>
      <c r="BL305" s="238"/>
      <c r="BM305" s="238"/>
      <c r="BN305" s="238"/>
      <c r="BO305" s="238"/>
      <c r="BP305" s="238"/>
      <c r="BQ305" s="239">
        <f>G305/6</f>
        <v>0</v>
      </c>
      <c r="BR305" s="240"/>
      <c r="BS305" s="238"/>
      <c r="BT305" s="238"/>
      <c r="BU305" s="238"/>
      <c r="BV305" s="238"/>
      <c r="BW305" s="238"/>
      <c r="BX305" s="238"/>
      <c r="BY305" s="238"/>
      <c r="BZ305" s="238"/>
      <c r="CA305" s="238"/>
      <c r="CB305" s="238"/>
      <c r="CC305" s="239">
        <f>G305-SUM(H305:CB305)</f>
        <v>0</v>
      </c>
      <c r="CD305" s="41" t="s">
        <v>54</v>
      </c>
    </row>
    <row r="306" spans="1:82" ht="30">
      <c r="A306" s="152"/>
      <c r="B306" s="75" t="s">
        <v>586</v>
      </c>
      <c r="C306" s="131" t="s">
        <v>587</v>
      </c>
      <c r="D306" s="141" t="s">
        <v>243</v>
      </c>
      <c r="E306" s="266">
        <v>1</v>
      </c>
      <c r="F306" s="289"/>
      <c r="G306" s="76">
        <f t="shared" si="276"/>
        <v>0</v>
      </c>
      <c r="H306" s="248"/>
      <c r="I306" s="249"/>
      <c r="J306" s="248"/>
      <c r="K306" s="250"/>
      <c r="L306" s="250"/>
      <c r="M306" s="250"/>
      <c r="N306" s="250"/>
      <c r="O306" s="250"/>
      <c r="P306" s="250"/>
      <c r="Q306" s="250"/>
      <c r="R306" s="250"/>
      <c r="S306" s="250"/>
      <c r="T306" s="250"/>
      <c r="U306" s="239">
        <f t="shared" si="275"/>
        <v>0</v>
      </c>
      <c r="V306" s="248"/>
      <c r="W306" s="250"/>
      <c r="X306" s="250"/>
      <c r="Y306" s="250"/>
      <c r="Z306" s="250"/>
      <c r="AA306" s="250"/>
      <c r="AB306" s="250"/>
      <c r="AC306" s="250"/>
      <c r="AD306" s="250"/>
      <c r="AE306" s="250"/>
      <c r="AF306" s="250"/>
      <c r="AG306" s="239">
        <f t="shared" ref="AG306:AG309" si="278">G306/6</f>
        <v>0</v>
      </c>
      <c r="AH306" s="251"/>
      <c r="AI306" s="250"/>
      <c r="AJ306" s="250"/>
      <c r="AK306" s="250"/>
      <c r="AL306" s="250"/>
      <c r="AM306" s="250"/>
      <c r="AN306" s="250"/>
      <c r="AO306" s="250"/>
      <c r="AP306" s="250"/>
      <c r="AQ306" s="250"/>
      <c r="AR306" s="250"/>
      <c r="AS306" s="239">
        <f t="shared" si="277"/>
        <v>0</v>
      </c>
      <c r="AT306" s="251"/>
      <c r="AU306" s="250"/>
      <c r="AV306" s="250"/>
      <c r="AW306" s="250"/>
      <c r="AX306" s="250"/>
      <c r="AY306" s="250"/>
      <c r="AZ306" s="250"/>
      <c r="BA306" s="250"/>
      <c r="BB306" s="250"/>
      <c r="BC306" s="250"/>
      <c r="BD306" s="250"/>
      <c r="BE306" s="239">
        <f t="shared" ref="BE306:BE309" si="279">G306/6</f>
        <v>0</v>
      </c>
      <c r="BF306" s="251"/>
      <c r="BG306" s="250"/>
      <c r="BH306" s="250"/>
      <c r="BI306" s="250"/>
      <c r="BJ306" s="250"/>
      <c r="BK306" s="250"/>
      <c r="BL306" s="250"/>
      <c r="BM306" s="250"/>
      <c r="BN306" s="250"/>
      <c r="BO306" s="250"/>
      <c r="BP306" s="250"/>
      <c r="BQ306" s="239">
        <f t="shared" ref="BQ306:BQ309" si="280">G306/6</f>
        <v>0</v>
      </c>
      <c r="BR306" s="251"/>
      <c r="BS306" s="250"/>
      <c r="BT306" s="250"/>
      <c r="BU306" s="250"/>
      <c r="BV306" s="250"/>
      <c r="BW306" s="250"/>
      <c r="BX306" s="250"/>
      <c r="BY306" s="250"/>
      <c r="BZ306" s="250"/>
      <c r="CA306" s="250"/>
      <c r="CB306" s="250"/>
      <c r="CC306" s="239">
        <f t="shared" ref="CC306:CC309" si="281">G306-SUM(H306:CB306)</f>
        <v>0</v>
      </c>
      <c r="CD306" s="41" t="s">
        <v>54</v>
      </c>
    </row>
    <row r="307" spans="1:82" ht="23.25" customHeight="1">
      <c r="A307" s="152"/>
      <c r="B307" s="191" t="s">
        <v>588</v>
      </c>
      <c r="C307" s="192" t="s">
        <v>589</v>
      </c>
      <c r="D307" s="194" t="s">
        <v>243</v>
      </c>
      <c r="E307" s="334">
        <v>0</v>
      </c>
      <c r="F307" s="236"/>
      <c r="G307" s="178">
        <f t="shared" si="276"/>
        <v>0</v>
      </c>
      <c r="H307" s="248"/>
      <c r="I307" s="249"/>
      <c r="J307" s="248"/>
      <c r="K307" s="250"/>
      <c r="L307" s="250"/>
      <c r="M307" s="250"/>
      <c r="N307" s="250"/>
      <c r="O307" s="250"/>
      <c r="P307" s="250"/>
      <c r="Q307" s="250"/>
      <c r="R307" s="250"/>
      <c r="S307" s="250"/>
      <c r="T307" s="250"/>
      <c r="U307" s="239">
        <f t="shared" si="275"/>
        <v>0</v>
      </c>
      <c r="V307" s="248"/>
      <c r="W307" s="250"/>
      <c r="X307" s="250"/>
      <c r="Y307" s="250"/>
      <c r="Z307" s="250"/>
      <c r="AA307" s="250"/>
      <c r="AB307" s="250"/>
      <c r="AC307" s="250"/>
      <c r="AD307" s="250"/>
      <c r="AE307" s="250"/>
      <c r="AF307" s="250"/>
      <c r="AG307" s="239">
        <f t="shared" si="278"/>
        <v>0</v>
      </c>
      <c r="AH307" s="251"/>
      <c r="AI307" s="250"/>
      <c r="AJ307" s="250"/>
      <c r="AK307" s="250"/>
      <c r="AL307" s="250"/>
      <c r="AM307" s="250"/>
      <c r="AN307" s="250"/>
      <c r="AO307" s="250"/>
      <c r="AP307" s="250"/>
      <c r="AQ307" s="250"/>
      <c r="AR307" s="250"/>
      <c r="AS307" s="239">
        <f t="shared" si="277"/>
        <v>0</v>
      </c>
      <c r="AT307" s="251"/>
      <c r="AU307" s="250"/>
      <c r="AV307" s="250"/>
      <c r="AW307" s="250"/>
      <c r="AX307" s="250"/>
      <c r="AY307" s="250"/>
      <c r="AZ307" s="250"/>
      <c r="BA307" s="250"/>
      <c r="BB307" s="250"/>
      <c r="BC307" s="250"/>
      <c r="BD307" s="250"/>
      <c r="BE307" s="239">
        <f t="shared" si="279"/>
        <v>0</v>
      </c>
      <c r="BF307" s="251"/>
      <c r="BG307" s="250"/>
      <c r="BH307" s="250"/>
      <c r="BI307" s="250"/>
      <c r="BJ307" s="250"/>
      <c r="BK307" s="250"/>
      <c r="BL307" s="250"/>
      <c r="BM307" s="250"/>
      <c r="BN307" s="250"/>
      <c r="BO307" s="250"/>
      <c r="BP307" s="250"/>
      <c r="BQ307" s="239">
        <f t="shared" si="280"/>
        <v>0</v>
      </c>
      <c r="BR307" s="251"/>
      <c r="BS307" s="250"/>
      <c r="BT307" s="250"/>
      <c r="BU307" s="250"/>
      <c r="BV307" s="250"/>
      <c r="BW307" s="250"/>
      <c r="BX307" s="250"/>
      <c r="BY307" s="250"/>
      <c r="BZ307" s="250"/>
      <c r="CA307" s="250"/>
      <c r="CB307" s="250"/>
      <c r="CC307" s="239">
        <f t="shared" si="281"/>
        <v>0</v>
      </c>
      <c r="CD307" s="41" t="s">
        <v>54</v>
      </c>
    </row>
    <row r="308" spans="1:82" ht="23.25" customHeight="1">
      <c r="A308" s="152"/>
      <c r="B308" s="191" t="s">
        <v>590</v>
      </c>
      <c r="C308" s="192" t="s">
        <v>591</v>
      </c>
      <c r="D308" s="194" t="s">
        <v>243</v>
      </c>
      <c r="E308" s="334">
        <v>0</v>
      </c>
      <c r="F308" s="236"/>
      <c r="G308" s="178">
        <f t="shared" si="276"/>
        <v>0</v>
      </c>
      <c r="H308" s="248"/>
      <c r="I308" s="249"/>
      <c r="J308" s="248"/>
      <c r="K308" s="250"/>
      <c r="L308" s="250"/>
      <c r="M308" s="250"/>
      <c r="N308" s="250"/>
      <c r="O308" s="250"/>
      <c r="P308" s="250"/>
      <c r="Q308" s="250"/>
      <c r="R308" s="250"/>
      <c r="S308" s="250"/>
      <c r="T308" s="250"/>
      <c r="U308" s="239">
        <f t="shared" si="275"/>
        <v>0</v>
      </c>
      <c r="V308" s="248"/>
      <c r="W308" s="250"/>
      <c r="X308" s="250"/>
      <c r="Y308" s="250"/>
      <c r="Z308" s="250"/>
      <c r="AA308" s="250"/>
      <c r="AB308" s="250"/>
      <c r="AC308" s="250"/>
      <c r="AD308" s="250"/>
      <c r="AE308" s="250"/>
      <c r="AF308" s="250"/>
      <c r="AG308" s="239">
        <f t="shared" si="278"/>
        <v>0</v>
      </c>
      <c r="AH308" s="251"/>
      <c r="AI308" s="250"/>
      <c r="AJ308" s="250"/>
      <c r="AK308" s="250"/>
      <c r="AL308" s="250"/>
      <c r="AM308" s="250"/>
      <c r="AN308" s="250"/>
      <c r="AO308" s="250"/>
      <c r="AP308" s="250"/>
      <c r="AQ308" s="250"/>
      <c r="AR308" s="250"/>
      <c r="AS308" s="239">
        <f t="shared" si="277"/>
        <v>0</v>
      </c>
      <c r="AT308" s="251"/>
      <c r="AU308" s="250"/>
      <c r="AV308" s="250"/>
      <c r="AW308" s="250"/>
      <c r="AX308" s="250"/>
      <c r="AY308" s="250"/>
      <c r="AZ308" s="250"/>
      <c r="BA308" s="250"/>
      <c r="BB308" s="250"/>
      <c r="BC308" s="250"/>
      <c r="BD308" s="250"/>
      <c r="BE308" s="239">
        <f t="shared" si="279"/>
        <v>0</v>
      </c>
      <c r="BF308" s="251"/>
      <c r="BG308" s="250"/>
      <c r="BH308" s="250"/>
      <c r="BI308" s="250"/>
      <c r="BJ308" s="250"/>
      <c r="BK308" s="250"/>
      <c r="BL308" s="250"/>
      <c r="BM308" s="250"/>
      <c r="BN308" s="250"/>
      <c r="BO308" s="250"/>
      <c r="BP308" s="250"/>
      <c r="BQ308" s="239">
        <f t="shared" si="280"/>
        <v>0</v>
      </c>
      <c r="BR308" s="251"/>
      <c r="BS308" s="250"/>
      <c r="BT308" s="250"/>
      <c r="BU308" s="250"/>
      <c r="BV308" s="250"/>
      <c r="BW308" s="250"/>
      <c r="BX308" s="250"/>
      <c r="BY308" s="250"/>
      <c r="BZ308" s="250"/>
      <c r="CA308" s="250"/>
      <c r="CB308" s="250"/>
      <c r="CC308" s="239">
        <f t="shared" si="281"/>
        <v>0</v>
      </c>
      <c r="CD308" s="41"/>
    </row>
    <row r="309" spans="1:82" ht="23.25" customHeight="1">
      <c r="A309" s="152"/>
      <c r="B309" s="75" t="s">
        <v>592</v>
      </c>
      <c r="C309" s="229" t="s">
        <v>593</v>
      </c>
      <c r="D309" s="141" t="s">
        <v>243</v>
      </c>
      <c r="E309" s="266">
        <v>36</v>
      </c>
      <c r="F309" s="289"/>
      <c r="G309" s="76">
        <f t="shared" si="276"/>
        <v>0</v>
      </c>
      <c r="H309" s="248"/>
      <c r="I309" s="249"/>
      <c r="J309" s="248"/>
      <c r="K309" s="250"/>
      <c r="L309" s="250"/>
      <c r="M309" s="250"/>
      <c r="N309" s="250"/>
      <c r="O309" s="250"/>
      <c r="P309" s="250"/>
      <c r="Q309" s="250"/>
      <c r="R309" s="250"/>
      <c r="S309" s="250"/>
      <c r="T309" s="250"/>
      <c r="U309" s="239">
        <f t="shared" si="275"/>
        <v>0</v>
      </c>
      <c r="V309" s="248"/>
      <c r="W309" s="250"/>
      <c r="X309" s="250"/>
      <c r="Y309" s="250"/>
      <c r="Z309" s="250"/>
      <c r="AA309" s="250"/>
      <c r="AB309" s="250"/>
      <c r="AC309" s="250"/>
      <c r="AD309" s="250"/>
      <c r="AE309" s="250"/>
      <c r="AF309" s="250"/>
      <c r="AG309" s="239">
        <f t="shared" si="278"/>
        <v>0</v>
      </c>
      <c r="AH309" s="251"/>
      <c r="AI309" s="250"/>
      <c r="AJ309" s="250"/>
      <c r="AK309" s="250"/>
      <c r="AL309" s="250"/>
      <c r="AM309" s="250"/>
      <c r="AN309" s="250"/>
      <c r="AO309" s="250"/>
      <c r="AP309" s="250"/>
      <c r="AQ309" s="250"/>
      <c r="AR309" s="250"/>
      <c r="AS309" s="239">
        <f t="shared" si="277"/>
        <v>0</v>
      </c>
      <c r="AT309" s="251"/>
      <c r="AU309" s="250"/>
      <c r="AV309" s="250"/>
      <c r="AW309" s="250"/>
      <c r="AX309" s="250"/>
      <c r="AY309" s="250"/>
      <c r="AZ309" s="250"/>
      <c r="BA309" s="250"/>
      <c r="BB309" s="250"/>
      <c r="BC309" s="250"/>
      <c r="BD309" s="250"/>
      <c r="BE309" s="239">
        <f t="shared" si="279"/>
        <v>0</v>
      </c>
      <c r="BF309" s="251"/>
      <c r="BG309" s="250"/>
      <c r="BH309" s="250"/>
      <c r="BI309" s="250"/>
      <c r="BJ309" s="250"/>
      <c r="BK309" s="250"/>
      <c r="BL309" s="250"/>
      <c r="BM309" s="250"/>
      <c r="BN309" s="250"/>
      <c r="BO309" s="250"/>
      <c r="BP309" s="250"/>
      <c r="BQ309" s="239">
        <f t="shared" si="280"/>
        <v>0</v>
      </c>
      <c r="BR309" s="251"/>
      <c r="BS309" s="250"/>
      <c r="BT309" s="250"/>
      <c r="BU309" s="250"/>
      <c r="BV309" s="250"/>
      <c r="BW309" s="250"/>
      <c r="BX309" s="250"/>
      <c r="BY309" s="250"/>
      <c r="BZ309" s="250"/>
      <c r="CA309" s="250"/>
      <c r="CB309" s="250"/>
      <c r="CC309" s="239">
        <f t="shared" si="281"/>
        <v>0</v>
      </c>
      <c r="CD309" s="41"/>
    </row>
    <row r="310" spans="1:82" ht="15">
      <c r="A310" s="152"/>
      <c r="B310" s="103" t="s">
        <v>594</v>
      </c>
      <c r="C310" s="286" t="s">
        <v>595</v>
      </c>
      <c r="D310" s="182"/>
      <c r="E310" s="334"/>
      <c r="F310" s="252"/>
      <c r="G310" s="189"/>
      <c r="H310" s="248"/>
      <c r="I310" s="249"/>
      <c r="J310" s="248"/>
      <c r="K310" s="250"/>
      <c r="L310" s="250"/>
      <c r="M310" s="250"/>
      <c r="N310" s="250"/>
      <c r="O310" s="250"/>
      <c r="P310" s="250"/>
      <c r="Q310" s="250"/>
      <c r="R310" s="250"/>
      <c r="S310" s="250"/>
      <c r="T310" s="250"/>
      <c r="U310" s="249"/>
      <c r="V310" s="248"/>
      <c r="W310" s="250"/>
      <c r="X310" s="250"/>
      <c r="Y310" s="250"/>
      <c r="Z310" s="250"/>
      <c r="AA310" s="250"/>
      <c r="AB310" s="250"/>
      <c r="AC310" s="250"/>
      <c r="AD310" s="250"/>
      <c r="AE310" s="250"/>
      <c r="AF310" s="250"/>
      <c r="AG310" s="249"/>
      <c r="AH310" s="251"/>
      <c r="AI310" s="250"/>
      <c r="AJ310" s="250"/>
      <c r="AK310" s="250"/>
      <c r="AL310" s="250"/>
      <c r="AM310" s="250"/>
      <c r="AN310" s="250"/>
      <c r="AO310" s="250"/>
      <c r="AP310" s="250"/>
      <c r="AQ310" s="250"/>
      <c r="AR310" s="250"/>
      <c r="AS310" s="249"/>
      <c r="AT310" s="251"/>
      <c r="AU310" s="250"/>
      <c r="AV310" s="250"/>
      <c r="AW310" s="250"/>
      <c r="AX310" s="250"/>
      <c r="AY310" s="250"/>
      <c r="AZ310" s="250"/>
      <c r="BA310" s="250"/>
      <c r="BB310" s="250"/>
      <c r="BC310" s="250"/>
      <c r="BD310" s="250"/>
      <c r="BE310" s="249"/>
      <c r="BF310" s="251"/>
      <c r="BG310" s="250"/>
      <c r="BH310" s="250"/>
      <c r="BI310" s="250"/>
      <c r="BJ310" s="250"/>
      <c r="BK310" s="250"/>
      <c r="BL310" s="250"/>
      <c r="BM310" s="250"/>
      <c r="BN310" s="250"/>
      <c r="BO310" s="250"/>
      <c r="BP310" s="250"/>
      <c r="BQ310" s="249"/>
      <c r="BR310" s="251"/>
      <c r="BS310" s="250"/>
      <c r="BT310" s="250"/>
      <c r="BU310" s="250"/>
      <c r="BV310" s="250"/>
      <c r="BW310" s="250"/>
      <c r="BX310" s="250"/>
      <c r="BY310" s="250"/>
      <c r="BZ310" s="250"/>
      <c r="CA310" s="250"/>
      <c r="CB310" s="250"/>
      <c r="CC310" s="249"/>
      <c r="CD310" s="41"/>
    </row>
    <row r="311" spans="1:82" ht="15">
      <c r="A311" s="152"/>
      <c r="B311" s="191" t="s">
        <v>596</v>
      </c>
      <c r="C311" s="192" t="s">
        <v>597</v>
      </c>
      <c r="D311" s="194" t="s">
        <v>243</v>
      </c>
      <c r="E311" s="334">
        <v>0</v>
      </c>
      <c r="F311" s="236"/>
      <c r="G311" s="178">
        <f t="shared" ref="G311:G326" si="282">+E311*F311</f>
        <v>0</v>
      </c>
      <c r="H311" s="237"/>
      <c r="I311" s="239"/>
      <c r="J311" s="237"/>
      <c r="K311" s="238"/>
      <c r="L311" s="238"/>
      <c r="M311" s="238"/>
      <c r="N311" s="238"/>
      <c r="O311" s="238"/>
      <c r="P311" s="238"/>
      <c r="Q311" s="238"/>
      <c r="R311" s="238"/>
      <c r="S311" s="238"/>
      <c r="T311" s="238"/>
      <c r="U311" s="239">
        <f t="shared" ref="U311:U326" si="283">G311/6</f>
        <v>0</v>
      </c>
      <c r="V311" s="237"/>
      <c r="W311" s="238"/>
      <c r="X311" s="238"/>
      <c r="Y311" s="238"/>
      <c r="Z311" s="238"/>
      <c r="AA311" s="238"/>
      <c r="AB311" s="238"/>
      <c r="AC311" s="238"/>
      <c r="AD311" s="238"/>
      <c r="AE311" s="238"/>
      <c r="AF311" s="238"/>
      <c r="AG311" s="239">
        <f t="shared" ref="AG311:AG326" si="284">G311/6</f>
        <v>0</v>
      </c>
      <c r="AH311" s="240"/>
      <c r="AI311" s="238"/>
      <c r="AJ311" s="238"/>
      <c r="AK311" s="238"/>
      <c r="AL311" s="238"/>
      <c r="AM311" s="238"/>
      <c r="AN311" s="238"/>
      <c r="AO311" s="238"/>
      <c r="AP311" s="238"/>
      <c r="AQ311" s="238"/>
      <c r="AR311" s="238"/>
      <c r="AS311" s="239">
        <f t="shared" ref="AS311:AS326" si="285">G311/6</f>
        <v>0</v>
      </c>
      <c r="AT311" s="240"/>
      <c r="AU311" s="238"/>
      <c r="AV311" s="238"/>
      <c r="AW311" s="238"/>
      <c r="AX311" s="238"/>
      <c r="AY311" s="238"/>
      <c r="AZ311" s="238"/>
      <c r="BA311" s="238"/>
      <c r="BB311" s="238"/>
      <c r="BC311" s="238"/>
      <c r="BD311" s="238"/>
      <c r="BE311" s="239">
        <f t="shared" ref="BE311:BE326" si="286">G311/6</f>
        <v>0</v>
      </c>
      <c r="BF311" s="240"/>
      <c r="BG311" s="238"/>
      <c r="BH311" s="238"/>
      <c r="BI311" s="238"/>
      <c r="BJ311" s="238"/>
      <c r="BK311" s="238"/>
      <c r="BL311" s="238"/>
      <c r="BM311" s="238"/>
      <c r="BN311" s="238"/>
      <c r="BO311" s="238"/>
      <c r="BP311" s="238"/>
      <c r="BQ311" s="239">
        <f t="shared" ref="BQ311:BQ326" si="287">G311/6</f>
        <v>0</v>
      </c>
      <c r="BR311" s="240"/>
      <c r="BS311" s="238"/>
      <c r="BT311" s="238"/>
      <c r="BU311" s="238"/>
      <c r="BV311" s="238"/>
      <c r="BW311" s="238"/>
      <c r="BX311" s="238"/>
      <c r="BY311" s="238"/>
      <c r="BZ311" s="238"/>
      <c r="CA311" s="238"/>
      <c r="CB311" s="238"/>
      <c r="CC311" s="239">
        <f>G311-SUM(H311:CB311)</f>
        <v>0</v>
      </c>
      <c r="CD311" s="41" t="s">
        <v>54</v>
      </c>
    </row>
    <row r="312" spans="1:82" ht="15">
      <c r="A312" s="152"/>
      <c r="B312" s="191" t="s">
        <v>598</v>
      </c>
      <c r="C312" s="192" t="s">
        <v>599</v>
      </c>
      <c r="D312" s="194" t="s">
        <v>243</v>
      </c>
      <c r="E312" s="334">
        <v>0</v>
      </c>
      <c r="F312" s="236"/>
      <c r="G312" s="178">
        <f t="shared" si="282"/>
        <v>0</v>
      </c>
      <c r="H312" s="237"/>
      <c r="I312" s="239"/>
      <c r="J312" s="237"/>
      <c r="K312" s="238"/>
      <c r="L312" s="238"/>
      <c r="M312" s="238"/>
      <c r="N312" s="238"/>
      <c r="O312" s="238"/>
      <c r="P312" s="238"/>
      <c r="Q312" s="238"/>
      <c r="R312" s="238"/>
      <c r="S312" s="238"/>
      <c r="T312" s="238"/>
      <c r="U312" s="239">
        <f>G312/6</f>
        <v>0</v>
      </c>
      <c r="V312" s="237"/>
      <c r="W312" s="238"/>
      <c r="X312" s="238"/>
      <c r="Y312" s="238"/>
      <c r="Z312" s="238"/>
      <c r="AA312" s="238"/>
      <c r="AB312" s="238"/>
      <c r="AC312" s="238"/>
      <c r="AD312" s="238"/>
      <c r="AE312" s="238"/>
      <c r="AF312" s="238"/>
      <c r="AG312" s="239">
        <f t="shared" si="284"/>
        <v>0</v>
      </c>
      <c r="AH312" s="240"/>
      <c r="AI312" s="238"/>
      <c r="AJ312" s="238"/>
      <c r="AK312" s="238"/>
      <c r="AL312" s="238"/>
      <c r="AM312" s="238"/>
      <c r="AN312" s="238"/>
      <c r="AO312" s="238"/>
      <c r="AP312" s="238"/>
      <c r="AQ312" s="238"/>
      <c r="AR312" s="238"/>
      <c r="AS312" s="239">
        <f>G312/6</f>
        <v>0</v>
      </c>
      <c r="AT312" s="240"/>
      <c r="AU312" s="238"/>
      <c r="AV312" s="238"/>
      <c r="AW312" s="238"/>
      <c r="AX312" s="238"/>
      <c r="AY312" s="238"/>
      <c r="AZ312" s="238"/>
      <c r="BA312" s="238"/>
      <c r="BB312" s="238"/>
      <c r="BC312" s="238"/>
      <c r="BD312" s="238"/>
      <c r="BE312" s="239">
        <f t="shared" si="286"/>
        <v>0</v>
      </c>
      <c r="BF312" s="240"/>
      <c r="BG312" s="238"/>
      <c r="BH312" s="238"/>
      <c r="BI312" s="238"/>
      <c r="BJ312" s="238"/>
      <c r="BK312" s="238"/>
      <c r="BL312" s="238"/>
      <c r="BM312" s="238"/>
      <c r="BN312" s="238"/>
      <c r="BO312" s="238"/>
      <c r="BP312" s="238"/>
      <c r="BQ312" s="239">
        <f t="shared" si="287"/>
        <v>0</v>
      </c>
      <c r="BR312" s="240"/>
      <c r="BS312" s="238"/>
      <c r="BT312" s="238"/>
      <c r="BU312" s="238"/>
      <c r="BV312" s="238"/>
      <c r="BW312" s="238"/>
      <c r="BX312" s="238"/>
      <c r="BY312" s="238"/>
      <c r="BZ312" s="238"/>
      <c r="CA312" s="238"/>
      <c r="CB312" s="238"/>
      <c r="CC312" s="239">
        <f t="shared" ref="CC312:CC315" si="288">G312-SUM(H312:CB312)</f>
        <v>0</v>
      </c>
      <c r="CD312" s="41"/>
    </row>
    <row r="313" spans="1:82" ht="15">
      <c r="A313" s="152"/>
      <c r="B313" s="75" t="s">
        <v>600</v>
      </c>
      <c r="C313" s="229" t="s">
        <v>601</v>
      </c>
      <c r="D313" s="141" t="s">
        <v>243</v>
      </c>
      <c r="E313" s="266">
        <v>1</v>
      </c>
      <c r="F313" s="289"/>
      <c r="G313" s="76">
        <f t="shared" si="282"/>
        <v>0</v>
      </c>
      <c r="H313" s="237"/>
      <c r="I313" s="239"/>
      <c r="J313" s="237"/>
      <c r="K313" s="238"/>
      <c r="L313" s="238"/>
      <c r="M313" s="238"/>
      <c r="N313" s="238"/>
      <c r="O313" s="238"/>
      <c r="P313" s="238"/>
      <c r="Q313" s="238"/>
      <c r="R313" s="238"/>
      <c r="S313" s="238"/>
      <c r="T313" s="238"/>
      <c r="U313" s="239">
        <f>G313/6</f>
        <v>0</v>
      </c>
      <c r="V313" s="237"/>
      <c r="W313" s="238"/>
      <c r="X313" s="238"/>
      <c r="Y313" s="238"/>
      <c r="Z313" s="238"/>
      <c r="AA313" s="238"/>
      <c r="AB313" s="238"/>
      <c r="AC313" s="238"/>
      <c r="AD313" s="238"/>
      <c r="AE313" s="238"/>
      <c r="AF313" s="238"/>
      <c r="AG313" s="239">
        <f t="shared" si="284"/>
        <v>0</v>
      </c>
      <c r="AH313" s="240"/>
      <c r="AI313" s="238"/>
      <c r="AJ313" s="238"/>
      <c r="AK313" s="238"/>
      <c r="AL313" s="238"/>
      <c r="AM313" s="238"/>
      <c r="AN313" s="238"/>
      <c r="AO313" s="238"/>
      <c r="AP313" s="238"/>
      <c r="AQ313" s="238"/>
      <c r="AR313" s="238"/>
      <c r="AS313" s="239">
        <f>G313/6</f>
        <v>0</v>
      </c>
      <c r="AT313" s="240"/>
      <c r="AU313" s="238"/>
      <c r="AV313" s="238"/>
      <c r="AW313" s="238"/>
      <c r="AX313" s="238"/>
      <c r="AY313" s="238"/>
      <c r="AZ313" s="238"/>
      <c r="BA313" s="238"/>
      <c r="BB313" s="238"/>
      <c r="BC313" s="238"/>
      <c r="BD313" s="238"/>
      <c r="BE313" s="239">
        <f t="shared" si="286"/>
        <v>0</v>
      </c>
      <c r="BF313" s="240"/>
      <c r="BG313" s="238"/>
      <c r="BH313" s="238"/>
      <c r="BI313" s="238"/>
      <c r="BJ313" s="238"/>
      <c r="BK313" s="238"/>
      <c r="BL313" s="238"/>
      <c r="BM313" s="238"/>
      <c r="BN313" s="238"/>
      <c r="BO313" s="238"/>
      <c r="BP313" s="238"/>
      <c r="BQ313" s="239">
        <f t="shared" si="287"/>
        <v>0</v>
      </c>
      <c r="BR313" s="240"/>
      <c r="BS313" s="238"/>
      <c r="BT313" s="238"/>
      <c r="BU313" s="238"/>
      <c r="BV313" s="238"/>
      <c r="BW313" s="238"/>
      <c r="BX313" s="238"/>
      <c r="BY313" s="238"/>
      <c r="BZ313" s="238"/>
      <c r="CA313" s="238"/>
      <c r="CB313" s="238"/>
      <c r="CC313" s="239">
        <f t="shared" si="288"/>
        <v>0</v>
      </c>
      <c r="CD313" s="41"/>
    </row>
    <row r="314" spans="1:82" ht="15">
      <c r="A314" s="152"/>
      <c r="B314" s="191" t="s">
        <v>602</v>
      </c>
      <c r="C314" s="192" t="s">
        <v>603</v>
      </c>
      <c r="D314" s="194" t="s">
        <v>92</v>
      </c>
      <c r="E314" s="334">
        <v>0</v>
      </c>
      <c r="F314" s="236"/>
      <c r="G314" s="178">
        <f t="shared" si="282"/>
        <v>0</v>
      </c>
      <c r="H314" s="237"/>
      <c r="I314" s="239"/>
      <c r="J314" s="237"/>
      <c r="K314" s="238"/>
      <c r="L314" s="238"/>
      <c r="M314" s="238"/>
      <c r="N314" s="238"/>
      <c r="O314" s="238"/>
      <c r="P314" s="238"/>
      <c r="Q314" s="238"/>
      <c r="R314" s="238"/>
      <c r="S314" s="238"/>
      <c r="T314" s="238"/>
      <c r="U314" s="239">
        <f>G314/6</f>
        <v>0</v>
      </c>
      <c r="V314" s="237"/>
      <c r="W314" s="238"/>
      <c r="X314" s="238"/>
      <c r="Y314" s="238"/>
      <c r="Z314" s="238"/>
      <c r="AA314" s="238"/>
      <c r="AB314" s="238"/>
      <c r="AC314" s="238"/>
      <c r="AD314" s="238"/>
      <c r="AE314" s="238"/>
      <c r="AF314" s="238"/>
      <c r="AG314" s="239">
        <f t="shared" si="284"/>
        <v>0</v>
      </c>
      <c r="AH314" s="240"/>
      <c r="AI314" s="238"/>
      <c r="AJ314" s="238"/>
      <c r="AK314" s="238"/>
      <c r="AL314" s="238"/>
      <c r="AM314" s="238"/>
      <c r="AN314" s="238"/>
      <c r="AO314" s="238"/>
      <c r="AP314" s="238"/>
      <c r="AQ314" s="238"/>
      <c r="AR314" s="238"/>
      <c r="AS314" s="239">
        <f>G314/6</f>
        <v>0</v>
      </c>
      <c r="AT314" s="240"/>
      <c r="AU314" s="238"/>
      <c r="AV314" s="238"/>
      <c r="AW314" s="238"/>
      <c r="AX314" s="238"/>
      <c r="AY314" s="238"/>
      <c r="AZ314" s="238"/>
      <c r="BA314" s="238"/>
      <c r="BB314" s="238"/>
      <c r="BC314" s="238"/>
      <c r="BD314" s="238"/>
      <c r="BE314" s="239">
        <f t="shared" si="286"/>
        <v>0</v>
      </c>
      <c r="BF314" s="240"/>
      <c r="BG314" s="238"/>
      <c r="BH314" s="238"/>
      <c r="BI314" s="238"/>
      <c r="BJ314" s="238"/>
      <c r="BK314" s="238"/>
      <c r="BL314" s="238"/>
      <c r="BM314" s="238"/>
      <c r="BN314" s="238"/>
      <c r="BO314" s="238"/>
      <c r="BP314" s="238"/>
      <c r="BQ314" s="239">
        <f t="shared" si="287"/>
        <v>0</v>
      </c>
      <c r="BR314" s="240"/>
      <c r="BS314" s="238"/>
      <c r="BT314" s="238"/>
      <c r="BU314" s="238"/>
      <c r="BV314" s="238"/>
      <c r="BW314" s="238"/>
      <c r="BX314" s="238"/>
      <c r="BY314" s="238"/>
      <c r="BZ314" s="238"/>
      <c r="CA314" s="238"/>
      <c r="CB314" s="238"/>
      <c r="CC314" s="239">
        <f t="shared" si="288"/>
        <v>0</v>
      </c>
      <c r="CD314" s="41"/>
    </row>
    <row r="315" spans="1:82" ht="30">
      <c r="A315" s="152"/>
      <c r="B315" s="191" t="s">
        <v>604</v>
      </c>
      <c r="C315" s="192" t="s">
        <v>605</v>
      </c>
      <c r="D315" s="194" t="s">
        <v>92</v>
      </c>
      <c r="E315" s="334">
        <v>0</v>
      </c>
      <c r="F315" s="236"/>
      <c r="G315" s="178">
        <f t="shared" si="282"/>
        <v>0</v>
      </c>
      <c r="H315" s="237"/>
      <c r="I315" s="239"/>
      <c r="J315" s="237"/>
      <c r="K315" s="238"/>
      <c r="L315" s="238"/>
      <c r="M315" s="238"/>
      <c r="N315" s="238"/>
      <c r="O315" s="238"/>
      <c r="P315" s="238"/>
      <c r="Q315" s="238"/>
      <c r="R315" s="238"/>
      <c r="S315" s="238"/>
      <c r="T315" s="238"/>
      <c r="U315" s="239">
        <f>G315/6</f>
        <v>0</v>
      </c>
      <c r="V315" s="237"/>
      <c r="W315" s="238"/>
      <c r="X315" s="238"/>
      <c r="Y315" s="238"/>
      <c r="Z315" s="238"/>
      <c r="AA315" s="238"/>
      <c r="AB315" s="238"/>
      <c r="AC315" s="238"/>
      <c r="AD315" s="238"/>
      <c r="AE315" s="238"/>
      <c r="AF315" s="238"/>
      <c r="AG315" s="239">
        <f t="shared" si="284"/>
        <v>0</v>
      </c>
      <c r="AH315" s="240"/>
      <c r="AI315" s="238"/>
      <c r="AJ315" s="238"/>
      <c r="AK315" s="238"/>
      <c r="AL315" s="238"/>
      <c r="AM315" s="238"/>
      <c r="AN315" s="238"/>
      <c r="AO315" s="238"/>
      <c r="AP315" s="238"/>
      <c r="AQ315" s="238"/>
      <c r="AR315" s="238"/>
      <c r="AS315" s="239">
        <f>G315/6</f>
        <v>0</v>
      </c>
      <c r="AT315" s="240"/>
      <c r="AU315" s="238"/>
      <c r="AV315" s="238"/>
      <c r="AW315" s="238"/>
      <c r="AX315" s="238"/>
      <c r="AY315" s="238"/>
      <c r="AZ315" s="238"/>
      <c r="BA315" s="238"/>
      <c r="BB315" s="238"/>
      <c r="BC315" s="238"/>
      <c r="BD315" s="238"/>
      <c r="BE315" s="239"/>
      <c r="BF315" s="240"/>
      <c r="BG315" s="238"/>
      <c r="BH315" s="238"/>
      <c r="BI315" s="238"/>
      <c r="BJ315" s="238"/>
      <c r="BK315" s="238"/>
      <c r="BL315" s="238"/>
      <c r="BM315" s="238"/>
      <c r="BN315" s="238"/>
      <c r="BO315" s="238"/>
      <c r="BP315" s="238"/>
      <c r="BQ315" s="239">
        <f t="shared" si="287"/>
        <v>0</v>
      </c>
      <c r="BR315" s="240"/>
      <c r="BS315" s="238"/>
      <c r="BT315" s="238"/>
      <c r="BU315" s="238"/>
      <c r="BV315" s="238"/>
      <c r="BW315" s="238"/>
      <c r="BX315" s="238"/>
      <c r="BY315" s="238"/>
      <c r="BZ315" s="238"/>
      <c r="CA315" s="238"/>
      <c r="CB315" s="238"/>
      <c r="CC315" s="239">
        <f t="shared" si="288"/>
        <v>0</v>
      </c>
      <c r="CD315" s="41"/>
    </row>
    <row r="316" spans="1:82" ht="15">
      <c r="A316" s="152"/>
      <c r="B316" s="103" t="s">
        <v>606</v>
      </c>
      <c r="C316" s="286" t="s">
        <v>607</v>
      </c>
      <c r="D316" s="132"/>
      <c r="E316" s="266"/>
      <c r="F316" s="231"/>
      <c r="G316" s="76"/>
      <c r="H316" s="237"/>
      <c r="I316" s="239"/>
      <c r="J316" s="237"/>
      <c r="K316" s="238"/>
      <c r="L316" s="238"/>
      <c r="M316" s="238"/>
      <c r="N316" s="238"/>
      <c r="O316" s="238"/>
      <c r="P316" s="238"/>
      <c r="Q316" s="238"/>
      <c r="R316" s="238"/>
      <c r="S316" s="238"/>
      <c r="T316" s="238"/>
      <c r="U316" s="239"/>
      <c r="V316" s="237"/>
      <c r="W316" s="238"/>
      <c r="X316" s="238"/>
      <c r="Y316" s="238"/>
      <c r="Z316" s="238"/>
      <c r="AA316" s="238"/>
      <c r="AB316" s="238"/>
      <c r="AC316" s="238"/>
      <c r="AD316" s="238"/>
      <c r="AE316" s="238"/>
      <c r="AF316" s="238"/>
      <c r="AG316" s="239"/>
      <c r="AH316" s="240"/>
      <c r="AI316" s="238"/>
      <c r="AJ316" s="238"/>
      <c r="AK316" s="238"/>
      <c r="AL316" s="238"/>
      <c r="AM316" s="238"/>
      <c r="AN316" s="238"/>
      <c r="AO316" s="238"/>
      <c r="AP316" s="238"/>
      <c r="AQ316" s="238"/>
      <c r="AR316" s="238"/>
      <c r="AS316" s="239"/>
      <c r="AT316" s="240"/>
      <c r="AU316" s="238"/>
      <c r="AV316" s="238"/>
      <c r="AW316" s="238"/>
      <c r="AX316" s="238"/>
      <c r="AY316" s="238"/>
      <c r="AZ316" s="238"/>
      <c r="BA316" s="238"/>
      <c r="BB316" s="238"/>
      <c r="BC316" s="238"/>
      <c r="BD316" s="238"/>
      <c r="BE316" s="239"/>
      <c r="BF316" s="240"/>
      <c r="BG316" s="238"/>
      <c r="BH316" s="238"/>
      <c r="BI316" s="238"/>
      <c r="BJ316" s="238"/>
      <c r="BK316" s="238"/>
      <c r="BL316" s="238"/>
      <c r="BM316" s="238"/>
      <c r="BN316" s="238"/>
      <c r="BO316" s="238"/>
      <c r="BP316" s="238"/>
      <c r="BQ316" s="239"/>
      <c r="BR316" s="240"/>
      <c r="BS316" s="238"/>
      <c r="BT316" s="238"/>
      <c r="BU316" s="238"/>
      <c r="BV316" s="238"/>
      <c r="BW316" s="238"/>
      <c r="BX316" s="238"/>
      <c r="BY316" s="238"/>
      <c r="BZ316" s="238"/>
      <c r="CA316" s="238"/>
      <c r="CB316" s="238"/>
      <c r="CC316" s="239"/>
      <c r="CD316" s="41"/>
    </row>
    <row r="317" spans="1:82" ht="15">
      <c r="A317" s="152"/>
      <c r="B317" s="191" t="s">
        <v>608</v>
      </c>
      <c r="C317" s="192" t="s">
        <v>575</v>
      </c>
      <c r="D317" s="194" t="s">
        <v>92</v>
      </c>
      <c r="E317" s="334">
        <v>0</v>
      </c>
      <c r="F317" s="236"/>
      <c r="G317" s="178">
        <f t="shared" si="282"/>
        <v>0</v>
      </c>
      <c r="H317" s="237"/>
      <c r="I317" s="239"/>
      <c r="J317" s="237"/>
      <c r="K317" s="238"/>
      <c r="L317" s="238"/>
      <c r="M317" s="238"/>
      <c r="N317" s="238"/>
      <c r="O317" s="238"/>
      <c r="P317" s="238"/>
      <c r="Q317" s="238"/>
      <c r="R317" s="238"/>
      <c r="S317" s="238"/>
      <c r="T317" s="238"/>
      <c r="U317" s="239">
        <f t="shared" si="283"/>
        <v>0</v>
      </c>
      <c r="V317" s="237"/>
      <c r="W317" s="238"/>
      <c r="X317" s="238"/>
      <c r="Y317" s="238"/>
      <c r="Z317" s="238"/>
      <c r="AA317" s="238"/>
      <c r="AB317" s="238"/>
      <c r="AC317" s="238"/>
      <c r="AD317" s="238"/>
      <c r="AE317" s="238"/>
      <c r="AF317" s="238"/>
      <c r="AG317" s="239">
        <f t="shared" si="284"/>
        <v>0</v>
      </c>
      <c r="AH317" s="240"/>
      <c r="AI317" s="238"/>
      <c r="AJ317" s="238"/>
      <c r="AK317" s="238"/>
      <c r="AL317" s="238"/>
      <c r="AM317" s="238"/>
      <c r="AN317" s="238"/>
      <c r="AO317" s="238"/>
      <c r="AP317" s="238"/>
      <c r="AQ317" s="238"/>
      <c r="AR317" s="238"/>
      <c r="AS317" s="239">
        <f t="shared" si="285"/>
        <v>0</v>
      </c>
      <c r="AT317" s="240"/>
      <c r="AU317" s="238"/>
      <c r="AV317" s="238"/>
      <c r="AW317" s="238"/>
      <c r="AX317" s="238"/>
      <c r="AY317" s="238"/>
      <c r="AZ317" s="238"/>
      <c r="BA317" s="238"/>
      <c r="BB317" s="238"/>
      <c r="BC317" s="238"/>
      <c r="BD317" s="238"/>
      <c r="BE317" s="239">
        <f t="shared" si="286"/>
        <v>0</v>
      </c>
      <c r="BF317" s="240"/>
      <c r="BG317" s="238"/>
      <c r="BH317" s="238"/>
      <c r="BI317" s="238"/>
      <c r="BJ317" s="238"/>
      <c r="BK317" s="238"/>
      <c r="BL317" s="238"/>
      <c r="BM317" s="238"/>
      <c r="BN317" s="238"/>
      <c r="BO317" s="238"/>
      <c r="BP317" s="238"/>
      <c r="BQ317" s="239">
        <f t="shared" si="287"/>
        <v>0</v>
      </c>
      <c r="BR317" s="240"/>
      <c r="BS317" s="238"/>
      <c r="BT317" s="238"/>
      <c r="BU317" s="238"/>
      <c r="BV317" s="238"/>
      <c r="BW317" s="238"/>
      <c r="BX317" s="238"/>
      <c r="BY317" s="238"/>
      <c r="BZ317" s="238"/>
      <c r="CA317" s="238"/>
      <c r="CB317" s="238"/>
      <c r="CC317" s="239">
        <f>G317-SUM(H317:CB317)</f>
        <v>0</v>
      </c>
      <c r="CD317" s="41" t="s">
        <v>54</v>
      </c>
    </row>
    <row r="318" spans="1:82" ht="15">
      <c r="A318" s="190"/>
      <c r="B318" s="191" t="s">
        <v>609</v>
      </c>
      <c r="C318" s="192" t="s">
        <v>577</v>
      </c>
      <c r="D318" s="194" t="s">
        <v>92</v>
      </c>
      <c r="E318" s="334">
        <v>0</v>
      </c>
      <c r="F318" s="236"/>
      <c r="G318" s="178">
        <f t="shared" si="282"/>
        <v>0</v>
      </c>
      <c r="H318" s="237"/>
      <c r="I318" s="239"/>
      <c r="J318" s="237"/>
      <c r="K318" s="238"/>
      <c r="L318" s="238"/>
      <c r="M318" s="238"/>
      <c r="N318" s="238"/>
      <c r="O318" s="238"/>
      <c r="P318" s="238"/>
      <c r="Q318" s="238"/>
      <c r="R318" s="238"/>
      <c r="S318" s="238"/>
      <c r="T318" s="238"/>
      <c r="U318" s="239">
        <f t="shared" si="283"/>
        <v>0</v>
      </c>
      <c r="V318" s="237"/>
      <c r="W318" s="238"/>
      <c r="X318" s="238"/>
      <c r="Y318" s="238"/>
      <c r="Z318" s="238"/>
      <c r="AA318" s="238"/>
      <c r="AB318" s="238"/>
      <c r="AC318" s="238"/>
      <c r="AD318" s="238"/>
      <c r="AE318" s="238"/>
      <c r="AF318" s="238"/>
      <c r="AG318" s="239">
        <f t="shared" si="284"/>
        <v>0</v>
      </c>
      <c r="AH318" s="240"/>
      <c r="AI318" s="238"/>
      <c r="AJ318" s="238"/>
      <c r="AK318" s="238"/>
      <c r="AL318" s="238"/>
      <c r="AM318" s="238"/>
      <c r="AN318" s="238"/>
      <c r="AO318" s="238"/>
      <c r="AP318" s="238"/>
      <c r="AQ318" s="238"/>
      <c r="AR318" s="238"/>
      <c r="AS318" s="239">
        <f t="shared" si="285"/>
        <v>0</v>
      </c>
      <c r="AT318" s="240"/>
      <c r="AU318" s="238"/>
      <c r="AV318" s="238"/>
      <c r="AW318" s="238"/>
      <c r="AX318" s="238"/>
      <c r="AY318" s="238"/>
      <c r="AZ318" s="238"/>
      <c r="BA318" s="238"/>
      <c r="BB318" s="238"/>
      <c r="BC318" s="238"/>
      <c r="BD318" s="238"/>
      <c r="BE318" s="239">
        <f t="shared" si="286"/>
        <v>0</v>
      </c>
      <c r="BF318" s="240"/>
      <c r="BG318" s="238"/>
      <c r="BH318" s="238"/>
      <c r="BI318" s="238"/>
      <c r="BJ318" s="238"/>
      <c r="BK318" s="238"/>
      <c r="BL318" s="238"/>
      <c r="BM318" s="238"/>
      <c r="BN318" s="238"/>
      <c r="BO318" s="238"/>
      <c r="BP318" s="238"/>
      <c r="BQ318" s="239">
        <f t="shared" si="287"/>
        <v>0</v>
      </c>
      <c r="BR318" s="240"/>
      <c r="BS318" s="238"/>
      <c r="BT318" s="238"/>
      <c r="BU318" s="238"/>
      <c r="BV318" s="238"/>
      <c r="BW318" s="238"/>
      <c r="BX318" s="238"/>
      <c r="BY318" s="238"/>
      <c r="BZ318" s="238"/>
      <c r="CA318" s="238"/>
      <c r="CB318" s="238"/>
      <c r="CC318" s="239">
        <f>G318-SUM(H318:CB318)</f>
        <v>0</v>
      </c>
      <c r="CD318" s="41" t="s">
        <v>54</v>
      </c>
    </row>
    <row r="319" spans="1:82" ht="15">
      <c r="A319" s="152"/>
      <c r="B319" s="191" t="s">
        <v>610</v>
      </c>
      <c r="C319" s="192" t="s">
        <v>611</v>
      </c>
      <c r="D319" s="194" t="s">
        <v>92</v>
      </c>
      <c r="E319" s="334">
        <v>0</v>
      </c>
      <c r="F319" s="236"/>
      <c r="G319" s="178">
        <f t="shared" si="282"/>
        <v>0</v>
      </c>
      <c r="H319" s="237"/>
      <c r="I319" s="239"/>
      <c r="J319" s="237"/>
      <c r="K319" s="238"/>
      <c r="L319" s="238"/>
      <c r="M319" s="238"/>
      <c r="N319" s="238"/>
      <c r="O319" s="238"/>
      <c r="P319" s="238"/>
      <c r="Q319" s="238"/>
      <c r="R319" s="238"/>
      <c r="S319" s="238"/>
      <c r="T319" s="238"/>
      <c r="U319" s="239">
        <f t="shared" si="283"/>
        <v>0</v>
      </c>
      <c r="V319" s="237"/>
      <c r="W319" s="238"/>
      <c r="X319" s="238"/>
      <c r="Y319" s="238"/>
      <c r="Z319" s="238"/>
      <c r="AA319" s="238"/>
      <c r="AB319" s="238"/>
      <c r="AC319" s="238"/>
      <c r="AD319" s="238"/>
      <c r="AE319" s="238"/>
      <c r="AF319" s="238"/>
      <c r="AG319" s="239">
        <f t="shared" si="284"/>
        <v>0</v>
      </c>
      <c r="AH319" s="240"/>
      <c r="AI319" s="238"/>
      <c r="AJ319" s="238"/>
      <c r="AK319" s="238"/>
      <c r="AL319" s="238"/>
      <c r="AM319" s="238"/>
      <c r="AN319" s="238"/>
      <c r="AO319" s="238"/>
      <c r="AP319" s="238"/>
      <c r="AQ319" s="238"/>
      <c r="AR319" s="238"/>
      <c r="AS319" s="239">
        <f t="shared" si="285"/>
        <v>0</v>
      </c>
      <c r="AT319" s="240"/>
      <c r="AU319" s="238"/>
      <c r="AV319" s="238"/>
      <c r="AW319" s="238"/>
      <c r="AX319" s="238"/>
      <c r="AY319" s="238"/>
      <c r="AZ319" s="238"/>
      <c r="BA319" s="238"/>
      <c r="BB319" s="238"/>
      <c r="BC319" s="238"/>
      <c r="BD319" s="238"/>
      <c r="BE319" s="239">
        <f t="shared" si="286"/>
        <v>0</v>
      </c>
      <c r="BF319" s="240"/>
      <c r="BG319" s="238"/>
      <c r="BH319" s="238"/>
      <c r="BI319" s="238"/>
      <c r="BJ319" s="238"/>
      <c r="BK319" s="238"/>
      <c r="BL319" s="238"/>
      <c r="BM319" s="238"/>
      <c r="BN319" s="238"/>
      <c r="BO319" s="238"/>
      <c r="BP319" s="238"/>
      <c r="BQ319" s="239">
        <f t="shared" si="287"/>
        <v>0</v>
      </c>
      <c r="BR319" s="240"/>
      <c r="BS319" s="238"/>
      <c r="BT319" s="238"/>
      <c r="BU319" s="238"/>
      <c r="BV319" s="238"/>
      <c r="BW319" s="238"/>
      <c r="BX319" s="238"/>
      <c r="BY319" s="238"/>
      <c r="BZ319" s="238"/>
      <c r="CA319" s="238"/>
      <c r="CB319" s="238"/>
      <c r="CC319" s="239">
        <f>G319-SUM(H319:CB319)</f>
        <v>0</v>
      </c>
      <c r="CD319" s="41" t="s">
        <v>54</v>
      </c>
    </row>
    <row r="320" spans="1:82" ht="15">
      <c r="A320" s="152"/>
      <c r="B320" s="103" t="s">
        <v>612</v>
      </c>
      <c r="C320" s="286" t="s">
        <v>613</v>
      </c>
      <c r="D320" s="132"/>
      <c r="E320" s="266"/>
      <c r="F320" s="231"/>
      <c r="G320" s="76"/>
      <c r="H320" s="237"/>
      <c r="I320" s="239"/>
      <c r="J320" s="237"/>
      <c r="K320" s="238"/>
      <c r="L320" s="238"/>
      <c r="M320" s="238"/>
      <c r="N320" s="238"/>
      <c r="O320" s="238"/>
      <c r="P320" s="238"/>
      <c r="Q320" s="238"/>
      <c r="R320" s="238"/>
      <c r="S320" s="238"/>
      <c r="T320" s="238"/>
      <c r="U320" s="239"/>
      <c r="V320" s="237"/>
      <c r="W320" s="238"/>
      <c r="X320" s="238"/>
      <c r="Y320" s="238"/>
      <c r="Z320" s="238"/>
      <c r="AA320" s="238"/>
      <c r="AB320" s="238"/>
      <c r="AC320" s="238"/>
      <c r="AD320" s="238"/>
      <c r="AE320" s="238"/>
      <c r="AF320" s="238"/>
      <c r="AG320" s="239"/>
      <c r="AH320" s="240"/>
      <c r="AI320" s="238"/>
      <c r="AJ320" s="238"/>
      <c r="AK320" s="238"/>
      <c r="AL320" s="238"/>
      <c r="AM320" s="238"/>
      <c r="AN320" s="238"/>
      <c r="AO320" s="238"/>
      <c r="AP320" s="238"/>
      <c r="AQ320" s="238"/>
      <c r="AR320" s="238"/>
      <c r="AS320" s="239"/>
      <c r="AT320" s="240"/>
      <c r="AU320" s="238"/>
      <c r="AV320" s="238"/>
      <c r="AW320" s="238"/>
      <c r="AX320" s="238"/>
      <c r="AY320" s="238"/>
      <c r="AZ320" s="238"/>
      <c r="BA320" s="238"/>
      <c r="BB320" s="238"/>
      <c r="BC320" s="238"/>
      <c r="BD320" s="238"/>
      <c r="BE320" s="239"/>
      <c r="BF320" s="240"/>
      <c r="BG320" s="238"/>
      <c r="BH320" s="238"/>
      <c r="BI320" s="238"/>
      <c r="BJ320" s="238"/>
      <c r="BK320" s="238"/>
      <c r="BL320" s="238"/>
      <c r="BM320" s="238"/>
      <c r="BN320" s="238"/>
      <c r="BO320" s="238"/>
      <c r="BP320" s="238"/>
      <c r="BQ320" s="239"/>
      <c r="BR320" s="240"/>
      <c r="BS320" s="238"/>
      <c r="BT320" s="238"/>
      <c r="BU320" s="238"/>
      <c r="BV320" s="238"/>
      <c r="BW320" s="238"/>
      <c r="BX320" s="238"/>
      <c r="BY320" s="238"/>
      <c r="BZ320" s="238"/>
      <c r="CA320" s="238"/>
      <c r="CB320" s="238"/>
      <c r="CC320" s="239"/>
      <c r="CD320" s="41"/>
    </row>
    <row r="321" spans="1:82" ht="15">
      <c r="A321" s="152"/>
      <c r="B321" s="75" t="s">
        <v>614</v>
      </c>
      <c r="C321" s="131" t="s">
        <v>615</v>
      </c>
      <c r="D321" s="132" t="s">
        <v>616</v>
      </c>
      <c r="E321" s="266">
        <v>540</v>
      </c>
      <c r="F321" s="289"/>
      <c r="G321" s="76">
        <f t="shared" si="282"/>
        <v>0</v>
      </c>
      <c r="H321" s="237"/>
      <c r="I321" s="239"/>
      <c r="J321" s="237"/>
      <c r="K321" s="238"/>
      <c r="L321" s="238"/>
      <c r="M321" s="238"/>
      <c r="N321" s="238"/>
      <c r="O321" s="238"/>
      <c r="P321" s="238"/>
      <c r="Q321" s="238"/>
      <c r="R321" s="238"/>
      <c r="S321" s="238"/>
      <c r="T321" s="238"/>
      <c r="U321" s="239">
        <f t="shared" si="283"/>
        <v>0</v>
      </c>
      <c r="V321" s="237"/>
      <c r="W321" s="238"/>
      <c r="X321" s="238"/>
      <c r="Y321" s="238"/>
      <c r="Z321" s="238"/>
      <c r="AA321" s="238"/>
      <c r="AB321" s="238"/>
      <c r="AC321" s="238"/>
      <c r="AD321" s="238"/>
      <c r="AE321" s="238"/>
      <c r="AF321" s="238"/>
      <c r="AG321" s="239">
        <f t="shared" si="284"/>
        <v>0</v>
      </c>
      <c r="AH321" s="240"/>
      <c r="AI321" s="238"/>
      <c r="AJ321" s="238"/>
      <c r="AK321" s="238"/>
      <c r="AL321" s="238"/>
      <c r="AM321" s="238"/>
      <c r="AN321" s="238"/>
      <c r="AO321" s="238"/>
      <c r="AP321" s="238"/>
      <c r="AQ321" s="238"/>
      <c r="AR321" s="238"/>
      <c r="AS321" s="239">
        <f t="shared" si="285"/>
        <v>0</v>
      </c>
      <c r="AT321" s="240"/>
      <c r="AU321" s="238"/>
      <c r="AV321" s="238"/>
      <c r="AW321" s="238"/>
      <c r="AX321" s="238"/>
      <c r="AY321" s="238"/>
      <c r="AZ321" s="238"/>
      <c r="BA321" s="238"/>
      <c r="BB321" s="238"/>
      <c r="BC321" s="238"/>
      <c r="BD321" s="238"/>
      <c r="BE321" s="239">
        <f t="shared" si="286"/>
        <v>0</v>
      </c>
      <c r="BF321" s="240"/>
      <c r="BG321" s="238"/>
      <c r="BH321" s="238"/>
      <c r="BI321" s="238"/>
      <c r="BJ321" s="238"/>
      <c r="BK321" s="238"/>
      <c r="BL321" s="238"/>
      <c r="BM321" s="238"/>
      <c r="BN321" s="238"/>
      <c r="BO321" s="238"/>
      <c r="BP321" s="238"/>
      <c r="BQ321" s="239">
        <f t="shared" si="287"/>
        <v>0</v>
      </c>
      <c r="BR321" s="240"/>
      <c r="BS321" s="238"/>
      <c r="BT321" s="238"/>
      <c r="BU321" s="238"/>
      <c r="BV321" s="238"/>
      <c r="BW321" s="238"/>
      <c r="BX321" s="238"/>
      <c r="BY321" s="238"/>
      <c r="BZ321" s="238"/>
      <c r="CA321" s="238"/>
      <c r="CB321" s="238"/>
      <c r="CC321" s="239">
        <f>G321-SUM(H321:CB321)</f>
        <v>0</v>
      </c>
      <c r="CD321" s="41" t="s">
        <v>54</v>
      </c>
    </row>
    <row r="322" spans="1:82" ht="15">
      <c r="A322" s="152"/>
      <c r="B322" s="103" t="s">
        <v>617</v>
      </c>
      <c r="C322" s="286" t="s">
        <v>618</v>
      </c>
      <c r="D322" s="132"/>
      <c r="E322" s="266"/>
      <c r="F322" s="231"/>
      <c r="G322" s="76"/>
      <c r="H322" s="237"/>
      <c r="I322" s="239"/>
      <c r="J322" s="237"/>
      <c r="K322" s="238"/>
      <c r="L322" s="238"/>
      <c r="M322" s="238"/>
      <c r="N322" s="238"/>
      <c r="O322" s="238"/>
      <c r="P322" s="238"/>
      <c r="Q322" s="238"/>
      <c r="R322" s="238"/>
      <c r="S322" s="238"/>
      <c r="T322" s="238"/>
      <c r="U322" s="239"/>
      <c r="V322" s="237"/>
      <c r="W322" s="238"/>
      <c r="X322" s="238"/>
      <c r="Y322" s="238"/>
      <c r="Z322" s="238"/>
      <c r="AA322" s="238"/>
      <c r="AB322" s="238"/>
      <c r="AC322" s="238"/>
      <c r="AD322" s="238"/>
      <c r="AE322" s="238"/>
      <c r="AF322" s="238"/>
      <c r="AG322" s="239"/>
      <c r="AH322" s="240"/>
      <c r="AI322" s="238"/>
      <c r="AJ322" s="238"/>
      <c r="AK322" s="238"/>
      <c r="AL322" s="238"/>
      <c r="AM322" s="238"/>
      <c r="AN322" s="238"/>
      <c r="AO322" s="238"/>
      <c r="AP322" s="238"/>
      <c r="AQ322" s="238"/>
      <c r="AR322" s="238"/>
      <c r="AS322" s="239"/>
      <c r="AT322" s="240"/>
      <c r="AU322" s="238"/>
      <c r="AV322" s="238"/>
      <c r="AW322" s="238"/>
      <c r="AX322" s="238"/>
      <c r="AY322" s="238"/>
      <c r="AZ322" s="238"/>
      <c r="BA322" s="238"/>
      <c r="BB322" s="238"/>
      <c r="BC322" s="238"/>
      <c r="BD322" s="238"/>
      <c r="BE322" s="239"/>
      <c r="BF322" s="240"/>
      <c r="BG322" s="238"/>
      <c r="BH322" s="238"/>
      <c r="BI322" s="238"/>
      <c r="BJ322" s="238"/>
      <c r="BK322" s="238"/>
      <c r="BL322" s="238"/>
      <c r="BM322" s="238"/>
      <c r="BN322" s="238"/>
      <c r="BO322" s="238"/>
      <c r="BP322" s="238"/>
      <c r="BQ322" s="239"/>
      <c r="BR322" s="240"/>
      <c r="BS322" s="238"/>
      <c r="BT322" s="238"/>
      <c r="BU322" s="238"/>
      <c r="BV322" s="238"/>
      <c r="BW322" s="238"/>
      <c r="BX322" s="238"/>
      <c r="BY322" s="238"/>
      <c r="BZ322" s="238"/>
      <c r="CA322" s="238"/>
      <c r="CB322" s="238"/>
      <c r="CC322" s="239"/>
      <c r="CD322" s="41"/>
    </row>
    <row r="323" spans="1:82" ht="15">
      <c r="A323" s="152"/>
      <c r="B323" s="75" t="s">
        <v>619</v>
      </c>
      <c r="C323" s="131" t="s">
        <v>620</v>
      </c>
      <c r="D323" s="132" t="s">
        <v>631</v>
      </c>
      <c r="E323" s="266">
        <v>54</v>
      </c>
      <c r="F323" s="289"/>
      <c r="G323" s="76">
        <f t="shared" si="282"/>
        <v>0</v>
      </c>
      <c r="H323" s="237"/>
      <c r="I323" s="239"/>
      <c r="J323" s="237"/>
      <c r="K323" s="238"/>
      <c r="L323" s="238"/>
      <c r="M323" s="238"/>
      <c r="N323" s="238"/>
      <c r="O323" s="238"/>
      <c r="P323" s="238"/>
      <c r="Q323" s="238"/>
      <c r="R323" s="238"/>
      <c r="S323" s="238"/>
      <c r="T323" s="238"/>
      <c r="U323" s="239">
        <f t="shared" si="283"/>
        <v>0</v>
      </c>
      <c r="V323" s="237"/>
      <c r="W323" s="238"/>
      <c r="X323" s="238"/>
      <c r="Y323" s="238"/>
      <c r="Z323" s="238"/>
      <c r="AA323" s="238"/>
      <c r="AB323" s="238"/>
      <c r="AC323" s="238"/>
      <c r="AD323" s="238"/>
      <c r="AE323" s="238"/>
      <c r="AF323" s="238"/>
      <c r="AG323" s="239">
        <f t="shared" si="284"/>
        <v>0</v>
      </c>
      <c r="AH323" s="240"/>
      <c r="AI323" s="238"/>
      <c r="AJ323" s="238"/>
      <c r="AK323" s="238"/>
      <c r="AL323" s="238"/>
      <c r="AM323" s="238"/>
      <c r="AN323" s="238"/>
      <c r="AO323" s="238"/>
      <c r="AP323" s="238"/>
      <c r="AQ323" s="238"/>
      <c r="AR323" s="238"/>
      <c r="AS323" s="239">
        <f t="shared" si="285"/>
        <v>0</v>
      </c>
      <c r="AT323" s="240"/>
      <c r="AU323" s="238"/>
      <c r="AV323" s="238"/>
      <c r="AW323" s="238"/>
      <c r="AX323" s="238"/>
      <c r="AY323" s="238"/>
      <c r="AZ323" s="238"/>
      <c r="BA323" s="238"/>
      <c r="BB323" s="238"/>
      <c r="BC323" s="238"/>
      <c r="BD323" s="238"/>
      <c r="BE323" s="239">
        <f t="shared" si="286"/>
        <v>0</v>
      </c>
      <c r="BF323" s="240"/>
      <c r="BG323" s="238"/>
      <c r="BH323" s="238"/>
      <c r="BI323" s="238"/>
      <c r="BJ323" s="238"/>
      <c r="BK323" s="238"/>
      <c r="BL323" s="238"/>
      <c r="BM323" s="238"/>
      <c r="BN323" s="238"/>
      <c r="BO323" s="238"/>
      <c r="BP323" s="238"/>
      <c r="BQ323" s="239">
        <f t="shared" si="287"/>
        <v>0</v>
      </c>
      <c r="BR323" s="240"/>
      <c r="BS323" s="238"/>
      <c r="BT323" s="238"/>
      <c r="BU323" s="238"/>
      <c r="BV323" s="238"/>
      <c r="BW323" s="238"/>
      <c r="BX323" s="238"/>
      <c r="BY323" s="238"/>
      <c r="BZ323" s="238"/>
      <c r="CA323" s="238"/>
      <c r="CB323" s="238"/>
      <c r="CC323" s="239">
        <f>G323-SUM(H323:CB323)</f>
        <v>0</v>
      </c>
      <c r="CD323" s="41" t="s">
        <v>54</v>
      </c>
    </row>
    <row r="324" spans="1:82" ht="15">
      <c r="A324" s="152"/>
      <c r="B324" s="75" t="s">
        <v>621</v>
      </c>
      <c r="C324" s="131" t="s">
        <v>622</v>
      </c>
      <c r="D324" s="132" t="s">
        <v>243</v>
      </c>
      <c r="E324" s="266">
        <v>34</v>
      </c>
      <c r="F324" s="289"/>
      <c r="G324" s="76">
        <f t="shared" si="282"/>
        <v>0</v>
      </c>
      <c r="H324" s="237"/>
      <c r="I324" s="239"/>
      <c r="J324" s="237"/>
      <c r="K324" s="238"/>
      <c r="L324" s="238"/>
      <c r="M324" s="238"/>
      <c r="N324" s="238"/>
      <c r="O324" s="238"/>
      <c r="P324" s="238"/>
      <c r="Q324" s="238"/>
      <c r="R324" s="238"/>
      <c r="S324" s="238"/>
      <c r="T324" s="238"/>
      <c r="U324" s="239">
        <f t="shared" si="283"/>
        <v>0</v>
      </c>
      <c r="V324" s="237"/>
      <c r="W324" s="238"/>
      <c r="X324" s="238"/>
      <c r="Y324" s="238"/>
      <c r="Z324" s="238"/>
      <c r="AA324" s="238"/>
      <c r="AB324" s="238"/>
      <c r="AC324" s="238"/>
      <c r="AD324" s="238"/>
      <c r="AE324" s="238"/>
      <c r="AF324" s="238"/>
      <c r="AG324" s="239">
        <f t="shared" si="284"/>
        <v>0</v>
      </c>
      <c r="AH324" s="240"/>
      <c r="AI324" s="238"/>
      <c r="AJ324" s="238"/>
      <c r="AK324" s="238"/>
      <c r="AL324" s="238"/>
      <c r="AM324" s="238"/>
      <c r="AN324" s="238"/>
      <c r="AO324" s="238"/>
      <c r="AP324" s="238"/>
      <c r="AQ324" s="238"/>
      <c r="AR324" s="238"/>
      <c r="AS324" s="239">
        <f t="shared" si="285"/>
        <v>0</v>
      </c>
      <c r="AT324" s="240"/>
      <c r="AU324" s="238"/>
      <c r="AV324" s="238"/>
      <c r="AW324" s="238"/>
      <c r="AX324" s="238"/>
      <c r="AY324" s="238"/>
      <c r="AZ324" s="238"/>
      <c r="BA324" s="238"/>
      <c r="BB324" s="238"/>
      <c r="BC324" s="238"/>
      <c r="BD324" s="238"/>
      <c r="BE324" s="239">
        <f t="shared" si="286"/>
        <v>0</v>
      </c>
      <c r="BF324" s="240"/>
      <c r="BG324" s="238"/>
      <c r="BH324" s="238"/>
      <c r="BI324" s="238"/>
      <c r="BJ324" s="238"/>
      <c r="BK324" s="238"/>
      <c r="BL324" s="238"/>
      <c r="BM324" s="238"/>
      <c r="BN324" s="238"/>
      <c r="BO324" s="238"/>
      <c r="BP324" s="238"/>
      <c r="BQ324" s="239">
        <f t="shared" si="287"/>
        <v>0</v>
      </c>
      <c r="BR324" s="240"/>
      <c r="BS324" s="238"/>
      <c r="BT324" s="238"/>
      <c r="BU324" s="238"/>
      <c r="BV324" s="238"/>
      <c r="BW324" s="238"/>
      <c r="BX324" s="238"/>
      <c r="BY324" s="238"/>
      <c r="BZ324" s="238"/>
      <c r="CA324" s="238"/>
      <c r="CB324" s="238"/>
      <c r="CC324" s="239">
        <f>G324-SUM(H324:CB324)</f>
        <v>0</v>
      </c>
      <c r="CD324" s="41" t="s">
        <v>54</v>
      </c>
    </row>
    <row r="325" spans="1:82" ht="15">
      <c r="A325" s="152"/>
      <c r="B325" s="103" t="s">
        <v>623</v>
      </c>
      <c r="C325" s="286" t="s">
        <v>624</v>
      </c>
      <c r="D325" s="132"/>
      <c r="E325" s="266"/>
      <c r="F325" s="231"/>
      <c r="G325" s="76"/>
      <c r="H325" s="237"/>
      <c r="I325" s="239"/>
      <c r="J325" s="237"/>
      <c r="K325" s="238"/>
      <c r="L325" s="238"/>
      <c r="M325" s="238"/>
      <c r="N325" s="238"/>
      <c r="O325" s="238"/>
      <c r="P325" s="238"/>
      <c r="Q325" s="238"/>
      <c r="R325" s="238"/>
      <c r="S325" s="238"/>
      <c r="T325" s="238"/>
      <c r="U325" s="239"/>
      <c r="V325" s="237"/>
      <c r="W325" s="238"/>
      <c r="X325" s="238"/>
      <c r="Y325" s="238"/>
      <c r="Z325" s="238"/>
      <c r="AA325" s="238"/>
      <c r="AB325" s="238"/>
      <c r="AC325" s="238"/>
      <c r="AD325" s="238"/>
      <c r="AE325" s="238"/>
      <c r="AF325" s="238"/>
      <c r="AG325" s="239"/>
      <c r="AH325" s="240"/>
      <c r="AI325" s="238"/>
      <c r="AJ325" s="238"/>
      <c r="AK325" s="238"/>
      <c r="AL325" s="238"/>
      <c r="AM325" s="238"/>
      <c r="AN325" s="238"/>
      <c r="AO325" s="238"/>
      <c r="AP325" s="238"/>
      <c r="AQ325" s="238"/>
      <c r="AR325" s="238"/>
      <c r="AS325" s="239"/>
      <c r="AT325" s="240"/>
      <c r="AU325" s="238"/>
      <c r="AV325" s="238"/>
      <c r="AW325" s="238"/>
      <c r="AX325" s="238"/>
      <c r="AY325" s="238"/>
      <c r="AZ325" s="238"/>
      <c r="BA325" s="238"/>
      <c r="BB325" s="238"/>
      <c r="BC325" s="238"/>
      <c r="BD325" s="238"/>
      <c r="BE325" s="239"/>
      <c r="BF325" s="240"/>
      <c r="BG325" s="238"/>
      <c r="BH325" s="238"/>
      <c r="BI325" s="238"/>
      <c r="BJ325" s="238"/>
      <c r="BK325" s="238"/>
      <c r="BL325" s="238"/>
      <c r="BM325" s="238"/>
      <c r="BN325" s="238"/>
      <c r="BO325" s="238"/>
      <c r="BP325" s="238"/>
      <c r="BQ325" s="239"/>
      <c r="BR325" s="240"/>
      <c r="BS325" s="238"/>
      <c r="BT325" s="238"/>
      <c r="BU325" s="238"/>
      <c r="BV325" s="238"/>
      <c r="BW325" s="238"/>
      <c r="BX325" s="238"/>
      <c r="BY325" s="238"/>
      <c r="BZ325" s="238"/>
      <c r="CA325" s="238"/>
      <c r="CB325" s="238"/>
      <c r="CC325" s="239"/>
      <c r="CD325" s="41"/>
    </row>
    <row r="326" spans="1:82" ht="15">
      <c r="A326" s="152"/>
      <c r="B326" s="75" t="s">
        <v>625</v>
      </c>
      <c r="C326" s="131" t="s">
        <v>626</v>
      </c>
      <c r="D326" s="132" t="s">
        <v>92</v>
      </c>
      <c r="E326" s="266">
        <v>1</v>
      </c>
      <c r="F326" s="223"/>
      <c r="G326" s="76">
        <f t="shared" si="282"/>
        <v>0</v>
      </c>
      <c r="H326" s="237"/>
      <c r="I326" s="239"/>
      <c r="J326" s="237"/>
      <c r="K326" s="238"/>
      <c r="L326" s="238"/>
      <c r="M326" s="238"/>
      <c r="N326" s="238"/>
      <c r="O326" s="238"/>
      <c r="P326" s="238"/>
      <c r="Q326" s="238"/>
      <c r="R326" s="238"/>
      <c r="S326" s="238"/>
      <c r="T326" s="238"/>
      <c r="U326" s="239">
        <f t="shared" si="283"/>
        <v>0</v>
      </c>
      <c r="V326" s="237"/>
      <c r="W326" s="238"/>
      <c r="X326" s="238"/>
      <c r="Y326" s="238"/>
      <c r="Z326" s="238"/>
      <c r="AA326" s="238"/>
      <c r="AB326" s="238"/>
      <c r="AC326" s="238"/>
      <c r="AD326" s="238"/>
      <c r="AE326" s="238"/>
      <c r="AF326" s="238"/>
      <c r="AG326" s="239">
        <f t="shared" si="284"/>
        <v>0</v>
      </c>
      <c r="AH326" s="240"/>
      <c r="AI326" s="238"/>
      <c r="AJ326" s="238"/>
      <c r="AK326" s="238"/>
      <c r="AL326" s="238"/>
      <c r="AM326" s="238"/>
      <c r="AN326" s="238"/>
      <c r="AO326" s="238"/>
      <c r="AP326" s="238"/>
      <c r="AQ326" s="238"/>
      <c r="AR326" s="238"/>
      <c r="AS326" s="239">
        <f t="shared" si="285"/>
        <v>0</v>
      </c>
      <c r="AT326" s="240"/>
      <c r="AU326" s="238"/>
      <c r="AV326" s="238"/>
      <c r="AW326" s="238"/>
      <c r="AX326" s="238"/>
      <c r="AY326" s="238"/>
      <c r="AZ326" s="238"/>
      <c r="BA326" s="238"/>
      <c r="BB326" s="238"/>
      <c r="BC326" s="238"/>
      <c r="BD326" s="238"/>
      <c r="BE326" s="239">
        <f t="shared" si="286"/>
        <v>0</v>
      </c>
      <c r="BF326" s="240"/>
      <c r="BG326" s="238"/>
      <c r="BH326" s="238"/>
      <c r="BI326" s="238"/>
      <c r="BJ326" s="238"/>
      <c r="BK326" s="238"/>
      <c r="BL326" s="238"/>
      <c r="BM326" s="238"/>
      <c r="BN326" s="238"/>
      <c r="BO326" s="238"/>
      <c r="BP326" s="238"/>
      <c r="BQ326" s="239">
        <f t="shared" si="287"/>
        <v>0</v>
      </c>
      <c r="BR326" s="240"/>
      <c r="BS326" s="238"/>
      <c r="BT326" s="238"/>
      <c r="BU326" s="238"/>
      <c r="BV326" s="238"/>
      <c r="BW326" s="238"/>
      <c r="BX326" s="238"/>
      <c r="BY326" s="238"/>
      <c r="BZ326" s="238"/>
      <c r="CA326" s="238"/>
      <c r="CB326" s="238"/>
      <c r="CC326" s="239">
        <f>G326-SUM(H326:CB326)</f>
        <v>0</v>
      </c>
      <c r="CD326" s="41" t="s">
        <v>54</v>
      </c>
    </row>
    <row r="327" spans="1:82" ht="15">
      <c r="A327" s="152"/>
      <c r="B327" s="103" t="s">
        <v>627</v>
      </c>
      <c r="C327" s="286" t="s">
        <v>628</v>
      </c>
      <c r="D327" s="132"/>
      <c r="E327" s="266"/>
      <c r="F327" s="231"/>
      <c r="G327" s="76"/>
      <c r="H327" s="237"/>
      <c r="I327" s="239"/>
      <c r="J327" s="237"/>
      <c r="K327" s="238"/>
      <c r="L327" s="238"/>
      <c r="M327" s="238"/>
      <c r="N327" s="238"/>
      <c r="O327" s="238"/>
      <c r="P327" s="238"/>
      <c r="Q327" s="238"/>
      <c r="R327" s="238"/>
      <c r="S327" s="238"/>
      <c r="T327" s="238"/>
      <c r="U327" s="239"/>
      <c r="V327" s="237"/>
      <c r="W327" s="238"/>
      <c r="X327" s="238"/>
      <c r="Y327" s="238"/>
      <c r="Z327" s="238"/>
      <c r="AA327" s="238"/>
      <c r="AB327" s="238"/>
      <c r="AC327" s="238"/>
      <c r="AD327" s="238"/>
      <c r="AE327" s="238"/>
      <c r="AF327" s="238"/>
      <c r="AG327" s="239"/>
      <c r="AH327" s="240"/>
      <c r="AI327" s="238"/>
      <c r="AJ327" s="238"/>
      <c r="AK327" s="238"/>
      <c r="AL327" s="238"/>
      <c r="AM327" s="238"/>
      <c r="AN327" s="238"/>
      <c r="AO327" s="238"/>
      <c r="AP327" s="238"/>
      <c r="AQ327" s="238"/>
      <c r="AR327" s="238"/>
      <c r="AS327" s="239"/>
      <c r="AT327" s="240"/>
      <c r="AU327" s="238"/>
      <c r="AV327" s="238"/>
      <c r="AW327" s="238"/>
      <c r="AX327" s="238"/>
      <c r="AY327" s="238"/>
      <c r="AZ327" s="238"/>
      <c r="BA327" s="238"/>
      <c r="BB327" s="238"/>
      <c r="BC327" s="238"/>
      <c r="BD327" s="238"/>
      <c r="BE327" s="239"/>
      <c r="BF327" s="240"/>
      <c r="BG327" s="238"/>
      <c r="BH327" s="238"/>
      <c r="BI327" s="238"/>
      <c r="BJ327" s="238"/>
      <c r="BK327" s="238"/>
      <c r="BL327" s="238"/>
      <c r="BM327" s="238"/>
      <c r="BN327" s="238"/>
      <c r="BO327" s="238"/>
      <c r="BP327" s="238"/>
      <c r="BQ327" s="239"/>
      <c r="BR327" s="240"/>
      <c r="BS327" s="238"/>
      <c r="BT327" s="238"/>
      <c r="BU327" s="238"/>
      <c r="BV327" s="238"/>
      <c r="BW327" s="238"/>
      <c r="BX327" s="238"/>
      <c r="BY327" s="238"/>
      <c r="BZ327" s="238"/>
      <c r="CA327" s="238"/>
      <c r="CB327" s="238"/>
      <c r="CC327" s="239"/>
      <c r="CD327" s="41"/>
    </row>
    <row r="328" spans="1:82" ht="15">
      <c r="A328" s="152"/>
      <c r="B328" s="75" t="s">
        <v>629</v>
      </c>
      <c r="C328" s="131" t="s">
        <v>630</v>
      </c>
      <c r="D328" s="132" t="s">
        <v>631</v>
      </c>
      <c r="E328" s="266">
        <v>300</v>
      </c>
      <c r="F328" s="289"/>
      <c r="G328" s="76">
        <f t="shared" ref="G328:G350" si="289">+E328*F328</f>
        <v>0</v>
      </c>
      <c r="H328" s="237"/>
      <c r="I328" s="239"/>
      <c r="J328" s="237"/>
      <c r="K328" s="238"/>
      <c r="L328" s="238"/>
      <c r="M328" s="238"/>
      <c r="N328" s="238"/>
      <c r="O328" s="238"/>
      <c r="P328" s="238"/>
      <c r="Q328" s="238"/>
      <c r="R328" s="238"/>
      <c r="S328" s="238"/>
      <c r="T328" s="238"/>
      <c r="U328" s="239">
        <f>G328/6</f>
        <v>0</v>
      </c>
      <c r="V328" s="237"/>
      <c r="W328" s="238"/>
      <c r="X328" s="238"/>
      <c r="Y328" s="238"/>
      <c r="Z328" s="238"/>
      <c r="AA328" s="238"/>
      <c r="AB328" s="238"/>
      <c r="AC328" s="238"/>
      <c r="AD328" s="238"/>
      <c r="AE328" s="238"/>
      <c r="AF328" s="238"/>
      <c r="AG328" s="239">
        <f t="shared" ref="AG328:AG333" si="290">G328/6</f>
        <v>0</v>
      </c>
      <c r="AH328" s="240"/>
      <c r="AI328" s="238"/>
      <c r="AJ328" s="238"/>
      <c r="AK328" s="238"/>
      <c r="AL328" s="238"/>
      <c r="AM328" s="238"/>
      <c r="AN328" s="238"/>
      <c r="AO328" s="238"/>
      <c r="AP328" s="238"/>
      <c r="AQ328" s="238"/>
      <c r="AR328" s="238"/>
      <c r="AS328" s="239">
        <f t="shared" ref="AS328:AS333" si="291">G328/6</f>
        <v>0</v>
      </c>
      <c r="AT328" s="240"/>
      <c r="AU328" s="238"/>
      <c r="AV328" s="238"/>
      <c r="AW328" s="238"/>
      <c r="AX328" s="238"/>
      <c r="AY328" s="238"/>
      <c r="AZ328" s="238"/>
      <c r="BA328" s="238"/>
      <c r="BB328" s="238"/>
      <c r="BC328" s="238"/>
      <c r="BD328" s="238"/>
      <c r="BE328" s="239">
        <f t="shared" ref="BE328:BE333" si="292">G328/6</f>
        <v>0</v>
      </c>
      <c r="BF328" s="240"/>
      <c r="BG328" s="238"/>
      <c r="BH328" s="238"/>
      <c r="BI328" s="238"/>
      <c r="BJ328" s="238"/>
      <c r="BK328" s="238"/>
      <c r="BL328" s="238"/>
      <c r="BM328" s="238"/>
      <c r="BN328" s="238"/>
      <c r="BO328" s="238"/>
      <c r="BP328" s="238"/>
      <c r="BQ328" s="239">
        <f t="shared" ref="BQ328:BQ333" si="293">G328/6</f>
        <v>0</v>
      </c>
      <c r="BR328" s="240"/>
      <c r="BS328" s="238"/>
      <c r="BT328" s="238"/>
      <c r="BU328" s="238"/>
      <c r="BV328" s="238"/>
      <c r="BW328" s="238"/>
      <c r="BX328" s="238"/>
      <c r="BY328" s="238"/>
      <c r="BZ328" s="238"/>
      <c r="CA328" s="238"/>
      <c r="CB328" s="238"/>
      <c r="CC328" s="239">
        <f t="shared" ref="CC328:CC333" si="294">G328-SUM(H328:CB328)</f>
        <v>0</v>
      </c>
      <c r="CD328" s="41" t="s">
        <v>54</v>
      </c>
    </row>
    <row r="329" spans="1:82" ht="15">
      <c r="A329" s="152"/>
      <c r="B329" s="75" t="s">
        <v>632</v>
      </c>
      <c r="C329" s="131" t="s">
        <v>633</v>
      </c>
      <c r="D329" s="132" t="s">
        <v>243</v>
      </c>
      <c r="E329" s="266">
        <v>1</v>
      </c>
      <c r="F329" s="289"/>
      <c r="G329" s="76">
        <f t="shared" si="289"/>
        <v>0</v>
      </c>
      <c r="H329" s="237"/>
      <c r="I329" s="239"/>
      <c r="J329" s="237"/>
      <c r="K329" s="238"/>
      <c r="L329" s="238"/>
      <c r="M329" s="238"/>
      <c r="N329" s="238"/>
      <c r="O329" s="238"/>
      <c r="P329" s="238"/>
      <c r="Q329" s="238"/>
      <c r="R329" s="238"/>
      <c r="S329" s="238"/>
      <c r="T329" s="238"/>
      <c r="U329" s="239">
        <f>G329/6</f>
        <v>0</v>
      </c>
      <c r="V329" s="237"/>
      <c r="W329" s="238"/>
      <c r="X329" s="238"/>
      <c r="Y329" s="238"/>
      <c r="Z329" s="238"/>
      <c r="AA329" s="238"/>
      <c r="AB329" s="238"/>
      <c r="AC329" s="238"/>
      <c r="AD329" s="238"/>
      <c r="AE329" s="238"/>
      <c r="AF329" s="238"/>
      <c r="AG329" s="239">
        <f t="shared" si="290"/>
        <v>0</v>
      </c>
      <c r="AH329" s="240"/>
      <c r="AI329" s="238"/>
      <c r="AJ329" s="238"/>
      <c r="AK329" s="238"/>
      <c r="AL329" s="238"/>
      <c r="AM329" s="238"/>
      <c r="AN329" s="238"/>
      <c r="AO329" s="238"/>
      <c r="AP329" s="238"/>
      <c r="AQ329" s="238"/>
      <c r="AR329" s="238"/>
      <c r="AS329" s="239">
        <f t="shared" si="291"/>
        <v>0</v>
      </c>
      <c r="AT329" s="240"/>
      <c r="AU329" s="238"/>
      <c r="AV329" s="238"/>
      <c r="AW329" s="238"/>
      <c r="AX329" s="238"/>
      <c r="AY329" s="238"/>
      <c r="AZ329" s="238"/>
      <c r="BA329" s="238"/>
      <c r="BB329" s="238"/>
      <c r="BC329" s="238"/>
      <c r="BD329" s="238"/>
      <c r="BE329" s="239">
        <f t="shared" si="292"/>
        <v>0</v>
      </c>
      <c r="BF329" s="240"/>
      <c r="BG329" s="238"/>
      <c r="BH329" s="238"/>
      <c r="BI329" s="238"/>
      <c r="BJ329" s="238"/>
      <c r="BK329" s="238"/>
      <c r="BL329" s="238"/>
      <c r="BM329" s="238"/>
      <c r="BN329" s="238"/>
      <c r="BO329" s="238"/>
      <c r="BP329" s="238"/>
      <c r="BQ329" s="239">
        <f t="shared" si="293"/>
        <v>0</v>
      </c>
      <c r="BR329" s="240"/>
      <c r="BS329" s="238"/>
      <c r="BT329" s="238"/>
      <c r="BU329" s="238"/>
      <c r="BV329" s="238"/>
      <c r="BW329" s="238"/>
      <c r="BX329" s="238"/>
      <c r="BY329" s="238"/>
      <c r="BZ329" s="238"/>
      <c r="CA329" s="238"/>
      <c r="CB329" s="238"/>
      <c r="CC329" s="239">
        <f t="shared" si="294"/>
        <v>0</v>
      </c>
      <c r="CD329" s="41" t="s">
        <v>54</v>
      </c>
    </row>
    <row r="330" spans="1:82" ht="15">
      <c r="A330" s="152"/>
      <c r="B330" s="75" t="s">
        <v>634</v>
      </c>
      <c r="C330" s="131" t="s">
        <v>941</v>
      </c>
      <c r="D330" s="132" t="s">
        <v>243</v>
      </c>
      <c r="E330" s="266">
        <v>2</v>
      </c>
      <c r="F330" s="289"/>
      <c r="G330" s="76">
        <f t="shared" si="289"/>
        <v>0</v>
      </c>
      <c r="H330" s="237"/>
      <c r="I330" s="239"/>
      <c r="J330" s="237"/>
      <c r="K330" s="238"/>
      <c r="L330" s="238"/>
      <c r="M330" s="238"/>
      <c r="N330" s="238"/>
      <c r="O330" s="238"/>
      <c r="P330" s="238"/>
      <c r="Q330" s="238"/>
      <c r="R330" s="238"/>
      <c r="S330" s="238"/>
      <c r="T330" s="238"/>
      <c r="U330" s="239">
        <f>G330/6</f>
        <v>0</v>
      </c>
      <c r="V330" s="237"/>
      <c r="W330" s="238"/>
      <c r="X330" s="238"/>
      <c r="Y330" s="238"/>
      <c r="Z330" s="238"/>
      <c r="AA330" s="238"/>
      <c r="AB330" s="238"/>
      <c r="AC330" s="238"/>
      <c r="AD330" s="238"/>
      <c r="AE330" s="238"/>
      <c r="AF330" s="238"/>
      <c r="AG330" s="239">
        <f t="shared" si="290"/>
        <v>0</v>
      </c>
      <c r="AH330" s="240"/>
      <c r="AI330" s="238"/>
      <c r="AJ330" s="238"/>
      <c r="AK330" s="238"/>
      <c r="AL330" s="238"/>
      <c r="AM330" s="238"/>
      <c r="AN330" s="238"/>
      <c r="AO330" s="238"/>
      <c r="AP330" s="238"/>
      <c r="AQ330" s="238"/>
      <c r="AR330" s="238"/>
      <c r="AS330" s="239">
        <f t="shared" si="291"/>
        <v>0</v>
      </c>
      <c r="AT330" s="240"/>
      <c r="AU330" s="238"/>
      <c r="AV330" s="238"/>
      <c r="AW330" s="238"/>
      <c r="AX330" s="238"/>
      <c r="AY330" s="238"/>
      <c r="AZ330" s="238"/>
      <c r="BA330" s="238"/>
      <c r="BB330" s="238"/>
      <c r="BC330" s="238"/>
      <c r="BD330" s="238"/>
      <c r="BE330" s="239">
        <f t="shared" si="292"/>
        <v>0</v>
      </c>
      <c r="BF330" s="240"/>
      <c r="BG330" s="238"/>
      <c r="BH330" s="238"/>
      <c r="BI330" s="238"/>
      <c r="BJ330" s="238"/>
      <c r="BK330" s="238"/>
      <c r="BL330" s="238"/>
      <c r="BM330" s="238"/>
      <c r="BN330" s="238"/>
      <c r="BO330" s="238"/>
      <c r="BP330" s="238"/>
      <c r="BQ330" s="239">
        <f t="shared" si="293"/>
        <v>0</v>
      </c>
      <c r="BR330" s="240"/>
      <c r="BS330" s="238"/>
      <c r="BT330" s="238"/>
      <c r="BU330" s="238"/>
      <c r="BV330" s="238"/>
      <c r="BW330" s="238"/>
      <c r="BX330" s="238"/>
      <c r="BY330" s="238"/>
      <c r="BZ330" s="238"/>
      <c r="CA330" s="238"/>
      <c r="CB330" s="238"/>
      <c r="CC330" s="239">
        <f t="shared" si="294"/>
        <v>0</v>
      </c>
      <c r="CD330" s="41" t="s">
        <v>54</v>
      </c>
    </row>
    <row r="331" spans="1:82" ht="15">
      <c r="A331" s="152"/>
      <c r="B331" s="75" t="s">
        <v>636</v>
      </c>
      <c r="C331" s="131" t="s">
        <v>942</v>
      </c>
      <c r="D331" s="132" t="s">
        <v>243</v>
      </c>
      <c r="E331" s="266">
        <v>2</v>
      </c>
      <c r="F331" s="289"/>
      <c r="G331" s="76">
        <f t="shared" si="289"/>
        <v>0</v>
      </c>
      <c r="H331" s="237"/>
      <c r="I331" s="239"/>
      <c r="J331" s="237"/>
      <c r="K331" s="238"/>
      <c r="L331" s="238"/>
      <c r="M331" s="238"/>
      <c r="N331" s="238"/>
      <c r="O331" s="238"/>
      <c r="P331" s="238"/>
      <c r="Q331" s="238"/>
      <c r="R331" s="238"/>
      <c r="S331" s="238"/>
      <c r="T331" s="238"/>
      <c r="U331" s="239">
        <f>G331/6</f>
        <v>0</v>
      </c>
      <c r="V331" s="237"/>
      <c r="W331" s="238"/>
      <c r="X331" s="238"/>
      <c r="Y331" s="238"/>
      <c r="Z331" s="238"/>
      <c r="AA331" s="238"/>
      <c r="AB331" s="238"/>
      <c r="AC331" s="238"/>
      <c r="AD331" s="238"/>
      <c r="AE331" s="238"/>
      <c r="AF331" s="238"/>
      <c r="AG331" s="239">
        <f t="shared" si="290"/>
        <v>0</v>
      </c>
      <c r="AH331" s="240"/>
      <c r="AI331" s="238"/>
      <c r="AJ331" s="238"/>
      <c r="AK331" s="238"/>
      <c r="AL331" s="238"/>
      <c r="AM331" s="238"/>
      <c r="AN331" s="238"/>
      <c r="AO331" s="238"/>
      <c r="AP331" s="238"/>
      <c r="AQ331" s="238"/>
      <c r="AR331" s="238"/>
      <c r="AS331" s="239">
        <f t="shared" si="291"/>
        <v>0</v>
      </c>
      <c r="AT331" s="240"/>
      <c r="AU331" s="238"/>
      <c r="AV331" s="238"/>
      <c r="AW331" s="238"/>
      <c r="AX331" s="238"/>
      <c r="AY331" s="238"/>
      <c r="AZ331" s="238"/>
      <c r="BA331" s="238"/>
      <c r="BB331" s="238"/>
      <c r="BC331" s="238"/>
      <c r="BD331" s="238"/>
      <c r="BE331" s="239">
        <f t="shared" si="292"/>
        <v>0</v>
      </c>
      <c r="BF331" s="240"/>
      <c r="BG331" s="238"/>
      <c r="BH331" s="238"/>
      <c r="BI331" s="238"/>
      <c r="BJ331" s="238"/>
      <c r="BK331" s="238"/>
      <c r="BL331" s="238"/>
      <c r="BM331" s="238"/>
      <c r="BN331" s="238"/>
      <c r="BO331" s="238"/>
      <c r="BP331" s="238"/>
      <c r="BQ331" s="239">
        <f t="shared" si="293"/>
        <v>0</v>
      </c>
      <c r="BR331" s="240"/>
      <c r="BS331" s="238"/>
      <c r="BT331" s="238"/>
      <c r="BU331" s="238"/>
      <c r="BV331" s="238"/>
      <c r="BW331" s="238"/>
      <c r="BX331" s="238"/>
      <c r="BY331" s="238"/>
      <c r="BZ331" s="238"/>
      <c r="CA331" s="238"/>
      <c r="CB331" s="238"/>
      <c r="CC331" s="239">
        <f t="shared" si="294"/>
        <v>0</v>
      </c>
      <c r="CD331" s="41" t="s">
        <v>54</v>
      </c>
    </row>
    <row r="332" spans="1:82" ht="15">
      <c r="A332" s="152"/>
      <c r="B332" s="75" t="s">
        <v>638</v>
      </c>
      <c r="C332" s="131" t="s">
        <v>943</v>
      </c>
      <c r="D332" s="132" t="s">
        <v>243</v>
      </c>
      <c r="E332" s="266">
        <v>4</v>
      </c>
      <c r="F332" s="289"/>
      <c r="G332" s="76">
        <f t="shared" si="289"/>
        <v>0</v>
      </c>
      <c r="H332" s="237"/>
      <c r="I332" s="239"/>
      <c r="J332" s="237"/>
      <c r="K332" s="238"/>
      <c r="L332" s="238"/>
      <c r="M332" s="238"/>
      <c r="N332" s="238"/>
      <c r="O332" s="238"/>
      <c r="P332" s="238"/>
      <c r="Q332" s="238"/>
      <c r="R332" s="238"/>
      <c r="S332" s="238"/>
      <c r="T332" s="238"/>
      <c r="U332" s="239">
        <f>G332/6</f>
        <v>0</v>
      </c>
      <c r="V332" s="237"/>
      <c r="W332" s="238"/>
      <c r="X332" s="238"/>
      <c r="Y332" s="238"/>
      <c r="Z332" s="238"/>
      <c r="AA332" s="238"/>
      <c r="AB332" s="238"/>
      <c r="AC332" s="238"/>
      <c r="AD332" s="238"/>
      <c r="AE332" s="238"/>
      <c r="AF332" s="238"/>
      <c r="AG332" s="239">
        <f t="shared" si="290"/>
        <v>0</v>
      </c>
      <c r="AH332" s="240"/>
      <c r="AI332" s="238"/>
      <c r="AJ332" s="238"/>
      <c r="AK332" s="238"/>
      <c r="AL332" s="238"/>
      <c r="AM332" s="238"/>
      <c r="AN332" s="238"/>
      <c r="AO332" s="238"/>
      <c r="AP332" s="238"/>
      <c r="AQ332" s="238"/>
      <c r="AR332" s="238"/>
      <c r="AS332" s="239">
        <f t="shared" si="291"/>
        <v>0</v>
      </c>
      <c r="AT332" s="240"/>
      <c r="AU332" s="238"/>
      <c r="AV332" s="238"/>
      <c r="AW332" s="238"/>
      <c r="AX332" s="238"/>
      <c r="AY332" s="238"/>
      <c r="AZ332" s="238"/>
      <c r="BA332" s="238"/>
      <c r="BB332" s="238"/>
      <c r="BC332" s="238"/>
      <c r="BD332" s="238"/>
      <c r="BE332" s="239">
        <f t="shared" si="292"/>
        <v>0</v>
      </c>
      <c r="BF332" s="240"/>
      <c r="BG332" s="238"/>
      <c r="BH332" s="238"/>
      <c r="BI332" s="238"/>
      <c r="BJ332" s="238"/>
      <c r="BK332" s="238"/>
      <c r="BL332" s="238"/>
      <c r="BM332" s="238"/>
      <c r="BN332" s="238"/>
      <c r="BO332" s="238"/>
      <c r="BP332" s="238"/>
      <c r="BQ332" s="239">
        <f t="shared" si="293"/>
        <v>0</v>
      </c>
      <c r="BR332" s="240"/>
      <c r="BS332" s="238"/>
      <c r="BT332" s="238"/>
      <c r="BU332" s="238"/>
      <c r="BV332" s="238"/>
      <c r="BW332" s="238"/>
      <c r="BX332" s="238"/>
      <c r="BY332" s="238"/>
      <c r="BZ332" s="238"/>
      <c r="CA332" s="238"/>
      <c r="CB332" s="238"/>
      <c r="CC332" s="239">
        <f t="shared" si="294"/>
        <v>0</v>
      </c>
      <c r="CD332" s="41" t="s">
        <v>54</v>
      </c>
    </row>
    <row r="333" spans="1:82" ht="15">
      <c r="A333" s="152"/>
      <c r="B333" s="75" t="s">
        <v>640</v>
      </c>
      <c r="C333" s="131" t="s">
        <v>641</v>
      </c>
      <c r="D333" s="141" t="s">
        <v>243</v>
      </c>
      <c r="E333" s="266">
        <v>1</v>
      </c>
      <c r="F333" s="289"/>
      <c r="G333" s="76">
        <f>+E333*F333</f>
        <v>0</v>
      </c>
      <c r="H333" s="237"/>
      <c r="I333" s="239"/>
      <c r="J333" s="237"/>
      <c r="K333" s="238"/>
      <c r="L333" s="238"/>
      <c r="M333" s="238"/>
      <c r="N333" s="238"/>
      <c r="O333" s="238"/>
      <c r="P333" s="238"/>
      <c r="Q333" s="238"/>
      <c r="R333" s="238"/>
      <c r="S333" s="238"/>
      <c r="T333" s="238"/>
      <c r="U333" s="239"/>
      <c r="V333" s="237"/>
      <c r="W333" s="238"/>
      <c r="X333" s="238"/>
      <c r="Y333" s="238"/>
      <c r="Z333" s="238"/>
      <c r="AA333" s="238"/>
      <c r="AB333" s="238"/>
      <c r="AC333" s="238"/>
      <c r="AD333" s="238"/>
      <c r="AE333" s="238"/>
      <c r="AF333" s="238"/>
      <c r="AG333" s="239">
        <f t="shared" si="290"/>
        <v>0</v>
      </c>
      <c r="AH333" s="240"/>
      <c r="AI333" s="238"/>
      <c r="AJ333" s="238"/>
      <c r="AK333" s="238"/>
      <c r="AL333" s="238"/>
      <c r="AM333" s="238"/>
      <c r="AN333" s="250"/>
      <c r="AO333" s="250"/>
      <c r="AP333" s="250"/>
      <c r="AQ333" s="250"/>
      <c r="AR333" s="250"/>
      <c r="AS333" s="239">
        <f t="shared" si="291"/>
        <v>0</v>
      </c>
      <c r="AT333" s="251"/>
      <c r="AU333" s="250"/>
      <c r="AV333" s="250"/>
      <c r="AW333" s="250"/>
      <c r="AX333" s="250"/>
      <c r="AY333" s="250"/>
      <c r="AZ333" s="250"/>
      <c r="BA333" s="250"/>
      <c r="BB333" s="250"/>
      <c r="BC333" s="250"/>
      <c r="BD333" s="250"/>
      <c r="BE333" s="239">
        <f t="shared" si="292"/>
        <v>0</v>
      </c>
      <c r="BF333" s="251"/>
      <c r="BG333" s="250"/>
      <c r="BH333" s="250"/>
      <c r="BI333" s="250"/>
      <c r="BJ333" s="250"/>
      <c r="BK333" s="250"/>
      <c r="BL333" s="250"/>
      <c r="BM333" s="250"/>
      <c r="BN333" s="250"/>
      <c r="BO333" s="250"/>
      <c r="BP333" s="250"/>
      <c r="BQ333" s="239">
        <f t="shared" si="293"/>
        <v>0</v>
      </c>
      <c r="BR333" s="251"/>
      <c r="BS333" s="250"/>
      <c r="BT333" s="250"/>
      <c r="BU333" s="250"/>
      <c r="BV333" s="250"/>
      <c r="BW333" s="250"/>
      <c r="BX333" s="250"/>
      <c r="BY333" s="250"/>
      <c r="BZ333" s="250"/>
      <c r="CA333" s="250"/>
      <c r="CB333" s="250"/>
      <c r="CC333" s="239">
        <f t="shared" si="294"/>
        <v>0</v>
      </c>
      <c r="CD333" s="41" t="s">
        <v>54</v>
      </c>
    </row>
    <row r="334" spans="1:82" ht="15">
      <c r="A334" s="152"/>
      <c r="B334" s="75" t="s">
        <v>642</v>
      </c>
      <c r="C334" s="131" t="s">
        <v>944</v>
      </c>
      <c r="D334" s="132" t="s">
        <v>243</v>
      </c>
      <c r="E334" s="266">
        <v>1</v>
      </c>
      <c r="F334" s="289"/>
      <c r="G334" s="76">
        <f t="shared" si="289"/>
        <v>0</v>
      </c>
      <c r="H334" s="237"/>
      <c r="I334" s="239"/>
      <c r="J334" s="237"/>
      <c r="K334" s="238"/>
      <c r="L334" s="238"/>
      <c r="M334" s="238"/>
      <c r="N334" s="238"/>
      <c r="O334" s="238"/>
      <c r="P334" s="238"/>
      <c r="Q334" s="238"/>
      <c r="R334" s="238"/>
      <c r="S334" s="238"/>
      <c r="T334" s="238"/>
      <c r="U334" s="239">
        <f t="shared" ref="U334:U370" si="295">G334/6</f>
        <v>0</v>
      </c>
      <c r="V334" s="237"/>
      <c r="W334" s="238"/>
      <c r="X334" s="238"/>
      <c r="Y334" s="238"/>
      <c r="Z334" s="238"/>
      <c r="AA334" s="238"/>
      <c r="AB334" s="238"/>
      <c r="AC334" s="238"/>
      <c r="AD334" s="238"/>
      <c r="AE334" s="238"/>
      <c r="AF334" s="238"/>
      <c r="AG334" s="239">
        <f t="shared" ref="AG334:AG370" si="296">G334/6</f>
        <v>0</v>
      </c>
      <c r="AH334" s="240"/>
      <c r="AI334" s="238"/>
      <c r="AJ334" s="238"/>
      <c r="AK334" s="238"/>
      <c r="AL334" s="238"/>
      <c r="AM334" s="238"/>
      <c r="AN334" s="238"/>
      <c r="AO334" s="238"/>
      <c r="AP334" s="238"/>
      <c r="AQ334" s="238"/>
      <c r="AR334" s="238"/>
      <c r="AS334" s="239">
        <f t="shared" ref="AS334:AS370" si="297">G334/6</f>
        <v>0</v>
      </c>
      <c r="AT334" s="240"/>
      <c r="AU334" s="238"/>
      <c r="AV334" s="238"/>
      <c r="AW334" s="238"/>
      <c r="AX334" s="238"/>
      <c r="AY334" s="238"/>
      <c r="AZ334" s="238"/>
      <c r="BA334" s="238"/>
      <c r="BB334" s="238"/>
      <c r="BC334" s="238"/>
      <c r="BD334" s="238"/>
      <c r="BE334" s="239">
        <f t="shared" ref="BE334:BE370" si="298">G334/6</f>
        <v>0</v>
      </c>
      <c r="BF334" s="240"/>
      <c r="BG334" s="238"/>
      <c r="BH334" s="238"/>
      <c r="BI334" s="238"/>
      <c r="BJ334" s="238"/>
      <c r="BK334" s="238"/>
      <c r="BL334" s="238"/>
      <c r="BM334" s="238"/>
      <c r="BN334" s="238"/>
      <c r="BO334" s="238"/>
      <c r="BP334" s="238"/>
      <c r="BQ334" s="239">
        <f t="shared" ref="BQ334:BQ370" si="299">G334/6</f>
        <v>0</v>
      </c>
      <c r="BR334" s="240"/>
      <c r="BS334" s="238"/>
      <c r="BT334" s="238"/>
      <c r="BU334" s="238"/>
      <c r="BV334" s="238"/>
      <c r="BW334" s="238"/>
      <c r="BX334" s="238"/>
      <c r="BY334" s="238"/>
      <c r="BZ334" s="238"/>
      <c r="CA334" s="238"/>
      <c r="CB334" s="238"/>
      <c r="CC334" s="239">
        <f t="shared" ref="CC334:CC340" si="300">G334-SUM(H334:CB334)</f>
        <v>0</v>
      </c>
      <c r="CD334" s="41" t="s">
        <v>54</v>
      </c>
    </row>
    <row r="335" spans="1:82" ht="15">
      <c r="A335" s="152"/>
      <c r="B335" s="75" t="s">
        <v>644</v>
      </c>
      <c r="C335" s="131" t="s">
        <v>945</v>
      </c>
      <c r="D335" s="132" t="s">
        <v>243</v>
      </c>
      <c r="E335" s="266">
        <v>8</v>
      </c>
      <c r="F335" s="289"/>
      <c r="G335" s="76">
        <f t="shared" si="289"/>
        <v>0</v>
      </c>
      <c r="H335" s="237"/>
      <c r="I335" s="239"/>
      <c r="J335" s="237"/>
      <c r="K335" s="238"/>
      <c r="L335" s="238"/>
      <c r="M335" s="238"/>
      <c r="N335" s="238"/>
      <c r="O335" s="238"/>
      <c r="P335" s="238"/>
      <c r="Q335" s="238"/>
      <c r="R335" s="238"/>
      <c r="S335" s="238"/>
      <c r="T335" s="238"/>
      <c r="U335" s="239">
        <f t="shared" si="295"/>
        <v>0</v>
      </c>
      <c r="V335" s="237"/>
      <c r="W335" s="238"/>
      <c r="X335" s="238"/>
      <c r="Y335" s="238"/>
      <c r="Z335" s="238"/>
      <c r="AA335" s="238"/>
      <c r="AB335" s="238"/>
      <c r="AC335" s="238"/>
      <c r="AD335" s="238"/>
      <c r="AE335" s="238"/>
      <c r="AF335" s="238"/>
      <c r="AG335" s="239">
        <f t="shared" si="296"/>
        <v>0</v>
      </c>
      <c r="AH335" s="240"/>
      <c r="AI335" s="238"/>
      <c r="AJ335" s="238"/>
      <c r="AK335" s="238"/>
      <c r="AL335" s="238"/>
      <c r="AM335" s="238"/>
      <c r="AN335" s="238"/>
      <c r="AO335" s="238"/>
      <c r="AP335" s="238"/>
      <c r="AQ335" s="238"/>
      <c r="AR335" s="238"/>
      <c r="AS335" s="239">
        <f t="shared" si="297"/>
        <v>0</v>
      </c>
      <c r="AT335" s="240"/>
      <c r="AU335" s="238"/>
      <c r="AV335" s="238"/>
      <c r="AW335" s="238"/>
      <c r="AX335" s="238"/>
      <c r="AY335" s="238"/>
      <c r="AZ335" s="238"/>
      <c r="BA335" s="238"/>
      <c r="BB335" s="238"/>
      <c r="BC335" s="238"/>
      <c r="BD335" s="238"/>
      <c r="BE335" s="239">
        <f t="shared" si="298"/>
        <v>0</v>
      </c>
      <c r="BF335" s="240"/>
      <c r="BG335" s="238"/>
      <c r="BH335" s="238"/>
      <c r="BI335" s="238"/>
      <c r="BJ335" s="238"/>
      <c r="BK335" s="238"/>
      <c r="BL335" s="238"/>
      <c r="BM335" s="238"/>
      <c r="BN335" s="238"/>
      <c r="BO335" s="238"/>
      <c r="BP335" s="238"/>
      <c r="BQ335" s="239">
        <f t="shared" si="299"/>
        <v>0</v>
      </c>
      <c r="BR335" s="240"/>
      <c r="BS335" s="238"/>
      <c r="BT335" s="238"/>
      <c r="BU335" s="238"/>
      <c r="BV335" s="238"/>
      <c r="BW335" s="238"/>
      <c r="BX335" s="238"/>
      <c r="BY335" s="238"/>
      <c r="BZ335" s="238"/>
      <c r="CA335" s="238"/>
      <c r="CB335" s="238"/>
      <c r="CC335" s="239">
        <f t="shared" si="300"/>
        <v>0</v>
      </c>
      <c r="CD335" s="41" t="s">
        <v>54</v>
      </c>
    </row>
    <row r="336" spans="1:82" ht="15">
      <c r="A336" s="152"/>
      <c r="B336" s="75" t="s">
        <v>646</v>
      </c>
      <c r="C336" s="131" t="s">
        <v>946</v>
      </c>
      <c r="D336" s="132" t="s">
        <v>243</v>
      </c>
      <c r="E336" s="266">
        <v>3</v>
      </c>
      <c r="F336" s="289"/>
      <c r="G336" s="76">
        <f t="shared" si="289"/>
        <v>0</v>
      </c>
      <c r="H336" s="237"/>
      <c r="I336" s="239"/>
      <c r="J336" s="237"/>
      <c r="K336" s="238"/>
      <c r="L336" s="238"/>
      <c r="M336" s="238"/>
      <c r="N336" s="238"/>
      <c r="O336" s="238"/>
      <c r="P336" s="238"/>
      <c r="Q336" s="238"/>
      <c r="R336" s="238"/>
      <c r="S336" s="238"/>
      <c r="T336" s="238"/>
      <c r="U336" s="239">
        <f t="shared" si="295"/>
        <v>0</v>
      </c>
      <c r="V336" s="237"/>
      <c r="W336" s="238"/>
      <c r="X336" s="238"/>
      <c r="Y336" s="238"/>
      <c r="Z336" s="238"/>
      <c r="AA336" s="238"/>
      <c r="AB336" s="238"/>
      <c r="AC336" s="238"/>
      <c r="AD336" s="238"/>
      <c r="AE336" s="238"/>
      <c r="AF336" s="238"/>
      <c r="AG336" s="239">
        <f t="shared" si="296"/>
        <v>0</v>
      </c>
      <c r="AH336" s="240"/>
      <c r="AI336" s="238"/>
      <c r="AJ336" s="238"/>
      <c r="AK336" s="238"/>
      <c r="AL336" s="238"/>
      <c r="AM336" s="238"/>
      <c r="AN336" s="238"/>
      <c r="AO336" s="238"/>
      <c r="AP336" s="238"/>
      <c r="AQ336" s="238"/>
      <c r="AR336" s="238"/>
      <c r="AS336" s="239">
        <f t="shared" si="297"/>
        <v>0</v>
      </c>
      <c r="AT336" s="240"/>
      <c r="AU336" s="238"/>
      <c r="AV336" s="238"/>
      <c r="AW336" s="238"/>
      <c r="AX336" s="238"/>
      <c r="AY336" s="238"/>
      <c r="AZ336" s="238"/>
      <c r="BA336" s="238"/>
      <c r="BB336" s="238"/>
      <c r="BC336" s="238"/>
      <c r="BD336" s="238"/>
      <c r="BE336" s="239">
        <f t="shared" si="298"/>
        <v>0</v>
      </c>
      <c r="BF336" s="240"/>
      <c r="BG336" s="238"/>
      <c r="BH336" s="238"/>
      <c r="BI336" s="238"/>
      <c r="BJ336" s="238"/>
      <c r="BK336" s="238"/>
      <c r="BL336" s="238"/>
      <c r="BM336" s="238"/>
      <c r="BN336" s="238"/>
      <c r="BO336" s="238"/>
      <c r="BP336" s="238"/>
      <c r="BQ336" s="239">
        <f t="shared" si="299"/>
        <v>0</v>
      </c>
      <c r="BR336" s="240"/>
      <c r="BS336" s="238"/>
      <c r="BT336" s="238"/>
      <c r="BU336" s="238"/>
      <c r="BV336" s="238"/>
      <c r="BW336" s="238"/>
      <c r="BX336" s="238"/>
      <c r="BY336" s="238"/>
      <c r="BZ336" s="238"/>
      <c r="CA336" s="238"/>
      <c r="CB336" s="238"/>
      <c r="CC336" s="239">
        <f t="shared" si="300"/>
        <v>0</v>
      </c>
      <c r="CD336" s="41" t="s">
        <v>54</v>
      </c>
    </row>
    <row r="337" spans="1:82" ht="15">
      <c r="A337" s="152"/>
      <c r="B337" s="75" t="s">
        <v>648</v>
      </c>
      <c r="C337" s="131" t="s">
        <v>947</v>
      </c>
      <c r="D337" s="132" t="s">
        <v>243</v>
      </c>
      <c r="E337" s="266">
        <v>3</v>
      </c>
      <c r="F337" s="289"/>
      <c r="G337" s="76">
        <f t="shared" si="289"/>
        <v>0</v>
      </c>
      <c r="H337" s="237"/>
      <c r="I337" s="239"/>
      <c r="J337" s="237"/>
      <c r="K337" s="238"/>
      <c r="L337" s="238"/>
      <c r="M337" s="238"/>
      <c r="N337" s="238"/>
      <c r="O337" s="238"/>
      <c r="P337" s="238"/>
      <c r="Q337" s="238"/>
      <c r="R337" s="238"/>
      <c r="S337" s="238"/>
      <c r="T337" s="238"/>
      <c r="U337" s="239">
        <f t="shared" si="295"/>
        <v>0</v>
      </c>
      <c r="V337" s="237"/>
      <c r="W337" s="238"/>
      <c r="X337" s="238"/>
      <c r="Y337" s="238"/>
      <c r="Z337" s="238"/>
      <c r="AA337" s="238"/>
      <c r="AB337" s="238"/>
      <c r="AC337" s="238"/>
      <c r="AD337" s="238"/>
      <c r="AE337" s="238"/>
      <c r="AF337" s="238"/>
      <c r="AG337" s="239">
        <f t="shared" si="296"/>
        <v>0</v>
      </c>
      <c r="AH337" s="240"/>
      <c r="AI337" s="238"/>
      <c r="AJ337" s="238"/>
      <c r="AK337" s="238"/>
      <c r="AL337" s="238"/>
      <c r="AM337" s="238"/>
      <c r="AN337" s="238"/>
      <c r="AO337" s="238"/>
      <c r="AP337" s="238"/>
      <c r="AQ337" s="238"/>
      <c r="AR337" s="238"/>
      <c r="AS337" s="239">
        <f t="shared" si="297"/>
        <v>0</v>
      </c>
      <c r="AT337" s="240"/>
      <c r="AU337" s="238"/>
      <c r="AV337" s="238"/>
      <c r="AW337" s="238"/>
      <c r="AX337" s="238"/>
      <c r="AY337" s="238"/>
      <c r="AZ337" s="238"/>
      <c r="BA337" s="238"/>
      <c r="BB337" s="238"/>
      <c r="BC337" s="238"/>
      <c r="BD337" s="238"/>
      <c r="BE337" s="239">
        <f t="shared" si="298"/>
        <v>0</v>
      </c>
      <c r="BF337" s="240"/>
      <c r="BG337" s="238"/>
      <c r="BH337" s="238"/>
      <c r="BI337" s="238"/>
      <c r="BJ337" s="238"/>
      <c r="BK337" s="238"/>
      <c r="BL337" s="238"/>
      <c r="BM337" s="238"/>
      <c r="BN337" s="238"/>
      <c r="BO337" s="238"/>
      <c r="BP337" s="238"/>
      <c r="BQ337" s="239">
        <f t="shared" si="299"/>
        <v>0</v>
      </c>
      <c r="BR337" s="240"/>
      <c r="BS337" s="238"/>
      <c r="BT337" s="238"/>
      <c r="BU337" s="238"/>
      <c r="BV337" s="238"/>
      <c r="BW337" s="238"/>
      <c r="BX337" s="238"/>
      <c r="BY337" s="238"/>
      <c r="BZ337" s="238"/>
      <c r="CA337" s="238"/>
      <c r="CB337" s="238"/>
      <c r="CC337" s="239">
        <f t="shared" si="300"/>
        <v>0</v>
      </c>
      <c r="CD337" s="41" t="s">
        <v>54</v>
      </c>
    </row>
    <row r="338" spans="1:82" ht="15">
      <c r="A338" s="152"/>
      <c r="B338" s="75" t="s">
        <v>650</v>
      </c>
      <c r="C338" s="131" t="s">
        <v>948</v>
      </c>
      <c r="D338" s="132" t="s">
        <v>243</v>
      </c>
      <c r="E338" s="266">
        <v>3</v>
      </c>
      <c r="F338" s="289"/>
      <c r="G338" s="76">
        <f t="shared" si="289"/>
        <v>0</v>
      </c>
      <c r="H338" s="237"/>
      <c r="I338" s="239"/>
      <c r="J338" s="237"/>
      <c r="K338" s="238"/>
      <c r="L338" s="238"/>
      <c r="M338" s="238"/>
      <c r="N338" s="238"/>
      <c r="O338" s="238"/>
      <c r="P338" s="238"/>
      <c r="Q338" s="238"/>
      <c r="R338" s="238"/>
      <c r="S338" s="238"/>
      <c r="T338" s="238"/>
      <c r="U338" s="239">
        <f t="shared" si="295"/>
        <v>0</v>
      </c>
      <c r="V338" s="237"/>
      <c r="W338" s="238"/>
      <c r="X338" s="238"/>
      <c r="Y338" s="238"/>
      <c r="Z338" s="238"/>
      <c r="AA338" s="238"/>
      <c r="AB338" s="238"/>
      <c r="AC338" s="238"/>
      <c r="AD338" s="238"/>
      <c r="AE338" s="238"/>
      <c r="AF338" s="238"/>
      <c r="AG338" s="239">
        <f t="shared" si="296"/>
        <v>0</v>
      </c>
      <c r="AH338" s="240"/>
      <c r="AI338" s="238"/>
      <c r="AJ338" s="238"/>
      <c r="AK338" s="238"/>
      <c r="AL338" s="238"/>
      <c r="AM338" s="238"/>
      <c r="AN338" s="238"/>
      <c r="AO338" s="238"/>
      <c r="AP338" s="238"/>
      <c r="AQ338" s="238"/>
      <c r="AR338" s="238"/>
      <c r="AS338" s="239">
        <f t="shared" si="297"/>
        <v>0</v>
      </c>
      <c r="AT338" s="240"/>
      <c r="AU338" s="238"/>
      <c r="AV338" s="238"/>
      <c r="AW338" s="238"/>
      <c r="AX338" s="238"/>
      <c r="AY338" s="238"/>
      <c r="AZ338" s="238"/>
      <c r="BA338" s="238"/>
      <c r="BB338" s="238"/>
      <c r="BC338" s="238"/>
      <c r="BD338" s="238"/>
      <c r="BE338" s="239">
        <f t="shared" si="298"/>
        <v>0</v>
      </c>
      <c r="BF338" s="240"/>
      <c r="BG338" s="238"/>
      <c r="BH338" s="238"/>
      <c r="BI338" s="238"/>
      <c r="BJ338" s="238"/>
      <c r="BK338" s="238"/>
      <c r="BL338" s="238"/>
      <c r="BM338" s="238"/>
      <c r="BN338" s="238"/>
      <c r="BO338" s="238"/>
      <c r="BP338" s="238"/>
      <c r="BQ338" s="239">
        <f t="shared" si="299"/>
        <v>0</v>
      </c>
      <c r="BR338" s="240"/>
      <c r="BS338" s="238"/>
      <c r="BT338" s="238"/>
      <c r="BU338" s="238"/>
      <c r="BV338" s="238"/>
      <c r="BW338" s="238"/>
      <c r="BX338" s="238"/>
      <c r="BY338" s="238"/>
      <c r="BZ338" s="238"/>
      <c r="CA338" s="238"/>
      <c r="CB338" s="238"/>
      <c r="CC338" s="239">
        <f t="shared" si="300"/>
        <v>0</v>
      </c>
      <c r="CD338" s="41" t="s">
        <v>54</v>
      </c>
    </row>
    <row r="339" spans="1:82" ht="15">
      <c r="A339" s="152"/>
      <c r="B339" s="75" t="s">
        <v>652</v>
      </c>
      <c r="C339" s="131" t="s">
        <v>949</v>
      </c>
      <c r="D339" s="132" t="s">
        <v>243</v>
      </c>
      <c r="E339" s="266">
        <v>3</v>
      </c>
      <c r="F339" s="289"/>
      <c r="G339" s="76">
        <f t="shared" si="289"/>
        <v>0</v>
      </c>
      <c r="H339" s="237"/>
      <c r="I339" s="239"/>
      <c r="J339" s="237"/>
      <c r="K339" s="238"/>
      <c r="L339" s="238"/>
      <c r="M339" s="238"/>
      <c r="N339" s="238"/>
      <c r="O339" s="238"/>
      <c r="P339" s="238"/>
      <c r="Q339" s="238"/>
      <c r="R339" s="238"/>
      <c r="S339" s="238"/>
      <c r="T339" s="238"/>
      <c r="U339" s="239">
        <f t="shared" si="295"/>
        <v>0</v>
      </c>
      <c r="V339" s="237"/>
      <c r="W339" s="238"/>
      <c r="X339" s="238"/>
      <c r="Y339" s="238"/>
      <c r="Z339" s="238"/>
      <c r="AA339" s="238"/>
      <c r="AB339" s="238"/>
      <c r="AC339" s="238"/>
      <c r="AD339" s="238"/>
      <c r="AE339" s="238"/>
      <c r="AF339" s="238"/>
      <c r="AG339" s="239">
        <f t="shared" si="296"/>
        <v>0</v>
      </c>
      <c r="AH339" s="240"/>
      <c r="AI339" s="238"/>
      <c r="AJ339" s="238"/>
      <c r="AK339" s="238"/>
      <c r="AL339" s="238"/>
      <c r="AM339" s="238"/>
      <c r="AN339" s="238"/>
      <c r="AO339" s="238"/>
      <c r="AP339" s="238"/>
      <c r="AQ339" s="238"/>
      <c r="AR339" s="238"/>
      <c r="AS339" s="239">
        <f t="shared" si="297"/>
        <v>0</v>
      </c>
      <c r="AT339" s="240"/>
      <c r="AU339" s="238"/>
      <c r="AV339" s="238"/>
      <c r="AW339" s="238"/>
      <c r="AX339" s="238"/>
      <c r="AY339" s="238"/>
      <c r="AZ339" s="238"/>
      <c r="BA339" s="238"/>
      <c r="BB339" s="238"/>
      <c r="BC339" s="238"/>
      <c r="BD339" s="238"/>
      <c r="BE339" s="239">
        <f t="shared" si="298"/>
        <v>0</v>
      </c>
      <c r="BF339" s="240"/>
      <c r="BG339" s="238"/>
      <c r="BH339" s="238"/>
      <c r="BI339" s="238"/>
      <c r="BJ339" s="238"/>
      <c r="BK339" s="238"/>
      <c r="BL339" s="238"/>
      <c r="BM339" s="238"/>
      <c r="BN339" s="238"/>
      <c r="BO339" s="238"/>
      <c r="BP339" s="238"/>
      <c r="BQ339" s="239">
        <f t="shared" si="299"/>
        <v>0</v>
      </c>
      <c r="BR339" s="240"/>
      <c r="BS339" s="238"/>
      <c r="BT339" s="238"/>
      <c r="BU339" s="238"/>
      <c r="BV339" s="238"/>
      <c r="BW339" s="238"/>
      <c r="BX339" s="238"/>
      <c r="BY339" s="238"/>
      <c r="BZ339" s="238"/>
      <c r="CA339" s="238"/>
      <c r="CB339" s="238"/>
      <c r="CC339" s="239">
        <f t="shared" si="300"/>
        <v>0</v>
      </c>
      <c r="CD339" s="41" t="s">
        <v>54</v>
      </c>
    </row>
    <row r="340" spans="1:82" ht="15">
      <c r="A340" s="152"/>
      <c r="B340" s="75" t="s">
        <v>654</v>
      </c>
      <c r="C340" s="131" t="s">
        <v>950</v>
      </c>
      <c r="D340" s="132" t="s">
        <v>243</v>
      </c>
      <c r="E340" s="266">
        <v>3</v>
      </c>
      <c r="F340" s="289"/>
      <c r="G340" s="76">
        <f t="shared" si="289"/>
        <v>0</v>
      </c>
      <c r="H340" s="237"/>
      <c r="I340" s="239"/>
      <c r="J340" s="237"/>
      <c r="K340" s="238"/>
      <c r="L340" s="238"/>
      <c r="M340" s="238"/>
      <c r="N340" s="238"/>
      <c r="O340" s="238"/>
      <c r="P340" s="238"/>
      <c r="Q340" s="238"/>
      <c r="R340" s="238"/>
      <c r="S340" s="238"/>
      <c r="T340" s="238"/>
      <c r="U340" s="239">
        <f t="shared" si="295"/>
        <v>0</v>
      </c>
      <c r="V340" s="237"/>
      <c r="W340" s="238"/>
      <c r="X340" s="238"/>
      <c r="Y340" s="238"/>
      <c r="Z340" s="238"/>
      <c r="AA340" s="238"/>
      <c r="AB340" s="238"/>
      <c r="AC340" s="238"/>
      <c r="AD340" s="238"/>
      <c r="AE340" s="238"/>
      <c r="AF340" s="238"/>
      <c r="AG340" s="239">
        <f t="shared" si="296"/>
        <v>0</v>
      </c>
      <c r="AH340" s="240"/>
      <c r="AI340" s="238"/>
      <c r="AJ340" s="238"/>
      <c r="AK340" s="238"/>
      <c r="AL340" s="238"/>
      <c r="AM340" s="238"/>
      <c r="AN340" s="238"/>
      <c r="AO340" s="238"/>
      <c r="AP340" s="238"/>
      <c r="AQ340" s="238"/>
      <c r="AR340" s="238"/>
      <c r="AS340" s="239">
        <f t="shared" si="297"/>
        <v>0</v>
      </c>
      <c r="AT340" s="240"/>
      <c r="AU340" s="238"/>
      <c r="AV340" s="238"/>
      <c r="AW340" s="238"/>
      <c r="AX340" s="238"/>
      <c r="AY340" s="238"/>
      <c r="AZ340" s="238"/>
      <c r="BA340" s="238"/>
      <c r="BB340" s="238"/>
      <c r="BC340" s="238"/>
      <c r="BD340" s="238"/>
      <c r="BE340" s="239">
        <f t="shared" si="298"/>
        <v>0</v>
      </c>
      <c r="BF340" s="240"/>
      <c r="BG340" s="238"/>
      <c r="BH340" s="238"/>
      <c r="BI340" s="238"/>
      <c r="BJ340" s="238"/>
      <c r="BK340" s="238"/>
      <c r="BL340" s="238"/>
      <c r="BM340" s="238"/>
      <c r="BN340" s="238"/>
      <c r="BO340" s="238"/>
      <c r="BP340" s="238"/>
      <c r="BQ340" s="239">
        <f t="shared" si="299"/>
        <v>0</v>
      </c>
      <c r="BR340" s="240"/>
      <c r="BS340" s="238"/>
      <c r="BT340" s="238"/>
      <c r="BU340" s="238"/>
      <c r="BV340" s="238"/>
      <c r="BW340" s="238"/>
      <c r="BX340" s="238"/>
      <c r="BY340" s="238"/>
      <c r="BZ340" s="238"/>
      <c r="CA340" s="238"/>
      <c r="CB340" s="238"/>
      <c r="CC340" s="239">
        <f t="shared" si="300"/>
        <v>0</v>
      </c>
      <c r="CD340" s="41" t="s">
        <v>54</v>
      </c>
    </row>
    <row r="341" spans="1:82" ht="15">
      <c r="A341" s="152"/>
      <c r="B341" s="75" t="s">
        <v>656</v>
      </c>
      <c r="C341" s="131" t="s">
        <v>951</v>
      </c>
      <c r="D341" s="132" t="s">
        <v>92</v>
      </c>
      <c r="E341" s="266">
        <v>1</v>
      </c>
      <c r="F341" s="223"/>
      <c r="G341" s="76">
        <f t="shared" si="289"/>
        <v>0</v>
      </c>
      <c r="H341" s="237"/>
      <c r="I341" s="239"/>
      <c r="J341" s="237"/>
      <c r="K341" s="238"/>
      <c r="L341" s="238"/>
      <c r="M341" s="238"/>
      <c r="N341" s="238"/>
      <c r="O341" s="238"/>
      <c r="P341" s="238"/>
      <c r="Q341" s="238"/>
      <c r="R341" s="238"/>
      <c r="S341" s="238"/>
      <c r="T341" s="238"/>
      <c r="U341" s="239">
        <f t="shared" si="295"/>
        <v>0</v>
      </c>
      <c r="V341" s="237"/>
      <c r="W341" s="238"/>
      <c r="X341" s="238"/>
      <c r="Y341" s="238"/>
      <c r="Z341" s="238"/>
      <c r="AA341" s="238"/>
      <c r="AB341" s="238"/>
      <c r="AC341" s="238"/>
      <c r="AD341" s="238"/>
      <c r="AE341" s="238"/>
      <c r="AF341" s="238"/>
      <c r="AG341" s="239">
        <f t="shared" si="296"/>
        <v>0</v>
      </c>
      <c r="AH341" s="240"/>
      <c r="AI341" s="238"/>
      <c r="AJ341" s="238"/>
      <c r="AK341" s="238"/>
      <c r="AL341" s="238"/>
      <c r="AM341" s="238"/>
      <c r="AN341" s="238"/>
      <c r="AO341" s="238"/>
      <c r="AP341" s="238"/>
      <c r="AQ341" s="238"/>
      <c r="AR341" s="238"/>
      <c r="AS341" s="239">
        <f t="shared" si="297"/>
        <v>0</v>
      </c>
      <c r="AT341" s="240"/>
      <c r="AU341" s="238"/>
      <c r="AV341" s="238"/>
      <c r="AW341" s="238"/>
      <c r="AX341" s="238"/>
      <c r="AY341" s="238"/>
      <c r="AZ341" s="238"/>
      <c r="BA341" s="238"/>
      <c r="BB341" s="238"/>
      <c r="BC341" s="238"/>
      <c r="BD341" s="238"/>
      <c r="BE341" s="239">
        <f t="shared" si="298"/>
        <v>0</v>
      </c>
      <c r="BF341" s="240"/>
      <c r="BG341" s="238"/>
      <c r="BH341" s="238"/>
      <c r="BI341" s="238"/>
      <c r="BJ341" s="238"/>
      <c r="BK341" s="238"/>
      <c r="BL341" s="238"/>
      <c r="BM341" s="238"/>
      <c r="BN341" s="238"/>
      <c r="BO341" s="238"/>
      <c r="BP341" s="238"/>
      <c r="BQ341" s="239">
        <f t="shared" si="299"/>
        <v>0</v>
      </c>
      <c r="BR341" s="240"/>
      <c r="BS341" s="238"/>
      <c r="BT341" s="238"/>
      <c r="BU341" s="238"/>
      <c r="BV341" s="238"/>
      <c r="BW341" s="238"/>
      <c r="BX341" s="238"/>
      <c r="BY341" s="238"/>
      <c r="BZ341" s="238"/>
      <c r="CA341" s="238"/>
      <c r="CB341" s="238"/>
      <c r="CC341" s="239">
        <f>G341-SUM(H341:CB341)</f>
        <v>0</v>
      </c>
      <c r="CD341" s="41" t="s">
        <v>54</v>
      </c>
    </row>
    <row r="342" spans="1:82" ht="15">
      <c r="A342" s="152"/>
      <c r="B342" s="75" t="s">
        <v>657</v>
      </c>
      <c r="C342" s="131" t="s">
        <v>952</v>
      </c>
      <c r="D342" s="132" t="s">
        <v>92</v>
      </c>
      <c r="E342" s="266">
        <v>1</v>
      </c>
      <c r="F342" s="223"/>
      <c r="G342" s="76">
        <f t="shared" si="289"/>
        <v>0</v>
      </c>
      <c r="H342" s="237"/>
      <c r="I342" s="239"/>
      <c r="J342" s="237"/>
      <c r="K342" s="238"/>
      <c r="L342" s="238"/>
      <c r="M342" s="238"/>
      <c r="N342" s="238"/>
      <c r="O342" s="238"/>
      <c r="P342" s="238"/>
      <c r="Q342" s="238"/>
      <c r="R342" s="238"/>
      <c r="S342" s="238"/>
      <c r="T342" s="238"/>
      <c r="U342" s="239">
        <f t="shared" si="295"/>
        <v>0</v>
      </c>
      <c r="V342" s="237"/>
      <c r="W342" s="238"/>
      <c r="X342" s="238"/>
      <c r="Y342" s="238"/>
      <c r="Z342" s="238"/>
      <c r="AA342" s="238"/>
      <c r="AB342" s="238"/>
      <c r="AC342" s="238"/>
      <c r="AD342" s="238"/>
      <c r="AE342" s="238"/>
      <c r="AF342" s="238"/>
      <c r="AG342" s="239">
        <f t="shared" si="296"/>
        <v>0</v>
      </c>
      <c r="AH342" s="240"/>
      <c r="AI342" s="238"/>
      <c r="AJ342" s="238"/>
      <c r="AK342" s="238"/>
      <c r="AL342" s="238"/>
      <c r="AM342" s="238"/>
      <c r="AN342" s="238"/>
      <c r="AO342" s="238"/>
      <c r="AP342" s="238"/>
      <c r="AQ342" s="238"/>
      <c r="AR342" s="238"/>
      <c r="AS342" s="239">
        <f t="shared" si="297"/>
        <v>0</v>
      </c>
      <c r="AT342" s="240"/>
      <c r="AU342" s="238"/>
      <c r="AV342" s="238"/>
      <c r="AW342" s="238"/>
      <c r="AX342" s="238"/>
      <c r="AY342" s="238"/>
      <c r="AZ342" s="238"/>
      <c r="BA342" s="238"/>
      <c r="BB342" s="238"/>
      <c r="BC342" s="238"/>
      <c r="BD342" s="238"/>
      <c r="BE342" s="239">
        <f t="shared" si="298"/>
        <v>0</v>
      </c>
      <c r="BF342" s="240"/>
      <c r="BG342" s="238"/>
      <c r="BH342" s="238"/>
      <c r="BI342" s="238"/>
      <c r="BJ342" s="238"/>
      <c r="BK342" s="238"/>
      <c r="BL342" s="238"/>
      <c r="BM342" s="238"/>
      <c r="BN342" s="238"/>
      <c r="BO342" s="238"/>
      <c r="BP342" s="238"/>
      <c r="BQ342" s="239">
        <f t="shared" si="299"/>
        <v>0</v>
      </c>
      <c r="BR342" s="240"/>
      <c r="BS342" s="238"/>
      <c r="BT342" s="238"/>
      <c r="BU342" s="238"/>
      <c r="BV342" s="238"/>
      <c r="BW342" s="238"/>
      <c r="BX342" s="238"/>
      <c r="BY342" s="238"/>
      <c r="BZ342" s="238"/>
      <c r="CA342" s="238"/>
      <c r="CB342" s="238"/>
      <c r="CC342" s="239">
        <f>G342-SUM(H342:CB342)</f>
        <v>0</v>
      </c>
      <c r="CD342" s="41" t="s">
        <v>54</v>
      </c>
    </row>
    <row r="343" spans="1:82" ht="15">
      <c r="A343" s="152"/>
      <c r="B343" s="103" t="s">
        <v>658</v>
      </c>
      <c r="C343" s="286" t="s">
        <v>659</v>
      </c>
      <c r="D343" s="132"/>
      <c r="E343" s="266"/>
      <c r="F343" s="231"/>
      <c r="G343" s="76"/>
      <c r="H343" s="237"/>
      <c r="I343" s="239"/>
      <c r="J343" s="237"/>
      <c r="K343" s="238"/>
      <c r="L343" s="238"/>
      <c r="M343" s="238"/>
      <c r="N343" s="238"/>
      <c r="O343" s="238"/>
      <c r="P343" s="238"/>
      <c r="Q343" s="238"/>
      <c r="R343" s="238"/>
      <c r="S343" s="238"/>
      <c r="T343" s="238"/>
      <c r="U343" s="239"/>
      <c r="V343" s="237"/>
      <c r="W343" s="238"/>
      <c r="X343" s="238"/>
      <c r="Y343" s="238"/>
      <c r="Z343" s="238"/>
      <c r="AA343" s="238"/>
      <c r="AB343" s="238"/>
      <c r="AC343" s="238"/>
      <c r="AD343" s="238"/>
      <c r="AE343" s="238"/>
      <c r="AF343" s="238"/>
      <c r="AG343" s="239"/>
      <c r="AH343" s="240"/>
      <c r="AI343" s="238"/>
      <c r="AJ343" s="238"/>
      <c r="AK343" s="238"/>
      <c r="AL343" s="238"/>
      <c r="AM343" s="238"/>
      <c r="AN343" s="238"/>
      <c r="AO343" s="238"/>
      <c r="AP343" s="238"/>
      <c r="AQ343" s="238"/>
      <c r="AR343" s="238"/>
      <c r="AS343" s="239"/>
      <c r="AT343" s="240"/>
      <c r="AU343" s="238"/>
      <c r="AV343" s="238"/>
      <c r="AW343" s="238"/>
      <c r="AX343" s="238"/>
      <c r="AY343" s="238"/>
      <c r="AZ343" s="238"/>
      <c r="BA343" s="238"/>
      <c r="BB343" s="238"/>
      <c r="BC343" s="238"/>
      <c r="BD343" s="238"/>
      <c r="BE343" s="239"/>
      <c r="BF343" s="240"/>
      <c r="BG343" s="238"/>
      <c r="BH343" s="238"/>
      <c r="BI343" s="238"/>
      <c r="BJ343" s="238"/>
      <c r="BK343" s="238"/>
      <c r="BL343" s="238"/>
      <c r="BM343" s="238"/>
      <c r="BN343" s="238"/>
      <c r="BO343" s="238"/>
      <c r="BP343" s="238"/>
      <c r="BQ343" s="239"/>
      <c r="BR343" s="240"/>
      <c r="BS343" s="238"/>
      <c r="BT343" s="238"/>
      <c r="BU343" s="238"/>
      <c r="BV343" s="238"/>
      <c r="BW343" s="238"/>
      <c r="BX343" s="238"/>
      <c r="BY343" s="238"/>
      <c r="BZ343" s="238"/>
      <c r="CA343" s="238"/>
      <c r="CB343" s="238"/>
      <c r="CC343" s="239"/>
      <c r="CD343" s="41"/>
    </row>
    <row r="344" spans="1:82" ht="15">
      <c r="A344" s="152"/>
      <c r="B344" s="75" t="s">
        <v>660</v>
      </c>
      <c r="C344" s="131" t="s">
        <v>575</v>
      </c>
      <c r="D344" s="132" t="s">
        <v>92</v>
      </c>
      <c r="E344" s="266">
        <v>1</v>
      </c>
      <c r="F344" s="223"/>
      <c r="G344" s="76">
        <f t="shared" si="289"/>
        <v>0</v>
      </c>
      <c r="H344" s="237"/>
      <c r="I344" s="239"/>
      <c r="J344" s="237"/>
      <c r="K344" s="238"/>
      <c r="L344" s="238"/>
      <c r="M344" s="238"/>
      <c r="N344" s="238"/>
      <c r="O344" s="238"/>
      <c r="P344" s="238"/>
      <c r="Q344" s="238"/>
      <c r="R344" s="238"/>
      <c r="S344" s="238"/>
      <c r="T344" s="238"/>
      <c r="U344" s="239">
        <f t="shared" si="295"/>
        <v>0</v>
      </c>
      <c r="V344" s="237"/>
      <c r="W344" s="238"/>
      <c r="X344" s="238"/>
      <c r="Y344" s="238"/>
      <c r="Z344" s="238"/>
      <c r="AA344" s="238"/>
      <c r="AB344" s="238"/>
      <c r="AC344" s="238"/>
      <c r="AD344" s="238"/>
      <c r="AE344" s="238"/>
      <c r="AF344" s="238"/>
      <c r="AG344" s="239">
        <f t="shared" si="296"/>
        <v>0</v>
      </c>
      <c r="AH344" s="240"/>
      <c r="AI344" s="238"/>
      <c r="AJ344" s="238"/>
      <c r="AK344" s="238"/>
      <c r="AL344" s="238"/>
      <c r="AM344" s="238"/>
      <c r="AN344" s="238"/>
      <c r="AO344" s="238"/>
      <c r="AP344" s="238"/>
      <c r="AQ344" s="238"/>
      <c r="AR344" s="238"/>
      <c r="AS344" s="239">
        <f t="shared" si="297"/>
        <v>0</v>
      </c>
      <c r="AT344" s="240"/>
      <c r="AU344" s="238"/>
      <c r="AV344" s="238"/>
      <c r="AW344" s="238"/>
      <c r="AX344" s="238"/>
      <c r="AY344" s="238"/>
      <c r="AZ344" s="238"/>
      <c r="BA344" s="238"/>
      <c r="BB344" s="238"/>
      <c r="BC344" s="238"/>
      <c r="BD344" s="238"/>
      <c r="BE344" s="239">
        <f t="shared" si="298"/>
        <v>0</v>
      </c>
      <c r="BF344" s="240"/>
      <c r="BG344" s="238"/>
      <c r="BH344" s="238"/>
      <c r="BI344" s="238"/>
      <c r="BJ344" s="238"/>
      <c r="BK344" s="238"/>
      <c r="BL344" s="238"/>
      <c r="BM344" s="238"/>
      <c r="BN344" s="238"/>
      <c r="BO344" s="238"/>
      <c r="BP344" s="238"/>
      <c r="BQ344" s="239">
        <f t="shared" si="299"/>
        <v>0</v>
      </c>
      <c r="BR344" s="240"/>
      <c r="BS344" s="238"/>
      <c r="BT344" s="238"/>
      <c r="BU344" s="238"/>
      <c r="BV344" s="238"/>
      <c r="BW344" s="238"/>
      <c r="BX344" s="238"/>
      <c r="BY344" s="238"/>
      <c r="BZ344" s="238"/>
      <c r="CA344" s="238"/>
      <c r="CB344" s="238"/>
      <c r="CC344" s="239">
        <f>G344-SUM(H344:CB344)</f>
        <v>0</v>
      </c>
      <c r="CD344" s="41" t="s">
        <v>54</v>
      </c>
    </row>
    <row r="345" spans="1:82" ht="15">
      <c r="A345" s="152"/>
      <c r="B345" s="75" t="s">
        <v>661</v>
      </c>
      <c r="C345" s="131" t="s">
        <v>577</v>
      </c>
      <c r="D345" s="132" t="s">
        <v>92</v>
      </c>
      <c r="E345" s="266">
        <v>1</v>
      </c>
      <c r="F345" s="223"/>
      <c r="G345" s="76">
        <f t="shared" si="289"/>
        <v>0</v>
      </c>
      <c r="H345" s="237"/>
      <c r="I345" s="239"/>
      <c r="J345" s="237"/>
      <c r="K345" s="238"/>
      <c r="L345" s="238"/>
      <c r="M345" s="238"/>
      <c r="N345" s="238"/>
      <c r="O345" s="238"/>
      <c r="P345" s="238"/>
      <c r="Q345" s="238"/>
      <c r="R345" s="238"/>
      <c r="S345" s="238"/>
      <c r="T345" s="238"/>
      <c r="U345" s="239">
        <f t="shared" si="295"/>
        <v>0</v>
      </c>
      <c r="V345" s="237"/>
      <c r="W345" s="238"/>
      <c r="X345" s="238"/>
      <c r="Y345" s="238"/>
      <c r="Z345" s="238"/>
      <c r="AA345" s="238"/>
      <c r="AB345" s="238"/>
      <c r="AC345" s="238"/>
      <c r="AD345" s="238"/>
      <c r="AE345" s="238"/>
      <c r="AF345" s="238"/>
      <c r="AG345" s="239">
        <f t="shared" si="296"/>
        <v>0</v>
      </c>
      <c r="AH345" s="240"/>
      <c r="AI345" s="238"/>
      <c r="AJ345" s="238"/>
      <c r="AK345" s="238"/>
      <c r="AL345" s="238"/>
      <c r="AM345" s="238"/>
      <c r="AN345" s="238"/>
      <c r="AO345" s="238"/>
      <c r="AP345" s="238"/>
      <c r="AQ345" s="238"/>
      <c r="AR345" s="238"/>
      <c r="AS345" s="239">
        <f t="shared" si="297"/>
        <v>0</v>
      </c>
      <c r="AT345" s="240"/>
      <c r="AU345" s="238"/>
      <c r="AV345" s="238"/>
      <c r="AW345" s="238"/>
      <c r="AX345" s="238"/>
      <c r="AY345" s="238"/>
      <c r="AZ345" s="238"/>
      <c r="BA345" s="238"/>
      <c r="BB345" s="238"/>
      <c r="BC345" s="238"/>
      <c r="BD345" s="238"/>
      <c r="BE345" s="239">
        <f t="shared" si="298"/>
        <v>0</v>
      </c>
      <c r="BF345" s="240"/>
      <c r="BG345" s="238"/>
      <c r="BH345" s="238"/>
      <c r="BI345" s="238"/>
      <c r="BJ345" s="238"/>
      <c r="BK345" s="238"/>
      <c r="BL345" s="238"/>
      <c r="BM345" s="238"/>
      <c r="BN345" s="238"/>
      <c r="BO345" s="238"/>
      <c r="BP345" s="238"/>
      <c r="BQ345" s="239">
        <f t="shared" si="299"/>
        <v>0</v>
      </c>
      <c r="BR345" s="240"/>
      <c r="BS345" s="238"/>
      <c r="BT345" s="238"/>
      <c r="BU345" s="238"/>
      <c r="BV345" s="238"/>
      <c r="BW345" s="238"/>
      <c r="BX345" s="238"/>
      <c r="BY345" s="238"/>
      <c r="BZ345" s="238"/>
      <c r="CA345" s="238"/>
      <c r="CB345" s="238"/>
      <c r="CC345" s="239">
        <f>G345-SUM(H345:CB345)</f>
        <v>0</v>
      </c>
      <c r="CD345" s="41" t="s">
        <v>54</v>
      </c>
    </row>
    <row r="346" spans="1:82" ht="15">
      <c r="A346" s="152"/>
      <c r="B346" s="75" t="s">
        <v>662</v>
      </c>
      <c r="C346" s="131" t="s">
        <v>663</v>
      </c>
      <c r="D346" s="132" t="s">
        <v>92</v>
      </c>
      <c r="E346" s="266">
        <v>1</v>
      </c>
      <c r="F346" s="223"/>
      <c r="G346" s="76">
        <f t="shared" si="289"/>
        <v>0</v>
      </c>
      <c r="H346" s="237"/>
      <c r="I346" s="239"/>
      <c r="J346" s="237"/>
      <c r="K346" s="238"/>
      <c r="L346" s="238"/>
      <c r="M346" s="238"/>
      <c r="N346" s="238"/>
      <c r="O346" s="238"/>
      <c r="P346" s="238"/>
      <c r="Q346" s="238"/>
      <c r="R346" s="238"/>
      <c r="S346" s="238"/>
      <c r="T346" s="238"/>
      <c r="U346" s="239">
        <f t="shared" si="295"/>
        <v>0</v>
      </c>
      <c r="V346" s="237"/>
      <c r="W346" s="238"/>
      <c r="X346" s="238"/>
      <c r="Y346" s="238"/>
      <c r="Z346" s="238"/>
      <c r="AA346" s="238"/>
      <c r="AB346" s="238"/>
      <c r="AC346" s="238"/>
      <c r="AD346" s="238"/>
      <c r="AE346" s="238"/>
      <c r="AF346" s="238"/>
      <c r="AG346" s="239">
        <f t="shared" si="296"/>
        <v>0</v>
      </c>
      <c r="AH346" s="240"/>
      <c r="AI346" s="238"/>
      <c r="AJ346" s="238"/>
      <c r="AK346" s="238"/>
      <c r="AL346" s="238"/>
      <c r="AM346" s="238"/>
      <c r="AN346" s="238"/>
      <c r="AO346" s="238"/>
      <c r="AP346" s="238"/>
      <c r="AQ346" s="238"/>
      <c r="AR346" s="238"/>
      <c r="AS346" s="239">
        <f t="shared" si="297"/>
        <v>0</v>
      </c>
      <c r="AT346" s="240"/>
      <c r="AU346" s="238"/>
      <c r="AV346" s="238"/>
      <c r="AW346" s="238"/>
      <c r="AX346" s="238"/>
      <c r="AY346" s="238"/>
      <c r="AZ346" s="238"/>
      <c r="BA346" s="238"/>
      <c r="BB346" s="238"/>
      <c r="BC346" s="238"/>
      <c r="BD346" s="238"/>
      <c r="BE346" s="239">
        <f t="shared" si="298"/>
        <v>0</v>
      </c>
      <c r="BF346" s="240"/>
      <c r="BG346" s="238"/>
      <c r="BH346" s="238"/>
      <c r="BI346" s="238"/>
      <c r="BJ346" s="238"/>
      <c r="BK346" s="238"/>
      <c r="BL346" s="238"/>
      <c r="BM346" s="238"/>
      <c r="BN346" s="238"/>
      <c r="BO346" s="238"/>
      <c r="BP346" s="238"/>
      <c r="BQ346" s="239">
        <f t="shared" si="299"/>
        <v>0</v>
      </c>
      <c r="BR346" s="240"/>
      <c r="BS346" s="238"/>
      <c r="BT346" s="238"/>
      <c r="BU346" s="238"/>
      <c r="BV346" s="238"/>
      <c r="BW346" s="238"/>
      <c r="BX346" s="238"/>
      <c r="BY346" s="238"/>
      <c r="BZ346" s="238"/>
      <c r="CA346" s="238"/>
      <c r="CB346" s="238"/>
      <c r="CC346" s="239">
        <f>G346-SUM(H346:CB346)</f>
        <v>0</v>
      </c>
      <c r="CD346" s="41" t="s">
        <v>54</v>
      </c>
    </row>
    <row r="347" spans="1:82" ht="15">
      <c r="A347" s="152"/>
      <c r="B347" s="103" t="s">
        <v>664</v>
      </c>
      <c r="C347" s="286" t="s">
        <v>665</v>
      </c>
      <c r="D347" s="132"/>
      <c r="E347" s="266"/>
      <c r="F347" s="231"/>
      <c r="G347" s="76"/>
      <c r="H347" s="237"/>
      <c r="I347" s="239"/>
      <c r="J347" s="237"/>
      <c r="K347" s="238"/>
      <c r="L347" s="238"/>
      <c r="M347" s="238"/>
      <c r="N347" s="238"/>
      <c r="O347" s="238"/>
      <c r="P347" s="238"/>
      <c r="Q347" s="238"/>
      <c r="R347" s="238"/>
      <c r="S347" s="238"/>
      <c r="T347" s="238"/>
      <c r="U347" s="239"/>
      <c r="V347" s="237"/>
      <c r="W347" s="238"/>
      <c r="X347" s="238"/>
      <c r="Y347" s="238"/>
      <c r="Z347" s="238"/>
      <c r="AA347" s="238"/>
      <c r="AB347" s="238"/>
      <c r="AC347" s="238"/>
      <c r="AD347" s="238"/>
      <c r="AE347" s="238"/>
      <c r="AF347" s="238"/>
      <c r="AG347" s="239"/>
      <c r="AH347" s="240"/>
      <c r="AI347" s="238"/>
      <c r="AJ347" s="238"/>
      <c r="AK347" s="238"/>
      <c r="AL347" s="238"/>
      <c r="AM347" s="238"/>
      <c r="AN347" s="238"/>
      <c r="AO347" s="238"/>
      <c r="AP347" s="238"/>
      <c r="AQ347" s="238"/>
      <c r="AR347" s="238"/>
      <c r="AS347" s="239"/>
      <c r="AT347" s="240"/>
      <c r="AU347" s="238"/>
      <c r="AV347" s="238"/>
      <c r="AW347" s="238"/>
      <c r="AX347" s="238"/>
      <c r="AY347" s="238"/>
      <c r="AZ347" s="238"/>
      <c r="BA347" s="238"/>
      <c r="BB347" s="238"/>
      <c r="BC347" s="238"/>
      <c r="BD347" s="238"/>
      <c r="BE347" s="239"/>
      <c r="BF347" s="240"/>
      <c r="BG347" s="238"/>
      <c r="BH347" s="238"/>
      <c r="BI347" s="238"/>
      <c r="BJ347" s="238"/>
      <c r="BK347" s="238"/>
      <c r="BL347" s="238"/>
      <c r="BM347" s="238"/>
      <c r="BN347" s="238"/>
      <c r="BO347" s="238"/>
      <c r="BP347" s="238"/>
      <c r="BQ347" s="239"/>
      <c r="BR347" s="240"/>
      <c r="BS347" s="238"/>
      <c r="BT347" s="238"/>
      <c r="BU347" s="238"/>
      <c r="BV347" s="238"/>
      <c r="BW347" s="238"/>
      <c r="BX347" s="238"/>
      <c r="BY347" s="238"/>
      <c r="BZ347" s="238"/>
      <c r="CA347" s="238"/>
      <c r="CB347" s="238"/>
      <c r="CC347" s="239"/>
      <c r="CD347" s="41"/>
    </row>
    <row r="348" spans="1:82" ht="15">
      <c r="A348" s="152"/>
      <c r="B348" s="191" t="s">
        <v>666</v>
      </c>
      <c r="C348" s="192" t="s">
        <v>667</v>
      </c>
      <c r="D348" s="194" t="s">
        <v>92</v>
      </c>
      <c r="E348" s="334">
        <v>0</v>
      </c>
      <c r="F348" s="236"/>
      <c r="G348" s="178">
        <f t="shared" si="289"/>
        <v>0</v>
      </c>
      <c r="H348" s="237"/>
      <c r="I348" s="239"/>
      <c r="J348" s="237"/>
      <c r="K348" s="238"/>
      <c r="L348" s="238"/>
      <c r="M348" s="238"/>
      <c r="N348" s="238"/>
      <c r="O348" s="238"/>
      <c r="P348" s="238"/>
      <c r="Q348" s="238"/>
      <c r="R348" s="238"/>
      <c r="S348" s="238"/>
      <c r="T348" s="238"/>
      <c r="U348" s="239">
        <f t="shared" si="295"/>
        <v>0</v>
      </c>
      <c r="V348" s="237"/>
      <c r="W348" s="238"/>
      <c r="X348" s="238"/>
      <c r="Y348" s="238"/>
      <c r="Z348" s="238"/>
      <c r="AA348" s="238"/>
      <c r="AB348" s="238"/>
      <c r="AC348" s="238"/>
      <c r="AD348" s="238"/>
      <c r="AE348" s="238"/>
      <c r="AF348" s="238"/>
      <c r="AG348" s="239">
        <f t="shared" si="296"/>
        <v>0</v>
      </c>
      <c r="AH348" s="240"/>
      <c r="AI348" s="238"/>
      <c r="AJ348" s="238"/>
      <c r="AK348" s="238"/>
      <c r="AL348" s="238"/>
      <c r="AM348" s="238"/>
      <c r="AN348" s="238"/>
      <c r="AO348" s="238"/>
      <c r="AP348" s="238"/>
      <c r="AQ348" s="238"/>
      <c r="AR348" s="238"/>
      <c r="AS348" s="239">
        <f t="shared" si="297"/>
        <v>0</v>
      </c>
      <c r="AT348" s="240"/>
      <c r="AU348" s="238"/>
      <c r="AV348" s="238"/>
      <c r="AW348" s="238"/>
      <c r="AX348" s="238"/>
      <c r="AY348" s="238"/>
      <c r="AZ348" s="238"/>
      <c r="BA348" s="238"/>
      <c r="BB348" s="238"/>
      <c r="BC348" s="238"/>
      <c r="BD348" s="238"/>
      <c r="BE348" s="239">
        <f t="shared" si="298"/>
        <v>0</v>
      </c>
      <c r="BF348" s="240"/>
      <c r="BG348" s="238"/>
      <c r="BH348" s="238"/>
      <c r="BI348" s="238"/>
      <c r="BJ348" s="238"/>
      <c r="BK348" s="238"/>
      <c r="BL348" s="238"/>
      <c r="BM348" s="238"/>
      <c r="BN348" s="238"/>
      <c r="BO348" s="238"/>
      <c r="BP348" s="238"/>
      <c r="BQ348" s="239">
        <f t="shared" si="299"/>
        <v>0</v>
      </c>
      <c r="BR348" s="240"/>
      <c r="BS348" s="238"/>
      <c r="BT348" s="238"/>
      <c r="BU348" s="238"/>
      <c r="BV348" s="238"/>
      <c r="BW348" s="238"/>
      <c r="BX348" s="238"/>
      <c r="BY348" s="238"/>
      <c r="BZ348" s="238"/>
      <c r="CA348" s="238"/>
      <c r="CB348" s="238"/>
      <c r="CC348" s="239">
        <f>G348-SUM(H348:CB348)</f>
        <v>0</v>
      </c>
      <c r="CD348" s="41" t="s">
        <v>54</v>
      </c>
    </row>
    <row r="349" spans="1:82" ht="15">
      <c r="A349" s="152"/>
      <c r="B349" s="103" t="s">
        <v>668</v>
      </c>
      <c r="C349" s="286" t="s">
        <v>669</v>
      </c>
      <c r="D349" s="132"/>
      <c r="E349" s="266"/>
      <c r="F349" s="231"/>
      <c r="G349" s="76"/>
      <c r="H349" s="237"/>
      <c r="I349" s="239"/>
      <c r="J349" s="237"/>
      <c r="K349" s="238"/>
      <c r="L349" s="238"/>
      <c r="M349" s="238"/>
      <c r="N349" s="238"/>
      <c r="O349" s="238"/>
      <c r="P349" s="238"/>
      <c r="Q349" s="238"/>
      <c r="R349" s="238"/>
      <c r="S349" s="238"/>
      <c r="T349" s="238"/>
      <c r="U349" s="239"/>
      <c r="V349" s="237"/>
      <c r="W349" s="238"/>
      <c r="X349" s="238"/>
      <c r="Y349" s="238"/>
      <c r="Z349" s="238"/>
      <c r="AA349" s="238"/>
      <c r="AB349" s="238"/>
      <c r="AC349" s="238"/>
      <c r="AD349" s="238"/>
      <c r="AE349" s="238"/>
      <c r="AF349" s="238"/>
      <c r="AG349" s="239"/>
      <c r="AH349" s="240"/>
      <c r="AI349" s="238"/>
      <c r="AJ349" s="238"/>
      <c r="AK349" s="238"/>
      <c r="AL349" s="238"/>
      <c r="AM349" s="238"/>
      <c r="AN349" s="238"/>
      <c r="AO349" s="238"/>
      <c r="AP349" s="238"/>
      <c r="AQ349" s="238"/>
      <c r="AR349" s="238"/>
      <c r="AS349" s="239"/>
      <c r="AT349" s="240"/>
      <c r="AU349" s="238"/>
      <c r="AV349" s="238"/>
      <c r="AW349" s="238"/>
      <c r="AX349" s="238"/>
      <c r="AY349" s="238"/>
      <c r="AZ349" s="238"/>
      <c r="BA349" s="238"/>
      <c r="BB349" s="238"/>
      <c r="BC349" s="238"/>
      <c r="BD349" s="238"/>
      <c r="BE349" s="239"/>
      <c r="BF349" s="240"/>
      <c r="BG349" s="238"/>
      <c r="BH349" s="238"/>
      <c r="BI349" s="238"/>
      <c r="BJ349" s="238"/>
      <c r="BK349" s="238"/>
      <c r="BL349" s="238"/>
      <c r="BM349" s="238"/>
      <c r="BN349" s="238"/>
      <c r="BO349" s="238"/>
      <c r="BP349" s="238"/>
      <c r="BQ349" s="239"/>
      <c r="BR349" s="240"/>
      <c r="BS349" s="238"/>
      <c r="BT349" s="238"/>
      <c r="BU349" s="238"/>
      <c r="BV349" s="238"/>
      <c r="BW349" s="238"/>
      <c r="BX349" s="238"/>
      <c r="BY349" s="238"/>
      <c r="BZ349" s="238"/>
      <c r="CA349" s="238"/>
      <c r="CB349" s="238"/>
      <c r="CC349" s="239"/>
      <c r="CD349" s="41"/>
    </row>
    <row r="350" spans="1:82" ht="15">
      <c r="A350" s="152"/>
      <c r="B350" s="75" t="s">
        <v>670</v>
      </c>
      <c r="C350" s="131" t="s">
        <v>575</v>
      </c>
      <c r="D350" s="132" t="s">
        <v>92</v>
      </c>
      <c r="E350" s="266">
        <v>1</v>
      </c>
      <c r="F350" s="223"/>
      <c r="G350" s="76">
        <f t="shared" si="289"/>
        <v>0</v>
      </c>
      <c r="H350" s="237"/>
      <c r="I350" s="239"/>
      <c r="J350" s="237"/>
      <c r="K350" s="238"/>
      <c r="L350" s="238"/>
      <c r="M350" s="238"/>
      <c r="N350" s="238"/>
      <c r="O350" s="238"/>
      <c r="P350" s="238"/>
      <c r="Q350" s="238"/>
      <c r="R350" s="238"/>
      <c r="S350" s="238"/>
      <c r="T350" s="238"/>
      <c r="U350" s="239">
        <f t="shared" si="295"/>
        <v>0</v>
      </c>
      <c r="V350" s="237"/>
      <c r="W350" s="238"/>
      <c r="X350" s="238"/>
      <c r="Y350" s="238"/>
      <c r="Z350" s="238"/>
      <c r="AA350" s="238"/>
      <c r="AB350" s="238"/>
      <c r="AC350" s="238"/>
      <c r="AD350" s="238"/>
      <c r="AE350" s="238"/>
      <c r="AF350" s="238"/>
      <c r="AG350" s="239">
        <f t="shared" si="296"/>
        <v>0</v>
      </c>
      <c r="AH350" s="240"/>
      <c r="AI350" s="238"/>
      <c r="AJ350" s="238"/>
      <c r="AK350" s="238"/>
      <c r="AL350" s="238"/>
      <c r="AM350" s="238"/>
      <c r="AN350" s="238"/>
      <c r="AO350" s="238"/>
      <c r="AP350" s="238"/>
      <c r="AQ350" s="238"/>
      <c r="AR350" s="238"/>
      <c r="AS350" s="239">
        <f t="shared" si="297"/>
        <v>0</v>
      </c>
      <c r="AT350" s="240"/>
      <c r="AU350" s="238"/>
      <c r="AV350" s="238"/>
      <c r="AW350" s="238"/>
      <c r="AX350" s="238"/>
      <c r="AY350" s="238"/>
      <c r="AZ350" s="238"/>
      <c r="BA350" s="238"/>
      <c r="BB350" s="238"/>
      <c r="BC350" s="238"/>
      <c r="BD350" s="238"/>
      <c r="BE350" s="239">
        <f t="shared" si="298"/>
        <v>0</v>
      </c>
      <c r="BF350" s="240"/>
      <c r="BG350" s="238"/>
      <c r="BH350" s="238"/>
      <c r="BI350" s="238"/>
      <c r="BJ350" s="238"/>
      <c r="BK350" s="238"/>
      <c r="BL350" s="238"/>
      <c r="BM350" s="238"/>
      <c r="BN350" s="238"/>
      <c r="BO350" s="238"/>
      <c r="BP350" s="238"/>
      <c r="BQ350" s="239">
        <f t="shared" si="299"/>
        <v>0</v>
      </c>
      <c r="BR350" s="240"/>
      <c r="BS350" s="238"/>
      <c r="BT350" s="238"/>
      <c r="BU350" s="238"/>
      <c r="BV350" s="238"/>
      <c r="BW350" s="238"/>
      <c r="BX350" s="238"/>
      <c r="BY350" s="238"/>
      <c r="BZ350" s="238"/>
      <c r="CA350" s="238"/>
      <c r="CB350" s="238"/>
      <c r="CC350" s="239">
        <f>G350-SUM(H350:CB350)</f>
        <v>0</v>
      </c>
      <c r="CD350" s="41" t="s">
        <v>54</v>
      </c>
    </row>
    <row r="351" spans="1:82" ht="15">
      <c r="A351" s="152"/>
      <c r="B351" s="75" t="s">
        <v>671</v>
      </c>
      <c r="C351" s="131" t="s">
        <v>577</v>
      </c>
      <c r="D351" s="132" t="s">
        <v>92</v>
      </c>
      <c r="E351" s="266">
        <v>1</v>
      </c>
      <c r="F351" s="223"/>
      <c r="G351" s="76">
        <f t="shared" ref="G351:G370" si="301">+E351*F351</f>
        <v>0</v>
      </c>
      <c r="H351" s="237"/>
      <c r="I351" s="239"/>
      <c r="J351" s="237"/>
      <c r="K351" s="238"/>
      <c r="L351" s="238"/>
      <c r="M351" s="238"/>
      <c r="N351" s="238"/>
      <c r="O351" s="238"/>
      <c r="P351" s="238"/>
      <c r="Q351" s="238"/>
      <c r="R351" s="238"/>
      <c r="S351" s="238"/>
      <c r="T351" s="238"/>
      <c r="U351" s="239">
        <f t="shared" si="295"/>
        <v>0</v>
      </c>
      <c r="V351" s="237"/>
      <c r="W351" s="238"/>
      <c r="X351" s="238"/>
      <c r="Y351" s="238"/>
      <c r="Z351" s="238"/>
      <c r="AA351" s="238"/>
      <c r="AB351" s="238"/>
      <c r="AC351" s="238"/>
      <c r="AD351" s="238"/>
      <c r="AE351" s="238"/>
      <c r="AF351" s="238"/>
      <c r="AG351" s="239">
        <f t="shared" si="296"/>
        <v>0</v>
      </c>
      <c r="AH351" s="240"/>
      <c r="AI351" s="238"/>
      <c r="AJ351" s="238"/>
      <c r="AK351" s="238"/>
      <c r="AL351" s="238"/>
      <c r="AM351" s="238"/>
      <c r="AN351" s="238"/>
      <c r="AO351" s="238"/>
      <c r="AP351" s="238"/>
      <c r="AQ351" s="238"/>
      <c r="AR351" s="238"/>
      <c r="AS351" s="239">
        <f t="shared" si="297"/>
        <v>0</v>
      </c>
      <c r="AT351" s="240"/>
      <c r="AU351" s="238"/>
      <c r="AV351" s="238"/>
      <c r="AW351" s="238"/>
      <c r="AX351" s="238"/>
      <c r="AY351" s="238"/>
      <c r="AZ351" s="238"/>
      <c r="BA351" s="238"/>
      <c r="BB351" s="238"/>
      <c r="BC351" s="238"/>
      <c r="BD351" s="238"/>
      <c r="BE351" s="239">
        <f t="shared" si="298"/>
        <v>0</v>
      </c>
      <c r="BF351" s="240"/>
      <c r="BG351" s="238"/>
      <c r="BH351" s="238"/>
      <c r="BI351" s="238"/>
      <c r="BJ351" s="238"/>
      <c r="BK351" s="238"/>
      <c r="BL351" s="238"/>
      <c r="BM351" s="238"/>
      <c r="BN351" s="238"/>
      <c r="BO351" s="238"/>
      <c r="BP351" s="238"/>
      <c r="BQ351" s="239">
        <f t="shared" si="299"/>
        <v>0</v>
      </c>
      <c r="BR351" s="240"/>
      <c r="BS351" s="238"/>
      <c r="BT351" s="238"/>
      <c r="BU351" s="238"/>
      <c r="BV351" s="238"/>
      <c r="BW351" s="238"/>
      <c r="BX351" s="238"/>
      <c r="BY351" s="238"/>
      <c r="BZ351" s="238"/>
      <c r="CA351" s="238"/>
      <c r="CB351" s="238"/>
      <c r="CC351" s="239">
        <f>G351-SUM(H351:CB351)</f>
        <v>0</v>
      </c>
      <c r="CD351" s="41" t="s">
        <v>54</v>
      </c>
    </row>
    <row r="352" spans="1:82" ht="15">
      <c r="A352" s="152"/>
      <c r="B352" s="75" t="s">
        <v>672</v>
      </c>
      <c r="C352" s="131" t="s">
        <v>611</v>
      </c>
      <c r="D352" s="132" t="s">
        <v>92</v>
      </c>
      <c r="E352" s="266">
        <v>1</v>
      </c>
      <c r="F352" s="223"/>
      <c r="G352" s="76">
        <f t="shared" si="301"/>
        <v>0</v>
      </c>
      <c r="H352" s="237"/>
      <c r="I352" s="239"/>
      <c r="J352" s="237"/>
      <c r="K352" s="238"/>
      <c r="L352" s="238"/>
      <c r="M352" s="238"/>
      <c r="N352" s="238"/>
      <c r="O352" s="238"/>
      <c r="P352" s="238"/>
      <c r="Q352" s="238"/>
      <c r="R352" s="238"/>
      <c r="S352" s="238"/>
      <c r="T352" s="238"/>
      <c r="U352" s="239">
        <f t="shared" si="295"/>
        <v>0</v>
      </c>
      <c r="V352" s="237"/>
      <c r="W352" s="238"/>
      <c r="X352" s="238"/>
      <c r="Y352" s="238"/>
      <c r="Z352" s="238"/>
      <c r="AA352" s="238"/>
      <c r="AB352" s="238"/>
      <c r="AC352" s="238"/>
      <c r="AD352" s="238"/>
      <c r="AE352" s="238"/>
      <c r="AF352" s="238"/>
      <c r="AG352" s="239">
        <f t="shared" si="296"/>
        <v>0</v>
      </c>
      <c r="AH352" s="240"/>
      <c r="AI352" s="238"/>
      <c r="AJ352" s="238"/>
      <c r="AK352" s="238"/>
      <c r="AL352" s="238"/>
      <c r="AM352" s="238"/>
      <c r="AN352" s="238"/>
      <c r="AO352" s="238"/>
      <c r="AP352" s="238"/>
      <c r="AQ352" s="238"/>
      <c r="AR352" s="238"/>
      <c r="AS352" s="239">
        <f t="shared" si="297"/>
        <v>0</v>
      </c>
      <c r="AT352" s="240"/>
      <c r="AU352" s="238"/>
      <c r="AV352" s="238"/>
      <c r="AW352" s="238"/>
      <c r="AX352" s="238"/>
      <c r="AY352" s="238"/>
      <c r="AZ352" s="238"/>
      <c r="BA352" s="238"/>
      <c r="BB352" s="238"/>
      <c r="BC352" s="238"/>
      <c r="BD352" s="238"/>
      <c r="BE352" s="239">
        <f t="shared" si="298"/>
        <v>0</v>
      </c>
      <c r="BF352" s="240"/>
      <c r="BG352" s="238"/>
      <c r="BH352" s="238"/>
      <c r="BI352" s="238"/>
      <c r="BJ352" s="238"/>
      <c r="BK352" s="238"/>
      <c r="BL352" s="238"/>
      <c r="BM352" s="238"/>
      <c r="BN352" s="238"/>
      <c r="BO352" s="238"/>
      <c r="BP352" s="238"/>
      <c r="BQ352" s="239">
        <f t="shared" si="299"/>
        <v>0</v>
      </c>
      <c r="BR352" s="240"/>
      <c r="BS352" s="238"/>
      <c r="BT352" s="238"/>
      <c r="BU352" s="238"/>
      <c r="BV352" s="238"/>
      <c r="BW352" s="238"/>
      <c r="BX352" s="238"/>
      <c r="BY352" s="238"/>
      <c r="BZ352" s="238"/>
      <c r="CA352" s="238"/>
      <c r="CB352" s="238"/>
      <c r="CC352" s="239">
        <f>G352-SUM(H352:CB352)</f>
        <v>0</v>
      </c>
      <c r="CD352" s="41" t="s">
        <v>54</v>
      </c>
    </row>
    <row r="353" spans="1:82" ht="15">
      <c r="A353" s="152"/>
      <c r="B353" s="103" t="s">
        <v>673</v>
      </c>
      <c r="C353" s="286" t="s">
        <v>674</v>
      </c>
      <c r="D353" s="132"/>
      <c r="E353" s="266"/>
      <c r="F353" s="231"/>
      <c r="G353" s="76"/>
      <c r="H353" s="237"/>
      <c r="I353" s="239"/>
      <c r="J353" s="237"/>
      <c r="K353" s="238"/>
      <c r="L353" s="238"/>
      <c r="M353" s="238"/>
      <c r="N353" s="238"/>
      <c r="O353" s="238"/>
      <c r="P353" s="238"/>
      <c r="Q353" s="238"/>
      <c r="R353" s="238"/>
      <c r="S353" s="238"/>
      <c r="T353" s="238"/>
      <c r="U353" s="239"/>
      <c r="V353" s="237"/>
      <c r="W353" s="238"/>
      <c r="X353" s="238"/>
      <c r="Y353" s="238"/>
      <c r="Z353" s="238"/>
      <c r="AA353" s="238"/>
      <c r="AB353" s="238"/>
      <c r="AC353" s="238"/>
      <c r="AD353" s="238"/>
      <c r="AE353" s="238"/>
      <c r="AF353" s="238"/>
      <c r="AG353" s="239"/>
      <c r="AH353" s="240"/>
      <c r="AI353" s="238"/>
      <c r="AJ353" s="238"/>
      <c r="AK353" s="238"/>
      <c r="AL353" s="238"/>
      <c r="AM353" s="238"/>
      <c r="AN353" s="238"/>
      <c r="AO353" s="238"/>
      <c r="AP353" s="238"/>
      <c r="AQ353" s="238"/>
      <c r="AR353" s="238"/>
      <c r="AS353" s="239"/>
      <c r="AT353" s="240"/>
      <c r="AU353" s="238"/>
      <c r="AV353" s="238"/>
      <c r="AW353" s="238"/>
      <c r="AX353" s="238"/>
      <c r="AY353" s="238"/>
      <c r="AZ353" s="238"/>
      <c r="BA353" s="238"/>
      <c r="BB353" s="238"/>
      <c r="BC353" s="238"/>
      <c r="BD353" s="238"/>
      <c r="BE353" s="239"/>
      <c r="BF353" s="240"/>
      <c r="BG353" s="238"/>
      <c r="BH353" s="238"/>
      <c r="BI353" s="238"/>
      <c r="BJ353" s="238"/>
      <c r="BK353" s="238"/>
      <c r="BL353" s="238"/>
      <c r="BM353" s="238"/>
      <c r="BN353" s="238"/>
      <c r="BO353" s="238"/>
      <c r="BP353" s="238"/>
      <c r="BQ353" s="239"/>
      <c r="BR353" s="240"/>
      <c r="BS353" s="238"/>
      <c r="BT353" s="238"/>
      <c r="BU353" s="238"/>
      <c r="BV353" s="238"/>
      <c r="BW353" s="238"/>
      <c r="BX353" s="238"/>
      <c r="BY353" s="238"/>
      <c r="BZ353" s="238"/>
      <c r="CA353" s="238"/>
      <c r="CB353" s="238"/>
      <c r="CC353" s="239"/>
      <c r="CD353" s="41"/>
    </row>
    <row r="354" spans="1:82" ht="30">
      <c r="A354" s="152"/>
      <c r="B354" s="75" t="s">
        <v>675</v>
      </c>
      <c r="C354" s="131" t="s">
        <v>676</v>
      </c>
      <c r="D354" s="132" t="s">
        <v>243</v>
      </c>
      <c r="E354" s="266">
        <v>1</v>
      </c>
      <c r="F354" s="289"/>
      <c r="G354" s="76">
        <f t="shared" si="301"/>
        <v>0</v>
      </c>
      <c r="H354" s="237"/>
      <c r="I354" s="239"/>
      <c r="J354" s="237"/>
      <c r="K354" s="238"/>
      <c r="L354" s="238"/>
      <c r="M354" s="238"/>
      <c r="N354" s="238"/>
      <c r="O354" s="238"/>
      <c r="P354" s="238"/>
      <c r="Q354" s="238"/>
      <c r="R354" s="238"/>
      <c r="S354" s="238"/>
      <c r="T354" s="238"/>
      <c r="U354" s="239">
        <f t="shared" si="295"/>
        <v>0</v>
      </c>
      <c r="V354" s="237"/>
      <c r="W354" s="238"/>
      <c r="X354" s="238"/>
      <c r="Y354" s="238"/>
      <c r="Z354" s="238"/>
      <c r="AA354" s="238"/>
      <c r="AB354" s="238"/>
      <c r="AC354" s="238"/>
      <c r="AD354" s="238"/>
      <c r="AE354" s="238"/>
      <c r="AF354" s="238"/>
      <c r="AG354" s="239">
        <f t="shared" si="296"/>
        <v>0</v>
      </c>
      <c r="AH354" s="240"/>
      <c r="AI354" s="238"/>
      <c r="AJ354" s="238"/>
      <c r="AK354" s="238"/>
      <c r="AL354" s="238"/>
      <c r="AM354" s="238"/>
      <c r="AN354" s="238"/>
      <c r="AO354" s="238"/>
      <c r="AP354" s="238"/>
      <c r="AQ354" s="238"/>
      <c r="AR354" s="238"/>
      <c r="AS354" s="239">
        <f t="shared" si="297"/>
        <v>0</v>
      </c>
      <c r="AT354" s="240"/>
      <c r="AU354" s="238"/>
      <c r="AV354" s="238"/>
      <c r="AW354" s="238"/>
      <c r="AX354" s="238"/>
      <c r="AY354" s="238"/>
      <c r="AZ354" s="238"/>
      <c r="BA354" s="238"/>
      <c r="BB354" s="238"/>
      <c r="BC354" s="238"/>
      <c r="BD354" s="238"/>
      <c r="BE354" s="239">
        <f t="shared" si="298"/>
        <v>0</v>
      </c>
      <c r="BF354" s="240"/>
      <c r="BG354" s="238"/>
      <c r="BH354" s="238"/>
      <c r="BI354" s="238"/>
      <c r="BJ354" s="238"/>
      <c r="BK354" s="238"/>
      <c r="BL354" s="238"/>
      <c r="BM354" s="238"/>
      <c r="BN354" s="238"/>
      <c r="BO354" s="238"/>
      <c r="BP354" s="238"/>
      <c r="BQ354" s="239">
        <f t="shared" si="299"/>
        <v>0</v>
      </c>
      <c r="BR354" s="240"/>
      <c r="BS354" s="238"/>
      <c r="BT354" s="238"/>
      <c r="BU354" s="238"/>
      <c r="BV354" s="238"/>
      <c r="BW354" s="238"/>
      <c r="BX354" s="238"/>
      <c r="BY354" s="238"/>
      <c r="BZ354" s="238"/>
      <c r="CA354" s="238"/>
      <c r="CB354" s="238"/>
      <c r="CC354" s="239">
        <f>G354-SUM(H354:CB354)</f>
        <v>0</v>
      </c>
      <c r="CD354" s="41" t="s">
        <v>54</v>
      </c>
    </row>
    <row r="355" spans="1:82" ht="30">
      <c r="A355" s="152"/>
      <c r="B355" s="75" t="s">
        <v>677</v>
      </c>
      <c r="C355" s="131" t="s">
        <v>678</v>
      </c>
      <c r="D355" s="132" t="s">
        <v>243</v>
      </c>
      <c r="E355" s="266">
        <v>1</v>
      </c>
      <c r="F355" s="289"/>
      <c r="G355" s="76">
        <f t="shared" si="301"/>
        <v>0</v>
      </c>
      <c r="H355" s="237"/>
      <c r="I355" s="239"/>
      <c r="J355" s="237"/>
      <c r="K355" s="238"/>
      <c r="L355" s="238"/>
      <c r="M355" s="238"/>
      <c r="N355" s="238"/>
      <c r="O355" s="238"/>
      <c r="P355" s="238"/>
      <c r="Q355" s="238"/>
      <c r="R355" s="238"/>
      <c r="S355" s="238"/>
      <c r="T355" s="238"/>
      <c r="U355" s="239">
        <f t="shared" si="295"/>
        <v>0</v>
      </c>
      <c r="V355" s="237"/>
      <c r="W355" s="238"/>
      <c r="X355" s="238"/>
      <c r="Y355" s="238"/>
      <c r="Z355" s="238"/>
      <c r="AA355" s="238"/>
      <c r="AB355" s="238"/>
      <c r="AC355" s="238"/>
      <c r="AD355" s="238"/>
      <c r="AE355" s="238"/>
      <c r="AF355" s="238"/>
      <c r="AG355" s="239">
        <f t="shared" si="296"/>
        <v>0</v>
      </c>
      <c r="AH355" s="240"/>
      <c r="AI355" s="238"/>
      <c r="AJ355" s="238"/>
      <c r="AK355" s="238"/>
      <c r="AL355" s="238"/>
      <c r="AM355" s="238"/>
      <c r="AN355" s="238"/>
      <c r="AO355" s="238"/>
      <c r="AP355" s="238"/>
      <c r="AQ355" s="238"/>
      <c r="AR355" s="238"/>
      <c r="AS355" s="239">
        <f t="shared" si="297"/>
        <v>0</v>
      </c>
      <c r="AT355" s="240"/>
      <c r="AU355" s="238"/>
      <c r="AV355" s="238"/>
      <c r="AW355" s="238"/>
      <c r="AX355" s="238"/>
      <c r="AY355" s="238"/>
      <c r="AZ355" s="238"/>
      <c r="BA355" s="238"/>
      <c r="BB355" s="238"/>
      <c r="BC355" s="238"/>
      <c r="BD355" s="238"/>
      <c r="BE355" s="239">
        <f t="shared" si="298"/>
        <v>0</v>
      </c>
      <c r="BF355" s="240"/>
      <c r="BG355" s="238"/>
      <c r="BH355" s="238"/>
      <c r="BI355" s="238"/>
      <c r="BJ355" s="238"/>
      <c r="BK355" s="238"/>
      <c r="BL355" s="238"/>
      <c r="BM355" s="238"/>
      <c r="BN355" s="238"/>
      <c r="BO355" s="238"/>
      <c r="BP355" s="238"/>
      <c r="BQ355" s="239">
        <f t="shared" si="299"/>
        <v>0</v>
      </c>
      <c r="BR355" s="240"/>
      <c r="BS355" s="238"/>
      <c r="BT355" s="238"/>
      <c r="BU355" s="238"/>
      <c r="BV355" s="238"/>
      <c r="BW355" s="238"/>
      <c r="BX355" s="238"/>
      <c r="BY355" s="238"/>
      <c r="BZ355" s="238"/>
      <c r="CA355" s="238"/>
      <c r="CB355" s="238"/>
      <c r="CC355" s="239">
        <f t="shared" ref="CC355:CC363" si="302">G355-SUM(H355:CB355)</f>
        <v>0</v>
      </c>
      <c r="CD355" s="41" t="s">
        <v>54</v>
      </c>
    </row>
    <row r="356" spans="1:82" ht="30">
      <c r="A356" s="152"/>
      <c r="B356" s="75" t="s">
        <v>679</v>
      </c>
      <c r="C356" s="131" t="s">
        <v>680</v>
      </c>
      <c r="D356" s="132" t="s">
        <v>243</v>
      </c>
      <c r="E356" s="266">
        <v>1</v>
      </c>
      <c r="F356" s="289"/>
      <c r="G356" s="76">
        <f t="shared" si="301"/>
        <v>0</v>
      </c>
      <c r="H356" s="237"/>
      <c r="I356" s="239"/>
      <c r="J356" s="237"/>
      <c r="K356" s="238"/>
      <c r="L356" s="238"/>
      <c r="M356" s="238"/>
      <c r="N356" s="238"/>
      <c r="O356" s="238"/>
      <c r="P356" s="238"/>
      <c r="Q356" s="238"/>
      <c r="R356" s="238"/>
      <c r="S356" s="238"/>
      <c r="T356" s="238"/>
      <c r="U356" s="239">
        <f t="shared" si="295"/>
        <v>0</v>
      </c>
      <c r="V356" s="237"/>
      <c r="W356" s="238"/>
      <c r="X356" s="238"/>
      <c r="Y356" s="238"/>
      <c r="Z356" s="238"/>
      <c r="AA356" s="238"/>
      <c r="AB356" s="238"/>
      <c r="AC356" s="238"/>
      <c r="AD356" s="238"/>
      <c r="AE356" s="238"/>
      <c r="AF356" s="238"/>
      <c r="AG356" s="239">
        <f t="shared" si="296"/>
        <v>0</v>
      </c>
      <c r="AH356" s="240"/>
      <c r="AI356" s="238"/>
      <c r="AJ356" s="238"/>
      <c r="AK356" s="238"/>
      <c r="AL356" s="238"/>
      <c r="AM356" s="238"/>
      <c r="AN356" s="238"/>
      <c r="AO356" s="238"/>
      <c r="AP356" s="238"/>
      <c r="AQ356" s="238"/>
      <c r="AR356" s="238"/>
      <c r="AS356" s="239">
        <f t="shared" si="297"/>
        <v>0</v>
      </c>
      <c r="AT356" s="240"/>
      <c r="AU356" s="238"/>
      <c r="AV356" s="238"/>
      <c r="AW356" s="238"/>
      <c r="AX356" s="238"/>
      <c r="AY356" s="238"/>
      <c r="AZ356" s="238"/>
      <c r="BA356" s="238"/>
      <c r="BB356" s="238"/>
      <c r="BC356" s="238"/>
      <c r="BD356" s="238"/>
      <c r="BE356" s="239">
        <f t="shared" si="298"/>
        <v>0</v>
      </c>
      <c r="BF356" s="240"/>
      <c r="BG356" s="238"/>
      <c r="BH356" s="238"/>
      <c r="BI356" s="238"/>
      <c r="BJ356" s="238"/>
      <c r="BK356" s="238"/>
      <c r="BL356" s="238"/>
      <c r="BM356" s="238"/>
      <c r="BN356" s="238"/>
      <c r="BO356" s="238"/>
      <c r="BP356" s="238"/>
      <c r="BQ356" s="239">
        <f t="shared" si="299"/>
        <v>0</v>
      </c>
      <c r="BR356" s="240"/>
      <c r="BS356" s="238"/>
      <c r="BT356" s="238"/>
      <c r="BU356" s="238"/>
      <c r="BV356" s="238"/>
      <c r="BW356" s="238"/>
      <c r="BX356" s="238"/>
      <c r="BY356" s="238"/>
      <c r="BZ356" s="238"/>
      <c r="CA356" s="238"/>
      <c r="CB356" s="238"/>
      <c r="CC356" s="239">
        <f t="shared" si="302"/>
        <v>0</v>
      </c>
      <c r="CD356" s="41" t="s">
        <v>54</v>
      </c>
    </row>
    <row r="357" spans="1:82" ht="30">
      <c r="A357" s="152"/>
      <c r="B357" s="75" t="s">
        <v>681</v>
      </c>
      <c r="C357" s="131" t="s">
        <v>682</v>
      </c>
      <c r="D357" s="132" t="s">
        <v>243</v>
      </c>
      <c r="E357" s="266">
        <v>1</v>
      </c>
      <c r="F357" s="289"/>
      <c r="G357" s="76">
        <f t="shared" si="301"/>
        <v>0</v>
      </c>
      <c r="H357" s="237"/>
      <c r="I357" s="239"/>
      <c r="J357" s="237"/>
      <c r="K357" s="238"/>
      <c r="L357" s="238"/>
      <c r="M357" s="238"/>
      <c r="N357" s="238"/>
      <c r="O357" s="238"/>
      <c r="P357" s="238"/>
      <c r="Q357" s="238"/>
      <c r="R357" s="238"/>
      <c r="S357" s="238"/>
      <c r="T357" s="238"/>
      <c r="U357" s="239">
        <f t="shared" si="295"/>
        <v>0</v>
      </c>
      <c r="V357" s="237"/>
      <c r="W357" s="238"/>
      <c r="X357" s="238"/>
      <c r="Y357" s="238"/>
      <c r="Z357" s="238"/>
      <c r="AA357" s="238"/>
      <c r="AB357" s="238"/>
      <c r="AC357" s="238"/>
      <c r="AD357" s="238"/>
      <c r="AE357" s="238"/>
      <c r="AF357" s="238"/>
      <c r="AG357" s="239">
        <f t="shared" si="296"/>
        <v>0</v>
      </c>
      <c r="AH357" s="240"/>
      <c r="AI357" s="238"/>
      <c r="AJ357" s="238"/>
      <c r="AK357" s="238"/>
      <c r="AL357" s="238"/>
      <c r="AM357" s="238"/>
      <c r="AN357" s="238"/>
      <c r="AO357" s="238"/>
      <c r="AP357" s="238"/>
      <c r="AQ357" s="238"/>
      <c r="AR357" s="238"/>
      <c r="AS357" s="239">
        <f t="shared" si="297"/>
        <v>0</v>
      </c>
      <c r="AT357" s="240"/>
      <c r="AU357" s="238"/>
      <c r="AV357" s="238"/>
      <c r="AW357" s="238"/>
      <c r="AX357" s="238"/>
      <c r="AY357" s="238"/>
      <c r="AZ357" s="238"/>
      <c r="BA357" s="238"/>
      <c r="BB357" s="238"/>
      <c r="BC357" s="238"/>
      <c r="BD357" s="238"/>
      <c r="BE357" s="239">
        <f t="shared" si="298"/>
        <v>0</v>
      </c>
      <c r="BF357" s="240"/>
      <c r="BG357" s="238"/>
      <c r="BH357" s="238"/>
      <c r="BI357" s="238"/>
      <c r="BJ357" s="238"/>
      <c r="BK357" s="238"/>
      <c r="BL357" s="238"/>
      <c r="BM357" s="238"/>
      <c r="BN357" s="238"/>
      <c r="BO357" s="238"/>
      <c r="BP357" s="238"/>
      <c r="BQ357" s="239">
        <f t="shared" si="299"/>
        <v>0</v>
      </c>
      <c r="BR357" s="240"/>
      <c r="BS357" s="238"/>
      <c r="BT357" s="238"/>
      <c r="BU357" s="238"/>
      <c r="BV357" s="238"/>
      <c r="BW357" s="238"/>
      <c r="BX357" s="238"/>
      <c r="BY357" s="238"/>
      <c r="BZ357" s="238"/>
      <c r="CA357" s="238"/>
      <c r="CB357" s="238"/>
      <c r="CC357" s="239">
        <f t="shared" si="302"/>
        <v>0</v>
      </c>
      <c r="CD357" s="41" t="s">
        <v>54</v>
      </c>
    </row>
    <row r="358" spans="1:82" ht="30">
      <c r="A358" s="152"/>
      <c r="B358" s="75" t="s">
        <v>683</v>
      </c>
      <c r="C358" s="131" t="s">
        <v>684</v>
      </c>
      <c r="D358" s="132" t="s">
        <v>243</v>
      </c>
      <c r="E358" s="266">
        <v>1</v>
      </c>
      <c r="F358" s="289"/>
      <c r="G358" s="76">
        <f t="shared" si="301"/>
        <v>0</v>
      </c>
      <c r="H358" s="237"/>
      <c r="I358" s="239"/>
      <c r="J358" s="237"/>
      <c r="K358" s="238"/>
      <c r="L358" s="238"/>
      <c r="M358" s="238"/>
      <c r="N358" s="238"/>
      <c r="O358" s="238"/>
      <c r="P358" s="238"/>
      <c r="Q358" s="238"/>
      <c r="R358" s="238"/>
      <c r="S358" s="238"/>
      <c r="T358" s="238"/>
      <c r="U358" s="239">
        <f t="shared" si="295"/>
        <v>0</v>
      </c>
      <c r="V358" s="237"/>
      <c r="W358" s="238"/>
      <c r="X358" s="238"/>
      <c r="Y358" s="238"/>
      <c r="Z358" s="238"/>
      <c r="AA358" s="238"/>
      <c r="AB358" s="238"/>
      <c r="AC358" s="238"/>
      <c r="AD358" s="238"/>
      <c r="AE358" s="238"/>
      <c r="AF358" s="238"/>
      <c r="AG358" s="239">
        <f t="shared" si="296"/>
        <v>0</v>
      </c>
      <c r="AH358" s="240"/>
      <c r="AI358" s="238"/>
      <c r="AJ358" s="238"/>
      <c r="AK358" s="238"/>
      <c r="AL358" s="238"/>
      <c r="AM358" s="238"/>
      <c r="AN358" s="238"/>
      <c r="AO358" s="238"/>
      <c r="AP358" s="238"/>
      <c r="AQ358" s="238"/>
      <c r="AR358" s="238"/>
      <c r="AS358" s="239">
        <f t="shared" si="297"/>
        <v>0</v>
      </c>
      <c r="AT358" s="240"/>
      <c r="AU358" s="238"/>
      <c r="AV358" s="238"/>
      <c r="AW358" s="238"/>
      <c r="AX358" s="238"/>
      <c r="AY358" s="238"/>
      <c r="AZ358" s="238"/>
      <c r="BA358" s="238"/>
      <c r="BB358" s="238"/>
      <c r="BC358" s="238"/>
      <c r="BD358" s="238"/>
      <c r="BE358" s="239">
        <f t="shared" si="298"/>
        <v>0</v>
      </c>
      <c r="BF358" s="240"/>
      <c r="BG358" s="238"/>
      <c r="BH358" s="238"/>
      <c r="BI358" s="238"/>
      <c r="BJ358" s="238"/>
      <c r="BK358" s="238"/>
      <c r="BL358" s="238"/>
      <c r="BM358" s="238"/>
      <c r="BN358" s="238"/>
      <c r="BO358" s="238"/>
      <c r="BP358" s="238"/>
      <c r="BQ358" s="239">
        <f t="shared" si="299"/>
        <v>0</v>
      </c>
      <c r="BR358" s="240"/>
      <c r="BS358" s="238"/>
      <c r="BT358" s="238"/>
      <c r="BU358" s="238"/>
      <c r="BV358" s="238"/>
      <c r="BW358" s="238"/>
      <c r="BX358" s="238"/>
      <c r="BY358" s="238"/>
      <c r="BZ358" s="238"/>
      <c r="CA358" s="238"/>
      <c r="CB358" s="238"/>
      <c r="CC358" s="239">
        <f t="shared" si="302"/>
        <v>0</v>
      </c>
      <c r="CD358" s="41" t="s">
        <v>54</v>
      </c>
    </row>
    <row r="359" spans="1:82" ht="30">
      <c r="A359" s="152"/>
      <c r="B359" s="75" t="s">
        <v>685</v>
      </c>
      <c r="C359" s="131" t="s">
        <v>686</v>
      </c>
      <c r="D359" s="132" t="s">
        <v>243</v>
      </c>
      <c r="E359" s="266">
        <v>1</v>
      </c>
      <c r="F359" s="289"/>
      <c r="G359" s="76">
        <f t="shared" si="301"/>
        <v>0</v>
      </c>
      <c r="H359" s="237"/>
      <c r="I359" s="239"/>
      <c r="J359" s="237"/>
      <c r="K359" s="238"/>
      <c r="L359" s="238"/>
      <c r="M359" s="238"/>
      <c r="N359" s="238"/>
      <c r="O359" s="238"/>
      <c r="P359" s="238"/>
      <c r="Q359" s="238"/>
      <c r="R359" s="238"/>
      <c r="S359" s="238"/>
      <c r="T359" s="238"/>
      <c r="U359" s="239">
        <f t="shared" si="295"/>
        <v>0</v>
      </c>
      <c r="V359" s="237"/>
      <c r="W359" s="238"/>
      <c r="X359" s="238"/>
      <c r="Y359" s="238"/>
      <c r="Z359" s="238"/>
      <c r="AA359" s="238"/>
      <c r="AB359" s="238"/>
      <c r="AC359" s="238"/>
      <c r="AD359" s="238"/>
      <c r="AE359" s="238"/>
      <c r="AF359" s="238"/>
      <c r="AG359" s="239">
        <f t="shared" si="296"/>
        <v>0</v>
      </c>
      <c r="AH359" s="240"/>
      <c r="AI359" s="238"/>
      <c r="AJ359" s="238"/>
      <c r="AK359" s="238"/>
      <c r="AL359" s="238"/>
      <c r="AM359" s="238"/>
      <c r="AN359" s="238"/>
      <c r="AO359" s="238"/>
      <c r="AP359" s="238"/>
      <c r="AQ359" s="238"/>
      <c r="AR359" s="238"/>
      <c r="AS359" s="239">
        <f t="shared" si="297"/>
        <v>0</v>
      </c>
      <c r="AT359" s="240"/>
      <c r="AU359" s="238"/>
      <c r="AV359" s="238"/>
      <c r="AW359" s="238"/>
      <c r="AX359" s="238"/>
      <c r="AY359" s="238"/>
      <c r="AZ359" s="238"/>
      <c r="BA359" s="238"/>
      <c r="BB359" s="238"/>
      <c r="BC359" s="238"/>
      <c r="BD359" s="238"/>
      <c r="BE359" s="239">
        <f t="shared" si="298"/>
        <v>0</v>
      </c>
      <c r="BF359" s="240"/>
      <c r="BG359" s="238"/>
      <c r="BH359" s="238"/>
      <c r="BI359" s="238"/>
      <c r="BJ359" s="238"/>
      <c r="BK359" s="238"/>
      <c r="BL359" s="238"/>
      <c r="BM359" s="238"/>
      <c r="BN359" s="238"/>
      <c r="BO359" s="238"/>
      <c r="BP359" s="238"/>
      <c r="BQ359" s="239">
        <f t="shared" si="299"/>
        <v>0</v>
      </c>
      <c r="BR359" s="240"/>
      <c r="BS359" s="238"/>
      <c r="BT359" s="238"/>
      <c r="BU359" s="238"/>
      <c r="BV359" s="238"/>
      <c r="BW359" s="238"/>
      <c r="BX359" s="238"/>
      <c r="BY359" s="238"/>
      <c r="BZ359" s="238"/>
      <c r="CA359" s="238"/>
      <c r="CB359" s="238"/>
      <c r="CC359" s="239">
        <f t="shared" si="302"/>
        <v>0</v>
      </c>
      <c r="CD359" s="41" t="s">
        <v>54</v>
      </c>
    </row>
    <row r="360" spans="1:82" ht="30">
      <c r="A360" s="152"/>
      <c r="B360" s="75" t="s">
        <v>687</v>
      </c>
      <c r="C360" s="131" t="s">
        <v>688</v>
      </c>
      <c r="D360" s="132" t="s">
        <v>243</v>
      </c>
      <c r="E360" s="266">
        <v>1</v>
      </c>
      <c r="F360" s="289"/>
      <c r="G360" s="76">
        <f t="shared" si="301"/>
        <v>0</v>
      </c>
      <c r="H360" s="237"/>
      <c r="I360" s="239"/>
      <c r="J360" s="237"/>
      <c r="K360" s="238"/>
      <c r="L360" s="238"/>
      <c r="M360" s="238"/>
      <c r="N360" s="238"/>
      <c r="O360" s="238"/>
      <c r="P360" s="238"/>
      <c r="Q360" s="238"/>
      <c r="R360" s="238"/>
      <c r="S360" s="238"/>
      <c r="T360" s="238"/>
      <c r="U360" s="239">
        <f t="shared" si="295"/>
        <v>0</v>
      </c>
      <c r="V360" s="237"/>
      <c r="W360" s="238"/>
      <c r="X360" s="238"/>
      <c r="Y360" s="238"/>
      <c r="Z360" s="238"/>
      <c r="AA360" s="238"/>
      <c r="AB360" s="238"/>
      <c r="AC360" s="238"/>
      <c r="AD360" s="238"/>
      <c r="AE360" s="238"/>
      <c r="AF360" s="238"/>
      <c r="AG360" s="239">
        <f t="shared" si="296"/>
        <v>0</v>
      </c>
      <c r="AH360" s="240"/>
      <c r="AI360" s="238"/>
      <c r="AJ360" s="238"/>
      <c r="AK360" s="238"/>
      <c r="AL360" s="238"/>
      <c r="AM360" s="238"/>
      <c r="AN360" s="238"/>
      <c r="AO360" s="238"/>
      <c r="AP360" s="238"/>
      <c r="AQ360" s="238"/>
      <c r="AR360" s="238"/>
      <c r="AS360" s="239">
        <f t="shared" si="297"/>
        <v>0</v>
      </c>
      <c r="AT360" s="240"/>
      <c r="AU360" s="238"/>
      <c r="AV360" s="238"/>
      <c r="AW360" s="238"/>
      <c r="AX360" s="238"/>
      <c r="AY360" s="238"/>
      <c r="AZ360" s="238"/>
      <c r="BA360" s="238"/>
      <c r="BB360" s="238"/>
      <c r="BC360" s="238"/>
      <c r="BD360" s="238"/>
      <c r="BE360" s="239">
        <f t="shared" si="298"/>
        <v>0</v>
      </c>
      <c r="BF360" s="240"/>
      <c r="BG360" s="238"/>
      <c r="BH360" s="238"/>
      <c r="BI360" s="238"/>
      <c r="BJ360" s="238"/>
      <c r="BK360" s="238"/>
      <c r="BL360" s="238"/>
      <c r="BM360" s="238"/>
      <c r="BN360" s="238"/>
      <c r="BO360" s="238"/>
      <c r="BP360" s="238"/>
      <c r="BQ360" s="239">
        <f t="shared" si="299"/>
        <v>0</v>
      </c>
      <c r="BR360" s="240"/>
      <c r="BS360" s="238"/>
      <c r="BT360" s="238"/>
      <c r="BU360" s="238"/>
      <c r="BV360" s="238"/>
      <c r="BW360" s="238"/>
      <c r="BX360" s="238"/>
      <c r="BY360" s="238"/>
      <c r="BZ360" s="238"/>
      <c r="CA360" s="238"/>
      <c r="CB360" s="238"/>
      <c r="CC360" s="239">
        <f t="shared" si="302"/>
        <v>0</v>
      </c>
      <c r="CD360" s="41" t="s">
        <v>54</v>
      </c>
    </row>
    <row r="361" spans="1:82" ht="30">
      <c r="A361" s="152"/>
      <c r="B361" s="75" t="s">
        <v>689</v>
      </c>
      <c r="C361" s="131" t="s">
        <v>690</v>
      </c>
      <c r="D361" s="132" t="s">
        <v>243</v>
      </c>
      <c r="E361" s="266">
        <v>1</v>
      </c>
      <c r="F361" s="289"/>
      <c r="G361" s="76">
        <f t="shared" si="301"/>
        <v>0</v>
      </c>
      <c r="H361" s="237"/>
      <c r="I361" s="239"/>
      <c r="J361" s="237"/>
      <c r="K361" s="238"/>
      <c r="L361" s="238"/>
      <c r="M361" s="238"/>
      <c r="N361" s="238"/>
      <c r="O361" s="238"/>
      <c r="P361" s="238"/>
      <c r="Q361" s="238"/>
      <c r="R361" s="238"/>
      <c r="S361" s="238"/>
      <c r="T361" s="238"/>
      <c r="U361" s="239">
        <f t="shared" si="295"/>
        <v>0</v>
      </c>
      <c r="V361" s="237"/>
      <c r="W361" s="238"/>
      <c r="X361" s="238"/>
      <c r="Y361" s="238"/>
      <c r="Z361" s="238"/>
      <c r="AA361" s="238"/>
      <c r="AB361" s="238"/>
      <c r="AC361" s="238"/>
      <c r="AD361" s="238"/>
      <c r="AE361" s="238"/>
      <c r="AF361" s="238"/>
      <c r="AG361" s="239">
        <f t="shared" si="296"/>
        <v>0</v>
      </c>
      <c r="AH361" s="240"/>
      <c r="AI361" s="238"/>
      <c r="AJ361" s="238"/>
      <c r="AK361" s="238"/>
      <c r="AL361" s="238"/>
      <c r="AM361" s="238"/>
      <c r="AN361" s="238"/>
      <c r="AO361" s="238"/>
      <c r="AP361" s="238"/>
      <c r="AQ361" s="238"/>
      <c r="AR361" s="238"/>
      <c r="AS361" s="239">
        <f t="shared" si="297"/>
        <v>0</v>
      </c>
      <c r="AT361" s="240"/>
      <c r="AU361" s="238"/>
      <c r="AV361" s="238"/>
      <c r="AW361" s="238"/>
      <c r="AX361" s="238"/>
      <c r="AY361" s="238"/>
      <c r="AZ361" s="238"/>
      <c r="BA361" s="238"/>
      <c r="BB361" s="238"/>
      <c r="BC361" s="238"/>
      <c r="BD361" s="238"/>
      <c r="BE361" s="239">
        <f t="shared" si="298"/>
        <v>0</v>
      </c>
      <c r="BF361" s="240"/>
      <c r="BG361" s="238"/>
      <c r="BH361" s="238"/>
      <c r="BI361" s="238"/>
      <c r="BJ361" s="238"/>
      <c r="BK361" s="238"/>
      <c r="BL361" s="238"/>
      <c r="BM361" s="238"/>
      <c r="BN361" s="238"/>
      <c r="BO361" s="238"/>
      <c r="BP361" s="238"/>
      <c r="BQ361" s="239">
        <f t="shared" si="299"/>
        <v>0</v>
      </c>
      <c r="BR361" s="240"/>
      <c r="BS361" s="238"/>
      <c r="BT361" s="238"/>
      <c r="BU361" s="238"/>
      <c r="BV361" s="238"/>
      <c r="BW361" s="238"/>
      <c r="BX361" s="238"/>
      <c r="BY361" s="238"/>
      <c r="BZ361" s="238"/>
      <c r="CA361" s="238"/>
      <c r="CB361" s="238"/>
      <c r="CC361" s="239">
        <f t="shared" si="302"/>
        <v>0</v>
      </c>
      <c r="CD361" s="41" t="s">
        <v>54</v>
      </c>
    </row>
    <row r="362" spans="1:82" ht="30">
      <c r="A362" s="152"/>
      <c r="B362" s="75" t="s">
        <v>691</v>
      </c>
      <c r="C362" s="131" t="s">
        <v>692</v>
      </c>
      <c r="D362" s="132" t="s">
        <v>243</v>
      </c>
      <c r="E362" s="266">
        <v>1</v>
      </c>
      <c r="F362" s="289"/>
      <c r="G362" s="76">
        <f t="shared" si="301"/>
        <v>0</v>
      </c>
      <c r="H362" s="237"/>
      <c r="I362" s="239"/>
      <c r="J362" s="237"/>
      <c r="K362" s="238"/>
      <c r="L362" s="238"/>
      <c r="M362" s="238"/>
      <c r="N362" s="238"/>
      <c r="O362" s="238"/>
      <c r="P362" s="238"/>
      <c r="Q362" s="238"/>
      <c r="R362" s="238"/>
      <c r="S362" s="238"/>
      <c r="T362" s="238"/>
      <c r="U362" s="239">
        <f t="shared" si="295"/>
        <v>0</v>
      </c>
      <c r="V362" s="237"/>
      <c r="W362" s="238"/>
      <c r="X362" s="238"/>
      <c r="Y362" s="238"/>
      <c r="Z362" s="238"/>
      <c r="AA362" s="238"/>
      <c r="AB362" s="238"/>
      <c r="AC362" s="238"/>
      <c r="AD362" s="238"/>
      <c r="AE362" s="238"/>
      <c r="AF362" s="238"/>
      <c r="AG362" s="239">
        <f t="shared" si="296"/>
        <v>0</v>
      </c>
      <c r="AH362" s="240"/>
      <c r="AI362" s="238"/>
      <c r="AJ362" s="238"/>
      <c r="AK362" s="238"/>
      <c r="AL362" s="238"/>
      <c r="AM362" s="238"/>
      <c r="AN362" s="238"/>
      <c r="AO362" s="238"/>
      <c r="AP362" s="238"/>
      <c r="AQ362" s="238"/>
      <c r="AR362" s="238"/>
      <c r="AS362" s="239">
        <f t="shared" si="297"/>
        <v>0</v>
      </c>
      <c r="AT362" s="240"/>
      <c r="AU362" s="238"/>
      <c r="AV362" s="238"/>
      <c r="AW362" s="238"/>
      <c r="AX362" s="238"/>
      <c r="AY362" s="238"/>
      <c r="AZ362" s="238"/>
      <c r="BA362" s="238"/>
      <c r="BB362" s="238"/>
      <c r="BC362" s="238"/>
      <c r="BD362" s="238"/>
      <c r="BE362" s="239">
        <f t="shared" si="298"/>
        <v>0</v>
      </c>
      <c r="BF362" s="240"/>
      <c r="BG362" s="238"/>
      <c r="BH362" s="238"/>
      <c r="BI362" s="238"/>
      <c r="BJ362" s="238"/>
      <c r="BK362" s="238"/>
      <c r="BL362" s="238"/>
      <c r="BM362" s="238"/>
      <c r="BN362" s="238"/>
      <c r="BO362" s="238"/>
      <c r="BP362" s="238"/>
      <c r="BQ362" s="239">
        <f t="shared" si="299"/>
        <v>0</v>
      </c>
      <c r="BR362" s="240"/>
      <c r="BS362" s="238"/>
      <c r="BT362" s="238"/>
      <c r="BU362" s="238"/>
      <c r="BV362" s="238"/>
      <c r="BW362" s="238"/>
      <c r="BX362" s="238"/>
      <c r="BY362" s="238"/>
      <c r="BZ362" s="238"/>
      <c r="CA362" s="238"/>
      <c r="CB362" s="238"/>
      <c r="CC362" s="239">
        <f t="shared" si="302"/>
        <v>0</v>
      </c>
      <c r="CD362" s="41" t="s">
        <v>54</v>
      </c>
    </row>
    <row r="363" spans="1:82" ht="15">
      <c r="A363" s="152"/>
      <c r="B363" s="75" t="s">
        <v>693</v>
      </c>
      <c r="C363" s="131" t="s">
        <v>694</v>
      </c>
      <c r="D363" s="132" t="s">
        <v>545</v>
      </c>
      <c r="E363" s="266">
        <v>600</v>
      </c>
      <c r="F363" s="289"/>
      <c r="G363" s="76">
        <f t="shared" si="301"/>
        <v>0</v>
      </c>
      <c r="H363" s="237"/>
      <c r="I363" s="239"/>
      <c r="J363" s="237"/>
      <c r="K363" s="238"/>
      <c r="L363" s="238"/>
      <c r="M363" s="238"/>
      <c r="N363" s="238"/>
      <c r="O363" s="238"/>
      <c r="P363" s="238"/>
      <c r="Q363" s="238"/>
      <c r="R363" s="238"/>
      <c r="S363" s="238"/>
      <c r="T363" s="238"/>
      <c r="U363" s="239">
        <f t="shared" si="295"/>
        <v>0</v>
      </c>
      <c r="V363" s="237"/>
      <c r="W363" s="238"/>
      <c r="X363" s="238"/>
      <c r="Y363" s="238"/>
      <c r="Z363" s="238"/>
      <c r="AA363" s="238"/>
      <c r="AB363" s="238"/>
      <c r="AC363" s="238"/>
      <c r="AD363" s="238"/>
      <c r="AE363" s="238"/>
      <c r="AF363" s="238"/>
      <c r="AG363" s="239">
        <f t="shared" si="296"/>
        <v>0</v>
      </c>
      <c r="AH363" s="240"/>
      <c r="AI363" s="238"/>
      <c r="AJ363" s="238"/>
      <c r="AK363" s="238"/>
      <c r="AL363" s="238"/>
      <c r="AM363" s="238"/>
      <c r="AN363" s="238"/>
      <c r="AO363" s="238"/>
      <c r="AP363" s="238"/>
      <c r="AQ363" s="238"/>
      <c r="AR363" s="238"/>
      <c r="AS363" s="239">
        <f t="shared" si="297"/>
        <v>0</v>
      </c>
      <c r="AT363" s="240"/>
      <c r="AU363" s="238"/>
      <c r="AV363" s="238"/>
      <c r="AW363" s="238"/>
      <c r="AX363" s="238"/>
      <c r="AY363" s="238"/>
      <c r="AZ363" s="238"/>
      <c r="BA363" s="238"/>
      <c r="BB363" s="238"/>
      <c r="BC363" s="238"/>
      <c r="BD363" s="238"/>
      <c r="BE363" s="239">
        <f t="shared" si="298"/>
        <v>0</v>
      </c>
      <c r="BF363" s="240"/>
      <c r="BG363" s="238"/>
      <c r="BH363" s="238"/>
      <c r="BI363" s="238"/>
      <c r="BJ363" s="238"/>
      <c r="BK363" s="238"/>
      <c r="BL363" s="238"/>
      <c r="BM363" s="238"/>
      <c r="BN363" s="238"/>
      <c r="BO363" s="238"/>
      <c r="BP363" s="238"/>
      <c r="BQ363" s="239">
        <f t="shared" si="299"/>
        <v>0</v>
      </c>
      <c r="BR363" s="240"/>
      <c r="BS363" s="238"/>
      <c r="BT363" s="238"/>
      <c r="BU363" s="238"/>
      <c r="BV363" s="238"/>
      <c r="BW363" s="238"/>
      <c r="BX363" s="238"/>
      <c r="BY363" s="238"/>
      <c r="BZ363" s="238"/>
      <c r="CA363" s="238"/>
      <c r="CB363" s="238"/>
      <c r="CC363" s="239">
        <f t="shared" si="302"/>
        <v>0</v>
      </c>
      <c r="CD363" s="41" t="s">
        <v>54</v>
      </c>
    </row>
    <row r="364" spans="1:82" ht="15">
      <c r="A364" s="152"/>
      <c r="B364" s="75" t="s">
        <v>696</v>
      </c>
      <c r="C364" s="131" t="s">
        <v>697</v>
      </c>
      <c r="D364" s="132" t="s">
        <v>616</v>
      </c>
      <c r="E364" s="266">
        <v>200</v>
      </c>
      <c r="F364" s="289"/>
      <c r="G364" s="76">
        <f t="shared" si="301"/>
        <v>0</v>
      </c>
      <c r="H364" s="237"/>
      <c r="I364" s="239"/>
      <c r="J364" s="237"/>
      <c r="K364" s="238"/>
      <c r="L364" s="238"/>
      <c r="M364" s="238"/>
      <c r="N364" s="238"/>
      <c r="O364" s="238"/>
      <c r="P364" s="238"/>
      <c r="Q364" s="238"/>
      <c r="R364" s="238"/>
      <c r="S364" s="238"/>
      <c r="T364" s="238"/>
      <c r="U364" s="239">
        <f t="shared" si="295"/>
        <v>0</v>
      </c>
      <c r="V364" s="237"/>
      <c r="W364" s="238"/>
      <c r="X364" s="238"/>
      <c r="Y364" s="238"/>
      <c r="Z364" s="238"/>
      <c r="AA364" s="238"/>
      <c r="AB364" s="238"/>
      <c r="AC364" s="238"/>
      <c r="AD364" s="238"/>
      <c r="AE364" s="238"/>
      <c r="AF364" s="238"/>
      <c r="AG364" s="239">
        <f t="shared" si="296"/>
        <v>0</v>
      </c>
      <c r="AH364" s="240"/>
      <c r="AI364" s="238"/>
      <c r="AJ364" s="238"/>
      <c r="AK364" s="238"/>
      <c r="AL364" s="238"/>
      <c r="AM364" s="238"/>
      <c r="AN364" s="238"/>
      <c r="AO364" s="238"/>
      <c r="AP364" s="238"/>
      <c r="AQ364" s="238"/>
      <c r="AR364" s="238"/>
      <c r="AS364" s="239">
        <f t="shared" si="297"/>
        <v>0</v>
      </c>
      <c r="AT364" s="240"/>
      <c r="AU364" s="238"/>
      <c r="AV364" s="238"/>
      <c r="AW364" s="238"/>
      <c r="AX364" s="238"/>
      <c r="AY364" s="238"/>
      <c r="AZ364" s="238"/>
      <c r="BA364" s="238"/>
      <c r="BB364" s="238"/>
      <c r="BC364" s="238"/>
      <c r="BD364" s="238"/>
      <c r="BE364" s="239">
        <f t="shared" si="298"/>
        <v>0</v>
      </c>
      <c r="BF364" s="240"/>
      <c r="BG364" s="238"/>
      <c r="BH364" s="238"/>
      <c r="BI364" s="238"/>
      <c r="BJ364" s="238"/>
      <c r="BK364" s="238"/>
      <c r="BL364" s="238"/>
      <c r="BM364" s="238"/>
      <c r="BN364" s="238"/>
      <c r="BO364" s="238"/>
      <c r="BP364" s="238"/>
      <c r="BQ364" s="239">
        <f t="shared" si="299"/>
        <v>0</v>
      </c>
      <c r="BR364" s="240"/>
      <c r="BS364" s="238"/>
      <c r="BT364" s="238"/>
      <c r="BU364" s="238"/>
      <c r="BV364" s="238"/>
      <c r="BW364" s="238"/>
      <c r="BX364" s="238"/>
      <c r="BY364" s="238"/>
      <c r="BZ364" s="238"/>
      <c r="CA364" s="238"/>
      <c r="CB364" s="238"/>
      <c r="CC364" s="239">
        <f>G364-SUM(H364:CB364)</f>
        <v>0</v>
      </c>
      <c r="CD364" s="41" t="s">
        <v>54</v>
      </c>
    </row>
    <row r="365" spans="1:82" ht="15">
      <c r="A365" s="152"/>
      <c r="B365" s="75" t="s">
        <v>698</v>
      </c>
      <c r="C365" s="156" t="s">
        <v>699</v>
      </c>
      <c r="D365" s="132" t="s">
        <v>92</v>
      </c>
      <c r="E365" s="266">
        <v>1</v>
      </c>
      <c r="F365" s="223"/>
      <c r="G365" s="76">
        <f t="shared" si="301"/>
        <v>0</v>
      </c>
      <c r="H365" s="237"/>
      <c r="I365" s="239"/>
      <c r="J365" s="237"/>
      <c r="K365" s="238"/>
      <c r="L365" s="238"/>
      <c r="M365" s="238"/>
      <c r="N365" s="238"/>
      <c r="O365" s="238"/>
      <c r="P365" s="238"/>
      <c r="Q365" s="238"/>
      <c r="R365" s="238"/>
      <c r="S365" s="238"/>
      <c r="T365" s="238"/>
      <c r="U365" s="239">
        <f t="shared" si="295"/>
        <v>0</v>
      </c>
      <c r="V365" s="237"/>
      <c r="W365" s="238"/>
      <c r="X365" s="238"/>
      <c r="Y365" s="238"/>
      <c r="Z365" s="238"/>
      <c r="AA365" s="238"/>
      <c r="AB365" s="238"/>
      <c r="AC365" s="238"/>
      <c r="AD365" s="238"/>
      <c r="AE365" s="238"/>
      <c r="AF365" s="238"/>
      <c r="AG365" s="239">
        <f t="shared" si="296"/>
        <v>0</v>
      </c>
      <c r="AH365" s="240"/>
      <c r="AI365" s="238"/>
      <c r="AJ365" s="238"/>
      <c r="AK365" s="238"/>
      <c r="AL365" s="238"/>
      <c r="AM365" s="238"/>
      <c r="AN365" s="238"/>
      <c r="AO365" s="238"/>
      <c r="AP365" s="238"/>
      <c r="AQ365" s="238"/>
      <c r="AR365" s="238"/>
      <c r="AS365" s="239">
        <f t="shared" si="297"/>
        <v>0</v>
      </c>
      <c r="AT365" s="240"/>
      <c r="AU365" s="238"/>
      <c r="AV365" s="238"/>
      <c r="AW365" s="238"/>
      <c r="AX365" s="238"/>
      <c r="AY365" s="238"/>
      <c r="AZ365" s="238"/>
      <c r="BA365" s="238"/>
      <c r="BB365" s="238"/>
      <c r="BC365" s="238"/>
      <c r="BD365" s="238"/>
      <c r="BE365" s="239">
        <f t="shared" si="298"/>
        <v>0</v>
      </c>
      <c r="BF365" s="240"/>
      <c r="BG365" s="238"/>
      <c r="BH365" s="238"/>
      <c r="BI365" s="238"/>
      <c r="BJ365" s="238"/>
      <c r="BK365" s="238"/>
      <c r="BL365" s="238"/>
      <c r="BM365" s="238"/>
      <c r="BN365" s="238"/>
      <c r="BO365" s="238"/>
      <c r="BP365" s="238"/>
      <c r="BQ365" s="239">
        <f t="shared" si="299"/>
        <v>0</v>
      </c>
      <c r="BR365" s="240"/>
      <c r="BS365" s="238"/>
      <c r="BT365" s="238"/>
      <c r="BU365" s="238"/>
      <c r="BV365" s="238"/>
      <c r="BW365" s="238"/>
      <c r="BX365" s="238"/>
      <c r="BY365" s="238"/>
      <c r="BZ365" s="238"/>
      <c r="CA365" s="238"/>
      <c r="CB365" s="238"/>
      <c r="CC365" s="239">
        <f>G365-SUM(H365:CB365)</f>
        <v>0</v>
      </c>
      <c r="CD365" s="41" t="s">
        <v>54</v>
      </c>
    </row>
    <row r="366" spans="1:82" ht="15">
      <c r="A366" s="152"/>
      <c r="B366" s="75" t="s">
        <v>700</v>
      </c>
      <c r="C366" s="131" t="s">
        <v>577</v>
      </c>
      <c r="D366" s="132" t="s">
        <v>92</v>
      </c>
      <c r="E366" s="266">
        <v>1</v>
      </c>
      <c r="F366" s="223"/>
      <c r="G366" s="76">
        <f t="shared" si="301"/>
        <v>0</v>
      </c>
      <c r="H366" s="237"/>
      <c r="I366" s="239"/>
      <c r="J366" s="237"/>
      <c r="K366" s="238"/>
      <c r="L366" s="238"/>
      <c r="M366" s="238"/>
      <c r="N366" s="238"/>
      <c r="O366" s="238"/>
      <c r="P366" s="238"/>
      <c r="Q366" s="238"/>
      <c r="R366" s="238"/>
      <c r="S366" s="238"/>
      <c r="T366" s="238"/>
      <c r="U366" s="239">
        <f t="shared" si="295"/>
        <v>0</v>
      </c>
      <c r="V366" s="237"/>
      <c r="W366" s="238"/>
      <c r="X366" s="238"/>
      <c r="Y366" s="238"/>
      <c r="Z366" s="238"/>
      <c r="AA366" s="238"/>
      <c r="AB366" s="238"/>
      <c r="AC366" s="238"/>
      <c r="AD366" s="238"/>
      <c r="AE366" s="238"/>
      <c r="AF366" s="238"/>
      <c r="AG366" s="239">
        <f t="shared" si="296"/>
        <v>0</v>
      </c>
      <c r="AH366" s="240"/>
      <c r="AI366" s="238"/>
      <c r="AJ366" s="238"/>
      <c r="AK366" s="238"/>
      <c r="AL366" s="238"/>
      <c r="AM366" s="238"/>
      <c r="AN366" s="238"/>
      <c r="AO366" s="238"/>
      <c r="AP366" s="238"/>
      <c r="AQ366" s="238"/>
      <c r="AR366" s="238"/>
      <c r="AS366" s="239">
        <f t="shared" si="297"/>
        <v>0</v>
      </c>
      <c r="AT366" s="240"/>
      <c r="AU366" s="238"/>
      <c r="AV366" s="238"/>
      <c r="AW366" s="238"/>
      <c r="AX366" s="238"/>
      <c r="AY366" s="238"/>
      <c r="AZ366" s="238"/>
      <c r="BA366" s="238"/>
      <c r="BB366" s="238"/>
      <c r="BC366" s="238"/>
      <c r="BD366" s="238"/>
      <c r="BE366" s="239">
        <f t="shared" si="298"/>
        <v>0</v>
      </c>
      <c r="BF366" s="240"/>
      <c r="BG366" s="238"/>
      <c r="BH366" s="238"/>
      <c r="BI366" s="238"/>
      <c r="BJ366" s="238"/>
      <c r="BK366" s="238"/>
      <c r="BL366" s="238"/>
      <c r="BM366" s="238"/>
      <c r="BN366" s="238"/>
      <c r="BO366" s="238"/>
      <c r="BP366" s="238"/>
      <c r="BQ366" s="239">
        <f t="shared" si="299"/>
        <v>0</v>
      </c>
      <c r="BR366" s="240"/>
      <c r="BS366" s="238"/>
      <c r="BT366" s="238"/>
      <c r="BU366" s="238"/>
      <c r="BV366" s="238"/>
      <c r="BW366" s="238"/>
      <c r="BX366" s="238"/>
      <c r="BY366" s="238"/>
      <c r="BZ366" s="238"/>
      <c r="CA366" s="238"/>
      <c r="CB366" s="238"/>
      <c r="CC366" s="239">
        <f>G366-SUM(H366:CB366)</f>
        <v>0</v>
      </c>
      <c r="CD366" s="41" t="s">
        <v>54</v>
      </c>
    </row>
    <row r="367" spans="1:82" ht="15">
      <c r="A367" s="152"/>
      <c r="B367" s="75" t="s">
        <v>701</v>
      </c>
      <c r="C367" s="131" t="s">
        <v>611</v>
      </c>
      <c r="D367" s="132" t="s">
        <v>92</v>
      </c>
      <c r="E367" s="266">
        <v>1</v>
      </c>
      <c r="F367" s="223"/>
      <c r="G367" s="76">
        <f t="shared" si="301"/>
        <v>0</v>
      </c>
      <c r="H367" s="237"/>
      <c r="I367" s="239"/>
      <c r="J367" s="237"/>
      <c r="K367" s="238"/>
      <c r="L367" s="238"/>
      <c r="M367" s="238"/>
      <c r="N367" s="238"/>
      <c r="O367" s="238"/>
      <c r="P367" s="238"/>
      <c r="Q367" s="238"/>
      <c r="R367" s="238"/>
      <c r="S367" s="238"/>
      <c r="T367" s="238"/>
      <c r="U367" s="239">
        <f t="shared" si="295"/>
        <v>0</v>
      </c>
      <c r="V367" s="237"/>
      <c r="W367" s="238"/>
      <c r="X367" s="238"/>
      <c r="Y367" s="238"/>
      <c r="Z367" s="238"/>
      <c r="AA367" s="238"/>
      <c r="AB367" s="238"/>
      <c r="AC367" s="238"/>
      <c r="AD367" s="238"/>
      <c r="AE367" s="238"/>
      <c r="AF367" s="238"/>
      <c r="AG367" s="239">
        <f t="shared" si="296"/>
        <v>0</v>
      </c>
      <c r="AH367" s="240"/>
      <c r="AI367" s="238"/>
      <c r="AJ367" s="238"/>
      <c r="AK367" s="238"/>
      <c r="AL367" s="238"/>
      <c r="AM367" s="238"/>
      <c r="AN367" s="238"/>
      <c r="AO367" s="238"/>
      <c r="AP367" s="238"/>
      <c r="AQ367" s="238"/>
      <c r="AR367" s="238"/>
      <c r="AS367" s="239">
        <f t="shared" si="297"/>
        <v>0</v>
      </c>
      <c r="AT367" s="240"/>
      <c r="AU367" s="238"/>
      <c r="AV367" s="238"/>
      <c r="AW367" s="238"/>
      <c r="AX367" s="238"/>
      <c r="AY367" s="238"/>
      <c r="AZ367" s="238"/>
      <c r="BA367" s="238"/>
      <c r="BB367" s="238"/>
      <c r="BC367" s="238"/>
      <c r="BD367" s="238"/>
      <c r="BE367" s="239">
        <f t="shared" si="298"/>
        <v>0</v>
      </c>
      <c r="BF367" s="240"/>
      <c r="BG367" s="238"/>
      <c r="BH367" s="238"/>
      <c r="BI367" s="238"/>
      <c r="BJ367" s="238"/>
      <c r="BK367" s="238"/>
      <c r="BL367" s="238"/>
      <c r="BM367" s="238"/>
      <c r="BN367" s="238"/>
      <c r="BO367" s="238"/>
      <c r="BP367" s="238"/>
      <c r="BQ367" s="239">
        <f t="shared" si="299"/>
        <v>0</v>
      </c>
      <c r="BR367" s="240"/>
      <c r="BS367" s="238"/>
      <c r="BT367" s="238"/>
      <c r="BU367" s="238"/>
      <c r="BV367" s="238"/>
      <c r="BW367" s="238"/>
      <c r="BX367" s="238"/>
      <c r="BY367" s="238"/>
      <c r="BZ367" s="238"/>
      <c r="CA367" s="238"/>
      <c r="CB367" s="238"/>
      <c r="CC367" s="239">
        <f>G367-SUM(H367:CB367)</f>
        <v>0</v>
      </c>
      <c r="CD367" s="41" t="s">
        <v>54</v>
      </c>
    </row>
    <row r="368" spans="1:82" ht="15">
      <c r="A368" s="152"/>
      <c r="B368" s="103" t="s">
        <v>702</v>
      </c>
      <c r="C368" s="286" t="s">
        <v>703</v>
      </c>
      <c r="D368" s="132"/>
      <c r="E368" s="266"/>
      <c r="F368" s="231"/>
      <c r="G368" s="76"/>
      <c r="H368" s="237"/>
      <c r="I368" s="239"/>
      <c r="J368" s="237"/>
      <c r="K368" s="238"/>
      <c r="L368" s="238"/>
      <c r="M368" s="238"/>
      <c r="N368" s="238"/>
      <c r="O368" s="238"/>
      <c r="P368" s="238"/>
      <c r="Q368" s="238"/>
      <c r="R368" s="238"/>
      <c r="S368" s="238"/>
      <c r="T368" s="238"/>
      <c r="U368" s="239"/>
      <c r="V368" s="237"/>
      <c r="W368" s="238"/>
      <c r="X368" s="238"/>
      <c r="Y368" s="238"/>
      <c r="Z368" s="238"/>
      <c r="AA368" s="238"/>
      <c r="AB368" s="238"/>
      <c r="AC368" s="238"/>
      <c r="AD368" s="238"/>
      <c r="AE368" s="238"/>
      <c r="AF368" s="238"/>
      <c r="AG368" s="239"/>
      <c r="AH368" s="240"/>
      <c r="AI368" s="238"/>
      <c r="AJ368" s="238"/>
      <c r="AK368" s="238"/>
      <c r="AL368" s="238"/>
      <c r="AM368" s="238"/>
      <c r="AN368" s="238"/>
      <c r="AO368" s="238"/>
      <c r="AP368" s="238"/>
      <c r="AQ368" s="238"/>
      <c r="AR368" s="238"/>
      <c r="AS368" s="239"/>
      <c r="AT368" s="240"/>
      <c r="AU368" s="238"/>
      <c r="AV368" s="238"/>
      <c r="AW368" s="238"/>
      <c r="AX368" s="238"/>
      <c r="AY368" s="238"/>
      <c r="AZ368" s="238"/>
      <c r="BA368" s="238"/>
      <c r="BB368" s="238"/>
      <c r="BC368" s="238"/>
      <c r="BD368" s="238"/>
      <c r="BE368" s="239"/>
      <c r="BF368" s="240"/>
      <c r="BG368" s="238"/>
      <c r="BH368" s="238"/>
      <c r="BI368" s="238"/>
      <c r="BJ368" s="238"/>
      <c r="BK368" s="238"/>
      <c r="BL368" s="238"/>
      <c r="BM368" s="238"/>
      <c r="BN368" s="238"/>
      <c r="BO368" s="238"/>
      <c r="BP368" s="238"/>
      <c r="BQ368" s="239"/>
      <c r="BR368" s="240"/>
      <c r="BS368" s="238"/>
      <c r="BT368" s="238"/>
      <c r="BU368" s="238"/>
      <c r="BV368" s="238"/>
      <c r="BW368" s="238"/>
      <c r="BX368" s="238"/>
      <c r="BY368" s="238"/>
      <c r="BZ368" s="238"/>
      <c r="CA368" s="238"/>
      <c r="CB368" s="238"/>
      <c r="CC368" s="239"/>
      <c r="CD368" s="41"/>
    </row>
    <row r="369" spans="1:82" ht="15">
      <c r="A369" s="152"/>
      <c r="B369" s="75" t="s">
        <v>704</v>
      </c>
      <c r="C369" s="131" t="s">
        <v>328</v>
      </c>
      <c r="D369" s="132" t="s">
        <v>243</v>
      </c>
      <c r="E369" s="266">
        <v>12</v>
      </c>
      <c r="F369" s="289"/>
      <c r="G369" s="76">
        <f t="shared" si="301"/>
        <v>0</v>
      </c>
      <c r="H369" s="237"/>
      <c r="I369" s="239"/>
      <c r="J369" s="237"/>
      <c r="K369" s="238"/>
      <c r="L369" s="238"/>
      <c r="M369" s="238"/>
      <c r="N369" s="238"/>
      <c r="O369" s="238"/>
      <c r="P369" s="238"/>
      <c r="Q369" s="238"/>
      <c r="R369" s="238"/>
      <c r="S369" s="238"/>
      <c r="T369" s="238"/>
      <c r="U369" s="239">
        <f t="shared" si="295"/>
        <v>0</v>
      </c>
      <c r="V369" s="237"/>
      <c r="W369" s="238"/>
      <c r="X369" s="238"/>
      <c r="Y369" s="238"/>
      <c r="Z369" s="238"/>
      <c r="AA369" s="238"/>
      <c r="AB369" s="238"/>
      <c r="AC369" s="238"/>
      <c r="AD369" s="238"/>
      <c r="AE369" s="238"/>
      <c r="AF369" s="238"/>
      <c r="AG369" s="239">
        <f t="shared" si="296"/>
        <v>0</v>
      </c>
      <c r="AH369" s="240"/>
      <c r="AI369" s="238"/>
      <c r="AJ369" s="238"/>
      <c r="AK369" s="238"/>
      <c r="AL369" s="238"/>
      <c r="AM369" s="238"/>
      <c r="AN369" s="238"/>
      <c r="AO369" s="238"/>
      <c r="AP369" s="238"/>
      <c r="AQ369" s="238"/>
      <c r="AR369" s="238"/>
      <c r="AS369" s="239">
        <f t="shared" si="297"/>
        <v>0</v>
      </c>
      <c r="AT369" s="240"/>
      <c r="AU369" s="238"/>
      <c r="AV369" s="238"/>
      <c r="AW369" s="238"/>
      <c r="AX369" s="238"/>
      <c r="AY369" s="238"/>
      <c r="AZ369" s="238"/>
      <c r="BA369" s="238"/>
      <c r="BB369" s="238"/>
      <c r="BC369" s="238"/>
      <c r="BD369" s="238"/>
      <c r="BE369" s="239">
        <f t="shared" si="298"/>
        <v>0</v>
      </c>
      <c r="BF369" s="240"/>
      <c r="BG369" s="238"/>
      <c r="BH369" s="238"/>
      <c r="BI369" s="238"/>
      <c r="BJ369" s="238"/>
      <c r="BK369" s="238"/>
      <c r="BL369" s="238"/>
      <c r="BM369" s="238"/>
      <c r="BN369" s="238"/>
      <c r="BO369" s="238"/>
      <c r="BP369" s="238"/>
      <c r="BQ369" s="239">
        <f t="shared" si="299"/>
        <v>0</v>
      </c>
      <c r="BR369" s="240"/>
      <c r="BS369" s="238"/>
      <c r="BT369" s="238"/>
      <c r="BU369" s="238"/>
      <c r="BV369" s="238"/>
      <c r="BW369" s="238"/>
      <c r="BX369" s="238"/>
      <c r="BY369" s="238"/>
      <c r="BZ369" s="238"/>
      <c r="CA369" s="238"/>
      <c r="CB369" s="238"/>
      <c r="CC369" s="239">
        <f>G369-SUM(H369:CB369)</f>
        <v>0</v>
      </c>
      <c r="CD369" s="41" t="s">
        <v>54</v>
      </c>
    </row>
    <row r="370" spans="1:82" ht="15">
      <c r="A370" s="152"/>
      <c r="B370" s="75" t="s">
        <v>705</v>
      </c>
      <c r="C370" s="131" t="s">
        <v>706</v>
      </c>
      <c r="D370" s="132" t="s">
        <v>243</v>
      </c>
      <c r="E370" s="266">
        <v>4</v>
      </c>
      <c r="F370" s="289"/>
      <c r="G370" s="76">
        <f t="shared" si="301"/>
        <v>0</v>
      </c>
      <c r="H370" s="237"/>
      <c r="I370" s="239"/>
      <c r="J370" s="237"/>
      <c r="K370" s="238"/>
      <c r="L370" s="238"/>
      <c r="M370" s="238"/>
      <c r="N370" s="238"/>
      <c r="O370" s="238"/>
      <c r="P370" s="238"/>
      <c r="Q370" s="238"/>
      <c r="R370" s="238"/>
      <c r="S370" s="238"/>
      <c r="T370" s="238"/>
      <c r="U370" s="239">
        <f t="shared" si="295"/>
        <v>0</v>
      </c>
      <c r="V370" s="237"/>
      <c r="W370" s="238"/>
      <c r="X370" s="238"/>
      <c r="Y370" s="238"/>
      <c r="Z370" s="238"/>
      <c r="AA370" s="238"/>
      <c r="AB370" s="238"/>
      <c r="AC370" s="238"/>
      <c r="AD370" s="238"/>
      <c r="AE370" s="238"/>
      <c r="AF370" s="238"/>
      <c r="AG370" s="239">
        <f t="shared" si="296"/>
        <v>0</v>
      </c>
      <c r="AH370" s="240"/>
      <c r="AI370" s="238"/>
      <c r="AJ370" s="238"/>
      <c r="AK370" s="238"/>
      <c r="AL370" s="238"/>
      <c r="AM370" s="238"/>
      <c r="AN370" s="238"/>
      <c r="AO370" s="238"/>
      <c r="AP370" s="238"/>
      <c r="AQ370" s="238"/>
      <c r="AR370" s="238"/>
      <c r="AS370" s="239">
        <f t="shared" si="297"/>
        <v>0</v>
      </c>
      <c r="AT370" s="240"/>
      <c r="AU370" s="238"/>
      <c r="AV370" s="238"/>
      <c r="AW370" s="238"/>
      <c r="AX370" s="238"/>
      <c r="AY370" s="238"/>
      <c r="AZ370" s="238"/>
      <c r="BA370" s="238"/>
      <c r="BB370" s="238"/>
      <c r="BC370" s="238"/>
      <c r="BD370" s="238"/>
      <c r="BE370" s="239">
        <f t="shared" si="298"/>
        <v>0</v>
      </c>
      <c r="BF370" s="240"/>
      <c r="BG370" s="238"/>
      <c r="BH370" s="238"/>
      <c r="BI370" s="238"/>
      <c r="BJ370" s="238"/>
      <c r="BK370" s="238"/>
      <c r="BL370" s="238"/>
      <c r="BM370" s="238"/>
      <c r="BN370" s="238"/>
      <c r="BO370" s="238"/>
      <c r="BP370" s="238"/>
      <c r="BQ370" s="239">
        <f t="shared" si="299"/>
        <v>0</v>
      </c>
      <c r="BR370" s="240"/>
      <c r="BS370" s="238"/>
      <c r="BT370" s="238"/>
      <c r="BU370" s="238"/>
      <c r="BV370" s="238"/>
      <c r="BW370" s="238"/>
      <c r="BX370" s="238"/>
      <c r="BY370" s="238"/>
      <c r="BZ370" s="238"/>
      <c r="CA370" s="238"/>
      <c r="CB370" s="238"/>
      <c r="CC370" s="239">
        <f>G370-SUM(H370:CB370)</f>
        <v>0</v>
      </c>
      <c r="CD370" s="41" t="s">
        <v>54</v>
      </c>
    </row>
    <row r="371" spans="1:82" ht="15">
      <c r="A371" s="152"/>
      <c r="B371" s="103" t="s">
        <v>707</v>
      </c>
      <c r="C371" s="286" t="s">
        <v>708</v>
      </c>
      <c r="D371" s="132"/>
      <c r="E371" s="266"/>
      <c r="F371" s="231"/>
      <c r="G371" s="76"/>
      <c r="H371" s="237"/>
      <c r="I371" s="239"/>
      <c r="J371" s="237"/>
      <c r="K371" s="238"/>
      <c r="L371" s="238"/>
      <c r="M371" s="238"/>
      <c r="N371" s="238"/>
      <c r="O371" s="238"/>
      <c r="P371" s="238"/>
      <c r="Q371" s="238"/>
      <c r="R371" s="238"/>
      <c r="S371" s="238"/>
      <c r="T371" s="238"/>
      <c r="U371" s="239"/>
      <c r="V371" s="237"/>
      <c r="W371" s="238"/>
      <c r="X371" s="238"/>
      <c r="Y371" s="238"/>
      <c r="Z371" s="238"/>
      <c r="AA371" s="238"/>
      <c r="AB371" s="238"/>
      <c r="AC371" s="238"/>
      <c r="AD371" s="238"/>
      <c r="AE371" s="238"/>
      <c r="AF371" s="238"/>
      <c r="AG371" s="239"/>
      <c r="AH371" s="240"/>
      <c r="AI371" s="238"/>
      <c r="AJ371" s="238"/>
      <c r="AK371" s="238"/>
      <c r="AL371" s="238"/>
      <c r="AM371" s="238"/>
      <c r="AN371" s="238"/>
      <c r="AO371" s="238"/>
      <c r="AP371" s="238"/>
      <c r="AQ371" s="238"/>
      <c r="AR371" s="238"/>
      <c r="AS371" s="239"/>
      <c r="AT371" s="240"/>
      <c r="AU371" s="238"/>
      <c r="AV371" s="238"/>
      <c r="AW371" s="238"/>
      <c r="AX371" s="238"/>
      <c r="AY371" s="238"/>
      <c r="AZ371" s="238"/>
      <c r="BA371" s="238"/>
      <c r="BB371" s="238"/>
      <c r="BC371" s="238"/>
      <c r="BD371" s="238"/>
      <c r="BE371" s="239"/>
      <c r="BF371" s="240"/>
      <c r="BG371" s="238"/>
      <c r="BH371" s="238"/>
      <c r="BI371" s="238"/>
      <c r="BJ371" s="238"/>
      <c r="BK371" s="238"/>
      <c r="BL371" s="238"/>
      <c r="BM371" s="238"/>
      <c r="BN371" s="238"/>
      <c r="BO371" s="238"/>
      <c r="BP371" s="238"/>
      <c r="BQ371" s="239"/>
      <c r="BR371" s="240"/>
      <c r="BS371" s="238"/>
      <c r="BT371" s="238"/>
      <c r="BU371" s="238"/>
      <c r="BV371" s="238"/>
      <c r="BW371" s="238"/>
      <c r="BX371" s="238"/>
      <c r="BY371" s="238"/>
      <c r="BZ371" s="238"/>
      <c r="CA371" s="238"/>
      <c r="CB371" s="238"/>
      <c r="CC371" s="239"/>
      <c r="CD371" s="41"/>
    </row>
    <row r="372" spans="1:82" ht="15">
      <c r="A372" s="152"/>
      <c r="B372" s="75" t="s">
        <v>709</v>
      </c>
      <c r="C372" s="131" t="s">
        <v>710</v>
      </c>
      <c r="D372" s="132" t="s">
        <v>631</v>
      </c>
      <c r="E372" s="266">
        <v>10</v>
      </c>
      <c r="F372" s="289"/>
      <c r="G372" s="76">
        <f t="shared" ref="G372:G427" si="303">+E372*F372</f>
        <v>0</v>
      </c>
      <c r="H372" s="237"/>
      <c r="I372" s="239"/>
      <c r="J372" s="237"/>
      <c r="K372" s="238"/>
      <c r="L372" s="238"/>
      <c r="M372" s="238"/>
      <c r="N372" s="238"/>
      <c r="O372" s="238"/>
      <c r="P372" s="238"/>
      <c r="Q372" s="238"/>
      <c r="R372" s="238"/>
      <c r="S372" s="238"/>
      <c r="T372" s="238"/>
      <c r="U372" s="239">
        <f t="shared" ref="U372:U427" si="304">G372/6</f>
        <v>0</v>
      </c>
      <c r="V372" s="237"/>
      <c r="W372" s="238"/>
      <c r="X372" s="238"/>
      <c r="Y372" s="238"/>
      <c r="Z372" s="238"/>
      <c r="AA372" s="238"/>
      <c r="AB372" s="238"/>
      <c r="AC372" s="238"/>
      <c r="AD372" s="238"/>
      <c r="AE372" s="238"/>
      <c r="AF372" s="238"/>
      <c r="AG372" s="239">
        <f t="shared" ref="AG372:AG427" si="305">G372/6</f>
        <v>0</v>
      </c>
      <c r="AH372" s="240"/>
      <c r="AI372" s="238"/>
      <c r="AJ372" s="238"/>
      <c r="AK372" s="238"/>
      <c r="AL372" s="238"/>
      <c r="AM372" s="238"/>
      <c r="AN372" s="238"/>
      <c r="AO372" s="238"/>
      <c r="AP372" s="238"/>
      <c r="AQ372" s="238"/>
      <c r="AR372" s="238"/>
      <c r="AS372" s="239">
        <f t="shared" ref="AS372:AS427" si="306">G372/6</f>
        <v>0</v>
      </c>
      <c r="AT372" s="240"/>
      <c r="AU372" s="238"/>
      <c r="AV372" s="238"/>
      <c r="AW372" s="238"/>
      <c r="AX372" s="238"/>
      <c r="AY372" s="238"/>
      <c r="AZ372" s="238"/>
      <c r="BA372" s="238"/>
      <c r="BB372" s="238"/>
      <c r="BC372" s="238"/>
      <c r="BD372" s="238"/>
      <c r="BE372" s="239">
        <f t="shared" ref="BE372:BE427" si="307">G372/6</f>
        <v>0</v>
      </c>
      <c r="BF372" s="240"/>
      <c r="BG372" s="238"/>
      <c r="BH372" s="238"/>
      <c r="BI372" s="238"/>
      <c r="BJ372" s="238"/>
      <c r="BK372" s="238"/>
      <c r="BL372" s="238"/>
      <c r="BM372" s="238"/>
      <c r="BN372" s="238"/>
      <c r="BO372" s="238"/>
      <c r="BP372" s="238"/>
      <c r="BQ372" s="239">
        <f t="shared" ref="BQ372:BQ427" si="308">G372/6</f>
        <v>0</v>
      </c>
      <c r="BR372" s="240"/>
      <c r="BS372" s="238"/>
      <c r="BT372" s="238"/>
      <c r="BU372" s="238"/>
      <c r="BV372" s="238"/>
      <c r="BW372" s="238"/>
      <c r="BX372" s="238"/>
      <c r="BY372" s="238"/>
      <c r="BZ372" s="238"/>
      <c r="CA372" s="238"/>
      <c r="CB372" s="238"/>
      <c r="CC372" s="239">
        <f t="shared" ref="CC372:CC427" si="309">G372-SUM(H372:CB372)</f>
        <v>0</v>
      </c>
      <c r="CD372" s="41" t="s">
        <v>54</v>
      </c>
    </row>
    <row r="373" spans="1:82" ht="15">
      <c r="A373" s="152"/>
      <c r="B373" s="75" t="s">
        <v>711</v>
      </c>
      <c r="C373" s="131" t="s">
        <v>712</v>
      </c>
      <c r="D373" s="132" t="s">
        <v>631</v>
      </c>
      <c r="E373" s="266">
        <v>10</v>
      </c>
      <c r="F373" s="289"/>
      <c r="G373" s="76">
        <f t="shared" si="303"/>
        <v>0</v>
      </c>
      <c r="H373" s="237"/>
      <c r="I373" s="239"/>
      <c r="J373" s="237"/>
      <c r="K373" s="238"/>
      <c r="L373" s="238"/>
      <c r="M373" s="238"/>
      <c r="N373" s="238"/>
      <c r="O373" s="238"/>
      <c r="P373" s="238"/>
      <c r="Q373" s="238"/>
      <c r="R373" s="238"/>
      <c r="S373" s="238"/>
      <c r="T373" s="238"/>
      <c r="U373" s="239">
        <f t="shared" si="304"/>
        <v>0</v>
      </c>
      <c r="V373" s="237"/>
      <c r="W373" s="238"/>
      <c r="X373" s="238"/>
      <c r="Y373" s="238"/>
      <c r="Z373" s="238"/>
      <c r="AA373" s="238"/>
      <c r="AB373" s="238"/>
      <c r="AC373" s="238"/>
      <c r="AD373" s="238"/>
      <c r="AE373" s="238"/>
      <c r="AF373" s="238"/>
      <c r="AG373" s="239">
        <f t="shared" si="305"/>
        <v>0</v>
      </c>
      <c r="AH373" s="240"/>
      <c r="AI373" s="238"/>
      <c r="AJ373" s="238"/>
      <c r="AK373" s="238"/>
      <c r="AL373" s="238"/>
      <c r="AM373" s="238"/>
      <c r="AN373" s="238"/>
      <c r="AO373" s="238"/>
      <c r="AP373" s="238"/>
      <c r="AQ373" s="238"/>
      <c r="AR373" s="238"/>
      <c r="AS373" s="239">
        <f t="shared" si="306"/>
        <v>0</v>
      </c>
      <c r="AT373" s="240"/>
      <c r="AU373" s="238"/>
      <c r="AV373" s="238"/>
      <c r="AW373" s="238"/>
      <c r="AX373" s="238"/>
      <c r="AY373" s="238"/>
      <c r="AZ373" s="238"/>
      <c r="BA373" s="238"/>
      <c r="BB373" s="238"/>
      <c r="BC373" s="238"/>
      <c r="BD373" s="238"/>
      <c r="BE373" s="239">
        <f t="shared" si="307"/>
        <v>0</v>
      </c>
      <c r="BF373" s="240"/>
      <c r="BG373" s="238"/>
      <c r="BH373" s="238"/>
      <c r="BI373" s="238"/>
      <c r="BJ373" s="238"/>
      <c r="BK373" s="238"/>
      <c r="BL373" s="238"/>
      <c r="BM373" s="238"/>
      <c r="BN373" s="238"/>
      <c r="BO373" s="238"/>
      <c r="BP373" s="238"/>
      <c r="BQ373" s="239">
        <f t="shared" si="308"/>
        <v>0</v>
      </c>
      <c r="BR373" s="240"/>
      <c r="BS373" s="238"/>
      <c r="BT373" s="238"/>
      <c r="BU373" s="238"/>
      <c r="BV373" s="238"/>
      <c r="BW373" s="238"/>
      <c r="BX373" s="238"/>
      <c r="BY373" s="238"/>
      <c r="BZ373" s="238"/>
      <c r="CA373" s="238"/>
      <c r="CB373" s="238"/>
      <c r="CC373" s="239">
        <f t="shared" si="309"/>
        <v>0</v>
      </c>
      <c r="CD373" s="41" t="s">
        <v>54</v>
      </c>
    </row>
    <row r="374" spans="1:82" ht="15">
      <c r="A374" s="152"/>
      <c r="B374" s="75" t="s">
        <v>713</v>
      </c>
      <c r="C374" s="131" t="s">
        <v>714</v>
      </c>
      <c r="D374" s="132" t="s">
        <v>631</v>
      </c>
      <c r="E374" s="266">
        <v>10</v>
      </c>
      <c r="F374" s="289"/>
      <c r="G374" s="76">
        <f t="shared" si="303"/>
        <v>0</v>
      </c>
      <c r="H374" s="237"/>
      <c r="I374" s="239"/>
      <c r="J374" s="237"/>
      <c r="K374" s="238"/>
      <c r="L374" s="238"/>
      <c r="M374" s="238"/>
      <c r="N374" s="238"/>
      <c r="O374" s="238"/>
      <c r="P374" s="238"/>
      <c r="Q374" s="238"/>
      <c r="R374" s="238"/>
      <c r="S374" s="238"/>
      <c r="T374" s="238"/>
      <c r="U374" s="239">
        <f t="shared" si="304"/>
        <v>0</v>
      </c>
      <c r="V374" s="237"/>
      <c r="W374" s="238"/>
      <c r="X374" s="238"/>
      <c r="Y374" s="238"/>
      <c r="Z374" s="238"/>
      <c r="AA374" s="238"/>
      <c r="AB374" s="238"/>
      <c r="AC374" s="238"/>
      <c r="AD374" s="238"/>
      <c r="AE374" s="238"/>
      <c r="AF374" s="238"/>
      <c r="AG374" s="239">
        <f t="shared" si="305"/>
        <v>0</v>
      </c>
      <c r="AH374" s="240"/>
      <c r="AI374" s="238"/>
      <c r="AJ374" s="238"/>
      <c r="AK374" s="238"/>
      <c r="AL374" s="238"/>
      <c r="AM374" s="238"/>
      <c r="AN374" s="238"/>
      <c r="AO374" s="238"/>
      <c r="AP374" s="238"/>
      <c r="AQ374" s="238"/>
      <c r="AR374" s="238"/>
      <c r="AS374" s="239">
        <f t="shared" si="306"/>
        <v>0</v>
      </c>
      <c r="AT374" s="240"/>
      <c r="AU374" s="238"/>
      <c r="AV374" s="238"/>
      <c r="AW374" s="238"/>
      <c r="AX374" s="238"/>
      <c r="AY374" s="238"/>
      <c r="AZ374" s="238"/>
      <c r="BA374" s="238"/>
      <c r="BB374" s="238"/>
      <c r="BC374" s="238"/>
      <c r="BD374" s="238"/>
      <c r="BE374" s="239">
        <f t="shared" si="307"/>
        <v>0</v>
      </c>
      <c r="BF374" s="240"/>
      <c r="BG374" s="238"/>
      <c r="BH374" s="238"/>
      <c r="BI374" s="238"/>
      <c r="BJ374" s="238"/>
      <c r="BK374" s="238"/>
      <c r="BL374" s="238"/>
      <c r="BM374" s="238"/>
      <c r="BN374" s="238"/>
      <c r="BO374" s="238"/>
      <c r="BP374" s="238"/>
      <c r="BQ374" s="239">
        <f t="shared" si="308"/>
        <v>0</v>
      </c>
      <c r="BR374" s="240"/>
      <c r="BS374" s="238"/>
      <c r="BT374" s="238"/>
      <c r="BU374" s="238"/>
      <c r="BV374" s="238"/>
      <c r="BW374" s="238"/>
      <c r="BX374" s="238"/>
      <c r="BY374" s="238"/>
      <c r="BZ374" s="238"/>
      <c r="CA374" s="238"/>
      <c r="CB374" s="238"/>
      <c r="CC374" s="239">
        <f t="shared" si="309"/>
        <v>0</v>
      </c>
      <c r="CD374" s="41" t="s">
        <v>54</v>
      </c>
    </row>
    <row r="375" spans="1:82" ht="15">
      <c r="A375" s="152"/>
      <c r="B375" s="75" t="s">
        <v>715</v>
      </c>
      <c r="C375" s="131" t="s">
        <v>716</v>
      </c>
      <c r="D375" s="132" t="s">
        <v>631</v>
      </c>
      <c r="E375" s="266">
        <v>10</v>
      </c>
      <c r="F375" s="289"/>
      <c r="G375" s="76">
        <f t="shared" si="303"/>
        <v>0</v>
      </c>
      <c r="H375" s="237"/>
      <c r="I375" s="239"/>
      <c r="J375" s="237"/>
      <c r="K375" s="238"/>
      <c r="L375" s="238"/>
      <c r="M375" s="238"/>
      <c r="N375" s="238"/>
      <c r="O375" s="238"/>
      <c r="P375" s="238"/>
      <c r="Q375" s="238"/>
      <c r="R375" s="238"/>
      <c r="S375" s="238"/>
      <c r="T375" s="238"/>
      <c r="U375" s="239">
        <f t="shared" si="304"/>
        <v>0</v>
      </c>
      <c r="V375" s="237"/>
      <c r="W375" s="238"/>
      <c r="X375" s="238"/>
      <c r="Y375" s="238"/>
      <c r="Z375" s="238"/>
      <c r="AA375" s="238"/>
      <c r="AB375" s="238"/>
      <c r="AC375" s="238"/>
      <c r="AD375" s="238"/>
      <c r="AE375" s="238"/>
      <c r="AF375" s="238"/>
      <c r="AG375" s="239">
        <f t="shared" si="305"/>
        <v>0</v>
      </c>
      <c r="AH375" s="240"/>
      <c r="AI375" s="238"/>
      <c r="AJ375" s="238"/>
      <c r="AK375" s="238"/>
      <c r="AL375" s="238"/>
      <c r="AM375" s="238"/>
      <c r="AN375" s="238"/>
      <c r="AO375" s="238"/>
      <c r="AP375" s="238"/>
      <c r="AQ375" s="238"/>
      <c r="AR375" s="238"/>
      <c r="AS375" s="239">
        <f t="shared" si="306"/>
        <v>0</v>
      </c>
      <c r="AT375" s="240"/>
      <c r="AU375" s="238"/>
      <c r="AV375" s="238"/>
      <c r="AW375" s="238"/>
      <c r="AX375" s="238"/>
      <c r="AY375" s="238"/>
      <c r="AZ375" s="238"/>
      <c r="BA375" s="238"/>
      <c r="BB375" s="238"/>
      <c r="BC375" s="238"/>
      <c r="BD375" s="238"/>
      <c r="BE375" s="239">
        <f t="shared" si="307"/>
        <v>0</v>
      </c>
      <c r="BF375" s="240"/>
      <c r="BG375" s="238"/>
      <c r="BH375" s="238"/>
      <c r="BI375" s="238"/>
      <c r="BJ375" s="238"/>
      <c r="BK375" s="238"/>
      <c r="BL375" s="238"/>
      <c r="BM375" s="238"/>
      <c r="BN375" s="238"/>
      <c r="BO375" s="238"/>
      <c r="BP375" s="238"/>
      <c r="BQ375" s="239">
        <f t="shared" si="308"/>
        <v>0</v>
      </c>
      <c r="BR375" s="240"/>
      <c r="BS375" s="238"/>
      <c r="BT375" s="238"/>
      <c r="BU375" s="238"/>
      <c r="BV375" s="238"/>
      <c r="BW375" s="238"/>
      <c r="BX375" s="238"/>
      <c r="BY375" s="238"/>
      <c r="BZ375" s="238"/>
      <c r="CA375" s="238"/>
      <c r="CB375" s="238"/>
      <c r="CC375" s="239">
        <f t="shared" si="309"/>
        <v>0</v>
      </c>
      <c r="CD375" s="41" t="s">
        <v>54</v>
      </c>
    </row>
    <row r="376" spans="1:82" ht="15">
      <c r="A376" s="152"/>
      <c r="B376" s="103" t="s">
        <v>717</v>
      </c>
      <c r="C376" s="286" t="s">
        <v>718</v>
      </c>
      <c r="D376" s="132"/>
      <c r="E376" s="266"/>
      <c r="F376" s="231"/>
      <c r="G376" s="76"/>
      <c r="H376" s="237"/>
      <c r="I376" s="239"/>
      <c r="J376" s="237"/>
      <c r="K376" s="238"/>
      <c r="L376" s="238"/>
      <c r="M376" s="238"/>
      <c r="N376" s="238"/>
      <c r="O376" s="238"/>
      <c r="P376" s="238"/>
      <c r="Q376" s="238"/>
      <c r="R376" s="238"/>
      <c r="S376" s="238"/>
      <c r="T376" s="238"/>
      <c r="U376" s="239"/>
      <c r="V376" s="237"/>
      <c r="W376" s="238"/>
      <c r="X376" s="238"/>
      <c r="Y376" s="238"/>
      <c r="Z376" s="238"/>
      <c r="AA376" s="238"/>
      <c r="AB376" s="238"/>
      <c r="AC376" s="238"/>
      <c r="AD376" s="238"/>
      <c r="AE376" s="238"/>
      <c r="AF376" s="238"/>
      <c r="AG376" s="239"/>
      <c r="AH376" s="240"/>
      <c r="AI376" s="238"/>
      <c r="AJ376" s="238"/>
      <c r="AK376" s="238"/>
      <c r="AL376" s="238"/>
      <c r="AM376" s="238"/>
      <c r="AN376" s="238"/>
      <c r="AO376" s="238"/>
      <c r="AP376" s="238"/>
      <c r="AQ376" s="238"/>
      <c r="AR376" s="238"/>
      <c r="AS376" s="239"/>
      <c r="AT376" s="240"/>
      <c r="AU376" s="238"/>
      <c r="AV376" s="238"/>
      <c r="AW376" s="238"/>
      <c r="AX376" s="238"/>
      <c r="AY376" s="238"/>
      <c r="AZ376" s="238"/>
      <c r="BA376" s="238"/>
      <c r="BB376" s="238"/>
      <c r="BC376" s="238"/>
      <c r="BD376" s="238"/>
      <c r="BE376" s="239"/>
      <c r="BF376" s="240"/>
      <c r="BG376" s="238"/>
      <c r="BH376" s="238"/>
      <c r="BI376" s="238"/>
      <c r="BJ376" s="238"/>
      <c r="BK376" s="238"/>
      <c r="BL376" s="238"/>
      <c r="BM376" s="238"/>
      <c r="BN376" s="238"/>
      <c r="BO376" s="238"/>
      <c r="BP376" s="238"/>
      <c r="BQ376" s="239"/>
      <c r="BR376" s="240"/>
      <c r="BS376" s="238"/>
      <c r="BT376" s="238"/>
      <c r="BU376" s="238"/>
      <c r="BV376" s="238"/>
      <c r="BW376" s="238"/>
      <c r="BX376" s="238"/>
      <c r="BY376" s="238"/>
      <c r="BZ376" s="238"/>
      <c r="CA376" s="238"/>
      <c r="CB376" s="238"/>
      <c r="CC376" s="239"/>
      <c r="CD376" s="41"/>
    </row>
    <row r="377" spans="1:82" ht="15">
      <c r="A377" s="152"/>
      <c r="B377" s="75" t="s">
        <v>719</v>
      </c>
      <c r="C377" s="131" t="s">
        <v>720</v>
      </c>
      <c r="D377" s="132" t="s">
        <v>631</v>
      </c>
      <c r="E377" s="266">
        <v>25</v>
      </c>
      <c r="F377" s="289"/>
      <c r="G377" s="76">
        <f t="shared" si="303"/>
        <v>0</v>
      </c>
      <c r="H377" s="237"/>
      <c r="I377" s="239"/>
      <c r="J377" s="237"/>
      <c r="K377" s="238"/>
      <c r="L377" s="238"/>
      <c r="M377" s="238"/>
      <c r="N377" s="238"/>
      <c r="O377" s="238"/>
      <c r="P377" s="238"/>
      <c r="Q377" s="238"/>
      <c r="R377" s="238"/>
      <c r="S377" s="238"/>
      <c r="T377" s="238"/>
      <c r="U377" s="239">
        <f t="shared" si="304"/>
        <v>0</v>
      </c>
      <c r="V377" s="237"/>
      <c r="W377" s="238"/>
      <c r="X377" s="238"/>
      <c r="Y377" s="238"/>
      <c r="Z377" s="238"/>
      <c r="AA377" s="238"/>
      <c r="AB377" s="238"/>
      <c r="AC377" s="238"/>
      <c r="AD377" s="238"/>
      <c r="AE377" s="238"/>
      <c r="AF377" s="238"/>
      <c r="AG377" s="239">
        <f t="shared" si="305"/>
        <v>0</v>
      </c>
      <c r="AH377" s="240"/>
      <c r="AI377" s="238"/>
      <c r="AJ377" s="238"/>
      <c r="AK377" s="238"/>
      <c r="AL377" s="238"/>
      <c r="AM377" s="238"/>
      <c r="AN377" s="238"/>
      <c r="AO377" s="238"/>
      <c r="AP377" s="238"/>
      <c r="AQ377" s="238"/>
      <c r="AR377" s="238"/>
      <c r="AS377" s="239">
        <f t="shared" si="306"/>
        <v>0</v>
      </c>
      <c r="AT377" s="240"/>
      <c r="AU377" s="238"/>
      <c r="AV377" s="238"/>
      <c r="AW377" s="238"/>
      <c r="AX377" s="238"/>
      <c r="AY377" s="238"/>
      <c r="AZ377" s="238"/>
      <c r="BA377" s="238"/>
      <c r="BB377" s="238"/>
      <c r="BC377" s="238"/>
      <c r="BD377" s="238"/>
      <c r="BE377" s="239">
        <f t="shared" si="307"/>
        <v>0</v>
      </c>
      <c r="BF377" s="240"/>
      <c r="BG377" s="238"/>
      <c r="BH377" s="238"/>
      <c r="BI377" s="238"/>
      <c r="BJ377" s="238"/>
      <c r="BK377" s="238"/>
      <c r="BL377" s="238"/>
      <c r="BM377" s="238"/>
      <c r="BN377" s="238"/>
      <c r="BO377" s="238"/>
      <c r="BP377" s="238"/>
      <c r="BQ377" s="239">
        <f t="shared" si="308"/>
        <v>0</v>
      </c>
      <c r="BR377" s="240"/>
      <c r="BS377" s="238"/>
      <c r="BT377" s="238"/>
      <c r="BU377" s="238"/>
      <c r="BV377" s="238"/>
      <c r="BW377" s="238"/>
      <c r="BX377" s="238"/>
      <c r="BY377" s="238"/>
      <c r="BZ377" s="238"/>
      <c r="CA377" s="238"/>
      <c r="CB377" s="238"/>
      <c r="CC377" s="239">
        <f t="shared" si="309"/>
        <v>0</v>
      </c>
      <c r="CD377" s="41" t="s">
        <v>54</v>
      </c>
    </row>
    <row r="378" spans="1:82" ht="15">
      <c r="A378" s="154"/>
      <c r="B378" s="75" t="s">
        <v>721</v>
      </c>
      <c r="C378" s="131" t="s">
        <v>722</v>
      </c>
      <c r="D378" s="132" t="s">
        <v>631</v>
      </c>
      <c r="E378" s="266">
        <v>25</v>
      </c>
      <c r="F378" s="289"/>
      <c r="G378" s="76">
        <f t="shared" si="303"/>
        <v>0</v>
      </c>
      <c r="H378" s="237"/>
      <c r="I378" s="239"/>
      <c r="J378" s="237"/>
      <c r="K378" s="238"/>
      <c r="L378" s="238"/>
      <c r="M378" s="238"/>
      <c r="N378" s="238"/>
      <c r="O378" s="238"/>
      <c r="P378" s="238"/>
      <c r="Q378" s="238"/>
      <c r="R378" s="238"/>
      <c r="S378" s="238"/>
      <c r="T378" s="238"/>
      <c r="U378" s="239">
        <f t="shared" si="304"/>
        <v>0</v>
      </c>
      <c r="V378" s="237"/>
      <c r="W378" s="238"/>
      <c r="X378" s="238"/>
      <c r="Y378" s="238"/>
      <c r="Z378" s="238"/>
      <c r="AA378" s="238"/>
      <c r="AB378" s="238"/>
      <c r="AC378" s="238"/>
      <c r="AD378" s="238"/>
      <c r="AE378" s="238"/>
      <c r="AF378" s="238"/>
      <c r="AG378" s="239">
        <f t="shared" si="305"/>
        <v>0</v>
      </c>
      <c r="AH378" s="240"/>
      <c r="AI378" s="238"/>
      <c r="AJ378" s="238"/>
      <c r="AK378" s="238"/>
      <c r="AL378" s="238"/>
      <c r="AM378" s="238"/>
      <c r="AN378" s="238"/>
      <c r="AO378" s="238"/>
      <c r="AP378" s="238"/>
      <c r="AQ378" s="238"/>
      <c r="AR378" s="238"/>
      <c r="AS378" s="239">
        <f t="shared" si="306"/>
        <v>0</v>
      </c>
      <c r="AT378" s="240"/>
      <c r="AU378" s="238"/>
      <c r="AV378" s="238"/>
      <c r="AW378" s="238"/>
      <c r="AX378" s="238"/>
      <c r="AY378" s="238"/>
      <c r="AZ378" s="238"/>
      <c r="BA378" s="238"/>
      <c r="BB378" s="238"/>
      <c r="BC378" s="238"/>
      <c r="BD378" s="238"/>
      <c r="BE378" s="239">
        <f t="shared" si="307"/>
        <v>0</v>
      </c>
      <c r="BF378" s="240"/>
      <c r="BG378" s="238"/>
      <c r="BH378" s="238"/>
      <c r="BI378" s="238"/>
      <c r="BJ378" s="238"/>
      <c r="BK378" s="238"/>
      <c r="BL378" s="238"/>
      <c r="BM378" s="238"/>
      <c r="BN378" s="238"/>
      <c r="BO378" s="238"/>
      <c r="BP378" s="238"/>
      <c r="BQ378" s="239">
        <f t="shared" si="308"/>
        <v>0</v>
      </c>
      <c r="BR378" s="240"/>
      <c r="BS378" s="238"/>
      <c r="BT378" s="238"/>
      <c r="BU378" s="238"/>
      <c r="BV378" s="238"/>
      <c r="BW378" s="238"/>
      <c r="BX378" s="238"/>
      <c r="BY378" s="238"/>
      <c r="BZ378" s="238"/>
      <c r="CA378" s="238"/>
      <c r="CB378" s="238"/>
      <c r="CC378" s="239">
        <f t="shared" si="309"/>
        <v>0</v>
      </c>
      <c r="CD378" s="41" t="s">
        <v>54</v>
      </c>
    </row>
    <row r="379" spans="1:82" ht="15">
      <c r="A379" s="41"/>
      <c r="B379" s="75" t="s">
        <v>723</v>
      </c>
      <c r="C379" s="131" t="s">
        <v>724</v>
      </c>
      <c r="D379" s="132" t="s">
        <v>631</v>
      </c>
      <c r="E379" s="266">
        <v>25</v>
      </c>
      <c r="F379" s="289"/>
      <c r="G379" s="76">
        <f t="shared" si="303"/>
        <v>0</v>
      </c>
      <c r="H379" s="237"/>
      <c r="I379" s="239"/>
      <c r="J379" s="237"/>
      <c r="K379" s="238"/>
      <c r="L379" s="238"/>
      <c r="M379" s="238"/>
      <c r="N379" s="238"/>
      <c r="O379" s="238"/>
      <c r="P379" s="238"/>
      <c r="Q379" s="238"/>
      <c r="R379" s="238"/>
      <c r="S379" s="238"/>
      <c r="T379" s="238"/>
      <c r="U379" s="239">
        <f t="shared" si="304"/>
        <v>0</v>
      </c>
      <c r="V379" s="237"/>
      <c r="W379" s="238"/>
      <c r="X379" s="238"/>
      <c r="Y379" s="238"/>
      <c r="Z379" s="238"/>
      <c r="AA379" s="238"/>
      <c r="AB379" s="238"/>
      <c r="AC379" s="238"/>
      <c r="AD379" s="238"/>
      <c r="AE379" s="238"/>
      <c r="AF379" s="238"/>
      <c r="AG379" s="239">
        <f t="shared" si="305"/>
        <v>0</v>
      </c>
      <c r="AH379" s="240"/>
      <c r="AI379" s="238"/>
      <c r="AJ379" s="238"/>
      <c r="AK379" s="238"/>
      <c r="AL379" s="238"/>
      <c r="AM379" s="238"/>
      <c r="AN379" s="238"/>
      <c r="AO379" s="238"/>
      <c r="AP379" s="238"/>
      <c r="AQ379" s="238"/>
      <c r="AR379" s="238"/>
      <c r="AS379" s="239">
        <f t="shared" si="306"/>
        <v>0</v>
      </c>
      <c r="AT379" s="240"/>
      <c r="AU379" s="238"/>
      <c r="AV379" s="238"/>
      <c r="AW379" s="238"/>
      <c r="AX379" s="238"/>
      <c r="AY379" s="238"/>
      <c r="AZ379" s="238"/>
      <c r="BA379" s="238"/>
      <c r="BB379" s="238"/>
      <c r="BC379" s="238"/>
      <c r="BD379" s="238"/>
      <c r="BE379" s="239">
        <f t="shared" si="307"/>
        <v>0</v>
      </c>
      <c r="BF379" s="240"/>
      <c r="BG379" s="238"/>
      <c r="BH379" s="238"/>
      <c r="BI379" s="238"/>
      <c r="BJ379" s="238"/>
      <c r="BK379" s="238"/>
      <c r="BL379" s="238"/>
      <c r="BM379" s="238"/>
      <c r="BN379" s="238"/>
      <c r="BO379" s="238"/>
      <c r="BP379" s="238"/>
      <c r="BQ379" s="239">
        <f t="shared" si="308"/>
        <v>0</v>
      </c>
      <c r="BR379" s="240"/>
      <c r="BS379" s="238"/>
      <c r="BT379" s="238"/>
      <c r="BU379" s="238"/>
      <c r="BV379" s="238"/>
      <c r="BW379" s="238"/>
      <c r="BX379" s="238"/>
      <c r="BY379" s="238"/>
      <c r="BZ379" s="238"/>
      <c r="CA379" s="238"/>
      <c r="CB379" s="238"/>
      <c r="CC379" s="239">
        <f t="shared" si="309"/>
        <v>0</v>
      </c>
      <c r="CD379" s="41" t="s">
        <v>54</v>
      </c>
    </row>
    <row r="380" spans="1:82" ht="15">
      <c r="A380" s="41"/>
      <c r="B380" s="75" t="s">
        <v>725</v>
      </c>
      <c r="C380" s="131" t="s">
        <v>726</v>
      </c>
      <c r="D380" s="132" t="s">
        <v>631</v>
      </c>
      <c r="E380" s="266">
        <v>25</v>
      </c>
      <c r="F380" s="289"/>
      <c r="G380" s="76">
        <f t="shared" si="303"/>
        <v>0</v>
      </c>
      <c r="H380" s="237"/>
      <c r="I380" s="239"/>
      <c r="J380" s="237"/>
      <c r="K380" s="238"/>
      <c r="L380" s="238"/>
      <c r="M380" s="238"/>
      <c r="N380" s="238"/>
      <c r="O380" s="238"/>
      <c r="P380" s="238"/>
      <c r="Q380" s="238"/>
      <c r="R380" s="238"/>
      <c r="S380" s="238"/>
      <c r="T380" s="238"/>
      <c r="U380" s="239">
        <f t="shared" si="304"/>
        <v>0</v>
      </c>
      <c r="V380" s="237"/>
      <c r="W380" s="238"/>
      <c r="X380" s="238"/>
      <c r="Y380" s="238"/>
      <c r="Z380" s="238"/>
      <c r="AA380" s="238"/>
      <c r="AB380" s="238"/>
      <c r="AC380" s="238"/>
      <c r="AD380" s="238"/>
      <c r="AE380" s="238"/>
      <c r="AF380" s="238"/>
      <c r="AG380" s="239">
        <f t="shared" si="305"/>
        <v>0</v>
      </c>
      <c r="AH380" s="240"/>
      <c r="AI380" s="238"/>
      <c r="AJ380" s="238"/>
      <c r="AK380" s="238"/>
      <c r="AL380" s="238"/>
      <c r="AM380" s="238"/>
      <c r="AN380" s="238"/>
      <c r="AO380" s="238"/>
      <c r="AP380" s="238"/>
      <c r="AQ380" s="238"/>
      <c r="AR380" s="238"/>
      <c r="AS380" s="239">
        <f t="shared" si="306"/>
        <v>0</v>
      </c>
      <c r="AT380" s="240"/>
      <c r="AU380" s="238"/>
      <c r="AV380" s="238"/>
      <c r="AW380" s="238"/>
      <c r="AX380" s="238"/>
      <c r="AY380" s="238"/>
      <c r="AZ380" s="238"/>
      <c r="BA380" s="238"/>
      <c r="BB380" s="238"/>
      <c r="BC380" s="238"/>
      <c r="BD380" s="238"/>
      <c r="BE380" s="239">
        <f t="shared" si="307"/>
        <v>0</v>
      </c>
      <c r="BF380" s="240"/>
      <c r="BG380" s="238"/>
      <c r="BH380" s="238"/>
      <c r="BI380" s="238"/>
      <c r="BJ380" s="238"/>
      <c r="BK380" s="238"/>
      <c r="BL380" s="238"/>
      <c r="BM380" s="238"/>
      <c r="BN380" s="238"/>
      <c r="BO380" s="238"/>
      <c r="BP380" s="238"/>
      <c r="BQ380" s="239">
        <f t="shared" si="308"/>
        <v>0</v>
      </c>
      <c r="BR380" s="240"/>
      <c r="BS380" s="238"/>
      <c r="BT380" s="238"/>
      <c r="BU380" s="238"/>
      <c r="BV380" s="238"/>
      <c r="BW380" s="238"/>
      <c r="BX380" s="238"/>
      <c r="BY380" s="238"/>
      <c r="BZ380" s="238"/>
      <c r="CA380" s="238"/>
      <c r="CB380" s="238"/>
      <c r="CC380" s="239">
        <f t="shared" si="309"/>
        <v>0</v>
      </c>
      <c r="CD380" s="41" t="s">
        <v>54</v>
      </c>
    </row>
    <row r="381" spans="1:82" ht="15">
      <c r="A381" s="41"/>
      <c r="B381" s="75" t="s">
        <v>727</v>
      </c>
      <c r="C381" s="131" t="s">
        <v>728</v>
      </c>
      <c r="D381" s="132" t="s">
        <v>631</v>
      </c>
      <c r="E381" s="266">
        <v>25</v>
      </c>
      <c r="F381" s="289"/>
      <c r="G381" s="76">
        <f t="shared" si="303"/>
        <v>0</v>
      </c>
      <c r="H381" s="237"/>
      <c r="I381" s="239"/>
      <c r="J381" s="237"/>
      <c r="K381" s="238"/>
      <c r="L381" s="238"/>
      <c r="M381" s="238"/>
      <c r="N381" s="238"/>
      <c r="O381" s="238"/>
      <c r="P381" s="238"/>
      <c r="Q381" s="238"/>
      <c r="R381" s="238"/>
      <c r="S381" s="238"/>
      <c r="T381" s="238"/>
      <c r="U381" s="239">
        <f t="shared" si="304"/>
        <v>0</v>
      </c>
      <c r="V381" s="237"/>
      <c r="W381" s="238"/>
      <c r="X381" s="238"/>
      <c r="Y381" s="238"/>
      <c r="Z381" s="238"/>
      <c r="AA381" s="238"/>
      <c r="AB381" s="238"/>
      <c r="AC381" s="238"/>
      <c r="AD381" s="238"/>
      <c r="AE381" s="238"/>
      <c r="AF381" s="238"/>
      <c r="AG381" s="239">
        <f t="shared" si="305"/>
        <v>0</v>
      </c>
      <c r="AH381" s="240"/>
      <c r="AI381" s="238"/>
      <c r="AJ381" s="238"/>
      <c r="AK381" s="238"/>
      <c r="AL381" s="238"/>
      <c r="AM381" s="238"/>
      <c r="AN381" s="238"/>
      <c r="AO381" s="238"/>
      <c r="AP381" s="238"/>
      <c r="AQ381" s="238"/>
      <c r="AR381" s="238"/>
      <c r="AS381" s="239">
        <f t="shared" si="306"/>
        <v>0</v>
      </c>
      <c r="AT381" s="240"/>
      <c r="AU381" s="238"/>
      <c r="AV381" s="238"/>
      <c r="AW381" s="238"/>
      <c r="AX381" s="238"/>
      <c r="AY381" s="238"/>
      <c r="AZ381" s="238"/>
      <c r="BA381" s="238"/>
      <c r="BB381" s="238"/>
      <c r="BC381" s="238"/>
      <c r="BD381" s="238"/>
      <c r="BE381" s="239">
        <f t="shared" si="307"/>
        <v>0</v>
      </c>
      <c r="BF381" s="240"/>
      <c r="BG381" s="238"/>
      <c r="BH381" s="238"/>
      <c r="BI381" s="238"/>
      <c r="BJ381" s="238"/>
      <c r="BK381" s="238"/>
      <c r="BL381" s="238"/>
      <c r="BM381" s="238"/>
      <c r="BN381" s="238"/>
      <c r="BO381" s="238"/>
      <c r="BP381" s="238"/>
      <c r="BQ381" s="239">
        <f t="shared" si="308"/>
        <v>0</v>
      </c>
      <c r="BR381" s="240"/>
      <c r="BS381" s="238"/>
      <c r="BT381" s="238"/>
      <c r="BU381" s="238"/>
      <c r="BV381" s="238"/>
      <c r="BW381" s="238"/>
      <c r="BX381" s="238"/>
      <c r="BY381" s="238"/>
      <c r="BZ381" s="238"/>
      <c r="CA381" s="238"/>
      <c r="CB381" s="238"/>
      <c r="CC381" s="239">
        <f t="shared" si="309"/>
        <v>0</v>
      </c>
      <c r="CD381" s="41" t="s">
        <v>54</v>
      </c>
    </row>
    <row r="382" spans="1:82" ht="15">
      <c r="A382" s="41"/>
      <c r="B382" s="75" t="s">
        <v>729</v>
      </c>
      <c r="C382" s="131" t="s">
        <v>730</v>
      </c>
      <c r="D382" s="132" t="s">
        <v>631</v>
      </c>
      <c r="E382" s="266">
        <v>25</v>
      </c>
      <c r="F382" s="289"/>
      <c r="G382" s="76">
        <f t="shared" si="303"/>
        <v>0</v>
      </c>
      <c r="H382" s="237"/>
      <c r="I382" s="239"/>
      <c r="J382" s="237"/>
      <c r="K382" s="238"/>
      <c r="L382" s="238"/>
      <c r="M382" s="238"/>
      <c r="N382" s="238"/>
      <c r="O382" s="238"/>
      <c r="P382" s="238"/>
      <c r="Q382" s="238"/>
      <c r="R382" s="238"/>
      <c r="S382" s="238"/>
      <c r="T382" s="238"/>
      <c r="U382" s="239">
        <f t="shared" si="304"/>
        <v>0</v>
      </c>
      <c r="V382" s="237"/>
      <c r="W382" s="238"/>
      <c r="X382" s="238"/>
      <c r="Y382" s="238"/>
      <c r="Z382" s="238"/>
      <c r="AA382" s="238"/>
      <c r="AB382" s="238"/>
      <c r="AC382" s="238"/>
      <c r="AD382" s="238"/>
      <c r="AE382" s="238"/>
      <c r="AF382" s="238"/>
      <c r="AG382" s="239">
        <f t="shared" si="305"/>
        <v>0</v>
      </c>
      <c r="AH382" s="240"/>
      <c r="AI382" s="238"/>
      <c r="AJ382" s="238"/>
      <c r="AK382" s="238"/>
      <c r="AL382" s="238"/>
      <c r="AM382" s="238"/>
      <c r="AN382" s="238"/>
      <c r="AO382" s="238"/>
      <c r="AP382" s="238"/>
      <c r="AQ382" s="238"/>
      <c r="AR382" s="238"/>
      <c r="AS382" s="239">
        <f t="shared" si="306"/>
        <v>0</v>
      </c>
      <c r="AT382" s="240"/>
      <c r="AU382" s="238"/>
      <c r="AV382" s="238"/>
      <c r="AW382" s="238"/>
      <c r="AX382" s="238"/>
      <c r="AY382" s="238"/>
      <c r="AZ382" s="238"/>
      <c r="BA382" s="238"/>
      <c r="BB382" s="238"/>
      <c r="BC382" s="238"/>
      <c r="BD382" s="238"/>
      <c r="BE382" s="239">
        <f t="shared" si="307"/>
        <v>0</v>
      </c>
      <c r="BF382" s="240"/>
      <c r="BG382" s="238"/>
      <c r="BH382" s="238"/>
      <c r="BI382" s="238"/>
      <c r="BJ382" s="238"/>
      <c r="BK382" s="238"/>
      <c r="BL382" s="238"/>
      <c r="BM382" s="238"/>
      <c r="BN382" s="238"/>
      <c r="BO382" s="238"/>
      <c r="BP382" s="238"/>
      <c r="BQ382" s="239">
        <f t="shared" si="308"/>
        <v>0</v>
      </c>
      <c r="BR382" s="240"/>
      <c r="BS382" s="238"/>
      <c r="BT382" s="238"/>
      <c r="BU382" s="238"/>
      <c r="BV382" s="238"/>
      <c r="BW382" s="238"/>
      <c r="BX382" s="238"/>
      <c r="BY382" s="238"/>
      <c r="BZ382" s="238"/>
      <c r="CA382" s="238"/>
      <c r="CB382" s="238"/>
      <c r="CC382" s="239">
        <f t="shared" si="309"/>
        <v>0</v>
      </c>
      <c r="CD382" s="41" t="s">
        <v>54</v>
      </c>
    </row>
    <row r="383" spans="1:82" ht="15">
      <c r="A383" s="41"/>
      <c r="B383" s="75" t="s">
        <v>731</v>
      </c>
      <c r="C383" s="131" t="s">
        <v>732</v>
      </c>
      <c r="D383" s="132" t="s">
        <v>631</v>
      </c>
      <c r="E383" s="266">
        <v>25</v>
      </c>
      <c r="F383" s="289"/>
      <c r="G383" s="76">
        <f t="shared" si="303"/>
        <v>0</v>
      </c>
      <c r="H383" s="237"/>
      <c r="I383" s="239"/>
      <c r="J383" s="237"/>
      <c r="K383" s="238"/>
      <c r="L383" s="238"/>
      <c r="M383" s="238"/>
      <c r="N383" s="238"/>
      <c r="O383" s="238"/>
      <c r="P383" s="238"/>
      <c r="Q383" s="238"/>
      <c r="R383" s="238"/>
      <c r="S383" s="238"/>
      <c r="T383" s="238"/>
      <c r="U383" s="239">
        <f t="shared" si="304"/>
        <v>0</v>
      </c>
      <c r="V383" s="237"/>
      <c r="W383" s="238"/>
      <c r="X383" s="238"/>
      <c r="Y383" s="238"/>
      <c r="Z383" s="238"/>
      <c r="AA383" s="238"/>
      <c r="AB383" s="238"/>
      <c r="AC383" s="238"/>
      <c r="AD383" s="238"/>
      <c r="AE383" s="238"/>
      <c r="AF383" s="238"/>
      <c r="AG383" s="239">
        <f t="shared" si="305"/>
        <v>0</v>
      </c>
      <c r="AH383" s="240"/>
      <c r="AI383" s="238"/>
      <c r="AJ383" s="238"/>
      <c r="AK383" s="238"/>
      <c r="AL383" s="238"/>
      <c r="AM383" s="238"/>
      <c r="AN383" s="238"/>
      <c r="AO383" s="238"/>
      <c r="AP383" s="238"/>
      <c r="AQ383" s="238"/>
      <c r="AR383" s="238"/>
      <c r="AS383" s="239">
        <f t="shared" si="306"/>
        <v>0</v>
      </c>
      <c r="AT383" s="240"/>
      <c r="AU383" s="238"/>
      <c r="AV383" s="238"/>
      <c r="AW383" s="238"/>
      <c r="AX383" s="238"/>
      <c r="AY383" s="238"/>
      <c r="AZ383" s="238"/>
      <c r="BA383" s="238"/>
      <c r="BB383" s="238"/>
      <c r="BC383" s="238"/>
      <c r="BD383" s="238"/>
      <c r="BE383" s="239">
        <f t="shared" si="307"/>
        <v>0</v>
      </c>
      <c r="BF383" s="240"/>
      <c r="BG383" s="238"/>
      <c r="BH383" s="238"/>
      <c r="BI383" s="238"/>
      <c r="BJ383" s="238"/>
      <c r="BK383" s="238"/>
      <c r="BL383" s="238"/>
      <c r="BM383" s="238"/>
      <c r="BN383" s="238"/>
      <c r="BO383" s="238"/>
      <c r="BP383" s="238"/>
      <c r="BQ383" s="239">
        <f t="shared" si="308"/>
        <v>0</v>
      </c>
      <c r="BR383" s="240"/>
      <c r="BS383" s="238"/>
      <c r="BT383" s="238"/>
      <c r="BU383" s="238"/>
      <c r="BV383" s="238"/>
      <c r="BW383" s="238"/>
      <c r="BX383" s="238"/>
      <c r="BY383" s="238"/>
      <c r="BZ383" s="238"/>
      <c r="CA383" s="238"/>
      <c r="CB383" s="238"/>
      <c r="CC383" s="239">
        <f t="shared" si="309"/>
        <v>0</v>
      </c>
      <c r="CD383" s="41" t="s">
        <v>54</v>
      </c>
    </row>
    <row r="384" spans="1:82" ht="15">
      <c r="A384" s="45"/>
      <c r="B384" s="75" t="s">
        <v>733</v>
      </c>
      <c r="C384" s="131" t="s">
        <v>734</v>
      </c>
      <c r="D384" s="132" t="s">
        <v>631</v>
      </c>
      <c r="E384" s="266">
        <v>25</v>
      </c>
      <c r="F384" s="289"/>
      <c r="G384" s="76">
        <f t="shared" si="303"/>
        <v>0</v>
      </c>
      <c r="H384" s="237"/>
      <c r="I384" s="239"/>
      <c r="J384" s="237"/>
      <c r="K384" s="238"/>
      <c r="L384" s="238"/>
      <c r="M384" s="238"/>
      <c r="N384" s="238"/>
      <c r="O384" s="238"/>
      <c r="P384" s="238"/>
      <c r="Q384" s="238"/>
      <c r="R384" s="238"/>
      <c r="S384" s="238"/>
      <c r="T384" s="238"/>
      <c r="U384" s="239">
        <f t="shared" si="304"/>
        <v>0</v>
      </c>
      <c r="V384" s="237"/>
      <c r="W384" s="238"/>
      <c r="X384" s="238"/>
      <c r="Y384" s="238"/>
      <c r="Z384" s="238"/>
      <c r="AA384" s="238"/>
      <c r="AB384" s="238"/>
      <c r="AC384" s="238"/>
      <c r="AD384" s="238"/>
      <c r="AE384" s="238"/>
      <c r="AF384" s="238"/>
      <c r="AG384" s="239">
        <f t="shared" si="305"/>
        <v>0</v>
      </c>
      <c r="AH384" s="240"/>
      <c r="AI384" s="238"/>
      <c r="AJ384" s="238"/>
      <c r="AK384" s="238"/>
      <c r="AL384" s="238"/>
      <c r="AM384" s="238"/>
      <c r="AN384" s="238"/>
      <c r="AO384" s="238"/>
      <c r="AP384" s="238"/>
      <c r="AQ384" s="238"/>
      <c r="AR384" s="238"/>
      <c r="AS384" s="239">
        <f t="shared" si="306"/>
        <v>0</v>
      </c>
      <c r="AT384" s="240"/>
      <c r="AU384" s="238"/>
      <c r="AV384" s="238"/>
      <c r="AW384" s="238"/>
      <c r="AX384" s="238"/>
      <c r="AY384" s="238"/>
      <c r="AZ384" s="238"/>
      <c r="BA384" s="238"/>
      <c r="BB384" s="238"/>
      <c r="BC384" s="238"/>
      <c r="BD384" s="238"/>
      <c r="BE384" s="239">
        <f t="shared" si="307"/>
        <v>0</v>
      </c>
      <c r="BF384" s="240"/>
      <c r="BG384" s="238"/>
      <c r="BH384" s="238"/>
      <c r="BI384" s="238"/>
      <c r="BJ384" s="238"/>
      <c r="BK384" s="238"/>
      <c r="BL384" s="238"/>
      <c r="BM384" s="238"/>
      <c r="BN384" s="238"/>
      <c r="BO384" s="238"/>
      <c r="BP384" s="238"/>
      <c r="BQ384" s="239">
        <f t="shared" si="308"/>
        <v>0</v>
      </c>
      <c r="BR384" s="240"/>
      <c r="BS384" s="238"/>
      <c r="BT384" s="238"/>
      <c r="BU384" s="238"/>
      <c r="BV384" s="238"/>
      <c r="BW384" s="238"/>
      <c r="BX384" s="238"/>
      <c r="BY384" s="238"/>
      <c r="BZ384" s="238"/>
      <c r="CA384" s="238"/>
      <c r="CB384" s="238"/>
      <c r="CC384" s="239">
        <f t="shared" si="309"/>
        <v>0</v>
      </c>
      <c r="CD384" s="41" t="s">
        <v>54</v>
      </c>
    </row>
    <row r="385" spans="1:82" ht="15">
      <c r="A385" s="158"/>
      <c r="B385" s="103" t="s">
        <v>735</v>
      </c>
      <c r="C385" s="286" t="s">
        <v>736</v>
      </c>
      <c r="D385" s="132"/>
      <c r="E385" s="266"/>
      <c r="F385" s="231"/>
      <c r="G385" s="76"/>
      <c r="H385" s="237"/>
      <c r="I385" s="239"/>
      <c r="J385" s="237"/>
      <c r="K385" s="238"/>
      <c r="L385" s="238"/>
      <c r="M385" s="238"/>
      <c r="N385" s="238"/>
      <c r="O385" s="238"/>
      <c r="P385" s="238"/>
      <c r="Q385" s="238"/>
      <c r="R385" s="238"/>
      <c r="S385" s="238"/>
      <c r="T385" s="238"/>
      <c r="U385" s="239"/>
      <c r="V385" s="237"/>
      <c r="W385" s="238"/>
      <c r="X385" s="238"/>
      <c r="Y385" s="238"/>
      <c r="Z385" s="238"/>
      <c r="AA385" s="238"/>
      <c r="AB385" s="238"/>
      <c r="AC385" s="238"/>
      <c r="AD385" s="238"/>
      <c r="AE385" s="238"/>
      <c r="AF385" s="238"/>
      <c r="AG385" s="239"/>
      <c r="AH385" s="240"/>
      <c r="AI385" s="238"/>
      <c r="AJ385" s="238"/>
      <c r="AK385" s="238"/>
      <c r="AL385" s="238"/>
      <c r="AM385" s="238"/>
      <c r="AN385" s="238"/>
      <c r="AO385" s="238"/>
      <c r="AP385" s="238"/>
      <c r="AQ385" s="238"/>
      <c r="AR385" s="238"/>
      <c r="AS385" s="239"/>
      <c r="AT385" s="240"/>
      <c r="AU385" s="238"/>
      <c r="AV385" s="238"/>
      <c r="AW385" s="238"/>
      <c r="AX385" s="238"/>
      <c r="AY385" s="238"/>
      <c r="AZ385" s="238"/>
      <c r="BA385" s="238"/>
      <c r="BB385" s="238"/>
      <c r="BC385" s="238"/>
      <c r="BD385" s="238"/>
      <c r="BE385" s="239"/>
      <c r="BF385" s="240"/>
      <c r="BG385" s="238"/>
      <c r="BH385" s="238"/>
      <c r="BI385" s="238"/>
      <c r="BJ385" s="238"/>
      <c r="BK385" s="238"/>
      <c r="BL385" s="238"/>
      <c r="BM385" s="238"/>
      <c r="BN385" s="238"/>
      <c r="BO385" s="238"/>
      <c r="BP385" s="238"/>
      <c r="BQ385" s="239"/>
      <c r="BR385" s="240"/>
      <c r="BS385" s="238"/>
      <c r="BT385" s="238"/>
      <c r="BU385" s="238"/>
      <c r="BV385" s="238"/>
      <c r="BW385" s="238"/>
      <c r="BX385" s="238"/>
      <c r="BY385" s="238"/>
      <c r="BZ385" s="238"/>
      <c r="CA385" s="238"/>
      <c r="CB385" s="238"/>
      <c r="CC385" s="239"/>
      <c r="CD385" s="41"/>
    </row>
    <row r="386" spans="1:82" ht="15">
      <c r="A386" s="45"/>
      <c r="B386" s="75" t="s">
        <v>737</v>
      </c>
      <c r="C386" s="131" t="s">
        <v>738</v>
      </c>
      <c r="D386" s="132" t="s">
        <v>243</v>
      </c>
      <c r="E386" s="266">
        <v>2</v>
      </c>
      <c r="F386" s="289"/>
      <c r="G386" s="76">
        <f t="shared" si="303"/>
        <v>0</v>
      </c>
      <c r="H386" s="237"/>
      <c r="I386" s="239"/>
      <c r="J386" s="237"/>
      <c r="K386" s="238"/>
      <c r="L386" s="238"/>
      <c r="M386" s="238"/>
      <c r="N386" s="238"/>
      <c r="O386" s="238"/>
      <c r="P386" s="238"/>
      <c r="Q386" s="238"/>
      <c r="R386" s="238"/>
      <c r="S386" s="238"/>
      <c r="T386" s="238"/>
      <c r="U386" s="239">
        <f t="shared" si="304"/>
        <v>0</v>
      </c>
      <c r="V386" s="237"/>
      <c r="W386" s="238"/>
      <c r="X386" s="238"/>
      <c r="Y386" s="238"/>
      <c r="Z386" s="238"/>
      <c r="AA386" s="238"/>
      <c r="AB386" s="238"/>
      <c r="AC386" s="238"/>
      <c r="AD386" s="238"/>
      <c r="AE386" s="238"/>
      <c r="AF386" s="238"/>
      <c r="AG386" s="239">
        <f t="shared" si="305"/>
        <v>0</v>
      </c>
      <c r="AH386" s="240"/>
      <c r="AI386" s="238"/>
      <c r="AJ386" s="238"/>
      <c r="AK386" s="238"/>
      <c r="AL386" s="238"/>
      <c r="AM386" s="238"/>
      <c r="AN386" s="238"/>
      <c r="AO386" s="238"/>
      <c r="AP386" s="238"/>
      <c r="AQ386" s="238"/>
      <c r="AR386" s="238"/>
      <c r="AS386" s="239">
        <f t="shared" si="306"/>
        <v>0</v>
      </c>
      <c r="AT386" s="240"/>
      <c r="AU386" s="238"/>
      <c r="AV386" s="238"/>
      <c r="AW386" s="238"/>
      <c r="AX386" s="238"/>
      <c r="AY386" s="238"/>
      <c r="AZ386" s="238"/>
      <c r="BA386" s="238"/>
      <c r="BB386" s="238"/>
      <c r="BC386" s="238"/>
      <c r="BD386" s="238"/>
      <c r="BE386" s="239">
        <f t="shared" si="307"/>
        <v>0</v>
      </c>
      <c r="BF386" s="240"/>
      <c r="BG386" s="238"/>
      <c r="BH386" s="238"/>
      <c r="BI386" s="238"/>
      <c r="BJ386" s="238"/>
      <c r="BK386" s="238"/>
      <c r="BL386" s="238"/>
      <c r="BM386" s="238"/>
      <c r="BN386" s="238"/>
      <c r="BO386" s="238"/>
      <c r="BP386" s="238"/>
      <c r="BQ386" s="239">
        <f t="shared" si="308"/>
        <v>0</v>
      </c>
      <c r="BR386" s="240"/>
      <c r="BS386" s="238"/>
      <c r="BT386" s="238"/>
      <c r="BU386" s="238"/>
      <c r="BV386" s="238"/>
      <c r="BW386" s="238"/>
      <c r="BX386" s="238"/>
      <c r="BY386" s="238"/>
      <c r="BZ386" s="238"/>
      <c r="CA386" s="238"/>
      <c r="CB386" s="238"/>
      <c r="CC386" s="239">
        <f t="shared" si="309"/>
        <v>0</v>
      </c>
      <c r="CD386" s="41" t="s">
        <v>54</v>
      </c>
    </row>
    <row r="387" spans="1:82" ht="15">
      <c r="A387" s="158"/>
      <c r="B387" s="75" t="s">
        <v>739</v>
      </c>
      <c r="C387" s="131" t="s">
        <v>722</v>
      </c>
      <c r="D387" s="132" t="s">
        <v>243</v>
      </c>
      <c r="E387" s="266">
        <v>2</v>
      </c>
      <c r="F387" s="289"/>
      <c r="G387" s="76">
        <f t="shared" si="303"/>
        <v>0</v>
      </c>
      <c r="H387" s="237"/>
      <c r="I387" s="239"/>
      <c r="J387" s="237"/>
      <c r="K387" s="238"/>
      <c r="L387" s="238"/>
      <c r="M387" s="238"/>
      <c r="N387" s="238"/>
      <c r="O387" s="238"/>
      <c r="P387" s="238"/>
      <c r="Q387" s="238"/>
      <c r="R387" s="238"/>
      <c r="S387" s="238"/>
      <c r="T387" s="238"/>
      <c r="U387" s="239">
        <f t="shared" si="304"/>
        <v>0</v>
      </c>
      <c r="V387" s="237"/>
      <c r="W387" s="238"/>
      <c r="X387" s="238"/>
      <c r="Y387" s="238"/>
      <c r="Z387" s="238"/>
      <c r="AA387" s="238"/>
      <c r="AB387" s="238"/>
      <c r="AC387" s="238"/>
      <c r="AD387" s="238"/>
      <c r="AE387" s="238"/>
      <c r="AF387" s="238"/>
      <c r="AG387" s="239">
        <f t="shared" si="305"/>
        <v>0</v>
      </c>
      <c r="AH387" s="240"/>
      <c r="AI387" s="238"/>
      <c r="AJ387" s="238"/>
      <c r="AK387" s="238"/>
      <c r="AL387" s="238"/>
      <c r="AM387" s="238"/>
      <c r="AN387" s="238"/>
      <c r="AO387" s="238"/>
      <c r="AP387" s="238"/>
      <c r="AQ387" s="238"/>
      <c r="AR387" s="238"/>
      <c r="AS387" s="239">
        <f t="shared" si="306"/>
        <v>0</v>
      </c>
      <c r="AT387" s="240"/>
      <c r="AU387" s="238"/>
      <c r="AV387" s="238"/>
      <c r="AW387" s="238"/>
      <c r="AX387" s="238"/>
      <c r="AY387" s="238"/>
      <c r="AZ387" s="238"/>
      <c r="BA387" s="238"/>
      <c r="BB387" s="238"/>
      <c r="BC387" s="238"/>
      <c r="BD387" s="238"/>
      <c r="BE387" s="239">
        <f t="shared" si="307"/>
        <v>0</v>
      </c>
      <c r="BF387" s="240"/>
      <c r="BG387" s="238"/>
      <c r="BH387" s="238"/>
      <c r="BI387" s="238"/>
      <c r="BJ387" s="238"/>
      <c r="BK387" s="238"/>
      <c r="BL387" s="238"/>
      <c r="BM387" s="238"/>
      <c r="BN387" s="238"/>
      <c r="BO387" s="238"/>
      <c r="BP387" s="238"/>
      <c r="BQ387" s="239">
        <f t="shared" si="308"/>
        <v>0</v>
      </c>
      <c r="BR387" s="240"/>
      <c r="BS387" s="238"/>
      <c r="BT387" s="238"/>
      <c r="BU387" s="238"/>
      <c r="BV387" s="238"/>
      <c r="BW387" s="238"/>
      <c r="BX387" s="238"/>
      <c r="BY387" s="238"/>
      <c r="BZ387" s="238"/>
      <c r="CA387" s="238"/>
      <c r="CB387" s="238"/>
      <c r="CC387" s="239">
        <f t="shared" si="309"/>
        <v>0</v>
      </c>
      <c r="CD387" s="41" t="s">
        <v>54</v>
      </c>
    </row>
    <row r="388" spans="1:82" ht="15">
      <c r="A388" s="45"/>
      <c r="B388" s="75" t="s">
        <v>740</v>
      </c>
      <c r="C388" s="131" t="s">
        <v>724</v>
      </c>
      <c r="D388" s="132" t="s">
        <v>243</v>
      </c>
      <c r="E388" s="266">
        <v>2</v>
      </c>
      <c r="F388" s="289"/>
      <c r="G388" s="76">
        <f t="shared" si="303"/>
        <v>0</v>
      </c>
      <c r="H388" s="237"/>
      <c r="I388" s="239"/>
      <c r="J388" s="237"/>
      <c r="K388" s="238"/>
      <c r="L388" s="238"/>
      <c r="M388" s="238"/>
      <c r="N388" s="238"/>
      <c r="O388" s="238"/>
      <c r="P388" s="238"/>
      <c r="Q388" s="238"/>
      <c r="R388" s="238"/>
      <c r="S388" s="238"/>
      <c r="T388" s="238"/>
      <c r="U388" s="239">
        <f t="shared" si="304"/>
        <v>0</v>
      </c>
      <c r="V388" s="237"/>
      <c r="W388" s="238"/>
      <c r="X388" s="238"/>
      <c r="Y388" s="238"/>
      <c r="Z388" s="238"/>
      <c r="AA388" s="238"/>
      <c r="AB388" s="238"/>
      <c r="AC388" s="238"/>
      <c r="AD388" s="238"/>
      <c r="AE388" s="238"/>
      <c r="AF388" s="238"/>
      <c r="AG388" s="239">
        <f t="shared" si="305"/>
        <v>0</v>
      </c>
      <c r="AH388" s="240"/>
      <c r="AI388" s="238"/>
      <c r="AJ388" s="238"/>
      <c r="AK388" s="238"/>
      <c r="AL388" s="238"/>
      <c r="AM388" s="238"/>
      <c r="AN388" s="238"/>
      <c r="AO388" s="238"/>
      <c r="AP388" s="238"/>
      <c r="AQ388" s="238"/>
      <c r="AR388" s="238"/>
      <c r="AS388" s="239">
        <f t="shared" si="306"/>
        <v>0</v>
      </c>
      <c r="AT388" s="240"/>
      <c r="AU388" s="238"/>
      <c r="AV388" s="238"/>
      <c r="AW388" s="238"/>
      <c r="AX388" s="238"/>
      <c r="AY388" s="238"/>
      <c r="AZ388" s="238"/>
      <c r="BA388" s="238"/>
      <c r="BB388" s="238"/>
      <c r="BC388" s="238"/>
      <c r="BD388" s="238"/>
      <c r="BE388" s="239">
        <f t="shared" si="307"/>
        <v>0</v>
      </c>
      <c r="BF388" s="240"/>
      <c r="BG388" s="238"/>
      <c r="BH388" s="238"/>
      <c r="BI388" s="238"/>
      <c r="BJ388" s="238"/>
      <c r="BK388" s="238"/>
      <c r="BL388" s="238"/>
      <c r="BM388" s="238"/>
      <c r="BN388" s="238"/>
      <c r="BO388" s="238"/>
      <c r="BP388" s="238"/>
      <c r="BQ388" s="239">
        <f t="shared" si="308"/>
        <v>0</v>
      </c>
      <c r="BR388" s="240"/>
      <c r="BS388" s="238"/>
      <c r="BT388" s="238"/>
      <c r="BU388" s="238"/>
      <c r="BV388" s="238"/>
      <c r="BW388" s="238"/>
      <c r="BX388" s="238"/>
      <c r="BY388" s="238"/>
      <c r="BZ388" s="238"/>
      <c r="CA388" s="238"/>
      <c r="CB388" s="238"/>
      <c r="CC388" s="239">
        <f t="shared" si="309"/>
        <v>0</v>
      </c>
      <c r="CD388" s="41" t="s">
        <v>54</v>
      </c>
    </row>
    <row r="389" spans="1:82" ht="15">
      <c r="A389" s="158"/>
      <c r="B389" s="75" t="s">
        <v>741</v>
      </c>
      <c r="C389" s="131" t="s">
        <v>726</v>
      </c>
      <c r="D389" s="132" t="s">
        <v>243</v>
      </c>
      <c r="E389" s="266">
        <v>2</v>
      </c>
      <c r="F389" s="289"/>
      <c r="G389" s="76">
        <f t="shared" si="303"/>
        <v>0</v>
      </c>
      <c r="H389" s="237"/>
      <c r="I389" s="239"/>
      <c r="J389" s="237"/>
      <c r="K389" s="238"/>
      <c r="L389" s="238"/>
      <c r="M389" s="238"/>
      <c r="N389" s="238"/>
      <c r="O389" s="238"/>
      <c r="P389" s="238"/>
      <c r="Q389" s="238"/>
      <c r="R389" s="238"/>
      <c r="S389" s="238"/>
      <c r="T389" s="238"/>
      <c r="U389" s="239">
        <f t="shared" si="304"/>
        <v>0</v>
      </c>
      <c r="V389" s="237"/>
      <c r="W389" s="238"/>
      <c r="X389" s="238"/>
      <c r="Y389" s="238"/>
      <c r="Z389" s="238"/>
      <c r="AA389" s="238"/>
      <c r="AB389" s="238"/>
      <c r="AC389" s="238"/>
      <c r="AD389" s="238"/>
      <c r="AE389" s="238"/>
      <c r="AF389" s="238"/>
      <c r="AG389" s="239">
        <f t="shared" si="305"/>
        <v>0</v>
      </c>
      <c r="AH389" s="240"/>
      <c r="AI389" s="238"/>
      <c r="AJ389" s="238"/>
      <c r="AK389" s="238"/>
      <c r="AL389" s="238"/>
      <c r="AM389" s="238"/>
      <c r="AN389" s="238"/>
      <c r="AO389" s="238"/>
      <c r="AP389" s="238"/>
      <c r="AQ389" s="238"/>
      <c r="AR389" s="238"/>
      <c r="AS389" s="239">
        <f t="shared" si="306"/>
        <v>0</v>
      </c>
      <c r="AT389" s="240"/>
      <c r="AU389" s="238"/>
      <c r="AV389" s="238"/>
      <c r="AW389" s="238"/>
      <c r="AX389" s="238"/>
      <c r="AY389" s="238"/>
      <c r="AZ389" s="238"/>
      <c r="BA389" s="238"/>
      <c r="BB389" s="238"/>
      <c r="BC389" s="238"/>
      <c r="BD389" s="238"/>
      <c r="BE389" s="239">
        <f t="shared" si="307"/>
        <v>0</v>
      </c>
      <c r="BF389" s="240"/>
      <c r="BG389" s="238"/>
      <c r="BH389" s="238"/>
      <c r="BI389" s="238"/>
      <c r="BJ389" s="238"/>
      <c r="BK389" s="238"/>
      <c r="BL389" s="238"/>
      <c r="BM389" s="238"/>
      <c r="BN389" s="238"/>
      <c r="BO389" s="238"/>
      <c r="BP389" s="238"/>
      <c r="BQ389" s="239">
        <f t="shared" si="308"/>
        <v>0</v>
      </c>
      <c r="BR389" s="240"/>
      <c r="BS389" s="238"/>
      <c r="BT389" s="238"/>
      <c r="BU389" s="238"/>
      <c r="BV389" s="238"/>
      <c r="BW389" s="238"/>
      <c r="BX389" s="238"/>
      <c r="BY389" s="238"/>
      <c r="BZ389" s="238"/>
      <c r="CA389" s="238"/>
      <c r="CB389" s="238"/>
      <c r="CC389" s="239">
        <f t="shared" si="309"/>
        <v>0</v>
      </c>
      <c r="CD389" s="41" t="s">
        <v>54</v>
      </c>
    </row>
    <row r="390" spans="1:82" ht="15">
      <c r="A390" s="45"/>
      <c r="B390" s="75" t="s">
        <v>742</v>
      </c>
      <c r="C390" s="131" t="s">
        <v>728</v>
      </c>
      <c r="D390" s="132" t="s">
        <v>243</v>
      </c>
      <c r="E390" s="266">
        <v>2</v>
      </c>
      <c r="F390" s="289"/>
      <c r="G390" s="76">
        <f t="shared" si="303"/>
        <v>0</v>
      </c>
      <c r="H390" s="237"/>
      <c r="I390" s="239"/>
      <c r="J390" s="237"/>
      <c r="K390" s="238"/>
      <c r="L390" s="238"/>
      <c r="M390" s="238"/>
      <c r="N390" s="238"/>
      <c r="O390" s="238"/>
      <c r="P390" s="238"/>
      <c r="Q390" s="238"/>
      <c r="R390" s="238"/>
      <c r="S390" s="238"/>
      <c r="T390" s="238"/>
      <c r="U390" s="239">
        <f t="shared" si="304"/>
        <v>0</v>
      </c>
      <c r="V390" s="237"/>
      <c r="W390" s="238"/>
      <c r="X390" s="238"/>
      <c r="Y390" s="238"/>
      <c r="Z390" s="238"/>
      <c r="AA390" s="238"/>
      <c r="AB390" s="238"/>
      <c r="AC390" s="238"/>
      <c r="AD390" s="238"/>
      <c r="AE390" s="238"/>
      <c r="AF390" s="238"/>
      <c r="AG390" s="239">
        <f t="shared" si="305"/>
        <v>0</v>
      </c>
      <c r="AH390" s="240"/>
      <c r="AI390" s="238"/>
      <c r="AJ390" s="238"/>
      <c r="AK390" s="238"/>
      <c r="AL390" s="238"/>
      <c r="AM390" s="238"/>
      <c r="AN390" s="238"/>
      <c r="AO390" s="238"/>
      <c r="AP390" s="238"/>
      <c r="AQ390" s="238"/>
      <c r="AR390" s="238"/>
      <c r="AS390" s="239">
        <f t="shared" si="306"/>
        <v>0</v>
      </c>
      <c r="AT390" s="240"/>
      <c r="AU390" s="238"/>
      <c r="AV390" s="238"/>
      <c r="AW390" s="238"/>
      <c r="AX390" s="238"/>
      <c r="AY390" s="238"/>
      <c r="AZ390" s="238"/>
      <c r="BA390" s="238"/>
      <c r="BB390" s="238"/>
      <c r="BC390" s="238"/>
      <c r="BD390" s="238"/>
      <c r="BE390" s="239">
        <f t="shared" si="307"/>
        <v>0</v>
      </c>
      <c r="BF390" s="240"/>
      <c r="BG390" s="238"/>
      <c r="BH390" s="238"/>
      <c r="BI390" s="238"/>
      <c r="BJ390" s="238"/>
      <c r="BK390" s="238"/>
      <c r="BL390" s="238"/>
      <c r="BM390" s="238"/>
      <c r="BN390" s="238"/>
      <c r="BO390" s="238"/>
      <c r="BP390" s="238"/>
      <c r="BQ390" s="239">
        <f t="shared" si="308"/>
        <v>0</v>
      </c>
      <c r="BR390" s="240"/>
      <c r="BS390" s="238"/>
      <c r="BT390" s="238"/>
      <c r="BU390" s="238"/>
      <c r="BV390" s="238"/>
      <c r="BW390" s="238"/>
      <c r="BX390" s="238"/>
      <c r="BY390" s="238"/>
      <c r="BZ390" s="238"/>
      <c r="CA390" s="238"/>
      <c r="CB390" s="238"/>
      <c r="CC390" s="239">
        <f t="shared" si="309"/>
        <v>0</v>
      </c>
      <c r="CD390" s="41" t="s">
        <v>54</v>
      </c>
    </row>
    <row r="391" spans="1:82" ht="15">
      <c r="A391" s="158"/>
      <c r="B391" s="75" t="s">
        <v>743</v>
      </c>
      <c r="C391" s="131" t="s">
        <v>744</v>
      </c>
      <c r="D391" s="132" t="s">
        <v>243</v>
      </c>
      <c r="E391" s="266">
        <v>2</v>
      </c>
      <c r="F391" s="289"/>
      <c r="G391" s="76">
        <f t="shared" si="303"/>
        <v>0</v>
      </c>
      <c r="H391" s="237"/>
      <c r="I391" s="239"/>
      <c r="J391" s="237"/>
      <c r="K391" s="238"/>
      <c r="L391" s="238"/>
      <c r="M391" s="238"/>
      <c r="N391" s="238"/>
      <c r="O391" s="238"/>
      <c r="P391" s="238"/>
      <c r="Q391" s="238"/>
      <c r="R391" s="238"/>
      <c r="S391" s="238"/>
      <c r="T391" s="238"/>
      <c r="U391" s="239">
        <f t="shared" si="304"/>
        <v>0</v>
      </c>
      <c r="V391" s="237"/>
      <c r="W391" s="238"/>
      <c r="X391" s="238"/>
      <c r="Y391" s="238"/>
      <c r="Z391" s="238"/>
      <c r="AA391" s="238"/>
      <c r="AB391" s="238"/>
      <c r="AC391" s="238"/>
      <c r="AD391" s="238"/>
      <c r="AE391" s="238"/>
      <c r="AF391" s="238"/>
      <c r="AG391" s="239">
        <f t="shared" si="305"/>
        <v>0</v>
      </c>
      <c r="AH391" s="240"/>
      <c r="AI391" s="238"/>
      <c r="AJ391" s="238"/>
      <c r="AK391" s="238"/>
      <c r="AL391" s="238"/>
      <c r="AM391" s="238"/>
      <c r="AN391" s="238"/>
      <c r="AO391" s="238"/>
      <c r="AP391" s="238"/>
      <c r="AQ391" s="238"/>
      <c r="AR391" s="238"/>
      <c r="AS391" s="239">
        <f t="shared" si="306"/>
        <v>0</v>
      </c>
      <c r="AT391" s="240"/>
      <c r="AU391" s="238"/>
      <c r="AV391" s="238"/>
      <c r="AW391" s="238"/>
      <c r="AX391" s="238"/>
      <c r="AY391" s="238"/>
      <c r="AZ391" s="238"/>
      <c r="BA391" s="238"/>
      <c r="BB391" s="238"/>
      <c r="BC391" s="238"/>
      <c r="BD391" s="238"/>
      <c r="BE391" s="239">
        <f t="shared" si="307"/>
        <v>0</v>
      </c>
      <c r="BF391" s="240"/>
      <c r="BG391" s="238"/>
      <c r="BH391" s="238"/>
      <c r="BI391" s="238"/>
      <c r="BJ391" s="238"/>
      <c r="BK391" s="238"/>
      <c r="BL391" s="238"/>
      <c r="BM391" s="238"/>
      <c r="BN391" s="238"/>
      <c r="BO391" s="238"/>
      <c r="BP391" s="238"/>
      <c r="BQ391" s="239">
        <f t="shared" si="308"/>
        <v>0</v>
      </c>
      <c r="BR391" s="240"/>
      <c r="BS391" s="238"/>
      <c r="BT391" s="238"/>
      <c r="BU391" s="238"/>
      <c r="BV391" s="238"/>
      <c r="BW391" s="238"/>
      <c r="BX391" s="238"/>
      <c r="BY391" s="238"/>
      <c r="BZ391" s="238"/>
      <c r="CA391" s="238"/>
      <c r="CB391" s="238"/>
      <c r="CC391" s="239">
        <f t="shared" si="309"/>
        <v>0</v>
      </c>
      <c r="CD391" s="41" t="s">
        <v>54</v>
      </c>
    </row>
    <row r="392" spans="1:82" ht="15">
      <c r="A392" s="45"/>
      <c r="B392" s="75" t="s">
        <v>745</v>
      </c>
      <c r="C392" s="131" t="s">
        <v>746</v>
      </c>
      <c r="D392" s="132" t="s">
        <v>243</v>
      </c>
      <c r="E392" s="266">
        <v>2</v>
      </c>
      <c r="F392" s="289"/>
      <c r="G392" s="76">
        <f t="shared" si="303"/>
        <v>0</v>
      </c>
      <c r="H392" s="237"/>
      <c r="I392" s="239"/>
      <c r="J392" s="237"/>
      <c r="K392" s="238"/>
      <c r="L392" s="238"/>
      <c r="M392" s="238"/>
      <c r="N392" s="238"/>
      <c r="O392" s="238"/>
      <c r="P392" s="238"/>
      <c r="Q392" s="238"/>
      <c r="R392" s="238"/>
      <c r="S392" s="238"/>
      <c r="T392" s="238"/>
      <c r="U392" s="239">
        <f t="shared" si="304"/>
        <v>0</v>
      </c>
      <c r="V392" s="237"/>
      <c r="W392" s="238"/>
      <c r="X392" s="238"/>
      <c r="Y392" s="238"/>
      <c r="Z392" s="238"/>
      <c r="AA392" s="238"/>
      <c r="AB392" s="238"/>
      <c r="AC392" s="238"/>
      <c r="AD392" s="238"/>
      <c r="AE392" s="238"/>
      <c r="AF392" s="238"/>
      <c r="AG392" s="239">
        <f t="shared" si="305"/>
        <v>0</v>
      </c>
      <c r="AH392" s="240"/>
      <c r="AI392" s="238"/>
      <c r="AJ392" s="238"/>
      <c r="AK392" s="238"/>
      <c r="AL392" s="238"/>
      <c r="AM392" s="238"/>
      <c r="AN392" s="238"/>
      <c r="AO392" s="238"/>
      <c r="AP392" s="238"/>
      <c r="AQ392" s="238"/>
      <c r="AR392" s="238"/>
      <c r="AS392" s="239">
        <f t="shared" si="306"/>
        <v>0</v>
      </c>
      <c r="AT392" s="240"/>
      <c r="AU392" s="238"/>
      <c r="AV392" s="238"/>
      <c r="AW392" s="238"/>
      <c r="AX392" s="238"/>
      <c r="AY392" s="238"/>
      <c r="AZ392" s="238"/>
      <c r="BA392" s="238"/>
      <c r="BB392" s="238"/>
      <c r="BC392" s="238"/>
      <c r="BD392" s="238"/>
      <c r="BE392" s="239">
        <f t="shared" si="307"/>
        <v>0</v>
      </c>
      <c r="BF392" s="240"/>
      <c r="BG392" s="238"/>
      <c r="BH392" s="238"/>
      <c r="BI392" s="238"/>
      <c r="BJ392" s="238"/>
      <c r="BK392" s="238"/>
      <c r="BL392" s="238"/>
      <c r="BM392" s="238"/>
      <c r="BN392" s="238"/>
      <c r="BO392" s="238"/>
      <c r="BP392" s="238"/>
      <c r="BQ392" s="239">
        <f t="shared" si="308"/>
        <v>0</v>
      </c>
      <c r="BR392" s="240"/>
      <c r="BS392" s="238"/>
      <c r="BT392" s="238"/>
      <c r="BU392" s="238"/>
      <c r="BV392" s="238"/>
      <c r="BW392" s="238"/>
      <c r="BX392" s="238"/>
      <c r="BY392" s="238"/>
      <c r="BZ392" s="238"/>
      <c r="CA392" s="238"/>
      <c r="CB392" s="238"/>
      <c r="CC392" s="239">
        <f t="shared" si="309"/>
        <v>0</v>
      </c>
      <c r="CD392" s="41" t="s">
        <v>54</v>
      </c>
    </row>
    <row r="393" spans="1:82" ht="15">
      <c r="A393" s="158"/>
      <c r="B393" s="75" t="s">
        <v>747</v>
      </c>
      <c r="C393" s="131" t="s">
        <v>748</v>
      </c>
      <c r="D393" s="132" t="s">
        <v>243</v>
      </c>
      <c r="E393" s="266">
        <v>2</v>
      </c>
      <c r="F393" s="289"/>
      <c r="G393" s="76">
        <f t="shared" si="303"/>
        <v>0</v>
      </c>
      <c r="H393" s="237"/>
      <c r="I393" s="239"/>
      <c r="J393" s="237"/>
      <c r="K393" s="238"/>
      <c r="L393" s="238"/>
      <c r="M393" s="238"/>
      <c r="N393" s="238"/>
      <c r="O393" s="238"/>
      <c r="P393" s="238"/>
      <c r="Q393" s="238"/>
      <c r="R393" s="238"/>
      <c r="S393" s="238"/>
      <c r="T393" s="238"/>
      <c r="U393" s="239">
        <f t="shared" si="304"/>
        <v>0</v>
      </c>
      <c r="V393" s="237"/>
      <c r="W393" s="238"/>
      <c r="X393" s="238"/>
      <c r="Y393" s="238"/>
      <c r="Z393" s="238"/>
      <c r="AA393" s="238"/>
      <c r="AB393" s="238"/>
      <c r="AC393" s="238"/>
      <c r="AD393" s="238"/>
      <c r="AE393" s="238"/>
      <c r="AF393" s="238"/>
      <c r="AG393" s="239">
        <f t="shared" si="305"/>
        <v>0</v>
      </c>
      <c r="AH393" s="240"/>
      <c r="AI393" s="238"/>
      <c r="AJ393" s="238"/>
      <c r="AK393" s="238"/>
      <c r="AL393" s="238"/>
      <c r="AM393" s="238"/>
      <c r="AN393" s="238"/>
      <c r="AO393" s="238"/>
      <c r="AP393" s="238"/>
      <c r="AQ393" s="238"/>
      <c r="AR393" s="238"/>
      <c r="AS393" s="239">
        <f t="shared" si="306"/>
        <v>0</v>
      </c>
      <c r="AT393" s="240"/>
      <c r="AU393" s="238"/>
      <c r="AV393" s="238"/>
      <c r="AW393" s="238"/>
      <c r="AX393" s="238"/>
      <c r="AY393" s="238"/>
      <c r="AZ393" s="238"/>
      <c r="BA393" s="238"/>
      <c r="BB393" s="238"/>
      <c r="BC393" s="238"/>
      <c r="BD393" s="238"/>
      <c r="BE393" s="239">
        <f t="shared" si="307"/>
        <v>0</v>
      </c>
      <c r="BF393" s="240"/>
      <c r="BG393" s="238"/>
      <c r="BH393" s="238"/>
      <c r="BI393" s="238"/>
      <c r="BJ393" s="238"/>
      <c r="BK393" s="238"/>
      <c r="BL393" s="238"/>
      <c r="BM393" s="238"/>
      <c r="BN393" s="238"/>
      <c r="BO393" s="238"/>
      <c r="BP393" s="238"/>
      <c r="BQ393" s="239">
        <f t="shared" si="308"/>
        <v>0</v>
      </c>
      <c r="BR393" s="240"/>
      <c r="BS393" s="238"/>
      <c r="BT393" s="238"/>
      <c r="BU393" s="238"/>
      <c r="BV393" s="238"/>
      <c r="BW393" s="238"/>
      <c r="BX393" s="238"/>
      <c r="BY393" s="238"/>
      <c r="BZ393" s="238"/>
      <c r="CA393" s="238"/>
      <c r="CB393" s="238"/>
      <c r="CC393" s="239">
        <f t="shared" si="309"/>
        <v>0</v>
      </c>
      <c r="CD393" s="41" t="s">
        <v>54</v>
      </c>
    </row>
    <row r="394" spans="1:82" ht="15">
      <c r="A394" s="45"/>
      <c r="B394" s="103" t="s">
        <v>749</v>
      </c>
      <c r="C394" s="286" t="s">
        <v>750</v>
      </c>
      <c r="D394" s="132"/>
      <c r="E394" s="266"/>
      <c r="F394" s="231"/>
      <c r="G394" s="76"/>
      <c r="H394" s="237"/>
      <c r="I394" s="239"/>
      <c r="J394" s="237"/>
      <c r="K394" s="238"/>
      <c r="L394" s="238"/>
      <c r="M394" s="238"/>
      <c r="N394" s="238"/>
      <c r="O394" s="238"/>
      <c r="P394" s="238"/>
      <c r="Q394" s="238"/>
      <c r="R394" s="238"/>
      <c r="S394" s="238"/>
      <c r="T394" s="238"/>
      <c r="U394" s="239"/>
      <c r="V394" s="237"/>
      <c r="W394" s="238"/>
      <c r="X394" s="238"/>
      <c r="Y394" s="238"/>
      <c r="Z394" s="238"/>
      <c r="AA394" s="238"/>
      <c r="AB394" s="238"/>
      <c r="AC394" s="238"/>
      <c r="AD394" s="238"/>
      <c r="AE394" s="238"/>
      <c r="AF394" s="238"/>
      <c r="AG394" s="239"/>
      <c r="AH394" s="240"/>
      <c r="AI394" s="238"/>
      <c r="AJ394" s="238"/>
      <c r="AK394" s="238"/>
      <c r="AL394" s="238"/>
      <c r="AM394" s="238"/>
      <c r="AN394" s="238"/>
      <c r="AO394" s="238"/>
      <c r="AP394" s="238"/>
      <c r="AQ394" s="238"/>
      <c r="AR394" s="238"/>
      <c r="AS394" s="239"/>
      <c r="AT394" s="240"/>
      <c r="AU394" s="238"/>
      <c r="AV394" s="238"/>
      <c r="AW394" s="238"/>
      <c r="AX394" s="238"/>
      <c r="AY394" s="238"/>
      <c r="AZ394" s="238"/>
      <c r="BA394" s="238"/>
      <c r="BB394" s="238"/>
      <c r="BC394" s="238"/>
      <c r="BD394" s="238"/>
      <c r="BE394" s="239"/>
      <c r="BF394" s="240"/>
      <c r="BG394" s="238"/>
      <c r="BH394" s="238"/>
      <c r="BI394" s="238"/>
      <c r="BJ394" s="238"/>
      <c r="BK394" s="238"/>
      <c r="BL394" s="238"/>
      <c r="BM394" s="238"/>
      <c r="BN394" s="238"/>
      <c r="BO394" s="238"/>
      <c r="BP394" s="238"/>
      <c r="BQ394" s="239"/>
      <c r="BR394" s="240"/>
      <c r="BS394" s="238"/>
      <c r="BT394" s="238"/>
      <c r="BU394" s="238"/>
      <c r="BV394" s="238"/>
      <c r="BW394" s="238"/>
      <c r="BX394" s="238"/>
      <c r="BY394" s="238"/>
      <c r="BZ394" s="238"/>
      <c r="CA394" s="238"/>
      <c r="CB394" s="238"/>
      <c r="CC394" s="239"/>
      <c r="CD394" s="41"/>
    </row>
    <row r="395" spans="1:82" ht="15">
      <c r="A395" s="158"/>
      <c r="B395" s="75" t="s">
        <v>751</v>
      </c>
      <c r="C395" s="131" t="s">
        <v>752</v>
      </c>
      <c r="D395" s="132" t="s">
        <v>243</v>
      </c>
      <c r="E395" s="266">
        <v>1</v>
      </c>
      <c r="F395" s="289"/>
      <c r="G395" s="76">
        <f t="shared" si="303"/>
        <v>0</v>
      </c>
      <c r="H395" s="237"/>
      <c r="I395" s="239"/>
      <c r="J395" s="237"/>
      <c r="K395" s="238"/>
      <c r="L395" s="238"/>
      <c r="M395" s="238"/>
      <c r="N395" s="238"/>
      <c r="O395" s="238"/>
      <c r="P395" s="238"/>
      <c r="Q395" s="238"/>
      <c r="R395" s="238"/>
      <c r="S395" s="238"/>
      <c r="T395" s="238"/>
      <c r="U395" s="239">
        <f t="shared" si="304"/>
        <v>0</v>
      </c>
      <c r="V395" s="237"/>
      <c r="W395" s="238"/>
      <c r="X395" s="238"/>
      <c r="Y395" s="238"/>
      <c r="Z395" s="238"/>
      <c r="AA395" s="238"/>
      <c r="AB395" s="238"/>
      <c r="AC395" s="238"/>
      <c r="AD395" s="238"/>
      <c r="AE395" s="238"/>
      <c r="AF395" s="238"/>
      <c r="AG395" s="239">
        <f t="shared" si="305"/>
        <v>0</v>
      </c>
      <c r="AH395" s="240"/>
      <c r="AI395" s="238"/>
      <c r="AJ395" s="238"/>
      <c r="AK395" s="238"/>
      <c r="AL395" s="238"/>
      <c r="AM395" s="238"/>
      <c r="AN395" s="238"/>
      <c r="AO395" s="238"/>
      <c r="AP395" s="238"/>
      <c r="AQ395" s="238"/>
      <c r="AR395" s="238"/>
      <c r="AS395" s="239">
        <f t="shared" si="306"/>
        <v>0</v>
      </c>
      <c r="AT395" s="240"/>
      <c r="AU395" s="238"/>
      <c r="AV395" s="238"/>
      <c r="AW395" s="238"/>
      <c r="AX395" s="238"/>
      <c r="AY395" s="238"/>
      <c r="AZ395" s="238"/>
      <c r="BA395" s="238"/>
      <c r="BB395" s="238"/>
      <c r="BC395" s="238"/>
      <c r="BD395" s="238"/>
      <c r="BE395" s="239">
        <f t="shared" si="307"/>
        <v>0</v>
      </c>
      <c r="BF395" s="240"/>
      <c r="BG395" s="238"/>
      <c r="BH395" s="238"/>
      <c r="BI395" s="238"/>
      <c r="BJ395" s="238"/>
      <c r="BK395" s="238"/>
      <c r="BL395" s="238"/>
      <c r="BM395" s="238"/>
      <c r="BN395" s="238"/>
      <c r="BO395" s="238"/>
      <c r="BP395" s="238"/>
      <c r="BQ395" s="239">
        <f t="shared" si="308"/>
        <v>0</v>
      </c>
      <c r="BR395" s="240"/>
      <c r="BS395" s="238"/>
      <c r="BT395" s="238"/>
      <c r="BU395" s="238"/>
      <c r="BV395" s="238"/>
      <c r="BW395" s="238"/>
      <c r="BX395" s="238"/>
      <c r="BY395" s="238"/>
      <c r="BZ395" s="238"/>
      <c r="CA395" s="238"/>
      <c r="CB395" s="238"/>
      <c r="CC395" s="239">
        <f t="shared" si="309"/>
        <v>0</v>
      </c>
      <c r="CD395" s="41" t="s">
        <v>54</v>
      </c>
    </row>
    <row r="396" spans="1:82" ht="15">
      <c r="A396" s="45"/>
      <c r="B396" s="75" t="s">
        <v>753</v>
      </c>
      <c r="C396" s="131" t="s">
        <v>754</v>
      </c>
      <c r="D396" s="132" t="s">
        <v>243</v>
      </c>
      <c r="E396" s="266">
        <v>1</v>
      </c>
      <c r="F396" s="289"/>
      <c r="G396" s="76">
        <f t="shared" si="303"/>
        <v>0</v>
      </c>
      <c r="H396" s="237"/>
      <c r="I396" s="239"/>
      <c r="J396" s="237"/>
      <c r="K396" s="238"/>
      <c r="L396" s="238"/>
      <c r="M396" s="238"/>
      <c r="N396" s="238"/>
      <c r="O396" s="238"/>
      <c r="P396" s="238"/>
      <c r="Q396" s="238"/>
      <c r="R396" s="238"/>
      <c r="S396" s="238"/>
      <c r="T396" s="238"/>
      <c r="U396" s="239">
        <f t="shared" si="304"/>
        <v>0</v>
      </c>
      <c r="V396" s="237"/>
      <c r="W396" s="238"/>
      <c r="X396" s="238"/>
      <c r="Y396" s="238"/>
      <c r="Z396" s="238"/>
      <c r="AA396" s="238"/>
      <c r="AB396" s="238"/>
      <c r="AC396" s="238"/>
      <c r="AD396" s="238"/>
      <c r="AE396" s="238"/>
      <c r="AF396" s="238"/>
      <c r="AG396" s="239">
        <f t="shared" si="305"/>
        <v>0</v>
      </c>
      <c r="AH396" s="240"/>
      <c r="AI396" s="238"/>
      <c r="AJ396" s="238"/>
      <c r="AK396" s="238"/>
      <c r="AL396" s="238"/>
      <c r="AM396" s="238"/>
      <c r="AN396" s="238"/>
      <c r="AO396" s="238"/>
      <c r="AP396" s="238"/>
      <c r="AQ396" s="238"/>
      <c r="AR396" s="238"/>
      <c r="AS396" s="239">
        <f t="shared" si="306"/>
        <v>0</v>
      </c>
      <c r="AT396" s="240"/>
      <c r="AU396" s="238"/>
      <c r="AV396" s="238"/>
      <c r="AW396" s="238"/>
      <c r="AX396" s="238"/>
      <c r="AY396" s="238"/>
      <c r="AZ396" s="238"/>
      <c r="BA396" s="238"/>
      <c r="BB396" s="238"/>
      <c r="BC396" s="238"/>
      <c r="BD396" s="238"/>
      <c r="BE396" s="239">
        <f t="shared" si="307"/>
        <v>0</v>
      </c>
      <c r="BF396" s="240"/>
      <c r="BG396" s="238"/>
      <c r="BH396" s="238"/>
      <c r="BI396" s="238"/>
      <c r="BJ396" s="238"/>
      <c r="BK396" s="238"/>
      <c r="BL396" s="238"/>
      <c r="BM396" s="238"/>
      <c r="BN396" s="238"/>
      <c r="BO396" s="238"/>
      <c r="BP396" s="238"/>
      <c r="BQ396" s="239">
        <f t="shared" si="308"/>
        <v>0</v>
      </c>
      <c r="BR396" s="240"/>
      <c r="BS396" s="238"/>
      <c r="BT396" s="238"/>
      <c r="BU396" s="238"/>
      <c r="BV396" s="238"/>
      <c r="BW396" s="238"/>
      <c r="BX396" s="238"/>
      <c r="BY396" s="238"/>
      <c r="BZ396" s="238"/>
      <c r="CA396" s="238"/>
      <c r="CB396" s="238"/>
      <c r="CC396" s="239">
        <f t="shared" si="309"/>
        <v>0</v>
      </c>
      <c r="CD396" s="41" t="s">
        <v>54</v>
      </c>
    </row>
    <row r="397" spans="1:82" ht="15">
      <c r="A397" s="158"/>
      <c r="B397" s="75" t="s">
        <v>755</v>
      </c>
      <c r="C397" s="131" t="s">
        <v>756</v>
      </c>
      <c r="D397" s="132" t="s">
        <v>243</v>
      </c>
      <c r="E397" s="266">
        <v>1</v>
      </c>
      <c r="F397" s="289"/>
      <c r="G397" s="76">
        <f t="shared" si="303"/>
        <v>0</v>
      </c>
      <c r="H397" s="237"/>
      <c r="I397" s="239"/>
      <c r="J397" s="237"/>
      <c r="K397" s="238"/>
      <c r="L397" s="238"/>
      <c r="M397" s="238"/>
      <c r="N397" s="238"/>
      <c r="O397" s="238"/>
      <c r="P397" s="238"/>
      <c r="Q397" s="238"/>
      <c r="R397" s="238"/>
      <c r="S397" s="238"/>
      <c r="T397" s="238"/>
      <c r="U397" s="239">
        <f t="shared" si="304"/>
        <v>0</v>
      </c>
      <c r="V397" s="237"/>
      <c r="W397" s="238"/>
      <c r="X397" s="238"/>
      <c r="Y397" s="238"/>
      <c r="Z397" s="238"/>
      <c r="AA397" s="238"/>
      <c r="AB397" s="238"/>
      <c r="AC397" s="238"/>
      <c r="AD397" s="238"/>
      <c r="AE397" s="238"/>
      <c r="AF397" s="238"/>
      <c r="AG397" s="239">
        <f t="shared" si="305"/>
        <v>0</v>
      </c>
      <c r="AH397" s="240"/>
      <c r="AI397" s="238"/>
      <c r="AJ397" s="238"/>
      <c r="AK397" s="238"/>
      <c r="AL397" s="238"/>
      <c r="AM397" s="238"/>
      <c r="AN397" s="238"/>
      <c r="AO397" s="238"/>
      <c r="AP397" s="238"/>
      <c r="AQ397" s="238"/>
      <c r="AR397" s="238"/>
      <c r="AS397" s="239">
        <f t="shared" si="306"/>
        <v>0</v>
      </c>
      <c r="AT397" s="240"/>
      <c r="AU397" s="238"/>
      <c r="AV397" s="238"/>
      <c r="AW397" s="238"/>
      <c r="AX397" s="238"/>
      <c r="AY397" s="238"/>
      <c r="AZ397" s="238"/>
      <c r="BA397" s="238"/>
      <c r="BB397" s="238"/>
      <c r="BC397" s="238"/>
      <c r="BD397" s="238"/>
      <c r="BE397" s="239">
        <f t="shared" si="307"/>
        <v>0</v>
      </c>
      <c r="BF397" s="240"/>
      <c r="BG397" s="238"/>
      <c r="BH397" s="238"/>
      <c r="BI397" s="238"/>
      <c r="BJ397" s="238"/>
      <c r="BK397" s="238"/>
      <c r="BL397" s="238"/>
      <c r="BM397" s="238"/>
      <c r="BN397" s="238"/>
      <c r="BO397" s="238"/>
      <c r="BP397" s="238"/>
      <c r="BQ397" s="239">
        <f t="shared" si="308"/>
        <v>0</v>
      </c>
      <c r="BR397" s="240"/>
      <c r="BS397" s="238"/>
      <c r="BT397" s="238"/>
      <c r="BU397" s="238"/>
      <c r="BV397" s="238"/>
      <c r="BW397" s="238"/>
      <c r="BX397" s="238"/>
      <c r="BY397" s="238"/>
      <c r="BZ397" s="238"/>
      <c r="CA397" s="238"/>
      <c r="CB397" s="238"/>
      <c r="CC397" s="239">
        <f t="shared" si="309"/>
        <v>0</v>
      </c>
      <c r="CD397" s="41" t="s">
        <v>54</v>
      </c>
    </row>
    <row r="398" spans="1:82" ht="15">
      <c r="A398" s="45"/>
      <c r="B398" s="75" t="s">
        <v>757</v>
      </c>
      <c r="C398" s="131" t="s">
        <v>758</v>
      </c>
      <c r="D398" s="132" t="s">
        <v>243</v>
      </c>
      <c r="E398" s="266">
        <v>1</v>
      </c>
      <c r="F398" s="289"/>
      <c r="G398" s="76">
        <f t="shared" si="303"/>
        <v>0</v>
      </c>
      <c r="H398" s="237"/>
      <c r="I398" s="239"/>
      <c r="J398" s="237"/>
      <c r="K398" s="238"/>
      <c r="L398" s="238"/>
      <c r="M398" s="238"/>
      <c r="N398" s="238"/>
      <c r="O398" s="238"/>
      <c r="P398" s="238"/>
      <c r="Q398" s="238"/>
      <c r="R398" s="238"/>
      <c r="S398" s="238"/>
      <c r="T398" s="238"/>
      <c r="U398" s="239">
        <f t="shared" si="304"/>
        <v>0</v>
      </c>
      <c r="V398" s="237"/>
      <c r="W398" s="238"/>
      <c r="X398" s="238"/>
      <c r="Y398" s="238"/>
      <c r="Z398" s="238"/>
      <c r="AA398" s="238"/>
      <c r="AB398" s="238"/>
      <c r="AC398" s="238"/>
      <c r="AD398" s="238"/>
      <c r="AE398" s="238"/>
      <c r="AF398" s="238"/>
      <c r="AG398" s="239">
        <f t="shared" si="305"/>
        <v>0</v>
      </c>
      <c r="AH398" s="240"/>
      <c r="AI398" s="238"/>
      <c r="AJ398" s="238"/>
      <c r="AK398" s="238"/>
      <c r="AL398" s="238"/>
      <c r="AM398" s="238"/>
      <c r="AN398" s="238"/>
      <c r="AO398" s="238"/>
      <c r="AP398" s="238"/>
      <c r="AQ398" s="238"/>
      <c r="AR398" s="238"/>
      <c r="AS398" s="239">
        <f t="shared" si="306"/>
        <v>0</v>
      </c>
      <c r="AT398" s="240"/>
      <c r="AU398" s="238"/>
      <c r="AV398" s="238"/>
      <c r="AW398" s="238"/>
      <c r="AX398" s="238"/>
      <c r="AY398" s="238"/>
      <c r="AZ398" s="238"/>
      <c r="BA398" s="238"/>
      <c r="BB398" s="238"/>
      <c r="BC398" s="238"/>
      <c r="BD398" s="238"/>
      <c r="BE398" s="239">
        <f t="shared" si="307"/>
        <v>0</v>
      </c>
      <c r="BF398" s="240"/>
      <c r="BG398" s="238"/>
      <c r="BH398" s="238"/>
      <c r="BI398" s="238"/>
      <c r="BJ398" s="238"/>
      <c r="BK398" s="238"/>
      <c r="BL398" s="238"/>
      <c r="BM398" s="238"/>
      <c r="BN398" s="238"/>
      <c r="BO398" s="238"/>
      <c r="BP398" s="238"/>
      <c r="BQ398" s="239">
        <f t="shared" si="308"/>
        <v>0</v>
      </c>
      <c r="BR398" s="240"/>
      <c r="BS398" s="238"/>
      <c r="BT398" s="238"/>
      <c r="BU398" s="238"/>
      <c r="BV398" s="238"/>
      <c r="BW398" s="238"/>
      <c r="BX398" s="238"/>
      <c r="BY398" s="238"/>
      <c r="BZ398" s="238"/>
      <c r="CA398" s="238"/>
      <c r="CB398" s="238"/>
      <c r="CC398" s="239">
        <f t="shared" si="309"/>
        <v>0</v>
      </c>
      <c r="CD398" s="41" t="s">
        <v>54</v>
      </c>
    </row>
    <row r="399" spans="1:82" ht="15">
      <c r="A399" s="158"/>
      <c r="B399" s="25" t="s">
        <v>759</v>
      </c>
      <c r="C399" s="28" t="s">
        <v>760</v>
      </c>
      <c r="D399" s="132" t="s">
        <v>243</v>
      </c>
      <c r="E399" s="266">
        <v>1</v>
      </c>
      <c r="F399" s="289"/>
      <c r="G399" s="76">
        <f t="shared" si="303"/>
        <v>0</v>
      </c>
      <c r="H399" s="237"/>
      <c r="I399" s="239"/>
      <c r="J399" s="237"/>
      <c r="K399" s="238"/>
      <c r="L399" s="238"/>
      <c r="M399" s="238"/>
      <c r="N399" s="238"/>
      <c r="O399" s="238"/>
      <c r="P399" s="238"/>
      <c r="Q399" s="238"/>
      <c r="R399" s="238"/>
      <c r="S399" s="238"/>
      <c r="T399" s="238"/>
      <c r="U399" s="239">
        <f t="shared" si="304"/>
        <v>0</v>
      </c>
      <c r="V399" s="237"/>
      <c r="W399" s="238"/>
      <c r="X399" s="238"/>
      <c r="Y399" s="238"/>
      <c r="Z399" s="238"/>
      <c r="AA399" s="238"/>
      <c r="AB399" s="238"/>
      <c r="AC399" s="238"/>
      <c r="AD399" s="238"/>
      <c r="AE399" s="238"/>
      <c r="AF399" s="238"/>
      <c r="AG399" s="239">
        <f t="shared" si="305"/>
        <v>0</v>
      </c>
      <c r="AH399" s="240"/>
      <c r="AI399" s="238"/>
      <c r="AJ399" s="238"/>
      <c r="AK399" s="238"/>
      <c r="AL399" s="238"/>
      <c r="AM399" s="238"/>
      <c r="AN399" s="238"/>
      <c r="AO399" s="238"/>
      <c r="AP399" s="238"/>
      <c r="AQ399" s="238"/>
      <c r="AR399" s="238"/>
      <c r="AS399" s="239">
        <f t="shared" si="306"/>
        <v>0</v>
      </c>
      <c r="AT399" s="240"/>
      <c r="AU399" s="238"/>
      <c r="AV399" s="238"/>
      <c r="AW399" s="238"/>
      <c r="AX399" s="238"/>
      <c r="AY399" s="238"/>
      <c r="AZ399" s="238"/>
      <c r="BA399" s="238"/>
      <c r="BB399" s="238"/>
      <c r="BC399" s="238"/>
      <c r="BD399" s="238"/>
      <c r="BE399" s="239">
        <f t="shared" si="307"/>
        <v>0</v>
      </c>
      <c r="BF399" s="240"/>
      <c r="BG399" s="238"/>
      <c r="BH399" s="238"/>
      <c r="BI399" s="238"/>
      <c r="BJ399" s="238"/>
      <c r="BK399" s="238"/>
      <c r="BL399" s="238"/>
      <c r="BM399" s="238"/>
      <c r="BN399" s="238"/>
      <c r="BO399" s="238"/>
      <c r="BP399" s="238"/>
      <c r="BQ399" s="239">
        <f t="shared" si="308"/>
        <v>0</v>
      </c>
      <c r="BR399" s="240"/>
      <c r="BS399" s="238"/>
      <c r="BT399" s="238"/>
      <c r="BU399" s="238"/>
      <c r="BV399" s="238"/>
      <c r="BW399" s="238"/>
      <c r="BX399" s="238"/>
      <c r="BY399" s="238"/>
      <c r="BZ399" s="238"/>
      <c r="CA399" s="238"/>
      <c r="CB399" s="238"/>
      <c r="CC399" s="239">
        <f t="shared" si="309"/>
        <v>0</v>
      </c>
      <c r="CD399" s="41" t="s">
        <v>54</v>
      </c>
    </row>
    <row r="400" spans="1:82" ht="15">
      <c r="A400" s="158"/>
      <c r="B400" s="287" t="s">
        <v>761</v>
      </c>
      <c r="C400" s="286" t="s">
        <v>762</v>
      </c>
      <c r="D400" s="132"/>
      <c r="E400" s="300"/>
      <c r="F400" s="231"/>
      <c r="G400" s="288"/>
      <c r="H400" s="237"/>
      <c r="I400" s="239"/>
      <c r="J400" s="237"/>
      <c r="K400" s="238"/>
      <c r="L400" s="238"/>
      <c r="M400" s="238"/>
      <c r="N400" s="238"/>
      <c r="O400" s="238"/>
      <c r="P400" s="238"/>
      <c r="Q400" s="238"/>
      <c r="R400" s="238"/>
      <c r="S400" s="238"/>
      <c r="T400" s="238"/>
      <c r="U400" s="239"/>
      <c r="V400" s="237"/>
      <c r="W400" s="238"/>
      <c r="X400" s="238"/>
      <c r="Y400" s="238"/>
      <c r="Z400" s="238"/>
      <c r="AA400" s="238"/>
      <c r="AB400" s="238"/>
      <c r="AC400" s="238"/>
      <c r="AD400" s="238"/>
      <c r="AE400" s="238"/>
      <c r="AF400" s="238"/>
      <c r="AG400" s="239"/>
      <c r="AH400" s="240"/>
      <c r="AI400" s="238"/>
      <c r="AJ400" s="238"/>
      <c r="AK400" s="238"/>
      <c r="AL400" s="238"/>
      <c r="AM400" s="238"/>
      <c r="AN400" s="238"/>
      <c r="AO400" s="238"/>
      <c r="AP400" s="238"/>
      <c r="AQ400" s="238"/>
      <c r="AR400" s="238"/>
      <c r="AS400" s="239"/>
      <c r="AT400" s="240"/>
      <c r="AU400" s="238"/>
      <c r="AV400" s="238"/>
      <c r="AW400" s="238"/>
      <c r="AX400" s="238"/>
      <c r="AY400" s="238"/>
      <c r="AZ400" s="238"/>
      <c r="BA400" s="238"/>
      <c r="BB400" s="238"/>
      <c r="BC400" s="238"/>
      <c r="BD400" s="238"/>
      <c r="BE400" s="239"/>
      <c r="BF400" s="240"/>
      <c r="BG400" s="238"/>
      <c r="BH400" s="238"/>
      <c r="BI400" s="238"/>
      <c r="BJ400" s="238"/>
      <c r="BK400" s="238"/>
      <c r="BL400" s="238"/>
      <c r="BM400" s="238"/>
      <c r="BN400" s="238"/>
      <c r="BO400" s="238"/>
      <c r="BP400" s="238"/>
      <c r="BQ400" s="239"/>
      <c r="BR400" s="240"/>
      <c r="BS400" s="238"/>
      <c r="BT400" s="238"/>
      <c r="BU400" s="238"/>
      <c r="BV400" s="238"/>
      <c r="BW400" s="238"/>
      <c r="BX400" s="238"/>
      <c r="BY400" s="238"/>
      <c r="BZ400" s="238"/>
      <c r="CA400" s="238"/>
      <c r="CB400" s="238"/>
      <c r="CC400" s="239"/>
      <c r="CD400" s="41"/>
    </row>
    <row r="401" spans="1:82" ht="15">
      <c r="A401" s="158"/>
      <c r="B401" s="25" t="s">
        <v>763</v>
      </c>
      <c r="C401" s="131" t="s">
        <v>764</v>
      </c>
      <c r="D401" s="132" t="s">
        <v>92</v>
      </c>
      <c r="E401" s="300">
        <v>1</v>
      </c>
      <c r="F401" s="223"/>
      <c r="G401" s="288">
        <f t="shared" si="303"/>
        <v>0</v>
      </c>
      <c r="H401" s="237"/>
      <c r="I401" s="239"/>
      <c r="J401" s="237"/>
      <c r="K401" s="238"/>
      <c r="L401" s="238"/>
      <c r="M401" s="238"/>
      <c r="N401" s="238"/>
      <c r="O401" s="238"/>
      <c r="P401" s="238"/>
      <c r="Q401" s="238"/>
      <c r="R401" s="238"/>
      <c r="S401" s="238"/>
      <c r="T401" s="238"/>
      <c r="U401" s="239">
        <f t="shared" si="304"/>
        <v>0</v>
      </c>
      <c r="V401" s="237"/>
      <c r="W401" s="238"/>
      <c r="X401" s="238"/>
      <c r="Y401" s="238"/>
      <c r="Z401" s="238"/>
      <c r="AA401" s="238"/>
      <c r="AB401" s="238"/>
      <c r="AC401" s="238"/>
      <c r="AD401" s="238"/>
      <c r="AE401" s="238"/>
      <c r="AF401" s="238"/>
      <c r="AG401" s="239">
        <f t="shared" si="305"/>
        <v>0</v>
      </c>
      <c r="AH401" s="240"/>
      <c r="AI401" s="238"/>
      <c r="AJ401" s="238"/>
      <c r="AK401" s="238"/>
      <c r="AL401" s="238"/>
      <c r="AM401" s="238"/>
      <c r="AN401" s="238"/>
      <c r="AO401" s="238"/>
      <c r="AP401" s="238"/>
      <c r="AQ401" s="238"/>
      <c r="AR401" s="238"/>
      <c r="AS401" s="239">
        <f t="shared" si="306"/>
        <v>0</v>
      </c>
      <c r="AT401" s="240"/>
      <c r="AU401" s="238"/>
      <c r="AV401" s="238"/>
      <c r="AW401" s="238"/>
      <c r="AX401" s="238"/>
      <c r="AY401" s="238"/>
      <c r="AZ401" s="238"/>
      <c r="BA401" s="238"/>
      <c r="BB401" s="238"/>
      <c r="BC401" s="238"/>
      <c r="BD401" s="238"/>
      <c r="BE401" s="239">
        <f t="shared" si="307"/>
        <v>0</v>
      </c>
      <c r="BF401" s="240"/>
      <c r="BG401" s="238"/>
      <c r="BH401" s="238"/>
      <c r="BI401" s="238"/>
      <c r="BJ401" s="238"/>
      <c r="BK401" s="238"/>
      <c r="BL401" s="238"/>
      <c r="BM401" s="238"/>
      <c r="BN401" s="238"/>
      <c r="BO401" s="238"/>
      <c r="BP401" s="238"/>
      <c r="BQ401" s="239">
        <f t="shared" si="308"/>
        <v>0</v>
      </c>
      <c r="BR401" s="240"/>
      <c r="BS401" s="238"/>
      <c r="BT401" s="238"/>
      <c r="BU401" s="238"/>
      <c r="BV401" s="238"/>
      <c r="BW401" s="238"/>
      <c r="BX401" s="238"/>
      <c r="BY401" s="238"/>
      <c r="BZ401" s="238"/>
      <c r="CA401" s="238"/>
      <c r="CB401" s="238"/>
      <c r="CC401" s="239">
        <f t="shared" si="309"/>
        <v>0</v>
      </c>
      <c r="CD401" s="41"/>
    </row>
    <row r="402" spans="1:82" ht="15">
      <c r="A402" s="158"/>
      <c r="B402" s="25" t="s">
        <v>765</v>
      </c>
      <c r="C402" s="131" t="s">
        <v>577</v>
      </c>
      <c r="D402" s="132" t="s">
        <v>92</v>
      </c>
      <c r="E402" s="300">
        <v>1</v>
      </c>
      <c r="F402" s="223"/>
      <c r="G402" s="288">
        <f t="shared" si="303"/>
        <v>0</v>
      </c>
      <c r="H402" s="237"/>
      <c r="I402" s="239"/>
      <c r="J402" s="237"/>
      <c r="K402" s="238"/>
      <c r="L402" s="238"/>
      <c r="M402" s="238"/>
      <c r="N402" s="238"/>
      <c r="O402" s="238"/>
      <c r="P402" s="238"/>
      <c r="Q402" s="238"/>
      <c r="R402" s="238"/>
      <c r="S402" s="238"/>
      <c r="T402" s="238"/>
      <c r="U402" s="239">
        <f t="shared" si="304"/>
        <v>0</v>
      </c>
      <c r="V402" s="237"/>
      <c r="W402" s="238"/>
      <c r="X402" s="238"/>
      <c r="Y402" s="238"/>
      <c r="Z402" s="238"/>
      <c r="AA402" s="238"/>
      <c r="AB402" s="238"/>
      <c r="AC402" s="238"/>
      <c r="AD402" s="238"/>
      <c r="AE402" s="238"/>
      <c r="AF402" s="238"/>
      <c r="AG402" s="239">
        <f t="shared" si="305"/>
        <v>0</v>
      </c>
      <c r="AH402" s="240"/>
      <c r="AI402" s="238"/>
      <c r="AJ402" s="238"/>
      <c r="AK402" s="238"/>
      <c r="AL402" s="238"/>
      <c r="AM402" s="238"/>
      <c r="AN402" s="238"/>
      <c r="AO402" s="238"/>
      <c r="AP402" s="238"/>
      <c r="AQ402" s="238"/>
      <c r="AR402" s="238"/>
      <c r="AS402" s="239">
        <f t="shared" si="306"/>
        <v>0</v>
      </c>
      <c r="AT402" s="240"/>
      <c r="AU402" s="238"/>
      <c r="AV402" s="238"/>
      <c r="AW402" s="238"/>
      <c r="AX402" s="238"/>
      <c r="AY402" s="238"/>
      <c r="AZ402" s="238"/>
      <c r="BA402" s="238"/>
      <c r="BB402" s="238"/>
      <c r="BC402" s="238"/>
      <c r="BD402" s="238"/>
      <c r="BE402" s="239">
        <f t="shared" si="307"/>
        <v>0</v>
      </c>
      <c r="BF402" s="240"/>
      <c r="BG402" s="238"/>
      <c r="BH402" s="238"/>
      <c r="BI402" s="238"/>
      <c r="BJ402" s="238"/>
      <c r="BK402" s="238"/>
      <c r="BL402" s="238"/>
      <c r="BM402" s="238"/>
      <c r="BN402" s="238"/>
      <c r="BO402" s="238"/>
      <c r="BP402" s="238"/>
      <c r="BQ402" s="239">
        <f t="shared" si="308"/>
        <v>0</v>
      </c>
      <c r="BR402" s="240"/>
      <c r="BS402" s="238"/>
      <c r="BT402" s="238"/>
      <c r="BU402" s="238"/>
      <c r="BV402" s="238"/>
      <c r="BW402" s="238"/>
      <c r="BX402" s="238"/>
      <c r="BY402" s="238"/>
      <c r="BZ402" s="238"/>
      <c r="CA402" s="238"/>
      <c r="CB402" s="238"/>
      <c r="CC402" s="239">
        <f t="shared" si="309"/>
        <v>0</v>
      </c>
      <c r="CD402" s="41"/>
    </row>
    <row r="403" spans="1:82" ht="15">
      <c r="A403" s="158"/>
      <c r="B403" s="25" t="s">
        <v>766</v>
      </c>
      <c r="C403" s="131" t="s">
        <v>611</v>
      </c>
      <c r="D403" s="132" t="s">
        <v>92</v>
      </c>
      <c r="E403" s="300">
        <v>1</v>
      </c>
      <c r="F403" s="223"/>
      <c r="G403" s="288">
        <f t="shared" si="303"/>
        <v>0</v>
      </c>
      <c r="H403" s="237"/>
      <c r="I403" s="239"/>
      <c r="J403" s="237"/>
      <c r="K403" s="238"/>
      <c r="L403" s="238"/>
      <c r="M403" s="238"/>
      <c r="N403" s="238"/>
      <c r="O403" s="238"/>
      <c r="P403" s="238"/>
      <c r="Q403" s="238"/>
      <c r="R403" s="238"/>
      <c r="S403" s="238"/>
      <c r="T403" s="238"/>
      <c r="U403" s="239">
        <f t="shared" si="304"/>
        <v>0</v>
      </c>
      <c r="V403" s="237"/>
      <c r="W403" s="238"/>
      <c r="X403" s="238"/>
      <c r="Y403" s="238"/>
      <c r="Z403" s="238"/>
      <c r="AA403" s="238"/>
      <c r="AB403" s="238"/>
      <c r="AC403" s="238"/>
      <c r="AD403" s="238"/>
      <c r="AE403" s="238"/>
      <c r="AF403" s="238"/>
      <c r="AG403" s="239">
        <f t="shared" si="305"/>
        <v>0</v>
      </c>
      <c r="AH403" s="240"/>
      <c r="AI403" s="238"/>
      <c r="AJ403" s="238"/>
      <c r="AK403" s="238"/>
      <c r="AL403" s="238"/>
      <c r="AM403" s="238"/>
      <c r="AN403" s="238"/>
      <c r="AO403" s="238"/>
      <c r="AP403" s="238"/>
      <c r="AQ403" s="238"/>
      <c r="AR403" s="238"/>
      <c r="AS403" s="239">
        <f t="shared" si="306"/>
        <v>0</v>
      </c>
      <c r="AT403" s="240"/>
      <c r="AU403" s="238"/>
      <c r="AV403" s="238"/>
      <c r="AW403" s="238"/>
      <c r="AX403" s="238"/>
      <c r="AY403" s="238"/>
      <c r="AZ403" s="238"/>
      <c r="BA403" s="238"/>
      <c r="BB403" s="238"/>
      <c r="BC403" s="238"/>
      <c r="BD403" s="238"/>
      <c r="BE403" s="239">
        <f t="shared" si="307"/>
        <v>0</v>
      </c>
      <c r="BF403" s="240"/>
      <c r="BG403" s="238"/>
      <c r="BH403" s="238"/>
      <c r="BI403" s="238"/>
      <c r="BJ403" s="238"/>
      <c r="BK403" s="238"/>
      <c r="BL403" s="238"/>
      <c r="BM403" s="238"/>
      <c r="BN403" s="238"/>
      <c r="BO403" s="238"/>
      <c r="BP403" s="238"/>
      <c r="BQ403" s="239">
        <f t="shared" si="308"/>
        <v>0</v>
      </c>
      <c r="BR403" s="240"/>
      <c r="BS403" s="238"/>
      <c r="BT403" s="238"/>
      <c r="BU403" s="238"/>
      <c r="BV403" s="238"/>
      <c r="BW403" s="238"/>
      <c r="BX403" s="238"/>
      <c r="BY403" s="238"/>
      <c r="BZ403" s="238"/>
      <c r="CA403" s="238"/>
      <c r="CB403" s="238"/>
      <c r="CC403" s="239">
        <f t="shared" si="309"/>
        <v>0</v>
      </c>
      <c r="CD403" s="41"/>
    </row>
    <row r="404" spans="1:82" ht="15">
      <c r="A404" s="158"/>
      <c r="B404" s="287" t="s">
        <v>767</v>
      </c>
      <c r="C404" s="286" t="s">
        <v>768</v>
      </c>
      <c r="D404" s="132"/>
      <c r="E404" s="300"/>
      <c r="F404" s="231"/>
      <c r="G404" s="288"/>
      <c r="H404" s="237"/>
      <c r="I404" s="239"/>
      <c r="J404" s="237"/>
      <c r="K404" s="238"/>
      <c r="L404" s="238"/>
      <c r="M404" s="238"/>
      <c r="N404" s="238"/>
      <c r="O404" s="238"/>
      <c r="P404" s="238"/>
      <c r="Q404" s="238"/>
      <c r="R404" s="238"/>
      <c r="S404" s="238"/>
      <c r="T404" s="238"/>
      <c r="U404" s="239"/>
      <c r="V404" s="237"/>
      <c r="W404" s="238"/>
      <c r="X404" s="238"/>
      <c r="Y404" s="238"/>
      <c r="Z404" s="238"/>
      <c r="AA404" s="238"/>
      <c r="AB404" s="238"/>
      <c r="AC404" s="238"/>
      <c r="AD404" s="238"/>
      <c r="AE404" s="238"/>
      <c r="AF404" s="238"/>
      <c r="AG404" s="239"/>
      <c r="AH404" s="240"/>
      <c r="AI404" s="238"/>
      <c r="AJ404" s="238"/>
      <c r="AK404" s="238"/>
      <c r="AL404" s="238"/>
      <c r="AM404" s="238"/>
      <c r="AN404" s="238"/>
      <c r="AO404" s="238"/>
      <c r="AP404" s="238"/>
      <c r="AQ404" s="238"/>
      <c r="AR404" s="238"/>
      <c r="AS404" s="239"/>
      <c r="AT404" s="240"/>
      <c r="AU404" s="238"/>
      <c r="AV404" s="238"/>
      <c r="AW404" s="238"/>
      <c r="AX404" s="238"/>
      <c r="AY404" s="238"/>
      <c r="AZ404" s="238"/>
      <c r="BA404" s="238"/>
      <c r="BB404" s="238"/>
      <c r="BC404" s="238"/>
      <c r="BD404" s="238"/>
      <c r="BE404" s="239"/>
      <c r="BF404" s="240"/>
      <c r="BG404" s="238"/>
      <c r="BH404" s="238"/>
      <c r="BI404" s="238"/>
      <c r="BJ404" s="238"/>
      <c r="BK404" s="238"/>
      <c r="BL404" s="238"/>
      <c r="BM404" s="238"/>
      <c r="BN404" s="238"/>
      <c r="BO404" s="238"/>
      <c r="BP404" s="238"/>
      <c r="BQ404" s="239"/>
      <c r="BR404" s="240"/>
      <c r="BS404" s="238"/>
      <c r="BT404" s="238"/>
      <c r="BU404" s="238"/>
      <c r="BV404" s="238"/>
      <c r="BW404" s="238"/>
      <c r="BX404" s="238"/>
      <c r="BY404" s="238"/>
      <c r="BZ404" s="238"/>
      <c r="CA404" s="238"/>
      <c r="CB404" s="238"/>
      <c r="CC404" s="239"/>
      <c r="CD404" s="41"/>
    </row>
    <row r="405" spans="1:82" ht="15">
      <c r="A405" s="158"/>
      <c r="B405" s="25" t="s">
        <v>769</v>
      </c>
      <c r="C405" s="131" t="s">
        <v>770</v>
      </c>
      <c r="D405" s="141" t="s">
        <v>243</v>
      </c>
      <c r="E405" s="300">
        <v>88</v>
      </c>
      <c r="F405" s="289"/>
      <c r="G405" s="288">
        <f t="shared" si="303"/>
        <v>0</v>
      </c>
      <c r="H405" s="237"/>
      <c r="I405" s="239"/>
      <c r="J405" s="237"/>
      <c r="K405" s="238"/>
      <c r="L405" s="238"/>
      <c r="M405" s="238"/>
      <c r="N405" s="238"/>
      <c r="O405" s="238"/>
      <c r="P405" s="238"/>
      <c r="Q405" s="238"/>
      <c r="R405" s="238"/>
      <c r="S405" s="238"/>
      <c r="T405" s="238"/>
      <c r="U405" s="239">
        <f t="shared" si="304"/>
        <v>0</v>
      </c>
      <c r="V405" s="237"/>
      <c r="W405" s="238"/>
      <c r="X405" s="238"/>
      <c r="Y405" s="238"/>
      <c r="Z405" s="238"/>
      <c r="AA405" s="238"/>
      <c r="AB405" s="238"/>
      <c r="AC405" s="238"/>
      <c r="AD405" s="238"/>
      <c r="AE405" s="238"/>
      <c r="AF405" s="238"/>
      <c r="AG405" s="239">
        <f t="shared" si="305"/>
        <v>0</v>
      </c>
      <c r="AH405" s="240"/>
      <c r="AI405" s="238"/>
      <c r="AJ405" s="238"/>
      <c r="AK405" s="238"/>
      <c r="AL405" s="238"/>
      <c r="AM405" s="238"/>
      <c r="AN405" s="238"/>
      <c r="AO405" s="238"/>
      <c r="AP405" s="238"/>
      <c r="AQ405" s="238"/>
      <c r="AR405" s="238"/>
      <c r="AS405" s="239">
        <f t="shared" si="306"/>
        <v>0</v>
      </c>
      <c r="AT405" s="240"/>
      <c r="AU405" s="238"/>
      <c r="AV405" s="238"/>
      <c r="AW405" s="238"/>
      <c r="AX405" s="238"/>
      <c r="AY405" s="238"/>
      <c r="AZ405" s="238"/>
      <c r="BA405" s="238"/>
      <c r="BB405" s="238"/>
      <c r="BC405" s="238"/>
      <c r="BD405" s="238"/>
      <c r="BE405" s="239">
        <f t="shared" si="307"/>
        <v>0</v>
      </c>
      <c r="BF405" s="240"/>
      <c r="BG405" s="238"/>
      <c r="BH405" s="238"/>
      <c r="BI405" s="238"/>
      <c r="BJ405" s="238"/>
      <c r="BK405" s="238"/>
      <c r="BL405" s="238"/>
      <c r="BM405" s="238"/>
      <c r="BN405" s="238"/>
      <c r="BO405" s="238"/>
      <c r="BP405" s="238"/>
      <c r="BQ405" s="239">
        <f t="shared" si="308"/>
        <v>0</v>
      </c>
      <c r="BR405" s="240"/>
      <c r="BS405" s="238"/>
      <c r="BT405" s="238"/>
      <c r="BU405" s="238"/>
      <c r="BV405" s="238"/>
      <c r="BW405" s="238"/>
      <c r="BX405" s="238"/>
      <c r="BY405" s="238"/>
      <c r="BZ405" s="238"/>
      <c r="CA405" s="238"/>
      <c r="CB405" s="238"/>
      <c r="CC405" s="239">
        <f t="shared" si="309"/>
        <v>0</v>
      </c>
      <c r="CD405" s="41"/>
    </row>
    <row r="406" spans="1:82" ht="15">
      <c r="A406" s="158"/>
      <c r="B406" s="25" t="s">
        <v>771</v>
      </c>
      <c r="C406" s="131" t="s">
        <v>772</v>
      </c>
      <c r="D406" s="141" t="s">
        <v>243</v>
      </c>
      <c r="E406" s="300">
        <v>70</v>
      </c>
      <c r="F406" s="289"/>
      <c r="G406" s="288">
        <f t="shared" si="303"/>
        <v>0</v>
      </c>
      <c r="H406" s="237"/>
      <c r="I406" s="239"/>
      <c r="J406" s="237"/>
      <c r="K406" s="238"/>
      <c r="L406" s="238"/>
      <c r="M406" s="238"/>
      <c r="N406" s="238"/>
      <c r="O406" s="238"/>
      <c r="P406" s="238"/>
      <c r="Q406" s="238"/>
      <c r="R406" s="238"/>
      <c r="S406" s="238"/>
      <c r="T406" s="238"/>
      <c r="U406" s="239">
        <f t="shared" si="304"/>
        <v>0</v>
      </c>
      <c r="V406" s="237"/>
      <c r="W406" s="238"/>
      <c r="X406" s="238"/>
      <c r="Y406" s="238"/>
      <c r="Z406" s="238"/>
      <c r="AA406" s="238"/>
      <c r="AB406" s="238"/>
      <c r="AC406" s="238"/>
      <c r="AD406" s="238"/>
      <c r="AE406" s="238"/>
      <c r="AF406" s="238"/>
      <c r="AG406" s="239">
        <f t="shared" si="305"/>
        <v>0</v>
      </c>
      <c r="AH406" s="240"/>
      <c r="AI406" s="238"/>
      <c r="AJ406" s="238"/>
      <c r="AK406" s="238"/>
      <c r="AL406" s="238"/>
      <c r="AM406" s="238"/>
      <c r="AN406" s="238"/>
      <c r="AO406" s="238"/>
      <c r="AP406" s="238"/>
      <c r="AQ406" s="238"/>
      <c r="AR406" s="238"/>
      <c r="AS406" s="239">
        <f t="shared" si="306"/>
        <v>0</v>
      </c>
      <c r="AT406" s="240"/>
      <c r="AU406" s="238"/>
      <c r="AV406" s="238"/>
      <c r="AW406" s="238"/>
      <c r="AX406" s="238"/>
      <c r="AY406" s="238"/>
      <c r="AZ406" s="238"/>
      <c r="BA406" s="238"/>
      <c r="BB406" s="238"/>
      <c r="BC406" s="238"/>
      <c r="BD406" s="238"/>
      <c r="BE406" s="239">
        <f t="shared" si="307"/>
        <v>0</v>
      </c>
      <c r="BF406" s="240"/>
      <c r="BG406" s="238"/>
      <c r="BH406" s="238"/>
      <c r="BI406" s="238"/>
      <c r="BJ406" s="238"/>
      <c r="BK406" s="238"/>
      <c r="BL406" s="238"/>
      <c r="BM406" s="238"/>
      <c r="BN406" s="238"/>
      <c r="BO406" s="238"/>
      <c r="BP406" s="238"/>
      <c r="BQ406" s="239">
        <f t="shared" si="308"/>
        <v>0</v>
      </c>
      <c r="BR406" s="240"/>
      <c r="BS406" s="238"/>
      <c r="BT406" s="238"/>
      <c r="BU406" s="238"/>
      <c r="BV406" s="238"/>
      <c r="BW406" s="238"/>
      <c r="BX406" s="238"/>
      <c r="BY406" s="238"/>
      <c r="BZ406" s="238"/>
      <c r="CA406" s="238"/>
      <c r="CB406" s="238"/>
      <c r="CC406" s="239">
        <f t="shared" si="309"/>
        <v>0</v>
      </c>
      <c r="CD406" s="41"/>
    </row>
    <row r="407" spans="1:82" ht="15">
      <c r="A407" s="158"/>
      <c r="B407" s="25" t="s">
        <v>773</v>
      </c>
      <c r="C407" s="131" t="s">
        <v>774</v>
      </c>
      <c r="D407" s="141" t="s">
        <v>243</v>
      </c>
      <c r="E407" s="300">
        <v>35</v>
      </c>
      <c r="F407" s="289"/>
      <c r="G407" s="288">
        <f t="shared" si="303"/>
        <v>0</v>
      </c>
      <c r="H407" s="237"/>
      <c r="I407" s="239"/>
      <c r="J407" s="237"/>
      <c r="K407" s="238"/>
      <c r="L407" s="238"/>
      <c r="M407" s="238"/>
      <c r="N407" s="238"/>
      <c r="O407" s="238"/>
      <c r="P407" s="238"/>
      <c r="Q407" s="238"/>
      <c r="R407" s="238"/>
      <c r="S407" s="238"/>
      <c r="T407" s="238"/>
      <c r="U407" s="239">
        <f t="shared" si="304"/>
        <v>0</v>
      </c>
      <c r="V407" s="237"/>
      <c r="W407" s="238"/>
      <c r="X407" s="238"/>
      <c r="Y407" s="238"/>
      <c r="Z407" s="238"/>
      <c r="AA407" s="238"/>
      <c r="AB407" s="238"/>
      <c r="AC407" s="238"/>
      <c r="AD407" s="238"/>
      <c r="AE407" s="238"/>
      <c r="AF407" s="238"/>
      <c r="AG407" s="239">
        <f t="shared" si="305"/>
        <v>0</v>
      </c>
      <c r="AH407" s="240"/>
      <c r="AI407" s="238"/>
      <c r="AJ407" s="238"/>
      <c r="AK407" s="238"/>
      <c r="AL407" s="238"/>
      <c r="AM407" s="238"/>
      <c r="AN407" s="238"/>
      <c r="AO407" s="238"/>
      <c r="AP407" s="238"/>
      <c r="AQ407" s="238"/>
      <c r="AR407" s="238"/>
      <c r="AS407" s="239">
        <f t="shared" si="306"/>
        <v>0</v>
      </c>
      <c r="AT407" s="240"/>
      <c r="AU407" s="238"/>
      <c r="AV407" s="238"/>
      <c r="AW407" s="238"/>
      <c r="AX407" s="238"/>
      <c r="AY407" s="238"/>
      <c r="AZ407" s="238"/>
      <c r="BA407" s="238"/>
      <c r="BB407" s="238"/>
      <c r="BC407" s="238"/>
      <c r="BD407" s="238"/>
      <c r="BE407" s="239">
        <f t="shared" si="307"/>
        <v>0</v>
      </c>
      <c r="BF407" s="240"/>
      <c r="BG407" s="238"/>
      <c r="BH407" s="238"/>
      <c r="BI407" s="238"/>
      <c r="BJ407" s="238"/>
      <c r="BK407" s="238"/>
      <c r="BL407" s="238"/>
      <c r="BM407" s="238"/>
      <c r="BN407" s="238"/>
      <c r="BO407" s="238"/>
      <c r="BP407" s="238"/>
      <c r="BQ407" s="239">
        <f t="shared" si="308"/>
        <v>0</v>
      </c>
      <c r="BR407" s="240"/>
      <c r="BS407" s="238"/>
      <c r="BT407" s="238"/>
      <c r="BU407" s="238"/>
      <c r="BV407" s="238"/>
      <c r="BW407" s="238"/>
      <c r="BX407" s="238"/>
      <c r="BY407" s="238"/>
      <c r="BZ407" s="238"/>
      <c r="CA407" s="238"/>
      <c r="CB407" s="238"/>
      <c r="CC407" s="239">
        <f t="shared" si="309"/>
        <v>0</v>
      </c>
      <c r="CD407" s="41"/>
    </row>
    <row r="408" spans="1:82" ht="15">
      <c r="A408" s="158"/>
      <c r="B408" s="287" t="s">
        <v>775</v>
      </c>
      <c r="C408" s="286" t="s">
        <v>776</v>
      </c>
      <c r="D408" s="132"/>
      <c r="E408" s="300"/>
      <c r="F408" s="231"/>
      <c r="G408" s="288"/>
      <c r="H408" s="237"/>
      <c r="I408" s="239"/>
      <c r="J408" s="237"/>
      <c r="K408" s="238"/>
      <c r="L408" s="238"/>
      <c r="M408" s="238"/>
      <c r="N408" s="238"/>
      <c r="O408" s="238"/>
      <c r="P408" s="238"/>
      <c r="Q408" s="238"/>
      <c r="R408" s="238"/>
      <c r="S408" s="238"/>
      <c r="T408" s="238"/>
      <c r="U408" s="239"/>
      <c r="V408" s="237"/>
      <c r="W408" s="238"/>
      <c r="X408" s="238"/>
      <c r="Y408" s="238"/>
      <c r="Z408" s="238"/>
      <c r="AA408" s="238"/>
      <c r="AB408" s="238"/>
      <c r="AC408" s="238"/>
      <c r="AD408" s="238"/>
      <c r="AE408" s="238"/>
      <c r="AF408" s="238"/>
      <c r="AG408" s="239"/>
      <c r="AH408" s="240"/>
      <c r="AI408" s="238"/>
      <c r="AJ408" s="238"/>
      <c r="AK408" s="238"/>
      <c r="AL408" s="238"/>
      <c r="AM408" s="238"/>
      <c r="AN408" s="238"/>
      <c r="AO408" s="238"/>
      <c r="AP408" s="238"/>
      <c r="AQ408" s="238"/>
      <c r="AR408" s="238"/>
      <c r="AS408" s="239"/>
      <c r="AT408" s="240"/>
      <c r="AU408" s="238"/>
      <c r="AV408" s="238"/>
      <c r="AW408" s="238"/>
      <c r="AX408" s="238"/>
      <c r="AY408" s="238"/>
      <c r="AZ408" s="238"/>
      <c r="BA408" s="238"/>
      <c r="BB408" s="238"/>
      <c r="BC408" s="238"/>
      <c r="BD408" s="238"/>
      <c r="BE408" s="239"/>
      <c r="BF408" s="240"/>
      <c r="BG408" s="238"/>
      <c r="BH408" s="238"/>
      <c r="BI408" s="238"/>
      <c r="BJ408" s="238"/>
      <c r="BK408" s="238"/>
      <c r="BL408" s="238"/>
      <c r="BM408" s="238"/>
      <c r="BN408" s="238"/>
      <c r="BO408" s="238"/>
      <c r="BP408" s="238"/>
      <c r="BQ408" s="239"/>
      <c r="BR408" s="240"/>
      <c r="BS408" s="238"/>
      <c r="BT408" s="238"/>
      <c r="BU408" s="238"/>
      <c r="BV408" s="238"/>
      <c r="BW408" s="238"/>
      <c r="BX408" s="238"/>
      <c r="BY408" s="238"/>
      <c r="BZ408" s="238"/>
      <c r="CA408" s="238"/>
      <c r="CB408" s="238"/>
      <c r="CC408" s="239"/>
      <c r="CD408" s="41"/>
    </row>
    <row r="409" spans="1:82" ht="15">
      <c r="A409" s="158"/>
      <c r="B409" s="191" t="s">
        <v>777</v>
      </c>
      <c r="C409" s="192" t="s">
        <v>778</v>
      </c>
      <c r="D409" s="194" t="s">
        <v>243</v>
      </c>
      <c r="E409" s="334">
        <v>0</v>
      </c>
      <c r="F409" s="236"/>
      <c r="G409" s="178">
        <f t="shared" si="303"/>
        <v>0</v>
      </c>
      <c r="H409" s="237"/>
      <c r="I409" s="239"/>
      <c r="J409" s="237"/>
      <c r="K409" s="238"/>
      <c r="L409" s="238"/>
      <c r="M409" s="238"/>
      <c r="N409" s="238"/>
      <c r="O409" s="238"/>
      <c r="P409" s="238"/>
      <c r="Q409" s="238"/>
      <c r="R409" s="238"/>
      <c r="S409" s="238"/>
      <c r="T409" s="238"/>
      <c r="U409" s="239">
        <f t="shared" si="304"/>
        <v>0</v>
      </c>
      <c r="V409" s="237"/>
      <c r="W409" s="238"/>
      <c r="X409" s="238"/>
      <c r="Y409" s="238"/>
      <c r="Z409" s="238"/>
      <c r="AA409" s="238"/>
      <c r="AB409" s="238"/>
      <c r="AC409" s="238"/>
      <c r="AD409" s="238"/>
      <c r="AE409" s="238"/>
      <c r="AF409" s="238"/>
      <c r="AG409" s="239">
        <f t="shared" si="305"/>
        <v>0</v>
      </c>
      <c r="AH409" s="240"/>
      <c r="AI409" s="238"/>
      <c r="AJ409" s="238"/>
      <c r="AK409" s="238"/>
      <c r="AL409" s="238"/>
      <c r="AM409" s="238"/>
      <c r="AN409" s="238"/>
      <c r="AO409" s="238"/>
      <c r="AP409" s="238"/>
      <c r="AQ409" s="238"/>
      <c r="AR409" s="238"/>
      <c r="AS409" s="239">
        <f t="shared" si="306"/>
        <v>0</v>
      </c>
      <c r="AT409" s="240"/>
      <c r="AU409" s="238"/>
      <c r="AV409" s="238"/>
      <c r="AW409" s="238"/>
      <c r="AX409" s="238"/>
      <c r="AY409" s="238"/>
      <c r="AZ409" s="238"/>
      <c r="BA409" s="238"/>
      <c r="BB409" s="238"/>
      <c r="BC409" s="238"/>
      <c r="BD409" s="238"/>
      <c r="BE409" s="239">
        <f t="shared" si="307"/>
        <v>0</v>
      </c>
      <c r="BF409" s="240"/>
      <c r="BG409" s="238"/>
      <c r="BH409" s="238"/>
      <c r="BI409" s="238"/>
      <c r="BJ409" s="238"/>
      <c r="BK409" s="238"/>
      <c r="BL409" s="238"/>
      <c r="BM409" s="238"/>
      <c r="BN409" s="238"/>
      <c r="BO409" s="238"/>
      <c r="BP409" s="238"/>
      <c r="BQ409" s="239">
        <f t="shared" si="308"/>
        <v>0</v>
      </c>
      <c r="BR409" s="240"/>
      <c r="BS409" s="238"/>
      <c r="BT409" s="238"/>
      <c r="BU409" s="238"/>
      <c r="BV409" s="238"/>
      <c r="BW409" s="238"/>
      <c r="BX409" s="238"/>
      <c r="BY409" s="238"/>
      <c r="BZ409" s="238"/>
      <c r="CA409" s="238"/>
      <c r="CB409" s="238"/>
      <c r="CC409" s="239">
        <f t="shared" si="309"/>
        <v>0</v>
      </c>
      <c r="CD409" s="41"/>
    </row>
    <row r="410" spans="1:82" ht="15">
      <c r="A410" s="158"/>
      <c r="B410" s="191" t="s">
        <v>779</v>
      </c>
      <c r="C410" s="192" t="s">
        <v>780</v>
      </c>
      <c r="D410" s="194" t="s">
        <v>243</v>
      </c>
      <c r="E410" s="334">
        <v>0</v>
      </c>
      <c r="F410" s="236"/>
      <c r="G410" s="178">
        <f t="shared" si="303"/>
        <v>0</v>
      </c>
      <c r="H410" s="237"/>
      <c r="I410" s="239"/>
      <c r="J410" s="237"/>
      <c r="K410" s="238"/>
      <c r="L410" s="238"/>
      <c r="M410" s="238"/>
      <c r="N410" s="238"/>
      <c r="O410" s="238"/>
      <c r="P410" s="238"/>
      <c r="Q410" s="238"/>
      <c r="R410" s="238"/>
      <c r="S410" s="238"/>
      <c r="T410" s="238"/>
      <c r="U410" s="239">
        <f t="shared" si="304"/>
        <v>0</v>
      </c>
      <c r="V410" s="237"/>
      <c r="W410" s="238"/>
      <c r="X410" s="238"/>
      <c r="Y410" s="238"/>
      <c r="Z410" s="238"/>
      <c r="AA410" s="238"/>
      <c r="AB410" s="238"/>
      <c r="AC410" s="238"/>
      <c r="AD410" s="238"/>
      <c r="AE410" s="238"/>
      <c r="AF410" s="238"/>
      <c r="AG410" s="239">
        <f t="shared" si="305"/>
        <v>0</v>
      </c>
      <c r="AH410" s="240"/>
      <c r="AI410" s="238"/>
      <c r="AJ410" s="238"/>
      <c r="AK410" s="238"/>
      <c r="AL410" s="238"/>
      <c r="AM410" s="238"/>
      <c r="AN410" s="238"/>
      <c r="AO410" s="238"/>
      <c r="AP410" s="238"/>
      <c r="AQ410" s="238"/>
      <c r="AR410" s="238"/>
      <c r="AS410" s="239">
        <f t="shared" si="306"/>
        <v>0</v>
      </c>
      <c r="AT410" s="240"/>
      <c r="AU410" s="238"/>
      <c r="AV410" s="238"/>
      <c r="AW410" s="238"/>
      <c r="AX410" s="238"/>
      <c r="AY410" s="238"/>
      <c r="AZ410" s="238"/>
      <c r="BA410" s="238"/>
      <c r="BB410" s="238"/>
      <c r="BC410" s="238"/>
      <c r="BD410" s="238"/>
      <c r="BE410" s="239">
        <f t="shared" si="307"/>
        <v>0</v>
      </c>
      <c r="BF410" s="240"/>
      <c r="BG410" s="238"/>
      <c r="BH410" s="238"/>
      <c r="BI410" s="238"/>
      <c r="BJ410" s="238"/>
      <c r="BK410" s="238"/>
      <c r="BL410" s="238"/>
      <c r="BM410" s="238"/>
      <c r="BN410" s="238"/>
      <c r="BO410" s="238"/>
      <c r="BP410" s="238"/>
      <c r="BQ410" s="239">
        <f t="shared" si="308"/>
        <v>0</v>
      </c>
      <c r="BR410" s="240"/>
      <c r="BS410" s="238"/>
      <c r="BT410" s="238"/>
      <c r="BU410" s="238"/>
      <c r="BV410" s="238"/>
      <c r="BW410" s="238"/>
      <c r="BX410" s="238"/>
      <c r="BY410" s="238"/>
      <c r="BZ410" s="238"/>
      <c r="CA410" s="238"/>
      <c r="CB410" s="238"/>
      <c r="CC410" s="239">
        <f t="shared" si="309"/>
        <v>0</v>
      </c>
      <c r="CD410" s="41"/>
    </row>
    <row r="411" spans="1:82" ht="15">
      <c r="A411" s="158"/>
      <c r="B411" s="191" t="s">
        <v>781</v>
      </c>
      <c r="C411" s="192" t="s">
        <v>782</v>
      </c>
      <c r="D411" s="194" t="s">
        <v>243</v>
      </c>
      <c r="E411" s="334">
        <v>0</v>
      </c>
      <c r="F411" s="236"/>
      <c r="G411" s="178">
        <f t="shared" si="303"/>
        <v>0</v>
      </c>
      <c r="H411" s="237"/>
      <c r="I411" s="239"/>
      <c r="J411" s="237"/>
      <c r="K411" s="238"/>
      <c r="L411" s="238"/>
      <c r="M411" s="238"/>
      <c r="N411" s="238"/>
      <c r="O411" s="238"/>
      <c r="P411" s="238"/>
      <c r="Q411" s="238"/>
      <c r="R411" s="238"/>
      <c r="S411" s="238"/>
      <c r="T411" s="238"/>
      <c r="U411" s="239">
        <f t="shared" si="304"/>
        <v>0</v>
      </c>
      <c r="V411" s="237"/>
      <c r="W411" s="238"/>
      <c r="X411" s="238"/>
      <c r="Y411" s="238"/>
      <c r="Z411" s="238"/>
      <c r="AA411" s="238"/>
      <c r="AB411" s="238"/>
      <c r="AC411" s="238"/>
      <c r="AD411" s="238"/>
      <c r="AE411" s="238"/>
      <c r="AF411" s="238"/>
      <c r="AG411" s="239">
        <f t="shared" si="305"/>
        <v>0</v>
      </c>
      <c r="AH411" s="240"/>
      <c r="AI411" s="238"/>
      <c r="AJ411" s="238"/>
      <c r="AK411" s="238"/>
      <c r="AL411" s="238"/>
      <c r="AM411" s="238"/>
      <c r="AN411" s="238"/>
      <c r="AO411" s="238"/>
      <c r="AP411" s="238"/>
      <c r="AQ411" s="238"/>
      <c r="AR411" s="238"/>
      <c r="AS411" s="239">
        <f t="shared" si="306"/>
        <v>0</v>
      </c>
      <c r="AT411" s="240"/>
      <c r="AU411" s="238"/>
      <c r="AV411" s="238"/>
      <c r="AW411" s="238"/>
      <c r="AX411" s="238"/>
      <c r="AY411" s="238"/>
      <c r="AZ411" s="238"/>
      <c r="BA411" s="238"/>
      <c r="BB411" s="238"/>
      <c r="BC411" s="238"/>
      <c r="BD411" s="238"/>
      <c r="BE411" s="239">
        <f t="shared" si="307"/>
        <v>0</v>
      </c>
      <c r="BF411" s="240"/>
      <c r="BG411" s="238"/>
      <c r="BH411" s="238"/>
      <c r="BI411" s="238"/>
      <c r="BJ411" s="238"/>
      <c r="BK411" s="238"/>
      <c r="BL411" s="238"/>
      <c r="BM411" s="238"/>
      <c r="BN411" s="238"/>
      <c r="BO411" s="238"/>
      <c r="BP411" s="238"/>
      <c r="BQ411" s="239">
        <f t="shared" si="308"/>
        <v>0</v>
      </c>
      <c r="BR411" s="240"/>
      <c r="BS411" s="238"/>
      <c r="BT411" s="238"/>
      <c r="BU411" s="238"/>
      <c r="BV411" s="238"/>
      <c r="BW411" s="238"/>
      <c r="BX411" s="238"/>
      <c r="BY411" s="238"/>
      <c r="BZ411" s="238"/>
      <c r="CA411" s="238"/>
      <c r="CB411" s="238"/>
      <c r="CC411" s="239">
        <f t="shared" si="309"/>
        <v>0</v>
      </c>
      <c r="CD411" s="41"/>
    </row>
    <row r="412" spans="1:82" ht="15">
      <c r="A412" s="158"/>
      <c r="B412" s="287" t="s">
        <v>783</v>
      </c>
      <c r="C412" s="286" t="s">
        <v>784</v>
      </c>
      <c r="D412" s="132"/>
      <c r="E412" s="300"/>
      <c r="F412" s="231"/>
      <c r="G412" s="288"/>
      <c r="H412" s="237"/>
      <c r="I412" s="239"/>
      <c r="J412" s="237"/>
      <c r="K412" s="238"/>
      <c r="L412" s="238"/>
      <c r="M412" s="238"/>
      <c r="N412" s="238"/>
      <c r="O412" s="238"/>
      <c r="P412" s="238"/>
      <c r="Q412" s="238"/>
      <c r="R412" s="238"/>
      <c r="S412" s="238"/>
      <c r="T412" s="238"/>
      <c r="U412" s="239"/>
      <c r="V412" s="237"/>
      <c r="W412" s="238"/>
      <c r="X412" s="238"/>
      <c r="Y412" s="238"/>
      <c r="Z412" s="238"/>
      <c r="AA412" s="238"/>
      <c r="AB412" s="238"/>
      <c r="AC412" s="238"/>
      <c r="AD412" s="238"/>
      <c r="AE412" s="238"/>
      <c r="AF412" s="238"/>
      <c r="AG412" s="239"/>
      <c r="AH412" s="240"/>
      <c r="AI412" s="238"/>
      <c r="AJ412" s="238"/>
      <c r="AK412" s="238"/>
      <c r="AL412" s="238"/>
      <c r="AM412" s="238"/>
      <c r="AN412" s="238"/>
      <c r="AO412" s="238"/>
      <c r="AP412" s="238"/>
      <c r="AQ412" s="238"/>
      <c r="AR412" s="238"/>
      <c r="AS412" s="239"/>
      <c r="AT412" s="240"/>
      <c r="AU412" s="238"/>
      <c r="AV412" s="238"/>
      <c r="AW412" s="238"/>
      <c r="AX412" s="238"/>
      <c r="AY412" s="238"/>
      <c r="AZ412" s="238"/>
      <c r="BA412" s="238"/>
      <c r="BB412" s="238"/>
      <c r="BC412" s="238"/>
      <c r="BD412" s="238"/>
      <c r="BE412" s="239"/>
      <c r="BF412" s="240"/>
      <c r="BG412" s="238"/>
      <c r="BH412" s="238"/>
      <c r="BI412" s="238"/>
      <c r="BJ412" s="238"/>
      <c r="BK412" s="238"/>
      <c r="BL412" s="238"/>
      <c r="BM412" s="238"/>
      <c r="BN412" s="238"/>
      <c r="BO412" s="238"/>
      <c r="BP412" s="238"/>
      <c r="BQ412" s="239"/>
      <c r="BR412" s="240"/>
      <c r="BS412" s="238"/>
      <c r="BT412" s="238"/>
      <c r="BU412" s="238"/>
      <c r="BV412" s="238"/>
      <c r="BW412" s="238"/>
      <c r="BX412" s="238"/>
      <c r="BY412" s="238"/>
      <c r="BZ412" s="238"/>
      <c r="CA412" s="238"/>
      <c r="CB412" s="238"/>
      <c r="CC412" s="239"/>
      <c r="CD412" s="41"/>
    </row>
    <row r="413" spans="1:82" ht="15">
      <c r="A413" s="158"/>
      <c r="B413" s="191" t="s">
        <v>785</v>
      </c>
      <c r="C413" s="192" t="s">
        <v>786</v>
      </c>
      <c r="D413" s="194" t="s">
        <v>243</v>
      </c>
      <c r="E413" s="334">
        <v>0</v>
      </c>
      <c r="F413" s="236"/>
      <c r="G413" s="178">
        <f t="shared" si="303"/>
        <v>0</v>
      </c>
      <c r="H413" s="237"/>
      <c r="I413" s="239"/>
      <c r="J413" s="237"/>
      <c r="K413" s="238"/>
      <c r="L413" s="238"/>
      <c r="M413" s="238"/>
      <c r="N413" s="238"/>
      <c r="O413" s="238"/>
      <c r="P413" s="238"/>
      <c r="Q413" s="238"/>
      <c r="R413" s="238"/>
      <c r="S413" s="238"/>
      <c r="T413" s="238"/>
      <c r="U413" s="239">
        <f t="shared" si="304"/>
        <v>0</v>
      </c>
      <c r="V413" s="237"/>
      <c r="W413" s="238"/>
      <c r="X413" s="238"/>
      <c r="Y413" s="238"/>
      <c r="Z413" s="238"/>
      <c r="AA413" s="238"/>
      <c r="AB413" s="238"/>
      <c r="AC413" s="238"/>
      <c r="AD413" s="238"/>
      <c r="AE413" s="238"/>
      <c r="AF413" s="238"/>
      <c r="AG413" s="239">
        <f t="shared" si="305"/>
        <v>0</v>
      </c>
      <c r="AH413" s="240"/>
      <c r="AI413" s="238"/>
      <c r="AJ413" s="238"/>
      <c r="AK413" s="238"/>
      <c r="AL413" s="238"/>
      <c r="AM413" s="238"/>
      <c r="AN413" s="238"/>
      <c r="AO413" s="238"/>
      <c r="AP413" s="238"/>
      <c r="AQ413" s="238"/>
      <c r="AR413" s="238"/>
      <c r="AS413" s="239">
        <f t="shared" si="306"/>
        <v>0</v>
      </c>
      <c r="AT413" s="240"/>
      <c r="AU413" s="238"/>
      <c r="AV413" s="238"/>
      <c r="AW413" s="238"/>
      <c r="AX413" s="238"/>
      <c r="AY413" s="238"/>
      <c r="AZ413" s="238"/>
      <c r="BA413" s="238"/>
      <c r="BB413" s="238"/>
      <c r="BC413" s="238"/>
      <c r="BD413" s="238"/>
      <c r="BE413" s="239">
        <f t="shared" si="307"/>
        <v>0</v>
      </c>
      <c r="BF413" s="240"/>
      <c r="BG413" s="238"/>
      <c r="BH413" s="238"/>
      <c r="BI413" s="238"/>
      <c r="BJ413" s="238"/>
      <c r="BK413" s="238"/>
      <c r="BL413" s="238"/>
      <c r="BM413" s="238"/>
      <c r="BN413" s="238"/>
      <c r="BO413" s="238"/>
      <c r="BP413" s="238"/>
      <c r="BQ413" s="239">
        <f t="shared" si="308"/>
        <v>0</v>
      </c>
      <c r="BR413" s="240"/>
      <c r="BS413" s="238"/>
      <c r="BT413" s="238"/>
      <c r="BU413" s="238"/>
      <c r="BV413" s="238"/>
      <c r="BW413" s="238"/>
      <c r="BX413" s="238"/>
      <c r="BY413" s="238"/>
      <c r="BZ413" s="238"/>
      <c r="CA413" s="238"/>
      <c r="CB413" s="238"/>
      <c r="CC413" s="239">
        <f t="shared" si="309"/>
        <v>0</v>
      </c>
      <c r="CD413" s="41"/>
    </row>
    <row r="414" spans="1:82" ht="15">
      <c r="A414" s="158"/>
      <c r="B414" s="191" t="s">
        <v>787</v>
      </c>
      <c r="C414" s="192" t="s">
        <v>788</v>
      </c>
      <c r="D414" s="194" t="s">
        <v>92</v>
      </c>
      <c r="E414" s="334">
        <v>0</v>
      </c>
      <c r="F414" s="236"/>
      <c r="G414" s="178">
        <f t="shared" si="303"/>
        <v>0</v>
      </c>
      <c r="H414" s="237"/>
      <c r="I414" s="239"/>
      <c r="J414" s="237"/>
      <c r="K414" s="238"/>
      <c r="L414" s="238"/>
      <c r="M414" s="238"/>
      <c r="N414" s="238"/>
      <c r="O414" s="238"/>
      <c r="P414" s="238"/>
      <c r="Q414" s="238"/>
      <c r="R414" s="238"/>
      <c r="S414" s="238"/>
      <c r="T414" s="238"/>
      <c r="U414" s="239">
        <f t="shared" si="304"/>
        <v>0</v>
      </c>
      <c r="V414" s="237"/>
      <c r="W414" s="238"/>
      <c r="X414" s="238"/>
      <c r="Y414" s="238"/>
      <c r="Z414" s="238"/>
      <c r="AA414" s="238"/>
      <c r="AB414" s="238"/>
      <c r="AC414" s="238"/>
      <c r="AD414" s="238"/>
      <c r="AE414" s="238"/>
      <c r="AF414" s="238"/>
      <c r="AG414" s="239">
        <f t="shared" si="305"/>
        <v>0</v>
      </c>
      <c r="AH414" s="240"/>
      <c r="AI414" s="238"/>
      <c r="AJ414" s="238"/>
      <c r="AK414" s="238"/>
      <c r="AL414" s="238"/>
      <c r="AM414" s="238"/>
      <c r="AN414" s="238"/>
      <c r="AO414" s="238"/>
      <c r="AP414" s="238"/>
      <c r="AQ414" s="238"/>
      <c r="AR414" s="238"/>
      <c r="AS414" s="239">
        <f t="shared" si="306"/>
        <v>0</v>
      </c>
      <c r="AT414" s="240"/>
      <c r="AU414" s="238"/>
      <c r="AV414" s="238"/>
      <c r="AW414" s="238"/>
      <c r="AX414" s="238"/>
      <c r="AY414" s="238"/>
      <c r="AZ414" s="238"/>
      <c r="BA414" s="238"/>
      <c r="BB414" s="238"/>
      <c r="BC414" s="238"/>
      <c r="BD414" s="238"/>
      <c r="BE414" s="239">
        <f t="shared" si="307"/>
        <v>0</v>
      </c>
      <c r="BF414" s="240"/>
      <c r="BG414" s="238"/>
      <c r="BH414" s="238"/>
      <c r="BI414" s="238"/>
      <c r="BJ414" s="238"/>
      <c r="BK414" s="238"/>
      <c r="BL414" s="238"/>
      <c r="BM414" s="238"/>
      <c r="BN414" s="238"/>
      <c r="BO414" s="238"/>
      <c r="BP414" s="238"/>
      <c r="BQ414" s="239">
        <f t="shared" si="308"/>
        <v>0</v>
      </c>
      <c r="BR414" s="240"/>
      <c r="BS414" s="238"/>
      <c r="BT414" s="238"/>
      <c r="BU414" s="238"/>
      <c r="BV414" s="238"/>
      <c r="BW414" s="238"/>
      <c r="BX414" s="238"/>
      <c r="BY414" s="238"/>
      <c r="BZ414" s="238"/>
      <c r="CA414" s="238"/>
      <c r="CB414" s="238"/>
      <c r="CC414" s="239">
        <f t="shared" si="309"/>
        <v>0</v>
      </c>
      <c r="CD414" s="41"/>
    </row>
    <row r="415" spans="1:82" ht="15">
      <c r="A415" s="158"/>
      <c r="B415" s="287" t="s">
        <v>789</v>
      </c>
      <c r="C415" s="286" t="s">
        <v>790</v>
      </c>
      <c r="D415" s="132"/>
      <c r="E415" s="300"/>
      <c r="F415" s="231"/>
      <c r="G415" s="288"/>
      <c r="H415" s="237"/>
      <c r="I415" s="239"/>
      <c r="J415" s="237"/>
      <c r="K415" s="238"/>
      <c r="L415" s="238"/>
      <c r="M415" s="238"/>
      <c r="N415" s="238"/>
      <c r="O415" s="238"/>
      <c r="P415" s="238"/>
      <c r="Q415" s="238"/>
      <c r="R415" s="238"/>
      <c r="S415" s="238"/>
      <c r="T415" s="238"/>
      <c r="U415" s="239"/>
      <c r="V415" s="237"/>
      <c r="W415" s="238"/>
      <c r="X415" s="238"/>
      <c r="Y415" s="238"/>
      <c r="Z415" s="238"/>
      <c r="AA415" s="238"/>
      <c r="AB415" s="238"/>
      <c r="AC415" s="238"/>
      <c r="AD415" s="238"/>
      <c r="AE415" s="238"/>
      <c r="AF415" s="238"/>
      <c r="AG415" s="239"/>
      <c r="AH415" s="240"/>
      <c r="AI415" s="238"/>
      <c r="AJ415" s="238"/>
      <c r="AK415" s="238"/>
      <c r="AL415" s="238"/>
      <c r="AM415" s="238"/>
      <c r="AN415" s="238"/>
      <c r="AO415" s="238"/>
      <c r="AP415" s="238"/>
      <c r="AQ415" s="238"/>
      <c r="AR415" s="238"/>
      <c r="AS415" s="239"/>
      <c r="AT415" s="240"/>
      <c r="AU415" s="238"/>
      <c r="AV415" s="238"/>
      <c r="AW415" s="238"/>
      <c r="AX415" s="238"/>
      <c r="AY415" s="238"/>
      <c r="AZ415" s="238"/>
      <c r="BA415" s="238"/>
      <c r="BB415" s="238"/>
      <c r="BC415" s="238"/>
      <c r="BD415" s="238"/>
      <c r="BE415" s="239"/>
      <c r="BF415" s="240"/>
      <c r="BG415" s="238"/>
      <c r="BH415" s="238"/>
      <c r="BI415" s="238"/>
      <c r="BJ415" s="238"/>
      <c r="BK415" s="238"/>
      <c r="BL415" s="238"/>
      <c r="BM415" s="238"/>
      <c r="BN415" s="238"/>
      <c r="BO415" s="238"/>
      <c r="BP415" s="238"/>
      <c r="BQ415" s="239"/>
      <c r="BR415" s="240"/>
      <c r="BS415" s="238"/>
      <c r="BT415" s="238"/>
      <c r="BU415" s="238"/>
      <c r="BV415" s="238"/>
      <c r="BW415" s="238"/>
      <c r="BX415" s="238"/>
      <c r="BY415" s="238"/>
      <c r="BZ415" s="238"/>
      <c r="CA415" s="238"/>
      <c r="CB415" s="238"/>
      <c r="CC415" s="239"/>
      <c r="CD415" s="41"/>
    </row>
    <row r="416" spans="1:82" ht="15">
      <c r="A416" s="158"/>
      <c r="B416" s="25" t="s">
        <v>791</v>
      </c>
      <c r="C416" s="131" t="s">
        <v>792</v>
      </c>
      <c r="D416" s="132" t="s">
        <v>92</v>
      </c>
      <c r="E416" s="300">
        <v>1</v>
      </c>
      <c r="F416" s="223"/>
      <c r="G416" s="288">
        <f t="shared" si="303"/>
        <v>0</v>
      </c>
      <c r="H416" s="237"/>
      <c r="I416" s="239"/>
      <c r="J416" s="237"/>
      <c r="K416" s="238"/>
      <c r="L416" s="238"/>
      <c r="M416" s="238"/>
      <c r="N416" s="238"/>
      <c r="O416" s="238"/>
      <c r="P416" s="238"/>
      <c r="Q416" s="238"/>
      <c r="R416" s="238"/>
      <c r="S416" s="238"/>
      <c r="T416" s="238"/>
      <c r="U416" s="239">
        <f t="shared" si="304"/>
        <v>0</v>
      </c>
      <c r="V416" s="237"/>
      <c r="W416" s="238"/>
      <c r="X416" s="238"/>
      <c r="Y416" s="238"/>
      <c r="Z416" s="238"/>
      <c r="AA416" s="238"/>
      <c r="AB416" s="238"/>
      <c r="AC416" s="238"/>
      <c r="AD416" s="238"/>
      <c r="AE416" s="238"/>
      <c r="AF416" s="238"/>
      <c r="AG416" s="239">
        <f t="shared" si="305"/>
        <v>0</v>
      </c>
      <c r="AH416" s="240"/>
      <c r="AI416" s="238"/>
      <c r="AJ416" s="238"/>
      <c r="AK416" s="238"/>
      <c r="AL416" s="238"/>
      <c r="AM416" s="238"/>
      <c r="AN416" s="238"/>
      <c r="AO416" s="238"/>
      <c r="AP416" s="238"/>
      <c r="AQ416" s="238"/>
      <c r="AR416" s="238"/>
      <c r="AS416" s="239">
        <f t="shared" si="306"/>
        <v>0</v>
      </c>
      <c r="AT416" s="240"/>
      <c r="AU416" s="238"/>
      <c r="AV416" s="238"/>
      <c r="AW416" s="238"/>
      <c r="AX416" s="238"/>
      <c r="AY416" s="238"/>
      <c r="AZ416" s="238"/>
      <c r="BA416" s="238"/>
      <c r="BB416" s="238"/>
      <c r="BC416" s="238"/>
      <c r="BD416" s="238"/>
      <c r="BE416" s="239">
        <f t="shared" si="307"/>
        <v>0</v>
      </c>
      <c r="BF416" s="240"/>
      <c r="BG416" s="238"/>
      <c r="BH416" s="238"/>
      <c r="BI416" s="238"/>
      <c r="BJ416" s="238"/>
      <c r="BK416" s="238"/>
      <c r="BL416" s="238"/>
      <c r="BM416" s="238"/>
      <c r="BN416" s="238"/>
      <c r="BO416" s="238"/>
      <c r="BP416" s="238"/>
      <c r="BQ416" s="239">
        <f t="shared" si="308"/>
        <v>0</v>
      </c>
      <c r="BR416" s="240"/>
      <c r="BS416" s="238"/>
      <c r="BT416" s="238"/>
      <c r="BU416" s="238"/>
      <c r="BV416" s="238"/>
      <c r="BW416" s="238"/>
      <c r="BX416" s="238"/>
      <c r="BY416" s="238"/>
      <c r="BZ416" s="238"/>
      <c r="CA416" s="238"/>
      <c r="CB416" s="238"/>
      <c r="CC416" s="239">
        <f t="shared" si="309"/>
        <v>0</v>
      </c>
      <c r="CD416" s="41"/>
    </row>
    <row r="417" spans="1:82" ht="15">
      <c r="A417" s="158"/>
      <c r="B417" s="25" t="s">
        <v>793</v>
      </c>
      <c r="C417" s="131" t="s">
        <v>794</v>
      </c>
      <c r="D417" s="132" t="s">
        <v>92</v>
      </c>
      <c r="E417" s="300">
        <v>1</v>
      </c>
      <c r="F417" s="223"/>
      <c r="G417" s="288">
        <f t="shared" si="303"/>
        <v>0</v>
      </c>
      <c r="H417" s="237"/>
      <c r="I417" s="239"/>
      <c r="J417" s="237"/>
      <c r="K417" s="238"/>
      <c r="L417" s="238"/>
      <c r="M417" s="238"/>
      <c r="N417" s="238"/>
      <c r="O417" s="238"/>
      <c r="P417" s="238"/>
      <c r="Q417" s="238"/>
      <c r="R417" s="238"/>
      <c r="S417" s="238"/>
      <c r="T417" s="238"/>
      <c r="U417" s="239">
        <f t="shared" si="304"/>
        <v>0</v>
      </c>
      <c r="V417" s="237"/>
      <c r="W417" s="238"/>
      <c r="X417" s="238"/>
      <c r="Y417" s="238"/>
      <c r="Z417" s="238"/>
      <c r="AA417" s="238"/>
      <c r="AB417" s="238"/>
      <c r="AC417" s="238"/>
      <c r="AD417" s="238"/>
      <c r="AE417" s="238"/>
      <c r="AF417" s="238"/>
      <c r="AG417" s="239">
        <f t="shared" si="305"/>
        <v>0</v>
      </c>
      <c r="AH417" s="240"/>
      <c r="AI417" s="238"/>
      <c r="AJ417" s="238"/>
      <c r="AK417" s="238"/>
      <c r="AL417" s="238"/>
      <c r="AM417" s="238"/>
      <c r="AN417" s="238"/>
      <c r="AO417" s="238"/>
      <c r="AP417" s="238"/>
      <c r="AQ417" s="238"/>
      <c r="AR417" s="238"/>
      <c r="AS417" s="239">
        <f t="shared" si="306"/>
        <v>0</v>
      </c>
      <c r="AT417" s="240"/>
      <c r="AU417" s="238"/>
      <c r="AV417" s="238"/>
      <c r="AW417" s="238"/>
      <c r="AX417" s="238"/>
      <c r="AY417" s="238"/>
      <c r="AZ417" s="238"/>
      <c r="BA417" s="238"/>
      <c r="BB417" s="238"/>
      <c r="BC417" s="238"/>
      <c r="BD417" s="238"/>
      <c r="BE417" s="239">
        <f t="shared" si="307"/>
        <v>0</v>
      </c>
      <c r="BF417" s="240"/>
      <c r="BG417" s="238"/>
      <c r="BH417" s="238"/>
      <c r="BI417" s="238"/>
      <c r="BJ417" s="238"/>
      <c r="BK417" s="238"/>
      <c r="BL417" s="238"/>
      <c r="BM417" s="238"/>
      <c r="BN417" s="238"/>
      <c r="BO417" s="238"/>
      <c r="BP417" s="238"/>
      <c r="BQ417" s="239">
        <f t="shared" si="308"/>
        <v>0</v>
      </c>
      <c r="BR417" s="240"/>
      <c r="BS417" s="238"/>
      <c r="BT417" s="238"/>
      <c r="BU417" s="238"/>
      <c r="BV417" s="238"/>
      <c r="BW417" s="238"/>
      <c r="BX417" s="238"/>
      <c r="BY417" s="238"/>
      <c r="BZ417" s="238"/>
      <c r="CA417" s="238"/>
      <c r="CB417" s="238"/>
      <c r="CC417" s="239">
        <f t="shared" si="309"/>
        <v>0</v>
      </c>
      <c r="CD417" s="41"/>
    </row>
    <row r="418" spans="1:82" ht="15">
      <c r="A418" s="158"/>
      <c r="B418" s="25" t="s">
        <v>795</v>
      </c>
      <c r="C418" s="131" t="s">
        <v>611</v>
      </c>
      <c r="D418" s="132" t="s">
        <v>92</v>
      </c>
      <c r="E418" s="300">
        <v>1</v>
      </c>
      <c r="F418" s="223"/>
      <c r="G418" s="288">
        <f t="shared" si="303"/>
        <v>0</v>
      </c>
      <c r="H418" s="237"/>
      <c r="I418" s="239"/>
      <c r="J418" s="237"/>
      <c r="K418" s="238"/>
      <c r="L418" s="238"/>
      <c r="M418" s="238"/>
      <c r="N418" s="238"/>
      <c r="O418" s="238"/>
      <c r="P418" s="238"/>
      <c r="Q418" s="238"/>
      <c r="R418" s="238"/>
      <c r="S418" s="238"/>
      <c r="T418" s="238"/>
      <c r="U418" s="239">
        <f t="shared" si="304"/>
        <v>0</v>
      </c>
      <c r="V418" s="237"/>
      <c r="W418" s="238"/>
      <c r="X418" s="238"/>
      <c r="Y418" s="238"/>
      <c r="Z418" s="238"/>
      <c r="AA418" s="238"/>
      <c r="AB418" s="238"/>
      <c r="AC418" s="238"/>
      <c r="AD418" s="238"/>
      <c r="AE418" s="238"/>
      <c r="AF418" s="238"/>
      <c r="AG418" s="239">
        <f t="shared" si="305"/>
        <v>0</v>
      </c>
      <c r="AH418" s="240"/>
      <c r="AI418" s="238"/>
      <c r="AJ418" s="238"/>
      <c r="AK418" s="238"/>
      <c r="AL418" s="238"/>
      <c r="AM418" s="238"/>
      <c r="AN418" s="238"/>
      <c r="AO418" s="238"/>
      <c r="AP418" s="238"/>
      <c r="AQ418" s="238"/>
      <c r="AR418" s="238"/>
      <c r="AS418" s="239">
        <f t="shared" si="306"/>
        <v>0</v>
      </c>
      <c r="AT418" s="240"/>
      <c r="AU418" s="238"/>
      <c r="AV418" s="238"/>
      <c r="AW418" s="238"/>
      <c r="AX418" s="238"/>
      <c r="AY418" s="238"/>
      <c r="AZ418" s="238"/>
      <c r="BA418" s="238"/>
      <c r="BB418" s="238"/>
      <c r="BC418" s="238"/>
      <c r="BD418" s="238"/>
      <c r="BE418" s="239">
        <f t="shared" si="307"/>
        <v>0</v>
      </c>
      <c r="BF418" s="240"/>
      <c r="BG418" s="238"/>
      <c r="BH418" s="238"/>
      <c r="BI418" s="238"/>
      <c r="BJ418" s="238"/>
      <c r="BK418" s="238"/>
      <c r="BL418" s="238"/>
      <c r="BM418" s="238"/>
      <c r="BN418" s="238"/>
      <c r="BO418" s="238"/>
      <c r="BP418" s="238"/>
      <c r="BQ418" s="239">
        <f t="shared" si="308"/>
        <v>0</v>
      </c>
      <c r="BR418" s="240"/>
      <c r="BS418" s="238"/>
      <c r="BT418" s="238"/>
      <c r="BU418" s="238"/>
      <c r="BV418" s="238"/>
      <c r="BW418" s="238"/>
      <c r="BX418" s="238"/>
      <c r="BY418" s="238"/>
      <c r="BZ418" s="238"/>
      <c r="CA418" s="238"/>
      <c r="CB418" s="238"/>
      <c r="CC418" s="239">
        <f t="shared" si="309"/>
        <v>0</v>
      </c>
      <c r="CD418" s="41"/>
    </row>
    <row r="419" spans="1:82" ht="15">
      <c r="A419" s="158"/>
      <c r="B419" s="287" t="s">
        <v>796</v>
      </c>
      <c r="C419" s="286" t="s">
        <v>797</v>
      </c>
      <c r="D419" s="132"/>
      <c r="E419" s="300"/>
      <c r="F419" s="231"/>
      <c r="G419" s="288"/>
      <c r="H419" s="237"/>
      <c r="I419" s="239"/>
      <c r="J419" s="237"/>
      <c r="K419" s="238"/>
      <c r="L419" s="238"/>
      <c r="M419" s="238"/>
      <c r="N419" s="238"/>
      <c r="O419" s="238"/>
      <c r="P419" s="238"/>
      <c r="Q419" s="238"/>
      <c r="R419" s="238"/>
      <c r="S419" s="238"/>
      <c r="T419" s="238"/>
      <c r="U419" s="239"/>
      <c r="V419" s="237"/>
      <c r="W419" s="238"/>
      <c r="X419" s="238"/>
      <c r="Y419" s="238"/>
      <c r="Z419" s="238"/>
      <c r="AA419" s="238"/>
      <c r="AB419" s="238"/>
      <c r="AC419" s="238"/>
      <c r="AD419" s="238"/>
      <c r="AE419" s="238"/>
      <c r="AF419" s="238"/>
      <c r="AG419" s="239"/>
      <c r="AH419" s="240"/>
      <c r="AI419" s="238"/>
      <c r="AJ419" s="238"/>
      <c r="AK419" s="238"/>
      <c r="AL419" s="238"/>
      <c r="AM419" s="238"/>
      <c r="AN419" s="238"/>
      <c r="AO419" s="238"/>
      <c r="AP419" s="238"/>
      <c r="AQ419" s="238"/>
      <c r="AR419" s="238"/>
      <c r="AS419" s="239"/>
      <c r="AT419" s="240"/>
      <c r="AU419" s="238"/>
      <c r="AV419" s="238"/>
      <c r="AW419" s="238"/>
      <c r="AX419" s="238"/>
      <c r="AY419" s="238"/>
      <c r="AZ419" s="238"/>
      <c r="BA419" s="238"/>
      <c r="BB419" s="238"/>
      <c r="BC419" s="238"/>
      <c r="BD419" s="238"/>
      <c r="BE419" s="239"/>
      <c r="BF419" s="240"/>
      <c r="BG419" s="238"/>
      <c r="BH419" s="238"/>
      <c r="BI419" s="238"/>
      <c r="BJ419" s="238"/>
      <c r="BK419" s="238"/>
      <c r="BL419" s="238"/>
      <c r="BM419" s="238"/>
      <c r="BN419" s="238"/>
      <c r="BO419" s="238"/>
      <c r="BP419" s="238"/>
      <c r="BQ419" s="239"/>
      <c r="BR419" s="240"/>
      <c r="BS419" s="238"/>
      <c r="BT419" s="238"/>
      <c r="BU419" s="238"/>
      <c r="BV419" s="238"/>
      <c r="BW419" s="238"/>
      <c r="BX419" s="238"/>
      <c r="BY419" s="238"/>
      <c r="BZ419" s="238"/>
      <c r="CA419" s="238"/>
      <c r="CB419" s="238"/>
      <c r="CC419" s="239"/>
      <c r="CD419" s="41"/>
    </row>
    <row r="420" spans="1:82" ht="15">
      <c r="A420" s="158"/>
      <c r="B420" s="25" t="s">
        <v>798</v>
      </c>
      <c r="C420" s="131" t="s">
        <v>799</v>
      </c>
      <c r="D420" s="132" t="s">
        <v>243</v>
      </c>
      <c r="E420" s="300">
        <v>1</v>
      </c>
      <c r="F420" s="289"/>
      <c r="G420" s="288">
        <f t="shared" si="303"/>
        <v>0</v>
      </c>
      <c r="H420" s="237"/>
      <c r="I420" s="239"/>
      <c r="J420" s="237"/>
      <c r="K420" s="238"/>
      <c r="L420" s="238"/>
      <c r="M420" s="238"/>
      <c r="N420" s="238"/>
      <c r="O420" s="238"/>
      <c r="P420" s="238"/>
      <c r="Q420" s="238"/>
      <c r="R420" s="238"/>
      <c r="S420" s="238"/>
      <c r="T420" s="238"/>
      <c r="U420" s="239">
        <f t="shared" si="304"/>
        <v>0</v>
      </c>
      <c r="V420" s="237"/>
      <c r="W420" s="238"/>
      <c r="X420" s="238"/>
      <c r="Y420" s="238"/>
      <c r="Z420" s="238"/>
      <c r="AA420" s="238"/>
      <c r="AB420" s="238"/>
      <c r="AC420" s="238"/>
      <c r="AD420" s="238"/>
      <c r="AE420" s="238"/>
      <c r="AF420" s="238"/>
      <c r="AG420" s="239">
        <f t="shared" si="305"/>
        <v>0</v>
      </c>
      <c r="AH420" s="240"/>
      <c r="AI420" s="238"/>
      <c r="AJ420" s="238"/>
      <c r="AK420" s="238"/>
      <c r="AL420" s="238"/>
      <c r="AM420" s="238"/>
      <c r="AN420" s="238"/>
      <c r="AO420" s="238"/>
      <c r="AP420" s="238"/>
      <c r="AQ420" s="238"/>
      <c r="AR420" s="238"/>
      <c r="AS420" s="239">
        <f t="shared" si="306"/>
        <v>0</v>
      </c>
      <c r="AT420" s="240"/>
      <c r="AU420" s="238"/>
      <c r="AV420" s="238"/>
      <c r="AW420" s="238"/>
      <c r="AX420" s="238"/>
      <c r="AY420" s="238"/>
      <c r="AZ420" s="238"/>
      <c r="BA420" s="238"/>
      <c r="BB420" s="238"/>
      <c r="BC420" s="238"/>
      <c r="BD420" s="238"/>
      <c r="BE420" s="239">
        <f t="shared" si="307"/>
        <v>0</v>
      </c>
      <c r="BF420" s="240"/>
      <c r="BG420" s="238"/>
      <c r="BH420" s="238"/>
      <c r="BI420" s="238"/>
      <c r="BJ420" s="238"/>
      <c r="BK420" s="238"/>
      <c r="BL420" s="238"/>
      <c r="BM420" s="238"/>
      <c r="BN420" s="238"/>
      <c r="BO420" s="238"/>
      <c r="BP420" s="238"/>
      <c r="BQ420" s="239">
        <f t="shared" si="308"/>
        <v>0</v>
      </c>
      <c r="BR420" s="240"/>
      <c r="BS420" s="238"/>
      <c r="BT420" s="238"/>
      <c r="BU420" s="238"/>
      <c r="BV420" s="238"/>
      <c r="BW420" s="238"/>
      <c r="BX420" s="238"/>
      <c r="BY420" s="238"/>
      <c r="BZ420" s="238"/>
      <c r="CA420" s="238"/>
      <c r="CB420" s="238"/>
      <c r="CC420" s="239">
        <f t="shared" si="309"/>
        <v>0</v>
      </c>
      <c r="CD420" s="41"/>
    </row>
    <row r="421" spans="1:82" ht="15">
      <c r="A421" s="158"/>
      <c r="B421" s="287" t="s">
        <v>800</v>
      </c>
      <c r="C421" s="286" t="s">
        <v>801</v>
      </c>
      <c r="D421" s="132"/>
      <c r="E421" s="300"/>
      <c r="F421" s="231"/>
      <c r="G421" s="288"/>
      <c r="H421" s="237"/>
      <c r="I421" s="239"/>
      <c r="J421" s="237"/>
      <c r="K421" s="238"/>
      <c r="L421" s="238"/>
      <c r="M421" s="238"/>
      <c r="N421" s="238"/>
      <c r="O421" s="238"/>
      <c r="P421" s="238"/>
      <c r="Q421" s="238"/>
      <c r="R421" s="238"/>
      <c r="S421" s="238"/>
      <c r="T421" s="238"/>
      <c r="U421" s="239"/>
      <c r="V421" s="237"/>
      <c r="W421" s="238"/>
      <c r="X421" s="238"/>
      <c r="Y421" s="238"/>
      <c r="Z421" s="238"/>
      <c r="AA421" s="238"/>
      <c r="AB421" s="238"/>
      <c r="AC421" s="238"/>
      <c r="AD421" s="238"/>
      <c r="AE421" s="238"/>
      <c r="AF421" s="238"/>
      <c r="AG421" s="239"/>
      <c r="AH421" s="240"/>
      <c r="AI421" s="238"/>
      <c r="AJ421" s="238"/>
      <c r="AK421" s="238"/>
      <c r="AL421" s="238"/>
      <c r="AM421" s="238"/>
      <c r="AN421" s="238"/>
      <c r="AO421" s="238"/>
      <c r="AP421" s="238"/>
      <c r="AQ421" s="238"/>
      <c r="AR421" s="238"/>
      <c r="AS421" s="239"/>
      <c r="AT421" s="240"/>
      <c r="AU421" s="238"/>
      <c r="AV421" s="238"/>
      <c r="AW421" s="238"/>
      <c r="AX421" s="238"/>
      <c r="AY421" s="238"/>
      <c r="AZ421" s="238"/>
      <c r="BA421" s="238"/>
      <c r="BB421" s="238"/>
      <c r="BC421" s="238"/>
      <c r="BD421" s="238"/>
      <c r="BE421" s="239"/>
      <c r="BF421" s="240"/>
      <c r="BG421" s="238"/>
      <c r="BH421" s="238"/>
      <c r="BI421" s="238"/>
      <c r="BJ421" s="238"/>
      <c r="BK421" s="238"/>
      <c r="BL421" s="238"/>
      <c r="BM421" s="238"/>
      <c r="BN421" s="238"/>
      <c r="BO421" s="238"/>
      <c r="BP421" s="238"/>
      <c r="BQ421" s="239"/>
      <c r="BR421" s="240"/>
      <c r="BS421" s="238"/>
      <c r="BT421" s="238"/>
      <c r="BU421" s="238"/>
      <c r="BV421" s="238"/>
      <c r="BW421" s="238"/>
      <c r="BX421" s="238"/>
      <c r="BY421" s="238"/>
      <c r="BZ421" s="238"/>
      <c r="CA421" s="238"/>
      <c r="CB421" s="238"/>
      <c r="CC421" s="239"/>
      <c r="CD421" s="41"/>
    </row>
    <row r="422" spans="1:82" ht="15">
      <c r="A422" s="158"/>
      <c r="B422" s="25" t="s">
        <v>802</v>
      </c>
      <c r="C422" s="131" t="s">
        <v>803</v>
      </c>
      <c r="D422" s="132" t="s">
        <v>631</v>
      </c>
      <c r="E422" s="300">
        <v>1100</v>
      </c>
      <c r="F422" s="289"/>
      <c r="G422" s="288">
        <f t="shared" si="303"/>
        <v>0</v>
      </c>
      <c r="H422" s="237"/>
      <c r="I422" s="239"/>
      <c r="J422" s="237"/>
      <c r="K422" s="238"/>
      <c r="L422" s="238"/>
      <c r="M422" s="238"/>
      <c r="N422" s="238"/>
      <c r="O422" s="238"/>
      <c r="P422" s="238"/>
      <c r="Q422" s="238"/>
      <c r="R422" s="238"/>
      <c r="S422" s="238"/>
      <c r="T422" s="238"/>
      <c r="U422" s="239">
        <f t="shared" si="304"/>
        <v>0</v>
      </c>
      <c r="V422" s="237"/>
      <c r="W422" s="238"/>
      <c r="X422" s="238"/>
      <c r="Y422" s="238"/>
      <c r="Z422" s="238"/>
      <c r="AA422" s="238"/>
      <c r="AB422" s="238"/>
      <c r="AC422" s="238"/>
      <c r="AD422" s="238"/>
      <c r="AE422" s="238"/>
      <c r="AF422" s="238"/>
      <c r="AG422" s="239">
        <f t="shared" si="305"/>
        <v>0</v>
      </c>
      <c r="AH422" s="240"/>
      <c r="AI422" s="238"/>
      <c r="AJ422" s="238"/>
      <c r="AK422" s="238"/>
      <c r="AL422" s="238"/>
      <c r="AM422" s="238"/>
      <c r="AN422" s="238"/>
      <c r="AO422" s="238"/>
      <c r="AP422" s="238"/>
      <c r="AQ422" s="238"/>
      <c r="AR422" s="238"/>
      <c r="AS422" s="239">
        <f t="shared" si="306"/>
        <v>0</v>
      </c>
      <c r="AT422" s="240"/>
      <c r="AU422" s="238"/>
      <c r="AV422" s="238"/>
      <c r="AW422" s="238"/>
      <c r="AX422" s="238"/>
      <c r="AY422" s="238"/>
      <c r="AZ422" s="238"/>
      <c r="BA422" s="238"/>
      <c r="BB422" s="238"/>
      <c r="BC422" s="238"/>
      <c r="BD422" s="238"/>
      <c r="BE422" s="239">
        <f t="shared" si="307"/>
        <v>0</v>
      </c>
      <c r="BF422" s="240"/>
      <c r="BG422" s="238"/>
      <c r="BH422" s="238"/>
      <c r="BI422" s="238"/>
      <c r="BJ422" s="238"/>
      <c r="BK422" s="238"/>
      <c r="BL422" s="238"/>
      <c r="BM422" s="238"/>
      <c r="BN422" s="238"/>
      <c r="BO422" s="238"/>
      <c r="BP422" s="238"/>
      <c r="BQ422" s="239">
        <f t="shared" si="308"/>
        <v>0</v>
      </c>
      <c r="BR422" s="240"/>
      <c r="BS422" s="238"/>
      <c r="BT422" s="238"/>
      <c r="BU422" s="238"/>
      <c r="BV422" s="238"/>
      <c r="BW422" s="238"/>
      <c r="BX422" s="238"/>
      <c r="BY422" s="238"/>
      <c r="BZ422" s="238"/>
      <c r="CA422" s="238"/>
      <c r="CB422" s="238"/>
      <c r="CC422" s="239">
        <f t="shared" si="309"/>
        <v>0</v>
      </c>
      <c r="CD422" s="41"/>
    </row>
    <row r="423" spans="1:82" ht="15">
      <c r="A423" s="158"/>
      <c r="B423" s="25" t="s">
        <v>804</v>
      </c>
      <c r="C423" s="131" t="s">
        <v>805</v>
      </c>
      <c r="D423" s="132" t="s">
        <v>243</v>
      </c>
      <c r="E423" s="300">
        <v>5</v>
      </c>
      <c r="F423" s="289"/>
      <c r="G423" s="288">
        <f t="shared" si="303"/>
        <v>0</v>
      </c>
      <c r="H423" s="237"/>
      <c r="I423" s="239"/>
      <c r="J423" s="237"/>
      <c r="K423" s="238"/>
      <c r="L423" s="238"/>
      <c r="M423" s="238"/>
      <c r="N423" s="238"/>
      <c r="O423" s="238"/>
      <c r="P423" s="238"/>
      <c r="Q423" s="238"/>
      <c r="R423" s="238"/>
      <c r="S423" s="238"/>
      <c r="T423" s="238"/>
      <c r="U423" s="239">
        <f t="shared" si="304"/>
        <v>0</v>
      </c>
      <c r="V423" s="237"/>
      <c r="W423" s="238"/>
      <c r="X423" s="238"/>
      <c r="Y423" s="238"/>
      <c r="Z423" s="238"/>
      <c r="AA423" s="238"/>
      <c r="AB423" s="238"/>
      <c r="AC423" s="238"/>
      <c r="AD423" s="238"/>
      <c r="AE423" s="238"/>
      <c r="AF423" s="238"/>
      <c r="AG423" s="239">
        <f t="shared" si="305"/>
        <v>0</v>
      </c>
      <c r="AH423" s="240"/>
      <c r="AI423" s="238"/>
      <c r="AJ423" s="238"/>
      <c r="AK423" s="238"/>
      <c r="AL423" s="238"/>
      <c r="AM423" s="238"/>
      <c r="AN423" s="238"/>
      <c r="AO423" s="238"/>
      <c r="AP423" s="238"/>
      <c r="AQ423" s="238"/>
      <c r="AR423" s="238"/>
      <c r="AS423" s="239">
        <f t="shared" si="306"/>
        <v>0</v>
      </c>
      <c r="AT423" s="240"/>
      <c r="AU423" s="238"/>
      <c r="AV423" s="238"/>
      <c r="AW423" s="238"/>
      <c r="AX423" s="238"/>
      <c r="AY423" s="238"/>
      <c r="AZ423" s="238"/>
      <c r="BA423" s="238"/>
      <c r="BB423" s="238"/>
      <c r="BC423" s="238"/>
      <c r="BD423" s="238"/>
      <c r="BE423" s="239">
        <f t="shared" si="307"/>
        <v>0</v>
      </c>
      <c r="BF423" s="240"/>
      <c r="BG423" s="238"/>
      <c r="BH423" s="238"/>
      <c r="BI423" s="238"/>
      <c r="BJ423" s="238"/>
      <c r="BK423" s="238"/>
      <c r="BL423" s="238"/>
      <c r="BM423" s="238"/>
      <c r="BN423" s="238"/>
      <c r="BO423" s="238"/>
      <c r="BP423" s="238"/>
      <c r="BQ423" s="239">
        <f t="shared" si="308"/>
        <v>0</v>
      </c>
      <c r="BR423" s="240"/>
      <c r="BS423" s="238"/>
      <c r="BT423" s="238"/>
      <c r="BU423" s="238"/>
      <c r="BV423" s="238"/>
      <c r="BW423" s="238"/>
      <c r="BX423" s="238"/>
      <c r="BY423" s="238"/>
      <c r="BZ423" s="238"/>
      <c r="CA423" s="238"/>
      <c r="CB423" s="238"/>
      <c r="CC423" s="239">
        <f t="shared" si="309"/>
        <v>0</v>
      </c>
      <c r="CD423" s="41"/>
    </row>
    <row r="424" spans="1:82" ht="15">
      <c r="A424" s="158"/>
      <c r="B424" s="25" t="s">
        <v>806</v>
      </c>
      <c r="C424" s="131" t="s">
        <v>807</v>
      </c>
      <c r="D424" s="132" t="s">
        <v>243</v>
      </c>
      <c r="E424" s="300">
        <v>2</v>
      </c>
      <c r="F424" s="289"/>
      <c r="G424" s="288">
        <f t="shared" si="303"/>
        <v>0</v>
      </c>
      <c r="H424" s="237"/>
      <c r="I424" s="239"/>
      <c r="J424" s="237"/>
      <c r="K424" s="238"/>
      <c r="L424" s="238"/>
      <c r="M424" s="238"/>
      <c r="N424" s="238"/>
      <c r="O424" s="238"/>
      <c r="P424" s="238"/>
      <c r="Q424" s="238"/>
      <c r="R424" s="238"/>
      <c r="S424" s="238"/>
      <c r="T424" s="238"/>
      <c r="U424" s="239">
        <f t="shared" si="304"/>
        <v>0</v>
      </c>
      <c r="V424" s="237"/>
      <c r="W424" s="238"/>
      <c r="X424" s="238"/>
      <c r="Y424" s="238"/>
      <c r="Z424" s="238"/>
      <c r="AA424" s="238"/>
      <c r="AB424" s="238"/>
      <c r="AC424" s="238"/>
      <c r="AD424" s="238"/>
      <c r="AE424" s="238"/>
      <c r="AF424" s="238"/>
      <c r="AG424" s="239">
        <f t="shared" si="305"/>
        <v>0</v>
      </c>
      <c r="AH424" s="240"/>
      <c r="AI424" s="238"/>
      <c r="AJ424" s="238"/>
      <c r="AK424" s="238"/>
      <c r="AL424" s="238"/>
      <c r="AM424" s="238"/>
      <c r="AN424" s="238"/>
      <c r="AO424" s="238"/>
      <c r="AP424" s="238"/>
      <c r="AQ424" s="238"/>
      <c r="AR424" s="238"/>
      <c r="AS424" s="239">
        <f t="shared" si="306"/>
        <v>0</v>
      </c>
      <c r="AT424" s="240"/>
      <c r="AU424" s="238"/>
      <c r="AV424" s="238"/>
      <c r="AW424" s="238"/>
      <c r="AX424" s="238"/>
      <c r="AY424" s="238"/>
      <c r="AZ424" s="238"/>
      <c r="BA424" s="238"/>
      <c r="BB424" s="238"/>
      <c r="BC424" s="238"/>
      <c r="BD424" s="238"/>
      <c r="BE424" s="239">
        <f t="shared" si="307"/>
        <v>0</v>
      </c>
      <c r="BF424" s="240"/>
      <c r="BG424" s="238"/>
      <c r="BH424" s="238"/>
      <c r="BI424" s="238"/>
      <c r="BJ424" s="238"/>
      <c r="BK424" s="238"/>
      <c r="BL424" s="238"/>
      <c r="BM424" s="238"/>
      <c r="BN424" s="238"/>
      <c r="BO424" s="238"/>
      <c r="BP424" s="238"/>
      <c r="BQ424" s="239">
        <f t="shared" si="308"/>
        <v>0</v>
      </c>
      <c r="BR424" s="240"/>
      <c r="BS424" s="238"/>
      <c r="BT424" s="238"/>
      <c r="BU424" s="238"/>
      <c r="BV424" s="238"/>
      <c r="BW424" s="238"/>
      <c r="BX424" s="238"/>
      <c r="BY424" s="238"/>
      <c r="BZ424" s="238"/>
      <c r="CA424" s="238"/>
      <c r="CB424" s="238"/>
      <c r="CC424" s="239">
        <f t="shared" si="309"/>
        <v>0</v>
      </c>
      <c r="CD424" s="41"/>
    </row>
    <row r="425" spans="1:82" ht="15">
      <c r="A425" s="158"/>
      <c r="B425" s="25" t="s">
        <v>808</v>
      </c>
      <c r="C425" s="131" t="s">
        <v>809</v>
      </c>
      <c r="D425" s="132" t="s">
        <v>243</v>
      </c>
      <c r="E425" s="300">
        <v>1</v>
      </c>
      <c r="F425" s="289"/>
      <c r="G425" s="288">
        <f t="shared" si="303"/>
        <v>0</v>
      </c>
      <c r="H425" s="237"/>
      <c r="I425" s="239"/>
      <c r="J425" s="237"/>
      <c r="K425" s="238"/>
      <c r="L425" s="238"/>
      <c r="M425" s="238"/>
      <c r="N425" s="238"/>
      <c r="O425" s="238"/>
      <c r="P425" s="238"/>
      <c r="Q425" s="238"/>
      <c r="R425" s="238"/>
      <c r="S425" s="238"/>
      <c r="T425" s="238"/>
      <c r="U425" s="239">
        <f t="shared" si="304"/>
        <v>0</v>
      </c>
      <c r="V425" s="237"/>
      <c r="W425" s="238"/>
      <c r="X425" s="238"/>
      <c r="Y425" s="238"/>
      <c r="Z425" s="238"/>
      <c r="AA425" s="238"/>
      <c r="AB425" s="238"/>
      <c r="AC425" s="238"/>
      <c r="AD425" s="238"/>
      <c r="AE425" s="238"/>
      <c r="AF425" s="238"/>
      <c r="AG425" s="239">
        <f t="shared" si="305"/>
        <v>0</v>
      </c>
      <c r="AH425" s="240"/>
      <c r="AI425" s="238"/>
      <c r="AJ425" s="238"/>
      <c r="AK425" s="238"/>
      <c r="AL425" s="238"/>
      <c r="AM425" s="238"/>
      <c r="AN425" s="238"/>
      <c r="AO425" s="238"/>
      <c r="AP425" s="238"/>
      <c r="AQ425" s="238"/>
      <c r="AR425" s="238"/>
      <c r="AS425" s="239">
        <f t="shared" si="306"/>
        <v>0</v>
      </c>
      <c r="AT425" s="240"/>
      <c r="AU425" s="238"/>
      <c r="AV425" s="238"/>
      <c r="AW425" s="238"/>
      <c r="AX425" s="238"/>
      <c r="AY425" s="238"/>
      <c r="AZ425" s="238"/>
      <c r="BA425" s="238"/>
      <c r="BB425" s="238"/>
      <c r="BC425" s="238"/>
      <c r="BD425" s="238"/>
      <c r="BE425" s="239">
        <f t="shared" si="307"/>
        <v>0</v>
      </c>
      <c r="BF425" s="240"/>
      <c r="BG425" s="238"/>
      <c r="BH425" s="238"/>
      <c r="BI425" s="238"/>
      <c r="BJ425" s="238"/>
      <c r="BK425" s="238"/>
      <c r="BL425" s="238"/>
      <c r="BM425" s="238"/>
      <c r="BN425" s="238"/>
      <c r="BO425" s="238"/>
      <c r="BP425" s="238"/>
      <c r="BQ425" s="239">
        <f t="shared" si="308"/>
        <v>0</v>
      </c>
      <c r="BR425" s="240"/>
      <c r="BS425" s="238"/>
      <c r="BT425" s="238"/>
      <c r="BU425" s="238"/>
      <c r="BV425" s="238"/>
      <c r="BW425" s="238"/>
      <c r="BX425" s="238"/>
      <c r="BY425" s="238"/>
      <c r="BZ425" s="238"/>
      <c r="CA425" s="238"/>
      <c r="CB425" s="238"/>
      <c r="CC425" s="239">
        <f t="shared" si="309"/>
        <v>0</v>
      </c>
      <c r="CD425" s="41"/>
    </row>
    <row r="426" spans="1:82" ht="15">
      <c r="A426" s="158"/>
      <c r="B426" s="287" t="s">
        <v>810</v>
      </c>
      <c r="C426" s="286" t="s">
        <v>811</v>
      </c>
      <c r="D426" s="132"/>
      <c r="E426" s="300"/>
      <c r="F426" s="231"/>
      <c r="G426" s="288"/>
      <c r="H426" s="237"/>
      <c r="I426" s="239"/>
      <c r="J426" s="237"/>
      <c r="K426" s="238"/>
      <c r="L426" s="238"/>
      <c r="M426" s="238"/>
      <c r="N426" s="238"/>
      <c r="O426" s="238"/>
      <c r="P426" s="238"/>
      <c r="Q426" s="238"/>
      <c r="R426" s="238"/>
      <c r="S426" s="238"/>
      <c r="T426" s="238"/>
      <c r="U426" s="239"/>
      <c r="V426" s="237"/>
      <c r="W426" s="238"/>
      <c r="X426" s="238"/>
      <c r="Y426" s="238"/>
      <c r="Z426" s="238"/>
      <c r="AA426" s="238"/>
      <c r="AB426" s="238"/>
      <c r="AC426" s="238"/>
      <c r="AD426" s="238"/>
      <c r="AE426" s="238"/>
      <c r="AF426" s="238"/>
      <c r="AG426" s="239"/>
      <c r="AH426" s="240"/>
      <c r="AI426" s="238"/>
      <c r="AJ426" s="238"/>
      <c r="AK426" s="238"/>
      <c r="AL426" s="238"/>
      <c r="AM426" s="238"/>
      <c r="AN426" s="238"/>
      <c r="AO426" s="238"/>
      <c r="AP426" s="238"/>
      <c r="AQ426" s="238"/>
      <c r="AR426" s="238"/>
      <c r="AS426" s="239"/>
      <c r="AT426" s="240"/>
      <c r="AU426" s="238"/>
      <c r="AV426" s="238"/>
      <c r="AW426" s="238"/>
      <c r="AX426" s="238"/>
      <c r="AY426" s="238"/>
      <c r="AZ426" s="238"/>
      <c r="BA426" s="238"/>
      <c r="BB426" s="238"/>
      <c r="BC426" s="238"/>
      <c r="BD426" s="238"/>
      <c r="BE426" s="239"/>
      <c r="BF426" s="240"/>
      <c r="BG426" s="238"/>
      <c r="BH426" s="238"/>
      <c r="BI426" s="238"/>
      <c r="BJ426" s="238"/>
      <c r="BK426" s="238"/>
      <c r="BL426" s="238"/>
      <c r="BM426" s="238"/>
      <c r="BN426" s="238"/>
      <c r="BO426" s="238"/>
      <c r="BP426" s="238"/>
      <c r="BQ426" s="239"/>
      <c r="BR426" s="240"/>
      <c r="BS426" s="238"/>
      <c r="BT426" s="238"/>
      <c r="BU426" s="238"/>
      <c r="BV426" s="238"/>
      <c r="BW426" s="238"/>
      <c r="BX426" s="238"/>
      <c r="BY426" s="238"/>
      <c r="BZ426" s="238"/>
      <c r="CA426" s="238"/>
      <c r="CB426" s="238"/>
      <c r="CC426" s="239"/>
      <c r="CD426" s="41"/>
    </row>
    <row r="427" spans="1:82" ht="15">
      <c r="A427" s="158"/>
      <c r="B427" s="191" t="s">
        <v>812</v>
      </c>
      <c r="C427" s="192" t="s">
        <v>813</v>
      </c>
      <c r="D427" s="194" t="s">
        <v>243</v>
      </c>
      <c r="E427" s="334">
        <v>0</v>
      </c>
      <c r="F427" s="236"/>
      <c r="G427" s="178">
        <f t="shared" si="303"/>
        <v>0</v>
      </c>
      <c r="H427" s="237"/>
      <c r="I427" s="239"/>
      <c r="J427" s="237"/>
      <c r="K427" s="238"/>
      <c r="L427" s="238"/>
      <c r="M427" s="238"/>
      <c r="N427" s="238"/>
      <c r="O427" s="238"/>
      <c r="P427" s="238"/>
      <c r="Q427" s="238"/>
      <c r="R427" s="238"/>
      <c r="S427" s="238"/>
      <c r="T427" s="238"/>
      <c r="U427" s="239">
        <f t="shared" si="304"/>
        <v>0</v>
      </c>
      <c r="V427" s="237"/>
      <c r="W427" s="238"/>
      <c r="X427" s="238"/>
      <c r="Y427" s="238"/>
      <c r="Z427" s="238"/>
      <c r="AA427" s="238"/>
      <c r="AB427" s="238"/>
      <c r="AC427" s="238"/>
      <c r="AD427" s="238"/>
      <c r="AE427" s="238"/>
      <c r="AF427" s="238"/>
      <c r="AG427" s="239">
        <f t="shared" si="305"/>
        <v>0</v>
      </c>
      <c r="AH427" s="240"/>
      <c r="AI427" s="238"/>
      <c r="AJ427" s="238"/>
      <c r="AK427" s="238"/>
      <c r="AL427" s="238"/>
      <c r="AM427" s="238"/>
      <c r="AN427" s="238"/>
      <c r="AO427" s="238"/>
      <c r="AP427" s="238"/>
      <c r="AQ427" s="238"/>
      <c r="AR427" s="238"/>
      <c r="AS427" s="239">
        <f t="shared" si="306"/>
        <v>0</v>
      </c>
      <c r="AT427" s="240"/>
      <c r="AU427" s="238"/>
      <c r="AV427" s="238"/>
      <c r="AW427" s="238"/>
      <c r="AX427" s="238"/>
      <c r="AY427" s="238"/>
      <c r="AZ427" s="238"/>
      <c r="BA427" s="238"/>
      <c r="BB427" s="238"/>
      <c r="BC427" s="238"/>
      <c r="BD427" s="238"/>
      <c r="BE427" s="239">
        <f t="shared" si="307"/>
        <v>0</v>
      </c>
      <c r="BF427" s="240"/>
      <c r="BG427" s="238"/>
      <c r="BH427" s="238"/>
      <c r="BI427" s="238"/>
      <c r="BJ427" s="238"/>
      <c r="BK427" s="238"/>
      <c r="BL427" s="238"/>
      <c r="BM427" s="238"/>
      <c r="BN427" s="238"/>
      <c r="BO427" s="238"/>
      <c r="BP427" s="238"/>
      <c r="BQ427" s="239">
        <f t="shared" si="308"/>
        <v>0</v>
      </c>
      <c r="BR427" s="240"/>
      <c r="BS427" s="238"/>
      <c r="BT427" s="238"/>
      <c r="BU427" s="238"/>
      <c r="BV427" s="238"/>
      <c r="BW427" s="238"/>
      <c r="BX427" s="238"/>
      <c r="BY427" s="238"/>
      <c r="BZ427" s="238"/>
      <c r="CA427" s="238"/>
      <c r="CB427" s="238"/>
      <c r="CC427" s="239">
        <f t="shared" si="309"/>
        <v>0</v>
      </c>
      <c r="CD427" s="41"/>
    </row>
    <row r="428" spans="1:82" ht="15">
      <c r="A428" s="158"/>
      <c r="B428" s="123" t="s">
        <v>814</v>
      </c>
      <c r="C428" s="124" t="s">
        <v>815</v>
      </c>
      <c r="D428" s="125"/>
      <c r="E428" s="155"/>
      <c r="F428" s="260"/>
      <c r="G428" s="126">
        <f>SUM(G429:G431)</f>
        <v>0</v>
      </c>
      <c r="H428" s="127">
        <f>SUM(H429:H431)</f>
        <v>0</v>
      </c>
      <c r="I428" s="128">
        <f t="shared" ref="I428:BT428" si="310">SUM(I429:I431)</f>
        <v>0</v>
      </c>
      <c r="J428" s="127">
        <f t="shared" si="310"/>
        <v>0</v>
      </c>
      <c r="K428" s="129">
        <f t="shared" si="310"/>
        <v>0</v>
      </c>
      <c r="L428" s="129">
        <f t="shared" si="310"/>
        <v>0</v>
      </c>
      <c r="M428" s="129">
        <f t="shared" si="310"/>
        <v>0</v>
      </c>
      <c r="N428" s="129">
        <f t="shared" si="310"/>
        <v>0</v>
      </c>
      <c r="O428" s="129">
        <f t="shared" si="310"/>
        <v>0</v>
      </c>
      <c r="P428" s="129">
        <f t="shared" si="310"/>
        <v>0</v>
      </c>
      <c r="Q428" s="129">
        <f t="shared" si="310"/>
        <v>0</v>
      </c>
      <c r="R428" s="129">
        <f>SUM(R429:R431)</f>
        <v>0</v>
      </c>
      <c r="S428" s="129">
        <f t="shared" si="310"/>
        <v>0</v>
      </c>
      <c r="T428" s="129">
        <f t="shared" si="310"/>
        <v>0</v>
      </c>
      <c r="U428" s="128">
        <f t="shared" si="310"/>
        <v>0</v>
      </c>
      <c r="V428" s="127">
        <f t="shared" si="310"/>
        <v>0</v>
      </c>
      <c r="W428" s="129">
        <f t="shared" si="310"/>
        <v>0</v>
      </c>
      <c r="X428" s="129">
        <f t="shared" si="310"/>
        <v>0</v>
      </c>
      <c r="Y428" s="129">
        <f t="shared" si="310"/>
        <v>0</v>
      </c>
      <c r="Z428" s="129">
        <f t="shared" si="310"/>
        <v>0</v>
      </c>
      <c r="AA428" s="129">
        <f t="shared" si="310"/>
        <v>0</v>
      </c>
      <c r="AB428" s="129">
        <f t="shared" si="310"/>
        <v>0</v>
      </c>
      <c r="AC428" s="129">
        <f t="shared" si="310"/>
        <v>0</v>
      </c>
      <c r="AD428" s="129">
        <f t="shared" si="310"/>
        <v>0</v>
      </c>
      <c r="AE428" s="129">
        <f t="shared" si="310"/>
        <v>0</v>
      </c>
      <c r="AF428" s="129">
        <f t="shared" si="310"/>
        <v>0</v>
      </c>
      <c r="AG428" s="128">
        <f t="shared" si="310"/>
        <v>0</v>
      </c>
      <c r="AH428" s="130">
        <f t="shared" si="310"/>
        <v>0</v>
      </c>
      <c r="AI428" s="129">
        <f t="shared" si="310"/>
        <v>0</v>
      </c>
      <c r="AJ428" s="129">
        <f t="shared" si="310"/>
        <v>0</v>
      </c>
      <c r="AK428" s="129">
        <f t="shared" si="310"/>
        <v>0</v>
      </c>
      <c r="AL428" s="129">
        <f t="shared" si="310"/>
        <v>0</v>
      </c>
      <c r="AM428" s="129">
        <f t="shared" si="310"/>
        <v>0</v>
      </c>
      <c r="AN428" s="129">
        <f t="shared" si="310"/>
        <v>0</v>
      </c>
      <c r="AO428" s="129">
        <f t="shared" si="310"/>
        <v>0</v>
      </c>
      <c r="AP428" s="129">
        <f t="shared" si="310"/>
        <v>0</v>
      </c>
      <c r="AQ428" s="129">
        <f t="shared" si="310"/>
        <v>0</v>
      </c>
      <c r="AR428" s="129">
        <f t="shared" si="310"/>
        <v>0</v>
      </c>
      <c r="AS428" s="128">
        <f t="shared" si="310"/>
        <v>0</v>
      </c>
      <c r="AT428" s="130">
        <f t="shared" si="310"/>
        <v>0</v>
      </c>
      <c r="AU428" s="129">
        <f t="shared" si="310"/>
        <v>0</v>
      </c>
      <c r="AV428" s="129">
        <f t="shared" si="310"/>
        <v>0</v>
      </c>
      <c r="AW428" s="129">
        <f t="shared" si="310"/>
        <v>0</v>
      </c>
      <c r="AX428" s="129">
        <f t="shared" si="310"/>
        <v>0</v>
      </c>
      <c r="AY428" s="129">
        <f t="shared" si="310"/>
        <v>0</v>
      </c>
      <c r="AZ428" s="129">
        <f t="shared" si="310"/>
        <v>0</v>
      </c>
      <c r="BA428" s="129">
        <f t="shared" si="310"/>
        <v>0</v>
      </c>
      <c r="BB428" s="129">
        <f t="shared" si="310"/>
        <v>0</v>
      </c>
      <c r="BC428" s="129">
        <f t="shared" si="310"/>
        <v>0</v>
      </c>
      <c r="BD428" s="129">
        <f t="shared" si="310"/>
        <v>0</v>
      </c>
      <c r="BE428" s="128">
        <f t="shared" si="310"/>
        <v>0</v>
      </c>
      <c r="BF428" s="130">
        <f t="shared" si="310"/>
        <v>0</v>
      </c>
      <c r="BG428" s="129">
        <f t="shared" si="310"/>
        <v>0</v>
      </c>
      <c r="BH428" s="129">
        <f t="shared" si="310"/>
        <v>0</v>
      </c>
      <c r="BI428" s="129">
        <f t="shared" si="310"/>
        <v>0</v>
      </c>
      <c r="BJ428" s="129">
        <f t="shared" si="310"/>
        <v>0</v>
      </c>
      <c r="BK428" s="129">
        <f t="shared" si="310"/>
        <v>0</v>
      </c>
      <c r="BL428" s="129">
        <f t="shared" si="310"/>
        <v>0</v>
      </c>
      <c r="BM428" s="129">
        <f t="shared" si="310"/>
        <v>0</v>
      </c>
      <c r="BN428" s="129">
        <f t="shared" si="310"/>
        <v>0</v>
      </c>
      <c r="BO428" s="129">
        <f t="shared" si="310"/>
        <v>0</v>
      </c>
      <c r="BP428" s="129">
        <f t="shared" si="310"/>
        <v>0</v>
      </c>
      <c r="BQ428" s="128">
        <f t="shared" si="310"/>
        <v>0</v>
      </c>
      <c r="BR428" s="130">
        <f t="shared" si="310"/>
        <v>0</v>
      </c>
      <c r="BS428" s="129">
        <f t="shared" si="310"/>
        <v>0</v>
      </c>
      <c r="BT428" s="129">
        <f t="shared" si="310"/>
        <v>0</v>
      </c>
      <c r="BU428" s="129">
        <f t="shared" ref="BU428:CC428" si="311">SUM(BU429:BU431)</f>
        <v>0</v>
      </c>
      <c r="BV428" s="129">
        <f t="shared" si="311"/>
        <v>0</v>
      </c>
      <c r="BW428" s="129">
        <f t="shared" si="311"/>
        <v>0</v>
      </c>
      <c r="BX428" s="129">
        <f t="shared" si="311"/>
        <v>0</v>
      </c>
      <c r="BY428" s="129">
        <f t="shared" si="311"/>
        <v>0</v>
      </c>
      <c r="BZ428" s="129">
        <f t="shared" si="311"/>
        <v>0</v>
      </c>
      <c r="CA428" s="129">
        <f t="shared" si="311"/>
        <v>0</v>
      </c>
      <c r="CB428" s="129">
        <f t="shared" si="311"/>
        <v>0</v>
      </c>
      <c r="CC428" s="128">
        <f t="shared" si="311"/>
        <v>0</v>
      </c>
      <c r="CD428" s="41" t="s">
        <v>54</v>
      </c>
    </row>
    <row r="429" spans="1:82" ht="15">
      <c r="A429" s="158"/>
      <c r="B429" s="75" t="s">
        <v>816</v>
      </c>
      <c r="C429" s="131" t="s">
        <v>817</v>
      </c>
      <c r="D429" s="132" t="s">
        <v>92</v>
      </c>
      <c r="E429" s="266">
        <v>1</v>
      </c>
      <c r="F429" s="223"/>
      <c r="G429" s="76">
        <f t="shared" ref="G429:G431" si="312">+E429*F429</f>
        <v>0</v>
      </c>
      <c r="H429" s="237"/>
      <c r="I429" s="239"/>
      <c r="J429" s="237"/>
      <c r="K429" s="238"/>
      <c r="L429" s="238"/>
      <c r="M429" s="238"/>
      <c r="N429" s="238"/>
      <c r="O429" s="238"/>
      <c r="P429" s="238"/>
      <c r="Q429" s="238"/>
      <c r="R429" s="238"/>
      <c r="S429" s="238"/>
      <c r="T429" s="238"/>
      <c r="U429" s="239">
        <f>G429/6</f>
        <v>0</v>
      </c>
      <c r="V429" s="237"/>
      <c r="W429" s="238"/>
      <c r="X429" s="238"/>
      <c r="Y429" s="238"/>
      <c r="Z429" s="238"/>
      <c r="AA429" s="238"/>
      <c r="AB429" s="238"/>
      <c r="AC429" s="238"/>
      <c r="AD429" s="238"/>
      <c r="AE429" s="238"/>
      <c r="AF429" s="238"/>
      <c r="AG429" s="239">
        <f>G429/6</f>
        <v>0</v>
      </c>
      <c r="AH429" s="240"/>
      <c r="AI429" s="238"/>
      <c r="AJ429" s="238"/>
      <c r="AK429" s="238"/>
      <c r="AL429" s="238"/>
      <c r="AM429" s="238"/>
      <c r="AN429" s="238"/>
      <c r="AO429" s="238"/>
      <c r="AP429" s="238"/>
      <c r="AQ429" s="238"/>
      <c r="AR429" s="238"/>
      <c r="AS429" s="239">
        <f>G429/6</f>
        <v>0</v>
      </c>
      <c r="AT429" s="240"/>
      <c r="AU429" s="238"/>
      <c r="AV429" s="238"/>
      <c r="AW429" s="238"/>
      <c r="AX429" s="238"/>
      <c r="AY429" s="238"/>
      <c r="AZ429" s="238"/>
      <c r="BA429" s="238"/>
      <c r="BB429" s="238"/>
      <c r="BC429" s="238"/>
      <c r="BD429" s="238"/>
      <c r="BE429" s="239">
        <f>G429/6</f>
        <v>0</v>
      </c>
      <c r="BF429" s="240"/>
      <c r="BG429" s="238"/>
      <c r="BH429" s="238"/>
      <c r="BI429" s="238"/>
      <c r="BJ429" s="238"/>
      <c r="BK429" s="238"/>
      <c r="BL429" s="238"/>
      <c r="BM429" s="238"/>
      <c r="BN429" s="238"/>
      <c r="BO429" s="238"/>
      <c r="BP429" s="238"/>
      <c r="BQ429" s="239">
        <f>G429/6</f>
        <v>0</v>
      </c>
      <c r="BR429" s="240"/>
      <c r="BS429" s="238"/>
      <c r="BT429" s="238"/>
      <c r="BU429" s="238"/>
      <c r="BV429" s="238"/>
      <c r="BW429" s="238"/>
      <c r="BX429" s="238"/>
      <c r="BY429" s="238"/>
      <c r="BZ429" s="238"/>
      <c r="CA429" s="238"/>
      <c r="CB429" s="238"/>
      <c r="CC429" s="239">
        <f>G429-SUM(H429:CB429)</f>
        <v>0</v>
      </c>
      <c r="CD429" s="41" t="s">
        <v>54</v>
      </c>
    </row>
    <row r="430" spans="1:82" ht="15">
      <c r="A430" s="45"/>
      <c r="B430" s="75" t="s">
        <v>818</v>
      </c>
      <c r="C430" s="131" t="s">
        <v>953</v>
      </c>
      <c r="D430" s="132" t="s">
        <v>92</v>
      </c>
      <c r="E430" s="266">
        <v>1</v>
      </c>
      <c r="F430" s="223"/>
      <c r="G430" s="76">
        <f t="shared" si="312"/>
        <v>0</v>
      </c>
      <c r="H430" s="237"/>
      <c r="I430" s="239"/>
      <c r="J430" s="237"/>
      <c r="K430" s="238"/>
      <c r="L430" s="238"/>
      <c r="M430" s="238"/>
      <c r="N430" s="238"/>
      <c r="O430" s="238"/>
      <c r="P430" s="238"/>
      <c r="Q430" s="238"/>
      <c r="R430" s="238"/>
      <c r="S430" s="238"/>
      <c r="T430" s="238"/>
      <c r="U430" s="239">
        <f>G430/6</f>
        <v>0</v>
      </c>
      <c r="V430" s="237"/>
      <c r="W430" s="238"/>
      <c r="X430" s="238"/>
      <c r="Y430" s="238"/>
      <c r="Z430" s="238"/>
      <c r="AA430" s="238"/>
      <c r="AB430" s="238"/>
      <c r="AC430" s="238"/>
      <c r="AD430" s="238"/>
      <c r="AE430" s="238"/>
      <c r="AF430" s="238"/>
      <c r="AG430" s="239">
        <f>G430/6</f>
        <v>0</v>
      </c>
      <c r="AH430" s="240"/>
      <c r="AI430" s="238"/>
      <c r="AJ430" s="238"/>
      <c r="AK430" s="238"/>
      <c r="AL430" s="238"/>
      <c r="AM430" s="238"/>
      <c r="AN430" s="238"/>
      <c r="AO430" s="238"/>
      <c r="AP430" s="238"/>
      <c r="AQ430" s="238"/>
      <c r="AR430" s="238"/>
      <c r="AS430" s="239">
        <f>G430/6</f>
        <v>0</v>
      </c>
      <c r="AT430" s="240"/>
      <c r="AU430" s="238"/>
      <c r="AV430" s="238"/>
      <c r="AW430" s="238"/>
      <c r="AX430" s="238"/>
      <c r="AY430" s="238"/>
      <c r="AZ430" s="238"/>
      <c r="BA430" s="238"/>
      <c r="BB430" s="238"/>
      <c r="BC430" s="238"/>
      <c r="BD430" s="238"/>
      <c r="BE430" s="239">
        <f>G430/6</f>
        <v>0</v>
      </c>
      <c r="BF430" s="240"/>
      <c r="BG430" s="238"/>
      <c r="BH430" s="238"/>
      <c r="BI430" s="238"/>
      <c r="BJ430" s="238"/>
      <c r="BK430" s="238"/>
      <c r="BL430" s="238"/>
      <c r="BM430" s="238"/>
      <c r="BN430" s="238"/>
      <c r="BO430" s="238"/>
      <c r="BP430" s="238"/>
      <c r="BQ430" s="239">
        <f>G430/6</f>
        <v>0</v>
      </c>
      <c r="BR430" s="240"/>
      <c r="BS430" s="238"/>
      <c r="BT430" s="238"/>
      <c r="BU430" s="238"/>
      <c r="BV430" s="238"/>
      <c r="BW430" s="238"/>
      <c r="BX430" s="238"/>
      <c r="BY430" s="238"/>
      <c r="BZ430" s="238"/>
      <c r="CA430" s="238"/>
      <c r="CB430" s="238"/>
      <c r="CC430" s="239">
        <f>G430-SUM(H430:CB430)</f>
        <v>0</v>
      </c>
      <c r="CD430" s="41" t="s">
        <v>54</v>
      </c>
    </row>
    <row r="431" spans="1:82" ht="15">
      <c r="A431" s="158"/>
      <c r="B431" s="75" t="s">
        <v>820</v>
      </c>
      <c r="C431" s="131" t="s">
        <v>821</v>
      </c>
      <c r="D431" s="132" t="s">
        <v>92</v>
      </c>
      <c r="E431" s="266">
        <v>1</v>
      </c>
      <c r="F431" s="223"/>
      <c r="G431" s="76">
        <f t="shared" si="312"/>
        <v>0</v>
      </c>
      <c r="H431" s="237"/>
      <c r="I431" s="239"/>
      <c r="J431" s="237"/>
      <c r="K431" s="238"/>
      <c r="L431" s="238"/>
      <c r="M431" s="238"/>
      <c r="N431" s="238"/>
      <c r="O431" s="238"/>
      <c r="P431" s="238"/>
      <c r="Q431" s="238"/>
      <c r="R431" s="238"/>
      <c r="S431" s="238"/>
      <c r="T431" s="238"/>
      <c r="U431" s="239">
        <f>G431/6</f>
        <v>0</v>
      </c>
      <c r="V431" s="237"/>
      <c r="W431" s="238"/>
      <c r="X431" s="238"/>
      <c r="Y431" s="238"/>
      <c r="Z431" s="238"/>
      <c r="AA431" s="238"/>
      <c r="AB431" s="238"/>
      <c r="AC431" s="238"/>
      <c r="AD431" s="238"/>
      <c r="AE431" s="238"/>
      <c r="AF431" s="238"/>
      <c r="AG431" s="239">
        <f>G431/6</f>
        <v>0</v>
      </c>
      <c r="AH431" s="240"/>
      <c r="AI431" s="238"/>
      <c r="AJ431" s="238"/>
      <c r="AK431" s="238"/>
      <c r="AL431" s="238"/>
      <c r="AM431" s="238"/>
      <c r="AN431" s="238"/>
      <c r="AO431" s="238"/>
      <c r="AP431" s="238"/>
      <c r="AQ431" s="238"/>
      <c r="AR431" s="238"/>
      <c r="AS431" s="239">
        <f>G431/6</f>
        <v>0</v>
      </c>
      <c r="AT431" s="240"/>
      <c r="AU431" s="238"/>
      <c r="AV431" s="238"/>
      <c r="AW431" s="238"/>
      <c r="AX431" s="238"/>
      <c r="AY431" s="238"/>
      <c r="AZ431" s="238"/>
      <c r="BA431" s="238"/>
      <c r="BB431" s="238"/>
      <c r="BC431" s="238"/>
      <c r="BD431" s="238"/>
      <c r="BE431" s="239">
        <f>G431/6</f>
        <v>0</v>
      </c>
      <c r="BF431" s="240"/>
      <c r="BG431" s="238"/>
      <c r="BH431" s="238"/>
      <c r="BI431" s="238"/>
      <c r="BJ431" s="238"/>
      <c r="BK431" s="238"/>
      <c r="BL431" s="238"/>
      <c r="BM431" s="238"/>
      <c r="BN431" s="238"/>
      <c r="BO431" s="238"/>
      <c r="BP431" s="238"/>
      <c r="BQ431" s="239">
        <f>G431/6</f>
        <v>0</v>
      </c>
      <c r="BR431" s="240"/>
      <c r="BS431" s="238"/>
      <c r="BT431" s="238"/>
      <c r="BU431" s="238"/>
      <c r="BV431" s="238"/>
      <c r="BW431" s="238"/>
      <c r="BX431" s="238"/>
      <c r="BY431" s="238"/>
      <c r="BZ431" s="238"/>
      <c r="CA431" s="238"/>
      <c r="CB431" s="238"/>
      <c r="CC431" s="239">
        <f>G431-SUM(H431:CB431)</f>
        <v>0</v>
      </c>
      <c r="CD431" s="41" t="s">
        <v>54</v>
      </c>
    </row>
    <row r="432" spans="1:82" ht="15">
      <c r="A432" s="45"/>
      <c r="B432" s="123" t="s">
        <v>822</v>
      </c>
      <c r="C432" s="124" t="s">
        <v>45</v>
      </c>
      <c r="D432" s="125"/>
      <c r="E432" s="155"/>
      <c r="F432" s="260"/>
      <c r="G432" s="126">
        <f t="shared" ref="G432:AL432" si="313">SUM(G433:G466)</f>
        <v>49144100</v>
      </c>
      <c r="H432" s="127">
        <f t="shared" si="313"/>
        <v>0</v>
      </c>
      <c r="I432" s="128">
        <f t="shared" si="313"/>
        <v>0</v>
      </c>
      <c r="J432" s="127">
        <f t="shared" si="313"/>
        <v>0</v>
      </c>
      <c r="K432" s="129">
        <f t="shared" si="313"/>
        <v>0</v>
      </c>
      <c r="L432" s="129">
        <f t="shared" si="313"/>
        <v>0</v>
      </c>
      <c r="M432" s="129">
        <f t="shared" si="313"/>
        <v>0</v>
      </c>
      <c r="N432" s="129">
        <f t="shared" si="313"/>
        <v>0</v>
      </c>
      <c r="O432" s="129">
        <f t="shared" si="313"/>
        <v>0</v>
      </c>
      <c r="P432" s="129">
        <f t="shared" si="313"/>
        <v>0</v>
      </c>
      <c r="Q432" s="129">
        <f t="shared" si="313"/>
        <v>0</v>
      </c>
      <c r="R432" s="129">
        <f t="shared" si="313"/>
        <v>0</v>
      </c>
      <c r="S432" s="129">
        <f t="shared" si="313"/>
        <v>0</v>
      </c>
      <c r="T432" s="129">
        <f t="shared" si="313"/>
        <v>0</v>
      </c>
      <c r="U432" s="128">
        <f t="shared" si="313"/>
        <v>8190683.3300000001</v>
      </c>
      <c r="V432" s="127">
        <f t="shared" si="313"/>
        <v>0</v>
      </c>
      <c r="W432" s="129">
        <f t="shared" si="313"/>
        <v>0</v>
      </c>
      <c r="X432" s="129">
        <f t="shared" si="313"/>
        <v>0</v>
      </c>
      <c r="Y432" s="129">
        <f t="shared" si="313"/>
        <v>0</v>
      </c>
      <c r="Z432" s="129">
        <f t="shared" si="313"/>
        <v>0</v>
      </c>
      <c r="AA432" s="129">
        <f t="shared" si="313"/>
        <v>0</v>
      </c>
      <c r="AB432" s="129">
        <f t="shared" si="313"/>
        <v>0</v>
      </c>
      <c r="AC432" s="129">
        <f t="shared" si="313"/>
        <v>0</v>
      </c>
      <c r="AD432" s="129">
        <f t="shared" si="313"/>
        <v>0</v>
      </c>
      <c r="AE432" s="129">
        <f t="shared" si="313"/>
        <v>0</v>
      </c>
      <c r="AF432" s="129">
        <f t="shared" si="313"/>
        <v>0</v>
      </c>
      <c r="AG432" s="128">
        <f t="shared" si="313"/>
        <v>8190683.3300000001</v>
      </c>
      <c r="AH432" s="130">
        <f t="shared" si="313"/>
        <v>0</v>
      </c>
      <c r="AI432" s="129">
        <f t="shared" si="313"/>
        <v>0</v>
      </c>
      <c r="AJ432" s="129">
        <f t="shared" si="313"/>
        <v>0</v>
      </c>
      <c r="AK432" s="129">
        <f t="shared" si="313"/>
        <v>0</v>
      </c>
      <c r="AL432" s="129">
        <f t="shared" si="313"/>
        <v>0</v>
      </c>
      <c r="AM432" s="129">
        <f t="shared" ref="AM432:BR432" si="314">SUM(AM433:AM466)</f>
        <v>0</v>
      </c>
      <c r="AN432" s="129">
        <f t="shared" si="314"/>
        <v>0</v>
      </c>
      <c r="AO432" s="129">
        <f t="shared" si="314"/>
        <v>0</v>
      </c>
      <c r="AP432" s="129">
        <f t="shared" si="314"/>
        <v>0</v>
      </c>
      <c r="AQ432" s="129">
        <f t="shared" si="314"/>
        <v>0</v>
      </c>
      <c r="AR432" s="129">
        <f t="shared" si="314"/>
        <v>0</v>
      </c>
      <c r="AS432" s="128">
        <f t="shared" si="314"/>
        <v>8190683.3300000001</v>
      </c>
      <c r="AT432" s="130">
        <f t="shared" si="314"/>
        <v>0</v>
      </c>
      <c r="AU432" s="129">
        <f t="shared" si="314"/>
        <v>0</v>
      </c>
      <c r="AV432" s="129">
        <f t="shared" si="314"/>
        <v>0</v>
      </c>
      <c r="AW432" s="129">
        <f t="shared" si="314"/>
        <v>0</v>
      </c>
      <c r="AX432" s="129">
        <f t="shared" si="314"/>
        <v>0</v>
      </c>
      <c r="AY432" s="129">
        <f t="shared" si="314"/>
        <v>0</v>
      </c>
      <c r="AZ432" s="129">
        <f t="shared" si="314"/>
        <v>0</v>
      </c>
      <c r="BA432" s="129">
        <f t="shared" si="314"/>
        <v>0</v>
      </c>
      <c r="BB432" s="129">
        <f t="shared" si="314"/>
        <v>0</v>
      </c>
      <c r="BC432" s="129">
        <f t="shared" si="314"/>
        <v>0</v>
      </c>
      <c r="BD432" s="129">
        <f t="shared" si="314"/>
        <v>0</v>
      </c>
      <c r="BE432" s="128">
        <f t="shared" si="314"/>
        <v>8190683.3300000001</v>
      </c>
      <c r="BF432" s="130">
        <f t="shared" si="314"/>
        <v>0</v>
      </c>
      <c r="BG432" s="129">
        <f t="shared" si="314"/>
        <v>0</v>
      </c>
      <c r="BH432" s="129">
        <f t="shared" si="314"/>
        <v>0</v>
      </c>
      <c r="BI432" s="129">
        <f t="shared" si="314"/>
        <v>0</v>
      </c>
      <c r="BJ432" s="129">
        <f t="shared" si="314"/>
        <v>0</v>
      </c>
      <c r="BK432" s="129">
        <f t="shared" si="314"/>
        <v>0</v>
      </c>
      <c r="BL432" s="129">
        <f t="shared" si="314"/>
        <v>0</v>
      </c>
      <c r="BM432" s="129">
        <f t="shared" si="314"/>
        <v>0</v>
      </c>
      <c r="BN432" s="129">
        <f t="shared" si="314"/>
        <v>0</v>
      </c>
      <c r="BO432" s="129">
        <f t="shared" si="314"/>
        <v>0</v>
      </c>
      <c r="BP432" s="129">
        <f t="shared" si="314"/>
        <v>0</v>
      </c>
      <c r="BQ432" s="128">
        <f t="shared" si="314"/>
        <v>8190683.3300000001</v>
      </c>
      <c r="BR432" s="130">
        <f t="shared" si="314"/>
        <v>0</v>
      </c>
      <c r="BS432" s="129">
        <f t="shared" ref="BS432:CC432" si="315">SUM(BS433:BS466)</f>
        <v>0</v>
      </c>
      <c r="BT432" s="129">
        <f t="shared" si="315"/>
        <v>0</v>
      </c>
      <c r="BU432" s="129">
        <f t="shared" si="315"/>
        <v>0</v>
      </c>
      <c r="BV432" s="129">
        <f t="shared" si="315"/>
        <v>0</v>
      </c>
      <c r="BW432" s="129">
        <f t="shared" si="315"/>
        <v>0</v>
      </c>
      <c r="BX432" s="129">
        <f t="shared" si="315"/>
        <v>0</v>
      </c>
      <c r="BY432" s="129">
        <f t="shared" si="315"/>
        <v>0</v>
      </c>
      <c r="BZ432" s="129">
        <f t="shared" si="315"/>
        <v>0</v>
      </c>
      <c r="CA432" s="129">
        <f t="shared" si="315"/>
        <v>0</v>
      </c>
      <c r="CB432" s="129">
        <f t="shared" si="315"/>
        <v>0</v>
      </c>
      <c r="CC432" s="128">
        <f t="shared" si="315"/>
        <v>8190683.3499999996</v>
      </c>
      <c r="CD432" s="41" t="s">
        <v>54</v>
      </c>
    </row>
    <row r="433" spans="1:82" ht="30">
      <c r="A433" s="158"/>
      <c r="B433" s="75" t="s">
        <v>823</v>
      </c>
      <c r="C433" s="131" t="str">
        <f>"Provision for the Installation and Upgrade of Employer's Assets - Provision for the installation and upgrade of Employer's Assets (" &amp; TEXT(F433,"### ###") &amp;")"</f>
        <v>Provision for the Installation and Upgrade of Employer's Assets - Provision for the installation and upgrade of Employer's Assets (504 000)</v>
      </c>
      <c r="D433" s="146" t="s">
        <v>351</v>
      </c>
      <c r="E433" s="336">
        <v>1</v>
      </c>
      <c r="F433" s="78">
        <v>504000</v>
      </c>
      <c r="G433" s="76">
        <f t="shared" ref="G433" si="316">+E433*F433</f>
        <v>504000</v>
      </c>
      <c r="H433" s="241"/>
      <c r="I433" s="242"/>
      <c r="J433" s="237"/>
      <c r="K433" s="238"/>
      <c r="L433" s="238"/>
      <c r="M433" s="238"/>
      <c r="N433" s="238"/>
      <c r="O433" s="238"/>
      <c r="P433" s="238"/>
      <c r="Q433" s="238"/>
      <c r="R433" s="238"/>
      <c r="S433" s="238"/>
      <c r="T433" s="238"/>
      <c r="U433" s="239">
        <f t="shared" ref="U433" si="317">G433/6</f>
        <v>84000</v>
      </c>
      <c r="V433" s="237"/>
      <c r="W433" s="238"/>
      <c r="X433" s="238"/>
      <c r="Y433" s="238"/>
      <c r="Z433" s="238"/>
      <c r="AA433" s="238"/>
      <c r="AB433" s="238"/>
      <c r="AC433" s="238"/>
      <c r="AD433" s="238"/>
      <c r="AE433" s="238"/>
      <c r="AF433" s="238"/>
      <c r="AG433" s="239">
        <f t="shared" ref="AG433" si="318">G433/6</f>
        <v>84000</v>
      </c>
      <c r="AH433" s="240"/>
      <c r="AI433" s="238"/>
      <c r="AJ433" s="238"/>
      <c r="AK433" s="238"/>
      <c r="AL433" s="238"/>
      <c r="AM433" s="238"/>
      <c r="AN433" s="238"/>
      <c r="AO433" s="238"/>
      <c r="AP433" s="238"/>
      <c r="AQ433" s="238"/>
      <c r="AR433" s="238"/>
      <c r="AS433" s="239">
        <f t="shared" ref="AS433" si="319">G433/6</f>
        <v>84000</v>
      </c>
      <c r="AT433" s="240"/>
      <c r="AU433" s="238"/>
      <c r="AV433" s="238"/>
      <c r="AW433" s="238"/>
      <c r="AX433" s="238"/>
      <c r="AY433" s="238"/>
      <c r="AZ433" s="238"/>
      <c r="BA433" s="238"/>
      <c r="BB433" s="238"/>
      <c r="BC433" s="238"/>
      <c r="BD433" s="238"/>
      <c r="BE433" s="239">
        <f t="shared" ref="BE433" si="320">G433/6</f>
        <v>84000</v>
      </c>
      <c r="BF433" s="240"/>
      <c r="BG433" s="238"/>
      <c r="BH433" s="238"/>
      <c r="BI433" s="238"/>
      <c r="BJ433" s="238"/>
      <c r="BK433" s="238"/>
      <c r="BL433" s="238"/>
      <c r="BM433" s="238"/>
      <c r="BN433" s="238"/>
      <c r="BO433" s="238"/>
      <c r="BP433" s="238"/>
      <c r="BQ433" s="239">
        <f t="shared" ref="BQ433" si="321">G433/6</f>
        <v>84000</v>
      </c>
      <c r="BR433" s="240"/>
      <c r="BS433" s="238"/>
      <c r="BT433" s="238"/>
      <c r="BU433" s="238"/>
      <c r="BV433" s="238"/>
      <c r="BW433" s="238"/>
      <c r="BX433" s="238"/>
      <c r="BY433" s="238"/>
      <c r="BZ433" s="238"/>
      <c r="CA433" s="238"/>
      <c r="CB433" s="238"/>
      <c r="CC433" s="239">
        <f t="shared" ref="CC433" si="322">G433-SUM(H433:CB433)</f>
        <v>84000</v>
      </c>
      <c r="CD433" s="41" t="s">
        <v>54</v>
      </c>
    </row>
    <row r="434" spans="1:82" ht="15">
      <c r="A434" s="45"/>
      <c r="B434" s="26" t="s">
        <v>824</v>
      </c>
      <c r="C434" s="27" t="str">
        <f>"Provision for the Installation and Upgrade of Employer's Assets - Overhead charges and profit in respect of B-6001-a (" &amp; TEXT(F434,"###%") &amp; ")"</f>
        <v>Provision for the Installation and Upgrade of Employer's Assets - Overhead charges and profit in respect of B-6001-a (%)</v>
      </c>
      <c r="D434" s="149" t="s">
        <v>353</v>
      </c>
      <c r="E434" s="337">
        <f>+G433</f>
        <v>504000</v>
      </c>
      <c r="F434" s="356"/>
      <c r="G434" s="76">
        <f>+E434*F434</f>
        <v>0</v>
      </c>
      <c r="H434" s="241"/>
      <c r="I434" s="242"/>
      <c r="J434" s="237"/>
      <c r="K434" s="238"/>
      <c r="L434" s="238"/>
      <c r="M434" s="238"/>
      <c r="N434" s="238"/>
      <c r="O434" s="238"/>
      <c r="P434" s="238"/>
      <c r="Q434" s="238"/>
      <c r="R434" s="238"/>
      <c r="S434" s="238"/>
      <c r="T434" s="238"/>
      <c r="U434" s="239">
        <f>G434/6</f>
        <v>0</v>
      </c>
      <c r="V434" s="237"/>
      <c r="W434" s="238"/>
      <c r="X434" s="238"/>
      <c r="Y434" s="238"/>
      <c r="Z434" s="238"/>
      <c r="AA434" s="238"/>
      <c r="AB434" s="238"/>
      <c r="AC434" s="238"/>
      <c r="AD434" s="238"/>
      <c r="AE434" s="238"/>
      <c r="AF434" s="238"/>
      <c r="AG434" s="239">
        <f>G434/6</f>
        <v>0</v>
      </c>
      <c r="AH434" s="240"/>
      <c r="AI434" s="238"/>
      <c r="AJ434" s="238"/>
      <c r="AK434" s="238"/>
      <c r="AL434" s="238"/>
      <c r="AM434" s="238"/>
      <c r="AN434" s="238"/>
      <c r="AO434" s="238"/>
      <c r="AP434" s="238"/>
      <c r="AQ434" s="238"/>
      <c r="AR434" s="238"/>
      <c r="AS434" s="239">
        <f>G434/6</f>
        <v>0</v>
      </c>
      <c r="AT434" s="240"/>
      <c r="AU434" s="238"/>
      <c r="AV434" s="238"/>
      <c r="AW434" s="238"/>
      <c r="AX434" s="238"/>
      <c r="AY434" s="238"/>
      <c r="AZ434" s="238"/>
      <c r="BA434" s="238"/>
      <c r="BB434" s="238"/>
      <c r="BC434" s="238"/>
      <c r="BD434" s="238"/>
      <c r="BE434" s="239">
        <f>G434/6</f>
        <v>0</v>
      </c>
      <c r="BF434" s="240"/>
      <c r="BG434" s="238"/>
      <c r="BH434" s="238"/>
      <c r="BI434" s="238"/>
      <c r="BJ434" s="238"/>
      <c r="BK434" s="238"/>
      <c r="BL434" s="238"/>
      <c r="BM434" s="238"/>
      <c r="BN434" s="238"/>
      <c r="BO434" s="238"/>
      <c r="BP434" s="238"/>
      <c r="BQ434" s="239">
        <f>G434/6</f>
        <v>0</v>
      </c>
      <c r="BR434" s="240"/>
      <c r="BS434" s="238"/>
      <c r="BT434" s="238"/>
      <c r="BU434" s="238"/>
      <c r="BV434" s="238"/>
      <c r="BW434" s="238"/>
      <c r="BX434" s="238"/>
      <c r="BY434" s="238"/>
      <c r="BZ434" s="238"/>
      <c r="CA434" s="238"/>
      <c r="CB434" s="238"/>
      <c r="CC434" s="239">
        <f>G434-SUM(H434:CB434)</f>
        <v>0</v>
      </c>
      <c r="CD434" s="41" t="s">
        <v>54</v>
      </c>
    </row>
    <row r="435" spans="1:82" ht="30">
      <c r="A435" s="159"/>
      <c r="B435" s="75" t="s">
        <v>825</v>
      </c>
      <c r="C435" s="131" t="str">
        <f>"Provision for the Installation and Upgrade of Electrical + Mechanical Assets - Provision for the installation and upgrade of Employer's Assets ("&amp; TEXT(F435,"## ### ###") &amp;")"</f>
        <v>Provision for the Installation and Upgrade of Electrical + Mechanical Assets - Provision for the installation and upgrade of Employer's Assets (3 550 000)</v>
      </c>
      <c r="D435" s="29" t="s">
        <v>351</v>
      </c>
      <c r="E435" s="266">
        <v>1</v>
      </c>
      <c r="F435" s="231">
        <v>3550000</v>
      </c>
      <c r="G435" s="76">
        <f t="shared" ref="G435" si="323">+E435*F435</f>
        <v>3550000</v>
      </c>
      <c r="H435" s="241"/>
      <c r="I435" s="242"/>
      <c r="J435" s="237"/>
      <c r="K435" s="238"/>
      <c r="L435" s="238"/>
      <c r="M435" s="238"/>
      <c r="N435" s="238"/>
      <c r="O435" s="238"/>
      <c r="P435" s="238"/>
      <c r="Q435" s="238"/>
      <c r="R435" s="238"/>
      <c r="S435" s="238"/>
      <c r="T435" s="238"/>
      <c r="U435" s="239">
        <f t="shared" ref="U435" si="324">G435/6</f>
        <v>591666.67000000004</v>
      </c>
      <c r="V435" s="237"/>
      <c r="W435" s="238"/>
      <c r="X435" s="238"/>
      <c r="Y435" s="238"/>
      <c r="Z435" s="238"/>
      <c r="AA435" s="238"/>
      <c r="AB435" s="238"/>
      <c r="AC435" s="238"/>
      <c r="AD435" s="238"/>
      <c r="AE435" s="238"/>
      <c r="AF435" s="238"/>
      <c r="AG435" s="239">
        <f t="shared" ref="AG435" si="325">G435/6</f>
        <v>591666.67000000004</v>
      </c>
      <c r="AH435" s="240"/>
      <c r="AI435" s="238"/>
      <c r="AJ435" s="238"/>
      <c r="AK435" s="238"/>
      <c r="AL435" s="238"/>
      <c r="AM435" s="238"/>
      <c r="AN435" s="238"/>
      <c r="AO435" s="238"/>
      <c r="AP435" s="238"/>
      <c r="AQ435" s="238"/>
      <c r="AR435" s="238"/>
      <c r="AS435" s="239">
        <f t="shared" ref="AS435" si="326">G435/6</f>
        <v>591666.67000000004</v>
      </c>
      <c r="AT435" s="240"/>
      <c r="AU435" s="238"/>
      <c r="AV435" s="238"/>
      <c r="AW435" s="238"/>
      <c r="AX435" s="238"/>
      <c r="AY435" s="238"/>
      <c r="AZ435" s="238"/>
      <c r="BA435" s="238"/>
      <c r="BB435" s="238"/>
      <c r="BC435" s="238"/>
      <c r="BD435" s="238"/>
      <c r="BE435" s="239">
        <f t="shared" ref="BE435" si="327">G435/6</f>
        <v>591666.67000000004</v>
      </c>
      <c r="BF435" s="240"/>
      <c r="BG435" s="238"/>
      <c r="BH435" s="238"/>
      <c r="BI435" s="238"/>
      <c r="BJ435" s="238"/>
      <c r="BK435" s="238"/>
      <c r="BL435" s="238"/>
      <c r="BM435" s="238"/>
      <c r="BN435" s="238"/>
      <c r="BO435" s="238"/>
      <c r="BP435" s="238"/>
      <c r="BQ435" s="239">
        <f t="shared" ref="BQ435" si="328">G435/6</f>
        <v>591666.67000000004</v>
      </c>
      <c r="BR435" s="240"/>
      <c r="BS435" s="238"/>
      <c r="BT435" s="238"/>
      <c r="BU435" s="238"/>
      <c r="BV435" s="238"/>
      <c r="BW435" s="238"/>
      <c r="BX435" s="238"/>
      <c r="BY435" s="238"/>
      <c r="BZ435" s="238"/>
      <c r="CA435" s="238"/>
      <c r="CB435" s="238"/>
      <c r="CC435" s="239">
        <f t="shared" ref="CC435" si="329">G435-SUM(H435:CB435)</f>
        <v>591666.65</v>
      </c>
      <c r="CD435" s="41" t="s">
        <v>54</v>
      </c>
    </row>
    <row r="436" spans="1:82" ht="30">
      <c r="A436" s="45"/>
      <c r="B436" s="26" t="s">
        <v>826</v>
      </c>
      <c r="C436" s="27" t="str">
        <f>"Provision for the Installation and Upgrade of Electrical + Mechanical Assets - Overhead charges and profit in respect of B-6002-a (" &amp; TEXT(F436,"###%") &amp; ")"</f>
        <v>Provision for the Installation and Upgrade of Electrical + Mechanical Assets - Overhead charges and profit in respect of B-6002-a (%)</v>
      </c>
      <c r="D436" s="149" t="s">
        <v>353</v>
      </c>
      <c r="E436" s="337">
        <f>+G435</f>
        <v>3550000</v>
      </c>
      <c r="F436" s="356"/>
      <c r="G436" s="76">
        <f>+E436*F436</f>
        <v>0</v>
      </c>
      <c r="H436" s="241"/>
      <c r="I436" s="242"/>
      <c r="J436" s="237"/>
      <c r="K436" s="238"/>
      <c r="L436" s="238"/>
      <c r="M436" s="238"/>
      <c r="N436" s="238"/>
      <c r="O436" s="238"/>
      <c r="P436" s="238"/>
      <c r="Q436" s="238"/>
      <c r="R436" s="238"/>
      <c r="S436" s="238"/>
      <c r="T436" s="238"/>
      <c r="U436" s="239">
        <f>G436/6</f>
        <v>0</v>
      </c>
      <c r="V436" s="237"/>
      <c r="W436" s="238"/>
      <c r="X436" s="238"/>
      <c r="Y436" s="238"/>
      <c r="Z436" s="238"/>
      <c r="AA436" s="238"/>
      <c r="AB436" s="238"/>
      <c r="AC436" s="238"/>
      <c r="AD436" s="238"/>
      <c r="AE436" s="238"/>
      <c r="AF436" s="238"/>
      <c r="AG436" s="239">
        <f>G436/6</f>
        <v>0</v>
      </c>
      <c r="AH436" s="240"/>
      <c r="AI436" s="238"/>
      <c r="AJ436" s="238"/>
      <c r="AK436" s="238"/>
      <c r="AL436" s="238"/>
      <c r="AM436" s="238"/>
      <c r="AN436" s="238"/>
      <c r="AO436" s="238"/>
      <c r="AP436" s="238"/>
      <c r="AQ436" s="238"/>
      <c r="AR436" s="238"/>
      <c r="AS436" s="239">
        <f>G436/6</f>
        <v>0</v>
      </c>
      <c r="AT436" s="240"/>
      <c r="AU436" s="238"/>
      <c r="AV436" s="238"/>
      <c r="AW436" s="238"/>
      <c r="AX436" s="238"/>
      <c r="AY436" s="238"/>
      <c r="AZ436" s="238"/>
      <c r="BA436" s="238"/>
      <c r="BB436" s="238"/>
      <c r="BC436" s="238"/>
      <c r="BD436" s="238"/>
      <c r="BE436" s="239">
        <f>G436/6</f>
        <v>0</v>
      </c>
      <c r="BF436" s="240"/>
      <c r="BG436" s="238"/>
      <c r="BH436" s="238"/>
      <c r="BI436" s="238"/>
      <c r="BJ436" s="238"/>
      <c r="BK436" s="238"/>
      <c r="BL436" s="238"/>
      <c r="BM436" s="238"/>
      <c r="BN436" s="238"/>
      <c r="BO436" s="238"/>
      <c r="BP436" s="238"/>
      <c r="BQ436" s="239">
        <f>G436/6</f>
        <v>0</v>
      </c>
      <c r="BR436" s="240"/>
      <c r="BS436" s="238"/>
      <c r="BT436" s="238"/>
      <c r="BU436" s="238"/>
      <c r="BV436" s="238"/>
      <c r="BW436" s="238"/>
      <c r="BX436" s="238"/>
      <c r="BY436" s="238"/>
      <c r="BZ436" s="238"/>
      <c r="CA436" s="238"/>
      <c r="CB436" s="238"/>
      <c r="CC436" s="239">
        <f>G436-SUM(H436:CB436)</f>
        <v>0</v>
      </c>
      <c r="CD436" s="41" t="s">
        <v>54</v>
      </c>
    </row>
    <row r="437" spans="1:82" ht="30">
      <c r="A437" s="159"/>
      <c r="B437" s="75" t="s">
        <v>827</v>
      </c>
      <c r="C437" s="131" t="str">
        <f>"Provision for the Installation and Upgrade of Toll System Assets - Provision for the installation and upgrade of Toll System Assets (" &amp; TEXT(F437,"######") &amp;")"</f>
        <v>Provision for the Installation and Upgrade of Toll System Assets - Provision for the installation and upgrade of Toll System Assets (360000)</v>
      </c>
      <c r="D437" s="29" t="s">
        <v>351</v>
      </c>
      <c r="E437" s="266">
        <v>1</v>
      </c>
      <c r="F437" s="231">
        <v>360000</v>
      </c>
      <c r="G437" s="76">
        <f t="shared" ref="G437" si="330">+E437*F437</f>
        <v>360000</v>
      </c>
      <c r="H437" s="241"/>
      <c r="I437" s="242"/>
      <c r="J437" s="237"/>
      <c r="K437" s="238"/>
      <c r="L437" s="238"/>
      <c r="M437" s="238"/>
      <c r="N437" s="238"/>
      <c r="O437" s="238"/>
      <c r="P437" s="238"/>
      <c r="Q437" s="238"/>
      <c r="R437" s="238"/>
      <c r="S437" s="238"/>
      <c r="T437" s="238"/>
      <c r="U437" s="239">
        <f t="shared" ref="U437" si="331">G437/6</f>
        <v>60000</v>
      </c>
      <c r="V437" s="237"/>
      <c r="W437" s="238"/>
      <c r="X437" s="238"/>
      <c r="Y437" s="238"/>
      <c r="Z437" s="238"/>
      <c r="AA437" s="238"/>
      <c r="AB437" s="238"/>
      <c r="AC437" s="238"/>
      <c r="AD437" s="238"/>
      <c r="AE437" s="238"/>
      <c r="AF437" s="238"/>
      <c r="AG437" s="239">
        <f t="shared" ref="AG437" si="332">G437/6</f>
        <v>60000</v>
      </c>
      <c r="AH437" s="240"/>
      <c r="AI437" s="238"/>
      <c r="AJ437" s="238"/>
      <c r="AK437" s="238"/>
      <c r="AL437" s="238"/>
      <c r="AM437" s="238"/>
      <c r="AN437" s="238"/>
      <c r="AO437" s="238"/>
      <c r="AP437" s="238"/>
      <c r="AQ437" s="238"/>
      <c r="AR437" s="238"/>
      <c r="AS437" s="239">
        <f t="shared" ref="AS437" si="333">G437/6</f>
        <v>60000</v>
      </c>
      <c r="AT437" s="240"/>
      <c r="AU437" s="238"/>
      <c r="AV437" s="238"/>
      <c r="AW437" s="238"/>
      <c r="AX437" s="238"/>
      <c r="AY437" s="238"/>
      <c r="AZ437" s="238"/>
      <c r="BA437" s="238"/>
      <c r="BB437" s="238"/>
      <c r="BC437" s="238"/>
      <c r="BD437" s="238"/>
      <c r="BE437" s="239">
        <f t="shared" ref="BE437" si="334">G437/6</f>
        <v>60000</v>
      </c>
      <c r="BF437" s="240"/>
      <c r="BG437" s="238"/>
      <c r="BH437" s="238"/>
      <c r="BI437" s="238"/>
      <c r="BJ437" s="238"/>
      <c r="BK437" s="238"/>
      <c r="BL437" s="238"/>
      <c r="BM437" s="238"/>
      <c r="BN437" s="238"/>
      <c r="BO437" s="238"/>
      <c r="BP437" s="238"/>
      <c r="BQ437" s="239">
        <f t="shared" ref="BQ437" si="335">G437/6</f>
        <v>60000</v>
      </c>
      <c r="BR437" s="240"/>
      <c r="BS437" s="238"/>
      <c r="BT437" s="238"/>
      <c r="BU437" s="238"/>
      <c r="BV437" s="238"/>
      <c r="BW437" s="238"/>
      <c r="BX437" s="238"/>
      <c r="BY437" s="238"/>
      <c r="BZ437" s="238"/>
      <c r="CA437" s="238"/>
      <c r="CB437" s="238"/>
      <c r="CC437" s="239">
        <f t="shared" ref="CC437" si="336">G437-SUM(H437:CB437)</f>
        <v>60000</v>
      </c>
      <c r="CD437" s="41" t="s">
        <v>54</v>
      </c>
    </row>
    <row r="438" spans="1:82" ht="15">
      <c r="A438" s="45"/>
      <c r="B438" s="26" t="s">
        <v>828</v>
      </c>
      <c r="C438" s="27" t="str">
        <f>"Provision for the Installation and Upgrade of Toll System Assets - Overhead charges and profit in respect of B-6003-a (" &amp; TEXT(F438,"###%") &amp; ")"</f>
        <v>Provision for the Installation and Upgrade of Toll System Assets - Overhead charges and profit in respect of B-6003-a (%)</v>
      </c>
      <c r="D438" s="149" t="s">
        <v>353</v>
      </c>
      <c r="E438" s="337">
        <f>+G437</f>
        <v>360000</v>
      </c>
      <c r="F438" s="356"/>
      <c r="G438" s="76">
        <f>+E438*F438</f>
        <v>0</v>
      </c>
      <c r="H438" s="241"/>
      <c r="I438" s="242"/>
      <c r="J438" s="237"/>
      <c r="K438" s="238"/>
      <c r="L438" s="238"/>
      <c r="M438" s="238"/>
      <c r="N438" s="238"/>
      <c r="O438" s="238"/>
      <c r="P438" s="238"/>
      <c r="Q438" s="238"/>
      <c r="R438" s="238"/>
      <c r="S438" s="238"/>
      <c r="T438" s="238"/>
      <c r="U438" s="239">
        <f>G438/6</f>
        <v>0</v>
      </c>
      <c r="V438" s="237"/>
      <c r="W438" s="238"/>
      <c r="X438" s="238"/>
      <c r="Y438" s="238"/>
      <c r="Z438" s="238"/>
      <c r="AA438" s="238"/>
      <c r="AB438" s="238"/>
      <c r="AC438" s="238"/>
      <c r="AD438" s="238"/>
      <c r="AE438" s="238"/>
      <c r="AF438" s="238"/>
      <c r="AG438" s="239">
        <f>G438/6</f>
        <v>0</v>
      </c>
      <c r="AH438" s="240"/>
      <c r="AI438" s="238"/>
      <c r="AJ438" s="238"/>
      <c r="AK438" s="238"/>
      <c r="AL438" s="238"/>
      <c r="AM438" s="238"/>
      <c r="AN438" s="238"/>
      <c r="AO438" s="238"/>
      <c r="AP438" s="238"/>
      <c r="AQ438" s="238"/>
      <c r="AR438" s="238"/>
      <c r="AS438" s="239">
        <f>G438/6</f>
        <v>0</v>
      </c>
      <c r="AT438" s="240"/>
      <c r="AU438" s="238"/>
      <c r="AV438" s="238"/>
      <c r="AW438" s="238"/>
      <c r="AX438" s="238"/>
      <c r="AY438" s="238"/>
      <c r="AZ438" s="238"/>
      <c r="BA438" s="238"/>
      <c r="BB438" s="238"/>
      <c r="BC438" s="238"/>
      <c r="BD438" s="238"/>
      <c r="BE438" s="239">
        <f>G438/6</f>
        <v>0</v>
      </c>
      <c r="BF438" s="240"/>
      <c r="BG438" s="238"/>
      <c r="BH438" s="238"/>
      <c r="BI438" s="238"/>
      <c r="BJ438" s="238"/>
      <c r="BK438" s="238"/>
      <c r="BL438" s="238"/>
      <c r="BM438" s="238"/>
      <c r="BN438" s="238"/>
      <c r="BO438" s="238"/>
      <c r="BP438" s="238"/>
      <c r="BQ438" s="239">
        <f>G438/6</f>
        <v>0</v>
      </c>
      <c r="BR438" s="240"/>
      <c r="BS438" s="238"/>
      <c r="BT438" s="238"/>
      <c r="BU438" s="238"/>
      <c r="BV438" s="238"/>
      <c r="BW438" s="238"/>
      <c r="BX438" s="238"/>
      <c r="BY438" s="238"/>
      <c r="BZ438" s="238"/>
      <c r="CA438" s="238"/>
      <c r="CB438" s="238"/>
      <c r="CC438" s="239">
        <f>G438-SUM(H438:CB438)</f>
        <v>0</v>
      </c>
      <c r="CD438" s="41" t="s">
        <v>54</v>
      </c>
    </row>
    <row r="439" spans="1:82" ht="30">
      <c r="A439" s="159"/>
      <c r="B439" s="75" t="s">
        <v>829</v>
      </c>
      <c r="C439" s="131" t="str">
        <f>"Customer Service Kiosk at locations Remote from the Plazas - Allowance for Customer Service Kiosks Planning and Design ("&amp; TEXT(F439,"### ###") &amp;")"</f>
        <v>Customer Service Kiosk at locations Remote from the Plazas - Allowance for Customer Service Kiosks Planning and Design (72 000)</v>
      </c>
      <c r="D439" s="29" t="s">
        <v>351</v>
      </c>
      <c r="E439" s="266">
        <v>1</v>
      </c>
      <c r="F439" s="231">
        <v>72000</v>
      </c>
      <c r="G439" s="76">
        <f t="shared" ref="G439" si="337">+E439*F439</f>
        <v>72000</v>
      </c>
      <c r="H439" s="241"/>
      <c r="I439" s="242"/>
      <c r="J439" s="237"/>
      <c r="K439" s="238"/>
      <c r="L439" s="238"/>
      <c r="M439" s="238"/>
      <c r="N439" s="238"/>
      <c r="O439" s="238"/>
      <c r="P439" s="238"/>
      <c r="Q439" s="238"/>
      <c r="R439" s="238"/>
      <c r="S439" s="238"/>
      <c r="T439" s="238"/>
      <c r="U439" s="239">
        <f t="shared" ref="U439" si="338">G439/6</f>
        <v>12000</v>
      </c>
      <c r="V439" s="237"/>
      <c r="W439" s="238"/>
      <c r="X439" s="238"/>
      <c r="Y439" s="238"/>
      <c r="Z439" s="238"/>
      <c r="AA439" s="238"/>
      <c r="AB439" s="238"/>
      <c r="AC439" s="238"/>
      <c r="AD439" s="238"/>
      <c r="AE439" s="238"/>
      <c r="AF439" s="238"/>
      <c r="AG439" s="239">
        <f t="shared" ref="AG439" si="339">G439/6</f>
        <v>12000</v>
      </c>
      <c r="AH439" s="240"/>
      <c r="AI439" s="238"/>
      <c r="AJ439" s="238"/>
      <c r="AK439" s="238"/>
      <c r="AL439" s="238"/>
      <c r="AM439" s="238"/>
      <c r="AN439" s="238"/>
      <c r="AO439" s="238"/>
      <c r="AP439" s="238"/>
      <c r="AQ439" s="238"/>
      <c r="AR439" s="238"/>
      <c r="AS439" s="239">
        <f t="shared" ref="AS439" si="340">G439/6</f>
        <v>12000</v>
      </c>
      <c r="AT439" s="240"/>
      <c r="AU439" s="238"/>
      <c r="AV439" s="238"/>
      <c r="AW439" s="238"/>
      <c r="AX439" s="238"/>
      <c r="AY439" s="238"/>
      <c r="AZ439" s="238"/>
      <c r="BA439" s="238"/>
      <c r="BB439" s="238"/>
      <c r="BC439" s="238"/>
      <c r="BD439" s="238"/>
      <c r="BE439" s="239">
        <f t="shared" ref="BE439" si="341">G439/6</f>
        <v>12000</v>
      </c>
      <c r="BF439" s="240"/>
      <c r="BG439" s="238"/>
      <c r="BH439" s="238"/>
      <c r="BI439" s="238"/>
      <c r="BJ439" s="238"/>
      <c r="BK439" s="238"/>
      <c r="BL439" s="238"/>
      <c r="BM439" s="238"/>
      <c r="BN439" s="238"/>
      <c r="BO439" s="238"/>
      <c r="BP439" s="238"/>
      <c r="BQ439" s="239">
        <f t="shared" ref="BQ439" si="342">G439/6</f>
        <v>12000</v>
      </c>
      <c r="BR439" s="240"/>
      <c r="BS439" s="238"/>
      <c r="BT439" s="238"/>
      <c r="BU439" s="238"/>
      <c r="BV439" s="238"/>
      <c r="BW439" s="238"/>
      <c r="BX439" s="238"/>
      <c r="BY439" s="238"/>
      <c r="BZ439" s="238"/>
      <c r="CA439" s="238"/>
      <c r="CB439" s="238"/>
      <c r="CC439" s="239">
        <f t="shared" ref="CC439" si="343">G439-SUM(H439:CB439)</f>
        <v>12000</v>
      </c>
      <c r="CD439" s="41" t="s">
        <v>54</v>
      </c>
    </row>
    <row r="440" spans="1:82" ht="15">
      <c r="A440" s="45"/>
      <c r="B440" s="26" t="s">
        <v>830</v>
      </c>
      <c r="C440" s="27" t="str">
        <f>"Customer Service Kiosk at locations Remote from the Plazas - Overhead Charges and Profit in respect of B-6004-a ("&amp; TEXT(F440,"###%") &amp; ")"</f>
        <v>Customer Service Kiosk at locations Remote from the Plazas - Overhead Charges and Profit in respect of B-6004-a (%)</v>
      </c>
      <c r="D440" s="149" t="s">
        <v>353</v>
      </c>
      <c r="E440" s="337">
        <f>+G439</f>
        <v>72000</v>
      </c>
      <c r="F440" s="356"/>
      <c r="G440" s="76">
        <f>+E440*F440</f>
        <v>0</v>
      </c>
      <c r="H440" s="241"/>
      <c r="I440" s="242"/>
      <c r="J440" s="237"/>
      <c r="K440" s="238"/>
      <c r="L440" s="238"/>
      <c r="M440" s="238"/>
      <c r="N440" s="238"/>
      <c r="O440" s="238"/>
      <c r="P440" s="238"/>
      <c r="Q440" s="238"/>
      <c r="R440" s="238"/>
      <c r="S440" s="238"/>
      <c r="T440" s="238"/>
      <c r="U440" s="239">
        <f>G440/6</f>
        <v>0</v>
      </c>
      <c r="V440" s="237"/>
      <c r="W440" s="238"/>
      <c r="X440" s="238"/>
      <c r="Y440" s="238"/>
      <c r="Z440" s="238"/>
      <c r="AA440" s="238"/>
      <c r="AB440" s="238"/>
      <c r="AC440" s="238"/>
      <c r="AD440" s="238"/>
      <c r="AE440" s="238"/>
      <c r="AF440" s="238"/>
      <c r="AG440" s="239">
        <f>G440/6</f>
        <v>0</v>
      </c>
      <c r="AH440" s="240"/>
      <c r="AI440" s="238"/>
      <c r="AJ440" s="238"/>
      <c r="AK440" s="238"/>
      <c r="AL440" s="238"/>
      <c r="AM440" s="238"/>
      <c r="AN440" s="238"/>
      <c r="AO440" s="238"/>
      <c r="AP440" s="238"/>
      <c r="AQ440" s="238"/>
      <c r="AR440" s="238"/>
      <c r="AS440" s="239">
        <f>G440/6</f>
        <v>0</v>
      </c>
      <c r="AT440" s="240"/>
      <c r="AU440" s="238"/>
      <c r="AV440" s="238"/>
      <c r="AW440" s="238"/>
      <c r="AX440" s="238"/>
      <c r="AY440" s="238"/>
      <c r="AZ440" s="238"/>
      <c r="BA440" s="238"/>
      <c r="BB440" s="238"/>
      <c r="BC440" s="238"/>
      <c r="BD440" s="238"/>
      <c r="BE440" s="239">
        <f>G440/6</f>
        <v>0</v>
      </c>
      <c r="BF440" s="240"/>
      <c r="BG440" s="238"/>
      <c r="BH440" s="238"/>
      <c r="BI440" s="238"/>
      <c r="BJ440" s="238"/>
      <c r="BK440" s="238"/>
      <c r="BL440" s="238"/>
      <c r="BM440" s="238"/>
      <c r="BN440" s="238"/>
      <c r="BO440" s="238"/>
      <c r="BP440" s="238"/>
      <c r="BQ440" s="239">
        <f>G440/6</f>
        <v>0</v>
      </c>
      <c r="BR440" s="240"/>
      <c r="BS440" s="238"/>
      <c r="BT440" s="238"/>
      <c r="BU440" s="238"/>
      <c r="BV440" s="238"/>
      <c r="BW440" s="238"/>
      <c r="BX440" s="238"/>
      <c r="BY440" s="238"/>
      <c r="BZ440" s="238"/>
      <c r="CA440" s="238"/>
      <c r="CB440" s="238"/>
      <c r="CC440" s="239">
        <f>G440-SUM(H440:CB440)</f>
        <v>0</v>
      </c>
      <c r="CD440" s="41" t="s">
        <v>54</v>
      </c>
    </row>
    <row r="441" spans="1:82" ht="24.75" customHeight="1">
      <c r="A441" s="185"/>
      <c r="B441" s="75" t="s">
        <v>831</v>
      </c>
      <c r="C441" s="131" t="str">
        <f>"Customer Service Kiosk at locations Remote from the Plazas - Procurement of Kiosks Supply and Installation ("&amp; TEXT(F441,"### ###") &amp;")"</f>
        <v>Customer Service Kiosk at locations Remote from the Plazas - Procurement of Kiosks Supply and Installation (72 000)</v>
      </c>
      <c r="D441" s="29" t="s">
        <v>351</v>
      </c>
      <c r="E441" s="266">
        <v>1</v>
      </c>
      <c r="F441" s="231">
        <v>72000</v>
      </c>
      <c r="G441" s="76">
        <f t="shared" ref="G441" si="344">+E441*F441</f>
        <v>72000</v>
      </c>
      <c r="H441" s="241"/>
      <c r="I441" s="242"/>
      <c r="J441" s="237"/>
      <c r="K441" s="238"/>
      <c r="L441" s="238"/>
      <c r="M441" s="238"/>
      <c r="N441" s="238"/>
      <c r="O441" s="238"/>
      <c r="P441" s="238"/>
      <c r="Q441" s="238"/>
      <c r="R441" s="238"/>
      <c r="S441" s="238"/>
      <c r="T441" s="238"/>
      <c r="U441" s="239">
        <f t="shared" ref="U441" si="345">G441/6</f>
        <v>12000</v>
      </c>
      <c r="V441" s="237"/>
      <c r="W441" s="238"/>
      <c r="X441" s="238"/>
      <c r="Y441" s="238"/>
      <c r="Z441" s="238"/>
      <c r="AA441" s="238"/>
      <c r="AB441" s="238"/>
      <c r="AC441" s="238"/>
      <c r="AD441" s="238"/>
      <c r="AE441" s="238"/>
      <c r="AF441" s="238"/>
      <c r="AG441" s="239">
        <f t="shared" ref="AG441" si="346">G441/6</f>
        <v>12000</v>
      </c>
      <c r="AH441" s="240"/>
      <c r="AI441" s="238"/>
      <c r="AJ441" s="238"/>
      <c r="AK441" s="238"/>
      <c r="AL441" s="238"/>
      <c r="AM441" s="238"/>
      <c r="AN441" s="238"/>
      <c r="AO441" s="238"/>
      <c r="AP441" s="238"/>
      <c r="AQ441" s="238"/>
      <c r="AR441" s="238"/>
      <c r="AS441" s="239">
        <f t="shared" ref="AS441" si="347">G441/6</f>
        <v>12000</v>
      </c>
      <c r="AT441" s="240"/>
      <c r="AU441" s="238"/>
      <c r="AV441" s="238"/>
      <c r="AW441" s="238"/>
      <c r="AX441" s="238"/>
      <c r="AY441" s="238"/>
      <c r="AZ441" s="238"/>
      <c r="BA441" s="238"/>
      <c r="BB441" s="238"/>
      <c r="BC441" s="238"/>
      <c r="BD441" s="238"/>
      <c r="BE441" s="239">
        <f t="shared" ref="BE441" si="348">G441/6</f>
        <v>12000</v>
      </c>
      <c r="BF441" s="240"/>
      <c r="BG441" s="238"/>
      <c r="BH441" s="238"/>
      <c r="BI441" s="238"/>
      <c r="BJ441" s="238"/>
      <c r="BK441" s="238"/>
      <c r="BL441" s="238"/>
      <c r="BM441" s="238"/>
      <c r="BN441" s="238"/>
      <c r="BO441" s="238"/>
      <c r="BP441" s="238"/>
      <c r="BQ441" s="239">
        <f t="shared" ref="BQ441" si="349">G441/6</f>
        <v>12000</v>
      </c>
      <c r="BR441" s="240"/>
      <c r="BS441" s="238"/>
      <c r="BT441" s="238"/>
      <c r="BU441" s="238"/>
      <c r="BV441" s="238"/>
      <c r="BW441" s="238"/>
      <c r="BX441" s="238"/>
      <c r="BY441" s="238"/>
      <c r="BZ441" s="238"/>
      <c r="CA441" s="238"/>
      <c r="CB441" s="238"/>
      <c r="CC441" s="239">
        <f t="shared" ref="CC441" si="350">G441-SUM(H441:CB441)</f>
        <v>12000</v>
      </c>
      <c r="CD441" s="41" t="s">
        <v>54</v>
      </c>
    </row>
    <row r="442" spans="1:82" ht="15">
      <c r="A442" s="41"/>
      <c r="B442" s="26" t="s">
        <v>832</v>
      </c>
      <c r="C442" s="27" t="str">
        <f>"Customer Service Kiosk at locations Remote from the Plazas - Overhead charges and Profit in respect of B-6004-c ("&amp; TEXT(F442,"##%") &amp; ")"</f>
        <v>Customer Service Kiosk at locations Remote from the Plazas - Overhead charges and Profit in respect of B-6004-c (%)</v>
      </c>
      <c r="D442" s="149" t="s">
        <v>353</v>
      </c>
      <c r="E442" s="337">
        <f>+G441</f>
        <v>72000</v>
      </c>
      <c r="F442" s="356"/>
      <c r="G442" s="76">
        <f>+E442*F442</f>
        <v>0</v>
      </c>
      <c r="H442" s="241"/>
      <c r="I442" s="242"/>
      <c r="J442" s="237"/>
      <c r="K442" s="238"/>
      <c r="L442" s="238"/>
      <c r="M442" s="238"/>
      <c r="N442" s="238"/>
      <c r="O442" s="238"/>
      <c r="P442" s="238"/>
      <c r="Q442" s="238"/>
      <c r="R442" s="238"/>
      <c r="S442" s="238"/>
      <c r="T442" s="238"/>
      <c r="U442" s="239">
        <f>G442/6</f>
        <v>0</v>
      </c>
      <c r="V442" s="237"/>
      <c r="W442" s="238"/>
      <c r="X442" s="238"/>
      <c r="Y442" s="238"/>
      <c r="Z442" s="238"/>
      <c r="AA442" s="238"/>
      <c r="AB442" s="238"/>
      <c r="AC442" s="238"/>
      <c r="AD442" s="238"/>
      <c r="AE442" s="238"/>
      <c r="AF442" s="238"/>
      <c r="AG442" s="239">
        <f>G442/6</f>
        <v>0</v>
      </c>
      <c r="AH442" s="240"/>
      <c r="AI442" s="238"/>
      <c r="AJ442" s="238"/>
      <c r="AK442" s="238"/>
      <c r="AL442" s="238"/>
      <c r="AM442" s="238"/>
      <c r="AN442" s="238"/>
      <c r="AO442" s="238"/>
      <c r="AP442" s="238"/>
      <c r="AQ442" s="238"/>
      <c r="AR442" s="238"/>
      <c r="AS442" s="239">
        <f>G442/6</f>
        <v>0</v>
      </c>
      <c r="AT442" s="240"/>
      <c r="AU442" s="238"/>
      <c r="AV442" s="238"/>
      <c r="AW442" s="238"/>
      <c r="AX442" s="238"/>
      <c r="AY442" s="238"/>
      <c r="AZ442" s="238"/>
      <c r="BA442" s="238"/>
      <c r="BB442" s="238"/>
      <c r="BC442" s="238"/>
      <c r="BD442" s="238"/>
      <c r="BE442" s="239">
        <f>G442/6</f>
        <v>0</v>
      </c>
      <c r="BF442" s="240"/>
      <c r="BG442" s="238"/>
      <c r="BH442" s="238"/>
      <c r="BI442" s="238"/>
      <c r="BJ442" s="238"/>
      <c r="BK442" s="238"/>
      <c r="BL442" s="238"/>
      <c r="BM442" s="238"/>
      <c r="BN442" s="238"/>
      <c r="BO442" s="238"/>
      <c r="BP442" s="238"/>
      <c r="BQ442" s="239">
        <f>G442/6</f>
        <v>0</v>
      </c>
      <c r="BR442" s="240"/>
      <c r="BS442" s="238"/>
      <c r="BT442" s="238"/>
      <c r="BU442" s="238"/>
      <c r="BV442" s="238"/>
      <c r="BW442" s="238"/>
      <c r="BX442" s="238"/>
      <c r="BY442" s="238"/>
      <c r="BZ442" s="238"/>
      <c r="CA442" s="238"/>
      <c r="CB442" s="238"/>
      <c r="CC442" s="239">
        <f>G442-SUM(H442:CB442)</f>
        <v>0</v>
      </c>
      <c r="CD442" s="41" t="s">
        <v>54</v>
      </c>
    </row>
    <row r="443" spans="1:82" ht="15">
      <c r="A443" s="41"/>
      <c r="B443" s="75" t="s">
        <v>833</v>
      </c>
      <c r="C443" s="131" t="str">
        <f>"Customer Service Kiosks at Toll Plazas - Allowance for Customer Service Kiosks Planning and Design ("&amp; TEXT(F443,"##### ###") &amp;")"</f>
        <v>Customer Service Kiosks at Toll Plazas - Allowance for Customer Service Kiosks Planning and Design (72 000)</v>
      </c>
      <c r="D443" s="29" t="s">
        <v>351</v>
      </c>
      <c r="E443" s="266">
        <v>1</v>
      </c>
      <c r="F443" s="231">
        <v>72000</v>
      </c>
      <c r="G443" s="76">
        <f t="shared" ref="G443" si="351">+E443*F443</f>
        <v>72000</v>
      </c>
      <c r="H443" s="241"/>
      <c r="I443" s="242"/>
      <c r="J443" s="237"/>
      <c r="K443" s="238"/>
      <c r="L443" s="238"/>
      <c r="M443" s="238"/>
      <c r="N443" s="238"/>
      <c r="O443" s="238"/>
      <c r="P443" s="238"/>
      <c r="Q443" s="238"/>
      <c r="R443" s="238"/>
      <c r="S443" s="238"/>
      <c r="T443" s="238"/>
      <c r="U443" s="239">
        <f t="shared" ref="U443" si="352">G443/6</f>
        <v>12000</v>
      </c>
      <c r="V443" s="237"/>
      <c r="W443" s="238"/>
      <c r="X443" s="238"/>
      <c r="Y443" s="238"/>
      <c r="Z443" s="238"/>
      <c r="AA443" s="238"/>
      <c r="AB443" s="238"/>
      <c r="AC443" s="238"/>
      <c r="AD443" s="238"/>
      <c r="AE443" s="238"/>
      <c r="AF443" s="238"/>
      <c r="AG443" s="239">
        <f t="shared" ref="AG443" si="353">G443/6</f>
        <v>12000</v>
      </c>
      <c r="AH443" s="240"/>
      <c r="AI443" s="238"/>
      <c r="AJ443" s="238"/>
      <c r="AK443" s="238"/>
      <c r="AL443" s="238"/>
      <c r="AM443" s="238"/>
      <c r="AN443" s="238"/>
      <c r="AO443" s="238"/>
      <c r="AP443" s="238"/>
      <c r="AQ443" s="238"/>
      <c r="AR443" s="238"/>
      <c r="AS443" s="239">
        <f t="shared" ref="AS443" si="354">G443/6</f>
        <v>12000</v>
      </c>
      <c r="AT443" s="240"/>
      <c r="AU443" s="238"/>
      <c r="AV443" s="238"/>
      <c r="AW443" s="238"/>
      <c r="AX443" s="238"/>
      <c r="AY443" s="238"/>
      <c r="AZ443" s="238"/>
      <c r="BA443" s="238"/>
      <c r="BB443" s="238"/>
      <c r="BC443" s="238"/>
      <c r="BD443" s="238"/>
      <c r="BE443" s="239">
        <f t="shared" ref="BE443" si="355">G443/6</f>
        <v>12000</v>
      </c>
      <c r="BF443" s="240"/>
      <c r="BG443" s="238"/>
      <c r="BH443" s="238"/>
      <c r="BI443" s="238"/>
      <c r="BJ443" s="238"/>
      <c r="BK443" s="238"/>
      <c r="BL443" s="238"/>
      <c r="BM443" s="238"/>
      <c r="BN443" s="238"/>
      <c r="BO443" s="238"/>
      <c r="BP443" s="238"/>
      <c r="BQ443" s="239">
        <f t="shared" ref="BQ443" si="356">G443/6</f>
        <v>12000</v>
      </c>
      <c r="BR443" s="240"/>
      <c r="BS443" s="238"/>
      <c r="BT443" s="238"/>
      <c r="BU443" s="238"/>
      <c r="BV443" s="238"/>
      <c r="BW443" s="238"/>
      <c r="BX443" s="238"/>
      <c r="BY443" s="238"/>
      <c r="BZ443" s="238"/>
      <c r="CA443" s="238"/>
      <c r="CB443" s="238"/>
      <c r="CC443" s="239">
        <f t="shared" ref="CC443" si="357">G443-SUM(H443:CB443)</f>
        <v>12000</v>
      </c>
      <c r="CD443" s="41" t="s">
        <v>54</v>
      </c>
    </row>
    <row r="444" spans="1:82" ht="15">
      <c r="A444" s="45"/>
      <c r="B444" s="26" t="s">
        <v>834</v>
      </c>
      <c r="C444" s="27" t="str">
        <f>"Customer Service Kiosks at Toll Plazas - Overhead Charges and Profit in respect of B-6005-a ("&amp; TEXT(F444,"###%") &amp; ")"</f>
        <v>Customer Service Kiosks at Toll Plazas - Overhead Charges and Profit in respect of B-6005-a (%)</v>
      </c>
      <c r="D444" s="149" t="s">
        <v>353</v>
      </c>
      <c r="E444" s="337">
        <f>+G443</f>
        <v>72000</v>
      </c>
      <c r="F444" s="356"/>
      <c r="G444" s="76">
        <f>+E444*F444</f>
        <v>0</v>
      </c>
      <c r="H444" s="241"/>
      <c r="I444" s="242"/>
      <c r="J444" s="237"/>
      <c r="K444" s="238"/>
      <c r="L444" s="238"/>
      <c r="M444" s="238"/>
      <c r="N444" s="238"/>
      <c r="O444" s="238"/>
      <c r="P444" s="238"/>
      <c r="Q444" s="238"/>
      <c r="R444" s="238"/>
      <c r="S444" s="238"/>
      <c r="T444" s="238"/>
      <c r="U444" s="239">
        <f>G444/6</f>
        <v>0</v>
      </c>
      <c r="V444" s="237"/>
      <c r="W444" s="238"/>
      <c r="X444" s="238"/>
      <c r="Y444" s="238"/>
      <c r="Z444" s="238"/>
      <c r="AA444" s="238"/>
      <c r="AB444" s="238"/>
      <c r="AC444" s="238"/>
      <c r="AD444" s="238"/>
      <c r="AE444" s="238"/>
      <c r="AF444" s="238"/>
      <c r="AG444" s="239">
        <f>G444/6</f>
        <v>0</v>
      </c>
      <c r="AH444" s="240"/>
      <c r="AI444" s="238"/>
      <c r="AJ444" s="238"/>
      <c r="AK444" s="238"/>
      <c r="AL444" s="238"/>
      <c r="AM444" s="238"/>
      <c r="AN444" s="238"/>
      <c r="AO444" s="238"/>
      <c r="AP444" s="238"/>
      <c r="AQ444" s="238"/>
      <c r="AR444" s="238"/>
      <c r="AS444" s="239">
        <f>G444/6</f>
        <v>0</v>
      </c>
      <c r="AT444" s="240"/>
      <c r="AU444" s="238"/>
      <c r="AV444" s="238"/>
      <c r="AW444" s="238"/>
      <c r="AX444" s="238"/>
      <c r="AY444" s="238"/>
      <c r="AZ444" s="238"/>
      <c r="BA444" s="238"/>
      <c r="BB444" s="238"/>
      <c r="BC444" s="238"/>
      <c r="BD444" s="238"/>
      <c r="BE444" s="239">
        <f>G444/6</f>
        <v>0</v>
      </c>
      <c r="BF444" s="240"/>
      <c r="BG444" s="238"/>
      <c r="BH444" s="238"/>
      <c r="BI444" s="238"/>
      <c r="BJ444" s="238"/>
      <c r="BK444" s="238"/>
      <c r="BL444" s="238"/>
      <c r="BM444" s="238"/>
      <c r="BN444" s="238"/>
      <c r="BO444" s="238"/>
      <c r="BP444" s="238"/>
      <c r="BQ444" s="239">
        <f>G444/6</f>
        <v>0</v>
      </c>
      <c r="BR444" s="240"/>
      <c r="BS444" s="238"/>
      <c r="BT444" s="238"/>
      <c r="BU444" s="238"/>
      <c r="BV444" s="238"/>
      <c r="BW444" s="238"/>
      <c r="BX444" s="238"/>
      <c r="BY444" s="238"/>
      <c r="BZ444" s="238"/>
      <c r="CA444" s="238"/>
      <c r="CB444" s="238"/>
      <c r="CC444" s="239">
        <f>G444-SUM(H444:CB444)</f>
        <v>0</v>
      </c>
      <c r="CD444" s="41" t="s">
        <v>54</v>
      </c>
    </row>
    <row r="445" spans="1:82" ht="30">
      <c r="A445" s="45"/>
      <c r="B445" s="75" t="s">
        <v>835</v>
      </c>
      <c r="C445" s="131" t="str">
        <f>"Information Points and Desks at locations Remote from Plaza - Supply and Installation of Customer Service Kiosks Shop-fittings (" &amp; TEXT(F445,"### ###") &amp;")"</f>
        <v>Information Points and Desks at locations Remote from Plaza - Supply and Installation of Customer Service Kiosks Shop-fittings (72 000)</v>
      </c>
      <c r="D445" s="29" t="s">
        <v>351</v>
      </c>
      <c r="E445" s="266">
        <v>1</v>
      </c>
      <c r="F445" s="231">
        <v>72000</v>
      </c>
      <c r="G445" s="76">
        <f t="shared" ref="G445" si="358">+E445*F445</f>
        <v>72000</v>
      </c>
      <c r="H445" s="241"/>
      <c r="I445" s="242"/>
      <c r="J445" s="237"/>
      <c r="K445" s="238"/>
      <c r="L445" s="238"/>
      <c r="M445" s="238"/>
      <c r="N445" s="238"/>
      <c r="O445" s="238"/>
      <c r="P445" s="238"/>
      <c r="Q445" s="238"/>
      <c r="R445" s="238"/>
      <c r="S445" s="238"/>
      <c r="T445" s="238"/>
      <c r="U445" s="239">
        <f t="shared" ref="U445" si="359">G445/6</f>
        <v>12000</v>
      </c>
      <c r="V445" s="237"/>
      <c r="W445" s="238"/>
      <c r="X445" s="238"/>
      <c r="Y445" s="238"/>
      <c r="Z445" s="238"/>
      <c r="AA445" s="238"/>
      <c r="AB445" s="238"/>
      <c r="AC445" s="238"/>
      <c r="AD445" s="238"/>
      <c r="AE445" s="238"/>
      <c r="AF445" s="238"/>
      <c r="AG445" s="239">
        <f t="shared" ref="AG445" si="360">G445/6</f>
        <v>12000</v>
      </c>
      <c r="AH445" s="240"/>
      <c r="AI445" s="238"/>
      <c r="AJ445" s="238"/>
      <c r="AK445" s="238"/>
      <c r="AL445" s="238"/>
      <c r="AM445" s="238"/>
      <c r="AN445" s="238"/>
      <c r="AO445" s="238"/>
      <c r="AP445" s="238"/>
      <c r="AQ445" s="238"/>
      <c r="AR445" s="238"/>
      <c r="AS445" s="239">
        <f t="shared" ref="AS445" si="361">G445/6</f>
        <v>12000</v>
      </c>
      <c r="AT445" s="240"/>
      <c r="AU445" s="238"/>
      <c r="AV445" s="238"/>
      <c r="AW445" s="238"/>
      <c r="AX445" s="238"/>
      <c r="AY445" s="238"/>
      <c r="AZ445" s="238"/>
      <c r="BA445" s="238"/>
      <c r="BB445" s="238"/>
      <c r="BC445" s="238"/>
      <c r="BD445" s="238"/>
      <c r="BE445" s="239">
        <f t="shared" ref="BE445" si="362">G445/6</f>
        <v>12000</v>
      </c>
      <c r="BF445" s="240"/>
      <c r="BG445" s="238"/>
      <c r="BH445" s="238"/>
      <c r="BI445" s="238"/>
      <c r="BJ445" s="238"/>
      <c r="BK445" s="238"/>
      <c r="BL445" s="238"/>
      <c r="BM445" s="238"/>
      <c r="BN445" s="238"/>
      <c r="BO445" s="238"/>
      <c r="BP445" s="238"/>
      <c r="BQ445" s="239">
        <f t="shared" ref="BQ445" si="363">G445/6</f>
        <v>12000</v>
      </c>
      <c r="BR445" s="240"/>
      <c r="BS445" s="238"/>
      <c r="BT445" s="238"/>
      <c r="BU445" s="238"/>
      <c r="BV445" s="238"/>
      <c r="BW445" s="238"/>
      <c r="BX445" s="238"/>
      <c r="BY445" s="238"/>
      <c r="BZ445" s="238"/>
      <c r="CA445" s="238"/>
      <c r="CB445" s="238"/>
      <c r="CC445" s="239">
        <f t="shared" ref="CC445" si="364">G445-SUM(H445:CB445)</f>
        <v>12000</v>
      </c>
      <c r="CD445" s="41" t="s">
        <v>54</v>
      </c>
    </row>
    <row r="446" spans="1:82" ht="15">
      <c r="A446" s="45"/>
      <c r="B446" s="26" t="s">
        <v>836</v>
      </c>
      <c r="C446" s="27" t="str">
        <f>"Customer Service Kiosks at Toll Plazas - Overhead charges and Profit in respect of B-6005-c ("&amp; TEXT(F446,"###%") &amp; ")"</f>
        <v>Customer Service Kiosks at Toll Plazas - Overhead charges and Profit in respect of B-6005-c (%)</v>
      </c>
      <c r="D446" s="149" t="s">
        <v>353</v>
      </c>
      <c r="E446" s="337">
        <f>+G445</f>
        <v>72000</v>
      </c>
      <c r="F446" s="356"/>
      <c r="G446" s="76">
        <f>+E446*F446</f>
        <v>0</v>
      </c>
      <c r="H446" s="241"/>
      <c r="I446" s="242"/>
      <c r="J446" s="237"/>
      <c r="K446" s="238"/>
      <c r="L446" s="238"/>
      <c r="M446" s="238"/>
      <c r="N446" s="238"/>
      <c r="O446" s="238"/>
      <c r="P446" s="238"/>
      <c r="Q446" s="238"/>
      <c r="R446" s="238"/>
      <c r="S446" s="238"/>
      <c r="T446" s="238"/>
      <c r="U446" s="239">
        <f>G446/6</f>
        <v>0</v>
      </c>
      <c r="V446" s="237"/>
      <c r="W446" s="238"/>
      <c r="X446" s="238"/>
      <c r="Y446" s="238"/>
      <c r="Z446" s="238"/>
      <c r="AA446" s="238"/>
      <c r="AB446" s="238"/>
      <c r="AC446" s="238"/>
      <c r="AD446" s="238"/>
      <c r="AE446" s="238"/>
      <c r="AF446" s="238"/>
      <c r="AG446" s="239">
        <f>G446/6</f>
        <v>0</v>
      </c>
      <c r="AH446" s="240"/>
      <c r="AI446" s="238"/>
      <c r="AJ446" s="238"/>
      <c r="AK446" s="238"/>
      <c r="AL446" s="238"/>
      <c r="AM446" s="238"/>
      <c r="AN446" s="238"/>
      <c r="AO446" s="238"/>
      <c r="AP446" s="238"/>
      <c r="AQ446" s="238"/>
      <c r="AR446" s="238"/>
      <c r="AS446" s="239">
        <f>G446/6</f>
        <v>0</v>
      </c>
      <c r="AT446" s="240"/>
      <c r="AU446" s="238"/>
      <c r="AV446" s="238"/>
      <c r="AW446" s="238"/>
      <c r="AX446" s="238"/>
      <c r="AY446" s="238"/>
      <c r="AZ446" s="238"/>
      <c r="BA446" s="238"/>
      <c r="BB446" s="238"/>
      <c r="BC446" s="238"/>
      <c r="BD446" s="238"/>
      <c r="BE446" s="239">
        <f>G446/6</f>
        <v>0</v>
      </c>
      <c r="BF446" s="240"/>
      <c r="BG446" s="238"/>
      <c r="BH446" s="238"/>
      <c r="BI446" s="238"/>
      <c r="BJ446" s="238"/>
      <c r="BK446" s="238"/>
      <c r="BL446" s="238"/>
      <c r="BM446" s="238"/>
      <c r="BN446" s="238"/>
      <c r="BO446" s="238"/>
      <c r="BP446" s="238"/>
      <c r="BQ446" s="239">
        <f>G446/6</f>
        <v>0</v>
      </c>
      <c r="BR446" s="240"/>
      <c r="BS446" s="238"/>
      <c r="BT446" s="238"/>
      <c r="BU446" s="238"/>
      <c r="BV446" s="238"/>
      <c r="BW446" s="238"/>
      <c r="BX446" s="238"/>
      <c r="BY446" s="238"/>
      <c r="BZ446" s="238"/>
      <c r="CA446" s="238"/>
      <c r="CB446" s="238"/>
      <c r="CC446" s="239">
        <f>G446-SUM(H446:CB446)</f>
        <v>0</v>
      </c>
      <c r="CD446" s="41" t="s">
        <v>54</v>
      </c>
    </row>
    <row r="447" spans="1:82" ht="30">
      <c r="A447" s="45"/>
      <c r="B447" s="75" t="s">
        <v>837</v>
      </c>
      <c r="C447" s="131" t="str">
        <f>"Information Points and Desks at locations Remote from Plaza - Allowance for Information Points and Desks and associated Furniture – Planning and Design (" &amp; TEXT(F447,"### ###") &amp;")"</f>
        <v>Information Points and Desks at locations Remote from Plaza - Allowance for Information Points and Desks and associated Furniture – Planning and Design (72 000)</v>
      </c>
      <c r="D447" s="29" t="s">
        <v>351</v>
      </c>
      <c r="E447" s="266">
        <v>1</v>
      </c>
      <c r="F447" s="231">
        <v>72000</v>
      </c>
      <c r="G447" s="76">
        <f t="shared" ref="G447" si="365">+E447*F447</f>
        <v>72000</v>
      </c>
      <c r="H447" s="241"/>
      <c r="I447" s="242"/>
      <c r="J447" s="237"/>
      <c r="K447" s="238"/>
      <c r="L447" s="238"/>
      <c r="M447" s="238"/>
      <c r="N447" s="238"/>
      <c r="O447" s="238"/>
      <c r="P447" s="238"/>
      <c r="Q447" s="238"/>
      <c r="R447" s="238"/>
      <c r="S447" s="238"/>
      <c r="T447" s="238"/>
      <c r="U447" s="239">
        <f t="shared" ref="U447" si="366">G447/6</f>
        <v>12000</v>
      </c>
      <c r="V447" s="237"/>
      <c r="W447" s="238"/>
      <c r="X447" s="238"/>
      <c r="Y447" s="238"/>
      <c r="Z447" s="238"/>
      <c r="AA447" s="238"/>
      <c r="AB447" s="238"/>
      <c r="AC447" s="238"/>
      <c r="AD447" s="238"/>
      <c r="AE447" s="238"/>
      <c r="AF447" s="238"/>
      <c r="AG447" s="239">
        <f t="shared" ref="AG447" si="367">G447/6</f>
        <v>12000</v>
      </c>
      <c r="AH447" s="240"/>
      <c r="AI447" s="238"/>
      <c r="AJ447" s="238"/>
      <c r="AK447" s="238"/>
      <c r="AL447" s="238"/>
      <c r="AM447" s="238"/>
      <c r="AN447" s="238"/>
      <c r="AO447" s="238"/>
      <c r="AP447" s="238"/>
      <c r="AQ447" s="238"/>
      <c r="AR447" s="238"/>
      <c r="AS447" s="239">
        <f t="shared" ref="AS447" si="368">G447/6</f>
        <v>12000</v>
      </c>
      <c r="AT447" s="240"/>
      <c r="AU447" s="238"/>
      <c r="AV447" s="238"/>
      <c r="AW447" s="238"/>
      <c r="AX447" s="238"/>
      <c r="AY447" s="238"/>
      <c r="AZ447" s="238"/>
      <c r="BA447" s="238"/>
      <c r="BB447" s="238"/>
      <c r="BC447" s="238"/>
      <c r="BD447" s="238"/>
      <c r="BE447" s="239">
        <f t="shared" ref="BE447" si="369">G447/6</f>
        <v>12000</v>
      </c>
      <c r="BF447" s="240"/>
      <c r="BG447" s="238"/>
      <c r="BH447" s="238"/>
      <c r="BI447" s="238"/>
      <c r="BJ447" s="238"/>
      <c r="BK447" s="238"/>
      <c r="BL447" s="238"/>
      <c r="BM447" s="238"/>
      <c r="BN447" s="238"/>
      <c r="BO447" s="238"/>
      <c r="BP447" s="238"/>
      <c r="BQ447" s="239">
        <f t="shared" ref="BQ447" si="370">G447/6</f>
        <v>12000</v>
      </c>
      <c r="BR447" s="240"/>
      <c r="BS447" s="238"/>
      <c r="BT447" s="238"/>
      <c r="BU447" s="238"/>
      <c r="BV447" s="238"/>
      <c r="BW447" s="238"/>
      <c r="BX447" s="238"/>
      <c r="BY447" s="238"/>
      <c r="BZ447" s="238"/>
      <c r="CA447" s="238"/>
      <c r="CB447" s="238"/>
      <c r="CC447" s="239">
        <f t="shared" ref="CC447" si="371">G447-SUM(H447:CB447)</f>
        <v>12000</v>
      </c>
      <c r="CD447" s="41" t="s">
        <v>54</v>
      </c>
    </row>
    <row r="448" spans="1:82" ht="15">
      <c r="A448" s="45"/>
      <c r="B448" s="26" t="s">
        <v>838</v>
      </c>
      <c r="C448" s="27" t="str">
        <f>"Information Points and Desks at locations Remote from Plaza - Overhead Charges and Profit in respect of B-6006-a ("&amp; TEXT(F448,"###%") &amp; ")"</f>
        <v>Information Points and Desks at locations Remote from Plaza - Overhead Charges and Profit in respect of B-6006-a (%)</v>
      </c>
      <c r="D448" s="149" t="s">
        <v>353</v>
      </c>
      <c r="E448" s="337">
        <f>+G447</f>
        <v>72000</v>
      </c>
      <c r="F448" s="356"/>
      <c r="G448" s="76">
        <f>+E448*F448</f>
        <v>0</v>
      </c>
      <c r="H448" s="241"/>
      <c r="I448" s="242"/>
      <c r="J448" s="237"/>
      <c r="K448" s="238"/>
      <c r="L448" s="238"/>
      <c r="M448" s="238"/>
      <c r="N448" s="238"/>
      <c r="O448" s="238"/>
      <c r="P448" s="238"/>
      <c r="Q448" s="238"/>
      <c r="R448" s="238"/>
      <c r="S448" s="238"/>
      <c r="T448" s="238"/>
      <c r="U448" s="239">
        <f>G448/6</f>
        <v>0</v>
      </c>
      <c r="V448" s="237"/>
      <c r="W448" s="238"/>
      <c r="X448" s="238"/>
      <c r="Y448" s="238"/>
      <c r="Z448" s="238"/>
      <c r="AA448" s="238"/>
      <c r="AB448" s="238"/>
      <c r="AC448" s="238"/>
      <c r="AD448" s="238"/>
      <c r="AE448" s="238"/>
      <c r="AF448" s="238"/>
      <c r="AG448" s="239">
        <f>G448/6</f>
        <v>0</v>
      </c>
      <c r="AH448" s="240"/>
      <c r="AI448" s="238"/>
      <c r="AJ448" s="238"/>
      <c r="AK448" s="238"/>
      <c r="AL448" s="238"/>
      <c r="AM448" s="238"/>
      <c r="AN448" s="238"/>
      <c r="AO448" s="238"/>
      <c r="AP448" s="238"/>
      <c r="AQ448" s="238"/>
      <c r="AR448" s="238"/>
      <c r="AS448" s="239">
        <f>G448/6</f>
        <v>0</v>
      </c>
      <c r="AT448" s="240"/>
      <c r="AU448" s="238"/>
      <c r="AV448" s="238"/>
      <c r="AW448" s="238"/>
      <c r="AX448" s="238"/>
      <c r="AY448" s="238"/>
      <c r="AZ448" s="238"/>
      <c r="BA448" s="238"/>
      <c r="BB448" s="238"/>
      <c r="BC448" s="238"/>
      <c r="BD448" s="238"/>
      <c r="BE448" s="239">
        <f>G448/6</f>
        <v>0</v>
      </c>
      <c r="BF448" s="240"/>
      <c r="BG448" s="238"/>
      <c r="BH448" s="238"/>
      <c r="BI448" s="238"/>
      <c r="BJ448" s="238"/>
      <c r="BK448" s="238"/>
      <c r="BL448" s="238"/>
      <c r="BM448" s="238"/>
      <c r="BN448" s="238"/>
      <c r="BO448" s="238"/>
      <c r="BP448" s="238"/>
      <c r="BQ448" s="239">
        <f>G448/6</f>
        <v>0</v>
      </c>
      <c r="BR448" s="240"/>
      <c r="BS448" s="238"/>
      <c r="BT448" s="238"/>
      <c r="BU448" s="238"/>
      <c r="BV448" s="238"/>
      <c r="BW448" s="238"/>
      <c r="BX448" s="238"/>
      <c r="BY448" s="238"/>
      <c r="BZ448" s="238"/>
      <c r="CA448" s="238"/>
      <c r="CB448" s="238"/>
      <c r="CC448" s="239">
        <f>G448-SUM(H448:CB448)</f>
        <v>0</v>
      </c>
      <c r="CD448" s="41" t="s">
        <v>54</v>
      </c>
    </row>
    <row r="449" spans="1:82" ht="30">
      <c r="A449" s="45"/>
      <c r="B449" s="75" t="s">
        <v>839</v>
      </c>
      <c r="C449" s="131" t="str">
        <f>"Information Points and Desks at locations Remote from Plaza - Supply and Installation of Information Points and Desks and the associated Furniture (" &amp; TEXT(F449,"### ###") &amp;")"</f>
        <v>Information Points and Desks at locations Remote from Plaza - Supply and Installation of Information Points and Desks and the associated Furniture (72 000)</v>
      </c>
      <c r="D449" s="29" t="s">
        <v>351</v>
      </c>
      <c r="E449" s="266">
        <v>1</v>
      </c>
      <c r="F449" s="231">
        <v>72000</v>
      </c>
      <c r="G449" s="76">
        <f t="shared" ref="G449" si="372">+E449*F449</f>
        <v>72000</v>
      </c>
      <c r="H449" s="241"/>
      <c r="I449" s="242"/>
      <c r="J449" s="237"/>
      <c r="K449" s="238"/>
      <c r="L449" s="238"/>
      <c r="M449" s="238"/>
      <c r="N449" s="238"/>
      <c r="O449" s="238"/>
      <c r="P449" s="238"/>
      <c r="Q449" s="238"/>
      <c r="R449" s="238"/>
      <c r="S449" s="238"/>
      <c r="T449" s="238"/>
      <c r="U449" s="239">
        <f t="shared" ref="U449" si="373">G449/6</f>
        <v>12000</v>
      </c>
      <c r="V449" s="237"/>
      <c r="W449" s="238"/>
      <c r="X449" s="238"/>
      <c r="Y449" s="238"/>
      <c r="Z449" s="238"/>
      <c r="AA449" s="238"/>
      <c r="AB449" s="238"/>
      <c r="AC449" s="238"/>
      <c r="AD449" s="238"/>
      <c r="AE449" s="238"/>
      <c r="AF449" s="238"/>
      <c r="AG449" s="239">
        <f t="shared" ref="AG449" si="374">G449/6</f>
        <v>12000</v>
      </c>
      <c r="AH449" s="240"/>
      <c r="AI449" s="238"/>
      <c r="AJ449" s="238"/>
      <c r="AK449" s="238"/>
      <c r="AL449" s="238"/>
      <c r="AM449" s="238"/>
      <c r="AN449" s="238"/>
      <c r="AO449" s="238"/>
      <c r="AP449" s="238"/>
      <c r="AQ449" s="238"/>
      <c r="AR449" s="238"/>
      <c r="AS449" s="239">
        <f t="shared" ref="AS449" si="375">G449/6</f>
        <v>12000</v>
      </c>
      <c r="AT449" s="240"/>
      <c r="AU449" s="238"/>
      <c r="AV449" s="238"/>
      <c r="AW449" s="238"/>
      <c r="AX449" s="238"/>
      <c r="AY449" s="238"/>
      <c r="AZ449" s="238"/>
      <c r="BA449" s="238"/>
      <c r="BB449" s="238"/>
      <c r="BC449" s="238"/>
      <c r="BD449" s="238"/>
      <c r="BE449" s="239">
        <f t="shared" ref="BE449" si="376">G449/6</f>
        <v>12000</v>
      </c>
      <c r="BF449" s="240"/>
      <c r="BG449" s="238"/>
      <c r="BH449" s="238"/>
      <c r="BI449" s="238"/>
      <c r="BJ449" s="238"/>
      <c r="BK449" s="238"/>
      <c r="BL449" s="238"/>
      <c r="BM449" s="238"/>
      <c r="BN449" s="238"/>
      <c r="BO449" s="238"/>
      <c r="BP449" s="238"/>
      <c r="BQ449" s="239">
        <f t="shared" ref="BQ449" si="377">G449/6</f>
        <v>12000</v>
      </c>
      <c r="BR449" s="240"/>
      <c r="BS449" s="238"/>
      <c r="BT449" s="238"/>
      <c r="BU449" s="238"/>
      <c r="BV449" s="238"/>
      <c r="BW449" s="238"/>
      <c r="BX449" s="238"/>
      <c r="BY449" s="238"/>
      <c r="BZ449" s="238"/>
      <c r="CA449" s="238"/>
      <c r="CB449" s="238"/>
      <c r="CC449" s="239">
        <f t="shared" ref="CC449" si="378">G449-SUM(H449:CB449)</f>
        <v>12000</v>
      </c>
      <c r="CD449" s="41" t="s">
        <v>54</v>
      </c>
    </row>
    <row r="450" spans="1:82" ht="15">
      <c r="A450" s="45"/>
      <c r="B450" s="26" t="s">
        <v>840</v>
      </c>
      <c r="C450" s="27" t="str">
        <f>"Information Points and Desks at locations Remote from Plaza - Overhead charges and Profit in respect of B-6006-c ("&amp; TEXT(F450,"###%") &amp; ")"</f>
        <v>Information Points and Desks at locations Remote from Plaza - Overhead charges and Profit in respect of B-6006-c (%)</v>
      </c>
      <c r="D450" s="149" t="s">
        <v>353</v>
      </c>
      <c r="E450" s="337">
        <f>+G449</f>
        <v>72000</v>
      </c>
      <c r="F450" s="356"/>
      <c r="G450" s="76">
        <f>+E450*F450</f>
        <v>0</v>
      </c>
      <c r="H450" s="241"/>
      <c r="I450" s="242"/>
      <c r="J450" s="237"/>
      <c r="K450" s="238"/>
      <c r="L450" s="238"/>
      <c r="M450" s="238"/>
      <c r="N450" s="238"/>
      <c r="O450" s="238"/>
      <c r="P450" s="238"/>
      <c r="Q450" s="238"/>
      <c r="R450" s="238"/>
      <c r="S450" s="238"/>
      <c r="T450" s="238"/>
      <c r="U450" s="239">
        <f>G450/6</f>
        <v>0</v>
      </c>
      <c r="V450" s="237"/>
      <c r="W450" s="238"/>
      <c r="X450" s="238"/>
      <c r="Y450" s="238"/>
      <c r="Z450" s="238"/>
      <c r="AA450" s="238"/>
      <c r="AB450" s="238"/>
      <c r="AC450" s="238"/>
      <c r="AD450" s="238"/>
      <c r="AE450" s="238"/>
      <c r="AF450" s="238"/>
      <c r="AG450" s="239">
        <f>G450/6</f>
        <v>0</v>
      </c>
      <c r="AH450" s="240"/>
      <c r="AI450" s="238"/>
      <c r="AJ450" s="238"/>
      <c r="AK450" s="238"/>
      <c r="AL450" s="238"/>
      <c r="AM450" s="238"/>
      <c r="AN450" s="238"/>
      <c r="AO450" s="238"/>
      <c r="AP450" s="238"/>
      <c r="AQ450" s="238"/>
      <c r="AR450" s="238"/>
      <c r="AS450" s="239">
        <f>G450/6</f>
        <v>0</v>
      </c>
      <c r="AT450" s="240"/>
      <c r="AU450" s="238"/>
      <c r="AV450" s="238"/>
      <c r="AW450" s="238"/>
      <c r="AX450" s="238"/>
      <c r="AY450" s="238"/>
      <c r="AZ450" s="238"/>
      <c r="BA450" s="238"/>
      <c r="BB450" s="238"/>
      <c r="BC450" s="238"/>
      <c r="BD450" s="238"/>
      <c r="BE450" s="239">
        <f>G450/6</f>
        <v>0</v>
      </c>
      <c r="BF450" s="240"/>
      <c r="BG450" s="238"/>
      <c r="BH450" s="238"/>
      <c r="BI450" s="238"/>
      <c r="BJ450" s="238"/>
      <c r="BK450" s="238"/>
      <c r="BL450" s="238"/>
      <c r="BM450" s="238"/>
      <c r="BN450" s="238"/>
      <c r="BO450" s="238"/>
      <c r="BP450" s="238"/>
      <c r="BQ450" s="239">
        <f>G450/6</f>
        <v>0</v>
      </c>
      <c r="BR450" s="240"/>
      <c r="BS450" s="238"/>
      <c r="BT450" s="238"/>
      <c r="BU450" s="238"/>
      <c r="BV450" s="238"/>
      <c r="BW450" s="238"/>
      <c r="BX450" s="238"/>
      <c r="BY450" s="238"/>
      <c r="BZ450" s="238"/>
      <c r="CA450" s="238"/>
      <c r="CB450" s="238"/>
      <c r="CC450" s="239">
        <f>G450-SUM(H450:CB450)</f>
        <v>0</v>
      </c>
      <c r="CD450" s="41" t="s">
        <v>54</v>
      </c>
    </row>
    <row r="451" spans="1:82" ht="15">
      <c r="A451" s="45"/>
      <c r="B451" s="75" t="s">
        <v>841</v>
      </c>
      <c r="C451" s="131" t="str">
        <f>"Fire detection and suppression systems complete per Control Centre – Fire detection and suppression systems (" &amp; TEXT(F451,"##  ###") &amp;")"</f>
        <v>Fire detection and suppression systems complete per Control Centre – Fire detection and suppression systems (144 000)</v>
      </c>
      <c r="D451" s="29" t="s">
        <v>351</v>
      </c>
      <c r="E451" s="266">
        <v>1</v>
      </c>
      <c r="F451" s="231">
        <v>144000</v>
      </c>
      <c r="G451" s="76">
        <f t="shared" ref="G451" si="379">+E451*F451</f>
        <v>144000</v>
      </c>
      <c r="H451" s="241"/>
      <c r="I451" s="242"/>
      <c r="J451" s="237"/>
      <c r="K451" s="238"/>
      <c r="L451" s="238"/>
      <c r="M451" s="238"/>
      <c r="N451" s="238"/>
      <c r="O451" s="238"/>
      <c r="P451" s="238"/>
      <c r="Q451" s="238"/>
      <c r="R451" s="238"/>
      <c r="S451" s="238"/>
      <c r="T451" s="238"/>
      <c r="U451" s="239">
        <f t="shared" ref="U451" si="380">G451/6</f>
        <v>24000</v>
      </c>
      <c r="V451" s="237"/>
      <c r="W451" s="238"/>
      <c r="X451" s="238"/>
      <c r="Y451" s="238"/>
      <c r="Z451" s="238"/>
      <c r="AA451" s="238"/>
      <c r="AB451" s="238"/>
      <c r="AC451" s="238"/>
      <c r="AD451" s="238"/>
      <c r="AE451" s="238"/>
      <c r="AF451" s="238"/>
      <c r="AG451" s="239">
        <f t="shared" ref="AG451" si="381">G451/6</f>
        <v>24000</v>
      </c>
      <c r="AH451" s="240"/>
      <c r="AI451" s="238"/>
      <c r="AJ451" s="238"/>
      <c r="AK451" s="238"/>
      <c r="AL451" s="238"/>
      <c r="AM451" s="238"/>
      <c r="AN451" s="238"/>
      <c r="AO451" s="238"/>
      <c r="AP451" s="238"/>
      <c r="AQ451" s="238"/>
      <c r="AR451" s="238"/>
      <c r="AS451" s="239">
        <f t="shared" ref="AS451" si="382">G451/6</f>
        <v>24000</v>
      </c>
      <c r="AT451" s="240"/>
      <c r="AU451" s="238"/>
      <c r="AV451" s="238"/>
      <c r="AW451" s="238"/>
      <c r="AX451" s="238"/>
      <c r="AY451" s="238"/>
      <c r="AZ451" s="238"/>
      <c r="BA451" s="238"/>
      <c r="BB451" s="238"/>
      <c r="BC451" s="238"/>
      <c r="BD451" s="238"/>
      <c r="BE451" s="239">
        <f t="shared" ref="BE451" si="383">G451/6</f>
        <v>24000</v>
      </c>
      <c r="BF451" s="240"/>
      <c r="BG451" s="238"/>
      <c r="BH451" s="238"/>
      <c r="BI451" s="238"/>
      <c r="BJ451" s="238"/>
      <c r="BK451" s="238"/>
      <c r="BL451" s="238"/>
      <c r="BM451" s="238"/>
      <c r="BN451" s="238"/>
      <c r="BO451" s="238"/>
      <c r="BP451" s="238"/>
      <c r="BQ451" s="239">
        <f t="shared" ref="BQ451" si="384">G451/6</f>
        <v>24000</v>
      </c>
      <c r="BR451" s="240"/>
      <c r="BS451" s="238"/>
      <c r="BT451" s="238"/>
      <c r="BU451" s="238"/>
      <c r="BV451" s="238"/>
      <c r="BW451" s="238"/>
      <c r="BX451" s="238"/>
      <c r="BY451" s="238"/>
      <c r="BZ451" s="238"/>
      <c r="CA451" s="238"/>
      <c r="CB451" s="238"/>
      <c r="CC451" s="239">
        <f t="shared" ref="CC451" si="385">G451-SUM(H451:CB451)</f>
        <v>24000</v>
      </c>
      <c r="CD451" s="41" t="s">
        <v>54</v>
      </c>
    </row>
    <row r="452" spans="1:82" ht="30">
      <c r="A452" s="45"/>
      <c r="B452" s="26" t="s">
        <v>842</v>
      </c>
      <c r="C452" s="27" t="str">
        <f>"Fire detection and suppression systems complete per Control Centre - Overhead Charges and Profit in respect of B-6007-a ("&amp; TEXT(F452,"###%") &amp; ")"</f>
        <v>Fire detection and suppression systems complete per Control Centre - Overhead Charges and Profit in respect of B-6007-a (%)</v>
      </c>
      <c r="D452" s="149" t="s">
        <v>353</v>
      </c>
      <c r="E452" s="337">
        <f>+G451</f>
        <v>144000</v>
      </c>
      <c r="F452" s="356"/>
      <c r="G452" s="76">
        <f>+E452*F452</f>
        <v>0</v>
      </c>
      <c r="H452" s="241"/>
      <c r="I452" s="242"/>
      <c r="J452" s="237"/>
      <c r="K452" s="238"/>
      <c r="L452" s="238"/>
      <c r="M452" s="238"/>
      <c r="N452" s="238"/>
      <c r="O452" s="238"/>
      <c r="P452" s="238"/>
      <c r="Q452" s="238"/>
      <c r="R452" s="238"/>
      <c r="S452" s="238"/>
      <c r="T452" s="238"/>
      <c r="U452" s="239">
        <f>G452/6</f>
        <v>0</v>
      </c>
      <c r="V452" s="237"/>
      <c r="W452" s="238"/>
      <c r="X452" s="238"/>
      <c r="Y452" s="238"/>
      <c r="Z452" s="238"/>
      <c r="AA452" s="238"/>
      <c r="AB452" s="238"/>
      <c r="AC452" s="238"/>
      <c r="AD452" s="238"/>
      <c r="AE452" s="238"/>
      <c r="AF452" s="238"/>
      <c r="AG452" s="239">
        <f>G452/6</f>
        <v>0</v>
      </c>
      <c r="AH452" s="240"/>
      <c r="AI452" s="238"/>
      <c r="AJ452" s="238"/>
      <c r="AK452" s="238"/>
      <c r="AL452" s="238"/>
      <c r="AM452" s="238"/>
      <c r="AN452" s="238"/>
      <c r="AO452" s="238"/>
      <c r="AP452" s="238"/>
      <c r="AQ452" s="238"/>
      <c r="AR452" s="238"/>
      <c r="AS452" s="239">
        <f>G452/6</f>
        <v>0</v>
      </c>
      <c r="AT452" s="240"/>
      <c r="AU452" s="238"/>
      <c r="AV452" s="238"/>
      <c r="AW452" s="238"/>
      <c r="AX452" s="238"/>
      <c r="AY452" s="238"/>
      <c r="AZ452" s="238"/>
      <c r="BA452" s="238"/>
      <c r="BB452" s="238"/>
      <c r="BC452" s="238"/>
      <c r="BD452" s="238"/>
      <c r="BE452" s="239">
        <f>G452/6</f>
        <v>0</v>
      </c>
      <c r="BF452" s="240"/>
      <c r="BG452" s="238"/>
      <c r="BH452" s="238"/>
      <c r="BI452" s="238"/>
      <c r="BJ452" s="238"/>
      <c r="BK452" s="238"/>
      <c r="BL452" s="238"/>
      <c r="BM452" s="238"/>
      <c r="BN452" s="238"/>
      <c r="BO452" s="238"/>
      <c r="BP452" s="238"/>
      <c r="BQ452" s="239">
        <f>G452/6</f>
        <v>0</v>
      </c>
      <c r="BR452" s="240"/>
      <c r="BS452" s="238"/>
      <c r="BT452" s="238"/>
      <c r="BU452" s="238"/>
      <c r="BV452" s="238"/>
      <c r="BW452" s="238"/>
      <c r="BX452" s="238"/>
      <c r="BY452" s="238"/>
      <c r="BZ452" s="238"/>
      <c r="CA452" s="238"/>
      <c r="CB452" s="238"/>
      <c r="CC452" s="239">
        <f>G452-SUM(H452:CB452)</f>
        <v>0</v>
      </c>
      <c r="CD452" s="41" t="s">
        <v>54</v>
      </c>
    </row>
    <row r="453" spans="1:82" ht="15">
      <c r="A453" s="45"/>
      <c r="B453" s="75" t="s">
        <v>843</v>
      </c>
      <c r="C453" s="131" t="str">
        <f>"Provision of PABX telephone system per Control Centre – PABX telephone system (" &amp; TEXT(F453,"## ###") &amp;")"</f>
        <v>Provision of PABX telephone system per Control Centre – PABX telephone system (57 600)</v>
      </c>
      <c r="D453" s="29" t="s">
        <v>351</v>
      </c>
      <c r="E453" s="266">
        <v>1</v>
      </c>
      <c r="F453" s="231">
        <v>57600</v>
      </c>
      <c r="G453" s="76">
        <f t="shared" ref="G453" si="386">+E453*F453</f>
        <v>57600</v>
      </c>
      <c r="H453" s="241"/>
      <c r="I453" s="242"/>
      <c r="J453" s="237"/>
      <c r="K453" s="238"/>
      <c r="L453" s="238"/>
      <c r="M453" s="238"/>
      <c r="N453" s="238"/>
      <c r="O453" s="238"/>
      <c r="P453" s="238"/>
      <c r="Q453" s="238"/>
      <c r="R453" s="238"/>
      <c r="S453" s="238"/>
      <c r="T453" s="238"/>
      <c r="U453" s="239">
        <f t="shared" ref="U453" si="387">G453/6</f>
        <v>9600</v>
      </c>
      <c r="V453" s="237"/>
      <c r="W453" s="238"/>
      <c r="X453" s="238"/>
      <c r="Y453" s="238"/>
      <c r="Z453" s="238"/>
      <c r="AA453" s="238"/>
      <c r="AB453" s="238"/>
      <c r="AC453" s="238"/>
      <c r="AD453" s="238"/>
      <c r="AE453" s="238"/>
      <c r="AF453" s="238"/>
      <c r="AG453" s="239">
        <f t="shared" ref="AG453" si="388">G453/6</f>
        <v>9600</v>
      </c>
      <c r="AH453" s="240"/>
      <c r="AI453" s="238"/>
      <c r="AJ453" s="238"/>
      <c r="AK453" s="238"/>
      <c r="AL453" s="238"/>
      <c r="AM453" s="238"/>
      <c r="AN453" s="238"/>
      <c r="AO453" s="238"/>
      <c r="AP453" s="238"/>
      <c r="AQ453" s="238"/>
      <c r="AR453" s="238"/>
      <c r="AS453" s="239">
        <f t="shared" ref="AS453" si="389">G453/6</f>
        <v>9600</v>
      </c>
      <c r="AT453" s="240"/>
      <c r="AU453" s="238"/>
      <c r="AV453" s="238"/>
      <c r="AW453" s="238"/>
      <c r="AX453" s="238"/>
      <c r="AY453" s="238"/>
      <c r="AZ453" s="238"/>
      <c r="BA453" s="238"/>
      <c r="BB453" s="238"/>
      <c r="BC453" s="238"/>
      <c r="BD453" s="238"/>
      <c r="BE453" s="239">
        <f t="shared" ref="BE453" si="390">G453/6</f>
        <v>9600</v>
      </c>
      <c r="BF453" s="240"/>
      <c r="BG453" s="238"/>
      <c r="BH453" s="238"/>
      <c r="BI453" s="238"/>
      <c r="BJ453" s="238"/>
      <c r="BK453" s="238"/>
      <c r="BL453" s="238"/>
      <c r="BM453" s="238"/>
      <c r="BN453" s="238"/>
      <c r="BO453" s="238"/>
      <c r="BP453" s="238"/>
      <c r="BQ453" s="239">
        <f t="shared" ref="BQ453" si="391">G453/6</f>
        <v>9600</v>
      </c>
      <c r="BR453" s="240"/>
      <c r="BS453" s="238"/>
      <c r="BT453" s="238"/>
      <c r="BU453" s="238"/>
      <c r="BV453" s="238"/>
      <c r="BW453" s="238"/>
      <c r="BX453" s="238"/>
      <c r="BY453" s="238"/>
      <c r="BZ453" s="238"/>
      <c r="CA453" s="238"/>
      <c r="CB453" s="238"/>
      <c r="CC453" s="239">
        <f t="shared" ref="CC453" si="392">G453-SUM(H453:CB453)</f>
        <v>9600</v>
      </c>
      <c r="CD453" s="41" t="s">
        <v>54</v>
      </c>
    </row>
    <row r="454" spans="1:82" ht="15">
      <c r="A454" s="45"/>
      <c r="B454" s="26" t="s">
        <v>844</v>
      </c>
      <c r="C454" s="27" t="str">
        <f>"Provision of PABX telephone system per Control Centre - Overhead Charges and Profit in respect of B-6008-a ("&amp; TEXT(F454,"###%") &amp; ")"</f>
        <v>Provision of PABX telephone system per Control Centre - Overhead Charges and Profit in respect of B-6008-a (%)</v>
      </c>
      <c r="D454" s="149" t="s">
        <v>353</v>
      </c>
      <c r="E454" s="337">
        <f>+G453</f>
        <v>57600</v>
      </c>
      <c r="F454" s="356"/>
      <c r="G454" s="76">
        <f>+E454*F454</f>
        <v>0</v>
      </c>
      <c r="H454" s="241"/>
      <c r="I454" s="242"/>
      <c r="J454" s="237"/>
      <c r="K454" s="238"/>
      <c r="L454" s="238"/>
      <c r="M454" s="238"/>
      <c r="N454" s="238"/>
      <c r="O454" s="238"/>
      <c r="P454" s="238"/>
      <c r="Q454" s="238"/>
      <c r="R454" s="238"/>
      <c r="S454" s="238"/>
      <c r="T454" s="238"/>
      <c r="U454" s="239">
        <f>G454/6</f>
        <v>0</v>
      </c>
      <c r="V454" s="237"/>
      <c r="W454" s="238"/>
      <c r="X454" s="238"/>
      <c r="Y454" s="238"/>
      <c r="Z454" s="238"/>
      <c r="AA454" s="238"/>
      <c r="AB454" s="238"/>
      <c r="AC454" s="238"/>
      <c r="AD454" s="238"/>
      <c r="AE454" s="238"/>
      <c r="AF454" s="238"/>
      <c r="AG454" s="239">
        <f>G454/6</f>
        <v>0</v>
      </c>
      <c r="AH454" s="240"/>
      <c r="AI454" s="238"/>
      <c r="AJ454" s="238"/>
      <c r="AK454" s="238"/>
      <c r="AL454" s="238"/>
      <c r="AM454" s="238"/>
      <c r="AN454" s="238"/>
      <c r="AO454" s="238"/>
      <c r="AP454" s="238"/>
      <c r="AQ454" s="238"/>
      <c r="AR454" s="238"/>
      <c r="AS454" s="239">
        <f>G454/6</f>
        <v>0</v>
      </c>
      <c r="AT454" s="240"/>
      <c r="AU454" s="238"/>
      <c r="AV454" s="238"/>
      <c r="AW454" s="238"/>
      <c r="AX454" s="238"/>
      <c r="AY454" s="238"/>
      <c r="AZ454" s="238"/>
      <c r="BA454" s="238"/>
      <c r="BB454" s="238"/>
      <c r="BC454" s="238"/>
      <c r="BD454" s="238"/>
      <c r="BE454" s="239">
        <f>G454/6</f>
        <v>0</v>
      </c>
      <c r="BF454" s="240"/>
      <c r="BG454" s="238"/>
      <c r="BH454" s="238"/>
      <c r="BI454" s="238"/>
      <c r="BJ454" s="238"/>
      <c r="BK454" s="238"/>
      <c r="BL454" s="238"/>
      <c r="BM454" s="238"/>
      <c r="BN454" s="238"/>
      <c r="BO454" s="238"/>
      <c r="BP454" s="238"/>
      <c r="BQ454" s="239">
        <f>G454/6</f>
        <v>0</v>
      </c>
      <c r="BR454" s="240"/>
      <c r="BS454" s="238"/>
      <c r="BT454" s="238"/>
      <c r="BU454" s="238"/>
      <c r="BV454" s="238"/>
      <c r="BW454" s="238"/>
      <c r="BX454" s="238"/>
      <c r="BY454" s="238"/>
      <c r="BZ454" s="238"/>
      <c r="CA454" s="238"/>
      <c r="CB454" s="238"/>
      <c r="CC454" s="239">
        <f>G454-SUM(H454:CB454)</f>
        <v>0</v>
      </c>
      <c r="CD454" s="41" t="s">
        <v>54</v>
      </c>
    </row>
    <row r="455" spans="1:82" ht="15">
      <c r="A455" s="45"/>
      <c r="B455" s="75" t="s">
        <v>845</v>
      </c>
      <c r="C455" s="131" t="str">
        <f>"Supply of EMVCO compliant Hardware and Software ("&amp; TEXT(F455,"### ###") &amp;")"</f>
        <v>Supply of EMVCO compliant Hardware and Software (216 000)</v>
      </c>
      <c r="D455" s="29" t="s">
        <v>351</v>
      </c>
      <c r="E455" s="266">
        <v>1</v>
      </c>
      <c r="F455" s="231">
        <v>216000</v>
      </c>
      <c r="G455" s="76">
        <f t="shared" ref="G455" si="393">+E455*F455</f>
        <v>216000</v>
      </c>
      <c r="H455" s="241"/>
      <c r="I455" s="242"/>
      <c r="J455" s="237"/>
      <c r="K455" s="238"/>
      <c r="L455" s="238"/>
      <c r="M455" s="238"/>
      <c r="N455" s="238"/>
      <c r="O455" s="238"/>
      <c r="P455" s="238"/>
      <c r="Q455" s="238"/>
      <c r="R455" s="238"/>
      <c r="S455" s="238"/>
      <c r="T455" s="238"/>
      <c r="U455" s="239">
        <f t="shared" ref="U455" si="394">G455/6</f>
        <v>36000</v>
      </c>
      <c r="V455" s="237"/>
      <c r="W455" s="238"/>
      <c r="X455" s="238"/>
      <c r="Y455" s="238"/>
      <c r="Z455" s="238"/>
      <c r="AA455" s="238"/>
      <c r="AB455" s="238"/>
      <c r="AC455" s="238"/>
      <c r="AD455" s="238"/>
      <c r="AE455" s="238"/>
      <c r="AF455" s="238"/>
      <c r="AG455" s="239">
        <f t="shared" ref="AG455" si="395">G455/6</f>
        <v>36000</v>
      </c>
      <c r="AH455" s="240"/>
      <c r="AI455" s="238"/>
      <c r="AJ455" s="238"/>
      <c r="AK455" s="238"/>
      <c r="AL455" s="238"/>
      <c r="AM455" s="238"/>
      <c r="AN455" s="238"/>
      <c r="AO455" s="238"/>
      <c r="AP455" s="238"/>
      <c r="AQ455" s="238"/>
      <c r="AR455" s="238"/>
      <c r="AS455" s="239">
        <f t="shared" ref="AS455" si="396">G455/6</f>
        <v>36000</v>
      </c>
      <c r="AT455" s="240"/>
      <c r="AU455" s="238"/>
      <c r="AV455" s="238"/>
      <c r="AW455" s="238"/>
      <c r="AX455" s="238"/>
      <c r="AY455" s="238"/>
      <c r="AZ455" s="238"/>
      <c r="BA455" s="238"/>
      <c r="BB455" s="238"/>
      <c r="BC455" s="238"/>
      <c r="BD455" s="238"/>
      <c r="BE455" s="239">
        <f t="shared" ref="BE455" si="397">G455/6</f>
        <v>36000</v>
      </c>
      <c r="BF455" s="240"/>
      <c r="BG455" s="238"/>
      <c r="BH455" s="238"/>
      <c r="BI455" s="238"/>
      <c r="BJ455" s="238"/>
      <c r="BK455" s="238"/>
      <c r="BL455" s="238"/>
      <c r="BM455" s="238"/>
      <c r="BN455" s="238"/>
      <c r="BO455" s="238"/>
      <c r="BP455" s="238"/>
      <c r="BQ455" s="239">
        <f t="shared" ref="BQ455" si="398">G455/6</f>
        <v>36000</v>
      </c>
      <c r="BR455" s="240"/>
      <c r="BS455" s="238"/>
      <c r="BT455" s="238"/>
      <c r="BU455" s="238"/>
      <c r="BV455" s="238"/>
      <c r="BW455" s="238"/>
      <c r="BX455" s="238"/>
      <c r="BY455" s="238"/>
      <c r="BZ455" s="238"/>
      <c r="CA455" s="238"/>
      <c r="CB455" s="238"/>
      <c r="CC455" s="239">
        <f t="shared" ref="CC455" si="399">G455-SUM(H455:CB455)</f>
        <v>36000</v>
      </c>
      <c r="CD455" s="41" t="s">
        <v>54</v>
      </c>
    </row>
    <row r="456" spans="1:82" ht="15">
      <c r="A456" s="45"/>
      <c r="B456" s="26" t="s">
        <v>846</v>
      </c>
      <c r="C456" s="27" t="str">
        <f>"Supply of EMVCO compliant Hardware and Software - Overhead charges and Profit in respect of B-6009-a ("&amp; TEXT(F456,"###%") &amp; ")"</f>
        <v>Supply of EMVCO compliant Hardware and Software - Overhead charges and Profit in respect of B-6009-a (%)</v>
      </c>
      <c r="D456" s="149" t="s">
        <v>353</v>
      </c>
      <c r="E456" s="337">
        <f>+G455</f>
        <v>216000</v>
      </c>
      <c r="F456" s="356"/>
      <c r="G456" s="76">
        <f>+E456*F456</f>
        <v>0</v>
      </c>
      <c r="H456" s="241"/>
      <c r="I456" s="242"/>
      <c r="J456" s="237"/>
      <c r="K456" s="238"/>
      <c r="L456" s="238"/>
      <c r="M456" s="238"/>
      <c r="N456" s="238"/>
      <c r="O456" s="238"/>
      <c r="P456" s="238"/>
      <c r="Q456" s="238"/>
      <c r="R456" s="238"/>
      <c r="S456" s="238"/>
      <c r="T456" s="238"/>
      <c r="U456" s="239">
        <f>G456/6</f>
        <v>0</v>
      </c>
      <c r="V456" s="237"/>
      <c r="W456" s="238"/>
      <c r="X456" s="238"/>
      <c r="Y456" s="238"/>
      <c r="Z456" s="238"/>
      <c r="AA456" s="238"/>
      <c r="AB456" s="238"/>
      <c r="AC456" s="238"/>
      <c r="AD456" s="238"/>
      <c r="AE456" s="238"/>
      <c r="AF456" s="238"/>
      <c r="AG456" s="239">
        <f>G456/6</f>
        <v>0</v>
      </c>
      <c r="AH456" s="240"/>
      <c r="AI456" s="238"/>
      <c r="AJ456" s="238"/>
      <c r="AK456" s="238"/>
      <c r="AL456" s="238"/>
      <c r="AM456" s="238"/>
      <c r="AN456" s="238"/>
      <c r="AO456" s="238"/>
      <c r="AP456" s="238"/>
      <c r="AQ456" s="238"/>
      <c r="AR456" s="238"/>
      <c r="AS456" s="239">
        <f>G456/6</f>
        <v>0</v>
      </c>
      <c r="AT456" s="240"/>
      <c r="AU456" s="238"/>
      <c r="AV456" s="238"/>
      <c r="AW456" s="238"/>
      <c r="AX456" s="238"/>
      <c r="AY456" s="238"/>
      <c r="AZ456" s="238"/>
      <c r="BA456" s="238"/>
      <c r="BB456" s="238"/>
      <c r="BC456" s="238"/>
      <c r="BD456" s="238"/>
      <c r="BE456" s="239">
        <f>G456/6</f>
        <v>0</v>
      </c>
      <c r="BF456" s="240"/>
      <c r="BG456" s="238"/>
      <c r="BH456" s="238"/>
      <c r="BI456" s="238"/>
      <c r="BJ456" s="238"/>
      <c r="BK456" s="238"/>
      <c r="BL456" s="238"/>
      <c r="BM456" s="238"/>
      <c r="BN456" s="238"/>
      <c r="BO456" s="238"/>
      <c r="BP456" s="238"/>
      <c r="BQ456" s="239">
        <f>G456/6</f>
        <v>0</v>
      </c>
      <c r="BR456" s="240"/>
      <c r="BS456" s="238"/>
      <c r="BT456" s="238"/>
      <c r="BU456" s="238"/>
      <c r="BV456" s="238"/>
      <c r="BW456" s="238"/>
      <c r="BX456" s="238"/>
      <c r="BY456" s="238"/>
      <c r="BZ456" s="238"/>
      <c r="CA456" s="238"/>
      <c r="CB456" s="238"/>
      <c r="CC456" s="239">
        <f>G456-SUM(H456:CB456)</f>
        <v>0</v>
      </c>
      <c r="CD456" s="41" t="s">
        <v>54</v>
      </c>
    </row>
    <row r="457" spans="1:82" ht="30">
      <c r="A457" s="45"/>
      <c r="B457" s="75" t="s">
        <v>847</v>
      </c>
      <c r="C457" s="131" t="str">
        <f>"Provision for civil works to convert Manual toll lanes to Mixed / Manual ETC lanes and Mixed / Manual ETC to Dedicated ETC (Incl signage) ("&amp; TEXT(F457,"## ### ###") &amp;")"</f>
        <v>Provision for civil works to convert Manual toll lanes to Mixed / Manual ETC lanes and Mixed / Manual ETC to Dedicated ETC (Incl signage) (1 800 000)</v>
      </c>
      <c r="D457" s="29" t="s">
        <v>351</v>
      </c>
      <c r="E457" s="266">
        <v>1</v>
      </c>
      <c r="F457" s="231">
        <v>1800000</v>
      </c>
      <c r="G457" s="76">
        <f t="shared" ref="G457" si="400">+E457*F457</f>
        <v>1800000</v>
      </c>
      <c r="H457" s="241"/>
      <c r="I457" s="242"/>
      <c r="J457" s="237"/>
      <c r="K457" s="238"/>
      <c r="L457" s="238"/>
      <c r="M457" s="238"/>
      <c r="N457" s="238"/>
      <c r="O457" s="238"/>
      <c r="P457" s="238"/>
      <c r="Q457" s="238"/>
      <c r="R457" s="238"/>
      <c r="S457" s="238"/>
      <c r="T457" s="238"/>
      <c r="U457" s="239">
        <f t="shared" ref="U457" si="401">G457/6</f>
        <v>300000</v>
      </c>
      <c r="V457" s="237"/>
      <c r="W457" s="238"/>
      <c r="X457" s="238"/>
      <c r="Y457" s="238"/>
      <c r="Z457" s="238"/>
      <c r="AA457" s="238"/>
      <c r="AB457" s="238"/>
      <c r="AC457" s="238"/>
      <c r="AD457" s="238"/>
      <c r="AE457" s="238"/>
      <c r="AF457" s="238"/>
      <c r="AG457" s="239">
        <f t="shared" ref="AG457" si="402">G457/6</f>
        <v>300000</v>
      </c>
      <c r="AH457" s="240"/>
      <c r="AI457" s="238"/>
      <c r="AJ457" s="238"/>
      <c r="AK457" s="238"/>
      <c r="AL457" s="238"/>
      <c r="AM457" s="238"/>
      <c r="AN457" s="238"/>
      <c r="AO457" s="238"/>
      <c r="AP457" s="238"/>
      <c r="AQ457" s="238"/>
      <c r="AR457" s="238"/>
      <c r="AS457" s="239">
        <f t="shared" ref="AS457" si="403">G457/6</f>
        <v>300000</v>
      </c>
      <c r="AT457" s="240"/>
      <c r="AU457" s="238"/>
      <c r="AV457" s="238"/>
      <c r="AW457" s="238"/>
      <c r="AX457" s="238"/>
      <c r="AY457" s="238"/>
      <c r="AZ457" s="238"/>
      <c r="BA457" s="238"/>
      <c r="BB457" s="238"/>
      <c r="BC457" s="238"/>
      <c r="BD457" s="238"/>
      <c r="BE457" s="239">
        <f t="shared" ref="BE457" si="404">G457/6</f>
        <v>300000</v>
      </c>
      <c r="BF457" s="240"/>
      <c r="BG457" s="238"/>
      <c r="BH457" s="238"/>
      <c r="BI457" s="238"/>
      <c r="BJ457" s="238"/>
      <c r="BK457" s="238"/>
      <c r="BL457" s="238"/>
      <c r="BM457" s="238"/>
      <c r="BN457" s="238"/>
      <c r="BO457" s="238"/>
      <c r="BP457" s="238"/>
      <c r="BQ457" s="239">
        <f t="shared" ref="BQ457" si="405">G457/6</f>
        <v>300000</v>
      </c>
      <c r="BR457" s="240"/>
      <c r="BS457" s="238"/>
      <c r="BT457" s="238"/>
      <c r="BU457" s="238"/>
      <c r="BV457" s="238"/>
      <c r="BW457" s="238"/>
      <c r="BX457" s="238"/>
      <c r="BY457" s="238"/>
      <c r="BZ457" s="238"/>
      <c r="CA457" s="238"/>
      <c r="CB457" s="238"/>
      <c r="CC457" s="239">
        <f t="shared" ref="CC457" si="406">G457-SUM(H457:CB457)</f>
        <v>300000</v>
      </c>
      <c r="CD457" s="41" t="s">
        <v>54</v>
      </c>
    </row>
    <row r="458" spans="1:82" ht="30">
      <c r="A458" s="45"/>
      <c r="B458" s="26" t="s">
        <v>848</v>
      </c>
      <c r="C458" s="27" t="str">
        <f>"Provision for civil works to convert manual Toll lanes to Mixed Manual / ETC lanes (Incl signage) - Overhead charges and Profit in respect of B-6010-a ("&amp; TEXT(F458,"###%") &amp; ")"</f>
        <v>Provision for civil works to convert manual Toll lanes to Mixed Manual / ETC lanes (Incl signage) - Overhead charges and Profit in respect of B-6010-a (%)</v>
      </c>
      <c r="D458" s="149" t="s">
        <v>353</v>
      </c>
      <c r="E458" s="337">
        <f>+G457</f>
        <v>1800000</v>
      </c>
      <c r="F458" s="356"/>
      <c r="G458" s="76">
        <f>+E458*F458</f>
        <v>0</v>
      </c>
      <c r="H458" s="241"/>
      <c r="I458" s="242"/>
      <c r="J458" s="237"/>
      <c r="K458" s="238"/>
      <c r="L458" s="238"/>
      <c r="M458" s="238"/>
      <c r="N458" s="238"/>
      <c r="O458" s="238"/>
      <c r="P458" s="238"/>
      <c r="Q458" s="238"/>
      <c r="R458" s="238"/>
      <c r="S458" s="238"/>
      <c r="T458" s="238"/>
      <c r="U458" s="239">
        <f>G458/6</f>
        <v>0</v>
      </c>
      <c r="V458" s="237"/>
      <c r="W458" s="238"/>
      <c r="X458" s="238"/>
      <c r="Y458" s="238"/>
      <c r="Z458" s="238"/>
      <c r="AA458" s="238"/>
      <c r="AB458" s="238"/>
      <c r="AC458" s="238"/>
      <c r="AD458" s="238"/>
      <c r="AE458" s="238"/>
      <c r="AF458" s="238"/>
      <c r="AG458" s="239">
        <f>G458/6</f>
        <v>0</v>
      </c>
      <c r="AH458" s="240"/>
      <c r="AI458" s="238"/>
      <c r="AJ458" s="238"/>
      <c r="AK458" s="238"/>
      <c r="AL458" s="238"/>
      <c r="AM458" s="238"/>
      <c r="AN458" s="238"/>
      <c r="AO458" s="238"/>
      <c r="AP458" s="238"/>
      <c r="AQ458" s="238"/>
      <c r="AR458" s="238"/>
      <c r="AS458" s="239">
        <f>G458/6</f>
        <v>0</v>
      </c>
      <c r="AT458" s="240"/>
      <c r="AU458" s="238"/>
      <c r="AV458" s="238"/>
      <c r="AW458" s="238"/>
      <c r="AX458" s="238"/>
      <c r="AY458" s="238"/>
      <c r="AZ458" s="238"/>
      <c r="BA458" s="238"/>
      <c r="BB458" s="238"/>
      <c r="BC458" s="238"/>
      <c r="BD458" s="238"/>
      <c r="BE458" s="239">
        <f>G458/6</f>
        <v>0</v>
      </c>
      <c r="BF458" s="240"/>
      <c r="BG458" s="238"/>
      <c r="BH458" s="238"/>
      <c r="BI458" s="238"/>
      <c r="BJ458" s="238"/>
      <c r="BK458" s="238"/>
      <c r="BL458" s="238"/>
      <c r="BM458" s="238"/>
      <c r="BN458" s="238"/>
      <c r="BO458" s="238"/>
      <c r="BP458" s="238"/>
      <c r="BQ458" s="239">
        <f>G458/6</f>
        <v>0</v>
      </c>
      <c r="BR458" s="240"/>
      <c r="BS458" s="238"/>
      <c r="BT458" s="238"/>
      <c r="BU458" s="238"/>
      <c r="BV458" s="238"/>
      <c r="BW458" s="238"/>
      <c r="BX458" s="238"/>
      <c r="BY458" s="238"/>
      <c r="BZ458" s="238"/>
      <c r="CA458" s="238"/>
      <c r="CB458" s="238"/>
      <c r="CC458" s="239">
        <f>G458-SUM(H458:CB458)</f>
        <v>0</v>
      </c>
      <c r="CD458" s="41" t="s">
        <v>54</v>
      </c>
    </row>
    <row r="459" spans="1:82" ht="15">
      <c r="A459" s="45"/>
      <c r="B459" s="75" t="s">
        <v>849</v>
      </c>
      <c r="C459" s="131" t="str">
        <f>"Provision for the upgrade of the plaza to the new SANRAL Brand ("&amp; TEXT(F459,"### ###") &amp;")"</f>
        <v>Provision for the upgrade of the plaza to the new SANRAL Brand (360 000)</v>
      </c>
      <c r="D459" s="29" t="s">
        <v>351</v>
      </c>
      <c r="E459" s="266">
        <v>1</v>
      </c>
      <c r="F459" s="231">
        <v>360000</v>
      </c>
      <c r="G459" s="76">
        <f t="shared" ref="G459" si="407">+E459*F459</f>
        <v>360000</v>
      </c>
      <c r="H459" s="241"/>
      <c r="I459" s="242"/>
      <c r="J459" s="237"/>
      <c r="K459" s="238"/>
      <c r="L459" s="238"/>
      <c r="M459" s="238"/>
      <c r="N459" s="238"/>
      <c r="O459" s="238"/>
      <c r="P459" s="238"/>
      <c r="Q459" s="238"/>
      <c r="R459" s="238"/>
      <c r="S459" s="238"/>
      <c r="T459" s="238"/>
      <c r="U459" s="239">
        <f t="shared" ref="U459" si="408">G459/6</f>
        <v>60000</v>
      </c>
      <c r="V459" s="237"/>
      <c r="W459" s="238"/>
      <c r="X459" s="238"/>
      <c r="Y459" s="238"/>
      <c r="Z459" s="238"/>
      <c r="AA459" s="238"/>
      <c r="AB459" s="238"/>
      <c r="AC459" s="238"/>
      <c r="AD459" s="238"/>
      <c r="AE459" s="238"/>
      <c r="AF459" s="238"/>
      <c r="AG459" s="239">
        <f t="shared" ref="AG459" si="409">G459/6</f>
        <v>60000</v>
      </c>
      <c r="AH459" s="240"/>
      <c r="AI459" s="238"/>
      <c r="AJ459" s="238"/>
      <c r="AK459" s="238"/>
      <c r="AL459" s="238"/>
      <c r="AM459" s="238"/>
      <c r="AN459" s="238"/>
      <c r="AO459" s="238"/>
      <c r="AP459" s="238"/>
      <c r="AQ459" s="238"/>
      <c r="AR459" s="238"/>
      <c r="AS459" s="239">
        <f t="shared" ref="AS459" si="410">G459/6</f>
        <v>60000</v>
      </c>
      <c r="AT459" s="240"/>
      <c r="AU459" s="238"/>
      <c r="AV459" s="238"/>
      <c r="AW459" s="238"/>
      <c r="AX459" s="238"/>
      <c r="AY459" s="238"/>
      <c r="AZ459" s="238"/>
      <c r="BA459" s="238"/>
      <c r="BB459" s="238"/>
      <c r="BC459" s="238"/>
      <c r="BD459" s="238"/>
      <c r="BE459" s="239">
        <f t="shared" ref="BE459" si="411">G459/6</f>
        <v>60000</v>
      </c>
      <c r="BF459" s="240"/>
      <c r="BG459" s="238"/>
      <c r="BH459" s="238"/>
      <c r="BI459" s="238"/>
      <c r="BJ459" s="238"/>
      <c r="BK459" s="238"/>
      <c r="BL459" s="238"/>
      <c r="BM459" s="238"/>
      <c r="BN459" s="238"/>
      <c r="BO459" s="238"/>
      <c r="BP459" s="238"/>
      <c r="BQ459" s="239">
        <f t="shared" ref="BQ459" si="412">G459/6</f>
        <v>60000</v>
      </c>
      <c r="BR459" s="240"/>
      <c r="BS459" s="238"/>
      <c r="BT459" s="238"/>
      <c r="BU459" s="238"/>
      <c r="BV459" s="238"/>
      <c r="BW459" s="238"/>
      <c r="BX459" s="238"/>
      <c r="BY459" s="238"/>
      <c r="BZ459" s="238"/>
      <c r="CA459" s="238"/>
      <c r="CB459" s="238"/>
      <c r="CC459" s="239">
        <f t="shared" ref="CC459" si="413">G459-SUM(H459:CB459)</f>
        <v>60000</v>
      </c>
      <c r="CD459" s="41" t="s">
        <v>54</v>
      </c>
    </row>
    <row r="460" spans="1:82" ht="31" customHeight="1">
      <c r="A460" s="45"/>
      <c r="B460" s="26" t="s">
        <v>850</v>
      </c>
      <c r="C460" s="27" t="str">
        <f>"Provision for the upgrade of the plaza to the new SANRAL Brand - Overhead charges and Profit in respect of B-6011-a ("&amp; TEXT(F460,"###%") &amp; ")"</f>
        <v>Provision for the upgrade of the plaza to the new SANRAL Brand - Overhead charges and Profit in respect of B-6011-a (%)</v>
      </c>
      <c r="D460" s="149" t="s">
        <v>353</v>
      </c>
      <c r="E460" s="337">
        <f>+G459</f>
        <v>360000</v>
      </c>
      <c r="F460" s="356"/>
      <c r="G460" s="76">
        <f>+E460*F460</f>
        <v>0</v>
      </c>
      <c r="H460" s="241"/>
      <c r="I460" s="242"/>
      <c r="J460" s="237"/>
      <c r="K460" s="238"/>
      <c r="L460" s="238"/>
      <c r="M460" s="238"/>
      <c r="N460" s="238"/>
      <c r="O460" s="238"/>
      <c r="P460" s="238"/>
      <c r="Q460" s="238"/>
      <c r="R460" s="238"/>
      <c r="S460" s="238"/>
      <c r="T460" s="238"/>
      <c r="U460" s="239">
        <f>G460/6</f>
        <v>0</v>
      </c>
      <c r="V460" s="237"/>
      <c r="W460" s="238"/>
      <c r="X460" s="238"/>
      <c r="Y460" s="238"/>
      <c r="Z460" s="238"/>
      <c r="AA460" s="238"/>
      <c r="AB460" s="238"/>
      <c r="AC460" s="238"/>
      <c r="AD460" s="238"/>
      <c r="AE460" s="238"/>
      <c r="AF460" s="238"/>
      <c r="AG460" s="239">
        <f>G460/6</f>
        <v>0</v>
      </c>
      <c r="AH460" s="240"/>
      <c r="AI460" s="238"/>
      <c r="AJ460" s="238"/>
      <c r="AK460" s="238"/>
      <c r="AL460" s="238"/>
      <c r="AM460" s="238"/>
      <c r="AN460" s="238"/>
      <c r="AO460" s="238"/>
      <c r="AP460" s="238"/>
      <c r="AQ460" s="238"/>
      <c r="AR460" s="238"/>
      <c r="AS460" s="239">
        <f>G460/6</f>
        <v>0</v>
      </c>
      <c r="AT460" s="240"/>
      <c r="AU460" s="238"/>
      <c r="AV460" s="238"/>
      <c r="AW460" s="238"/>
      <c r="AX460" s="238"/>
      <c r="AY460" s="238"/>
      <c r="AZ460" s="238"/>
      <c r="BA460" s="238"/>
      <c r="BB460" s="238"/>
      <c r="BC460" s="238"/>
      <c r="BD460" s="238"/>
      <c r="BE460" s="239">
        <f>G460/6</f>
        <v>0</v>
      </c>
      <c r="BF460" s="240"/>
      <c r="BG460" s="238"/>
      <c r="BH460" s="238"/>
      <c r="BI460" s="238"/>
      <c r="BJ460" s="238"/>
      <c r="BK460" s="238"/>
      <c r="BL460" s="238"/>
      <c r="BM460" s="238"/>
      <c r="BN460" s="238"/>
      <c r="BO460" s="238"/>
      <c r="BP460" s="238"/>
      <c r="BQ460" s="239">
        <f>G460/6</f>
        <v>0</v>
      </c>
      <c r="BR460" s="240"/>
      <c r="BS460" s="238"/>
      <c r="BT460" s="238"/>
      <c r="BU460" s="238"/>
      <c r="BV460" s="238"/>
      <c r="BW460" s="238"/>
      <c r="BX460" s="238"/>
      <c r="BY460" s="238"/>
      <c r="BZ460" s="238"/>
      <c r="CA460" s="238"/>
      <c r="CB460" s="238"/>
      <c r="CC460" s="239">
        <f>G460-SUM(H460:CB460)</f>
        <v>0</v>
      </c>
      <c r="CD460" s="41" t="s">
        <v>54</v>
      </c>
    </row>
    <row r="461" spans="1:82" ht="15">
      <c r="A461" s="45"/>
      <c r="B461" s="75" t="s">
        <v>851</v>
      </c>
      <c r="C461" s="131" t="str">
        <f>"Provision for the Upgrade / Replacement of Electrical Equipment to Energy Saving Equipment(s) ("&amp; TEXT(F461,"## ### ###") &amp;")"</f>
        <v>Provision for the Upgrade / Replacement of Electrical Equipment to Energy Saving Equipment(s) (3 420 500)</v>
      </c>
      <c r="D461" s="29" t="s">
        <v>351</v>
      </c>
      <c r="E461" s="266">
        <v>1</v>
      </c>
      <c r="F461" s="231">
        <v>3420500</v>
      </c>
      <c r="G461" s="76">
        <f t="shared" ref="G461" si="414">+E461*F461</f>
        <v>3420500</v>
      </c>
      <c r="H461" s="241"/>
      <c r="I461" s="242"/>
      <c r="J461" s="237"/>
      <c r="K461" s="238"/>
      <c r="L461" s="238"/>
      <c r="M461" s="238"/>
      <c r="N461" s="238"/>
      <c r="O461" s="238"/>
      <c r="P461" s="238"/>
      <c r="Q461" s="238"/>
      <c r="R461" s="238"/>
      <c r="S461" s="238"/>
      <c r="T461" s="238"/>
      <c r="U461" s="239">
        <f t="shared" ref="U461" si="415">G461/6</f>
        <v>570083.32999999996</v>
      </c>
      <c r="V461" s="237"/>
      <c r="W461" s="238"/>
      <c r="X461" s="238"/>
      <c r="Y461" s="238"/>
      <c r="Z461" s="238"/>
      <c r="AA461" s="238"/>
      <c r="AB461" s="238"/>
      <c r="AC461" s="238"/>
      <c r="AD461" s="238"/>
      <c r="AE461" s="238"/>
      <c r="AF461" s="238"/>
      <c r="AG461" s="239">
        <f t="shared" ref="AG461" si="416">G461/6</f>
        <v>570083.32999999996</v>
      </c>
      <c r="AH461" s="240"/>
      <c r="AI461" s="238"/>
      <c r="AJ461" s="238"/>
      <c r="AK461" s="238"/>
      <c r="AL461" s="238"/>
      <c r="AM461" s="238"/>
      <c r="AN461" s="238"/>
      <c r="AO461" s="238"/>
      <c r="AP461" s="238"/>
      <c r="AQ461" s="238"/>
      <c r="AR461" s="238"/>
      <c r="AS461" s="239">
        <f t="shared" ref="AS461" si="417">G461/6</f>
        <v>570083.32999999996</v>
      </c>
      <c r="AT461" s="240"/>
      <c r="AU461" s="238"/>
      <c r="AV461" s="238"/>
      <c r="AW461" s="238"/>
      <c r="AX461" s="238"/>
      <c r="AY461" s="238"/>
      <c r="AZ461" s="238"/>
      <c r="BA461" s="238"/>
      <c r="BB461" s="238"/>
      <c r="BC461" s="238"/>
      <c r="BD461" s="238"/>
      <c r="BE461" s="239">
        <f t="shared" ref="BE461" si="418">G461/6</f>
        <v>570083.32999999996</v>
      </c>
      <c r="BF461" s="240"/>
      <c r="BG461" s="238"/>
      <c r="BH461" s="238"/>
      <c r="BI461" s="238"/>
      <c r="BJ461" s="238"/>
      <c r="BK461" s="238"/>
      <c r="BL461" s="238"/>
      <c r="BM461" s="238"/>
      <c r="BN461" s="238"/>
      <c r="BO461" s="238"/>
      <c r="BP461" s="238"/>
      <c r="BQ461" s="239">
        <f t="shared" ref="BQ461" si="419">G461/6</f>
        <v>570083.32999999996</v>
      </c>
      <c r="BR461" s="240"/>
      <c r="BS461" s="238"/>
      <c r="BT461" s="238"/>
      <c r="BU461" s="238"/>
      <c r="BV461" s="238"/>
      <c r="BW461" s="238"/>
      <c r="BX461" s="238"/>
      <c r="BY461" s="238"/>
      <c r="BZ461" s="238"/>
      <c r="CA461" s="238"/>
      <c r="CB461" s="238"/>
      <c r="CC461" s="239">
        <f t="shared" ref="CC461" si="420">G461-SUM(H461:CB461)</f>
        <v>570083.35</v>
      </c>
      <c r="CD461" s="41" t="s">
        <v>54</v>
      </c>
    </row>
    <row r="462" spans="1:82" ht="30">
      <c r="A462" s="45"/>
      <c r="B462" s="26" t="s">
        <v>852</v>
      </c>
      <c r="C462" s="27" t="str">
        <f>"Provision for the Upgrade / Replacement of Electrical Equipment to Energy Saving Equipment(s) - Overhead Charges and profit in respect of B-6012-a ("&amp; TEXT(F462,"###%") &amp; ")"</f>
        <v>Provision for the Upgrade / Replacement of Electrical Equipment to Energy Saving Equipment(s) - Overhead Charges and profit in respect of B-6012-a (%)</v>
      </c>
      <c r="D462" s="149" t="s">
        <v>353</v>
      </c>
      <c r="E462" s="337">
        <f>+G461</f>
        <v>3420500</v>
      </c>
      <c r="F462" s="356"/>
      <c r="G462" s="76">
        <f>+E462*F462</f>
        <v>0</v>
      </c>
      <c r="H462" s="241"/>
      <c r="I462" s="242"/>
      <c r="J462" s="237"/>
      <c r="K462" s="238"/>
      <c r="L462" s="238"/>
      <c r="M462" s="238"/>
      <c r="N462" s="238"/>
      <c r="O462" s="238"/>
      <c r="P462" s="238"/>
      <c r="Q462" s="238"/>
      <c r="R462" s="238"/>
      <c r="S462" s="238"/>
      <c r="T462" s="238"/>
      <c r="U462" s="239">
        <f>G462/6</f>
        <v>0</v>
      </c>
      <c r="V462" s="237"/>
      <c r="W462" s="238"/>
      <c r="X462" s="238"/>
      <c r="Y462" s="238"/>
      <c r="Z462" s="238"/>
      <c r="AA462" s="238"/>
      <c r="AB462" s="238"/>
      <c r="AC462" s="238"/>
      <c r="AD462" s="238"/>
      <c r="AE462" s="238"/>
      <c r="AF462" s="238"/>
      <c r="AG462" s="239">
        <f>G462/6</f>
        <v>0</v>
      </c>
      <c r="AH462" s="240"/>
      <c r="AI462" s="238"/>
      <c r="AJ462" s="238"/>
      <c r="AK462" s="238"/>
      <c r="AL462" s="238"/>
      <c r="AM462" s="238"/>
      <c r="AN462" s="238"/>
      <c r="AO462" s="238"/>
      <c r="AP462" s="238"/>
      <c r="AQ462" s="238"/>
      <c r="AR462" s="238"/>
      <c r="AS462" s="239">
        <f>G462/6</f>
        <v>0</v>
      </c>
      <c r="AT462" s="240"/>
      <c r="AU462" s="238"/>
      <c r="AV462" s="238"/>
      <c r="AW462" s="238"/>
      <c r="AX462" s="238"/>
      <c r="AY462" s="238"/>
      <c r="AZ462" s="238"/>
      <c r="BA462" s="238"/>
      <c r="BB462" s="238"/>
      <c r="BC462" s="238"/>
      <c r="BD462" s="238"/>
      <c r="BE462" s="239">
        <f>G462/6</f>
        <v>0</v>
      </c>
      <c r="BF462" s="240"/>
      <c r="BG462" s="238"/>
      <c r="BH462" s="238"/>
      <c r="BI462" s="238"/>
      <c r="BJ462" s="238"/>
      <c r="BK462" s="238"/>
      <c r="BL462" s="238"/>
      <c r="BM462" s="238"/>
      <c r="BN462" s="238"/>
      <c r="BO462" s="238"/>
      <c r="BP462" s="238"/>
      <c r="BQ462" s="239">
        <f>G462/6</f>
        <v>0</v>
      </c>
      <c r="BR462" s="240"/>
      <c r="BS462" s="238"/>
      <c r="BT462" s="238"/>
      <c r="BU462" s="238"/>
      <c r="BV462" s="238"/>
      <c r="BW462" s="238"/>
      <c r="BX462" s="238"/>
      <c r="BY462" s="238"/>
      <c r="BZ462" s="238"/>
      <c r="CA462" s="238"/>
      <c r="CB462" s="238"/>
      <c r="CC462" s="239">
        <f>G462-SUM(H462:CB462)</f>
        <v>0</v>
      </c>
      <c r="CD462" s="41" t="s">
        <v>54</v>
      </c>
    </row>
    <row r="463" spans="1:82" ht="15">
      <c r="A463" s="45"/>
      <c r="B463" s="180" t="s">
        <v>853</v>
      </c>
      <c r="C463" s="181" t="str">
        <f>"Provision for the upgrade to Security Toll Booths ("&amp; TEXT(F463,"## ### ###") &amp;")"</f>
        <v>Provision for the upgrade to Security Toll Booths ()</v>
      </c>
      <c r="D463" s="182" t="s">
        <v>351</v>
      </c>
      <c r="E463" s="329">
        <v>0</v>
      </c>
      <c r="F463" s="236"/>
      <c r="G463" s="178">
        <f t="shared" ref="G463" si="421">+E463*F463</f>
        <v>0</v>
      </c>
      <c r="H463" s="241"/>
      <c r="I463" s="242"/>
      <c r="J463" s="237"/>
      <c r="K463" s="238"/>
      <c r="L463" s="238"/>
      <c r="M463" s="238"/>
      <c r="N463" s="238"/>
      <c r="O463" s="238"/>
      <c r="P463" s="238"/>
      <c r="Q463" s="238"/>
      <c r="R463" s="238"/>
      <c r="S463" s="238"/>
      <c r="T463" s="238"/>
      <c r="U463" s="239">
        <f t="shared" ref="U463" si="422">G463/6</f>
        <v>0</v>
      </c>
      <c r="V463" s="237"/>
      <c r="W463" s="238"/>
      <c r="X463" s="238"/>
      <c r="Y463" s="238"/>
      <c r="Z463" s="238"/>
      <c r="AA463" s="238"/>
      <c r="AB463" s="238"/>
      <c r="AC463" s="238"/>
      <c r="AD463" s="238"/>
      <c r="AE463" s="238"/>
      <c r="AF463" s="238"/>
      <c r="AG463" s="239">
        <f t="shared" ref="AG463" si="423">G463/6</f>
        <v>0</v>
      </c>
      <c r="AH463" s="240"/>
      <c r="AI463" s="238"/>
      <c r="AJ463" s="238"/>
      <c r="AK463" s="238"/>
      <c r="AL463" s="238"/>
      <c r="AM463" s="238"/>
      <c r="AN463" s="238"/>
      <c r="AO463" s="238"/>
      <c r="AP463" s="238"/>
      <c r="AQ463" s="238"/>
      <c r="AR463" s="238"/>
      <c r="AS463" s="239">
        <f t="shared" ref="AS463" si="424">G463/6</f>
        <v>0</v>
      </c>
      <c r="AT463" s="240"/>
      <c r="AU463" s="238"/>
      <c r="AV463" s="238"/>
      <c r="AW463" s="238"/>
      <c r="AX463" s="238"/>
      <c r="AY463" s="238"/>
      <c r="AZ463" s="238"/>
      <c r="BA463" s="238"/>
      <c r="BB463" s="238"/>
      <c r="BC463" s="238"/>
      <c r="BD463" s="238"/>
      <c r="BE463" s="239">
        <f t="shared" ref="BE463" si="425">G463/6</f>
        <v>0</v>
      </c>
      <c r="BF463" s="240"/>
      <c r="BG463" s="238"/>
      <c r="BH463" s="238"/>
      <c r="BI463" s="238"/>
      <c r="BJ463" s="238"/>
      <c r="BK463" s="238"/>
      <c r="BL463" s="238"/>
      <c r="BM463" s="238"/>
      <c r="BN463" s="238"/>
      <c r="BO463" s="238"/>
      <c r="BP463" s="238"/>
      <c r="BQ463" s="239">
        <f t="shared" ref="BQ463" si="426">G463/6</f>
        <v>0</v>
      </c>
      <c r="BR463" s="240"/>
      <c r="BS463" s="238"/>
      <c r="BT463" s="238"/>
      <c r="BU463" s="238"/>
      <c r="BV463" s="238"/>
      <c r="BW463" s="238"/>
      <c r="BX463" s="238"/>
      <c r="BY463" s="238"/>
      <c r="BZ463" s="238"/>
      <c r="CA463" s="238"/>
      <c r="CB463" s="238"/>
      <c r="CC463" s="239">
        <f t="shared" ref="CC463" si="427">G463-SUM(H463:CB463)</f>
        <v>0</v>
      </c>
      <c r="CD463" s="41" t="s">
        <v>54</v>
      </c>
    </row>
    <row r="464" spans="1:82" ht="15">
      <c r="A464" s="45"/>
      <c r="B464" s="342" t="s">
        <v>854</v>
      </c>
      <c r="C464" s="343" t="str">
        <f>"Provision for the upgrade to Security Toll Booths - Overhead charges and Profit in respect of B-6013-a ("&amp; TEXT(F464,"###%") &amp; ")"</f>
        <v>Provision for the upgrade to Security Toll Booths - Overhead charges and Profit in respect of B-6013-a (%)</v>
      </c>
      <c r="D464" s="344" t="s">
        <v>353</v>
      </c>
      <c r="E464" s="345">
        <f>+G463</f>
        <v>0</v>
      </c>
      <c r="F464" s="357"/>
      <c r="G464" s="178">
        <f>+E464*F464</f>
        <v>0</v>
      </c>
      <c r="H464" s="241"/>
      <c r="I464" s="242"/>
      <c r="J464" s="237"/>
      <c r="K464" s="238"/>
      <c r="L464" s="238"/>
      <c r="M464" s="238"/>
      <c r="N464" s="238"/>
      <c r="O464" s="238"/>
      <c r="P464" s="238"/>
      <c r="Q464" s="238"/>
      <c r="R464" s="238"/>
      <c r="S464" s="238"/>
      <c r="T464" s="238"/>
      <c r="U464" s="239">
        <f>G464/6</f>
        <v>0</v>
      </c>
      <c r="V464" s="237"/>
      <c r="W464" s="238"/>
      <c r="X464" s="238"/>
      <c r="Y464" s="238"/>
      <c r="Z464" s="238"/>
      <c r="AA464" s="238"/>
      <c r="AB464" s="238"/>
      <c r="AC464" s="238"/>
      <c r="AD464" s="238"/>
      <c r="AE464" s="238"/>
      <c r="AF464" s="238"/>
      <c r="AG464" s="239">
        <f>G464/6</f>
        <v>0</v>
      </c>
      <c r="AH464" s="240"/>
      <c r="AI464" s="238"/>
      <c r="AJ464" s="238"/>
      <c r="AK464" s="238"/>
      <c r="AL464" s="238"/>
      <c r="AM464" s="238"/>
      <c r="AN464" s="238"/>
      <c r="AO464" s="238"/>
      <c r="AP464" s="238"/>
      <c r="AQ464" s="238"/>
      <c r="AR464" s="238"/>
      <c r="AS464" s="239">
        <f>G464/6</f>
        <v>0</v>
      </c>
      <c r="AT464" s="240"/>
      <c r="AU464" s="238"/>
      <c r="AV464" s="238"/>
      <c r="AW464" s="238"/>
      <c r="AX464" s="238"/>
      <c r="AY464" s="238"/>
      <c r="AZ464" s="238"/>
      <c r="BA464" s="238"/>
      <c r="BB464" s="238"/>
      <c r="BC464" s="238"/>
      <c r="BD464" s="238"/>
      <c r="BE464" s="239">
        <f>G464/6</f>
        <v>0</v>
      </c>
      <c r="BF464" s="240"/>
      <c r="BG464" s="238"/>
      <c r="BH464" s="238"/>
      <c r="BI464" s="238"/>
      <c r="BJ464" s="238"/>
      <c r="BK464" s="238"/>
      <c r="BL464" s="238"/>
      <c r="BM464" s="238"/>
      <c r="BN464" s="238"/>
      <c r="BO464" s="238"/>
      <c r="BP464" s="238"/>
      <c r="BQ464" s="239">
        <f>G464/6</f>
        <v>0</v>
      </c>
      <c r="BR464" s="240"/>
      <c r="BS464" s="238"/>
      <c r="BT464" s="238"/>
      <c r="BU464" s="238"/>
      <c r="BV464" s="238"/>
      <c r="BW464" s="238"/>
      <c r="BX464" s="238"/>
      <c r="BY464" s="238"/>
      <c r="BZ464" s="238"/>
      <c r="CA464" s="238"/>
      <c r="CB464" s="238"/>
      <c r="CC464" s="239">
        <f>G464-SUM(H464:CB464)</f>
        <v>0</v>
      </c>
      <c r="CD464" s="41" t="s">
        <v>54</v>
      </c>
    </row>
    <row r="465" spans="1:82" ht="30">
      <c r="A465" s="45"/>
      <c r="B465" s="75" t="s">
        <v>855</v>
      </c>
      <c r="C465" s="131" t="str">
        <f>"Nominated Subcontract DB Works and Services (including Provisional Sums and allowances in the Nominated Subcontract ("&amp; TEXT(F465,"## ### ###") &amp;")"</f>
        <v>Nominated Subcontract DB Works and Services (including Provisional Sums and allowances in the Nominated Subcontract (38 300 000)</v>
      </c>
      <c r="D465" s="29" t="s">
        <v>351</v>
      </c>
      <c r="E465" s="266">
        <v>1</v>
      </c>
      <c r="F465" s="231">
        <v>38300000</v>
      </c>
      <c r="G465" s="76">
        <f>+E465*F465</f>
        <v>38300000</v>
      </c>
      <c r="H465" s="241"/>
      <c r="I465" s="242"/>
      <c r="J465" s="237"/>
      <c r="K465" s="238"/>
      <c r="L465" s="238"/>
      <c r="M465" s="238"/>
      <c r="N465" s="238"/>
      <c r="O465" s="238"/>
      <c r="P465" s="238"/>
      <c r="Q465" s="238"/>
      <c r="R465" s="238"/>
      <c r="S465" s="238"/>
      <c r="T465" s="238"/>
      <c r="U465" s="239">
        <f t="shared" ref="U465" si="428">G465/6</f>
        <v>6383333.3300000001</v>
      </c>
      <c r="V465" s="237"/>
      <c r="W465" s="238"/>
      <c r="X465" s="238"/>
      <c r="Y465" s="238"/>
      <c r="Z465" s="238"/>
      <c r="AA465" s="238"/>
      <c r="AB465" s="238"/>
      <c r="AC465" s="238"/>
      <c r="AD465" s="238"/>
      <c r="AE465" s="238"/>
      <c r="AF465" s="238"/>
      <c r="AG465" s="239">
        <f t="shared" ref="AG465" si="429">G465/6</f>
        <v>6383333.3300000001</v>
      </c>
      <c r="AH465" s="240"/>
      <c r="AI465" s="238"/>
      <c r="AJ465" s="238"/>
      <c r="AK465" s="238"/>
      <c r="AL465" s="238"/>
      <c r="AM465" s="238"/>
      <c r="AN465" s="238"/>
      <c r="AO465" s="238"/>
      <c r="AP465" s="238"/>
      <c r="AQ465" s="238"/>
      <c r="AR465" s="238"/>
      <c r="AS465" s="239">
        <f t="shared" ref="AS465" si="430">G465/6</f>
        <v>6383333.3300000001</v>
      </c>
      <c r="AT465" s="240"/>
      <c r="AU465" s="238"/>
      <c r="AV465" s="238"/>
      <c r="AW465" s="238"/>
      <c r="AX465" s="238"/>
      <c r="AY465" s="238"/>
      <c r="AZ465" s="238"/>
      <c r="BA465" s="238"/>
      <c r="BB465" s="238"/>
      <c r="BC465" s="238"/>
      <c r="BD465" s="238"/>
      <c r="BE465" s="239">
        <f t="shared" ref="BE465" si="431">G465/6</f>
        <v>6383333.3300000001</v>
      </c>
      <c r="BF465" s="240"/>
      <c r="BG465" s="238"/>
      <c r="BH465" s="238"/>
      <c r="BI465" s="238"/>
      <c r="BJ465" s="238"/>
      <c r="BK465" s="238"/>
      <c r="BL465" s="238"/>
      <c r="BM465" s="238"/>
      <c r="BN465" s="238"/>
      <c r="BO465" s="238"/>
      <c r="BP465" s="238"/>
      <c r="BQ465" s="239">
        <f t="shared" ref="BQ465" si="432">G465/6</f>
        <v>6383333.3300000001</v>
      </c>
      <c r="BR465" s="240"/>
      <c r="BS465" s="238"/>
      <c r="BT465" s="238"/>
      <c r="BU465" s="238"/>
      <c r="BV465" s="238"/>
      <c r="BW465" s="238"/>
      <c r="BX465" s="238"/>
      <c r="BY465" s="238"/>
      <c r="BZ465" s="238"/>
      <c r="CA465" s="238"/>
      <c r="CB465" s="238"/>
      <c r="CC465" s="239">
        <f t="shared" ref="CC465" si="433">G465-SUM(H465:CB465)</f>
        <v>6383333.3499999996</v>
      </c>
      <c r="CD465" s="41" t="s">
        <v>54</v>
      </c>
    </row>
    <row r="466" spans="1:82" ht="15">
      <c r="A466" s="179"/>
      <c r="B466" s="351" t="s">
        <v>856</v>
      </c>
      <c r="C466" s="184" t="str">
        <f>"Nominated Subcontract DB Works and Services - Overhead charges and Profit in respect of B-6014-a ("&amp; TEXT(F466,"###%") &amp; ")"</f>
        <v>Nominated Subcontract DB Works and Services - Overhead charges and Profit in respect of B-6014-a (%)</v>
      </c>
      <c r="D466" s="149" t="s">
        <v>353</v>
      </c>
      <c r="E466" s="337">
        <f>+G465</f>
        <v>38300000</v>
      </c>
      <c r="F466" s="356"/>
      <c r="G466" s="76">
        <f>+E466*F466</f>
        <v>0</v>
      </c>
      <c r="H466" s="241"/>
      <c r="I466" s="242"/>
      <c r="J466" s="237"/>
      <c r="K466" s="238"/>
      <c r="L466" s="238"/>
      <c r="M466" s="238"/>
      <c r="N466" s="238"/>
      <c r="O466" s="238"/>
      <c r="P466" s="238"/>
      <c r="Q466" s="238"/>
      <c r="R466" s="238"/>
      <c r="S466" s="238"/>
      <c r="T466" s="238"/>
      <c r="U466" s="239">
        <f>G466/6</f>
        <v>0</v>
      </c>
      <c r="V466" s="237"/>
      <c r="W466" s="238"/>
      <c r="X466" s="238"/>
      <c r="Y466" s="238"/>
      <c r="Z466" s="238"/>
      <c r="AA466" s="238"/>
      <c r="AB466" s="238"/>
      <c r="AC466" s="238"/>
      <c r="AD466" s="238"/>
      <c r="AE466" s="238"/>
      <c r="AF466" s="238"/>
      <c r="AG466" s="239">
        <f>G466/6</f>
        <v>0</v>
      </c>
      <c r="AH466" s="240"/>
      <c r="AI466" s="238"/>
      <c r="AJ466" s="238"/>
      <c r="AK466" s="238"/>
      <c r="AL466" s="238"/>
      <c r="AM466" s="238"/>
      <c r="AN466" s="238"/>
      <c r="AO466" s="238"/>
      <c r="AP466" s="238"/>
      <c r="AQ466" s="238"/>
      <c r="AR466" s="238"/>
      <c r="AS466" s="239">
        <f>G466/6</f>
        <v>0</v>
      </c>
      <c r="AT466" s="240"/>
      <c r="AU466" s="238"/>
      <c r="AV466" s="238"/>
      <c r="AW466" s="238"/>
      <c r="AX466" s="238"/>
      <c r="AY466" s="238"/>
      <c r="AZ466" s="238"/>
      <c r="BA466" s="238"/>
      <c r="BB466" s="238"/>
      <c r="BC466" s="238"/>
      <c r="BD466" s="238"/>
      <c r="BE466" s="239">
        <f>G466/6</f>
        <v>0</v>
      </c>
      <c r="BF466" s="240"/>
      <c r="BG466" s="238"/>
      <c r="BH466" s="238"/>
      <c r="BI466" s="238"/>
      <c r="BJ466" s="238"/>
      <c r="BK466" s="238"/>
      <c r="BL466" s="238"/>
      <c r="BM466" s="238"/>
      <c r="BN466" s="238"/>
      <c r="BO466" s="238"/>
      <c r="BP466" s="238"/>
      <c r="BQ466" s="239">
        <f>G466/6</f>
        <v>0</v>
      </c>
      <c r="BR466" s="240"/>
      <c r="BS466" s="238"/>
      <c r="BT466" s="238"/>
      <c r="BU466" s="238"/>
      <c r="BV466" s="238"/>
      <c r="BW466" s="238"/>
      <c r="BX466" s="238"/>
      <c r="BY466" s="238"/>
      <c r="BZ466" s="238"/>
      <c r="CA466" s="238"/>
      <c r="CB466" s="238"/>
      <c r="CC466" s="170">
        <f>G466-SUM(H466:CB466)</f>
        <v>0</v>
      </c>
      <c r="CD466" s="41" t="s">
        <v>54</v>
      </c>
    </row>
    <row r="467" spans="1:82" ht="15">
      <c r="A467" s="45"/>
      <c r="B467" s="160"/>
      <c r="C467" s="161"/>
      <c r="D467" s="162" t="s">
        <v>428</v>
      </c>
      <c r="E467" s="331"/>
      <c r="F467" s="163"/>
      <c r="G467" s="164"/>
      <c r="H467" s="165"/>
      <c r="I467" s="165"/>
      <c r="J467" s="165"/>
      <c r="K467" s="165"/>
      <c r="L467" s="165"/>
      <c r="M467" s="165"/>
      <c r="N467" s="165"/>
      <c r="O467" s="165"/>
      <c r="P467" s="165"/>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c r="BA467" s="165"/>
      <c r="BB467" s="165"/>
      <c r="BC467" s="165"/>
      <c r="BD467" s="165"/>
      <c r="BE467" s="165"/>
      <c r="BF467" s="165"/>
      <c r="BG467" s="165"/>
      <c r="BH467" s="165"/>
      <c r="BI467" s="165"/>
      <c r="BJ467" s="165"/>
      <c r="BK467" s="165"/>
      <c r="BL467" s="165"/>
      <c r="BM467" s="165"/>
      <c r="BN467" s="165"/>
      <c r="BO467" s="165"/>
      <c r="BP467" s="165"/>
      <c r="BQ467" s="165"/>
      <c r="BR467" s="165"/>
      <c r="BS467" s="165"/>
      <c r="BT467" s="165"/>
      <c r="BU467" s="165"/>
      <c r="BV467" s="165"/>
      <c r="BW467" s="165"/>
      <c r="BX467" s="165"/>
      <c r="BY467" s="165"/>
      <c r="BZ467" s="165"/>
      <c r="CA467" s="165"/>
      <c r="CB467" s="165"/>
      <c r="CC467" s="165"/>
      <c r="CD467" s="41"/>
    </row>
    <row r="468" spans="1:82" ht="15">
      <c r="A468" s="45"/>
      <c r="B468" s="115" t="s">
        <v>857</v>
      </c>
      <c r="C468" s="116" t="s">
        <v>858</v>
      </c>
      <c r="D468" s="117" t="s">
        <v>428</v>
      </c>
      <c r="E468" s="327"/>
      <c r="F468" s="262"/>
      <c r="G468" s="119">
        <f>SUM(G469:G503)</f>
        <v>7200000</v>
      </c>
      <c r="H468" s="119">
        <f t="shared" ref="H468:AL468" si="434">SUM(H469:H503)</f>
        <v>0</v>
      </c>
      <c r="I468" s="120">
        <f t="shared" si="434"/>
        <v>0</v>
      </c>
      <c r="J468" s="119">
        <f t="shared" si="434"/>
        <v>0</v>
      </c>
      <c r="K468" s="121">
        <f t="shared" si="434"/>
        <v>0</v>
      </c>
      <c r="L468" s="121">
        <f t="shared" si="434"/>
        <v>0</v>
      </c>
      <c r="M468" s="121">
        <f t="shared" si="434"/>
        <v>0</v>
      </c>
      <c r="N468" s="121">
        <f t="shared" si="434"/>
        <v>0</v>
      </c>
      <c r="O468" s="121">
        <f t="shared" si="434"/>
        <v>0</v>
      </c>
      <c r="P468" s="121">
        <f t="shared" si="434"/>
        <v>0</v>
      </c>
      <c r="Q468" s="121">
        <f t="shared" si="434"/>
        <v>0</v>
      </c>
      <c r="R468" s="121">
        <f>SUM(R469:R503)</f>
        <v>0</v>
      </c>
      <c r="S468" s="121">
        <f t="shared" si="434"/>
        <v>0</v>
      </c>
      <c r="T468" s="121">
        <f t="shared" si="434"/>
        <v>0</v>
      </c>
      <c r="U468" s="120">
        <f t="shared" si="434"/>
        <v>1199999.99</v>
      </c>
      <c r="V468" s="122">
        <f t="shared" si="434"/>
        <v>0</v>
      </c>
      <c r="W468" s="121">
        <f t="shared" si="434"/>
        <v>0</v>
      </c>
      <c r="X468" s="121">
        <f t="shared" si="434"/>
        <v>0</v>
      </c>
      <c r="Y468" s="121">
        <f t="shared" si="434"/>
        <v>0</v>
      </c>
      <c r="Z468" s="121">
        <f t="shared" si="434"/>
        <v>0</v>
      </c>
      <c r="AA468" s="121">
        <f t="shared" si="434"/>
        <v>0</v>
      </c>
      <c r="AB468" s="121">
        <f t="shared" si="434"/>
        <v>0</v>
      </c>
      <c r="AC468" s="121">
        <f t="shared" si="434"/>
        <v>0</v>
      </c>
      <c r="AD468" s="121">
        <f t="shared" si="434"/>
        <v>0</v>
      </c>
      <c r="AE468" s="121">
        <f t="shared" si="434"/>
        <v>0</v>
      </c>
      <c r="AF468" s="121">
        <f t="shared" si="434"/>
        <v>0</v>
      </c>
      <c r="AG468" s="120">
        <f t="shared" si="434"/>
        <v>1199999.99</v>
      </c>
      <c r="AH468" s="122">
        <f t="shared" si="434"/>
        <v>0</v>
      </c>
      <c r="AI468" s="121">
        <f t="shared" si="434"/>
        <v>0</v>
      </c>
      <c r="AJ468" s="121">
        <f t="shared" si="434"/>
        <v>0</v>
      </c>
      <c r="AK468" s="121">
        <f t="shared" si="434"/>
        <v>0</v>
      </c>
      <c r="AL468" s="121">
        <f t="shared" si="434"/>
        <v>0</v>
      </c>
      <c r="AM468" s="121">
        <f t="shared" ref="AM468:CC468" si="435">SUM(AM469:AM503)</f>
        <v>0</v>
      </c>
      <c r="AN468" s="121">
        <f t="shared" si="435"/>
        <v>0</v>
      </c>
      <c r="AO468" s="121">
        <f t="shared" si="435"/>
        <v>0</v>
      </c>
      <c r="AP468" s="121">
        <f t="shared" si="435"/>
        <v>0</v>
      </c>
      <c r="AQ468" s="121">
        <f t="shared" si="435"/>
        <v>0</v>
      </c>
      <c r="AR468" s="121">
        <f t="shared" si="435"/>
        <v>0</v>
      </c>
      <c r="AS468" s="120">
        <f t="shared" si="435"/>
        <v>1199999.99</v>
      </c>
      <c r="AT468" s="122">
        <f t="shared" si="435"/>
        <v>0</v>
      </c>
      <c r="AU468" s="121">
        <f t="shared" si="435"/>
        <v>0</v>
      </c>
      <c r="AV468" s="121">
        <f t="shared" si="435"/>
        <v>0</v>
      </c>
      <c r="AW468" s="121">
        <f t="shared" si="435"/>
        <v>0</v>
      </c>
      <c r="AX468" s="121">
        <f t="shared" si="435"/>
        <v>0</v>
      </c>
      <c r="AY468" s="121">
        <f t="shared" si="435"/>
        <v>0</v>
      </c>
      <c r="AZ468" s="121">
        <f t="shared" si="435"/>
        <v>0</v>
      </c>
      <c r="BA468" s="121">
        <f t="shared" si="435"/>
        <v>0</v>
      </c>
      <c r="BB468" s="121">
        <f t="shared" si="435"/>
        <v>0</v>
      </c>
      <c r="BC468" s="121">
        <f t="shared" si="435"/>
        <v>0</v>
      </c>
      <c r="BD468" s="121">
        <f t="shared" si="435"/>
        <v>0</v>
      </c>
      <c r="BE468" s="120">
        <f t="shared" si="435"/>
        <v>1199999.99</v>
      </c>
      <c r="BF468" s="122">
        <f t="shared" si="435"/>
        <v>0</v>
      </c>
      <c r="BG468" s="121">
        <f t="shared" si="435"/>
        <v>0</v>
      </c>
      <c r="BH468" s="121">
        <f t="shared" si="435"/>
        <v>0</v>
      </c>
      <c r="BI468" s="121">
        <f t="shared" si="435"/>
        <v>0</v>
      </c>
      <c r="BJ468" s="121">
        <f t="shared" si="435"/>
        <v>0</v>
      </c>
      <c r="BK468" s="121">
        <f t="shared" si="435"/>
        <v>0</v>
      </c>
      <c r="BL468" s="121">
        <f t="shared" si="435"/>
        <v>0</v>
      </c>
      <c r="BM468" s="121">
        <f t="shared" si="435"/>
        <v>0</v>
      </c>
      <c r="BN468" s="121">
        <f t="shared" si="435"/>
        <v>0</v>
      </c>
      <c r="BO468" s="121">
        <f t="shared" si="435"/>
        <v>0</v>
      </c>
      <c r="BP468" s="121">
        <f t="shared" si="435"/>
        <v>0</v>
      </c>
      <c r="BQ468" s="120">
        <f t="shared" si="435"/>
        <v>1199999.99</v>
      </c>
      <c r="BR468" s="122">
        <f t="shared" si="435"/>
        <v>0</v>
      </c>
      <c r="BS468" s="121">
        <f t="shared" si="435"/>
        <v>0</v>
      </c>
      <c r="BT468" s="121">
        <f t="shared" si="435"/>
        <v>0</v>
      </c>
      <c r="BU468" s="121">
        <f t="shared" si="435"/>
        <v>0</v>
      </c>
      <c r="BV468" s="121">
        <f t="shared" si="435"/>
        <v>0</v>
      </c>
      <c r="BW468" s="121">
        <f t="shared" si="435"/>
        <v>0</v>
      </c>
      <c r="BX468" s="121">
        <f t="shared" si="435"/>
        <v>0</v>
      </c>
      <c r="BY468" s="121">
        <f t="shared" si="435"/>
        <v>0</v>
      </c>
      <c r="BZ468" s="121">
        <f t="shared" si="435"/>
        <v>0</v>
      </c>
      <c r="CA468" s="121">
        <f t="shared" si="435"/>
        <v>0</v>
      </c>
      <c r="CB468" s="121">
        <f t="shared" si="435"/>
        <v>0</v>
      </c>
      <c r="CC468" s="120">
        <f t="shared" si="435"/>
        <v>1200000.05</v>
      </c>
      <c r="CD468" s="41" t="s">
        <v>54</v>
      </c>
    </row>
    <row r="469" spans="1:82" ht="15" customHeight="1">
      <c r="A469" s="45"/>
      <c r="B469" s="25" t="s">
        <v>859</v>
      </c>
      <c r="C469" s="28" t="s">
        <v>860</v>
      </c>
      <c r="D469" s="29" t="s">
        <v>861</v>
      </c>
      <c r="E469" s="266">
        <v>1</v>
      </c>
      <c r="F469" s="231">
        <v>2700000</v>
      </c>
      <c r="G469" s="76">
        <f>+E469*F469</f>
        <v>2700000</v>
      </c>
      <c r="H469" s="241"/>
      <c r="I469" s="242"/>
      <c r="J469" s="237"/>
      <c r="K469" s="238"/>
      <c r="L469" s="238"/>
      <c r="M469" s="238"/>
      <c r="N469" s="238"/>
      <c r="O469" s="238"/>
      <c r="P469" s="238"/>
      <c r="Q469" s="238"/>
      <c r="R469" s="238"/>
      <c r="S469" s="238"/>
      <c r="T469" s="238"/>
      <c r="U469" s="239">
        <f t="shared" ref="U469" si="436">G469/6</f>
        <v>450000</v>
      </c>
      <c r="V469" s="237"/>
      <c r="W469" s="238"/>
      <c r="X469" s="238"/>
      <c r="Y469" s="238"/>
      <c r="Z469" s="238"/>
      <c r="AA469" s="238"/>
      <c r="AB469" s="238"/>
      <c r="AC469" s="238"/>
      <c r="AD469" s="238"/>
      <c r="AE469" s="238"/>
      <c r="AF469" s="238"/>
      <c r="AG469" s="239">
        <f t="shared" ref="AG469" si="437">G469/6</f>
        <v>450000</v>
      </c>
      <c r="AH469" s="240"/>
      <c r="AI469" s="238"/>
      <c r="AJ469" s="238"/>
      <c r="AK469" s="238"/>
      <c r="AL469" s="238"/>
      <c r="AM469" s="238"/>
      <c r="AN469" s="238"/>
      <c r="AO469" s="238"/>
      <c r="AP469" s="238"/>
      <c r="AQ469" s="238"/>
      <c r="AR469" s="238"/>
      <c r="AS469" s="239">
        <f t="shared" ref="AS469" si="438">G469/6</f>
        <v>450000</v>
      </c>
      <c r="AT469" s="240"/>
      <c r="AU469" s="238"/>
      <c r="AV469" s="238"/>
      <c r="AW469" s="238"/>
      <c r="AX469" s="238"/>
      <c r="AY469" s="238"/>
      <c r="AZ469" s="238"/>
      <c r="BA469" s="238"/>
      <c r="BB469" s="238"/>
      <c r="BC469" s="238"/>
      <c r="BD469" s="238"/>
      <c r="BE469" s="239">
        <f t="shared" ref="BE469" si="439">G469/6</f>
        <v>450000</v>
      </c>
      <c r="BF469" s="240"/>
      <c r="BG469" s="238"/>
      <c r="BH469" s="238"/>
      <c r="BI469" s="238"/>
      <c r="BJ469" s="238"/>
      <c r="BK469" s="238"/>
      <c r="BL469" s="238"/>
      <c r="BM469" s="238"/>
      <c r="BN469" s="238"/>
      <c r="BO469" s="238"/>
      <c r="BP469" s="238"/>
      <c r="BQ469" s="239">
        <f t="shared" ref="BQ469" si="440">G469/6</f>
        <v>450000</v>
      </c>
      <c r="BR469" s="240"/>
      <c r="BS469" s="238"/>
      <c r="BT469" s="238"/>
      <c r="BU469" s="238"/>
      <c r="BV469" s="238"/>
      <c r="BW469" s="238"/>
      <c r="BX469" s="238"/>
      <c r="BY469" s="238"/>
      <c r="BZ469" s="238"/>
      <c r="CA469" s="238"/>
      <c r="CB469" s="238"/>
      <c r="CC469" s="239">
        <f t="shared" ref="CC469" si="441">G469-SUM(H469:CB469)</f>
        <v>450000</v>
      </c>
      <c r="CD469" s="41" t="s">
        <v>54</v>
      </c>
    </row>
    <row r="470" spans="1:82" ht="15" customHeight="1">
      <c r="A470" s="45"/>
      <c r="B470" s="287" t="s">
        <v>862</v>
      </c>
      <c r="C470" s="350" t="s">
        <v>863</v>
      </c>
      <c r="D470" s="132"/>
      <c r="E470" s="266"/>
      <c r="F470" s="231"/>
      <c r="G470" s="76"/>
      <c r="H470" s="237"/>
      <c r="I470" s="239"/>
      <c r="J470" s="237"/>
      <c r="K470" s="238"/>
      <c r="L470" s="238"/>
      <c r="M470" s="238"/>
      <c r="N470" s="238"/>
      <c r="O470" s="238"/>
      <c r="P470" s="238"/>
      <c r="Q470" s="238"/>
      <c r="R470" s="238"/>
      <c r="S470" s="238"/>
      <c r="T470" s="238"/>
      <c r="U470" s="239"/>
      <c r="V470" s="237"/>
      <c r="W470" s="238"/>
      <c r="X470" s="238"/>
      <c r="Y470" s="238"/>
      <c r="Z470" s="238"/>
      <c r="AA470" s="238"/>
      <c r="AB470" s="238"/>
      <c r="AC470" s="238"/>
      <c r="AD470" s="238"/>
      <c r="AE470" s="238"/>
      <c r="AF470" s="238"/>
      <c r="AG470" s="239"/>
      <c r="AH470" s="240"/>
      <c r="AI470" s="238"/>
      <c r="AJ470" s="238"/>
      <c r="AK470" s="238"/>
      <c r="AL470" s="238"/>
      <c r="AM470" s="238"/>
      <c r="AN470" s="238"/>
      <c r="AO470" s="238"/>
      <c r="AP470" s="238"/>
      <c r="AQ470" s="238"/>
      <c r="AR470" s="238"/>
      <c r="AS470" s="239"/>
      <c r="AT470" s="240"/>
      <c r="AU470" s="238"/>
      <c r="AV470" s="238"/>
      <c r="AW470" s="238"/>
      <c r="AX470" s="238"/>
      <c r="AY470" s="238"/>
      <c r="AZ470" s="238"/>
      <c r="BA470" s="238"/>
      <c r="BB470" s="238"/>
      <c r="BC470" s="238"/>
      <c r="BD470" s="238"/>
      <c r="BE470" s="239"/>
      <c r="BF470" s="240"/>
      <c r="BG470" s="238"/>
      <c r="BH470" s="238"/>
      <c r="BI470" s="238"/>
      <c r="BJ470" s="238"/>
      <c r="BK470" s="238"/>
      <c r="BL470" s="238"/>
      <c r="BM470" s="238"/>
      <c r="BN470" s="238"/>
      <c r="BO470" s="238"/>
      <c r="BP470" s="238"/>
      <c r="BQ470" s="239"/>
      <c r="BR470" s="240"/>
      <c r="BS470" s="238"/>
      <c r="BT470" s="238"/>
      <c r="BU470" s="238"/>
      <c r="BV470" s="238"/>
      <c r="BW470" s="238"/>
      <c r="BX470" s="238"/>
      <c r="BY470" s="238"/>
      <c r="BZ470" s="238"/>
      <c r="CA470" s="238"/>
      <c r="CB470" s="238"/>
      <c r="CC470" s="239"/>
      <c r="CD470" s="41" t="s">
        <v>54</v>
      </c>
    </row>
    <row r="471" spans="1:82" ht="15" customHeight="1">
      <c r="A471" s="45"/>
      <c r="B471" s="25" t="s">
        <v>864</v>
      </c>
      <c r="C471" s="28" t="s">
        <v>865</v>
      </c>
      <c r="D471" s="29" t="s">
        <v>861</v>
      </c>
      <c r="E471" s="266">
        <v>1</v>
      </c>
      <c r="F471" s="231">
        <v>800000</v>
      </c>
      <c r="G471" s="76">
        <f>+E471*F471</f>
        <v>800000</v>
      </c>
      <c r="H471" s="241">
        <f>G5*0.4*0.5*0.05</f>
        <v>0</v>
      </c>
      <c r="I471" s="242"/>
      <c r="J471" s="237"/>
      <c r="K471" s="238"/>
      <c r="L471" s="238"/>
      <c r="M471" s="238"/>
      <c r="N471" s="238"/>
      <c r="O471" s="238"/>
      <c r="P471" s="238"/>
      <c r="Q471" s="238"/>
      <c r="R471" s="238"/>
      <c r="S471" s="238"/>
      <c r="T471" s="238"/>
      <c r="U471" s="239">
        <f t="shared" ref="U471" si="442">G471/6</f>
        <v>133333.32999999999</v>
      </c>
      <c r="V471" s="237"/>
      <c r="W471" s="238"/>
      <c r="X471" s="238"/>
      <c r="Y471" s="238"/>
      <c r="Z471" s="238"/>
      <c r="AA471" s="238"/>
      <c r="AB471" s="238"/>
      <c r="AC471" s="238"/>
      <c r="AD471" s="238"/>
      <c r="AE471" s="238"/>
      <c r="AF471" s="238"/>
      <c r="AG471" s="239">
        <f t="shared" ref="AG471" si="443">G471/6</f>
        <v>133333.32999999999</v>
      </c>
      <c r="AH471" s="240"/>
      <c r="AI471" s="238"/>
      <c r="AJ471" s="238"/>
      <c r="AK471" s="238"/>
      <c r="AL471" s="238"/>
      <c r="AM471" s="238"/>
      <c r="AN471" s="238"/>
      <c r="AO471" s="238"/>
      <c r="AP471" s="238"/>
      <c r="AQ471" s="238"/>
      <c r="AR471" s="238"/>
      <c r="AS471" s="239">
        <f t="shared" ref="AS471" si="444">G471/6</f>
        <v>133333.32999999999</v>
      </c>
      <c r="AT471" s="240"/>
      <c r="AU471" s="238"/>
      <c r="AV471" s="238"/>
      <c r="AW471" s="238"/>
      <c r="AX471" s="238"/>
      <c r="AY471" s="238"/>
      <c r="AZ471" s="238"/>
      <c r="BA471" s="238"/>
      <c r="BB471" s="238"/>
      <c r="BC471" s="238"/>
      <c r="BD471" s="238"/>
      <c r="BE471" s="239">
        <f t="shared" ref="BE471" si="445">G471/6</f>
        <v>133333.32999999999</v>
      </c>
      <c r="BF471" s="240"/>
      <c r="BG471" s="238"/>
      <c r="BH471" s="238"/>
      <c r="BI471" s="238"/>
      <c r="BJ471" s="238"/>
      <c r="BK471" s="238"/>
      <c r="BL471" s="238"/>
      <c r="BM471" s="238"/>
      <c r="BN471" s="238"/>
      <c r="BO471" s="238"/>
      <c r="BP471" s="238"/>
      <c r="BQ471" s="239">
        <f t="shared" ref="BQ471" si="446">G471/6</f>
        <v>133333.32999999999</v>
      </c>
      <c r="BR471" s="240"/>
      <c r="BS471" s="238"/>
      <c r="BT471" s="238"/>
      <c r="BU471" s="238"/>
      <c r="BV471" s="238"/>
      <c r="BW471" s="238"/>
      <c r="BX471" s="238"/>
      <c r="BY471" s="238"/>
      <c r="BZ471" s="238"/>
      <c r="CA471" s="238"/>
      <c r="CB471" s="238"/>
      <c r="CC471" s="239">
        <f t="shared" ref="CC471" si="447">G471-SUM(H471:CB471)</f>
        <v>133333.35</v>
      </c>
      <c r="CD471" s="41" t="s">
        <v>54</v>
      </c>
    </row>
    <row r="472" spans="1:82" ht="15" customHeight="1">
      <c r="A472" s="45"/>
      <c r="B472" s="26" t="s">
        <v>866</v>
      </c>
      <c r="C472" s="27" t="str">
        <f>"Handling cost and profit in respect of sub-item D10.02(a) ("&amp; TEXT(F472,"###%") &amp; ")"</f>
        <v>Handling cost and profit in respect of sub-item D10.02(a) (%)</v>
      </c>
      <c r="D472" s="267" t="s">
        <v>353</v>
      </c>
      <c r="E472" s="337">
        <f>+F471</f>
        <v>800000</v>
      </c>
      <c r="F472" s="356"/>
      <c r="G472" s="76">
        <f t="shared" ref="G472" si="448">+E472*F472</f>
        <v>0</v>
      </c>
      <c r="H472" s="241"/>
      <c r="I472" s="242"/>
      <c r="J472" s="237"/>
      <c r="K472" s="238"/>
      <c r="L472" s="238"/>
      <c r="M472" s="238"/>
      <c r="N472" s="238"/>
      <c r="O472" s="238"/>
      <c r="P472" s="238"/>
      <c r="Q472" s="238"/>
      <c r="R472" s="238"/>
      <c r="S472" s="238"/>
      <c r="T472" s="238"/>
      <c r="U472" s="239">
        <f>G472/6</f>
        <v>0</v>
      </c>
      <c r="V472" s="237"/>
      <c r="W472" s="238"/>
      <c r="X472" s="238"/>
      <c r="Y472" s="238"/>
      <c r="Z472" s="238"/>
      <c r="AA472" s="238"/>
      <c r="AB472" s="238"/>
      <c r="AC472" s="238"/>
      <c r="AD472" s="238"/>
      <c r="AE472" s="238"/>
      <c r="AF472" s="238"/>
      <c r="AG472" s="239">
        <f>G472/6</f>
        <v>0</v>
      </c>
      <c r="AH472" s="240"/>
      <c r="AI472" s="238"/>
      <c r="AJ472" s="238"/>
      <c r="AK472" s="238"/>
      <c r="AL472" s="238"/>
      <c r="AM472" s="238"/>
      <c r="AN472" s="238"/>
      <c r="AO472" s="238"/>
      <c r="AP472" s="238"/>
      <c r="AQ472" s="238"/>
      <c r="AR472" s="238"/>
      <c r="AS472" s="239">
        <f>G472/6</f>
        <v>0</v>
      </c>
      <c r="AT472" s="240"/>
      <c r="AU472" s="238"/>
      <c r="AV472" s="238"/>
      <c r="AW472" s="238"/>
      <c r="AX472" s="238"/>
      <c r="AY472" s="238"/>
      <c r="AZ472" s="238"/>
      <c r="BA472" s="238"/>
      <c r="BB472" s="238"/>
      <c r="BC472" s="238"/>
      <c r="BD472" s="238"/>
      <c r="BE472" s="239">
        <f>G472/6</f>
        <v>0</v>
      </c>
      <c r="BF472" s="240"/>
      <c r="BG472" s="238"/>
      <c r="BH472" s="238"/>
      <c r="BI472" s="238"/>
      <c r="BJ472" s="238"/>
      <c r="BK472" s="238"/>
      <c r="BL472" s="238"/>
      <c r="BM472" s="238"/>
      <c r="BN472" s="238"/>
      <c r="BO472" s="238"/>
      <c r="BP472" s="238"/>
      <c r="BQ472" s="239">
        <f>G472/6</f>
        <v>0</v>
      </c>
      <c r="BR472" s="240"/>
      <c r="BS472" s="238"/>
      <c r="BT472" s="238"/>
      <c r="BU472" s="238"/>
      <c r="BV472" s="238"/>
      <c r="BW472" s="238"/>
      <c r="BX472" s="238"/>
      <c r="BY472" s="238"/>
      <c r="BZ472" s="238"/>
      <c r="CA472" s="238"/>
      <c r="CB472" s="238"/>
      <c r="CC472" s="239">
        <f>G472-SUM(H472:CB472)</f>
        <v>0</v>
      </c>
      <c r="CD472" s="41" t="s">
        <v>54</v>
      </c>
    </row>
    <row r="473" spans="1:82" ht="15" customHeight="1">
      <c r="A473" s="45"/>
      <c r="B473" s="287" t="s">
        <v>868</v>
      </c>
      <c r="C473" s="350" t="s">
        <v>869</v>
      </c>
      <c r="D473" s="132"/>
      <c r="E473" s="337"/>
      <c r="F473" s="231"/>
      <c r="G473" s="76"/>
      <c r="H473" s="237"/>
      <c r="I473" s="239"/>
      <c r="J473" s="237"/>
      <c r="K473" s="238"/>
      <c r="L473" s="238"/>
      <c r="M473" s="238"/>
      <c r="N473" s="238"/>
      <c r="O473" s="238"/>
      <c r="P473" s="238"/>
      <c r="Q473" s="238"/>
      <c r="R473" s="238"/>
      <c r="S473" s="238"/>
      <c r="T473" s="238"/>
      <c r="U473" s="239"/>
      <c r="V473" s="237"/>
      <c r="W473" s="238"/>
      <c r="X473" s="238"/>
      <c r="Y473" s="238"/>
      <c r="Z473" s="238"/>
      <c r="AA473" s="238"/>
      <c r="AB473" s="238"/>
      <c r="AC473" s="238"/>
      <c r="AD473" s="238"/>
      <c r="AE473" s="238"/>
      <c r="AF473" s="238"/>
      <c r="AG473" s="239"/>
      <c r="AH473" s="240"/>
      <c r="AI473" s="238"/>
      <c r="AJ473" s="238"/>
      <c r="AK473" s="238"/>
      <c r="AL473" s="238"/>
      <c r="AM473" s="238"/>
      <c r="AN473" s="238"/>
      <c r="AO473" s="238"/>
      <c r="AP473" s="238"/>
      <c r="AQ473" s="238"/>
      <c r="AR473" s="238"/>
      <c r="AS473" s="239"/>
      <c r="AT473" s="240"/>
      <c r="AU473" s="238"/>
      <c r="AV473" s="238"/>
      <c r="AW473" s="238"/>
      <c r="AX473" s="238"/>
      <c r="AY473" s="238"/>
      <c r="AZ473" s="238"/>
      <c r="BA473" s="238"/>
      <c r="BB473" s="238"/>
      <c r="BC473" s="238"/>
      <c r="BD473" s="238"/>
      <c r="BE473" s="239"/>
      <c r="BF473" s="240"/>
      <c r="BG473" s="238"/>
      <c r="BH473" s="238"/>
      <c r="BI473" s="238"/>
      <c r="BJ473" s="238"/>
      <c r="BK473" s="238"/>
      <c r="BL473" s="238"/>
      <c r="BM473" s="238"/>
      <c r="BN473" s="238"/>
      <c r="BO473" s="238"/>
      <c r="BP473" s="238"/>
      <c r="BQ473" s="239"/>
      <c r="BR473" s="240"/>
      <c r="BS473" s="238"/>
      <c r="BT473" s="238"/>
      <c r="BU473" s="238"/>
      <c r="BV473" s="238"/>
      <c r="BW473" s="238"/>
      <c r="BX473" s="238"/>
      <c r="BY473" s="238"/>
      <c r="BZ473" s="238"/>
      <c r="CA473" s="238"/>
      <c r="CB473" s="238"/>
      <c r="CC473" s="239"/>
      <c r="CD473" s="41" t="s">
        <v>54</v>
      </c>
    </row>
    <row r="474" spans="1:82" ht="15" customHeight="1">
      <c r="A474" s="45"/>
      <c r="B474" s="25" t="s">
        <v>870</v>
      </c>
      <c r="C474" s="28" t="s">
        <v>871</v>
      </c>
      <c r="D474" s="132"/>
      <c r="E474" s="337"/>
      <c r="F474" s="231"/>
      <c r="G474" s="76"/>
      <c r="H474" s="237"/>
      <c r="I474" s="239"/>
      <c r="J474" s="237"/>
      <c r="K474" s="238"/>
      <c r="L474" s="238"/>
      <c r="M474" s="238"/>
      <c r="N474" s="238"/>
      <c r="O474" s="238"/>
      <c r="P474" s="238"/>
      <c r="Q474" s="238"/>
      <c r="R474" s="238"/>
      <c r="S474" s="238"/>
      <c r="T474" s="238"/>
      <c r="U474" s="239"/>
      <c r="V474" s="237"/>
      <c r="W474" s="238"/>
      <c r="X474" s="238"/>
      <c r="Y474" s="238"/>
      <c r="Z474" s="238"/>
      <c r="AA474" s="238"/>
      <c r="AB474" s="238"/>
      <c r="AC474" s="238"/>
      <c r="AD474" s="238"/>
      <c r="AE474" s="238"/>
      <c r="AF474" s="238"/>
      <c r="AG474" s="239"/>
      <c r="AH474" s="240"/>
      <c r="AI474" s="238"/>
      <c r="AJ474" s="238"/>
      <c r="AK474" s="238"/>
      <c r="AL474" s="238"/>
      <c r="AM474" s="238"/>
      <c r="AN474" s="238"/>
      <c r="AO474" s="238"/>
      <c r="AP474" s="238"/>
      <c r="AQ474" s="238"/>
      <c r="AR474" s="238"/>
      <c r="AS474" s="239"/>
      <c r="AT474" s="240"/>
      <c r="AU474" s="238"/>
      <c r="AV474" s="238"/>
      <c r="AW474" s="238"/>
      <c r="AX474" s="238"/>
      <c r="AY474" s="238"/>
      <c r="AZ474" s="238"/>
      <c r="BA474" s="238"/>
      <c r="BB474" s="238"/>
      <c r="BC474" s="238"/>
      <c r="BD474" s="238"/>
      <c r="BE474" s="239"/>
      <c r="BF474" s="240"/>
      <c r="BG474" s="238"/>
      <c r="BH474" s="238"/>
      <c r="BI474" s="238"/>
      <c r="BJ474" s="238"/>
      <c r="BK474" s="238"/>
      <c r="BL474" s="238"/>
      <c r="BM474" s="238"/>
      <c r="BN474" s="238"/>
      <c r="BO474" s="238"/>
      <c r="BP474" s="238"/>
      <c r="BQ474" s="239"/>
      <c r="BR474" s="240"/>
      <c r="BS474" s="238"/>
      <c r="BT474" s="238"/>
      <c r="BU474" s="238"/>
      <c r="BV474" s="238"/>
      <c r="BW474" s="238"/>
      <c r="BX474" s="238"/>
      <c r="BY474" s="238"/>
      <c r="BZ474" s="238"/>
      <c r="CA474" s="238"/>
      <c r="CB474" s="238"/>
      <c r="CC474" s="239"/>
      <c r="CD474" s="41" t="s">
        <v>54</v>
      </c>
    </row>
    <row r="475" spans="1:82" ht="15" customHeight="1">
      <c r="A475" s="41"/>
      <c r="B475" s="25" t="s">
        <v>872</v>
      </c>
      <c r="C475" s="28" t="s">
        <v>873</v>
      </c>
      <c r="D475" s="132" t="s">
        <v>243</v>
      </c>
      <c r="E475" s="266">
        <v>2</v>
      </c>
      <c r="F475" s="289"/>
      <c r="G475" s="76">
        <f t="shared" ref="G475:G478" si="449">+E475*F475</f>
        <v>0</v>
      </c>
      <c r="H475" s="237"/>
      <c r="I475" s="239"/>
      <c r="J475" s="237"/>
      <c r="K475" s="238"/>
      <c r="L475" s="238"/>
      <c r="M475" s="238"/>
      <c r="N475" s="238"/>
      <c r="O475" s="238"/>
      <c r="P475" s="238"/>
      <c r="Q475" s="238"/>
      <c r="R475" s="238"/>
      <c r="S475" s="238"/>
      <c r="T475" s="238"/>
      <c r="U475" s="239">
        <f>G475/6</f>
        <v>0</v>
      </c>
      <c r="V475" s="237"/>
      <c r="W475" s="238"/>
      <c r="X475" s="238"/>
      <c r="Y475" s="238"/>
      <c r="Z475" s="238"/>
      <c r="AA475" s="238"/>
      <c r="AB475" s="238"/>
      <c r="AC475" s="238"/>
      <c r="AD475" s="238"/>
      <c r="AE475" s="238"/>
      <c r="AF475" s="238"/>
      <c r="AG475" s="239">
        <f>G475/6</f>
        <v>0</v>
      </c>
      <c r="AH475" s="240"/>
      <c r="AI475" s="238"/>
      <c r="AJ475" s="238"/>
      <c r="AK475" s="238"/>
      <c r="AL475" s="238"/>
      <c r="AM475" s="238"/>
      <c r="AN475" s="238"/>
      <c r="AO475" s="238"/>
      <c r="AP475" s="238"/>
      <c r="AQ475" s="238"/>
      <c r="AR475" s="238"/>
      <c r="AS475" s="239">
        <f>G475/6</f>
        <v>0</v>
      </c>
      <c r="AT475" s="240"/>
      <c r="AU475" s="238"/>
      <c r="AV475" s="238"/>
      <c r="AW475" s="238"/>
      <c r="AX475" s="238"/>
      <c r="AY475" s="238"/>
      <c r="AZ475" s="238"/>
      <c r="BA475" s="238"/>
      <c r="BB475" s="238"/>
      <c r="BC475" s="238"/>
      <c r="BD475" s="238"/>
      <c r="BE475" s="239">
        <f>G475/6</f>
        <v>0</v>
      </c>
      <c r="BF475" s="240"/>
      <c r="BG475" s="238"/>
      <c r="BH475" s="238"/>
      <c r="BI475" s="238"/>
      <c r="BJ475" s="238"/>
      <c r="BK475" s="238"/>
      <c r="BL475" s="238"/>
      <c r="BM475" s="238"/>
      <c r="BN475" s="238"/>
      <c r="BO475" s="238"/>
      <c r="BP475" s="238"/>
      <c r="BQ475" s="239">
        <f>G475/6</f>
        <v>0</v>
      </c>
      <c r="BR475" s="240"/>
      <c r="BS475" s="238"/>
      <c r="BT475" s="238"/>
      <c r="BU475" s="238"/>
      <c r="BV475" s="238"/>
      <c r="BW475" s="238"/>
      <c r="BX475" s="238"/>
      <c r="BY475" s="238"/>
      <c r="BZ475" s="238"/>
      <c r="CA475" s="238"/>
      <c r="CB475" s="238"/>
      <c r="CC475" s="239">
        <f>G475-SUM(H475:CB475)</f>
        <v>0</v>
      </c>
      <c r="CD475" s="41" t="s">
        <v>54</v>
      </c>
    </row>
    <row r="476" spans="1:82" ht="15" customHeight="1">
      <c r="B476" s="25" t="s">
        <v>874</v>
      </c>
      <c r="C476" s="28" t="s">
        <v>875</v>
      </c>
      <c r="D476" s="132" t="s">
        <v>243</v>
      </c>
      <c r="E476" s="266">
        <v>1</v>
      </c>
      <c r="F476" s="289"/>
      <c r="G476" s="76">
        <f t="shared" si="449"/>
        <v>0</v>
      </c>
      <c r="H476" s="237"/>
      <c r="I476" s="239"/>
      <c r="J476" s="237"/>
      <c r="K476" s="238"/>
      <c r="L476" s="238"/>
      <c r="M476" s="238"/>
      <c r="N476" s="238"/>
      <c r="O476" s="238"/>
      <c r="P476" s="238"/>
      <c r="Q476" s="238"/>
      <c r="R476" s="238"/>
      <c r="S476" s="238"/>
      <c r="T476" s="238"/>
      <c r="U476" s="239">
        <f>G476/6</f>
        <v>0</v>
      </c>
      <c r="V476" s="237"/>
      <c r="W476" s="238"/>
      <c r="X476" s="238"/>
      <c r="Y476" s="238"/>
      <c r="Z476" s="238"/>
      <c r="AA476" s="238"/>
      <c r="AB476" s="238"/>
      <c r="AC476" s="238"/>
      <c r="AD476" s="238"/>
      <c r="AE476" s="238"/>
      <c r="AF476" s="238"/>
      <c r="AG476" s="239">
        <f>G476/6</f>
        <v>0</v>
      </c>
      <c r="AH476" s="240"/>
      <c r="AI476" s="238"/>
      <c r="AJ476" s="238"/>
      <c r="AK476" s="238"/>
      <c r="AL476" s="238"/>
      <c r="AM476" s="238"/>
      <c r="AN476" s="238"/>
      <c r="AO476" s="238"/>
      <c r="AP476" s="238"/>
      <c r="AQ476" s="238"/>
      <c r="AR476" s="238"/>
      <c r="AS476" s="239">
        <f>G476/6</f>
        <v>0</v>
      </c>
      <c r="AT476" s="240"/>
      <c r="AU476" s="238"/>
      <c r="AV476" s="238"/>
      <c r="AW476" s="238"/>
      <c r="AX476" s="238"/>
      <c r="AY476" s="238"/>
      <c r="AZ476" s="238"/>
      <c r="BA476" s="238"/>
      <c r="BB476" s="238"/>
      <c r="BC476" s="238"/>
      <c r="BD476" s="238"/>
      <c r="BE476" s="239">
        <f>G476/6</f>
        <v>0</v>
      </c>
      <c r="BF476" s="240"/>
      <c r="BG476" s="238"/>
      <c r="BH476" s="238"/>
      <c r="BI476" s="238"/>
      <c r="BJ476" s="238"/>
      <c r="BK476" s="238"/>
      <c r="BL476" s="238"/>
      <c r="BM476" s="238"/>
      <c r="BN476" s="238"/>
      <c r="BO476" s="238"/>
      <c r="BP476" s="238"/>
      <c r="BQ476" s="239">
        <f>G476/6</f>
        <v>0</v>
      </c>
      <c r="BR476" s="240"/>
      <c r="BS476" s="238"/>
      <c r="BT476" s="238"/>
      <c r="BU476" s="238"/>
      <c r="BV476" s="238"/>
      <c r="BW476" s="238"/>
      <c r="BX476" s="238"/>
      <c r="BY476" s="238"/>
      <c r="BZ476" s="238"/>
      <c r="CA476" s="238"/>
      <c r="CB476" s="238"/>
      <c r="CC476" s="239">
        <f>G476-SUM(H476:CB476)</f>
        <v>0</v>
      </c>
      <c r="CD476" s="41" t="s">
        <v>54</v>
      </c>
    </row>
    <row r="477" spans="1:82" ht="15" customHeight="1">
      <c r="B477" s="25" t="s">
        <v>876</v>
      </c>
      <c r="C477" s="28" t="s">
        <v>877</v>
      </c>
      <c r="D477" s="132" t="s">
        <v>243</v>
      </c>
      <c r="E477" s="266">
        <v>1</v>
      </c>
      <c r="F477" s="289"/>
      <c r="G477" s="76">
        <f t="shared" si="449"/>
        <v>0</v>
      </c>
      <c r="H477" s="237"/>
      <c r="I477" s="239"/>
      <c r="J477" s="237"/>
      <c r="K477" s="238"/>
      <c r="L477" s="238"/>
      <c r="M477" s="238"/>
      <c r="N477" s="238"/>
      <c r="O477" s="238"/>
      <c r="P477" s="238"/>
      <c r="Q477" s="238"/>
      <c r="R477" s="238"/>
      <c r="S477" s="238"/>
      <c r="T477" s="238"/>
      <c r="U477" s="239">
        <f>G477/6</f>
        <v>0</v>
      </c>
      <c r="V477" s="237"/>
      <c r="W477" s="238"/>
      <c r="X477" s="238"/>
      <c r="Y477" s="238"/>
      <c r="Z477" s="238"/>
      <c r="AA477" s="238"/>
      <c r="AB477" s="238"/>
      <c r="AC477" s="238"/>
      <c r="AD477" s="238"/>
      <c r="AE477" s="238"/>
      <c r="AF477" s="238"/>
      <c r="AG477" s="239">
        <f>G477/6</f>
        <v>0</v>
      </c>
      <c r="AH477" s="240"/>
      <c r="AI477" s="238"/>
      <c r="AJ477" s="238"/>
      <c r="AK477" s="238"/>
      <c r="AL477" s="238"/>
      <c r="AM477" s="238"/>
      <c r="AN477" s="238"/>
      <c r="AO477" s="238"/>
      <c r="AP477" s="238"/>
      <c r="AQ477" s="238"/>
      <c r="AR477" s="238"/>
      <c r="AS477" s="239">
        <f>G477/6</f>
        <v>0</v>
      </c>
      <c r="AT477" s="240"/>
      <c r="AU477" s="238"/>
      <c r="AV477" s="238"/>
      <c r="AW477" s="238"/>
      <c r="AX477" s="238"/>
      <c r="AY477" s="238"/>
      <c r="AZ477" s="238"/>
      <c r="BA477" s="238"/>
      <c r="BB477" s="238"/>
      <c r="BC477" s="238"/>
      <c r="BD477" s="238"/>
      <c r="BE477" s="239">
        <f>G477/6</f>
        <v>0</v>
      </c>
      <c r="BF477" s="240"/>
      <c r="BG477" s="238"/>
      <c r="BH477" s="238"/>
      <c r="BI477" s="238"/>
      <c r="BJ477" s="238"/>
      <c r="BK477" s="238"/>
      <c r="BL477" s="238"/>
      <c r="BM477" s="238"/>
      <c r="BN477" s="238"/>
      <c r="BO477" s="238"/>
      <c r="BP477" s="238"/>
      <c r="BQ477" s="239">
        <f>G477/6</f>
        <v>0</v>
      </c>
      <c r="BR477" s="240"/>
      <c r="BS477" s="238"/>
      <c r="BT477" s="238"/>
      <c r="BU477" s="238"/>
      <c r="BV477" s="238"/>
      <c r="BW477" s="238"/>
      <c r="BX477" s="238"/>
      <c r="BY477" s="238"/>
      <c r="BZ477" s="238"/>
      <c r="CA477" s="238"/>
      <c r="CB477" s="238"/>
      <c r="CC477" s="78">
        <f>G477-SUM(H477:CB477)</f>
        <v>0</v>
      </c>
      <c r="CD477" s="41" t="s">
        <v>54</v>
      </c>
    </row>
    <row r="478" spans="1:82" ht="15" customHeight="1">
      <c r="B478" s="25" t="s">
        <v>878</v>
      </c>
      <c r="C478" s="28" t="s">
        <v>879</v>
      </c>
      <c r="D478" s="132" t="s">
        <v>243</v>
      </c>
      <c r="E478" s="266">
        <v>1</v>
      </c>
      <c r="F478" s="289"/>
      <c r="G478" s="76">
        <f t="shared" si="449"/>
        <v>0</v>
      </c>
      <c r="H478" s="237"/>
      <c r="I478" s="239"/>
      <c r="J478" s="237"/>
      <c r="K478" s="238"/>
      <c r="L478" s="238"/>
      <c r="M478" s="238"/>
      <c r="N478" s="238"/>
      <c r="O478" s="238"/>
      <c r="P478" s="238"/>
      <c r="Q478" s="238"/>
      <c r="R478" s="238"/>
      <c r="S478" s="238"/>
      <c r="T478" s="238"/>
      <c r="U478" s="239">
        <f>G478/6</f>
        <v>0</v>
      </c>
      <c r="V478" s="237"/>
      <c r="W478" s="238"/>
      <c r="X478" s="238"/>
      <c r="Y478" s="238"/>
      <c r="Z478" s="238"/>
      <c r="AA478" s="238"/>
      <c r="AB478" s="238"/>
      <c r="AC478" s="238"/>
      <c r="AD478" s="238"/>
      <c r="AE478" s="238"/>
      <c r="AF478" s="238"/>
      <c r="AG478" s="239">
        <f>G478/6</f>
        <v>0</v>
      </c>
      <c r="AH478" s="240"/>
      <c r="AI478" s="238"/>
      <c r="AJ478" s="238"/>
      <c r="AK478" s="238"/>
      <c r="AL478" s="238"/>
      <c r="AM478" s="238"/>
      <c r="AN478" s="238"/>
      <c r="AO478" s="238"/>
      <c r="AP478" s="238"/>
      <c r="AQ478" s="238"/>
      <c r="AR478" s="238"/>
      <c r="AS478" s="239">
        <f>G478/6</f>
        <v>0</v>
      </c>
      <c r="AT478" s="240"/>
      <c r="AU478" s="238"/>
      <c r="AV478" s="238"/>
      <c r="AW478" s="238"/>
      <c r="AX478" s="238"/>
      <c r="AY478" s="238"/>
      <c r="AZ478" s="238"/>
      <c r="BA478" s="238"/>
      <c r="BB478" s="238"/>
      <c r="BC478" s="238"/>
      <c r="BD478" s="238"/>
      <c r="BE478" s="239">
        <f>G478/6</f>
        <v>0</v>
      </c>
      <c r="BF478" s="240"/>
      <c r="BG478" s="238"/>
      <c r="BH478" s="238"/>
      <c r="BI478" s="238"/>
      <c r="BJ478" s="238"/>
      <c r="BK478" s="238"/>
      <c r="BL478" s="238"/>
      <c r="BM478" s="238"/>
      <c r="BN478" s="238"/>
      <c r="BO478" s="238"/>
      <c r="BP478" s="238"/>
      <c r="BQ478" s="239">
        <f>G478/6</f>
        <v>0</v>
      </c>
      <c r="BR478" s="240"/>
      <c r="BS478" s="238"/>
      <c r="BT478" s="238"/>
      <c r="BU478" s="238"/>
      <c r="BV478" s="238"/>
      <c r="BW478" s="238"/>
      <c r="BX478" s="238"/>
      <c r="BY478" s="238"/>
      <c r="BZ478" s="238"/>
      <c r="CA478" s="238"/>
      <c r="CB478" s="238"/>
      <c r="CC478" s="239">
        <f>G478-SUM(H478:CB478)</f>
        <v>0</v>
      </c>
      <c r="CD478" s="41" t="s">
        <v>54</v>
      </c>
    </row>
    <row r="479" spans="1:82" ht="15" customHeight="1">
      <c r="B479" s="25" t="s">
        <v>880</v>
      </c>
      <c r="C479" s="28" t="s">
        <v>881</v>
      </c>
      <c r="D479" s="29" t="s">
        <v>64</v>
      </c>
      <c r="E479" s="266">
        <v>72</v>
      </c>
      <c r="F479" s="231"/>
      <c r="G479" s="76">
        <f t="shared" ref="G479" si="450">+SUM(H479:CC479)</f>
        <v>0</v>
      </c>
      <c r="H479" s="237"/>
      <c r="I479" s="239"/>
      <c r="J479" s="226"/>
      <c r="K479" s="227"/>
      <c r="L479" s="227"/>
      <c r="M479" s="227"/>
      <c r="N479" s="227"/>
      <c r="O479" s="227"/>
      <c r="P479" s="227"/>
      <c r="Q479" s="227"/>
      <c r="R479" s="227"/>
      <c r="S479" s="227"/>
      <c r="T479" s="227"/>
      <c r="U479" s="225"/>
      <c r="V479" s="226"/>
      <c r="W479" s="227"/>
      <c r="X479" s="227"/>
      <c r="Y479" s="227"/>
      <c r="Z479" s="227"/>
      <c r="AA479" s="227"/>
      <c r="AB479" s="227"/>
      <c r="AC479" s="227"/>
      <c r="AD479" s="227"/>
      <c r="AE479" s="227"/>
      <c r="AF479" s="227"/>
      <c r="AG479" s="225"/>
      <c r="AH479" s="228"/>
      <c r="AI479" s="227"/>
      <c r="AJ479" s="227"/>
      <c r="AK479" s="227"/>
      <c r="AL479" s="227"/>
      <c r="AM479" s="227"/>
      <c r="AN479" s="227"/>
      <c r="AO479" s="227"/>
      <c r="AP479" s="227"/>
      <c r="AQ479" s="227"/>
      <c r="AR479" s="227"/>
      <c r="AS479" s="225"/>
      <c r="AT479" s="228"/>
      <c r="AU479" s="227"/>
      <c r="AV479" s="227"/>
      <c r="AW479" s="227"/>
      <c r="AX479" s="227"/>
      <c r="AY479" s="227"/>
      <c r="AZ479" s="227"/>
      <c r="BA479" s="227"/>
      <c r="BB479" s="227"/>
      <c r="BC479" s="227"/>
      <c r="BD479" s="227"/>
      <c r="BE479" s="225"/>
      <c r="BF479" s="228"/>
      <c r="BG479" s="227"/>
      <c r="BH479" s="227"/>
      <c r="BI479" s="227"/>
      <c r="BJ479" s="227"/>
      <c r="BK479" s="227"/>
      <c r="BL479" s="227"/>
      <c r="BM479" s="227"/>
      <c r="BN479" s="227"/>
      <c r="BO479" s="227"/>
      <c r="BP479" s="227"/>
      <c r="BQ479" s="225"/>
      <c r="BR479" s="228"/>
      <c r="BS479" s="227"/>
      <c r="BT479" s="227"/>
      <c r="BU479" s="227"/>
      <c r="BV479" s="227"/>
      <c r="BW479" s="227"/>
      <c r="BX479" s="227"/>
      <c r="BY479" s="227"/>
      <c r="BZ479" s="227"/>
      <c r="CA479" s="227"/>
      <c r="CB479" s="227"/>
      <c r="CC479" s="225"/>
      <c r="CD479" s="41" t="s">
        <v>54</v>
      </c>
    </row>
    <row r="480" spans="1:82" ht="15" customHeight="1">
      <c r="B480" s="287" t="s">
        <v>882</v>
      </c>
      <c r="C480" s="350" t="s">
        <v>883</v>
      </c>
      <c r="D480" s="132"/>
      <c r="E480" s="337"/>
      <c r="F480" s="231"/>
      <c r="G480" s="76"/>
      <c r="H480" s="237"/>
      <c r="I480" s="239"/>
      <c r="J480" s="237"/>
      <c r="K480" s="238"/>
      <c r="L480" s="238"/>
      <c r="M480" s="238"/>
      <c r="N480" s="238"/>
      <c r="O480" s="238"/>
      <c r="P480" s="238"/>
      <c r="Q480" s="238"/>
      <c r="R480" s="238"/>
      <c r="S480" s="238"/>
      <c r="T480" s="238"/>
      <c r="U480" s="239"/>
      <c r="V480" s="237"/>
      <c r="W480" s="238"/>
      <c r="X480" s="238"/>
      <c r="Y480" s="238"/>
      <c r="Z480" s="238"/>
      <c r="AA480" s="238"/>
      <c r="AB480" s="238"/>
      <c r="AC480" s="238"/>
      <c r="AD480" s="238"/>
      <c r="AE480" s="238"/>
      <c r="AF480" s="238"/>
      <c r="AG480" s="239"/>
      <c r="AH480" s="240"/>
      <c r="AI480" s="238"/>
      <c r="AJ480" s="238"/>
      <c r="AK480" s="238"/>
      <c r="AL480" s="238"/>
      <c r="AM480" s="238"/>
      <c r="AN480" s="238"/>
      <c r="AO480" s="238"/>
      <c r="AP480" s="238"/>
      <c r="AQ480" s="238"/>
      <c r="AR480" s="238"/>
      <c r="AS480" s="239"/>
      <c r="AT480" s="240"/>
      <c r="AU480" s="238"/>
      <c r="AV480" s="238"/>
      <c r="AW480" s="238"/>
      <c r="AX480" s="238"/>
      <c r="AY480" s="238"/>
      <c r="AZ480" s="238"/>
      <c r="BA480" s="238"/>
      <c r="BB480" s="238"/>
      <c r="BC480" s="238"/>
      <c r="BD480" s="238"/>
      <c r="BE480" s="239"/>
      <c r="BF480" s="240"/>
      <c r="BG480" s="238"/>
      <c r="BH480" s="238"/>
      <c r="BI480" s="238"/>
      <c r="BJ480" s="238"/>
      <c r="BK480" s="238"/>
      <c r="BL480" s="238"/>
      <c r="BM480" s="238"/>
      <c r="BN480" s="238"/>
      <c r="BO480" s="238"/>
      <c r="BP480" s="238"/>
      <c r="BQ480" s="239"/>
      <c r="BR480" s="240"/>
      <c r="BS480" s="238"/>
      <c r="BT480" s="238"/>
      <c r="BU480" s="238"/>
      <c r="BV480" s="238"/>
      <c r="BW480" s="238"/>
      <c r="BX480" s="238"/>
      <c r="BY480" s="238"/>
      <c r="BZ480" s="238"/>
      <c r="CA480" s="238"/>
      <c r="CB480" s="238"/>
      <c r="CC480" s="239"/>
      <c r="CD480" s="41" t="s">
        <v>54</v>
      </c>
    </row>
    <row r="481" spans="1:82" ht="30" customHeight="1">
      <c r="B481" s="25" t="s">
        <v>884</v>
      </c>
      <c r="C481" s="28" t="s">
        <v>885</v>
      </c>
      <c r="D481" s="132" t="s">
        <v>64</v>
      </c>
      <c r="E481" s="266">
        <v>72</v>
      </c>
      <c r="F481" s="231"/>
      <c r="G481" s="76">
        <f t="shared" ref="G481" si="451">+SUM(H481:CC481)</f>
        <v>0</v>
      </c>
      <c r="H481" s="237"/>
      <c r="I481" s="239"/>
      <c r="J481" s="226"/>
      <c r="K481" s="227"/>
      <c r="L481" s="227"/>
      <c r="M481" s="227"/>
      <c r="N481" s="227"/>
      <c r="O481" s="227"/>
      <c r="P481" s="227"/>
      <c r="Q481" s="227"/>
      <c r="R481" s="227"/>
      <c r="S481" s="227"/>
      <c r="T481" s="227"/>
      <c r="U481" s="225"/>
      <c r="V481" s="226"/>
      <c r="W481" s="227"/>
      <c r="X481" s="227"/>
      <c r="Y481" s="227"/>
      <c r="Z481" s="227"/>
      <c r="AA481" s="227"/>
      <c r="AB481" s="227"/>
      <c r="AC481" s="227"/>
      <c r="AD481" s="227"/>
      <c r="AE481" s="227"/>
      <c r="AF481" s="227"/>
      <c r="AG481" s="225"/>
      <c r="AH481" s="228"/>
      <c r="AI481" s="227"/>
      <c r="AJ481" s="227"/>
      <c r="AK481" s="227"/>
      <c r="AL481" s="227"/>
      <c r="AM481" s="227"/>
      <c r="AN481" s="227"/>
      <c r="AO481" s="227"/>
      <c r="AP481" s="227"/>
      <c r="AQ481" s="227"/>
      <c r="AR481" s="227"/>
      <c r="AS481" s="225"/>
      <c r="AT481" s="228"/>
      <c r="AU481" s="227"/>
      <c r="AV481" s="227"/>
      <c r="AW481" s="227"/>
      <c r="AX481" s="227"/>
      <c r="AY481" s="227"/>
      <c r="AZ481" s="227"/>
      <c r="BA481" s="227"/>
      <c r="BB481" s="227"/>
      <c r="BC481" s="227"/>
      <c r="BD481" s="227"/>
      <c r="BE481" s="225"/>
      <c r="BF481" s="228"/>
      <c r="BG481" s="227"/>
      <c r="BH481" s="227"/>
      <c r="BI481" s="227"/>
      <c r="BJ481" s="227"/>
      <c r="BK481" s="227"/>
      <c r="BL481" s="227"/>
      <c r="BM481" s="227"/>
      <c r="BN481" s="227"/>
      <c r="BO481" s="227"/>
      <c r="BP481" s="227"/>
      <c r="BQ481" s="225"/>
      <c r="BR481" s="228"/>
      <c r="BS481" s="227"/>
      <c r="BT481" s="227"/>
      <c r="BU481" s="227"/>
      <c r="BV481" s="227"/>
      <c r="BW481" s="227"/>
      <c r="BX481" s="227"/>
      <c r="BY481" s="227"/>
      <c r="BZ481" s="227"/>
      <c r="CA481" s="227"/>
      <c r="CB481" s="227"/>
      <c r="CC481" s="225"/>
      <c r="CD481" s="41" t="s">
        <v>54</v>
      </c>
    </row>
    <row r="482" spans="1:82" ht="15" customHeight="1">
      <c r="B482" s="25" t="s">
        <v>886</v>
      </c>
      <c r="C482" s="28" t="s">
        <v>887</v>
      </c>
      <c r="D482" s="132" t="s">
        <v>888</v>
      </c>
      <c r="E482" s="268">
        <v>72</v>
      </c>
      <c r="F482" s="78"/>
      <c r="G482" s="76">
        <f t="shared" ref="G482" si="452">+SUM(H482:CC482)</f>
        <v>0</v>
      </c>
      <c r="H482" s="237"/>
      <c r="I482" s="239"/>
      <c r="J482" s="226"/>
      <c r="K482" s="227"/>
      <c r="L482" s="227"/>
      <c r="M482" s="227"/>
      <c r="N482" s="227"/>
      <c r="O482" s="227"/>
      <c r="P482" s="227"/>
      <c r="Q482" s="227"/>
      <c r="R482" s="227"/>
      <c r="S482" s="227"/>
      <c r="T482" s="227"/>
      <c r="U482" s="225"/>
      <c r="V482" s="226"/>
      <c r="W482" s="227"/>
      <c r="X482" s="227"/>
      <c r="Y482" s="227"/>
      <c r="Z482" s="227"/>
      <c r="AA482" s="227"/>
      <c r="AB482" s="227"/>
      <c r="AC482" s="227"/>
      <c r="AD482" s="227"/>
      <c r="AE482" s="227"/>
      <c r="AF482" s="227"/>
      <c r="AG482" s="225"/>
      <c r="AH482" s="228"/>
      <c r="AI482" s="227"/>
      <c r="AJ482" s="227"/>
      <c r="AK482" s="227"/>
      <c r="AL482" s="227"/>
      <c r="AM482" s="227"/>
      <c r="AN482" s="227"/>
      <c r="AO482" s="227"/>
      <c r="AP482" s="227"/>
      <c r="AQ482" s="227"/>
      <c r="AR482" s="227"/>
      <c r="AS482" s="225"/>
      <c r="AT482" s="228"/>
      <c r="AU482" s="227"/>
      <c r="AV482" s="227"/>
      <c r="AW482" s="227"/>
      <c r="AX482" s="227"/>
      <c r="AY482" s="227"/>
      <c r="AZ482" s="227"/>
      <c r="BA482" s="227"/>
      <c r="BB482" s="227"/>
      <c r="BC482" s="227"/>
      <c r="BD482" s="227"/>
      <c r="BE482" s="225"/>
      <c r="BF482" s="228"/>
      <c r="BG482" s="227"/>
      <c r="BH482" s="227"/>
      <c r="BI482" s="227"/>
      <c r="BJ482" s="227"/>
      <c r="BK482" s="227"/>
      <c r="BL482" s="227"/>
      <c r="BM482" s="227"/>
      <c r="BN482" s="227"/>
      <c r="BO482" s="227"/>
      <c r="BP482" s="227"/>
      <c r="BQ482" s="225"/>
      <c r="BR482" s="228"/>
      <c r="BS482" s="227"/>
      <c r="BT482" s="227"/>
      <c r="BU482" s="227"/>
      <c r="BV482" s="227"/>
      <c r="BW482" s="227"/>
      <c r="BX482" s="227"/>
      <c r="BY482" s="227"/>
      <c r="BZ482" s="227"/>
      <c r="CA482" s="227"/>
      <c r="CB482" s="227"/>
      <c r="CC482" s="225"/>
      <c r="CD482" s="41" t="s">
        <v>54</v>
      </c>
    </row>
    <row r="483" spans="1:82" ht="15" customHeight="1">
      <c r="B483" s="180" t="s">
        <v>889</v>
      </c>
      <c r="C483" s="181" t="s">
        <v>890</v>
      </c>
      <c r="D483" s="182" t="s">
        <v>888</v>
      </c>
      <c r="E483" s="329">
        <v>0</v>
      </c>
      <c r="F483" s="236"/>
      <c r="G483" s="178">
        <f>+SUM(H483:CC483)</f>
        <v>0</v>
      </c>
      <c r="H483" s="232"/>
      <c r="I483" s="233"/>
      <c r="J483" s="232"/>
      <c r="K483" s="234"/>
      <c r="L483" s="234"/>
      <c r="M483" s="234"/>
      <c r="N483" s="234"/>
      <c r="O483" s="234"/>
      <c r="P483" s="234"/>
      <c r="Q483" s="234"/>
      <c r="R483" s="234"/>
      <c r="S483" s="234"/>
      <c r="T483" s="234"/>
      <c r="U483" s="233"/>
      <c r="V483" s="232"/>
      <c r="W483" s="234"/>
      <c r="X483" s="234"/>
      <c r="Y483" s="234"/>
      <c r="Z483" s="234"/>
      <c r="AA483" s="234"/>
      <c r="AB483" s="234"/>
      <c r="AC483" s="234"/>
      <c r="AD483" s="234"/>
      <c r="AE483" s="234"/>
      <c r="AF483" s="234"/>
      <c r="AG483" s="233"/>
      <c r="AH483" s="235"/>
      <c r="AI483" s="234"/>
      <c r="AJ483" s="234"/>
      <c r="AK483" s="234"/>
      <c r="AL483" s="234"/>
      <c r="AM483" s="234"/>
      <c r="AN483" s="234"/>
      <c r="AO483" s="234"/>
      <c r="AP483" s="234"/>
      <c r="AQ483" s="234"/>
      <c r="AR483" s="234"/>
      <c r="AS483" s="233"/>
      <c r="AT483" s="235"/>
      <c r="AU483" s="234"/>
      <c r="AV483" s="234"/>
      <c r="AW483" s="234"/>
      <c r="AX483" s="234"/>
      <c r="AY483" s="234"/>
      <c r="AZ483" s="234"/>
      <c r="BA483" s="234"/>
      <c r="BB483" s="234"/>
      <c r="BC483" s="234"/>
      <c r="BD483" s="234"/>
      <c r="BE483" s="233"/>
      <c r="BF483" s="235"/>
      <c r="BG483" s="234"/>
      <c r="BH483" s="234"/>
      <c r="BI483" s="234"/>
      <c r="BJ483" s="234"/>
      <c r="BK483" s="234"/>
      <c r="BL483" s="234"/>
      <c r="BM483" s="234"/>
      <c r="BN483" s="234"/>
      <c r="BO483" s="234"/>
      <c r="BP483" s="234"/>
      <c r="BQ483" s="233"/>
      <c r="BR483" s="235"/>
      <c r="BS483" s="234"/>
      <c r="BT483" s="234"/>
      <c r="BU483" s="234"/>
      <c r="BV483" s="234"/>
      <c r="BW483" s="234"/>
      <c r="BX483" s="234"/>
      <c r="BY483" s="234"/>
      <c r="BZ483" s="234"/>
      <c r="CA483" s="234"/>
      <c r="CB483" s="234"/>
      <c r="CC483" s="239"/>
      <c r="CD483" s="41" t="s">
        <v>54</v>
      </c>
    </row>
    <row r="484" spans="1:82" ht="15" customHeight="1">
      <c r="B484" s="287" t="s">
        <v>891</v>
      </c>
      <c r="C484" s="350" t="s">
        <v>892</v>
      </c>
      <c r="D484" s="132"/>
      <c r="E484" s="268"/>
      <c r="F484" s="78"/>
      <c r="G484" s="76"/>
      <c r="H484" s="237"/>
      <c r="I484" s="239"/>
      <c r="J484" s="237"/>
      <c r="K484" s="238"/>
      <c r="L484" s="238"/>
      <c r="M484" s="238"/>
      <c r="N484" s="238"/>
      <c r="O484" s="238"/>
      <c r="P484" s="238"/>
      <c r="Q484" s="238"/>
      <c r="R484" s="238"/>
      <c r="S484" s="238"/>
      <c r="T484" s="238"/>
      <c r="U484" s="239"/>
      <c r="V484" s="237"/>
      <c r="W484" s="238"/>
      <c r="X484" s="238"/>
      <c r="Y484" s="238"/>
      <c r="Z484" s="238"/>
      <c r="AA484" s="238"/>
      <c r="AB484" s="238"/>
      <c r="AC484" s="238"/>
      <c r="AD484" s="238"/>
      <c r="AE484" s="238"/>
      <c r="AF484" s="238"/>
      <c r="AG484" s="239"/>
      <c r="AH484" s="240"/>
      <c r="AI484" s="238"/>
      <c r="AJ484" s="238"/>
      <c r="AK484" s="238"/>
      <c r="AL484" s="238"/>
      <c r="AM484" s="238"/>
      <c r="AN484" s="238"/>
      <c r="AO484" s="238"/>
      <c r="AP484" s="238"/>
      <c r="AQ484" s="238"/>
      <c r="AR484" s="238"/>
      <c r="AS484" s="239"/>
      <c r="AT484" s="240"/>
      <c r="AU484" s="238"/>
      <c r="AV484" s="238"/>
      <c r="AW484" s="238"/>
      <c r="AX484" s="238"/>
      <c r="AY484" s="238"/>
      <c r="AZ484" s="238"/>
      <c r="BA484" s="238"/>
      <c r="BB484" s="238"/>
      <c r="BC484" s="238"/>
      <c r="BD484" s="238"/>
      <c r="BE484" s="239"/>
      <c r="BF484" s="240"/>
      <c r="BG484" s="238"/>
      <c r="BH484" s="238"/>
      <c r="BI484" s="238"/>
      <c r="BJ484" s="238"/>
      <c r="BK484" s="238"/>
      <c r="BL484" s="238"/>
      <c r="BM484" s="238"/>
      <c r="BN484" s="238"/>
      <c r="BO484" s="238"/>
      <c r="BP484" s="238"/>
      <c r="BQ484" s="239"/>
      <c r="BR484" s="240"/>
      <c r="BS484" s="238"/>
      <c r="BT484" s="238"/>
      <c r="BU484" s="238"/>
      <c r="BV484" s="238"/>
      <c r="BW484" s="238"/>
      <c r="BX484" s="238"/>
      <c r="BY484" s="238"/>
      <c r="BZ484" s="238"/>
      <c r="CA484" s="238"/>
      <c r="CB484" s="238"/>
      <c r="CC484" s="239"/>
      <c r="CD484" s="41" t="s">
        <v>54</v>
      </c>
    </row>
    <row r="485" spans="1:82" ht="30" customHeight="1">
      <c r="B485" s="25" t="s">
        <v>893</v>
      </c>
      <c r="C485" s="28" t="s">
        <v>894</v>
      </c>
      <c r="D485" s="132" t="s">
        <v>351</v>
      </c>
      <c r="E485" s="268">
        <v>1</v>
      </c>
      <c r="F485" s="78">
        <v>600000</v>
      </c>
      <c r="G485" s="76">
        <f>+E485*F485</f>
        <v>600000</v>
      </c>
      <c r="H485" s="241"/>
      <c r="I485" s="242"/>
      <c r="J485" s="237"/>
      <c r="K485" s="238"/>
      <c r="L485" s="238"/>
      <c r="M485" s="238"/>
      <c r="N485" s="238"/>
      <c r="O485" s="238"/>
      <c r="P485" s="238"/>
      <c r="Q485" s="238"/>
      <c r="R485" s="238"/>
      <c r="S485" s="238"/>
      <c r="T485" s="238"/>
      <c r="U485" s="239">
        <f t="shared" ref="U485" si="453">G485/6</f>
        <v>100000</v>
      </c>
      <c r="V485" s="237"/>
      <c r="W485" s="238"/>
      <c r="X485" s="238"/>
      <c r="Y485" s="238"/>
      <c r="Z485" s="238"/>
      <c r="AA485" s="238"/>
      <c r="AB485" s="238"/>
      <c r="AC485" s="238"/>
      <c r="AD485" s="238"/>
      <c r="AE485" s="238"/>
      <c r="AF485" s="238"/>
      <c r="AG485" s="239">
        <f t="shared" ref="AG485" si="454">G485/6</f>
        <v>100000</v>
      </c>
      <c r="AH485" s="240"/>
      <c r="AI485" s="238"/>
      <c r="AJ485" s="238"/>
      <c r="AK485" s="238"/>
      <c r="AL485" s="238"/>
      <c r="AM485" s="238"/>
      <c r="AN485" s="238"/>
      <c r="AO485" s="238"/>
      <c r="AP485" s="238"/>
      <c r="AQ485" s="238"/>
      <c r="AR485" s="238"/>
      <c r="AS485" s="239">
        <f t="shared" ref="AS485" si="455">G485/6</f>
        <v>100000</v>
      </c>
      <c r="AT485" s="240"/>
      <c r="AU485" s="238"/>
      <c r="AV485" s="238"/>
      <c r="AW485" s="238"/>
      <c r="AX485" s="238"/>
      <c r="AY485" s="238"/>
      <c r="AZ485" s="238"/>
      <c r="BA485" s="238"/>
      <c r="BB485" s="238"/>
      <c r="BC485" s="238"/>
      <c r="BD485" s="238"/>
      <c r="BE485" s="239">
        <f t="shared" ref="BE485" si="456">G485/6</f>
        <v>100000</v>
      </c>
      <c r="BF485" s="240"/>
      <c r="BG485" s="238"/>
      <c r="BH485" s="238"/>
      <c r="BI485" s="238"/>
      <c r="BJ485" s="238"/>
      <c r="BK485" s="238"/>
      <c r="BL485" s="238"/>
      <c r="BM485" s="238"/>
      <c r="BN485" s="238"/>
      <c r="BO485" s="238"/>
      <c r="BP485" s="238"/>
      <c r="BQ485" s="239">
        <f t="shared" ref="BQ485" si="457">G485/6</f>
        <v>100000</v>
      </c>
      <c r="BR485" s="240"/>
      <c r="BS485" s="238"/>
      <c r="BT485" s="238"/>
      <c r="BU485" s="238"/>
      <c r="BV485" s="238"/>
      <c r="BW485" s="238"/>
      <c r="BX485" s="238"/>
      <c r="BY485" s="238"/>
      <c r="BZ485" s="238"/>
      <c r="CA485" s="238"/>
      <c r="CB485" s="238"/>
      <c r="CC485" s="239">
        <f t="shared" ref="CC485" si="458">G485-SUM(H485:CB485)</f>
        <v>100000</v>
      </c>
      <c r="CD485" s="41" t="s">
        <v>54</v>
      </c>
    </row>
    <row r="486" spans="1:82" ht="15" customHeight="1">
      <c r="B486" s="25" t="s">
        <v>895</v>
      </c>
      <c r="C486" s="28" t="str">
        <f>"Handling costs and profit in respect of payment associated with subitem D10.05(a) ("&amp; TEXT(F486,"###%") &amp; ")"</f>
        <v>Handling costs and profit in respect of payment associated with subitem D10.05(a) (%)</v>
      </c>
      <c r="D486" s="132" t="s">
        <v>353</v>
      </c>
      <c r="E486" s="268">
        <f>+F485</f>
        <v>600000</v>
      </c>
      <c r="F486" s="356"/>
      <c r="G486" s="76">
        <f t="shared" ref="G486:G488" si="459">+E486*F486</f>
        <v>0</v>
      </c>
      <c r="H486" s="241"/>
      <c r="I486" s="242"/>
      <c r="J486" s="237"/>
      <c r="K486" s="238"/>
      <c r="L486" s="238"/>
      <c r="M486" s="238"/>
      <c r="N486" s="238"/>
      <c r="O486" s="238"/>
      <c r="P486" s="238"/>
      <c r="Q486" s="238"/>
      <c r="R486" s="238"/>
      <c r="S486" s="238"/>
      <c r="T486" s="238"/>
      <c r="U486" s="239">
        <f>G486/6</f>
        <v>0</v>
      </c>
      <c r="V486" s="237"/>
      <c r="W486" s="238"/>
      <c r="X486" s="238"/>
      <c r="Y486" s="238"/>
      <c r="Z486" s="238"/>
      <c r="AA486" s="238"/>
      <c r="AB486" s="238"/>
      <c r="AC486" s="238"/>
      <c r="AD486" s="238"/>
      <c r="AE486" s="238"/>
      <c r="AF486" s="238"/>
      <c r="AG486" s="239">
        <f>G486/6</f>
        <v>0</v>
      </c>
      <c r="AH486" s="240"/>
      <c r="AI486" s="238"/>
      <c r="AJ486" s="238"/>
      <c r="AK486" s="238"/>
      <c r="AL486" s="238"/>
      <c r="AM486" s="238"/>
      <c r="AN486" s="238"/>
      <c r="AO486" s="238"/>
      <c r="AP486" s="238"/>
      <c r="AQ486" s="238"/>
      <c r="AR486" s="238"/>
      <c r="AS486" s="239">
        <f>G486/6</f>
        <v>0</v>
      </c>
      <c r="AT486" s="240"/>
      <c r="AU486" s="238"/>
      <c r="AV486" s="238"/>
      <c r="AW486" s="238"/>
      <c r="AX486" s="238"/>
      <c r="AY486" s="238"/>
      <c r="AZ486" s="238"/>
      <c r="BA486" s="238"/>
      <c r="BB486" s="238"/>
      <c r="BC486" s="238"/>
      <c r="BD486" s="238"/>
      <c r="BE486" s="239">
        <f>G486/6</f>
        <v>0</v>
      </c>
      <c r="BF486" s="240"/>
      <c r="BG486" s="238"/>
      <c r="BH486" s="238"/>
      <c r="BI486" s="238"/>
      <c r="BJ486" s="238"/>
      <c r="BK486" s="238"/>
      <c r="BL486" s="238"/>
      <c r="BM486" s="238"/>
      <c r="BN486" s="238"/>
      <c r="BO486" s="238"/>
      <c r="BP486" s="238"/>
      <c r="BQ486" s="239">
        <f>G486/6</f>
        <v>0</v>
      </c>
      <c r="BR486" s="240"/>
      <c r="BS486" s="238"/>
      <c r="BT486" s="238"/>
      <c r="BU486" s="238"/>
      <c r="BV486" s="238"/>
      <c r="BW486" s="238"/>
      <c r="BX486" s="238"/>
      <c r="BY486" s="238"/>
      <c r="BZ486" s="238"/>
      <c r="CA486" s="238"/>
      <c r="CB486" s="238"/>
      <c r="CC486" s="239">
        <f>G486-SUM(H486:CB486)</f>
        <v>0</v>
      </c>
      <c r="CD486" s="41" t="s">
        <v>54</v>
      </c>
    </row>
    <row r="487" spans="1:82" ht="15" customHeight="1">
      <c r="A487" s="45"/>
      <c r="B487" s="75" t="s">
        <v>897</v>
      </c>
      <c r="C487" s="131" t="s">
        <v>898</v>
      </c>
      <c r="D487" s="132" t="s">
        <v>92</v>
      </c>
      <c r="E487" s="266">
        <v>1</v>
      </c>
      <c r="F487" s="223"/>
      <c r="G487" s="76">
        <f t="shared" si="459"/>
        <v>0</v>
      </c>
      <c r="H487" s="237"/>
      <c r="I487" s="239"/>
      <c r="J487" s="237"/>
      <c r="K487" s="238"/>
      <c r="L487" s="238"/>
      <c r="M487" s="238"/>
      <c r="N487" s="238"/>
      <c r="O487" s="238"/>
      <c r="P487" s="238"/>
      <c r="Q487" s="238"/>
      <c r="R487" s="238"/>
      <c r="S487" s="238"/>
      <c r="T487" s="238"/>
      <c r="U487" s="239">
        <f>G487/6</f>
        <v>0</v>
      </c>
      <c r="V487" s="237"/>
      <c r="W487" s="238"/>
      <c r="X487" s="238"/>
      <c r="Y487" s="238"/>
      <c r="Z487" s="238"/>
      <c r="AA487" s="238"/>
      <c r="AB487" s="238"/>
      <c r="AC487" s="238"/>
      <c r="AD487" s="238"/>
      <c r="AE487" s="238"/>
      <c r="AF487" s="238"/>
      <c r="AG487" s="239">
        <f>G487/6</f>
        <v>0</v>
      </c>
      <c r="AH487" s="240"/>
      <c r="AI487" s="238"/>
      <c r="AJ487" s="238"/>
      <c r="AK487" s="238"/>
      <c r="AL487" s="238"/>
      <c r="AM487" s="238"/>
      <c r="AN487" s="238"/>
      <c r="AO487" s="238"/>
      <c r="AP487" s="238"/>
      <c r="AQ487" s="238"/>
      <c r="AR487" s="238"/>
      <c r="AS487" s="239">
        <f>G487/6</f>
        <v>0</v>
      </c>
      <c r="AT487" s="240"/>
      <c r="AU487" s="238"/>
      <c r="AV487" s="238"/>
      <c r="AW487" s="238"/>
      <c r="AX487" s="238"/>
      <c r="AY487" s="238"/>
      <c r="AZ487" s="238"/>
      <c r="BA487" s="238"/>
      <c r="BB487" s="238"/>
      <c r="BC487" s="238"/>
      <c r="BD487" s="238"/>
      <c r="BE487" s="239">
        <f>G487/6</f>
        <v>0</v>
      </c>
      <c r="BF487" s="240"/>
      <c r="BG487" s="238"/>
      <c r="BH487" s="238"/>
      <c r="BI487" s="238"/>
      <c r="BJ487" s="238"/>
      <c r="BK487" s="238"/>
      <c r="BL487" s="238"/>
      <c r="BM487" s="238"/>
      <c r="BN487" s="238"/>
      <c r="BO487" s="238"/>
      <c r="BP487" s="238"/>
      <c r="BQ487" s="239">
        <f>G487/6</f>
        <v>0</v>
      </c>
      <c r="BR487" s="240"/>
      <c r="BS487" s="238"/>
      <c r="BT487" s="238"/>
      <c r="BU487" s="238"/>
      <c r="BV487" s="238"/>
      <c r="BW487" s="238"/>
      <c r="BX487" s="238"/>
      <c r="BY487" s="238"/>
      <c r="BZ487" s="238"/>
      <c r="CA487" s="238"/>
      <c r="CB487" s="238"/>
      <c r="CC487" s="239">
        <f>G487-SUM(H487:CB487)</f>
        <v>0</v>
      </c>
      <c r="CD487" s="41" t="s">
        <v>54</v>
      </c>
    </row>
    <row r="488" spans="1:82" ht="15" customHeight="1">
      <c r="A488" s="45"/>
      <c r="B488" s="75" t="s">
        <v>899</v>
      </c>
      <c r="C488" s="131" t="s">
        <v>900</v>
      </c>
      <c r="D488" s="132" t="s">
        <v>92</v>
      </c>
      <c r="E488" s="266">
        <v>1</v>
      </c>
      <c r="F488" s="223"/>
      <c r="G488" s="76">
        <f t="shared" si="459"/>
        <v>0</v>
      </c>
      <c r="H488" s="237"/>
      <c r="I488" s="239"/>
      <c r="J488" s="237"/>
      <c r="K488" s="238"/>
      <c r="L488" s="238"/>
      <c r="M488" s="238"/>
      <c r="N488" s="238"/>
      <c r="O488" s="238"/>
      <c r="P488" s="238"/>
      <c r="Q488" s="238"/>
      <c r="R488" s="238"/>
      <c r="S488" s="238"/>
      <c r="T488" s="238"/>
      <c r="U488" s="239">
        <f>G488/6</f>
        <v>0</v>
      </c>
      <c r="V488" s="237"/>
      <c r="W488" s="238"/>
      <c r="X488" s="238"/>
      <c r="Y488" s="238"/>
      <c r="Z488" s="238"/>
      <c r="AA488" s="238"/>
      <c r="AB488" s="238"/>
      <c r="AC488" s="238"/>
      <c r="AD488" s="238"/>
      <c r="AE488" s="238"/>
      <c r="AF488" s="238"/>
      <c r="AG488" s="239">
        <f>G488/6</f>
        <v>0</v>
      </c>
      <c r="AH488" s="240"/>
      <c r="AI488" s="238"/>
      <c r="AJ488" s="238"/>
      <c r="AK488" s="238"/>
      <c r="AL488" s="238"/>
      <c r="AM488" s="238"/>
      <c r="AN488" s="238"/>
      <c r="AO488" s="238"/>
      <c r="AP488" s="238"/>
      <c r="AQ488" s="238"/>
      <c r="AR488" s="238"/>
      <c r="AS488" s="239">
        <f>G488/6</f>
        <v>0</v>
      </c>
      <c r="AT488" s="240"/>
      <c r="AU488" s="238"/>
      <c r="AV488" s="238"/>
      <c r="AW488" s="238"/>
      <c r="AX488" s="238"/>
      <c r="AY488" s="238"/>
      <c r="AZ488" s="238"/>
      <c r="BA488" s="238"/>
      <c r="BB488" s="238"/>
      <c r="BC488" s="238"/>
      <c r="BD488" s="238"/>
      <c r="BE488" s="239">
        <f>G488/6</f>
        <v>0</v>
      </c>
      <c r="BF488" s="240"/>
      <c r="BG488" s="238"/>
      <c r="BH488" s="238"/>
      <c r="BI488" s="238"/>
      <c r="BJ488" s="238"/>
      <c r="BK488" s="238"/>
      <c r="BL488" s="238"/>
      <c r="BM488" s="238"/>
      <c r="BN488" s="238"/>
      <c r="BO488" s="238"/>
      <c r="BP488" s="238"/>
      <c r="BQ488" s="239">
        <f>G488/6</f>
        <v>0</v>
      </c>
      <c r="BR488" s="240"/>
      <c r="BS488" s="238"/>
      <c r="BT488" s="238"/>
      <c r="BU488" s="238"/>
      <c r="BV488" s="238"/>
      <c r="BW488" s="238"/>
      <c r="BX488" s="238"/>
      <c r="BY488" s="238"/>
      <c r="BZ488" s="238"/>
      <c r="CA488" s="238"/>
      <c r="CB488" s="238"/>
      <c r="CC488" s="239">
        <f>G488-SUM(H488:CB488)</f>
        <v>0</v>
      </c>
      <c r="CD488" s="41" t="s">
        <v>54</v>
      </c>
    </row>
    <row r="489" spans="1:82" ht="15" customHeight="1">
      <c r="B489" s="287" t="s">
        <v>901</v>
      </c>
      <c r="C489" s="350" t="s">
        <v>902</v>
      </c>
      <c r="D489" s="29"/>
      <c r="E489" s="337"/>
      <c r="F489" s="231"/>
      <c r="G489" s="76"/>
      <c r="H489" s="237"/>
      <c r="I489" s="239"/>
      <c r="J489" s="237"/>
      <c r="K489" s="238"/>
      <c r="L489" s="238"/>
      <c r="M489" s="238"/>
      <c r="N489" s="238"/>
      <c r="O489" s="238"/>
      <c r="P489" s="238"/>
      <c r="Q489" s="238"/>
      <c r="R489" s="238"/>
      <c r="S489" s="238"/>
      <c r="T489" s="238"/>
      <c r="U489" s="239"/>
      <c r="V489" s="237"/>
      <c r="W489" s="238"/>
      <c r="X489" s="238"/>
      <c r="Y489" s="238"/>
      <c r="Z489" s="238"/>
      <c r="AA489" s="238"/>
      <c r="AB489" s="238"/>
      <c r="AC489" s="238"/>
      <c r="AD489" s="238"/>
      <c r="AE489" s="238"/>
      <c r="AF489" s="238"/>
      <c r="AG489" s="239"/>
      <c r="AH489" s="240"/>
      <c r="AI489" s="238"/>
      <c r="AJ489" s="238"/>
      <c r="AK489" s="238"/>
      <c r="AL489" s="238"/>
      <c r="AM489" s="238"/>
      <c r="AN489" s="238"/>
      <c r="AO489" s="238"/>
      <c r="AP489" s="238"/>
      <c r="AQ489" s="238"/>
      <c r="AR489" s="238"/>
      <c r="AS489" s="239"/>
      <c r="AT489" s="240"/>
      <c r="AU489" s="238"/>
      <c r="AV489" s="238"/>
      <c r="AW489" s="238"/>
      <c r="AX489" s="238"/>
      <c r="AY489" s="238"/>
      <c r="AZ489" s="238"/>
      <c r="BA489" s="238"/>
      <c r="BB489" s="238"/>
      <c r="BC489" s="238"/>
      <c r="BD489" s="238"/>
      <c r="BE489" s="239"/>
      <c r="BF489" s="240"/>
      <c r="BG489" s="238"/>
      <c r="BH489" s="238"/>
      <c r="BI489" s="238"/>
      <c r="BJ489" s="238"/>
      <c r="BK489" s="238"/>
      <c r="BL489" s="238"/>
      <c r="BM489" s="238"/>
      <c r="BN489" s="238"/>
      <c r="BO489" s="238"/>
      <c r="BP489" s="238"/>
      <c r="BQ489" s="239"/>
      <c r="BR489" s="240"/>
      <c r="BS489" s="238"/>
      <c r="BT489" s="238"/>
      <c r="BU489" s="238"/>
      <c r="BV489" s="238"/>
      <c r="BW489" s="238"/>
      <c r="BX489" s="238"/>
      <c r="BY489" s="238"/>
      <c r="BZ489" s="238"/>
      <c r="CA489" s="238"/>
      <c r="CB489" s="238"/>
      <c r="CC489" s="239"/>
      <c r="CD489" s="41" t="s">
        <v>54</v>
      </c>
    </row>
    <row r="490" spans="1:82" ht="15" customHeight="1">
      <c r="B490" s="25" t="s">
        <v>903</v>
      </c>
      <c r="C490" s="28" t="s">
        <v>904</v>
      </c>
      <c r="D490" s="132"/>
      <c r="E490" s="337"/>
      <c r="F490" s="231"/>
      <c r="G490" s="76"/>
      <c r="H490" s="237"/>
      <c r="I490" s="239"/>
      <c r="J490" s="237"/>
      <c r="K490" s="238"/>
      <c r="L490" s="238"/>
      <c r="M490" s="238"/>
      <c r="N490" s="238"/>
      <c r="O490" s="238"/>
      <c r="P490" s="238"/>
      <c r="Q490" s="238"/>
      <c r="R490" s="238"/>
      <c r="S490" s="238"/>
      <c r="T490" s="238"/>
      <c r="U490" s="239"/>
      <c r="V490" s="237"/>
      <c r="W490" s="238"/>
      <c r="X490" s="238"/>
      <c r="Y490" s="238"/>
      <c r="Z490" s="238"/>
      <c r="AA490" s="238"/>
      <c r="AB490" s="238"/>
      <c r="AC490" s="238"/>
      <c r="AD490" s="238"/>
      <c r="AE490" s="238"/>
      <c r="AF490" s="238"/>
      <c r="AG490" s="239"/>
      <c r="AH490" s="240"/>
      <c r="AI490" s="238"/>
      <c r="AJ490" s="238"/>
      <c r="AK490" s="238"/>
      <c r="AL490" s="238"/>
      <c r="AM490" s="238"/>
      <c r="AN490" s="238"/>
      <c r="AO490" s="238"/>
      <c r="AP490" s="238"/>
      <c r="AQ490" s="238"/>
      <c r="AR490" s="238"/>
      <c r="AS490" s="239"/>
      <c r="AT490" s="240"/>
      <c r="AU490" s="238"/>
      <c r="AV490" s="238"/>
      <c r="AW490" s="238"/>
      <c r="AX490" s="238"/>
      <c r="AY490" s="238"/>
      <c r="AZ490" s="238"/>
      <c r="BA490" s="238"/>
      <c r="BB490" s="238"/>
      <c r="BC490" s="238"/>
      <c r="BD490" s="238"/>
      <c r="BE490" s="239"/>
      <c r="BF490" s="240"/>
      <c r="BG490" s="238"/>
      <c r="BH490" s="238"/>
      <c r="BI490" s="238"/>
      <c r="BJ490" s="238"/>
      <c r="BK490" s="238"/>
      <c r="BL490" s="238"/>
      <c r="BM490" s="238"/>
      <c r="BN490" s="238"/>
      <c r="BO490" s="238"/>
      <c r="BP490" s="238"/>
      <c r="BQ490" s="239"/>
      <c r="BR490" s="240"/>
      <c r="BS490" s="238"/>
      <c r="BT490" s="238"/>
      <c r="BU490" s="238"/>
      <c r="BV490" s="238"/>
      <c r="BW490" s="238"/>
      <c r="BX490" s="238"/>
      <c r="BY490" s="238"/>
      <c r="BZ490" s="238"/>
      <c r="CA490" s="238"/>
      <c r="CB490" s="238"/>
      <c r="CC490" s="239"/>
      <c r="CD490" s="41" t="s">
        <v>54</v>
      </c>
    </row>
    <row r="491" spans="1:82" ht="15" customHeight="1">
      <c r="B491" s="180" t="s">
        <v>905</v>
      </c>
      <c r="C491" s="181" t="s">
        <v>906</v>
      </c>
      <c r="D491" s="182" t="s">
        <v>351</v>
      </c>
      <c r="E491" s="329">
        <v>0</v>
      </c>
      <c r="F491" s="236"/>
      <c r="G491" s="178">
        <f>+E491*F491</f>
        <v>0</v>
      </c>
      <c r="H491" s="232"/>
      <c r="I491" s="233"/>
      <c r="J491" s="232"/>
      <c r="K491" s="234"/>
      <c r="L491" s="234"/>
      <c r="M491" s="234"/>
      <c r="N491" s="234"/>
      <c r="O491" s="234"/>
      <c r="P491" s="234"/>
      <c r="Q491" s="234"/>
      <c r="R491" s="234"/>
      <c r="S491" s="234"/>
      <c r="T491" s="234"/>
      <c r="U491" s="233"/>
      <c r="V491" s="232"/>
      <c r="W491" s="234"/>
      <c r="X491" s="234"/>
      <c r="Y491" s="234"/>
      <c r="Z491" s="234"/>
      <c r="AA491" s="234"/>
      <c r="AB491" s="234"/>
      <c r="AC491" s="234"/>
      <c r="AD491" s="234"/>
      <c r="AE491" s="234"/>
      <c r="AF491" s="234"/>
      <c r="AG491" s="233"/>
      <c r="AH491" s="235"/>
      <c r="AI491" s="234"/>
      <c r="AJ491" s="234"/>
      <c r="AK491" s="234"/>
      <c r="AL491" s="234"/>
      <c r="AM491" s="234"/>
      <c r="AN491" s="234"/>
      <c r="AO491" s="234"/>
      <c r="AP491" s="234"/>
      <c r="AQ491" s="234"/>
      <c r="AR491" s="234"/>
      <c r="AS491" s="233"/>
      <c r="AT491" s="235"/>
      <c r="AU491" s="234"/>
      <c r="AV491" s="234"/>
      <c r="AW491" s="234"/>
      <c r="AX491" s="234"/>
      <c r="AY491" s="234"/>
      <c r="AZ491" s="234"/>
      <c r="BA491" s="234"/>
      <c r="BB491" s="234"/>
      <c r="BC491" s="234"/>
      <c r="BD491" s="234"/>
      <c r="BE491" s="233"/>
      <c r="BF491" s="235"/>
      <c r="BG491" s="234"/>
      <c r="BH491" s="234"/>
      <c r="BI491" s="234"/>
      <c r="BJ491" s="234"/>
      <c r="BK491" s="234"/>
      <c r="BL491" s="234"/>
      <c r="BM491" s="234"/>
      <c r="BN491" s="234"/>
      <c r="BO491" s="234"/>
      <c r="BP491" s="234"/>
      <c r="BQ491" s="233"/>
      <c r="BR491" s="235"/>
      <c r="BS491" s="234"/>
      <c r="BT491" s="234"/>
      <c r="BU491" s="234"/>
      <c r="BV491" s="234"/>
      <c r="BW491" s="234"/>
      <c r="BX491" s="234"/>
      <c r="BY491" s="234"/>
      <c r="BZ491" s="234"/>
      <c r="CA491" s="234"/>
      <c r="CB491" s="234"/>
      <c r="CC491" s="239">
        <f>G491-SUM(H491:CB491)</f>
        <v>0</v>
      </c>
      <c r="CD491" s="41" t="s">
        <v>54</v>
      </c>
    </row>
    <row r="492" spans="1:82" ht="15" customHeight="1">
      <c r="B492" s="25" t="s">
        <v>907</v>
      </c>
      <c r="C492" s="28" t="s">
        <v>908</v>
      </c>
      <c r="D492" s="29" t="s">
        <v>351</v>
      </c>
      <c r="E492" s="266">
        <v>1</v>
      </c>
      <c r="F492" s="231">
        <v>200000</v>
      </c>
      <c r="G492" s="76">
        <f>+E492*F492</f>
        <v>200000</v>
      </c>
      <c r="H492" s="241"/>
      <c r="I492" s="242"/>
      <c r="J492" s="237"/>
      <c r="K492" s="238"/>
      <c r="L492" s="238"/>
      <c r="M492" s="238"/>
      <c r="N492" s="238"/>
      <c r="O492" s="238"/>
      <c r="P492" s="238"/>
      <c r="Q492" s="238"/>
      <c r="R492" s="238"/>
      <c r="S492" s="238"/>
      <c r="T492" s="238"/>
      <c r="U492" s="239">
        <f t="shared" ref="U492:U494" si="460">G492/6</f>
        <v>33333.33</v>
      </c>
      <c r="V492" s="237"/>
      <c r="W492" s="238"/>
      <c r="X492" s="238"/>
      <c r="Y492" s="238"/>
      <c r="Z492" s="238"/>
      <c r="AA492" s="238"/>
      <c r="AB492" s="238"/>
      <c r="AC492" s="238"/>
      <c r="AD492" s="238"/>
      <c r="AE492" s="238"/>
      <c r="AF492" s="238"/>
      <c r="AG492" s="239">
        <f t="shared" ref="AG492:AG494" si="461">G492/6</f>
        <v>33333.33</v>
      </c>
      <c r="AH492" s="240"/>
      <c r="AI492" s="238"/>
      <c r="AJ492" s="238"/>
      <c r="AK492" s="238"/>
      <c r="AL492" s="238"/>
      <c r="AM492" s="238"/>
      <c r="AN492" s="238"/>
      <c r="AO492" s="238"/>
      <c r="AP492" s="238"/>
      <c r="AQ492" s="238"/>
      <c r="AR492" s="238"/>
      <c r="AS492" s="239">
        <f t="shared" ref="AS492:AS494" si="462">G492/6</f>
        <v>33333.33</v>
      </c>
      <c r="AT492" s="240"/>
      <c r="AU492" s="238"/>
      <c r="AV492" s="238"/>
      <c r="AW492" s="238"/>
      <c r="AX492" s="238"/>
      <c r="AY492" s="238"/>
      <c r="AZ492" s="238"/>
      <c r="BA492" s="238"/>
      <c r="BB492" s="238"/>
      <c r="BC492" s="238"/>
      <c r="BD492" s="238"/>
      <c r="BE492" s="239">
        <f t="shared" ref="BE492:BE494" si="463">G492/6</f>
        <v>33333.33</v>
      </c>
      <c r="BF492" s="240"/>
      <c r="BG492" s="238"/>
      <c r="BH492" s="238"/>
      <c r="BI492" s="238"/>
      <c r="BJ492" s="238"/>
      <c r="BK492" s="238"/>
      <c r="BL492" s="238"/>
      <c r="BM492" s="238"/>
      <c r="BN492" s="238"/>
      <c r="BO492" s="238"/>
      <c r="BP492" s="238"/>
      <c r="BQ492" s="239">
        <f t="shared" ref="BQ492:BQ494" si="464">G492/6</f>
        <v>33333.33</v>
      </c>
      <c r="BR492" s="240"/>
      <c r="BS492" s="238"/>
      <c r="BT492" s="238"/>
      <c r="BU492" s="238"/>
      <c r="BV492" s="238"/>
      <c r="BW492" s="238"/>
      <c r="BX492" s="238"/>
      <c r="BY492" s="238"/>
      <c r="BZ492" s="238"/>
      <c r="CA492" s="238"/>
      <c r="CB492" s="238"/>
      <c r="CC492" s="239">
        <f t="shared" ref="CC492:CC494" si="465">G492-SUM(H492:CB492)</f>
        <v>33333.35</v>
      </c>
      <c r="CD492" s="41" t="s">
        <v>54</v>
      </c>
    </row>
    <row r="493" spans="1:82" ht="15" customHeight="1">
      <c r="B493" s="25" t="s">
        <v>909</v>
      </c>
      <c r="C493" s="28" t="s">
        <v>910</v>
      </c>
      <c r="D493" s="29" t="s">
        <v>351</v>
      </c>
      <c r="E493" s="266">
        <v>1</v>
      </c>
      <c r="F493" s="231">
        <v>200000</v>
      </c>
      <c r="G493" s="76">
        <f>+E493*F493</f>
        <v>200000</v>
      </c>
      <c r="H493" s="241"/>
      <c r="I493" s="242"/>
      <c r="J493" s="237"/>
      <c r="K493" s="238"/>
      <c r="L493" s="238"/>
      <c r="M493" s="238"/>
      <c r="N493" s="238"/>
      <c r="O493" s="238"/>
      <c r="P493" s="238"/>
      <c r="Q493" s="238"/>
      <c r="R493" s="238"/>
      <c r="S493" s="238"/>
      <c r="T493" s="238"/>
      <c r="U493" s="239">
        <f t="shared" si="460"/>
        <v>33333.33</v>
      </c>
      <c r="V493" s="237"/>
      <c r="W493" s="238"/>
      <c r="X493" s="238"/>
      <c r="Y493" s="238"/>
      <c r="Z493" s="238"/>
      <c r="AA493" s="238"/>
      <c r="AB493" s="238"/>
      <c r="AC493" s="238"/>
      <c r="AD493" s="238"/>
      <c r="AE493" s="238"/>
      <c r="AF493" s="238"/>
      <c r="AG493" s="239">
        <f t="shared" si="461"/>
        <v>33333.33</v>
      </c>
      <c r="AH493" s="240"/>
      <c r="AI493" s="238"/>
      <c r="AJ493" s="238"/>
      <c r="AK493" s="238"/>
      <c r="AL493" s="238"/>
      <c r="AM493" s="238"/>
      <c r="AN493" s="238"/>
      <c r="AO493" s="238"/>
      <c r="AP493" s="238"/>
      <c r="AQ493" s="238"/>
      <c r="AR493" s="238"/>
      <c r="AS493" s="239">
        <f t="shared" si="462"/>
        <v>33333.33</v>
      </c>
      <c r="AT493" s="240"/>
      <c r="AU493" s="238"/>
      <c r="AV493" s="238"/>
      <c r="AW493" s="238"/>
      <c r="AX493" s="238"/>
      <c r="AY493" s="238"/>
      <c r="AZ493" s="238"/>
      <c r="BA493" s="238"/>
      <c r="BB493" s="238"/>
      <c r="BC493" s="238"/>
      <c r="BD493" s="238"/>
      <c r="BE493" s="239">
        <f t="shared" si="463"/>
        <v>33333.33</v>
      </c>
      <c r="BF493" s="240"/>
      <c r="BG493" s="238"/>
      <c r="BH493" s="238"/>
      <c r="BI493" s="238"/>
      <c r="BJ493" s="238"/>
      <c r="BK493" s="238"/>
      <c r="BL493" s="238"/>
      <c r="BM493" s="238"/>
      <c r="BN493" s="238"/>
      <c r="BO493" s="238"/>
      <c r="BP493" s="238"/>
      <c r="BQ493" s="239">
        <f t="shared" si="464"/>
        <v>33333.33</v>
      </c>
      <c r="BR493" s="240"/>
      <c r="BS493" s="238"/>
      <c r="BT493" s="238"/>
      <c r="BU493" s="238"/>
      <c r="BV493" s="238"/>
      <c r="BW493" s="238"/>
      <c r="BX493" s="238"/>
      <c r="BY493" s="238"/>
      <c r="BZ493" s="238"/>
      <c r="CA493" s="238"/>
      <c r="CB493" s="238"/>
      <c r="CC493" s="239">
        <f t="shared" si="465"/>
        <v>33333.35</v>
      </c>
      <c r="CD493" s="41" t="s">
        <v>54</v>
      </c>
    </row>
    <row r="494" spans="1:82" ht="15" customHeight="1">
      <c r="B494" s="25" t="s">
        <v>911</v>
      </c>
      <c r="C494" s="28" t="s">
        <v>912</v>
      </c>
      <c r="D494" s="29" t="s">
        <v>351</v>
      </c>
      <c r="E494" s="347">
        <v>1</v>
      </c>
      <c r="F494" s="231">
        <v>200000</v>
      </c>
      <c r="G494" s="76">
        <f>+E494*F494</f>
        <v>200000</v>
      </c>
      <c r="H494" s="241"/>
      <c r="I494" s="242"/>
      <c r="J494" s="237"/>
      <c r="K494" s="238"/>
      <c r="L494" s="238"/>
      <c r="M494" s="238"/>
      <c r="N494" s="238"/>
      <c r="O494" s="238"/>
      <c r="P494" s="238"/>
      <c r="Q494" s="238"/>
      <c r="R494" s="238"/>
      <c r="S494" s="238"/>
      <c r="T494" s="238"/>
      <c r="U494" s="239">
        <f t="shared" si="460"/>
        <v>33333.33</v>
      </c>
      <c r="V494" s="237"/>
      <c r="W494" s="238"/>
      <c r="X494" s="238"/>
      <c r="Y494" s="238"/>
      <c r="Z494" s="238"/>
      <c r="AA494" s="238"/>
      <c r="AB494" s="238"/>
      <c r="AC494" s="238"/>
      <c r="AD494" s="238"/>
      <c r="AE494" s="238"/>
      <c r="AF494" s="238"/>
      <c r="AG494" s="239">
        <f t="shared" si="461"/>
        <v>33333.33</v>
      </c>
      <c r="AH494" s="240"/>
      <c r="AI494" s="238"/>
      <c r="AJ494" s="238"/>
      <c r="AK494" s="238"/>
      <c r="AL494" s="238"/>
      <c r="AM494" s="238"/>
      <c r="AN494" s="238"/>
      <c r="AO494" s="238"/>
      <c r="AP494" s="238"/>
      <c r="AQ494" s="238"/>
      <c r="AR494" s="238"/>
      <c r="AS494" s="239">
        <f t="shared" si="462"/>
        <v>33333.33</v>
      </c>
      <c r="AT494" s="240"/>
      <c r="AU494" s="238"/>
      <c r="AV494" s="238"/>
      <c r="AW494" s="238"/>
      <c r="AX494" s="238"/>
      <c r="AY494" s="238"/>
      <c r="AZ494" s="238"/>
      <c r="BA494" s="238"/>
      <c r="BB494" s="238"/>
      <c r="BC494" s="238"/>
      <c r="BD494" s="238"/>
      <c r="BE494" s="239">
        <f t="shared" si="463"/>
        <v>33333.33</v>
      </c>
      <c r="BF494" s="240"/>
      <c r="BG494" s="238"/>
      <c r="BH494" s="238"/>
      <c r="BI494" s="238"/>
      <c r="BJ494" s="238"/>
      <c r="BK494" s="238"/>
      <c r="BL494" s="238"/>
      <c r="BM494" s="238"/>
      <c r="BN494" s="238"/>
      <c r="BO494" s="238"/>
      <c r="BP494" s="238"/>
      <c r="BQ494" s="239">
        <f t="shared" si="464"/>
        <v>33333.33</v>
      </c>
      <c r="BR494" s="240"/>
      <c r="BS494" s="238"/>
      <c r="BT494" s="238"/>
      <c r="BU494" s="238"/>
      <c r="BV494" s="238"/>
      <c r="BW494" s="238"/>
      <c r="BX494" s="238"/>
      <c r="BY494" s="238"/>
      <c r="BZ494" s="238"/>
      <c r="CA494" s="238"/>
      <c r="CB494" s="238"/>
      <c r="CC494" s="239">
        <f t="shared" si="465"/>
        <v>33333.35</v>
      </c>
      <c r="CD494" s="41"/>
    </row>
    <row r="495" spans="1:82" ht="15" customHeight="1">
      <c r="B495" s="26" t="s">
        <v>954</v>
      </c>
      <c r="C495" s="27" t="str">
        <f>"Handling cost and profit in respect of subitems D10.06(a)(i), (ii), and (iii) ("&amp; TEXT(F495,"###%") &amp; ")"</f>
        <v>Handling cost and profit in respect of subitems D10.06(a)(i), (ii), and (iii) (%)</v>
      </c>
      <c r="D495" s="267" t="s">
        <v>353</v>
      </c>
      <c r="E495" s="337">
        <f>+F493+F492+F491</f>
        <v>400000</v>
      </c>
      <c r="F495" s="356"/>
      <c r="G495" s="76">
        <f t="shared" ref="G495" si="466">+E495*F495</f>
        <v>0</v>
      </c>
      <c r="H495" s="241"/>
      <c r="I495" s="242"/>
      <c r="J495" s="237"/>
      <c r="K495" s="238"/>
      <c r="L495" s="238"/>
      <c r="M495" s="238"/>
      <c r="N495" s="238"/>
      <c r="O495" s="238"/>
      <c r="P495" s="238"/>
      <c r="Q495" s="238"/>
      <c r="R495" s="238"/>
      <c r="S495" s="238"/>
      <c r="T495" s="238"/>
      <c r="U495" s="239">
        <f>G495/6</f>
        <v>0</v>
      </c>
      <c r="V495" s="237"/>
      <c r="W495" s="238"/>
      <c r="X495" s="238"/>
      <c r="Y495" s="238"/>
      <c r="Z495" s="238"/>
      <c r="AA495" s="238"/>
      <c r="AB495" s="238"/>
      <c r="AC495" s="238"/>
      <c r="AD495" s="238"/>
      <c r="AE495" s="238"/>
      <c r="AF495" s="238"/>
      <c r="AG495" s="239">
        <f>G495/6</f>
        <v>0</v>
      </c>
      <c r="AH495" s="240"/>
      <c r="AI495" s="238"/>
      <c r="AJ495" s="238"/>
      <c r="AK495" s="238"/>
      <c r="AL495" s="238"/>
      <c r="AM495" s="238"/>
      <c r="AN495" s="238"/>
      <c r="AO495" s="238"/>
      <c r="AP495" s="238"/>
      <c r="AQ495" s="238"/>
      <c r="AR495" s="238"/>
      <c r="AS495" s="239">
        <f>G495/6</f>
        <v>0</v>
      </c>
      <c r="AT495" s="240"/>
      <c r="AU495" s="238"/>
      <c r="AV495" s="238"/>
      <c r="AW495" s="238"/>
      <c r="AX495" s="238"/>
      <c r="AY495" s="238"/>
      <c r="AZ495" s="238"/>
      <c r="BA495" s="238"/>
      <c r="BB495" s="238"/>
      <c r="BC495" s="238"/>
      <c r="BD495" s="238"/>
      <c r="BE495" s="239">
        <f>G495/6</f>
        <v>0</v>
      </c>
      <c r="BF495" s="240"/>
      <c r="BG495" s="238"/>
      <c r="BH495" s="238"/>
      <c r="BI495" s="238"/>
      <c r="BJ495" s="238"/>
      <c r="BK495" s="238"/>
      <c r="BL495" s="238"/>
      <c r="BM495" s="238"/>
      <c r="BN495" s="238"/>
      <c r="BO495" s="238"/>
      <c r="BP495" s="238"/>
      <c r="BQ495" s="239">
        <f>G495/6</f>
        <v>0</v>
      </c>
      <c r="BR495" s="240"/>
      <c r="BS495" s="238"/>
      <c r="BT495" s="238"/>
      <c r="BU495" s="238"/>
      <c r="BV495" s="238"/>
      <c r="BW495" s="238"/>
      <c r="BX495" s="238"/>
      <c r="BY495" s="238"/>
      <c r="BZ495" s="238"/>
      <c r="CA495" s="238"/>
      <c r="CB495" s="238"/>
      <c r="CC495" s="239">
        <f>G495-SUM(H495:CB495)</f>
        <v>0</v>
      </c>
      <c r="CD495" s="41" t="s">
        <v>54</v>
      </c>
    </row>
    <row r="496" spans="1:82" ht="15" customHeight="1">
      <c r="B496" s="25" t="s">
        <v>914</v>
      </c>
      <c r="C496" s="28" t="s">
        <v>915</v>
      </c>
      <c r="D496" s="132"/>
      <c r="E496" s="266"/>
      <c r="F496" s="231"/>
      <c r="G496" s="76"/>
      <c r="H496" s="237"/>
      <c r="I496" s="239"/>
      <c r="J496" s="237"/>
      <c r="K496" s="238"/>
      <c r="L496" s="238"/>
      <c r="M496" s="238"/>
      <c r="N496" s="238"/>
      <c r="O496" s="238"/>
      <c r="P496" s="238"/>
      <c r="Q496" s="238"/>
      <c r="R496" s="238"/>
      <c r="S496" s="238"/>
      <c r="T496" s="238"/>
      <c r="U496" s="239"/>
      <c r="V496" s="237"/>
      <c r="W496" s="238"/>
      <c r="X496" s="238"/>
      <c r="Y496" s="238"/>
      <c r="Z496" s="238"/>
      <c r="AA496" s="238"/>
      <c r="AB496" s="238"/>
      <c r="AC496" s="238"/>
      <c r="AD496" s="238"/>
      <c r="AE496" s="238"/>
      <c r="AF496" s="238"/>
      <c r="AG496" s="239"/>
      <c r="AH496" s="240"/>
      <c r="AI496" s="238"/>
      <c r="AJ496" s="238"/>
      <c r="AK496" s="238"/>
      <c r="AL496" s="238"/>
      <c r="AM496" s="238"/>
      <c r="AN496" s="238"/>
      <c r="AO496" s="238"/>
      <c r="AP496" s="238"/>
      <c r="AQ496" s="238"/>
      <c r="AR496" s="238"/>
      <c r="AS496" s="239"/>
      <c r="AT496" s="240"/>
      <c r="AU496" s="238"/>
      <c r="AV496" s="238"/>
      <c r="AW496" s="238"/>
      <c r="AX496" s="238"/>
      <c r="AY496" s="238"/>
      <c r="AZ496" s="238"/>
      <c r="BA496" s="238"/>
      <c r="BB496" s="238"/>
      <c r="BC496" s="238"/>
      <c r="BD496" s="238"/>
      <c r="BE496" s="239"/>
      <c r="BF496" s="240"/>
      <c r="BG496" s="238"/>
      <c r="BH496" s="238"/>
      <c r="BI496" s="238"/>
      <c r="BJ496" s="238"/>
      <c r="BK496" s="238"/>
      <c r="BL496" s="238"/>
      <c r="BM496" s="238"/>
      <c r="BN496" s="238"/>
      <c r="BO496" s="238"/>
      <c r="BP496" s="238"/>
      <c r="BQ496" s="239"/>
      <c r="BR496" s="240"/>
      <c r="BS496" s="238"/>
      <c r="BT496" s="238"/>
      <c r="BU496" s="238"/>
      <c r="BV496" s="238"/>
      <c r="BW496" s="238"/>
      <c r="BX496" s="238"/>
      <c r="BY496" s="238"/>
      <c r="BZ496" s="238"/>
      <c r="CA496" s="238"/>
      <c r="CB496" s="238"/>
      <c r="CC496" s="239"/>
      <c r="CD496" s="41" t="s">
        <v>54</v>
      </c>
    </row>
    <row r="497" spans="1:82" ht="15" customHeight="1">
      <c r="B497" s="180" t="s">
        <v>916</v>
      </c>
      <c r="C497" s="181" t="s">
        <v>917</v>
      </c>
      <c r="D497" s="182" t="s">
        <v>861</v>
      </c>
      <c r="E497" s="329">
        <v>0</v>
      </c>
      <c r="F497" s="231"/>
      <c r="G497" s="178">
        <f>+E497*F497</f>
        <v>0</v>
      </c>
      <c r="H497" s="241"/>
      <c r="I497" s="242"/>
      <c r="J497" s="237"/>
      <c r="K497" s="238"/>
      <c r="L497" s="238"/>
      <c r="M497" s="238"/>
      <c r="N497" s="238"/>
      <c r="O497" s="238"/>
      <c r="P497" s="238"/>
      <c r="Q497" s="238"/>
      <c r="R497" s="238"/>
      <c r="S497" s="238"/>
      <c r="T497" s="238"/>
      <c r="U497" s="239">
        <f t="shared" ref="U497" si="467">G497/6</f>
        <v>0</v>
      </c>
      <c r="V497" s="237"/>
      <c r="W497" s="238"/>
      <c r="X497" s="238"/>
      <c r="Y497" s="238"/>
      <c r="Z497" s="238"/>
      <c r="AA497" s="238"/>
      <c r="AB497" s="238"/>
      <c r="AC497" s="238"/>
      <c r="AD497" s="238"/>
      <c r="AE497" s="238"/>
      <c r="AF497" s="238"/>
      <c r="AG497" s="239">
        <f t="shared" ref="AG497" si="468">G497/6</f>
        <v>0</v>
      </c>
      <c r="AH497" s="240"/>
      <c r="AI497" s="238"/>
      <c r="AJ497" s="238"/>
      <c r="AK497" s="238"/>
      <c r="AL497" s="238"/>
      <c r="AM497" s="238"/>
      <c r="AN497" s="238"/>
      <c r="AO497" s="238"/>
      <c r="AP497" s="238"/>
      <c r="AQ497" s="238"/>
      <c r="AR497" s="238"/>
      <c r="AS497" s="239">
        <f t="shared" ref="AS497" si="469">G497/6</f>
        <v>0</v>
      </c>
      <c r="AT497" s="240"/>
      <c r="AU497" s="238"/>
      <c r="AV497" s="238"/>
      <c r="AW497" s="238"/>
      <c r="AX497" s="238"/>
      <c r="AY497" s="238"/>
      <c r="AZ497" s="238"/>
      <c r="BA497" s="238"/>
      <c r="BB497" s="238"/>
      <c r="BC497" s="238"/>
      <c r="BD497" s="238"/>
      <c r="BE497" s="239">
        <f t="shared" ref="BE497" si="470">G497/6</f>
        <v>0</v>
      </c>
      <c r="BF497" s="240"/>
      <c r="BG497" s="238"/>
      <c r="BH497" s="238"/>
      <c r="BI497" s="238"/>
      <c r="BJ497" s="238"/>
      <c r="BK497" s="238"/>
      <c r="BL497" s="238"/>
      <c r="BM497" s="238"/>
      <c r="BN497" s="238"/>
      <c r="BO497" s="238"/>
      <c r="BP497" s="238"/>
      <c r="BQ497" s="239">
        <f t="shared" ref="BQ497" si="471">G497/6</f>
        <v>0</v>
      </c>
      <c r="BR497" s="240"/>
      <c r="BS497" s="238"/>
      <c r="BT497" s="238"/>
      <c r="BU497" s="238"/>
      <c r="BV497" s="238"/>
      <c r="BW497" s="238"/>
      <c r="BX497" s="238"/>
      <c r="BY497" s="238"/>
      <c r="BZ497" s="238"/>
      <c r="CA497" s="238"/>
      <c r="CB497" s="238"/>
      <c r="CC497" s="239">
        <f t="shared" ref="CC497" si="472">G497-SUM(H497:CB497)</f>
        <v>0</v>
      </c>
      <c r="CD497" s="41" t="s">
        <v>54</v>
      </c>
    </row>
    <row r="498" spans="1:82" ht="15" customHeight="1">
      <c r="B498" s="180" t="s">
        <v>918</v>
      </c>
      <c r="C498" s="181" t="s">
        <v>919</v>
      </c>
      <c r="D498" s="182" t="s">
        <v>888</v>
      </c>
      <c r="E498" s="329">
        <v>0</v>
      </c>
      <c r="F498" s="231"/>
      <c r="G498" s="178">
        <f>+SUM(H498:CC498)</f>
        <v>0</v>
      </c>
      <c r="H498" s="237"/>
      <c r="I498" s="239"/>
      <c r="J498" s="237"/>
      <c r="K498" s="238"/>
      <c r="L498" s="238"/>
      <c r="M498" s="238"/>
      <c r="N498" s="238"/>
      <c r="O498" s="238"/>
      <c r="P498" s="238"/>
      <c r="Q498" s="238"/>
      <c r="R498" s="238"/>
      <c r="S498" s="238"/>
      <c r="T498" s="238"/>
      <c r="U498" s="239"/>
      <c r="V498" s="237"/>
      <c r="W498" s="238"/>
      <c r="X498" s="238"/>
      <c r="Y498" s="238"/>
      <c r="Z498" s="238"/>
      <c r="AA498" s="238"/>
      <c r="AB498" s="238"/>
      <c r="AC498" s="238"/>
      <c r="AD498" s="238"/>
      <c r="AE498" s="238"/>
      <c r="AF498" s="238"/>
      <c r="AG498" s="239"/>
      <c r="AH498" s="240"/>
      <c r="AI498" s="238"/>
      <c r="AJ498" s="238"/>
      <c r="AK498" s="238"/>
      <c r="AL498" s="238"/>
      <c r="AM498" s="238"/>
      <c r="AN498" s="238"/>
      <c r="AO498" s="238"/>
      <c r="AP498" s="238"/>
      <c r="AQ498" s="238"/>
      <c r="AR498" s="238"/>
      <c r="AS498" s="239"/>
      <c r="AT498" s="240"/>
      <c r="AU498" s="238"/>
      <c r="AV498" s="238"/>
      <c r="AW498" s="238"/>
      <c r="AX498" s="238"/>
      <c r="AY498" s="238"/>
      <c r="AZ498" s="238"/>
      <c r="BA498" s="238"/>
      <c r="BB498" s="238"/>
      <c r="BC498" s="238"/>
      <c r="BD498" s="238"/>
      <c r="BE498" s="239"/>
      <c r="BF498" s="240"/>
      <c r="BG498" s="238"/>
      <c r="BH498" s="238"/>
      <c r="BI498" s="238"/>
      <c r="BJ498" s="238"/>
      <c r="BK498" s="238"/>
      <c r="BL498" s="238"/>
      <c r="BM498" s="238"/>
      <c r="BN498" s="238"/>
      <c r="BO498" s="238"/>
      <c r="BP498" s="238"/>
      <c r="BQ498" s="239"/>
      <c r="BR498" s="240"/>
      <c r="BS498" s="238"/>
      <c r="BT498" s="238"/>
      <c r="BU498" s="238"/>
      <c r="BV498" s="238"/>
      <c r="BW498" s="238"/>
      <c r="BX498" s="238"/>
      <c r="BY498" s="238"/>
      <c r="BZ498" s="238"/>
      <c r="CA498" s="238"/>
      <c r="CB498" s="238"/>
      <c r="CC498" s="239"/>
      <c r="CD498" s="41" t="s">
        <v>54</v>
      </c>
    </row>
    <row r="499" spans="1:82" ht="15" customHeight="1">
      <c r="B499" s="25" t="s">
        <v>920</v>
      </c>
      <c r="C499" s="28" t="s">
        <v>921</v>
      </c>
      <c r="D499" s="29" t="s">
        <v>861</v>
      </c>
      <c r="E499" s="266">
        <v>1</v>
      </c>
      <c r="F499" s="231">
        <v>100000</v>
      </c>
      <c r="G499" s="76">
        <f>+E499*F499</f>
        <v>100000</v>
      </c>
      <c r="H499" s="241"/>
      <c r="I499" s="242"/>
      <c r="J499" s="237"/>
      <c r="K499" s="238"/>
      <c r="L499" s="238"/>
      <c r="M499" s="238"/>
      <c r="N499" s="238"/>
      <c r="O499" s="238"/>
      <c r="P499" s="238"/>
      <c r="Q499" s="238"/>
      <c r="R499" s="238"/>
      <c r="S499" s="238"/>
      <c r="T499" s="238"/>
      <c r="U499" s="239">
        <f t="shared" ref="U499" si="473">G499/6</f>
        <v>16666.669999999998</v>
      </c>
      <c r="V499" s="237"/>
      <c r="W499" s="238"/>
      <c r="X499" s="238"/>
      <c r="Y499" s="238"/>
      <c r="Z499" s="238"/>
      <c r="AA499" s="238"/>
      <c r="AB499" s="238"/>
      <c r="AC499" s="238"/>
      <c r="AD499" s="238"/>
      <c r="AE499" s="238"/>
      <c r="AF499" s="238"/>
      <c r="AG499" s="239">
        <f t="shared" ref="AG499" si="474">G499/6</f>
        <v>16666.669999999998</v>
      </c>
      <c r="AH499" s="240"/>
      <c r="AI499" s="238"/>
      <c r="AJ499" s="238"/>
      <c r="AK499" s="238"/>
      <c r="AL499" s="238"/>
      <c r="AM499" s="238"/>
      <c r="AN499" s="238"/>
      <c r="AO499" s="238"/>
      <c r="AP499" s="238"/>
      <c r="AQ499" s="238"/>
      <c r="AR499" s="238"/>
      <c r="AS499" s="239">
        <f t="shared" ref="AS499" si="475">G499/6</f>
        <v>16666.669999999998</v>
      </c>
      <c r="AT499" s="240"/>
      <c r="AU499" s="238"/>
      <c r="AV499" s="238"/>
      <c r="AW499" s="238"/>
      <c r="AX499" s="238"/>
      <c r="AY499" s="238"/>
      <c r="AZ499" s="238"/>
      <c r="BA499" s="238"/>
      <c r="BB499" s="238"/>
      <c r="BC499" s="238"/>
      <c r="BD499" s="238"/>
      <c r="BE499" s="239">
        <f t="shared" ref="BE499" si="476">G499/6</f>
        <v>16666.669999999998</v>
      </c>
      <c r="BF499" s="240"/>
      <c r="BG499" s="238"/>
      <c r="BH499" s="238"/>
      <c r="BI499" s="238"/>
      <c r="BJ499" s="238"/>
      <c r="BK499" s="238"/>
      <c r="BL499" s="238"/>
      <c r="BM499" s="238"/>
      <c r="BN499" s="238"/>
      <c r="BO499" s="238"/>
      <c r="BP499" s="238"/>
      <c r="BQ499" s="239">
        <f t="shared" ref="BQ499" si="477">G499/6</f>
        <v>16666.669999999998</v>
      </c>
      <c r="BR499" s="240"/>
      <c r="BS499" s="238"/>
      <c r="BT499" s="238"/>
      <c r="BU499" s="238"/>
      <c r="BV499" s="238"/>
      <c r="BW499" s="238"/>
      <c r="BX499" s="238"/>
      <c r="BY499" s="238"/>
      <c r="BZ499" s="238"/>
      <c r="CA499" s="238"/>
      <c r="CB499" s="238"/>
      <c r="CC499" s="239">
        <f t="shared" ref="CC499" si="478">G499-SUM(H499:CB499)</f>
        <v>16666.650000000001</v>
      </c>
      <c r="CD499" s="41" t="s">
        <v>54</v>
      </c>
    </row>
    <row r="500" spans="1:82" ht="15" customHeight="1">
      <c r="A500" s="45"/>
      <c r="B500" s="75" t="s">
        <v>922</v>
      </c>
      <c r="C500" s="131" t="s">
        <v>923</v>
      </c>
      <c r="D500" s="132" t="s">
        <v>92</v>
      </c>
      <c r="E500" s="266">
        <v>1</v>
      </c>
      <c r="F500" s="223"/>
      <c r="G500" s="76">
        <f t="shared" ref="G500" si="479">+E500*F500</f>
        <v>0</v>
      </c>
      <c r="H500" s="237"/>
      <c r="I500" s="239"/>
      <c r="J500" s="237"/>
      <c r="K500" s="238"/>
      <c r="L500" s="238"/>
      <c r="M500" s="238"/>
      <c r="N500" s="238"/>
      <c r="O500" s="238"/>
      <c r="P500" s="238"/>
      <c r="Q500" s="238"/>
      <c r="R500" s="238"/>
      <c r="S500" s="238"/>
      <c r="T500" s="238"/>
      <c r="U500" s="239">
        <f>G500/6</f>
        <v>0</v>
      </c>
      <c r="V500" s="237"/>
      <c r="W500" s="238"/>
      <c r="X500" s="238"/>
      <c r="Y500" s="238"/>
      <c r="Z500" s="238"/>
      <c r="AA500" s="238"/>
      <c r="AB500" s="238"/>
      <c r="AC500" s="238"/>
      <c r="AD500" s="238"/>
      <c r="AE500" s="238"/>
      <c r="AF500" s="238"/>
      <c r="AG500" s="239">
        <f>G500/6</f>
        <v>0</v>
      </c>
      <c r="AH500" s="240"/>
      <c r="AI500" s="238"/>
      <c r="AJ500" s="238"/>
      <c r="AK500" s="238"/>
      <c r="AL500" s="238"/>
      <c r="AM500" s="238"/>
      <c r="AN500" s="238"/>
      <c r="AO500" s="238"/>
      <c r="AP500" s="238"/>
      <c r="AQ500" s="238"/>
      <c r="AR500" s="238"/>
      <c r="AS500" s="239">
        <f>G500/6</f>
        <v>0</v>
      </c>
      <c r="AT500" s="240"/>
      <c r="AU500" s="238"/>
      <c r="AV500" s="238"/>
      <c r="AW500" s="238"/>
      <c r="AX500" s="238"/>
      <c r="AY500" s="238"/>
      <c r="AZ500" s="238"/>
      <c r="BA500" s="238"/>
      <c r="BB500" s="238"/>
      <c r="BC500" s="238"/>
      <c r="BD500" s="238"/>
      <c r="BE500" s="239">
        <f>G500/6</f>
        <v>0</v>
      </c>
      <c r="BF500" s="240"/>
      <c r="BG500" s="238"/>
      <c r="BH500" s="238"/>
      <c r="BI500" s="238"/>
      <c r="BJ500" s="238"/>
      <c r="BK500" s="238"/>
      <c r="BL500" s="238"/>
      <c r="BM500" s="238"/>
      <c r="BN500" s="238"/>
      <c r="BO500" s="238"/>
      <c r="BP500" s="238"/>
      <c r="BQ500" s="239">
        <f>G500/6</f>
        <v>0</v>
      </c>
      <c r="BR500" s="240"/>
      <c r="BS500" s="238"/>
      <c r="BT500" s="238"/>
      <c r="BU500" s="238"/>
      <c r="BV500" s="238"/>
      <c r="BW500" s="238"/>
      <c r="BX500" s="238"/>
      <c r="BY500" s="238"/>
      <c r="BZ500" s="238"/>
      <c r="CA500" s="238"/>
      <c r="CB500" s="238"/>
      <c r="CC500" s="239">
        <f>G500-SUM(H500:CB500)</f>
        <v>0</v>
      </c>
      <c r="CD500" s="41" t="s">
        <v>54</v>
      </c>
    </row>
    <row r="501" spans="1:82" ht="31" customHeight="1">
      <c r="B501" s="25" t="s">
        <v>924</v>
      </c>
      <c r="C501" s="280" t="str">
        <f>"Nominated Subcontract Contract Participation Works and Services (including Provisional Sums and allowances in the Nominated Subcontract for Schedule D series ("&amp; TEXT(F501,"##,###,###") &amp;")"</f>
        <v>Nominated Subcontract Contract Participation Works and Services (including Provisional Sums and allowances in the Nominated Subcontract for Schedule D series (2400000,,)</v>
      </c>
      <c r="D501" s="29" t="s">
        <v>351</v>
      </c>
      <c r="E501" s="266">
        <v>1</v>
      </c>
      <c r="F501" s="231">
        <v>2400000</v>
      </c>
      <c r="G501" s="76">
        <f>+E501*F501</f>
        <v>2400000</v>
      </c>
      <c r="H501" s="241"/>
      <c r="I501" s="242"/>
      <c r="J501" s="237"/>
      <c r="K501" s="238"/>
      <c r="L501" s="238"/>
      <c r="M501" s="238"/>
      <c r="N501" s="238"/>
      <c r="O501" s="238"/>
      <c r="P501" s="238"/>
      <c r="Q501" s="238"/>
      <c r="R501" s="238"/>
      <c r="S501" s="238"/>
      <c r="T501" s="238"/>
      <c r="U501" s="239">
        <f t="shared" ref="U501" si="480">G501/6</f>
        <v>400000</v>
      </c>
      <c r="V501" s="237"/>
      <c r="W501" s="238"/>
      <c r="X501" s="238"/>
      <c r="Y501" s="238"/>
      <c r="Z501" s="238"/>
      <c r="AA501" s="238"/>
      <c r="AB501" s="238"/>
      <c r="AC501" s="238"/>
      <c r="AD501" s="238"/>
      <c r="AE501" s="238"/>
      <c r="AF501" s="238"/>
      <c r="AG501" s="239">
        <f t="shared" ref="AG501" si="481">G501/6</f>
        <v>400000</v>
      </c>
      <c r="AH501" s="240"/>
      <c r="AI501" s="238"/>
      <c r="AJ501" s="238"/>
      <c r="AK501" s="238"/>
      <c r="AL501" s="238"/>
      <c r="AM501" s="238"/>
      <c r="AN501" s="238"/>
      <c r="AO501" s="238"/>
      <c r="AP501" s="238"/>
      <c r="AQ501" s="238"/>
      <c r="AR501" s="238"/>
      <c r="AS501" s="239">
        <f t="shared" ref="AS501" si="482">G501/6</f>
        <v>400000</v>
      </c>
      <c r="AT501" s="240"/>
      <c r="AU501" s="238"/>
      <c r="AV501" s="238"/>
      <c r="AW501" s="238"/>
      <c r="AX501" s="238"/>
      <c r="AY501" s="238"/>
      <c r="AZ501" s="238"/>
      <c r="BA501" s="238"/>
      <c r="BB501" s="238"/>
      <c r="BC501" s="238"/>
      <c r="BD501" s="238"/>
      <c r="BE501" s="239">
        <f t="shared" ref="BE501" si="483">G501/6</f>
        <v>400000</v>
      </c>
      <c r="BF501" s="240"/>
      <c r="BG501" s="238"/>
      <c r="BH501" s="238"/>
      <c r="BI501" s="238"/>
      <c r="BJ501" s="238"/>
      <c r="BK501" s="238"/>
      <c r="BL501" s="238"/>
      <c r="BM501" s="238"/>
      <c r="BN501" s="238"/>
      <c r="BO501" s="238"/>
      <c r="BP501" s="238"/>
      <c r="BQ501" s="239">
        <f t="shared" ref="BQ501" si="484">G501/6</f>
        <v>400000</v>
      </c>
      <c r="BR501" s="240"/>
      <c r="BS501" s="238"/>
      <c r="BT501" s="238"/>
      <c r="BU501" s="238"/>
      <c r="BV501" s="238"/>
      <c r="BW501" s="238"/>
      <c r="BX501" s="238"/>
      <c r="BY501" s="238"/>
      <c r="BZ501" s="238"/>
      <c r="CA501" s="238"/>
      <c r="CB501" s="238"/>
      <c r="CC501" s="239">
        <f t="shared" ref="CC501" si="485">G501-SUM(H501:CB501)</f>
        <v>400000</v>
      </c>
      <c r="CD501" s="41" t="s">
        <v>54</v>
      </c>
    </row>
    <row r="502" spans="1:82" ht="30" customHeight="1">
      <c r="B502" s="26" t="s">
        <v>925</v>
      </c>
      <c r="C502" s="341" t="str">
        <f>"Nominated Subcontract Contract Participation Works and Services - Overhead charges and Profit in respect of B-6014-a ("&amp; TEXT(F466,"###%") &amp; ")"</f>
        <v>Nominated Subcontract Contract Participation Works and Services - Overhead charges and Profit in respect of B-6014-a (%)</v>
      </c>
      <c r="D502" s="267" t="s">
        <v>353</v>
      </c>
      <c r="E502" s="337">
        <f>F501</f>
        <v>2400000</v>
      </c>
      <c r="F502" s="356"/>
      <c r="G502" s="76">
        <f t="shared" ref="G502" si="486">+E502*F502</f>
        <v>0</v>
      </c>
      <c r="H502" s="241"/>
      <c r="I502" s="242"/>
      <c r="J502" s="237"/>
      <c r="K502" s="238"/>
      <c r="L502" s="238"/>
      <c r="M502" s="238"/>
      <c r="N502" s="238"/>
      <c r="O502" s="238"/>
      <c r="P502" s="238"/>
      <c r="Q502" s="238"/>
      <c r="R502" s="238"/>
      <c r="S502" s="238"/>
      <c r="T502" s="238"/>
      <c r="U502" s="239">
        <f>G502/6</f>
        <v>0</v>
      </c>
      <c r="V502" s="237"/>
      <c r="W502" s="238"/>
      <c r="X502" s="238"/>
      <c r="Y502" s="238"/>
      <c r="Z502" s="238"/>
      <c r="AA502" s="238"/>
      <c r="AB502" s="238"/>
      <c r="AC502" s="238"/>
      <c r="AD502" s="238"/>
      <c r="AE502" s="238"/>
      <c r="AF502" s="238"/>
      <c r="AG502" s="239">
        <f>G502/6</f>
        <v>0</v>
      </c>
      <c r="AH502" s="240"/>
      <c r="AI502" s="238"/>
      <c r="AJ502" s="238"/>
      <c r="AK502" s="238"/>
      <c r="AL502" s="238"/>
      <c r="AM502" s="238"/>
      <c r="AN502" s="238"/>
      <c r="AO502" s="238"/>
      <c r="AP502" s="238"/>
      <c r="AQ502" s="238"/>
      <c r="AR502" s="238"/>
      <c r="AS502" s="239">
        <f>G502/6</f>
        <v>0</v>
      </c>
      <c r="AT502" s="240"/>
      <c r="AU502" s="238"/>
      <c r="AV502" s="238"/>
      <c r="AW502" s="238"/>
      <c r="AX502" s="238"/>
      <c r="AY502" s="238"/>
      <c r="AZ502" s="238"/>
      <c r="BA502" s="238"/>
      <c r="BB502" s="238"/>
      <c r="BC502" s="238"/>
      <c r="BD502" s="238"/>
      <c r="BE502" s="239">
        <f>G502/6</f>
        <v>0</v>
      </c>
      <c r="BF502" s="240"/>
      <c r="BG502" s="238"/>
      <c r="BH502" s="238"/>
      <c r="BI502" s="238"/>
      <c r="BJ502" s="238"/>
      <c r="BK502" s="238"/>
      <c r="BL502" s="238"/>
      <c r="BM502" s="238"/>
      <c r="BN502" s="238"/>
      <c r="BO502" s="238"/>
      <c r="BP502" s="238"/>
      <c r="BQ502" s="239">
        <f>G502/6</f>
        <v>0</v>
      </c>
      <c r="BR502" s="240"/>
      <c r="BS502" s="238"/>
      <c r="BT502" s="238"/>
      <c r="BU502" s="238"/>
      <c r="BV502" s="238"/>
      <c r="BW502" s="238"/>
      <c r="BX502" s="238"/>
      <c r="BY502" s="238"/>
      <c r="BZ502" s="238"/>
      <c r="CA502" s="238"/>
      <c r="CB502" s="238"/>
      <c r="CC502" s="239">
        <f>G502-SUM(H502:CB502)</f>
        <v>0</v>
      </c>
      <c r="CD502" s="41" t="s">
        <v>54</v>
      </c>
    </row>
    <row r="503" spans="1:82" ht="15" customHeight="1">
      <c r="B503" s="166"/>
      <c r="C503" s="167"/>
      <c r="D503" s="168"/>
      <c r="E503" s="332"/>
      <c r="F503" s="355"/>
      <c r="G503" s="176"/>
      <c r="H503" s="169"/>
      <c r="I503" s="170"/>
      <c r="J503" s="169"/>
      <c r="K503" s="111"/>
      <c r="L503" s="111"/>
      <c r="M503" s="111"/>
      <c r="N503" s="111"/>
      <c r="O503" s="111"/>
      <c r="P503" s="111"/>
      <c r="Q503" s="111"/>
      <c r="R503" s="111"/>
      <c r="S503" s="111"/>
      <c r="T503" s="111"/>
      <c r="U503" s="170"/>
      <c r="V503" s="171"/>
      <c r="W503" s="111"/>
      <c r="X503" s="111"/>
      <c r="Y503" s="111"/>
      <c r="Z503" s="111"/>
      <c r="AA503" s="111"/>
      <c r="AB503" s="111"/>
      <c r="AC503" s="111"/>
      <c r="AD503" s="111"/>
      <c r="AE503" s="111"/>
      <c r="AF503" s="111"/>
      <c r="AG503" s="170"/>
      <c r="AH503" s="171"/>
      <c r="AI503" s="111"/>
      <c r="AJ503" s="111"/>
      <c r="AK503" s="111"/>
      <c r="AL503" s="111"/>
      <c r="AM503" s="111"/>
      <c r="AN503" s="111"/>
      <c r="AO503" s="111"/>
      <c r="AP503" s="111"/>
      <c r="AQ503" s="111"/>
      <c r="AR503" s="111"/>
      <c r="AS503" s="170"/>
      <c r="AT503" s="171"/>
      <c r="AU503" s="111"/>
      <c r="AV503" s="111"/>
      <c r="AW503" s="111"/>
      <c r="AX503" s="111"/>
      <c r="AY503" s="111"/>
      <c r="AZ503" s="111"/>
      <c r="BA503" s="111"/>
      <c r="BB503" s="111"/>
      <c r="BC503" s="111"/>
      <c r="BD503" s="111"/>
      <c r="BE503" s="170"/>
      <c r="BF503" s="171"/>
      <c r="BG503" s="111"/>
      <c r="BH503" s="111"/>
      <c r="BI503" s="111"/>
      <c r="BJ503" s="111"/>
      <c r="BK503" s="111"/>
      <c r="BL503" s="111"/>
      <c r="BM503" s="111"/>
      <c r="BN503" s="111"/>
      <c r="BO503" s="111"/>
      <c r="BP503" s="111"/>
      <c r="BQ503" s="170"/>
      <c r="BR503" s="171"/>
      <c r="BS503" s="111"/>
      <c r="BT503" s="111"/>
      <c r="BU503" s="111"/>
      <c r="BV503" s="111"/>
      <c r="BW503" s="111"/>
      <c r="BX503" s="111"/>
      <c r="BY503" s="111"/>
      <c r="BZ503" s="111"/>
      <c r="CA503" s="111"/>
      <c r="CB503" s="111"/>
      <c r="CC503" s="170"/>
      <c r="CD503" s="41"/>
    </row>
    <row r="504" spans="1:82" ht="12.75" customHeight="1">
      <c r="CD504" s="41"/>
    </row>
    <row r="505" spans="1:82" ht="12.75" customHeight="1">
      <c r="CD505" s="41"/>
    </row>
  </sheetData>
  <sheetProtection algorithmName="SHA-512" hashValue="e7r0MtnVlnUIbxYBa1MHo/9UUJmVNqCsHuoFC/rukOgR60jeNp9E38tpCe5Gfqva5f2PJOQb/NpVQv4WcwyABA==" saltValue="jtlzRgGeZR/Yuur0znkDMQ==" spinCount="100000" sheet="1" selectLockedCells="1"/>
  <autoFilter ref="C2:F503" xr:uid="{00000000-0001-0000-0300-000000000000}"/>
  <dataConsolidate link="1"/>
  <mergeCells count="28">
    <mergeCell ref="C25:F25"/>
    <mergeCell ref="C26:F26"/>
    <mergeCell ref="C24:F24"/>
    <mergeCell ref="B2:B3"/>
    <mergeCell ref="C2:C3"/>
    <mergeCell ref="F2:F3"/>
    <mergeCell ref="E2:E3"/>
    <mergeCell ref="D2:D3"/>
    <mergeCell ref="C20:F20"/>
    <mergeCell ref="C21:F21"/>
    <mergeCell ref="C22:F22"/>
    <mergeCell ref="C23:F23"/>
    <mergeCell ref="C11:F11"/>
    <mergeCell ref="C12:F12"/>
    <mergeCell ref="C13:F13"/>
    <mergeCell ref="C14:F14"/>
    <mergeCell ref="C15:F15"/>
    <mergeCell ref="BR2:CC2"/>
    <mergeCell ref="J2:U2"/>
    <mergeCell ref="H2:I2"/>
    <mergeCell ref="C8:F8"/>
    <mergeCell ref="C7:F7"/>
    <mergeCell ref="C6:F6"/>
    <mergeCell ref="AT2:BE2"/>
    <mergeCell ref="BF2:BQ2"/>
    <mergeCell ref="G2:G3"/>
    <mergeCell ref="V2:AG2"/>
    <mergeCell ref="AH2:AS2"/>
  </mergeCells>
  <phoneticPr fontId="49" type="noConversion"/>
  <conditionalFormatting sqref="G2:G26 H161:I167 H173:BQ370 BR297:CC301 G300:G301 H328:I399 H401:I491">
    <cfRule type="expression" dxfId="60" priority="224">
      <formula>G$20&gt;0.4</formula>
    </cfRule>
  </conditionalFormatting>
  <conditionalFormatting sqref="G31:G35">
    <cfRule type="expression" dxfId="59" priority="78">
      <formula>G$20&gt;0.4</formula>
    </cfRule>
  </conditionalFormatting>
  <conditionalFormatting sqref="G84:G89">
    <cfRule type="expression" dxfId="58" priority="33">
      <formula>G$20&gt;0.4</formula>
    </cfRule>
  </conditionalFormatting>
  <conditionalFormatting sqref="G151:G167">
    <cfRule type="expression" dxfId="57" priority="93">
      <formula>G$20&gt;0.4</formula>
    </cfRule>
  </conditionalFormatting>
  <conditionalFormatting sqref="G215:G228">
    <cfRule type="expression" dxfId="56" priority="32">
      <formula>G$20&gt;0.4</formula>
    </cfRule>
  </conditionalFormatting>
  <conditionalFormatting sqref="G280:G285">
    <cfRule type="expression" dxfId="55" priority="80">
      <formula>G$20&gt;0.4</formula>
    </cfRule>
  </conditionalFormatting>
  <conditionalFormatting sqref="G303:G309">
    <cfRule type="expression" dxfId="54" priority="89">
      <formula>G$20&gt;0.4</formula>
    </cfRule>
  </conditionalFormatting>
  <conditionalFormatting sqref="G350:G370">
    <cfRule type="expression" dxfId="53" priority="544">
      <formula>G$20&gt;0.4</formula>
    </cfRule>
  </conditionalFormatting>
  <conditionalFormatting sqref="G473:G486 G489:G494">
    <cfRule type="expression" dxfId="52" priority="26">
      <formula>G$20&gt;0.4</formula>
    </cfRule>
  </conditionalFormatting>
  <conditionalFormatting sqref="G81:BQ83 H84:BQ84">
    <cfRule type="expression" dxfId="51" priority="256">
      <formula>G$20&gt;0.4</formula>
    </cfRule>
  </conditionalFormatting>
  <conditionalFormatting sqref="G297:BQ299">
    <cfRule type="expression" dxfId="50" priority="893">
      <formula>G$20&gt;0.4</formula>
    </cfRule>
  </conditionalFormatting>
  <conditionalFormatting sqref="G27:CC29">
    <cfRule type="expression" dxfId="49" priority="257">
      <formula>G$20&gt;0.4</formula>
    </cfRule>
  </conditionalFormatting>
  <conditionalFormatting sqref="G36:CC80">
    <cfRule type="expression" dxfId="48" priority="14">
      <formula>G$20&gt;0.4</formula>
    </cfRule>
  </conditionalFormatting>
  <conditionalFormatting sqref="G90:CC150 H151:CC155">
    <cfRule type="expression" dxfId="47" priority="10">
      <formula>G$20&gt;0.4</formula>
    </cfRule>
  </conditionalFormatting>
  <conditionalFormatting sqref="G229:CC279">
    <cfRule type="expression" dxfId="46" priority="31">
      <formula>G$20&gt;0.4</formula>
    </cfRule>
  </conditionalFormatting>
  <conditionalFormatting sqref="G286:CC296">
    <cfRule type="expression" dxfId="45" priority="53">
      <formula>G$20&gt;0.4</formula>
    </cfRule>
  </conditionalFormatting>
  <conditionalFormatting sqref="G310:CC349">
    <cfRule type="expression" dxfId="44" priority="85">
      <formula>G$20&gt;0.4</formula>
    </cfRule>
  </conditionalFormatting>
  <conditionalFormatting sqref="G371:CC466">
    <cfRule type="expression" dxfId="43" priority="38">
      <formula>G$20&gt;0.4</formula>
    </cfRule>
  </conditionalFormatting>
  <conditionalFormatting sqref="G469:CC472">
    <cfRule type="expression" dxfId="42" priority="264">
      <formula>G$20&gt;0.4</formula>
    </cfRule>
  </conditionalFormatting>
  <conditionalFormatting sqref="G487:CC488">
    <cfRule type="expression" dxfId="41" priority="3">
      <formula>G$20&gt;0.4</formula>
    </cfRule>
  </conditionalFormatting>
  <conditionalFormatting sqref="G495:CC502">
    <cfRule type="expression" dxfId="40" priority="1">
      <formula>G$20&gt;0.4</formula>
    </cfRule>
  </conditionalFormatting>
  <conditionalFormatting sqref="H2 G302:CC302 G503">
    <cfRule type="expression" dxfId="39" priority="1100">
      <formula>G$20&gt;0.4</formula>
    </cfRule>
  </conditionalFormatting>
  <conditionalFormatting sqref="H500:I500">
    <cfRule type="expression" dxfId="38" priority="2">
      <formula>H$20&gt;0.4</formula>
    </cfRule>
  </conditionalFormatting>
  <conditionalFormatting sqref="H156:BQ160">
    <cfRule type="expression" dxfId="37" priority="96">
      <formula>H$20&gt;0.4</formula>
    </cfRule>
  </conditionalFormatting>
  <conditionalFormatting sqref="H3:CC26">
    <cfRule type="expression" dxfId="36" priority="258">
      <formula>H$20&gt;0.4</formula>
    </cfRule>
  </conditionalFormatting>
  <conditionalFormatting sqref="H30:CC35">
    <cfRule type="expression" dxfId="35" priority="4">
      <formula>H$20&gt;0.4</formula>
    </cfRule>
  </conditionalFormatting>
  <conditionalFormatting sqref="H85:CC89">
    <cfRule type="expression" dxfId="34" priority="13">
      <formula>H$20&gt;0.4</formula>
    </cfRule>
  </conditionalFormatting>
  <conditionalFormatting sqref="H217:CC228">
    <cfRule type="expression" dxfId="33" priority="70">
      <formula>H$20&gt;0.4</formula>
    </cfRule>
  </conditionalFormatting>
  <conditionalFormatting sqref="H280:CC282">
    <cfRule type="expression" dxfId="32" priority="579">
      <formula>H$20&gt;0.4</formula>
    </cfRule>
  </conditionalFormatting>
  <conditionalFormatting sqref="H492:CC494">
    <cfRule type="expression" dxfId="31" priority="261">
      <formula>H$20&gt;0.4</formula>
    </cfRule>
  </conditionalFormatting>
  <conditionalFormatting sqref="J2 V2 AH2">
    <cfRule type="expression" dxfId="30" priority="1101">
      <formula>K$20&gt;0.4</formula>
    </cfRule>
  </conditionalFormatting>
  <conditionalFormatting sqref="J165:BQ167">
    <cfRule type="expression" dxfId="29" priority="100">
      <formula>J$20&gt;0.4</formula>
    </cfRule>
  </conditionalFormatting>
  <conditionalFormatting sqref="J489:BQ491">
    <cfRule type="expression" dxfId="28" priority="354">
      <formula>J$20&gt;0.4</formula>
    </cfRule>
  </conditionalFormatting>
  <conditionalFormatting sqref="J483:CB483">
    <cfRule type="expression" dxfId="27" priority="24">
      <formula>J$20&gt;0.4</formula>
    </cfRule>
  </conditionalFormatting>
  <conditionalFormatting sqref="J156:CC167 G168:CC214">
    <cfRule type="expression" dxfId="26" priority="9">
      <formula>G$20&gt;0.4</formula>
    </cfRule>
  </conditionalFormatting>
  <conditionalFormatting sqref="J473:CC482">
    <cfRule type="expression" dxfId="25" priority="8">
      <formula>J$20&gt;0.4</formula>
    </cfRule>
  </conditionalFormatting>
  <conditionalFormatting sqref="J484:CC486">
    <cfRule type="expression" dxfId="24" priority="17">
      <formula>J$20&gt;0.4</formula>
    </cfRule>
  </conditionalFormatting>
  <conditionalFormatting sqref="U292">
    <cfRule type="expression" dxfId="23" priority="193">
      <formula>U$20&gt;0.4</formula>
    </cfRule>
  </conditionalFormatting>
  <conditionalFormatting sqref="U303">
    <cfRule type="expression" dxfId="22" priority="192">
      <formula>U$20&gt;0.4</formula>
    </cfRule>
  </conditionalFormatting>
  <conditionalFormatting sqref="U306:U309">
    <cfRule type="expression" dxfId="21" priority="188">
      <formula>U$20&gt;0.4</formula>
    </cfRule>
  </conditionalFormatting>
  <conditionalFormatting sqref="U312:U315">
    <cfRule type="expression" dxfId="20" priority="184">
      <formula>U$20&gt;0.4</formula>
    </cfRule>
  </conditionalFormatting>
  <conditionalFormatting sqref="AG281:AG282">
    <cfRule type="expression" dxfId="19" priority="180">
      <formula>AG$20&gt;0.4</formula>
    </cfRule>
  </conditionalFormatting>
  <conditionalFormatting sqref="AG303">
    <cfRule type="expression" dxfId="18" priority="181">
      <formula>AG$20&gt;0.4</formula>
    </cfRule>
  </conditionalFormatting>
  <conditionalFormatting sqref="AG306:AG309">
    <cfRule type="expression" dxfId="17" priority="182">
      <formula>AG$20&gt;0.4</formula>
    </cfRule>
  </conditionalFormatting>
  <conditionalFormatting sqref="AG312:AG315">
    <cfRule type="expression" dxfId="16" priority="183">
      <formula>AG$20&gt;0.4</formula>
    </cfRule>
  </conditionalFormatting>
  <conditionalFormatting sqref="AS292">
    <cfRule type="expression" dxfId="15" priority="179">
      <formula>AS$20&gt;0.4</formula>
    </cfRule>
  </conditionalFormatting>
  <conditionalFormatting sqref="AS306:AS309">
    <cfRule type="expression" dxfId="14" priority="175">
      <formula>AS$20&gt;0.4</formula>
    </cfRule>
  </conditionalFormatting>
  <conditionalFormatting sqref="AS312:AS315">
    <cfRule type="expression" dxfId="13" priority="171">
      <formula>AS$20&gt;0.4</formula>
    </cfRule>
  </conditionalFormatting>
  <conditionalFormatting sqref="AS333">
    <cfRule type="expression" dxfId="12" priority="170">
      <formula>AS$20&gt;0.4</formula>
    </cfRule>
  </conditionalFormatting>
  <conditionalFormatting sqref="AT2">
    <cfRule type="expression" dxfId="11" priority="1099">
      <formula>AU$20&gt;0.4</formula>
    </cfRule>
  </conditionalFormatting>
  <conditionalFormatting sqref="BF2">
    <cfRule type="expression" dxfId="10" priority="1098">
      <formula>BG$20&gt;0.4</formula>
    </cfRule>
  </conditionalFormatting>
  <conditionalFormatting sqref="BR2">
    <cfRule type="expression" dxfId="9" priority="1096">
      <formula>BS$20&gt;0.4</formula>
    </cfRule>
  </conditionalFormatting>
  <conditionalFormatting sqref="BR81:CC84">
    <cfRule type="expression" dxfId="8" priority="156">
      <formula>BR$20&gt;0.4</formula>
    </cfRule>
  </conditionalFormatting>
  <conditionalFormatting sqref="BR215:CC216">
    <cfRule type="expression" dxfId="7" priority="73">
      <formula>BR$20&gt;0.4</formula>
    </cfRule>
  </conditionalFormatting>
  <conditionalFormatting sqref="BR283:CC285">
    <cfRule type="expression" dxfId="6" priority="734">
      <formula>BR$20&gt;0.4</formula>
    </cfRule>
  </conditionalFormatting>
  <conditionalFormatting sqref="BR303:CC309">
    <cfRule type="expression" dxfId="5" priority="52">
      <formula>BR$20&gt;0.4</formula>
    </cfRule>
  </conditionalFormatting>
  <conditionalFormatting sqref="BR350:CC370">
    <cfRule type="expression" dxfId="4" priority="43">
      <formula>BR$20&gt;0.4</formula>
    </cfRule>
  </conditionalFormatting>
  <conditionalFormatting sqref="BR489:CC490 BR491:CB491">
    <cfRule type="expression" dxfId="3" priority="361">
      <formula>BR$20&gt;0.4</formula>
    </cfRule>
  </conditionalFormatting>
  <conditionalFormatting sqref="CC483:CC484">
    <cfRule type="expression" dxfId="2" priority="23">
      <formula>CC$20&gt;0.4</formula>
    </cfRule>
  </conditionalFormatting>
  <conditionalFormatting sqref="CC489:CC491">
    <cfRule type="expression" dxfId="1" priority="40">
      <formula>CC$20&gt;0.4</formula>
    </cfRule>
  </conditionalFormatting>
  <conditionalFormatting sqref="CC498">
    <cfRule type="expression" dxfId="0" priority="22">
      <formula>CC$20&gt;0.4</formula>
    </cfRule>
  </conditionalFormatting>
  <printOptions horizontalCentered="1"/>
  <pageMargins left="0.23622047244094491" right="0.23622047244094491" top="0.31496062992125984" bottom="0.59055118110236227" header="0.31496062992125984" footer="0.31496062992125984"/>
  <pageSetup paperSize="8" scale="27" fitToWidth="6" fitToHeight="3" orientation="portrait" r:id="rId1"/>
  <headerFooter>
    <oddHeader>&amp;RPage &amp;P of &amp;N</oddHeader>
    <oddFooter>&amp;L&amp;8&amp;F
&amp;A&amp;C&amp;8Page &amp;P of &amp;N&amp;R&amp;8&amp;D &amp; &amp;T</oddFooter>
  </headerFooter>
  <colBreaks count="1" manualBreakCount="1">
    <brk id="34" min="1" max="39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A039-8E5A-274E-97BB-69DC307F77A3}">
  <sheetPr>
    <tabColor theme="7" tint="0.39997558519241921"/>
    <pageSetUpPr fitToPage="1"/>
  </sheetPr>
  <dimension ref="A1:CH508"/>
  <sheetViews>
    <sheetView showGridLines="0" zoomScale="125" zoomScaleNormal="100" zoomScaleSheetLayoutView="70" workbookViewId="0">
      <pane xSplit="7" ySplit="4" topLeftCell="H31" activePane="bottomRight" state="frozen"/>
      <selection pane="topRight" activeCell="E493" sqref="E493"/>
      <selection pane="bottomLeft" activeCell="E493" sqref="E493"/>
      <selection pane="bottomRight" activeCell="H31" sqref="H31"/>
    </sheetView>
  </sheetViews>
  <sheetFormatPr baseColWidth="10" defaultColWidth="9.1640625" defaultRowHeight="12.75" customHeight="1"/>
  <cols>
    <col min="1" max="1" width="1" customWidth="1"/>
    <col min="2" max="2" width="12.33203125" customWidth="1"/>
    <col min="3" max="3" width="82.33203125" customWidth="1"/>
    <col min="4" max="4" width="14.83203125" bestFit="1" customWidth="1"/>
    <col min="5" max="5" width="15.1640625" style="339" bestFit="1" customWidth="1"/>
    <col min="6" max="6" width="13.1640625" style="32" bestFit="1" customWidth="1"/>
    <col min="7" max="7" width="15.83203125" bestFit="1" customWidth="1"/>
    <col min="8" max="8" width="13.83203125" bestFit="1" customWidth="1"/>
    <col min="9" max="9" width="15" customWidth="1"/>
    <col min="10" max="81" width="12.83203125" customWidth="1"/>
    <col min="82" max="82" width="5" style="46" bestFit="1" customWidth="1"/>
  </cols>
  <sheetData>
    <row r="1" spans="1:82" ht="7.5" customHeight="1">
      <c r="A1" s="41"/>
      <c r="B1" s="41"/>
      <c r="C1" s="42"/>
      <c r="D1" s="43"/>
      <c r="E1" s="322"/>
      <c r="F1" s="319"/>
      <c r="G1" s="44"/>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1"/>
    </row>
    <row r="2" spans="1:82" ht="19.5" customHeight="1">
      <c r="A2" s="41"/>
      <c r="B2" s="416" t="s">
        <v>25</v>
      </c>
      <c r="C2" s="417" t="s">
        <v>26</v>
      </c>
      <c r="D2" s="420" t="s">
        <v>27</v>
      </c>
      <c r="E2" s="419" t="s">
        <v>28</v>
      </c>
      <c r="F2" s="436" t="s">
        <v>29</v>
      </c>
      <c r="G2" s="421" t="s">
        <v>30</v>
      </c>
      <c r="H2" s="423" t="s">
        <v>7</v>
      </c>
      <c r="I2" s="426"/>
      <c r="J2" s="422" t="s">
        <v>31</v>
      </c>
      <c r="K2" s="424"/>
      <c r="L2" s="424"/>
      <c r="M2" s="424"/>
      <c r="N2" s="424"/>
      <c r="O2" s="424"/>
      <c r="P2" s="424"/>
      <c r="Q2" s="424"/>
      <c r="R2" s="424"/>
      <c r="S2" s="424"/>
      <c r="T2" s="424"/>
      <c r="U2" s="425"/>
      <c r="V2" s="422" t="s">
        <v>32</v>
      </c>
      <c r="W2" s="424"/>
      <c r="X2" s="424"/>
      <c r="Y2" s="424"/>
      <c r="Z2" s="424"/>
      <c r="AA2" s="424"/>
      <c r="AB2" s="424"/>
      <c r="AC2" s="424"/>
      <c r="AD2" s="424"/>
      <c r="AE2" s="424"/>
      <c r="AF2" s="424"/>
      <c r="AG2" s="425"/>
      <c r="AH2" s="422" t="s">
        <v>33</v>
      </c>
      <c r="AI2" s="424"/>
      <c r="AJ2" s="424"/>
      <c r="AK2" s="424"/>
      <c r="AL2" s="424"/>
      <c r="AM2" s="424"/>
      <c r="AN2" s="424"/>
      <c r="AO2" s="424"/>
      <c r="AP2" s="424"/>
      <c r="AQ2" s="424"/>
      <c r="AR2" s="424"/>
      <c r="AS2" s="425"/>
      <c r="AT2" s="422" t="s">
        <v>34</v>
      </c>
      <c r="AU2" s="424"/>
      <c r="AV2" s="424"/>
      <c r="AW2" s="424"/>
      <c r="AX2" s="424"/>
      <c r="AY2" s="424"/>
      <c r="AZ2" s="424"/>
      <c r="BA2" s="424"/>
      <c r="BB2" s="424"/>
      <c r="BC2" s="424"/>
      <c r="BD2" s="424"/>
      <c r="BE2" s="425"/>
      <c r="BF2" s="422" t="s">
        <v>35</v>
      </c>
      <c r="BG2" s="424"/>
      <c r="BH2" s="424"/>
      <c r="BI2" s="424"/>
      <c r="BJ2" s="424"/>
      <c r="BK2" s="424"/>
      <c r="BL2" s="424"/>
      <c r="BM2" s="424"/>
      <c r="BN2" s="424"/>
      <c r="BO2" s="424"/>
      <c r="BP2" s="424"/>
      <c r="BQ2" s="425"/>
      <c r="BR2" s="422" t="s">
        <v>36</v>
      </c>
      <c r="BS2" s="424"/>
      <c r="BT2" s="424"/>
      <c r="BU2" s="424"/>
      <c r="BV2" s="424"/>
      <c r="BW2" s="424"/>
      <c r="BX2" s="424"/>
      <c r="BY2" s="424"/>
      <c r="BZ2" s="424"/>
      <c r="CA2" s="424"/>
      <c r="CB2" s="424"/>
      <c r="CC2" s="425"/>
      <c r="CD2" s="41"/>
    </row>
    <row r="3" spans="1:82" ht="18.75" customHeight="1">
      <c r="A3" s="41"/>
      <c r="B3" s="434"/>
      <c r="C3" s="435"/>
      <c r="D3" s="439"/>
      <c r="E3" s="438"/>
      <c r="F3" s="437"/>
      <c r="G3" s="433"/>
      <c r="H3" s="47">
        <f>'Title Page'!C11</f>
        <v>45523</v>
      </c>
      <c r="I3" s="48">
        <f>DATE(YEAR(H3),MONTH(H3)+2,1)-1</f>
        <v>45565</v>
      </c>
      <c r="J3" s="47">
        <f>DATE(YEAR(I3),MONTH(I3)+2,1)-1</f>
        <v>45596</v>
      </c>
      <c r="K3" s="49">
        <f t="shared" ref="K3:BV3" si="0">DATE(YEAR(J3),MONTH(J3)+2,1)-1</f>
        <v>45626</v>
      </c>
      <c r="L3" s="49">
        <f t="shared" si="0"/>
        <v>45657</v>
      </c>
      <c r="M3" s="49">
        <f t="shared" si="0"/>
        <v>45688</v>
      </c>
      <c r="N3" s="49">
        <f t="shared" si="0"/>
        <v>45716</v>
      </c>
      <c r="O3" s="49">
        <f t="shared" si="0"/>
        <v>45747</v>
      </c>
      <c r="P3" s="49">
        <f t="shared" si="0"/>
        <v>45777</v>
      </c>
      <c r="Q3" s="49">
        <f t="shared" si="0"/>
        <v>45808</v>
      </c>
      <c r="R3" s="49">
        <f t="shared" si="0"/>
        <v>45838</v>
      </c>
      <c r="S3" s="49">
        <f t="shared" si="0"/>
        <v>45869</v>
      </c>
      <c r="T3" s="49">
        <f t="shared" si="0"/>
        <v>45900</v>
      </c>
      <c r="U3" s="48">
        <f t="shared" si="0"/>
        <v>45930</v>
      </c>
      <c r="V3" s="47">
        <f t="shared" si="0"/>
        <v>45961</v>
      </c>
      <c r="W3" s="49">
        <f t="shared" si="0"/>
        <v>45991</v>
      </c>
      <c r="X3" s="49">
        <f t="shared" si="0"/>
        <v>46022</v>
      </c>
      <c r="Y3" s="49">
        <f t="shared" si="0"/>
        <v>46053</v>
      </c>
      <c r="Z3" s="49">
        <f t="shared" si="0"/>
        <v>46081</v>
      </c>
      <c r="AA3" s="49">
        <f t="shared" si="0"/>
        <v>46112</v>
      </c>
      <c r="AB3" s="49">
        <f t="shared" si="0"/>
        <v>46142</v>
      </c>
      <c r="AC3" s="49">
        <f t="shared" si="0"/>
        <v>46173</v>
      </c>
      <c r="AD3" s="49">
        <f t="shared" si="0"/>
        <v>46203</v>
      </c>
      <c r="AE3" s="49">
        <f t="shared" si="0"/>
        <v>46234</v>
      </c>
      <c r="AF3" s="49">
        <f t="shared" si="0"/>
        <v>46265</v>
      </c>
      <c r="AG3" s="48">
        <f t="shared" si="0"/>
        <v>46295</v>
      </c>
      <c r="AH3" s="47">
        <f t="shared" si="0"/>
        <v>46326</v>
      </c>
      <c r="AI3" s="49">
        <f t="shared" si="0"/>
        <v>46356</v>
      </c>
      <c r="AJ3" s="49">
        <f t="shared" si="0"/>
        <v>46387</v>
      </c>
      <c r="AK3" s="49">
        <f t="shared" si="0"/>
        <v>46418</v>
      </c>
      <c r="AL3" s="49">
        <f t="shared" si="0"/>
        <v>46446</v>
      </c>
      <c r="AM3" s="49">
        <f t="shared" si="0"/>
        <v>46477</v>
      </c>
      <c r="AN3" s="49">
        <f t="shared" si="0"/>
        <v>46507</v>
      </c>
      <c r="AO3" s="49">
        <f t="shared" si="0"/>
        <v>46538</v>
      </c>
      <c r="AP3" s="49">
        <f t="shared" si="0"/>
        <v>46568</v>
      </c>
      <c r="AQ3" s="49">
        <f t="shared" si="0"/>
        <v>46599</v>
      </c>
      <c r="AR3" s="49">
        <f t="shared" si="0"/>
        <v>46630</v>
      </c>
      <c r="AS3" s="48">
        <f t="shared" si="0"/>
        <v>46660</v>
      </c>
      <c r="AT3" s="47">
        <f t="shared" si="0"/>
        <v>46691</v>
      </c>
      <c r="AU3" s="49">
        <f t="shared" si="0"/>
        <v>46721</v>
      </c>
      <c r="AV3" s="49">
        <f t="shared" si="0"/>
        <v>46752</v>
      </c>
      <c r="AW3" s="49">
        <f t="shared" si="0"/>
        <v>46783</v>
      </c>
      <c r="AX3" s="49">
        <f t="shared" si="0"/>
        <v>46812</v>
      </c>
      <c r="AY3" s="49">
        <f t="shared" si="0"/>
        <v>46843</v>
      </c>
      <c r="AZ3" s="49">
        <f t="shared" si="0"/>
        <v>46873</v>
      </c>
      <c r="BA3" s="49">
        <f t="shared" si="0"/>
        <v>46904</v>
      </c>
      <c r="BB3" s="49">
        <f t="shared" si="0"/>
        <v>46934</v>
      </c>
      <c r="BC3" s="49">
        <f t="shared" si="0"/>
        <v>46965</v>
      </c>
      <c r="BD3" s="49">
        <f t="shared" si="0"/>
        <v>46996</v>
      </c>
      <c r="BE3" s="48">
        <f t="shared" si="0"/>
        <v>47026</v>
      </c>
      <c r="BF3" s="47">
        <f t="shared" si="0"/>
        <v>47057</v>
      </c>
      <c r="BG3" s="49">
        <f t="shared" si="0"/>
        <v>47087</v>
      </c>
      <c r="BH3" s="49">
        <f t="shared" si="0"/>
        <v>47118</v>
      </c>
      <c r="BI3" s="49">
        <f t="shared" si="0"/>
        <v>47149</v>
      </c>
      <c r="BJ3" s="49">
        <f t="shared" si="0"/>
        <v>47177</v>
      </c>
      <c r="BK3" s="49">
        <f t="shared" si="0"/>
        <v>47208</v>
      </c>
      <c r="BL3" s="49">
        <f t="shared" si="0"/>
        <v>47238</v>
      </c>
      <c r="BM3" s="49">
        <f t="shared" si="0"/>
        <v>47269</v>
      </c>
      <c r="BN3" s="49">
        <f t="shared" si="0"/>
        <v>47299</v>
      </c>
      <c r="BO3" s="49">
        <f t="shared" si="0"/>
        <v>47330</v>
      </c>
      <c r="BP3" s="49">
        <f t="shared" si="0"/>
        <v>47361</v>
      </c>
      <c r="BQ3" s="48">
        <f t="shared" si="0"/>
        <v>47391</v>
      </c>
      <c r="BR3" s="47">
        <f t="shared" si="0"/>
        <v>47422</v>
      </c>
      <c r="BS3" s="49">
        <f t="shared" si="0"/>
        <v>47452</v>
      </c>
      <c r="BT3" s="49">
        <f t="shared" si="0"/>
        <v>47483</v>
      </c>
      <c r="BU3" s="49">
        <f t="shared" si="0"/>
        <v>47514</v>
      </c>
      <c r="BV3" s="49">
        <f t="shared" si="0"/>
        <v>47542</v>
      </c>
      <c r="BW3" s="49">
        <f t="shared" ref="BW3:CC3" si="1">DATE(YEAR(BV3),MONTH(BV3)+2,1)-1</f>
        <v>47573</v>
      </c>
      <c r="BX3" s="49">
        <f t="shared" si="1"/>
        <v>47603</v>
      </c>
      <c r="BY3" s="49">
        <f t="shared" si="1"/>
        <v>47634</v>
      </c>
      <c r="BZ3" s="49">
        <f t="shared" si="1"/>
        <v>47664</v>
      </c>
      <c r="CA3" s="49">
        <f t="shared" si="1"/>
        <v>47695</v>
      </c>
      <c r="CB3" s="49">
        <f t="shared" si="1"/>
        <v>47726</v>
      </c>
      <c r="CC3" s="48">
        <f t="shared" si="1"/>
        <v>47756</v>
      </c>
      <c r="CD3" s="41"/>
    </row>
    <row r="4" spans="1:82" ht="6" customHeight="1">
      <c r="A4" s="41"/>
      <c r="B4" s="50"/>
      <c r="C4" s="51"/>
      <c r="D4" s="52"/>
      <c r="E4" s="323"/>
      <c r="F4" s="353"/>
      <c r="G4" s="53"/>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5"/>
      <c r="CD4" s="41"/>
    </row>
    <row r="5" spans="1:82" ht="12.75" customHeight="1">
      <c r="A5" s="41"/>
      <c r="B5" s="56"/>
      <c r="C5" s="57"/>
      <c r="D5" s="58"/>
      <c r="E5" s="324"/>
      <c r="F5" s="354"/>
      <c r="G5" s="59"/>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60"/>
      <c r="CD5" s="41"/>
    </row>
    <row r="6" spans="1:82" ht="12.75" customHeight="1">
      <c r="A6" s="41"/>
      <c r="B6" s="56"/>
      <c r="C6" s="403" t="s">
        <v>926</v>
      </c>
      <c r="D6" s="431"/>
      <c r="E6" s="431"/>
      <c r="F6" s="432"/>
      <c r="G6" s="61">
        <f>+G7+G8</f>
        <v>132771640</v>
      </c>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60"/>
      <c r="CD6" s="41"/>
    </row>
    <row r="7" spans="1:82" ht="12.75" customHeight="1">
      <c r="A7" s="41"/>
      <c r="B7" s="56"/>
      <c r="C7" s="402" t="s">
        <v>38</v>
      </c>
      <c r="D7" s="429"/>
      <c r="E7" s="429"/>
      <c r="F7" s="430"/>
      <c r="G7" s="62">
        <f>+G8*0.15</f>
        <v>17318040</v>
      </c>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60"/>
      <c r="CD7" s="41"/>
    </row>
    <row r="8" spans="1:82" ht="12.75" customHeight="1">
      <c r="A8" s="41"/>
      <c r="B8" s="56"/>
      <c r="C8" s="401" t="s">
        <v>39</v>
      </c>
      <c r="D8" s="427"/>
      <c r="E8" s="427"/>
      <c r="F8" s="428"/>
      <c r="G8" s="63">
        <f>+G11</f>
        <v>115453600</v>
      </c>
      <c r="H8" s="45"/>
      <c r="I8" s="211"/>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60"/>
      <c r="CD8" s="41"/>
    </row>
    <row r="9" spans="1:82" ht="12.75" customHeight="1">
      <c r="A9" s="41"/>
      <c r="B9" s="56"/>
      <c r="C9" s="41"/>
      <c r="D9" s="45"/>
      <c r="E9" s="325"/>
      <c r="F9" s="113"/>
      <c r="G9" s="64"/>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60"/>
      <c r="CD9" s="41"/>
    </row>
    <row r="10" spans="1:82" ht="12.75" customHeight="1">
      <c r="A10" s="41"/>
      <c r="B10" s="56"/>
      <c r="C10" s="42"/>
      <c r="D10" s="43"/>
      <c r="E10" s="322"/>
      <c r="F10" s="319" t="s">
        <v>40</v>
      </c>
      <c r="G10" s="44">
        <f>+SUM(H30:CC53,H55:CC91,H93:CC101,H103:CC112,H115:CC125,H127:CC135,H137:CC145,H147:CC149,H151:CC167,H169:CC170,H172:CC172,H174:CC211,H215:CC228,H230:CC261,H263:CC277,H280:CC427,H429:CC431,H433:CC466,H469:CC503)</f>
        <v>115453600</v>
      </c>
      <c r="H10" s="211" t="b">
        <f>G10=G11</f>
        <v>1</v>
      </c>
      <c r="I10" s="113" t="b">
        <f>G28+G213+G468=G10</f>
        <v>1</v>
      </c>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60"/>
      <c r="CD10" s="41"/>
    </row>
    <row r="11" spans="1:82" ht="12.75" customHeight="1">
      <c r="A11" s="41"/>
      <c r="B11" s="66"/>
      <c r="C11" s="406" t="s">
        <v>41</v>
      </c>
      <c r="D11" s="442"/>
      <c r="E11" s="442"/>
      <c r="F11" s="443"/>
      <c r="G11" s="254">
        <f t="shared" ref="G11:G19" si="2">+SUM(H11:CC11)</f>
        <v>115453600</v>
      </c>
      <c r="H11" s="275">
        <f>+H21+H12+H24</f>
        <v>0</v>
      </c>
      <c r="I11" s="67">
        <f t="shared" ref="I11:BT11" si="3">+I21+I12+I24</f>
        <v>0</v>
      </c>
      <c r="J11" s="275">
        <f t="shared" si="3"/>
        <v>0</v>
      </c>
      <c r="K11" s="68">
        <f t="shared" si="3"/>
        <v>0</v>
      </c>
      <c r="L11" s="68">
        <f t="shared" si="3"/>
        <v>0</v>
      </c>
      <c r="M11" s="68">
        <f t="shared" si="3"/>
        <v>0</v>
      </c>
      <c r="N11" s="68">
        <f t="shared" si="3"/>
        <v>0</v>
      </c>
      <c r="O11" s="68">
        <f t="shared" si="3"/>
        <v>0</v>
      </c>
      <c r="P11" s="68">
        <f t="shared" si="3"/>
        <v>0</v>
      </c>
      <c r="Q11" s="68">
        <f t="shared" si="3"/>
        <v>0</v>
      </c>
      <c r="R11" s="68">
        <f t="shared" si="3"/>
        <v>0</v>
      </c>
      <c r="S11" s="68">
        <f t="shared" si="3"/>
        <v>0</v>
      </c>
      <c r="T11" s="68">
        <f t="shared" si="3"/>
        <v>0</v>
      </c>
      <c r="U11" s="67">
        <f t="shared" si="3"/>
        <v>19242266.670000002</v>
      </c>
      <c r="V11" s="275">
        <f t="shared" si="3"/>
        <v>0</v>
      </c>
      <c r="W11" s="68">
        <f t="shared" si="3"/>
        <v>0</v>
      </c>
      <c r="X11" s="68">
        <f t="shared" si="3"/>
        <v>0</v>
      </c>
      <c r="Y11" s="68">
        <f t="shared" si="3"/>
        <v>0</v>
      </c>
      <c r="Z11" s="68">
        <f t="shared" si="3"/>
        <v>0</v>
      </c>
      <c r="AA11" s="68">
        <f t="shared" si="3"/>
        <v>0</v>
      </c>
      <c r="AB11" s="68">
        <f t="shared" si="3"/>
        <v>0</v>
      </c>
      <c r="AC11" s="68">
        <f t="shared" si="3"/>
        <v>0</v>
      </c>
      <c r="AD11" s="68">
        <f t="shared" si="3"/>
        <v>0</v>
      </c>
      <c r="AE11" s="68">
        <f t="shared" si="3"/>
        <v>0</v>
      </c>
      <c r="AF11" s="68">
        <f t="shared" si="3"/>
        <v>0</v>
      </c>
      <c r="AG11" s="67">
        <f t="shared" si="3"/>
        <v>19242266.670000002</v>
      </c>
      <c r="AH11" s="69">
        <f t="shared" si="3"/>
        <v>0</v>
      </c>
      <c r="AI11" s="68">
        <f t="shared" si="3"/>
        <v>0</v>
      </c>
      <c r="AJ11" s="68">
        <f t="shared" si="3"/>
        <v>0</v>
      </c>
      <c r="AK11" s="68">
        <f t="shared" si="3"/>
        <v>0</v>
      </c>
      <c r="AL11" s="68">
        <f t="shared" si="3"/>
        <v>0</v>
      </c>
      <c r="AM11" s="68">
        <f t="shared" si="3"/>
        <v>0</v>
      </c>
      <c r="AN11" s="68">
        <f t="shared" si="3"/>
        <v>0</v>
      </c>
      <c r="AO11" s="68">
        <f t="shared" si="3"/>
        <v>0</v>
      </c>
      <c r="AP11" s="68">
        <f t="shared" si="3"/>
        <v>0</v>
      </c>
      <c r="AQ11" s="68">
        <f t="shared" si="3"/>
        <v>0</v>
      </c>
      <c r="AR11" s="68">
        <f t="shared" si="3"/>
        <v>0</v>
      </c>
      <c r="AS11" s="67">
        <f t="shared" si="3"/>
        <v>19242266.670000002</v>
      </c>
      <c r="AT11" s="69">
        <f t="shared" si="3"/>
        <v>0</v>
      </c>
      <c r="AU11" s="68">
        <f t="shared" si="3"/>
        <v>0</v>
      </c>
      <c r="AV11" s="68">
        <f t="shared" si="3"/>
        <v>0</v>
      </c>
      <c r="AW11" s="68">
        <f t="shared" si="3"/>
        <v>0</v>
      </c>
      <c r="AX11" s="68">
        <f t="shared" si="3"/>
        <v>0</v>
      </c>
      <c r="AY11" s="68">
        <f t="shared" si="3"/>
        <v>0</v>
      </c>
      <c r="AZ11" s="68">
        <f t="shared" si="3"/>
        <v>0</v>
      </c>
      <c r="BA11" s="68">
        <f t="shared" si="3"/>
        <v>0</v>
      </c>
      <c r="BB11" s="68">
        <f t="shared" si="3"/>
        <v>0</v>
      </c>
      <c r="BC11" s="68">
        <f t="shared" si="3"/>
        <v>0</v>
      </c>
      <c r="BD11" s="68">
        <f t="shared" si="3"/>
        <v>0</v>
      </c>
      <c r="BE11" s="67">
        <f t="shared" si="3"/>
        <v>19242266.670000002</v>
      </c>
      <c r="BF11" s="69">
        <f t="shared" si="3"/>
        <v>0</v>
      </c>
      <c r="BG11" s="68">
        <f t="shared" si="3"/>
        <v>0</v>
      </c>
      <c r="BH11" s="68">
        <f t="shared" si="3"/>
        <v>0</v>
      </c>
      <c r="BI11" s="68">
        <f t="shared" si="3"/>
        <v>0</v>
      </c>
      <c r="BJ11" s="68">
        <f t="shared" si="3"/>
        <v>0</v>
      </c>
      <c r="BK11" s="68">
        <f t="shared" si="3"/>
        <v>0</v>
      </c>
      <c r="BL11" s="68">
        <f t="shared" si="3"/>
        <v>0</v>
      </c>
      <c r="BM11" s="68">
        <f t="shared" si="3"/>
        <v>0</v>
      </c>
      <c r="BN11" s="68">
        <f t="shared" si="3"/>
        <v>0</v>
      </c>
      <c r="BO11" s="68">
        <f t="shared" si="3"/>
        <v>0</v>
      </c>
      <c r="BP11" s="68">
        <f t="shared" si="3"/>
        <v>0</v>
      </c>
      <c r="BQ11" s="67">
        <f t="shared" si="3"/>
        <v>19242266.670000002</v>
      </c>
      <c r="BR11" s="69">
        <f t="shared" si="3"/>
        <v>0</v>
      </c>
      <c r="BS11" s="68">
        <f t="shared" si="3"/>
        <v>0</v>
      </c>
      <c r="BT11" s="68">
        <f t="shared" si="3"/>
        <v>0</v>
      </c>
      <c r="BU11" s="68">
        <f t="shared" ref="BU11:CC11" si="4">+BU21+BU12+BU24</f>
        <v>0</v>
      </c>
      <c r="BV11" s="68">
        <f t="shared" si="4"/>
        <v>0</v>
      </c>
      <c r="BW11" s="68">
        <f t="shared" si="4"/>
        <v>0</v>
      </c>
      <c r="BX11" s="68">
        <f t="shared" si="4"/>
        <v>0</v>
      </c>
      <c r="BY11" s="68">
        <f t="shared" si="4"/>
        <v>0</v>
      </c>
      <c r="BZ11" s="68">
        <f t="shared" si="4"/>
        <v>0</v>
      </c>
      <c r="CA11" s="68">
        <f t="shared" si="4"/>
        <v>0</v>
      </c>
      <c r="CB11" s="68">
        <f t="shared" si="4"/>
        <v>0</v>
      </c>
      <c r="CC11" s="67">
        <f t="shared" si="4"/>
        <v>19242266.649999999</v>
      </c>
      <c r="CD11"/>
    </row>
    <row r="12" spans="1:82" ht="12.75" customHeight="1">
      <c r="A12" s="41"/>
      <c r="B12" s="70" t="s">
        <v>42</v>
      </c>
      <c r="C12" s="415" t="s">
        <v>43</v>
      </c>
      <c r="D12" s="444"/>
      <c r="E12" s="444"/>
      <c r="F12" s="445"/>
      <c r="G12" s="255">
        <f t="shared" si="2"/>
        <v>61316500</v>
      </c>
      <c r="H12" s="71">
        <f>+H28</f>
        <v>0</v>
      </c>
      <c r="I12" s="72">
        <f t="shared" ref="I12:BT12" si="5">+I28</f>
        <v>0</v>
      </c>
      <c r="J12" s="71">
        <f t="shared" si="5"/>
        <v>0</v>
      </c>
      <c r="K12" s="73">
        <f t="shared" si="5"/>
        <v>0</v>
      </c>
      <c r="L12" s="73">
        <f t="shared" si="5"/>
        <v>0</v>
      </c>
      <c r="M12" s="73">
        <f t="shared" si="5"/>
        <v>0</v>
      </c>
      <c r="N12" s="73">
        <f t="shared" si="5"/>
        <v>0</v>
      </c>
      <c r="O12" s="73">
        <f t="shared" si="5"/>
        <v>0</v>
      </c>
      <c r="P12" s="73">
        <f t="shared" si="5"/>
        <v>0</v>
      </c>
      <c r="Q12" s="73">
        <f t="shared" si="5"/>
        <v>0</v>
      </c>
      <c r="R12" s="73">
        <f t="shared" si="5"/>
        <v>0</v>
      </c>
      <c r="S12" s="73">
        <f t="shared" si="5"/>
        <v>0</v>
      </c>
      <c r="T12" s="73">
        <f t="shared" si="5"/>
        <v>0</v>
      </c>
      <c r="U12" s="72">
        <f t="shared" si="5"/>
        <v>10219416.67</v>
      </c>
      <c r="V12" s="71">
        <f t="shared" si="5"/>
        <v>0</v>
      </c>
      <c r="W12" s="73">
        <f t="shared" si="5"/>
        <v>0</v>
      </c>
      <c r="X12" s="73">
        <f t="shared" si="5"/>
        <v>0</v>
      </c>
      <c r="Y12" s="73">
        <f t="shared" si="5"/>
        <v>0</v>
      </c>
      <c r="Z12" s="73">
        <f t="shared" si="5"/>
        <v>0</v>
      </c>
      <c r="AA12" s="73">
        <f t="shared" si="5"/>
        <v>0</v>
      </c>
      <c r="AB12" s="73">
        <f t="shared" si="5"/>
        <v>0</v>
      </c>
      <c r="AC12" s="73">
        <f t="shared" si="5"/>
        <v>0</v>
      </c>
      <c r="AD12" s="73">
        <f t="shared" si="5"/>
        <v>0</v>
      </c>
      <c r="AE12" s="73">
        <f t="shared" si="5"/>
        <v>0</v>
      </c>
      <c r="AF12" s="73">
        <f t="shared" si="5"/>
        <v>0</v>
      </c>
      <c r="AG12" s="72">
        <f t="shared" si="5"/>
        <v>10219416.67</v>
      </c>
      <c r="AH12" s="74">
        <f t="shared" si="5"/>
        <v>0</v>
      </c>
      <c r="AI12" s="73">
        <f t="shared" si="5"/>
        <v>0</v>
      </c>
      <c r="AJ12" s="73">
        <f t="shared" si="5"/>
        <v>0</v>
      </c>
      <c r="AK12" s="73">
        <f t="shared" si="5"/>
        <v>0</v>
      </c>
      <c r="AL12" s="73">
        <f t="shared" si="5"/>
        <v>0</v>
      </c>
      <c r="AM12" s="73">
        <f t="shared" si="5"/>
        <v>0</v>
      </c>
      <c r="AN12" s="73">
        <f t="shared" si="5"/>
        <v>0</v>
      </c>
      <c r="AO12" s="73">
        <f t="shared" si="5"/>
        <v>0</v>
      </c>
      <c r="AP12" s="73">
        <f t="shared" si="5"/>
        <v>0</v>
      </c>
      <c r="AQ12" s="73">
        <f t="shared" si="5"/>
        <v>0</v>
      </c>
      <c r="AR12" s="73">
        <f t="shared" si="5"/>
        <v>0</v>
      </c>
      <c r="AS12" s="72">
        <f t="shared" si="5"/>
        <v>10219416.67</v>
      </c>
      <c r="AT12" s="74">
        <f t="shared" si="5"/>
        <v>0</v>
      </c>
      <c r="AU12" s="73">
        <f t="shared" si="5"/>
        <v>0</v>
      </c>
      <c r="AV12" s="73">
        <f t="shared" si="5"/>
        <v>0</v>
      </c>
      <c r="AW12" s="73">
        <f t="shared" si="5"/>
        <v>0</v>
      </c>
      <c r="AX12" s="73">
        <f t="shared" si="5"/>
        <v>0</v>
      </c>
      <c r="AY12" s="73">
        <f t="shared" si="5"/>
        <v>0</v>
      </c>
      <c r="AZ12" s="73">
        <f t="shared" si="5"/>
        <v>0</v>
      </c>
      <c r="BA12" s="73">
        <f t="shared" si="5"/>
        <v>0</v>
      </c>
      <c r="BB12" s="73">
        <f t="shared" si="5"/>
        <v>0</v>
      </c>
      <c r="BC12" s="73">
        <f t="shared" si="5"/>
        <v>0</v>
      </c>
      <c r="BD12" s="73">
        <f t="shared" si="5"/>
        <v>0</v>
      </c>
      <c r="BE12" s="72">
        <f t="shared" si="5"/>
        <v>10219416.67</v>
      </c>
      <c r="BF12" s="74">
        <f t="shared" si="5"/>
        <v>0</v>
      </c>
      <c r="BG12" s="73">
        <f t="shared" si="5"/>
        <v>0</v>
      </c>
      <c r="BH12" s="73">
        <f t="shared" si="5"/>
        <v>0</v>
      </c>
      <c r="BI12" s="73">
        <f t="shared" si="5"/>
        <v>0</v>
      </c>
      <c r="BJ12" s="73">
        <f t="shared" si="5"/>
        <v>0</v>
      </c>
      <c r="BK12" s="73">
        <f t="shared" si="5"/>
        <v>0</v>
      </c>
      <c r="BL12" s="73">
        <f t="shared" si="5"/>
        <v>0</v>
      </c>
      <c r="BM12" s="73">
        <f t="shared" si="5"/>
        <v>0</v>
      </c>
      <c r="BN12" s="73">
        <f t="shared" si="5"/>
        <v>0</v>
      </c>
      <c r="BO12" s="73">
        <f t="shared" si="5"/>
        <v>0</v>
      </c>
      <c r="BP12" s="73">
        <f t="shared" si="5"/>
        <v>0</v>
      </c>
      <c r="BQ12" s="72">
        <f t="shared" si="5"/>
        <v>10219416.67</v>
      </c>
      <c r="BR12" s="74">
        <f t="shared" si="5"/>
        <v>0</v>
      </c>
      <c r="BS12" s="73">
        <f t="shared" si="5"/>
        <v>0</v>
      </c>
      <c r="BT12" s="73">
        <f t="shared" si="5"/>
        <v>0</v>
      </c>
      <c r="BU12" s="73">
        <f t="shared" ref="BU12:CC12" si="6">+BU28</f>
        <v>0</v>
      </c>
      <c r="BV12" s="73">
        <f t="shared" si="6"/>
        <v>0</v>
      </c>
      <c r="BW12" s="73">
        <f t="shared" si="6"/>
        <v>0</v>
      </c>
      <c r="BX12" s="73">
        <f t="shared" si="6"/>
        <v>0</v>
      </c>
      <c r="BY12" s="73">
        <f t="shared" si="6"/>
        <v>0</v>
      </c>
      <c r="BZ12" s="73">
        <f t="shared" si="6"/>
        <v>0</v>
      </c>
      <c r="CA12" s="73">
        <f t="shared" si="6"/>
        <v>0</v>
      </c>
      <c r="CB12" s="73">
        <f t="shared" si="6"/>
        <v>0</v>
      </c>
      <c r="CC12" s="72">
        <f t="shared" si="6"/>
        <v>10219416.65</v>
      </c>
      <c r="CD12" s="316" t="b">
        <f>G12=G28</f>
        <v>1</v>
      </c>
    </row>
    <row r="13" spans="1:82" ht="12.75" customHeight="1">
      <c r="A13" s="41"/>
      <c r="B13" s="75"/>
      <c r="C13" s="405" t="s">
        <v>44</v>
      </c>
      <c r="D13" s="407"/>
      <c r="E13" s="407"/>
      <c r="F13" s="408"/>
      <c r="G13" s="76">
        <f t="shared" si="2"/>
        <v>0</v>
      </c>
      <c r="H13" s="77">
        <f>+H12-SUM(H14:H15)</f>
        <v>0</v>
      </c>
      <c r="I13" s="78">
        <f t="shared" ref="I13:BT13" si="7">+I12-SUM(I14:I15)</f>
        <v>0</v>
      </c>
      <c r="J13" s="77">
        <f t="shared" si="7"/>
        <v>0</v>
      </c>
      <c r="K13" s="79">
        <f t="shared" si="7"/>
        <v>0</v>
      </c>
      <c r="L13" s="79">
        <f t="shared" si="7"/>
        <v>0</v>
      </c>
      <c r="M13" s="79">
        <f t="shared" si="7"/>
        <v>0</v>
      </c>
      <c r="N13" s="79">
        <f t="shared" si="7"/>
        <v>0</v>
      </c>
      <c r="O13" s="79">
        <f t="shared" si="7"/>
        <v>0</v>
      </c>
      <c r="P13" s="79">
        <f t="shared" si="7"/>
        <v>0</v>
      </c>
      <c r="Q13" s="79">
        <f t="shared" si="7"/>
        <v>0</v>
      </c>
      <c r="R13" s="79">
        <f t="shared" si="7"/>
        <v>0</v>
      </c>
      <c r="S13" s="79">
        <f t="shared" si="7"/>
        <v>0</v>
      </c>
      <c r="T13" s="79">
        <f t="shared" si="7"/>
        <v>0</v>
      </c>
      <c r="U13" s="78">
        <f t="shared" si="7"/>
        <v>0</v>
      </c>
      <c r="V13" s="77">
        <f t="shared" si="7"/>
        <v>0</v>
      </c>
      <c r="W13" s="79">
        <f t="shared" si="7"/>
        <v>0</v>
      </c>
      <c r="X13" s="79">
        <f t="shared" si="7"/>
        <v>0</v>
      </c>
      <c r="Y13" s="79">
        <f t="shared" si="7"/>
        <v>0</v>
      </c>
      <c r="Z13" s="79">
        <f t="shared" si="7"/>
        <v>0</v>
      </c>
      <c r="AA13" s="79">
        <f t="shared" si="7"/>
        <v>0</v>
      </c>
      <c r="AB13" s="79">
        <f t="shared" si="7"/>
        <v>0</v>
      </c>
      <c r="AC13" s="79">
        <f t="shared" si="7"/>
        <v>0</v>
      </c>
      <c r="AD13" s="79">
        <f t="shared" si="7"/>
        <v>0</v>
      </c>
      <c r="AE13" s="79">
        <f t="shared" si="7"/>
        <v>0</v>
      </c>
      <c r="AF13" s="79">
        <f t="shared" si="7"/>
        <v>0</v>
      </c>
      <c r="AG13" s="78">
        <f t="shared" si="7"/>
        <v>0</v>
      </c>
      <c r="AH13" s="80">
        <f t="shared" si="7"/>
        <v>0</v>
      </c>
      <c r="AI13" s="79">
        <f t="shared" si="7"/>
        <v>0</v>
      </c>
      <c r="AJ13" s="79">
        <f t="shared" si="7"/>
        <v>0</v>
      </c>
      <c r="AK13" s="79">
        <f t="shared" si="7"/>
        <v>0</v>
      </c>
      <c r="AL13" s="79">
        <f t="shared" si="7"/>
        <v>0</v>
      </c>
      <c r="AM13" s="79">
        <f t="shared" si="7"/>
        <v>0</v>
      </c>
      <c r="AN13" s="79">
        <f t="shared" si="7"/>
        <v>0</v>
      </c>
      <c r="AO13" s="79">
        <f t="shared" si="7"/>
        <v>0</v>
      </c>
      <c r="AP13" s="79">
        <f t="shared" si="7"/>
        <v>0</v>
      </c>
      <c r="AQ13" s="79">
        <f t="shared" si="7"/>
        <v>0</v>
      </c>
      <c r="AR13" s="79">
        <f t="shared" si="7"/>
        <v>0</v>
      </c>
      <c r="AS13" s="78">
        <f t="shared" si="7"/>
        <v>0</v>
      </c>
      <c r="AT13" s="80">
        <f t="shared" si="7"/>
        <v>0</v>
      </c>
      <c r="AU13" s="79">
        <f t="shared" si="7"/>
        <v>0</v>
      </c>
      <c r="AV13" s="79">
        <f t="shared" si="7"/>
        <v>0</v>
      </c>
      <c r="AW13" s="79">
        <f t="shared" si="7"/>
        <v>0</v>
      </c>
      <c r="AX13" s="79">
        <f t="shared" si="7"/>
        <v>0</v>
      </c>
      <c r="AY13" s="79">
        <f t="shared" si="7"/>
        <v>0</v>
      </c>
      <c r="AZ13" s="79">
        <f t="shared" si="7"/>
        <v>0</v>
      </c>
      <c r="BA13" s="79">
        <f t="shared" si="7"/>
        <v>0</v>
      </c>
      <c r="BB13" s="79">
        <f t="shared" si="7"/>
        <v>0</v>
      </c>
      <c r="BC13" s="79">
        <f t="shared" si="7"/>
        <v>0</v>
      </c>
      <c r="BD13" s="79">
        <f t="shared" si="7"/>
        <v>0</v>
      </c>
      <c r="BE13" s="78">
        <f t="shared" si="7"/>
        <v>0</v>
      </c>
      <c r="BF13" s="80">
        <f t="shared" si="7"/>
        <v>0</v>
      </c>
      <c r="BG13" s="79">
        <f t="shared" si="7"/>
        <v>0</v>
      </c>
      <c r="BH13" s="79">
        <f t="shared" si="7"/>
        <v>0</v>
      </c>
      <c r="BI13" s="79">
        <f t="shared" si="7"/>
        <v>0</v>
      </c>
      <c r="BJ13" s="79">
        <f t="shared" si="7"/>
        <v>0</v>
      </c>
      <c r="BK13" s="79">
        <f t="shared" si="7"/>
        <v>0</v>
      </c>
      <c r="BL13" s="79">
        <f t="shared" si="7"/>
        <v>0</v>
      </c>
      <c r="BM13" s="79">
        <f t="shared" si="7"/>
        <v>0</v>
      </c>
      <c r="BN13" s="79">
        <f t="shared" si="7"/>
        <v>0</v>
      </c>
      <c r="BO13" s="79">
        <f t="shared" si="7"/>
        <v>0</v>
      </c>
      <c r="BP13" s="79">
        <f t="shared" si="7"/>
        <v>0</v>
      </c>
      <c r="BQ13" s="78">
        <f t="shared" si="7"/>
        <v>0</v>
      </c>
      <c r="BR13" s="80">
        <f t="shared" si="7"/>
        <v>0</v>
      </c>
      <c r="BS13" s="79">
        <f t="shared" si="7"/>
        <v>0</v>
      </c>
      <c r="BT13" s="79">
        <f t="shared" si="7"/>
        <v>0</v>
      </c>
      <c r="BU13" s="79">
        <f t="shared" ref="BU13:CC13" si="8">+BU12-SUM(BU14:BU15)</f>
        <v>0</v>
      </c>
      <c r="BV13" s="79">
        <f t="shared" si="8"/>
        <v>0</v>
      </c>
      <c r="BW13" s="79">
        <f t="shared" si="8"/>
        <v>0</v>
      </c>
      <c r="BX13" s="79">
        <f t="shared" si="8"/>
        <v>0</v>
      </c>
      <c r="BY13" s="79">
        <f t="shared" si="8"/>
        <v>0</v>
      </c>
      <c r="BZ13" s="79">
        <f t="shared" si="8"/>
        <v>0</v>
      </c>
      <c r="CA13" s="79">
        <f t="shared" si="8"/>
        <v>0</v>
      </c>
      <c r="CB13" s="79">
        <f t="shared" si="8"/>
        <v>0</v>
      </c>
      <c r="CC13" s="78">
        <f t="shared" si="8"/>
        <v>0</v>
      </c>
      <c r="CD13"/>
    </row>
    <row r="14" spans="1:82" ht="12.75" customHeight="1">
      <c r="A14" s="41"/>
      <c r="B14" s="75"/>
      <c r="C14" s="405" t="s">
        <v>45</v>
      </c>
      <c r="D14" s="407"/>
      <c r="E14" s="407"/>
      <c r="F14" s="408"/>
      <c r="G14" s="256">
        <f t="shared" si="2"/>
        <v>61316500</v>
      </c>
      <c r="H14" s="81">
        <f>+H173</f>
        <v>0</v>
      </c>
      <c r="I14" s="82">
        <f t="shared" ref="I14:BT14" si="9">+I173</f>
        <v>0</v>
      </c>
      <c r="J14" s="81">
        <f t="shared" si="9"/>
        <v>0</v>
      </c>
      <c r="K14" s="83">
        <f t="shared" si="9"/>
        <v>0</v>
      </c>
      <c r="L14" s="83">
        <f t="shared" si="9"/>
        <v>0</v>
      </c>
      <c r="M14" s="83">
        <f t="shared" si="9"/>
        <v>0</v>
      </c>
      <c r="N14" s="83">
        <f t="shared" si="9"/>
        <v>0</v>
      </c>
      <c r="O14" s="83">
        <f t="shared" si="9"/>
        <v>0</v>
      </c>
      <c r="P14" s="83">
        <f t="shared" si="9"/>
        <v>0</v>
      </c>
      <c r="Q14" s="83">
        <f t="shared" si="9"/>
        <v>0</v>
      </c>
      <c r="R14" s="83">
        <f t="shared" si="9"/>
        <v>0</v>
      </c>
      <c r="S14" s="83">
        <f t="shared" si="9"/>
        <v>0</v>
      </c>
      <c r="T14" s="83">
        <f t="shared" si="9"/>
        <v>0</v>
      </c>
      <c r="U14" s="82">
        <f t="shared" si="9"/>
        <v>10219416.67</v>
      </c>
      <c r="V14" s="81">
        <f t="shared" si="9"/>
        <v>0</v>
      </c>
      <c r="W14" s="83">
        <f t="shared" si="9"/>
        <v>0</v>
      </c>
      <c r="X14" s="83">
        <f t="shared" si="9"/>
        <v>0</v>
      </c>
      <c r="Y14" s="83">
        <f t="shared" si="9"/>
        <v>0</v>
      </c>
      <c r="Z14" s="83">
        <f t="shared" si="9"/>
        <v>0</v>
      </c>
      <c r="AA14" s="83">
        <f t="shared" si="9"/>
        <v>0</v>
      </c>
      <c r="AB14" s="83">
        <f t="shared" si="9"/>
        <v>0</v>
      </c>
      <c r="AC14" s="83">
        <f t="shared" si="9"/>
        <v>0</v>
      </c>
      <c r="AD14" s="83">
        <f t="shared" si="9"/>
        <v>0</v>
      </c>
      <c r="AE14" s="83">
        <f t="shared" si="9"/>
        <v>0</v>
      </c>
      <c r="AF14" s="83">
        <f t="shared" si="9"/>
        <v>0</v>
      </c>
      <c r="AG14" s="82">
        <f t="shared" si="9"/>
        <v>10219416.67</v>
      </c>
      <c r="AH14" s="84">
        <f t="shared" si="9"/>
        <v>0</v>
      </c>
      <c r="AI14" s="83">
        <f t="shared" si="9"/>
        <v>0</v>
      </c>
      <c r="AJ14" s="83">
        <f t="shared" si="9"/>
        <v>0</v>
      </c>
      <c r="AK14" s="83">
        <f t="shared" si="9"/>
        <v>0</v>
      </c>
      <c r="AL14" s="83">
        <f t="shared" si="9"/>
        <v>0</v>
      </c>
      <c r="AM14" s="83">
        <f t="shared" si="9"/>
        <v>0</v>
      </c>
      <c r="AN14" s="83">
        <f t="shared" si="9"/>
        <v>0</v>
      </c>
      <c r="AO14" s="83">
        <f t="shared" si="9"/>
        <v>0</v>
      </c>
      <c r="AP14" s="83">
        <f t="shared" si="9"/>
        <v>0</v>
      </c>
      <c r="AQ14" s="83">
        <f t="shared" si="9"/>
        <v>0</v>
      </c>
      <c r="AR14" s="83">
        <f t="shared" si="9"/>
        <v>0</v>
      </c>
      <c r="AS14" s="82">
        <f t="shared" si="9"/>
        <v>10219416.67</v>
      </c>
      <c r="AT14" s="84">
        <f t="shared" si="9"/>
        <v>0</v>
      </c>
      <c r="AU14" s="83">
        <f t="shared" si="9"/>
        <v>0</v>
      </c>
      <c r="AV14" s="83">
        <f t="shared" si="9"/>
        <v>0</v>
      </c>
      <c r="AW14" s="83">
        <f t="shared" si="9"/>
        <v>0</v>
      </c>
      <c r="AX14" s="83">
        <f t="shared" si="9"/>
        <v>0</v>
      </c>
      <c r="AY14" s="83">
        <f t="shared" si="9"/>
        <v>0</v>
      </c>
      <c r="AZ14" s="83">
        <f t="shared" si="9"/>
        <v>0</v>
      </c>
      <c r="BA14" s="83">
        <f t="shared" si="9"/>
        <v>0</v>
      </c>
      <c r="BB14" s="83">
        <f t="shared" si="9"/>
        <v>0</v>
      </c>
      <c r="BC14" s="83">
        <f t="shared" si="9"/>
        <v>0</v>
      </c>
      <c r="BD14" s="83">
        <f t="shared" si="9"/>
        <v>0</v>
      </c>
      <c r="BE14" s="82">
        <f t="shared" si="9"/>
        <v>10219416.67</v>
      </c>
      <c r="BF14" s="84">
        <f t="shared" si="9"/>
        <v>0</v>
      </c>
      <c r="BG14" s="83">
        <f t="shared" si="9"/>
        <v>0</v>
      </c>
      <c r="BH14" s="83">
        <f t="shared" si="9"/>
        <v>0</v>
      </c>
      <c r="BI14" s="83">
        <f t="shared" si="9"/>
        <v>0</v>
      </c>
      <c r="BJ14" s="83">
        <f t="shared" si="9"/>
        <v>0</v>
      </c>
      <c r="BK14" s="83">
        <f t="shared" si="9"/>
        <v>0</v>
      </c>
      <c r="BL14" s="83">
        <f t="shared" si="9"/>
        <v>0</v>
      </c>
      <c r="BM14" s="83">
        <f t="shared" si="9"/>
        <v>0</v>
      </c>
      <c r="BN14" s="83">
        <f t="shared" si="9"/>
        <v>0</v>
      </c>
      <c r="BO14" s="83">
        <f t="shared" si="9"/>
        <v>0</v>
      </c>
      <c r="BP14" s="83">
        <f t="shared" si="9"/>
        <v>0</v>
      </c>
      <c r="BQ14" s="82">
        <f t="shared" si="9"/>
        <v>10219416.67</v>
      </c>
      <c r="BR14" s="84">
        <f t="shared" si="9"/>
        <v>0</v>
      </c>
      <c r="BS14" s="83">
        <f t="shared" si="9"/>
        <v>0</v>
      </c>
      <c r="BT14" s="83">
        <f t="shared" si="9"/>
        <v>0</v>
      </c>
      <c r="BU14" s="83">
        <f t="shared" ref="BU14:CC14" si="10">+BU173</f>
        <v>0</v>
      </c>
      <c r="BV14" s="83">
        <f t="shared" si="10"/>
        <v>0</v>
      </c>
      <c r="BW14" s="83">
        <f t="shared" si="10"/>
        <v>0</v>
      </c>
      <c r="BX14" s="83">
        <f t="shared" si="10"/>
        <v>0</v>
      </c>
      <c r="BY14" s="83">
        <f t="shared" si="10"/>
        <v>0</v>
      </c>
      <c r="BZ14" s="83">
        <f t="shared" si="10"/>
        <v>0</v>
      </c>
      <c r="CA14" s="83">
        <f t="shared" si="10"/>
        <v>0</v>
      </c>
      <c r="CB14" s="83">
        <f t="shared" si="10"/>
        <v>0</v>
      </c>
      <c r="CC14" s="82">
        <f t="shared" si="10"/>
        <v>10219416.65</v>
      </c>
      <c r="CD14"/>
    </row>
    <row r="15" spans="1:82" ht="12.75" customHeight="1">
      <c r="A15" s="41"/>
      <c r="B15" s="75"/>
      <c r="C15" s="405" t="s">
        <v>46</v>
      </c>
      <c r="D15" s="407"/>
      <c r="E15" s="407"/>
      <c r="F15" s="408"/>
      <c r="G15" s="257">
        <f t="shared" si="2"/>
        <v>0</v>
      </c>
      <c r="H15" s="85">
        <f t="shared" ref="H15" si="11">+SUM(H16:H19)</f>
        <v>0</v>
      </c>
      <c r="I15" s="86">
        <f t="shared" ref="I15:BT15" si="12">+SUM(I16:I19)</f>
        <v>0</v>
      </c>
      <c r="J15" s="85">
        <f t="shared" si="12"/>
        <v>0</v>
      </c>
      <c r="K15" s="87">
        <f t="shared" si="12"/>
        <v>0</v>
      </c>
      <c r="L15" s="87">
        <f t="shared" si="12"/>
        <v>0</v>
      </c>
      <c r="M15" s="87">
        <f t="shared" si="12"/>
        <v>0</v>
      </c>
      <c r="N15" s="87">
        <f t="shared" si="12"/>
        <v>0</v>
      </c>
      <c r="O15" s="87">
        <f t="shared" si="12"/>
        <v>0</v>
      </c>
      <c r="P15" s="87">
        <f t="shared" si="12"/>
        <v>0</v>
      </c>
      <c r="Q15" s="87">
        <f t="shared" si="12"/>
        <v>0</v>
      </c>
      <c r="R15" s="87">
        <f t="shared" si="12"/>
        <v>0</v>
      </c>
      <c r="S15" s="87">
        <f t="shared" si="12"/>
        <v>0</v>
      </c>
      <c r="T15" s="87">
        <f t="shared" si="12"/>
        <v>0</v>
      </c>
      <c r="U15" s="86">
        <f t="shared" si="12"/>
        <v>0</v>
      </c>
      <c r="V15" s="85">
        <f t="shared" si="12"/>
        <v>0</v>
      </c>
      <c r="W15" s="87">
        <f t="shared" si="12"/>
        <v>0</v>
      </c>
      <c r="X15" s="87">
        <f t="shared" si="12"/>
        <v>0</v>
      </c>
      <c r="Y15" s="87">
        <f t="shared" si="12"/>
        <v>0</v>
      </c>
      <c r="Z15" s="87">
        <f t="shared" si="12"/>
        <v>0</v>
      </c>
      <c r="AA15" s="87">
        <f t="shared" si="12"/>
        <v>0</v>
      </c>
      <c r="AB15" s="87">
        <f t="shared" si="12"/>
        <v>0</v>
      </c>
      <c r="AC15" s="87">
        <f t="shared" si="12"/>
        <v>0</v>
      </c>
      <c r="AD15" s="87">
        <f t="shared" si="12"/>
        <v>0</v>
      </c>
      <c r="AE15" s="87">
        <f t="shared" si="12"/>
        <v>0</v>
      </c>
      <c r="AF15" s="87">
        <f t="shared" si="12"/>
        <v>0</v>
      </c>
      <c r="AG15" s="86">
        <f t="shared" si="12"/>
        <v>0</v>
      </c>
      <c r="AH15" s="88">
        <f t="shared" si="12"/>
        <v>0</v>
      </c>
      <c r="AI15" s="87">
        <f t="shared" si="12"/>
        <v>0</v>
      </c>
      <c r="AJ15" s="87">
        <f t="shared" si="12"/>
        <v>0</v>
      </c>
      <c r="AK15" s="87">
        <f t="shared" si="12"/>
        <v>0</v>
      </c>
      <c r="AL15" s="87">
        <f t="shared" si="12"/>
        <v>0</v>
      </c>
      <c r="AM15" s="87">
        <f t="shared" si="12"/>
        <v>0</v>
      </c>
      <c r="AN15" s="87">
        <f t="shared" si="12"/>
        <v>0</v>
      </c>
      <c r="AO15" s="87">
        <f t="shared" si="12"/>
        <v>0</v>
      </c>
      <c r="AP15" s="87">
        <f t="shared" si="12"/>
        <v>0</v>
      </c>
      <c r="AQ15" s="87">
        <f t="shared" si="12"/>
        <v>0</v>
      </c>
      <c r="AR15" s="87">
        <f t="shared" si="12"/>
        <v>0</v>
      </c>
      <c r="AS15" s="86">
        <f t="shared" si="12"/>
        <v>0</v>
      </c>
      <c r="AT15" s="88">
        <f t="shared" si="12"/>
        <v>0</v>
      </c>
      <c r="AU15" s="87">
        <f t="shared" si="12"/>
        <v>0</v>
      </c>
      <c r="AV15" s="87">
        <f t="shared" si="12"/>
        <v>0</v>
      </c>
      <c r="AW15" s="87">
        <f t="shared" si="12"/>
        <v>0</v>
      </c>
      <c r="AX15" s="87">
        <f t="shared" si="12"/>
        <v>0</v>
      </c>
      <c r="AY15" s="87">
        <f t="shared" si="12"/>
        <v>0</v>
      </c>
      <c r="AZ15" s="87">
        <f t="shared" si="12"/>
        <v>0</v>
      </c>
      <c r="BA15" s="87">
        <f t="shared" si="12"/>
        <v>0</v>
      </c>
      <c r="BB15" s="87">
        <f t="shared" si="12"/>
        <v>0</v>
      </c>
      <c r="BC15" s="87">
        <f t="shared" si="12"/>
        <v>0</v>
      </c>
      <c r="BD15" s="87">
        <f t="shared" si="12"/>
        <v>0</v>
      </c>
      <c r="BE15" s="86">
        <f t="shared" si="12"/>
        <v>0</v>
      </c>
      <c r="BF15" s="88">
        <f t="shared" si="12"/>
        <v>0</v>
      </c>
      <c r="BG15" s="87">
        <f t="shared" si="12"/>
        <v>0</v>
      </c>
      <c r="BH15" s="87">
        <f t="shared" si="12"/>
        <v>0</v>
      </c>
      <c r="BI15" s="87">
        <f t="shared" si="12"/>
        <v>0</v>
      </c>
      <c r="BJ15" s="87">
        <f t="shared" si="12"/>
        <v>0</v>
      </c>
      <c r="BK15" s="87">
        <f t="shared" si="12"/>
        <v>0</v>
      </c>
      <c r="BL15" s="87">
        <f t="shared" si="12"/>
        <v>0</v>
      </c>
      <c r="BM15" s="87">
        <f t="shared" si="12"/>
        <v>0</v>
      </c>
      <c r="BN15" s="87">
        <f t="shared" si="12"/>
        <v>0</v>
      </c>
      <c r="BO15" s="87">
        <f t="shared" si="12"/>
        <v>0</v>
      </c>
      <c r="BP15" s="87">
        <f t="shared" si="12"/>
        <v>0</v>
      </c>
      <c r="BQ15" s="86">
        <f t="shared" si="12"/>
        <v>0</v>
      </c>
      <c r="BR15" s="88">
        <f t="shared" si="12"/>
        <v>0</v>
      </c>
      <c r="BS15" s="87">
        <f t="shared" si="12"/>
        <v>0</v>
      </c>
      <c r="BT15" s="87">
        <f t="shared" si="12"/>
        <v>0</v>
      </c>
      <c r="BU15" s="87">
        <f t="shared" ref="BU15:CC15" si="13">+SUM(BU16:BU19)</f>
        <v>0</v>
      </c>
      <c r="BV15" s="87">
        <f t="shared" si="13"/>
        <v>0</v>
      </c>
      <c r="BW15" s="87">
        <f t="shared" si="13"/>
        <v>0</v>
      </c>
      <c r="BX15" s="87">
        <f t="shared" si="13"/>
        <v>0</v>
      </c>
      <c r="BY15" s="87">
        <f t="shared" si="13"/>
        <v>0</v>
      </c>
      <c r="BZ15" s="87">
        <f t="shared" si="13"/>
        <v>0</v>
      </c>
      <c r="CA15" s="87">
        <f t="shared" si="13"/>
        <v>0</v>
      </c>
      <c r="CB15" s="87">
        <f t="shared" si="13"/>
        <v>0</v>
      </c>
      <c r="CC15" s="86">
        <f t="shared" si="13"/>
        <v>0</v>
      </c>
      <c r="CD15"/>
    </row>
    <row r="16" spans="1:82" ht="12.75" customHeight="1">
      <c r="A16" s="41"/>
      <c r="B16" s="75"/>
      <c r="C16" s="89" t="s">
        <v>9</v>
      </c>
      <c r="D16" s="132" t="s">
        <v>64</v>
      </c>
      <c r="E16" s="326">
        <v>72</v>
      </c>
      <c r="F16" s="230"/>
      <c r="G16" s="76">
        <f t="shared" si="2"/>
        <v>0</v>
      </c>
      <c r="H16" s="77"/>
      <c r="I16" s="78"/>
      <c r="J16" s="226"/>
      <c r="K16" s="227"/>
      <c r="L16" s="227"/>
      <c r="M16" s="227"/>
      <c r="N16" s="227"/>
      <c r="O16" s="227"/>
      <c r="P16" s="227"/>
      <c r="Q16" s="227"/>
      <c r="R16" s="227"/>
      <c r="S16" s="227"/>
      <c r="T16" s="227"/>
      <c r="U16" s="225"/>
      <c r="V16" s="226"/>
      <c r="W16" s="227"/>
      <c r="X16" s="227"/>
      <c r="Y16" s="227"/>
      <c r="Z16" s="227"/>
      <c r="AA16" s="227"/>
      <c r="AB16" s="227"/>
      <c r="AC16" s="227"/>
      <c r="AD16" s="227"/>
      <c r="AE16" s="227"/>
      <c r="AF16" s="227"/>
      <c r="AG16" s="225"/>
      <c r="AH16" s="228"/>
      <c r="AI16" s="227"/>
      <c r="AJ16" s="227"/>
      <c r="AK16" s="227"/>
      <c r="AL16" s="227"/>
      <c r="AM16" s="227"/>
      <c r="AN16" s="227"/>
      <c r="AO16" s="227"/>
      <c r="AP16" s="227"/>
      <c r="AQ16" s="227"/>
      <c r="AR16" s="227"/>
      <c r="AS16" s="225"/>
      <c r="AT16" s="228"/>
      <c r="AU16" s="227"/>
      <c r="AV16" s="227"/>
      <c r="AW16" s="227"/>
      <c r="AX16" s="227"/>
      <c r="AY16" s="227"/>
      <c r="AZ16" s="227"/>
      <c r="BA16" s="227"/>
      <c r="BB16" s="227"/>
      <c r="BC16" s="227"/>
      <c r="BD16" s="227"/>
      <c r="BE16" s="225"/>
      <c r="BF16" s="228"/>
      <c r="BG16" s="227"/>
      <c r="BH16" s="227"/>
      <c r="BI16" s="227"/>
      <c r="BJ16" s="227"/>
      <c r="BK16" s="227"/>
      <c r="BL16" s="227"/>
      <c r="BM16" s="227"/>
      <c r="BN16" s="227"/>
      <c r="BO16" s="227"/>
      <c r="BP16" s="227"/>
      <c r="BQ16" s="225"/>
      <c r="BR16" s="228"/>
      <c r="BS16" s="227"/>
      <c r="BT16" s="227"/>
      <c r="BU16" s="227"/>
      <c r="BV16" s="227"/>
      <c r="BW16" s="227"/>
      <c r="BX16" s="227"/>
      <c r="BY16" s="227"/>
      <c r="BZ16" s="227"/>
      <c r="CA16" s="227"/>
      <c r="CB16" s="227"/>
      <c r="CC16" s="225"/>
      <c r="CD16"/>
    </row>
    <row r="17" spans="1:82" ht="12.75" customHeight="1">
      <c r="A17" s="41"/>
      <c r="B17" s="75"/>
      <c r="C17" s="89" t="s">
        <v>10</v>
      </c>
      <c r="D17" s="132" t="s">
        <v>64</v>
      </c>
      <c r="E17" s="326">
        <v>72</v>
      </c>
      <c r="F17" s="230"/>
      <c r="G17" s="76">
        <f t="shared" si="2"/>
        <v>0</v>
      </c>
      <c r="H17" s="77"/>
      <c r="I17" s="78"/>
      <c r="J17" s="226"/>
      <c r="K17" s="227"/>
      <c r="L17" s="227"/>
      <c r="M17" s="227"/>
      <c r="N17" s="227"/>
      <c r="O17" s="227"/>
      <c r="P17" s="227"/>
      <c r="Q17" s="227"/>
      <c r="R17" s="227"/>
      <c r="S17" s="227"/>
      <c r="T17" s="227"/>
      <c r="U17" s="225"/>
      <c r="V17" s="226"/>
      <c r="W17" s="227"/>
      <c r="X17" s="227"/>
      <c r="Y17" s="227"/>
      <c r="Z17" s="227"/>
      <c r="AA17" s="227"/>
      <c r="AB17" s="227"/>
      <c r="AC17" s="227"/>
      <c r="AD17" s="227"/>
      <c r="AE17" s="227"/>
      <c r="AF17" s="227"/>
      <c r="AG17" s="225"/>
      <c r="AH17" s="228"/>
      <c r="AI17" s="227"/>
      <c r="AJ17" s="227"/>
      <c r="AK17" s="227"/>
      <c r="AL17" s="227"/>
      <c r="AM17" s="227"/>
      <c r="AN17" s="227"/>
      <c r="AO17" s="227"/>
      <c r="AP17" s="227"/>
      <c r="AQ17" s="227"/>
      <c r="AR17" s="227"/>
      <c r="AS17" s="225"/>
      <c r="AT17" s="228"/>
      <c r="AU17" s="227"/>
      <c r="AV17" s="227"/>
      <c r="AW17" s="227"/>
      <c r="AX17" s="227"/>
      <c r="AY17" s="227"/>
      <c r="AZ17" s="227"/>
      <c r="BA17" s="227"/>
      <c r="BB17" s="227"/>
      <c r="BC17" s="227"/>
      <c r="BD17" s="227"/>
      <c r="BE17" s="225"/>
      <c r="BF17" s="228"/>
      <c r="BG17" s="227"/>
      <c r="BH17" s="227"/>
      <c r="BI17" s="227"/>
      <c r="BJ17" s="227"/>
      <c r="BK17" s="227"/>
      <c r="BL17" s="227"/>
      <c r="BM17" s="227"/>
      <c r="BN17" s="227"/>
      <c r="BO17" s="227"/>
      <c r="BP17" s="227"/>
      <c r="BQ17" s="225"/>
      <c r="BR17" s="228"/>
      <c r="BS17" s="227"/>
      <c r="BT17" s="227"/>
      <c r="BU17" s="227"/>
      <c r="BV17" s="227"/>
      <c r="BW17" s="227"/>
      <c r="BX17" s="227"/>
      <c r="BY17" s="227"/>
      <c r="BZ17" s="227"/>
      <c r="CA17" s="227"/>
      <c r="CB17" s="227"/>
      <c r="CC17" s="225"/>
      <c r="CD17"/>
    </row>
    <row r="18" spans="1:82" ht="12.75" customHeight="1">
      <c r="A18" s="41"/>
      <c r="B18" s="75"/>
      <c r="C18" s="89" t="s">
        <v>11</v>
      </c>
      <c r="D18" s="132" t="s">
        <v>64</v>
      </c>
      <c r="E18" s="326">
        <v>72</v>
      </c>
      <c r="F18" s="230"/>
      <c r="G18" s="76">
        <f t="shared" si="2"/>
        <v>0</v>
      </c>
      <c r="H18" s="77"/>
      <c r="I18" s="78"/>
      <c r="J18" s="226"/>
      <c r="K18" s="227"/>
      <c r="L18" s="227"/>
      <c r="M18" s="227"/>
      <c r="N18" s="227"/>
      <c r="O18" s="227"/>
      <c r="P18" s="227"/>
      <c r="Q18" s="227"/>
      <c r="R18" s="227"/>
      <c r="S18" s="227"/>
      <c r="T18" s="227"/>
      <c r="U18" s="225"/>
      <c r="V18" s="226"/>
      <c r="W18" s="227"/>
      <c r="X18" s="227"/>
      <c r="Y18" s="227"/>
      <c r="Z18" s="227"/>
      <c r="AA18" s="227"/>
      <c r="AB18" s="227"/>
      <c r="AC18" s="227"/>
      <c r="AD18" s="227"/>
      <c r="AE18" s="227"/>
      <c r="AF18" s="227"/>
      <c r="AG18" s="225"/>
      <c r="AH18" s="228"/>
      <c r="AI18" s="227"/>
      <c r="AJ18" s="227"/>
      <c r="AK18" s="227"/>
      <c r="AL18" s="227"/>
      <c r="AM18" s="227"/>
      <c r="AN18" s="227"/>
      <c r="AO18" s="227"/>
      <c r="AP18" s="227"/>
      <c r="AQ18" s="227"/>
      <c r="AR18" s="227"/>
      <c r="AS18" s="225"/>
      <c r="AT18" s="228"/>
      <c r="AU18" s="227"/>
      <c r="AV18" s="227"/>
      <c r="AW18" s="227"/>
      <c r="AX18" s="227"/>
      <c r="AY18" s="227"/>
      <c r="AZ18" s="227"/>
      <c r="BA18" s="227"/>
      <c r="BB18" s="227"/>
      <c r="BC18" s="227"/>
      <c r="BD18" s="227"/>
      <c r="BE18" s="225"/>
      <c r="BF18" s="228"/>
      <c r="BG18" s="227"/>
      <c r="BH18" s="227"/>
      <c r="BI18" s="227"/>
      <c r="BJ18" s="227"/>
      <c r="BK18" s="227"/>
      <c r="BL18" s="227"/>
      <c r="BM18" s="227"/>
      <c r="BN18" s="227"/>
      <c r="BO18" s="227"/>
      <c r="BP18" s="227"/>
      <c r="BQ18" s="225"/>
      <c r="BR18" s="228"/>
      <c r="BS18" s="227"/>
      <c r="BT18" s="227"/>
      <c r="BU18" s="227"/>
      <c r="BV18" s="227"/>
      <c r="BW18" s="227"/>
      <c r="BX18" s="227"/>
      <c r="BY18" s="227"/>
      <c r="BZ18" s="227"/>
      <c r="CA18" s="227"/>
      <c r="CB18" s="227"/>
      <c r="CC18" s="225"/>
      <c r="CD18"/>
    </row>
    <row r="19" spans="1:82" ht="12.75" customHeight="1">
      <c r="A19" s="41"/>
      <c r="B19" s="75"/>
      <c r="C19" s="89" t="s">
        <v>12</v>
      </c>
      <c r="D19" s="132" t="s">
        <v>64</v>
      </c>
      <c r="E19" s="326">
        <v>72</v>
      </c>
      <c r="F19" s="230"/>
      <c r="G19" s="76">
        <f t="shared" si="2"/>
        <v>0</v>
      </c>
      <c r="H19" s="77"/>
      <c r="I19" s="78"/>
      <c r="J19" s="226"/>
      <c r="K19" s="227"/>
      <c r="L19" s="227"/>
      <c r="M19" s="227"/>
      <c r="N19" s="227"/>
      <c r="O19" s="227"/>
      <c r="P19" s="227"/>
      <c r="Q19" s="227"/>
      <c r="R19" s="227"/>
      <c r="S19" s="227"/>
      <c r="T19" s="227"/>
      <c r="U19" s="225"/>
      <c r="V19" s="226"/>
      <c r="W19" s="227"/>
      <c r="X19" s="227"/>
      <c r="Y19" s="227"/>
      <c r="Z19" s="227"/>
      <c r="AA19" s="227"/>
      <c r="AB19" s="227"/>
      <c r="AC19" s="227"/>
      <c r="AD19" s="227"/>
      <c r="AE19" s="227"/>
      <c r="AF19" s="227"/>
      <c r="AG19" s="225"/>
      <c r="AH19" s="228"/>
      <c r="AI19" s="227"/>
      <c r="AJ19" s="227"/>
      <c r="AK19" s="227"/>
      <c r="AL19" s="227"/>
      <c r="AM19" s="227"/>
      <c r="AN19" s="227"/>
      <c r="AO19" s="227"/>
      <c r="AP19" s="227"/>
      <c r="AQ19" s="227"/>
      <c r="AR19" s="227"/>
      <c r="AS19" s="225"/>
      <c r="AT19" s="228"/>
      <c r="AU19" s="227"/>
      <c r="AV19" s="227"/>
      <c r="AW19" s="227"/>
      <c r="AX19" s="227"/>
      <c r="AY19" s="227"/>
      <c r="AZ19" s="227"/>
      <c r="BA19" s="227"/>
      <c r="BB19" s="227"/>
      <c r="BC19" s="227"/>
      <c r="BD19" s="227"/>
      <c r="BE19" s="225"/>
      <c r="BF19" s="228"/>
      <c r="BG19" s="227"/>
      <c r="BH19" s="227"/>
      <c r="BI19" s="227"/>
      <c r="BJ19" s="227"/>
      <c r="BK19" s="227"/>
      <c r="BL19" s="227"/>
      <c r="BM19" s="227"/>
      <c r="BN19" s="227"/>
      <c r="BO19" s="227"/>
      <c r="BP19" s="227"/>
      <c r="BQ19" s="225"/>
      <c r="BR19" s="228"/>
      <c r="BS19" s="227"/>
      <c r="BT19" s="227"/>
      <c r="BU19" s="227"/>
      <c r="BV19" s="227"/>
      <c r="BW19" s="227"/>
      <c r="BX19" s="227"/>
      <c r="BY19" s="227"/>
      <c r="BZ19" s="227"/>
      <c r="CA19" s="227"/>
      <c r="CB19" s="227"/>
      <c r="CC19" s="225"/>
      <c r="CD19"/>
    </row>
    <row r="20" spans="1:82" ht="12.75" customHeight="1">
      <c r="A20" s="41"/>
      <c r="B20" s="91"/>
      <c r="C20" s="404"/>
      <c r="D20" s="440"/>
      <c r="E20" s="440"/>
      <c r="F20" s="441"/>
      <c r="G20" s="92">
        <f t="shared" ref="G20:AL20" si="14">IF(SUM(G16:G19)=0,0,IF(AND((SUM(G16:G19)/G12)&gt;0.4,G173=0),0.4,(SUM(G16:G19)/G12)))</f>
        <v>0</v>
      </c>
      <c r="H20" s="93">
        <f t="shared" si="14"/>
        <v>0</v>
      </c>
      <c r="I20" s="94">
        <f t="shared" si="14"/>
        <v>0</v>
      </c>
      <c r="J20" s="93">
        <f t="shared" si="14"/>
        <v>0</v>
      </c>
      <c r="K20" s="95">
        <f t="shared" si="14"/>
        <v>0</v>
      </c>
      <c r="L20" s="95">
        <f t="shared" si="14"/>
        <v>0</v>
      </c>
      <c r="M20" s="95">
        <f t="shared" si="14"/>
        <v>0</v>
      </c>
      <c r="N20" s="95">
        <f t="shared" si="14"/>
        <v>0</v>
      </c>
      <c r="O20" s="95">
        <f t="shared" si="14"/>
        <v>0</v>
      </c>
      <c r="P20" s="95">
        <f t="shared" si="14"/>
        <v>0</v>
      </c>
      <c r="Q20" s="95">
        <f t="shared" si="14"/>
        <v>0</v>
      </c>
      <c r="R20" s="95">
        <f t="shared" si="14"/>
        <v>0</v>
      </c>
      <c r="S20" s="95">
        <f t="shared" si="14"/>
        <v>0</v>
      </c>
      <c r="T20" s="95">
        <f t="shared" si="14"/>
        <v>0</v>
      </c>
      <c r="U20" s="94">
        <f t="shared" si="14"/>
        <v>0</v>
      </c>
      <c r="V20" s="93">
        <f t="shared" si="14"/>
        <v>0</v>
      </c>
      <c r="W20" s="95">
        <f t="shared" si="14"/>
        <v>0</v>
      </c>
      <c r="X20" s="95">
        <f t="shared" si="14"/>
        <v>0</v>
      </c>
      <c r="Y20" s="95">
        <f t="shared" si="14"/>
        <v>0</v>
      </c>
      <c r="Z20" s="95">
        <f t="shared" si="14"/>
        <v>0</v>
      </c>
      <c r="AA20" s="95">
        <f t="shared" si="14"/>
        <v>0</v>
      </c>
      <c r="AB20" s="95">
        <f t="shared" si="14"/>
        <v>0</v>
      </c>
      <c r="AC20" s="95">
        <f t="shared" si="14"/>
        <v>0</v>
      </c>
      <c r="AD20" s="95">
        <f t="shared" si="14"/>
        <v>0</v>
      </c>
      <c r="AE20" s="95">
        <f t="shared" si="14"/>
        <v>0</v>
      </c>
      <c r="AF20" s="95">
        <f t="shared" si="14"/>
        <v>0</v>
      </c>
      <c r="AG20" s="94">
        <f t="shared" si="14"/>
        <v>0</v>
      </c>
      <c r="AH20" s="96">
        <f t="shared" si="14"/>
        <v>0</v>
      </c>
      <c r="AI20" s="95">
        <f t="shared" si="14"/>
        <v>0</v>
      </c>
      <c r="AJ20" s="95">
        <f t="shared" si="14"/>
        <v>0</v>
      </c>
      <c r="AK20" s="95">
        <f t="shared" si="14"/>
        <v>0</v>
      </c>
      <c r="AL20" s="95">
        <f t="shared" si="14"/>
        <v>0</v>
      </c>
      <c r="AM20" s="95">
        <f t="shared" ref="AM20:BR20" si="15">IF(SUM(AM16:AM19)=0,0,IF(AND((SUM(AM16:AM19)/AM12)&gt;0.4,AM173=0),0.4,(SUM(AM16:AM19)/AM12)))</f>
        <v>0</v>
      </c>
      <c r="AN20" s="95">
        <f t="shared" si="15"/>
        <v>0</v>
      </c>
      <c r="AO20" s="95">
        <f t="shared" si="15"/>
        <v>0</v>
      </c>
      <c r="AP20" s="95">
        <f t="shared" si="15"/>
        <v>0</v>
      </c>
      <c r="AQ20" s="95">
        <f t="shared" si="15"/>
        <v>0</v>
      </c>
      <c r="AR20" s="95">
        <f t="shared" si="15"/>
        <v>0</v>
      </c>
      <c r="AS20" s="94">
        <f t="shared" si="15"/>
        <v>0</v>
      </c>
      <c r="AT20" s="96">
        <f t="shared" si="15"/>
        <v>0</v>
      </c>
      <c r="AU20" s="95">
        <f t="shared" si="15"/>
        <v>0</v>
      </c>
      <c r="AV20" s="95">
        <f t="shared" si="15"/>
        <v>0</v>
      </c>
      <c r="AW20" s="95">
        <f t="shared" si="15"/>
        <v>0</v>
      </c>
      <c r="AX20" s="95">
        <f t="shared" si="15"/>
        <v>0</v>
      </c>
      <c r="AY20" s="95">
        <f t="shared" si="15"/>
        <v>0</v>
      </c>
      <c r="AZ20" s="95">
        <f t="shared" si="15"/>
        <v>0</v>
      </c>
      <c r="BA20" s="95">
        <f t="shared" si="15"/>
        <v>0</v>
      </c>
      <c r="BB20" s="95">
        <f t="shared" si="15"/>
        <v>0</v>
      </c>
      <c r="BC20" s="95">
        <f t="shared" si="15"/>
        <v>0</v>
      </c>
      <c r="BD20" s="95">
        <f t="shared" si="15"/>
        <v>0</v>
      </c>
      <c r="BE20" s="94">
        <f t="shared" si="15"/>
        <v>0</v>
      </c>
      <c r="BF20" s="96">
        <f t="shared" si="15"/>
        <v>0</v>
      </c>
      <c r="BG20" s="95">
        <f t="shared" si="15"/>
        <v>0</v>
      </c>
      <c r="BH20" s="95">
        <f t="shared" si="15"/>
        <v>0</v>
      </c>
      <c r="BI20" s="95">
        <f t="shared" si="15"/>
        <v>0</v>
      </c>
      <c r="BJ20" s="95">
        <f t="shared" si="15"/>
        <v>0</v>
      </c>
      <c r="BK20" s="95">
        <f t="shared" si="15"/>
        <v>0</v>
      </c>
      <c r="BL20" s="95">
        <f t="shared" si="15"/>
        <v>0</v>
      </c>
      <c r="BM20" s="95">
        <f t="shared" si="15"/>
        <v>0</v>
      </c>
      <c r="BN20" s="95">
        <f t="shared" si="15"/>
        <v>0</v>
      </c>
      <c r="BO20" s="95">
        <f t="shared" si="15"/>
        <v>0</v>
      </c>
      <c r="BP20" s="95">
        <f t="shared" si="15"/>
        <v>0</v>
      </c>
      <c r="BQ20" s="94">
        <f t="shared" si="15"/>
        <v>0</v>
      </c>
      <c r="BR20" s="96">
        <f t="shared" si="15"/>
        <v>0</v>
      </c>
      <c r="BS20" s="95">
        <f t="shared" ref="BS20:CC20" si="16">IF(SUM(BS16:BS19)=0,0,IF(AND((SUM(BS16:BS19)/BS12)&gt;0.4,BS173=0),0.4,(SUM(BS16:BS19)/BS12)))</f>
        <v>0</v>
      </c>
      <c r="BT20" s="95">
        <f t="shared" si="16"/>
        <v>0</v>
      </c>
      <c r="BU20" s="95">
        <f t="shared" si="16"/>
        <v>0</v>
      </c>
      <c r="BV20" s="95">
        <f t="shared" si="16"/>
        <v>0</v>
      </c>
      <c r="BW20" s="95">
        <f t="shared" si="16"/>
        <v>0</v>
      </c>
      <c r="BX20" s="95">
        <f t="shared" si="16"/>
        <v>0</v>
      </c>
      <c r="BY20" s="95">
        <f t="shared" si="16"/>
        <v>0</v>
      </c>
      <c r="BZ20" s="95">
        <f t="shared" si="16"/>
        <v>0</v>
      </c>
      <c r="CA20" s="95">
        <f t="shared" si="16"/>
        <v>0</v>
      </c>
      <c r="CB20" s="95">
        <f t="shared" si="16"/>
        <v>0</v>
      </c>
      <c r="CC20" s="94">
        <f t="shared" si="16"/>
        <v>0</v>
      </c>
      <c r="CD20"/>
    </row>
    <row r="21" spans="1:82" ht="12.75" customHeight="1">
      <c r="A21" s="41"/>
      <c r="B21" s="97" t="s">
        <v>48</v>
      </c>
      <c r="C21" s="412" t="s">
        <v>49</v>
      </c>
      <c r="D21" s="413"/>
      <c r="E21" s="413"/>
      <c r="F21" s="414"/>
      <c r="G21" s="98">
        <f t="shared" ref="G21:G26" si="17">+SUM(H21:CC21)</f>
        <v>47623600</v>
      </c>
      <c r="H21" s="99">
        <f>+H213</f>
        <v>0</v>
      </c>
      <c r="I21" s="100">
        <f t="shared" ref="I21:BT21" si="18">+I213</f>
        <v>0</v>
      </c>
      <c r="J21" s="99">
        <f t="shared" si="18"/>
        <v>0</v>
      </c>
      <c r="K21" s="101">
        <f t="shared" si="18"/>
        <v>0</v>
      </c>
      <c r="L21" s="101">
        <f t="shared" si="18"/>
        <v>0</v>
      </c>
      <c r="M21" s="101">
        <f t="shared" si="18"/>
        <v>0</v>
      </c>
      <c r="N21" s="101">
        <f t="shared" si="18"/>
        <v>0</v>
      </c>
      <c r="O21" s="101">
        <f t="shared" si="18"/>
        <v>0</v>
      </c>
      <c r="P21" s="101">
        <f t="shared" si="18"/>
        <v>0</v>
      </c>
      <c r="Q21" s="101">
        <f t="shared" si="18"/>
        <v>0</v>
      </c>
      <c r="R21" s="101">
        <f t="shared" si="18"/>
        <v>0</v>
      </c>
      <c r="S21" s="101">
        <f t="shared" si="18"/>
        <v>0</v>
      </c>
      <c r="T21" s="101">
        <f t="shared" si="18"/>
        <v>0</v>
      </c>
      <c r="U21" s="100">
        <f t="shared" si="18"/>
        <v>7937266.6699999999</v>
      </c>
      <c r="V21" s="99">
        <f t="shared" si="18"/>
        <v>0</v>
      </c>
      <c r="W21" s="101">
        <f t="shared" si="18"/>
        <v>0</v>
      </c>
      <c r="X21" s="101">
        <f t="shared" si="18"/>
        <v>0</v>
      </c>
      <c r="Y21" s="101">
        <f t="shared" si="18"/>
        <v>0</v>
      </c>
      <c r="Z21" s="101">
        <f t="shared" si="18"/>
        <v>0</v>
      </c>
      <c r="AA21" s="101">
        <f t="shared" si="18"/>
        <v>0</v>
      </c>
      <c r="AB21" s="101">
        <f t="shared" si="18"/>
        <v>0</v>
      </c>
      <c r="AC21" s="101">
        <f t="shared" si="18"/>
        <v>0</v>
      </c>
      <c r="AD21" s="101">
        <f t="shared" si="18"/>
        <v>0</v>
      </c>
      <c r="AE21" s="101">
        <f t="shared" si="18"/>
        <v>0</v>
      </c>
      <c r="AF21" s="101">
        <f t="shared" si="18"/>
        <v>0</v>
      </c>
      <c r="AG21" s="100">
        <f t="shared" si="18"/>
        <v>7937266.6699999999</v>
      </c>
      <c r="AH21" s="102">
        <f t="shared" si="18"/>
        <v>0</v>
      </c>
      <c r="AI21" s="101">
        <f t="shared" si="18"/>
        <v>0</v>
      </c>
      <c r="AJ21" s="101">
        <f t="shared" si="18"/>
        <v>0</v>
      </c>
      <c r="AK21" s="101">
        <f t="shared" si="18"/>
        <v>0</v>
      </c>
      <c r="AL21" s="101">
        <f t="shared" si="18"/>
        <v>0</v>
      </c>
      <c r="AM21" s="101">
        <f t="shared" si="18"/>
        <v>0</v>
      </c>
      <c r="AN21" s="101">
        <f t="shared" si="18"/>
        <v>0</v>
      </c>
      <c r="AO21" s="101">
        <f t="shared" si="18"/>
        <v>0</v>
      </c>
      <c r="AP21" s="101">
        <f t="shared" si="18"/>
        <v>0</v>
      </c>
      <c r="AQ21" s="101">
        <f t="shared" si="18"/>
        <v>0</v>
      </c>
      <c r="AR21" s="101">
        <f t="shared" si="18"/>
        <v>0</v>
      </c>
      <c r="AS21" s="100">
        <f t="shared" si="18"/>
        <v>7937266.6699999999</v>
      </c>
      <c r="AT21" s="102">
        <f t="shared" si="18"/>
        <v>0</v>
      </c>
      <c r="AU21" s="101">
        <f t="shared" si="18"/>
        <v>0</v>
      </c>
      <c r="AV21" s="101">
        <f t="shared" si="18"/>
        <v>0</v>
      </c>
      <c r="AW21" s="101">
        <f t="shared" si="18"/>
        <v>0</v>
      </c>
      <c r="AX21" s="101">
        <f t="shared" si="18"/>
        <v>0</v>
      </c>
      <c r="AY21" s="101">
        <f t="shared" si="18"/>
        <v>0</v>
      </c>
      <c r="AZ21" s="101">
        <f t="shared" si="18"/>
        <v>0</v>
      </c>
      <c r="BA21" s="101">
        <f t="shared" si="18"/>
        <v>0</v>
      </c>
      <c r="BB21" s="101">
        <f t="shared" si="18"/>
        <v>0</v>
      </c>
      <c r="BC21" s="101">
        <f t="shared" si="18"/>
        <v>0</v>
      </c>
      <c r="BD21" s="101">
        <f t="shared" si="18"/>
        <v>0</v>
      </c>
      <c r="BE21" s="100">
        <f t="shared" si="18"/>
        <v>7937266.6699999999</v>
      </c>
      <c r="BF21" s="102">
        <f t="shared" si="18"/>
        <v>0</v>
      </c>
      <c r="BG21" s="101">
        <f t="shared" si="18"/>
        <v>0</v>
      </c>
      <c r="BH21" s="101">
        <f t="shared" si="18"/>
        <v>0</v>
      </c>
      <c r="BI21" s="101">
        <f t="shared" si="18"/>
        <v>0</v>
      </c>
      <c r="BJ21" s="101">
        <f t="shared" si="18"/>
        <v>0</v>
      </c>
      <c r="BK21" s="101">
        <f t="shared" si="18"/>
        <v>0</v>
      </c>
      <c r="BL21" s="101">
        <f t="shared" si="18"/>
        <v>0</v>
      </c>
      <c r="BM21" s="101">
        <f t="shared" si="18"/>
        <v>0</v>
      </c>
      <c r="BN21" s="101">
        <f t="shared" si="18"/>
        <v>0</v>
      </c>
      <c r="BO21" s="101">
        <f t="shared" si="18"/>
        <v>0</v>
      </c>
      <c r="BP21" s="101">
        <f t="shared" si="18"/>
        <v>0</v>
      </c>
      <c r="BQ21" s="100">
        <f t="shared" si="18"/>
        <v>7937266.6699999999</v>
      </c>
      <c r="BR21" s="102">
        <f t="shared" si="18"/>
        <v>0</v>
      </c>
      <c r="BS21" s="101">
        <f t="shared" si="18"/>
        <v>0</v>
      </c>
      <c r="BT21" s="101">
        <f t="shared" si="18"/>
        <v>0</v>
      </c>
      <c r="BU21" s="101">
        <f t="shared" ref="BU21:CC21" si="19">+BU213</f>
        <v>0</v>
      </c>
      <c r="BV21" s="101">
        <f t="shared" si="19"/>
        <v>0</v>
      </c>
      <c r="BW21" s="101">
        <f t="shared" si="19"/>
        <v>0</v>
      </c>
      <c r="BX21" s="101">
        <f t="shared" si="19"/>
        <v>0</v>
      </c>
      <c r="BY21" s="101">
        <f t="shared" si="19"/>
        <v>0</v>
      </c>
      <c r="BZ21" s="101">
        <f t="shared" si="19"/>
        <v>0</v>
      </c>
      <c r="CA21" s="101">
        <f t="shared" si="19"/>
        <v>0</v>
      </c>
      <c r="CB21" s="101">
        <f t="shared" si="19"/>
        <v>0</v>
      </c>
      <c r="CC21" s="100">
        <f t="shared" si="19"/>
        <v>7937266.6500000004</v>
      </c>
      <c r="CD21" s="316" t="b">
        <f>G21=G213</f>
        <v>1</v>
      </c>
    </row>
    <row r="22" spans="1:82" ht="12.75" customHeight="1">
      <c r="A22" s="41"/>
      <c r="B22" s="103"/>
      <c r="C22" s="405" t="s">
        <v>44</v>
      </c>
      <c r="D22" s="407"/>
      <c r="E22" s="407"/>
      <c r="F22" s="408"/>
      <c r="G22" s="76">
        <f t="shared" si="17"/>
        <v>0</v>
      </c>
      <c r="H22" s="104">
        <f t="shared" ref="H22:BS22" si="20">+H21-H23</f>
        <v>0</v>
      </c>
      <c r="I22" s="105">
        <f t="shared" si="20"/>
        <v>0</v>
      </c>
      <c r="J22" s="104">
        <f t="shared" si="20"/>
        <v>0</v>
      </c>
      <c r="K22" s="79">
        <f t="shared" si="20"/>
        <v>0</v>
      </c>
      <c r="L22" s="79">
        <f t="shared" si="20"/>
        <v>0</v>
      </c>
      <c r="M22" s="79">
        <f t="shared" si="20"/>
        <v>0</v>
      </c>
      <c r="N22" s="79">
        <f t="shared" si="20"/>
        <v>0</v>
      </c>
      <c r="O22" s="79">
        <f t="shared" si="20"/>
        <v>0</v>
      </c>
      <c r="P22" s="79">
        <f t="shared" si="20"/>
        <v>0</v>
      </c>
      <c r="Q22" s="79">
        <f t="shared" si="20"/>
        <v>0</v>
      </c>
      <c r="R22" s="79">
        <f t="shared" si="20"/>
        <v>0</v>
      </c>
      <c r="S22" s="79">
        <f t="shared" si="20"/>
        <v>0</v>
      </c>
      <c r="T22" s="79">
        <f t="shared" si="20"/>
        <v>0</v>
      </c>
      <c r="U22" s="105">
        <f t="shared" si="20"/>
        <v>0</v>
      </c>
      <c r="V22" s="104">
        <f t="shared" si="20"/>
        <v>0</v>
      </c>
      <c r="W22" s="79">
        <f t="shared" si="20"/>
        <v>0</v>
      </c>
      <c r="X22" s="79">
        <f t="shared" si="20"/>
        <v>0</v>
      </c>
      <c r="Y22" s="79">
        <f t="shared" si="20"/>
        <v>0</v>
      </c>
      <c r="Z22" s="79">
        <f t="shared" si="20"/>
        <v>0</v>
      </c>
      <c r="AA22" s="79">
        <f t="shared" si="20"/>
        <v>0</v>
      </c>
      <c r="AB22" s="79">
        <f t="shared" si="20"/>
        <v>0</v>
      </c>
      <c r="AC22" s="79">
        <f t="shared" si="20"/>
        <v>0</v>
      </c>
      <c r="AD22" s="79">
        <f t="shared" si="20"/>
        <v>0</v>
      </c>
      <c r="AE22" s="79">
        <f t="shared" si="20"/>
        <v>0</v>
      </c>
      <c r="AF22" s="79">
        <f t="shared" si="20"/>
        <v>0</v>
      </c>
      <c r="AG22" s="105">
        <f t="shared" si="20"/>
        <v>0</v>
      </c>
      <c r="AH22" s="106">
        <f t="shared" si="20"/>
        <v>0</v>
      </c>
      <c r="AI22" s="79">
        <f t="shared" si="20"/>
        <v>0</v>
      </c>
      <c r="AJ22" s="79">
        <f t="shared" si="20"/>
        <v>0</v>
      </c>
      <c r="AK22" s="79">
        <f t="shared" si="20"/>
        <v>0</v>
      </c>
      <c r="AL22" s="79">
        <f t="shared" si="20"/>
        <v>0</v>
      </c>
      <c r="AM22" s="79">
        <f t="shared" si="20"/>
        <v>0</v>
      </c>
      <c r="AN22" s="79">
        <f t="shared" si="20"/>
        <v>0</v>
      </c>
      <c r="AO22" s="79">
        <f t="shared" si="20"/>
        <v>0</v>
      </c>
      <c r="AP22" s="79">
        <f t="shared" si="20"/>
        <v>0</v>
      </c>
      <c r="AQ22" s="79">
        <f t="shared" si="20"/>
        <v>0</v>
      </c>
      <c r="AR22" s="79">
        <f t="shared" si="20"/>
        <v>0</v>
      </c>
      <c r="AS22" s="105">
        <f t="shared" si="20"/>
        <v>0</v>
      </c>
      <c r="AT22" s="106">
        <f t="shared" si="20"/>
        <v>0</v>
      </c>
      <c r="AU22" s="79">
        <f t="shared" si="20"/>
        <v>0</v>
      </c>
      <c r="AV22" s="79">
        <f t="shared" si="20"/>
        <v>0</v>
      </c>
      <c r="AW22" s="79">
        <f t="shared" si="20"/>
        <v>0</v>
      </c>
      <c r="AX22" s="79">
        <f t="shared" si="20"/>
        <v>0</v>
      </c>
      <c r="AY22" s="79">
        <f t="shared" si="20"/>
        <v>0</v>
      </c>
      <c r="AZ22" s="79">
        <f t="shared" si="20"/>
        <v>0</v>
      </c>
      <c r="BA22" s="79">
        <f t="shared" si="20"/>
        <v>0</v>
      </c>
      <c r="BB22" s="79">
        <f t="shared" si="20"/>
        <v>0</v>
      </c>
      <c r="BC22" s="79">
        <f t="shared" si="20"/>
        <v>0</v>
      </c>
      <c r="BD22" s="79">
        <f t="shared" si="20"/>
        <v>0</v>
      </c>
      <c r="BE22" s="105">
        <f t="shared" si="20"/>
        <v>0</v>
      </c>
      <c r="BF22" s="106">
        <f t="shared" si="20"/>
        <v>0</v>
      </c>
      <c r="BG22" s="79">
        <f t="shared" si="20"/>
        <v>0</v>
      </c>
      <c r="BH22" s="79">
        <f t="shared" si="20"/>
        <v>0</v>
      </c>
      <c r="BI22" s="79">
        <f t="shared" si="20"/>
        <v>0</v>
      </c>
      <c r="BJ22" s="79">
        <f t="shared" si="20"/>
        <v>0</v>
      </c>
      <c r="BK22" s="79">
        <f t="shared" si="20"/>
        <v>0</v>
      </c>
      <c r="BL22" s="79">
        <f t="shared" si="20"/>
        <v>0</v>
      </c>
      <c r="BM22" s="79">
        <f t="shared" si="20"/>
        <v>0</v>
      </c>
      <c r="BN22" s="79">
        <f t="shared" si="20"/>
        <v>0</v>
      </c>
      <c r="BO22" s="79">
        <f t="shared" si="20"/>
        <v>0</v>
      </c>
      <c r="BP22" s="79">
        <f t="shared" si="20"/>
        <v>0</v>
      </c>
      <c r="BQ22" s="105">
        <f t="shared" si="20"/>
        <v>0</v>
      </c>
      <c r="BR22" s="106">
        <f t="shared" si="20"/>
        <v>0</v>
      </c>
      <c r="BS22" s="79">
        <f t="shared" si="20"/>
        <v>0</v>
      </c>
      <c r="BT22" s="79">
        <f t="shared" ref="BT22:CC22" si="21">+BT21-BT23</f>
        <v>0</v>
      </c>
      <c r="BU22" s="79">
        <f t="shared" si="21"/>
        <v>0</v>
      </c>
      <c r="BV22" s="79">
        <f t="shared" si="21"/>
        <v>0</v>
      </c>
      <c r="BW22" s="79">
        <f t="shared" si="21"/>
        <v>0</v>
      </c>
      <c r="BX22" s="79">
        <f t="shared" si="21"/>
        <v>0</v>
      </c>
      <c r="BY22" s="79">
        <f t="shared" si="21"/>
        <v>0</v>
      </c>
      <c r="BZ22" s="79">
        <f t="shared" si="21"/>
        <v>0</v>
      </c>
      <c r="CA22" s="79">
        <f t="shared" si="21"/>
        <v>0</v>
      </c>
      <c r="CB22" s="79">
        <f t="shared" si="21"/>
        <v>0</v>
      </c>
      <c r="CC22" s="105">
        <f t="shared" si="21"/>
        <v>0</v>
      </c>
      <c r="CD22"/>
    </row>
    <row r="23" spans="1:82" ht="12.75" customHeight="1">
      <c r="A23" s="41"/>
      <c r="B23" s="107"/>
      <c r="C23" s="409" t="s">
        <v>45</v>
      </c>
      <c r="D23" s="410"/>
      <c r="E23" s="410"/>
      <c r="F23" s="411"/>
      <c r="G23" s="108">
        <f t="shared" si="17"/>
        <v>47623600</v>
      </c>
      <c r="H23" s="109">
        <f>+H432</f>
        <v>0</v>
      </c>
      <c r="I23" s="110">
        <f t="shared" ref="I23:BT23" si="22">+I432</f>
        <v>0</v>
      </c>
      <c r="J23" s="109">
        <f t="shared" si="22"/>
        <v>0</v>
      </c>
      <c r="K23" s="111">
        <f t="shared" si="22"/>
        <v>0</v>
      </c>
      <c r="L23" s="111">
        <f t="shared" si="22"/>
        <v>0</v>
      </c>
      <c r="M23" s="111">
        <f t="shared" si="22"/>
        <v>0</v>
      </c>
      <c r="N23" s="111">
        <f t="shared" si="22"/>
        <v>0</v>
      </c>
      <c r="O23" s="111">
        <f t="shared" si="22"/>
        <v>0</v>
      </c>
      <c r="P23" s="111">
        <f t="shared" si="22"/>
        <v>0</v>
      </c>
      <c r="Q23" s="111">
        <f t="shared" si="22"/>
        <v>0</v>
      </c>
      <c r="R23" s="111">
        <f t="shared" si="22"/>
        <v>0</v>
      </c>
      <c r="S23" s="111">
        <f t="shared" si="22"/>
        <v>0</v>
      </c>
      <c r="T23" s="111">
        <f t="shared" si="22"/>
        <v>0</v>
      </c>
      <c r="U23" s="110">
        <f t="shared" si="22"/>
        <v>7937266.6699999999</v>
      </c>
      <c r="V23" s="112">
        <f t="shared" si="22"/>
        <v>0</v>
      </c>
      <c r="W23" s="111">
        <f t="shared" si="22"/>
        <v>0</v>
      </c>
      <c r="X23" s="111">
        <f t="shared" si="22"/>
        <v>0</v>
      </c>
      <c r="Y23" s="111">
        <f t="shared" si="22"/>
        <v>0</v>
      </c>
      <c r="Z23" s="111">
        <f t="shared" si="22"/>
        <v>0</v>
      </c>
      <c r="AA23" s="111">
        <f t="shared" si="22"/>
        <v>0</v>
      </c>
      <c r="AB23" s="111">
        <f t="shared" si="22"/>
        <v>0</v>
      </c>
      <c r="AC23" s="111">
        <f t="shared" si="22"/>
        <v>0</v>
      </c>
      <c r="AD23" s="111">
        <f t="shared" si="22"/>
        <v>0</v>
      </c>
      <c r="AE23" s="111">
        <f t="shared" si="22"/>
        <v>0</v>
      </c>
      <c r="AF23" s="111">
        <f t="shared" si="22"/>
        <v>0</v>
      </c>
      <c r="AG23" s="110">
        <f t="shared" si="22"/>
        <v>7937266.6699999999</v>
      </c>
      <c r="AH23" s="112">
        <f t="shared" si="22"/>
        <v>0</v>
      </c>
      <c r="AI23" s="111">
        <f t="shared" si="22"/>
        <v>0</v>
      </c>
      <c r="AJ23" s="111">
        <f t="shared" si="22"/>
        <v>0</v>
      </c>
      <c r="AK23" s="111">
        <f t="shared" si="22"/>
        <v>0</v>
      </c>
      <c r="AL23" s="111">
        <f t="shared" si="22"/>
        <v>0</v>
      </c>
      <c r="AM23" s="111">
        <f t="shared" si="22"/>
        <v>0</v>
      </c>
      <c r="AN23" s="111">
        <f t="shared" si="22"/>
        <v>0</v>
      </c>
      <c r="AO23" s="111">
        <f t="shared" si="22"/>
        <v>0</v>
      </c>
      <c r="AP23" s="111">
        <f t="shared" si="22"/>
        <v>0</v>
      </c>
      <c r="AQ23" s="111">
        <f t="shared" si="22"/>
        <v>0</v>
      </c>
      <c r="AR23" s="111">
        <f t="shared" si="22"/>
        <v>0</v>
      </c>
      <c r="AS23" s="110">
        <f t="shared" si="22"/>
        <v>7937266.6699999999</v>
      </c>
      <c r="AT23" s="112">
        <f t="shared" si="22"/>
        <v>0</v>
      </c>
      <c r="AU23" s="111">
        <f t="shared" si="22"/>
        <v>0</v>
      </c>
      <c r="AV23" s="111">
        <f t="shared" si="22"/>
        <v>0</v>
      </c>
      <c r="AW23" s="111">
        <f t="shared" si="22"/>
        <v>0</v>
      </c>
      <c r="AX23" s="111">
        <f t="shared" si="22"/>
        <v>0</v>
      </c>
      <c r="AY23" s="111">
        <f t="shared" si="22"/>
        <v>0</v>
      </c>
      <c r="AZ23" s="111">
        <f t="shared" si="22"/>
        <v>0</v>
      </c>
      <c r="BA23" s="111">
        <f t="shared" si="22"/>
        <v>0</v>
      </c>
      <c r="BB23" s="111">
        <f t="shared" si="22"/>
        <v>0</v>
      </c>
      <c r="BC23" s="111">
        <f t="shared" si="22"/>
        <v>0</v>
      </c>
      <c r="BD23" s="111">
        <f t="shared" si="22"/>
        <v>0</v>
      </c>
      <c r="BE23" s="110">
        <f t="shared" si="22"/>
        <v>7937266.6699999999</v>
      </c>
      <c r="BF23" s="112">
        <f t="shared" si="22"/>
        <v>0</v>
      </c>
      <c r="BG23" s="111">
        <f t="shared" si="22"/>
        <v>0</v>
      </c>
      <c r="BH23" s="111">
        <f t="shared" si="22"/>
        <v>0</v>
      </c>
      <c r="BI23" s="111">
        <f t="shared" si="22"/>
        <v>0</v>
      </c>
      <c r="BJ23" s="111">
        <f t="shared" si="22"/>
        <v>0</v>
      </c>
      <c r="BK23" s="111">
        <f t="shared" si="22"/>
        <v>0</v>
      </c>
      <c r="BL23" s="111">
        <f t="shared" si="22"/>
        <v>0</v>
      </c>
      <c r="BM23" s="111">
        <f t="shared" si="22"/>
        <v>0</v>
      </c>
      <c r="BN23" s="111">
        <f t="shared" si="22"/>
        <v>0</v>
      </c>
      <c r="BO23" s="111">
        <f t="shared" si="22"/>
        <v>0</v>
      </c>
      <c r="BP23" s="111">
        <f t="shared" si="22"/>
        <v>0</v>
      </c>
      <c r="BQ23" s="110">
        <f t="shared" si="22"/>
        <v>7937266.6699999999</v>
      </c>
      <c r="BR23" s="112">
        <f t="shared" si="22"/>
        <v>0</v>
      </c>
      <c r="BS23" s="111">
        <f t="shared" si="22"/>
        <v>0</v>
      </c>
      <c r="BT23" s="111">
        <f t="shared" si="22"/>
        <v>0</v>
      </c>
      <c r="BU23" s="111">
        <f t="shared" ref="BU23:CC23" si="23">+BU432</f>
        <v>0</v>
      </c>
      <c r="BV23" s="111">
        <f t="shared" si="23"/>
        <v>0</v>
      </c>
      <c r="BW23" s="111">
        <f t="shared" si="23"/>
        <v>0</v>
      </c>
      <c r="BX23" s="111">
        <f t="shared" si="23"/>
        <v>0</v>
      </c>
      <c r="BY23" s="111">
        <f t="shared" si="23"/>
        <v>0</v>
      </c>
      <c r="BZ23" s="111">
        <f t="shared" si="23"/>
        <v>0</v>
      </c>
      <c r="CA23" s="111">
        <f t="shared" si="23"/>
        <v>0</v>
      </c>
      <c r="CB23" s="111">
        <f t="shared" si="23"/>
        <v>0</v>
      </c>
      <c r="CC23" s="110">
        <f t="shared" si="23"/>
        <v>7937266.6500000004</v>
      </c>
      <c r="CD23"/>
    </row>
    <row r="24" spans="1:82" ht="12.75" customHeight="1">
      <c r="A24" s="41"/>
      <c r="B24" s="97" t="s">
        <v>50</v>
      </c>
      <c r="C24" s="412" t="s">
        <v>51</v>
      </c>
      <c r="D24" s="413"/>
      <c r="E24" s="413"/>
      <c r="F24" s="414"/>
      <c r="G24" s="98">
        <f t="shared" si="17"/>
        <v>6513500</v>
      </c>
      <c r="H24" s="99">
        <f t="shared" ref="H24:BS24" si="24">+H468</f>
        <v>0</v>
      </c>
      <c r="I24" s="100">
        <f t="shared" si="24"/>
        <v>0</v>
      </c>
      <c r="J24" s="99">
        <f t="shared" si="24"/>
        <v>0</v>
      </c>
      <c r="K24" s="101">
        <f t="shared" si="24"/>
        <v>0</v>
      </c>
      <c r="L24" s="101">
        <f t="shared" si="24"/>
        <v>0</v>
      </c>
      <c r="M24" s="101">
        <f t="shared" si="24"/>
        <v>0</v>
      </c>
      <c r="N24" s="101">
        <f t="shared" si="24"/>
        <v>0</v>
      </c>
      <c r="O24" s="101">
        <f t="shared" si="24"/>
        <v>0</v>
      </c>
      <c r="P24" s="101">
        <f t="shared" si="24"/>
        <v>0</v>
      </c>
      <c r="Q24" s="101">
        <f t="shared" si="24"/>
        <v>0</v>
      </c>
      <c r="R24" s="101">
        <f t="shared" si="24"/>
        <v>0</v>
      </c>
      <c r="S24" s="101">
        <f t="shared" si="24"/>
        <v>0</v>
      </c>
      <c r="T24" s="101">
        <f t="shared" si="24"/>
        <v>0</v>
      </c>
      <c r="U24" s="100">
        <f t="shared" si="24"/>
        <v>1085583.33</v>
      </c>
      <c r="V24" s="99">
        <f t="shared" si="24"/>
        <v>0</v>
      </c>
      <c r="W24" s="101">
        <f t="shared" si="24"/>
        <v>0</v>
      </c>
      <c r="X24" s="101">
        <f t="shared" si="24"/>
        <v>0</v>
      </c>
      <c r="Y24" s="101">
        <f t="shared" si="24"/>
        <v>0</v>
      </c>
      <c r="Z24" s="101">
        <f t="shared" si="24"/>
        <v>0</v>
      </c>
      <c r="AA24" s="101">
        <f t="shared" si="24"/>
        <v>0</v>
      </c>
      <c r="AB24" s="101">
        <f t="shared" si="24"/>
        <v>0</v>
      </c>
      <c r="AC24" s="101">
        <f t="shared" si="24"/>
        <v>0</v>
      </c>
      <c r="AD24" s="101">
        <f t="shared" si="24"/>
        <v>0</v>
      </c>
      <c r="AE24" s="101">
        <f t="shared" si="24"/>
        <v>0</v>
      </c>
      <c r="AF24" s="101">
        <f t="shared" si="24"/>
        <v>0</v>
      </c>
      <c r="AG24" s="100">
        <f t="shared" si="24"/>
        <v>1085583.33</v>
      </c>
      <c r="AH24" s="102">
        <f t="shared" si="24"/>
        <v>0</v>
      </c>
      <c r="AI24" s="101">
        <f t="shared" si="24"/>
        <v>0</v>
      </c>
      <c r="AJ24" s="101">
        <f t="shared" si="24"/>
        <v>0</v>
      </c>
      <c r="AK24" s="101">
        <f t="shared" si="24"/>
        <v>0</v>
      </c>
      <c r="AL24" s="101">
        <f t="shared" si="24"/>
        <v>0</v>
      </c>
      <c r="AM24" s="101">
        <f t="shared" si="24"/>
        <v>0</v>
      </c>
      <c r="AN24" s="101">
        <f t="shared" si="24"/>
        <v>0</v>
      </c>
      <c r="AO24" s="101">
        <f t="shared" si="24"/>
        <v>0</v>
      </c>
      <c r="AP24" s="101">
        <f t="shared" si="24"/>
        <v>0</v>
      </c>
      <c r="AQ24" s="101">
        <f t="shared" si="24"/>
        <v>0</v>
      </c>
      <c r="AR24" s="101">
        <f t="shared" si="24"/>
        <v>0</v>
      </c>
      <c r="AS24" s="100">
        <f t="shared" si="24"/>
        <v>1085583.33</v>
      </c>
      <c r="AT24" s="102">
        <f t="shared" si="24"/>
        <v>0</v>
      </c>
      <c r="AU24" s="101">
        <f t="shared" si="24"/>
        <v>0</v>
      </c>
      <c r="AV24" s="101">
        <f t="shared" si="24"/>
        <v>0</v>
      </c>
      <c r="AW24" s="101">
        <f t="shared" si="24"/>
        <v>0</v>
      </c>
      <c r="AX24" s="101">
        <f t="shared" si="24"/>
        <v>0</v>
      </c>
      <c r="AY24" s="101">
        <f t="shared" si="24"/>
        <v>0</v>
      </c>
      <c r="AZ24" s="101">
        <f t="shared" si="24"/>
        <v>0</v>
      </c>
      <c r="BA24" s="101">
        <f t="shared" si="24"/>
        <v>0</v>
      </c>
      <c r="BB24" s="101">
        <f t="shared" si="24"/>
        <v>0</v>
      </c>
      <c r="BC24" s="101">
        <f t="shared" si="24"/>
        <v>0</v>
      </c>
      <c r="BD24" s="101">
        <f t="shared" si="24"/>
        <v>0</v>
      </c>
      <c r="BE24" s="100">
        <f t="shared" si="24"/>
        <v>1085583.33</v>
      </c>
      <c r="BF24" s="102">
        <f t="shared" si="24"/>
        <v>0</v>
      </c>
      <c r="BG24" s="101">
        <f t="shared" si="24"/>
        <v>0</v>
      </c>
      <c r="BH24" s="101">
        <f t="shared" si="24"/>
        <v>0</v>
      </c>
      <c r="BI24" s="101">
        <f t="shared" si="24"/>
        <v>0</v>
      </c>
      <c r="BJ24" s="101">
        <f t="shared" si="24"/>
        <v>0</v>
      </c>
      <c r="BK24" s="101">
        <f t="shared" si="24"/>
        <v>0</v>
      </c>
      <c r="BL24" s="101">
        <f t="shared" si="24"/>
        <v>0</v>
      </c>
      <c r="BM24" s="101">
        <f t="shared" si="24"/>
        <v>0</v>
      </c>
      <c r="BN24" s="101">
        <f t="shared" si="24"/>
        <v>0</v>
      </c>
      <c r="BO24" s="101">
        <f t="shared" si="24"/>
        <v>0</v>
      </c>
      <c r="BP24" s="101">
        <f t="shared" si="24"/>
        <v>0</v>
      </c>
      <c r="BQ24" s="100">
        <f t="shared" si="24"/>
        <v>1085583.33</v>
      </c>
      <c r="BR24" s="102">
        <f t="shared" si="24"/>
        <v>0</v>
      </c>
      <c r="BS24" s="101">
        <f t="shared" si="24"/>
        <v>0</v>
      </c>
      <c r="BT24" s="101">
        <f t="shared" ref="BT24" si="25">+BT468</f>
        <v>0</v>
      </c>
      <c r="BU24" s="101">
        <f>+BU468</f>
        <v>0</v>
      </c>
      <c r="BV24" s="101">
        <f t="shared" ref="BV24:CC24" si="26">+BV468</f>
        <v>0</v>
      </c>
      <c r="BW24" s="101">
        <f t="shared" si="26"/>
        <v>0</v>
      </c>
      <c r="BX24" s="101">
        <f t="shared" si="26"/>
        <v>0</v>
      </c>
      <c r="BY24" s="101">
        <f t="shared" si="26"/>
        <v>0</v>
      </c>
      <c r="BZ24" s="101">
        <f t="shared" si="26"/>
        <v>0</v>
      </c>
      <c r="CA24" s="101">
        <f t="shared" si="26"/>
        <v>0</v>
      </c>
      <c r="CB24" s="101">
        <f t="shared" si="26"/>
        <v>0</v>
      </c>
      <c r="CC24" s="100">
        <f t="shared" si="26"/>
        <v>1085583.3500000001</v>
      </c>
      <c r="CD24" s="316" t="b">
        <f>G24=G468</f>
        <v>1</v>
      </c>
    </row>
    <row r="25" spans="1:82" ht="12.75" customHeight="1">
      <c r="A25" s="41"/>
      <c r="B25" s="103"/>
      <c r="C25" s="405" t="s">
        <v>44</v>
      </c>
      <c r="D25" s="407"/>
      <c r="E25" s="407"/>
      <c r="F25" s="408"/>
      <c r="G25" s="76">
        <f t="shared" si="17"/>
        <v>0</v>
      </c>
      <c r="H25" s="104">
        <f>H24-H26</f>
        <v>0</v>
      </c>
      <c r="I25" s="105">
        <f t="shared" ref="I25:BT25" si="27">I24-I26</f>
        <v>0</v>
      </c>
      <c r="J25" s="104">
        <f t="shared" si="27"/>
        <v>0</v>
      </c>
      <c r="K25" s="79">
        <f t="shared" si="27"/>
        <v>0</v>
      </c>
      <c r="L25" s="79">
        <f t="shared" si="27"/>
        <v>0</v>
      </c>
      <c r="M25" s="79">
        <f t="shared" si="27"/>
        <v>0</v>
      </c>
      <c r="N25" s="79">
        <f t="shared" si="27"/>
        <v>0</v>
      </c>
      <c r="O25" s="79">
        <f t="shared" si="27"/>
        <v>0</v>
      </c>
      <c r="P25" s="79">
        <f t="shared" si="27"/>
        <v>0</v>
      </c>
      <c r="Q25" s="79">
        <f t="shared" si="27"/>
        <v>0</v>
      </c>
      <c r="R25" s="79">
        <f t="shared" si="27"/>
        <v>0</v>
      </c>
      <c r="S25" s="79">
        <f t="shared" si="27"/>
        <v>0</v>
      </c>
      <c r="T25" s="79">
        <f t="shared" si="27"/>
        <v>0</v>
      </c>
      <c r="U25" s="105">
        <f t="shared" si="27"/>
        <v>0</v>
      </c>
      <c r="V25" s="104">
        <f t="shared" si="27"/>
        <v>0</v>
      </c>
      <c r="W25" s="79">
        <f t="shared" si="27"/>
        <v>0</v>
      </c>
      <c r="X25" s="79">
        <f t="shared" si="27"/>
        <v>0</v>
      </c>
      <c r="Y25" s="79">
        <f t="shared" si="27"/>
        <v>0</v>
      </c>
      <c r="Z25" s="79">
        <f t="shared" si="27"/>
        <v>0</v>
      </c>
      <c r="AA25" s="79">
        <f t="shared" si="27"/>
        <v>0</v>
      </c>
      <c r="AB25" s="79">
        <f t="shared" si="27"/>
        <v>0</v>
      </c>
      <c r="AC25" s="79">
        <f t="shared" si="27"/>
        <v>0</v>
      </c>
      <c r="AD25" s="79">
        <f t="shared" si="27"/>
        <v>0</v>
      </c>
      <c r="AE25" s="79">
        <f t="shared" si="27"/>
        <v>0</v>
      </c>
      <c r="AF25" s="79">
        <f t="shared" si="27"/>
        <v>0</v>
      </c>
      <c r="AG25" s="105">
        <f t="shared" si="27"/>
        <v>0</v>
      </c>
      <c r="AH25" s="106">
        <f t="shared" si="27"/>
        <v>0</v>
      </c>
      <c r="AI25" s="79">
        <f t="shared" si="27"/>
        <v>0</v>
      </c>
      <c r="AJ25" s="79">
        <f t="shared" si="27"/>
        <v>0</v>
      </c>
      <c r="AK25" s="79">
        <f t="shared" si="27"/>
        <v>0</v>
      </c>
      <c r="AL25" s="79">
        <f t="shared" si="27"/>
        <v>0</v>
      </c>
      <c r="AM25" s="79">
        <f t="shared" si="27"/>
        <v>0</v>
      </c>
      <c r="AN25" s="79">
        <f t="shared" si="27"/>
        <v>0</v>
      </c>
      <c r="AO25" s="79">
        <f t="shared" si="27"/>
        <v>0</v>
      </c>
      <c r="AP25" s="79">
        <f t="shared" si="27"/>
        <v>0</v>
      </c>
      <c r="AQ25" s="79">
        <f t="shared" si="27"/>
        <v>0</v>
      </c>
      <c r="AR25" s="79">
        <f t="shared" si="27"/>
        <v>0</v>
      </c>
      <c r="AS25" s="105">
        <f t="shared" si="27"/>
        <v>0</v>
      </c>
      <c r="AT25" s="106">
        <f t="shared" si="27"/>
        <v>0</v>
      </c>
      <c r="AU25" s="79">
        <f t="shared" si="27"/>
        <v>0</v>
      </c>
      <c r="AV25" s="79">
        <f t="shared" si="27"/>
        <v>0</v>
      </c>
      <c r="AW25" s="79">
        <f t="shared" si="27"/>
        <v>0</v>
      </c>
      <c r="AX25" s="79">
        <f t="shared" si="27"/>
        <v>0</v>
      </c>
      <c r="AY25" s="79">
        <f t="shared" si="27"/>
        <v>0</v>
      </c>
      <c r="AZ25" s="79">
        <f t="shared" si="27"/>
        <v>0</v>
      </c>
      <c r="BA25" s="79">
        <f t="shared" si="27"/>
        <v>0</v>
      </c>
      <c r="BB25" s="79">
        <f t="shared" si="27"/>
        <v>0</v>
      </c>
      <c r="BC25" s="79">
        <f t="shared" si="27"/>
        <v>0</v>
      </c>
      <c r="BD25" s="79">
        <f t="shared" si="27"/>
        <v>0</v>
      </c>
      <c r="BE25" s="105">
        <f t="shared" si="27"/>
        <v>0</v>
      </c>
      <c r="BF25" s="106">
        <f t="shared" si="27"/>
        <v>0</v>
      </c>
      <c r="BG25" s="79">
        <f t="shared" si="27"/>
        <v>0</v>
      </c>
      <c r="BH25" s="79">
        <f t="shared" si="27"/>
        <v>0</v>
      </c>
      <c r="BI25" s="79">
        <f t="shared" si="27"/>
        <v>0</v>
      </c>
      <c r="BJ25" s="79">
        <f t="shared" si="27"/>
        <v>0</v>
      </c>
      <c r="BK25" s="79">
        <f t="shared" si="27"/>
        <v>0</v>
      </c>
      <c r="BL25" s="79">
        <f t="shared" si="27"/>
        <v>0</v>
      </c>
      <c r="BM25" s="79">
        <f t="shared" si="27"/>
        <v>0</v>
      </c>
      <c r="BN25" s="79">
        <f t="shared" si="27"/>
        <v>0</v>
      </c>
      <c r="BO25" s="79">
        <f t="shared" si="27"/>
        <v>0</v>
      </c>
      <c r="BP25" s="79">
        <f t="shared" si="27"/>
        <v>0</v>
      </c>
      <c r="BQ25" s="105">
        <f t="shared" si="27"/>
        <v>0</v>
      </c>
      <c r="BR25" s="106">
        <f t="shared" si="27"/>
        <v>0</v>
      </c>
      <c r="BS25" s="79">
        <f t="shared" si="27"/>
        <v>0</v>
      </c>
      <c r="BT25" s="79">
        <f t="shared" si="27"/>
        <v>0</v>
      </c>
      <c r="BU25" s="79">
        <f t="shared" ref="BU25:CC25" si="28">BU24-BU26</f>
        <v>0</v>
      </c>
      <c r="BV25" s="79">
        <f t="shared" si="28"/>
        <v>0</v>
      </c>
      <c r="BW25" s="79">
        <f t="shared" si="28"/>
        <v>0</v>
      </c>
      <c r="BX25" s="79">
        <f t="shared" si="28"/>
        <v>0</v>
      </c>
      <c r="BY25" s="79">
        <f t="shared" si="28"/>
        <v>0</v>
      </c>
      <c r="BZ25" s="79">
        <f t="shared" si="28"/>
        <v>0</v>
      </c>
      <c r="CA25" s="79">
        <f t="shared" si="28"/>
        <v>0</v>
      </c>
      <c r="CB25" s="79">
        <f t="shared" si="28"/>
        <v>0</v>
      </c>
      <c r="CC25" s="105">
        <f t="shared" si="28"/>
        <v>0</v>
      </c>
      <c r="CD25"/>
    </row>
    <row r="26" spans="1:82" ht="12.75" customHeight="1">
      <c r="A26" s="41"/>
      <c r="B26" s="107"/>
      <c r="C26" s="409" t="s">
        <v>45</v>
      </c>
      <c r="D26" s="410"/>
      <c r="E26" s="410"/>
      <c r="F26" s="411"/>
      <c r="G26" s="108">
        <f t="shared" si="17"/>
        <v>6513500</v>
      </c>
      <c r="H26" s="109">
        <f>SUM(H469,H471,H472,H485:H486,H492:H495,H497,H499,H501:H502)</f>
        <v>0</v>
      </c>
      <c r="I26" s="110">
        <f>SUM(I469,I471,I472,I485:I486,I492:I495,I497,I499,I501:I502)</f>
        <v>0</v>
      </c>
      <c r="J26" s="109">
        <f>SUM(J469,J471,J472,J485:J486,J492:J495,J497,J499,J501:J502)</f>
        <v>0</v>
      </c>
      <c r="K26" s="111">
        <f t="shared" ref="K26:BV26" si="29">SUM(K469,K471,K472,K485:K486,K492:K495,K497,K499,K501:K502)</f>
        <v>0</v>
      </c>
      <c r="L26" s="111">
        <f t="shared" si="29"/>
        <v>0</v>
      </c>
      <c r="M26" s="111">
        <f t="shared" si="29"/>
        <v>0</v>
      </c>
      <c r="N26" s="111">
        <f t="shared" si="29"/>
        <v>0</v>
      </c>
      <c r="O26" s="111">
        <f t="shared" si="29"/>
        <v>0</v>
      </c>
      <c r="P26" s="111">
        <f t="shared" si="29"/>
        <v>0</v>
      </c>
      <c r="Q26" s="111">
        <f t="shared" si="29"/>
        <v>0</v>
      </c>
      <c r="R26" s="111">
        <f t="shared" si="29"/>
        <v>0</v>
      </c>
      <c r="S26" s="111">
        <f t="shared" si="29"/>
        <v>0</v>
      </c>
      <c r="T26" s="111">
        <f t="shared" si="29"/>
        <v>0</v>
      </c>
      <c r="U26" s="110">
        <f t="shared" si="29"/>
        <v>1085583.33</v>
      </c>
      <c r="V26" s="109">
        <f t="shared" si="29"/>
        <v>0</v>
      </c>
      <c r="W26" s="111">
        <f t="shared" si="29"/>
        <v>0</v>
      </c>
      <c r="X26" s="111">
        <f t="shared" si="29"/>
        <v>0</v>
      </c>
      <c r="Y26" s="111">
        <f t="shared" si="29"/>
        <v>0</v>
      </c>
      <c r="Z26" s="111">
        <f t="shared" si="29"/>
        <v>0</v>
      </c>
      <c r="AA26" s="111">
        <f t="shared" si="29"/>
        <v>0</v>
      </c>
      <c r="AB26" s="111">
        <f t="shared" si="29"/>
        <v>0</v>
      </c>
      <c r="AC26" s="111">
        <f t="shared" si="29"/>
        <v>0</v>
      </c>
      <c r="AD26" s="111">
        <f t="shared" si="29"/>
        <v>0</v>
      </c>
      <c r="AE26" s="111">
        <f t="shared" si="29"/>
        <v>0</v>
      </c>
      <c r="AF26" s="111">
        <f t="shared" si="29"/>
        <v>0</v>
      </c>
      <c r="AG26" s="110">
        <f t="shared" si="29"/>
        <v>1085583.33</v>
      </c>
      <c r="AH26" s="112">
        <f t="shared" si="29"/>
        <v>0</v>
      </c>
      <c r="AI26" s="111">
        <f t="shared" si="29"/>
        <v>0</v>
      </c>
      <c r="AJ26" s="111">
        <f t="shared" si="29"/>
        <v>0</v>
      </c>
      <c r="AK26" s="111">
        <f t="shared" si="29"/>
        <v>0</v>
      </c>
      <c r="AL26" s="111">
        <f t="shared" si="29"/>
        <v>0</v>
      </c>
      <c r="AM26" s="111">
        <f t="shared" si="29"/>
        <v>0</v>
      </c>
      <c r="AN26" s="111">
        <f t="shared" si="29"/>
        <v>0</v>
      </c>
      <c r="AO26" s="111">
        <f t="shared" si="29"/>
        <v>0</v>
      </c>
      <c r="AP26" s="111">
        <f t="shared" si="29"/>
        <v>0</v>
      </c>
      <c r="AQ26" s="111">
        <f t="shared" si="29"/>
        <v>0</v>
      </c>
      <c r="AR26" s="111">
        <f t="shared" si="29"/>
        <v>0</v>
      </c>
      <c r="AS26" s="110">
        <f t="shared" si="29"/>
        <v>1085583.33</v>
      </c>
      <c r="AT26" s="112">
        <f t="shared" si="29"/>
        <v>0</v>
      </c>
      <c r="AU26" s="111">
        <f t="shared" si="29"/>
        <v>0</v>
      </c>
      <c r="AV26" s="111">
        <f t="shared" si="29"/>
        <v>0</v>
      </c>
      <c r="AW26" s="111">
        <f t="shared" si="29"/>
        <v>0</v>
      </c>
      <c r="AX26" s="111">
        <f t="shared" si="29"/>
        <v>0</v>
      </c>
      <c r="AY26" s="111">
        <f t="shared" si="29"/>
        <v>0</v>
      </c>
      <c r="AZ26" s="111">
        <f t="shared" si="29"/>
        <v>0</v>
      </c>
      <c r="BA26" s="111">
        <f t="shared" si="29"/>
        <v>0</v>
      </c>
      <c r="BB26" s="111">
        <f t="shared" si="29"/>
        <v>0</v>
      </c>
      <c r="BC26" s="111">
        <f t="shared" si="29"/>
        <v>0</v>
      </c>
      <c r="BD26" s="111">
        <f t="shared" si="29"/>
        <v>0</v>
      </c>
      <c r="BE26" s="110">
        <f t="shared" si="29"/>
        <v>1085583.33</v>
      </c>
      <c r="BF26" s="112">
        <f t="shared" si="29"/>
        <v>0</v>
      </c>
      <c r="BG26" s="111">
        <f t="shared" si="29"/>
        <v>0</v>
      </c>
      <c r="BH26" s="111">
        <f t="shared" si="29"/>
        <v>0</v>
      </c>
      <c r="BI26" s="111">
        <f t="shared" si="29"/>
        <v>0</v>
      </c>
      <c r="BJ26" s="111">
        <f t="shared" si="29"/>
        <v>0</v>
      </c>
      <c r="BK26" s="111">
        <f t="shared" si="29"/>
        <v>0</v>
      </c>
      <c r="BL26" s="111">
        <f t="shared" si="29"/>
        <v>0</v>
      </c>
      <c r="BM26" s="111">
        <f t="shared" si="29"/>
        <v>0</v>
      </c>
      <c r="BN26" s="111">
        <f t="shared" si="29"/>
        <v>0</v>
      </c>
      <c r="BO26" s="111">
        <f t="shared" si="29"/>
        <v>0</v>
      </c>
      <c r="BP26" s="111">
        <f t="shared" si="29"/>
        <v>0</v>
      </c>
      <c r="BQ26" s="110">
        <f t="shared" si="29"/>
        <v>1085583.33</v>
      </c>
      <c r="BR26" s="112">
        <f t="shared" si="29"/>
        <v>0</v>
      </c>
      <c r="BS26" s="111">
        <f t="shared" si="29"/>
        <v>0</v>
      </c>
      <c r="BT26" s="111">
        <f t="shared" si="29"/>
        <v>0</v>
      </c>
      <c r="BU26" s="111">
        <f t="shared" si="29"/>
        <v>0</v>
      </c>
      <c r="BV26" s="111">
        <f t="shared" si="29"/>
        <v>0</v>
      </c>
      <c r="BW26" s="111">
        <f t="shared" ref="BW26:CC26" si="30">SUM(BW469,BW471,BW472,BW485:BW486,BW492:BW495,BW497,BW499,BW501:BW502)</f>
        <v>0</v>
      </c>
      <c r="BX26" s="111">
        <f t="shared" si="30"/>
        <v>0</v>
      </c>
      <c r="BY26" s="111">
        <f t="shared" si="30"/>
        <v>0</v>
      </c>
      <c r="BZ26" s="111">
        <f t="shared" si="30"/>
        <v>0</v>
      </c>
      <c r="CA26" s="111">
        <f t="shared" si="30"/>
        <v>0</v>
      </c>
      <c r="CB26" s="111">
        <f t="shared" si="30"/>
        <v>0</v>
      </c>
      <c r="CC26" s="110">
        <f t="shared" si="30"/>
        <v>1085583.3500000001</v>
      </c>
      <c r="CD26"/>
    </row>
    <row r="27" spans="1:82" ht="12.75" customHeight="1">
      <c r="A27" s="41"/>
      <c r="B27" s="56"/>
      <c r="C27" s="42"/>
      <c r="D27" s="43"/>
      <c r="E27" s="322"/>
      <c r="F27" s="319"/>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4"/>
      <c r="CD27" s="41"/>
    </row>
    <row r="28" spans="1:82" ht="12.75" customHeight="1">
      <c r="A28" s="41"/>
      <c r="B28" s="115" t="s">
        <v>52</v>
      </c>
      <c r="C28" s="116" t="s">
        <v>53</v>
      </c>
      <c r="D28" s="117"/>
      <c r="E28" s="327"/>
      <c r="F28" s="262"/>
      <c r="G28" s="118">
        <f t="shared" ref="G28:AL28" si="31">+SUM(G29,G54,G92,G102,G113,G146,G150,G168,G171,G173)</f>
        <v>61316500</v>
      </c>
      <c r="H28" s="119">
        <f t="shared" si="31"/>
        <v>0</v>
      </c>
      <c r="I28" s="120">
        <f t="shared" si="31"/>
        <v>0</v>
      </c>
      <c r="J28" s="119">
        <f t="shared" si="31"/>
        <v>0</v>
      </c>
      <c r="K28" s="121">
        <f t="shared" si="31"/>
        <v>0</v>
      </c>
      <c r="L28" s="121">
        <f t="shared" si="31"/>
        <v>0</v>
      </c>
      <c r="M28" s="121">
        <f t="shared" si="31"/>
        <v>0</v>
      </c>
      <c r="N28" s="121">
        <f t="shared" si="31"/>
        <v>0</v>
      </c>
      <c r="O28" s="121">
        <f t="shared" si="31"/>
        <v>0</v>
      </c>
      <c r="P28" s="121">
        <f t="shared" si="31"/>
        <v>0</v>
      </c>
      <c r="Q28" s="121">
        <f t="shared" si="31"/>
        <v>0</v>
      </c>
      <c r="R28" s="121">
        <f t="shared" si="31"/>
        <v>0</v>
      </c>
      <c r="S28" s="121">
        <f t="shared" si="31"/>
        <v>0</v>
      </c>
      <c r="T28" s="121">
        <f t="shared" si="31"/>
        <v>0</v>
      </c>
      <c r="U28" s="120">
        <f t="shared" si="31"/>
        <v>10219416.67</v>
      </c>
      <c r="V28" s="119">
        <f t="shared" si="31"/>
        <v>0</v>
      </c>
      <c r="W28" s="121">
        <f t="shared" si="31"/>
        <v>0</v>
      </c>
      <c r="X28" s="121">
        <f t="shared" si="31"/>
        <v>0</v>
      </c>
      <c r="Y28" s="121">
        <f t="shared" si="31"/>
        <v>0</v>
      </c>
      <c r="Z28" s="121">
        <f t="shared" si="31"/>
        <v>0</v>
      </c>
      <c r="AA28" s="121">
        <f t="shared" si="31"/>
        <v>0</v>
      </c>
      <c r="AB28" s="121">
        <f t="shared" si="31"/>
        <v>0</v>
      </c>
      <c r="AC28" s="121">
        <f t="shared" si="31"/>
        <v>0</v>
      </c>
      <c r="AD28" s="121">
        <f t="shared" si="31"/>
        <v>0</v>
      </c>
      <c r="AE28" s="121">
        <f t="shared" si="31"/>
        <v>0</v>
      </c>
      <c r="AF28" s="121">
        <f t="shared" si="31"/>
        <v>0</v>
      </c>
      <c r="AG28" s="120">
        <f t="shared" si="31"/>
        <v>10219416.67</v>
      </c>
      <c r="AH28" s="122">
        <f t="shared" si="31"/>
        <v>0</v>
      </c>
      <c r="AI28" s="121">
        <f t="shared" si="31"/>
        <v>0</v>
      </c>
      <c r="AJ28" s="121">
        <f t="shared" si="31"/>
        <v>0</v>
      </c>
      <c r="AK28" s="121">
        <f t="shared" si="31"/>
        <v>0</v>
      </c>
      <c r="AL28" s="121">
        <f t="shared" si="31"/>
        <v>0</v>
      </c>
      <c r="AM28" s="121">
        <f t="shared" ref="AM28:BR28" si="32">+SUM(AM29,AM54,AM92,AM102,AM113,AM146,AM150,AM168,AM171,AM173)</f>
        <v>0</v>
      </c>
      <c r="AN28" s="121">
        <f t="shared" si="32"/>
        <v>0</v>
      </c>
      <c r="AO28" s="121">
        <f t="shared" si="32"/>
        <v>0</v>
      </c>
      <c r="AP28" s="121">
        <f t="shared" si="32"/>
        <v>0</v>
      </c>
      <c r="AQ28" s="121">
        <f t="shared" si="32"/>
        <v>0</v>
      </c>
      <c r="AR28" s="121">
        <f t="shared" si="32"/>
        <v>0</v>
      </c>
      <c r="AS28" s="120">
        <f t="shared" si="32"/>
        <v>10219416.67</v>
      </c>
      <c r="AT28" s="122">
        <f t="shared" si="32"/>
        <v>0</v>
      </c>
      <c r="AU28" s="121">
        <f t="shared" si="32"/>
        <v>0</v>
      </c>
      <c r="AV28" s="121">
        <f t="shared" si="32"/>
        <v>0</v>
      </c>
      <c r="AW28" s="121">
        <f t="shared" si="32"/>
        <v>0</v>
      </c>
      <c r="AX28" s="121">
        <f t="shared" si="32"/>
        <v>0</v>
      </c>
      <c r="AY28" s="121">
        <f t="shared" si="32"/>
        <v>0</v>
      </c>
      <c r="AZ28" s="121">
        <f t="shared" si="32"/>
        <v>0</v>
      </c>
      <c r="BA28" s="121">
        <f t="shared" si="32"/>
        <v>0</v>
      </c>
      <c r="BB28" s="121">
        <f t="shared" si="32"/>
        <v>0</v>
      </c>
      <c r="BC28" s="121">
        <f t="shared" si="32"/>
        <v>0</v>
      </c>
      <c r="BD28" s="121">
        <f t="shared" si="32"/>
        <v>0</v>
      </c>
      <c r="BE28" s="120">
        <f t="shared" si="32"/>
        <v>10219416.67</v>
      </c>
      <c r="BF28" s="122">
        <f t="shared" si="32"/>
        <v>0</v>
      </c>
      <c r="BG28" s="121">
        <f t="shared" si="32"/>
        <v>0</v>
      </c>
      <c r="BH28" s="121">
        <f t="shared" si="32"/>
        <v>0</v>
      </c>
      <c r="BI28" s="121">
        <f t="shared" si="32"/>
        <v>0</v>
      </c>
      <c r="BJ28" s="121">
        <f t="shared" si="32"/>
        <v>0</v>
      </c>
      <c r="BK28" s="121">
        <f t="shared" si="32"/>
        <v>0</v>
      </c>
      <c r="BL28" s="121">
        <f t="shared" si="32"/>
        <v>0</v>
      </c>
      <c r="BM28" s="121">
        <f t="shared" si="32"/>
        <v>0</v>
      </c>
      <c r="BN28" s="121">
        <f t="shared" si="32"/>
        <v>0</v>
      </c>
      <c r="BO28" s="121">
        <f t="shared" si="32"/>
        <v>0</v>
      </c>
      <c r="BP28" s="121">
        <f t="shared" si="32"/>
        <v>0</v>
      </c>
      <c r="BQ28" s="120">
        <f t="shared" si="32"/>
        <v>10219416.67</v>
      </c>
      <c r="BR28" s="122">
        <f t="shared" si="32"/>
        <v>0</v>
      </c>
      <c r="BS28" s="121">
        <f t="shared" ref="BS28:CC28" si="33">+SUM(BS29,BS54,BS92,BS102,BS113,BS146,BS150,BS168,BS171,BS173)</f>
        <v>0</v>
      </c>
      <c r="BT28" s="121">
        <f t="shared" si="33"/>
        <v>0</v>
      </c>
      <c r="BU28" s="121">
        <f t="shared" si="33"/>
        <v>0</v>
      </c>
      <c r="BV28" s="121">
        <f t="shared" si="33"/>
        <v>0</v>
      </c>
      <c r="BW28" s="121">
        <f t="shared" si="33"/>
        <v>0</v>
      </c>
      <c r="BX28" s="121">
        <f t="shared" si="33"/>
        <v>0</v>
      </c>
      <c r="BY28" s="121">
        <f t="shared" si="33"/>
        <v>0</v>
      </c>
      <c r="BZ28" s="121">
        <f t="shared" si="33"/>
        <v>0</v>
      </c>
      <c r="CA28" s="121">
        <f t="shared" si="33"/>
        <v>0</v>
      </c>
      <c r="CB28" s="121">
        <f t="shared" si="33"/>
        <v>0</v>
      </c>
      <c r="CC28" s="120">
        <f t="shared" si="33"/>
        <v>10219416.65</v>
      </c>
      <c r="CD28" s="41" t="s">
        <v>54</v>
      </c>
    </row>
    <row r="29" spans="1:82" ht="12.75" customHeight="1">
      <c r="A29" s="41"/>
      <c r="B29" s="123" t="s">
        <v>55</v>
      </c>
      <c r="C29" s="124" t="s">
        <v>56</v>
      </c>
      <c r="D29" s="125"/>
      <c r="E29" s="328"/>
      <c r="F29" s="260"/>
      <c r="G29" s="126">
        <f>SUM(G30:G53)</f>
        <v>0</v>
      </c>
      <c r="H29" s="127">
        <f>SUM(H30:H53)</f>
        <v>0</v>
      </c>
      <c r="I29" s="128">
        <f t="shared" ref="I29:BS29" si="34">SUM(I30:I53)</f>
        <v>0</v>
      </c>
      <c r="J29" s="127">
        <f t="shared" si="34"/>
        <v>0</v>
      </c>
      <c r="K29" s="129">
        <f t="shared" si="34"/>
        <v>0</v>
      </c>
      <c r="L29" s="129">
        <f t="shared" si="34"/>
        <v>0</v>
      </c>
      <c r="M29" s="129">
        <f t="shared" si="34"/>
        <v>0</v>
      </c>
      <c r="N29" s="129">
        <f t="shared" si="34"/>
        <v>0</v>
      </c>
      <c r="O29" s="129">
        <f t="shared" si="34"/>
        <v>0</v>
      </c>
      <c r="P29" s="129">
        <f>SUM(P30:P53)</f>
        <v>0</v>
      </c>
      <c r="Q29" s="129">
        <f>SUM(Q30:Q53)</f>
        <v>0</v>
      </c>
      <c r="R29" s="129">
        <f t="shared" si="34"/>
        <v>0</v>
      </c>
      <c r="S29" s="129">
        <f t="shared" si="34"/>
        <v>0</v>
      </c>
      <c r="T29" s="129">
        <f t="shared" si="34"/>
        <v>0</v>
      </c>
      <c r="U29" s="128">
        <f t="shared" si="34"/>
        <v>0</v>
      </c>
      <c r="V29" s="127">
        <f t="shared" si="34"/>
        <v>0</v>
      </c>
      <c r="W29" s="129">
        <f t="shared" si="34"/>
        <v>0</v>
      </c>
      <c r="X29" s="129">
        <f t="shared" si="34"/>
        <v>0</v>
      </c>
      <c r="Y29" s="129">
        <f t="shared" si="34"/>
        <v>0</v>
      </c>
      <c r="Z29" s="129">
        <f t="shared" si="34"/>
        <v>0</v>
      </c>
      <c r="AA29" s="129">
        <f t="shared" si="34"/>
        <v>0</v>
      </c>
      <c r="AB29" s="129">
        <f t="shared" si="34"/>
        <v>0</v>
      </c>
      <c r="AC29" s="129">
        <f t="shared" si="34"/>
        <v>0</v>
      </c>
      <c r="AD29" s="129">
        <f t="shared" si="34"/>
        <v>0</v>
      </c>
      <c r="AE29" s="129">
        <f t="shared" si="34"/>
        <v>0</v>
      </c>
      <c r="AF29" s="129">
        <f t="shared" si="34"/>
        <v>0</v>
      </c>
      <c r="AG29" s="128">
        <f t="shared" si="34"/>
        <v>0</v>
      </c>
      <c r="AH29" s="130">
        <f t="shared" si="34"/>
        <v>0</v>
      </c>
      <c r="AI29" s="129">
        <f t="shared" si="34"/>
        <v>0</v>
      </c>
      <c r="AJ29" s="129">
        <f t="shared" si="34"/>
        <v>0</v>
      </c>
      <c r="AK29" s="129">
        <f t="shared" si="34"/>
        <v>0</v>
      </c>
      <c r="AL29" s="129">
        <f t="shared" si="34"/>
        <v>0</v>
      </c>
      <c r="AM29" s="129">
        <f t="shared" si="34"/>
        <v>0</v>
      </c>
      <c r="AN29" s="129">
        <f t="shared" si="34"/>
        <v>0</v>
      </c>
      <c r="AO29" s="129">
        <f t="shared" si="34"/>
        <v>0</v>
      </c>
      <c r="AP29" s="129">
        <f t="shared" si="34"/>
        <v>0</v>
      </c>
      <c r="AQ29" s="129">
        <f t="shared" si="34"/>
        <v>0</v>
      </c>
      <c r="AR29" s="129">
        <f t="shared" si="34"/>
        <v>0</v>
      </c>
      <c r="AS29" s="128">
        <f t="shared" si="34"/>
        <v>0</v>
      </c>
      <c r="AT29" s="130">
        <f t="shared" si="34"/>
        <v>0</v>
      </c>
      <c r="AU29" s="129">
        <f t="shared" si="34"/>
        <v>0</v>
      </c>
      <c r="AV29" s="129">
        <f t="shared" si="34"/>
        <v>0</v>
      </c>
      <c r="AW29" s="129">
        <f t="shared" si="34"/>
        <v>0</v>
      </c>
      <c r="AX29" s="129">
        <f t="shared" si="34"/>
        <v>0</v>
      </c>
      <c r="AY29" s="129">
        <f t="shared" si="34"/>
        <v>0</v>
      </c>
      <c r="AZ29" s="129">
        <f t="shared" si="34"/>
        <v>0</v>
      </c>
      <c r="BA29" s="129">
        <f t="shared" si="34"/>
        <v>0</v>
      </c>
      <c r="BB29" s="129">
        <f t="shared" si="34"/>
        <v>0</v>
      </c>
      <c r="BC29" s="129">
        <f t="shared" si="34"/>
        <v>0</v>
      </c>
      <c r="BD29" s="129">
        <f t="shared" si="34"/>
        <v>0</v>
      </c>
      <c r="BE29" s="128">
        <f t="shared" si="34"/>
        <v>0</v>
      </c>
      <c r="BF29" s="130">
        <f t="shared" si="34"/>
        <v>0</v>
      </c>
      <c r="BG29" s="129">
        <f t="shared" si="34"/>
        <v>0</v>
      </c>
      <c r="BH29" s="129">
        <f t="shared" si="34"/>
        <v>0</v>
      </c>
      <c r="BI29" s="129">
        <f t="shared" si="34"/>
        <v>0</v>
      </c>
      <c r="BJ29" s="129">
        <f t="shared" si="34"/>
        <v>0</v>
      </c>
      <c r="BK29" s="129">
        <f t="shared" si="34"/>
        <v>0</v>
      </c>
      <c r="BL29" s="129">
        <f t="shared" si="34"/>
        <v>0</v>
      </c>
      <c r="BM29" s="129">
        <f t="shared" si="34"/>
        <v>0</v>
      </c>
      <c r="BN29" s="129">
        <f t="shared" si="34"/>
        <v>0</v>
      </c>
      <c r="BO29" s="129">
        <f t="shared" si="34"/>
        <v>0</v>
      </c>
      <c r="BP29" s="129">
        <f t="shared" si="34"/>
        <v>0</v>
      </c>
      <c r="BQ29" s="128">
        <f t="shared" si="34"/>
        <v>0</v>
      </c>
      <c r="BR29" s="130">
        <f t="shared" si="34"/>
        <v>0</v>
      </c>
      <c r="BS29" s="129">
        <f t="shared" si="34"/>
        <v>0</v>
      </c>
      <c r="BT29" s="129">
        <f t="shared" ref="BT29:CC29" si="35">SUM(BT30:BT53)</f>
        <v>0</v>
      </c>
      <c r="BU29" s="129">
        <f t="shared" si="35"/>
        <v>0</v>
      </c>
      <c r="BV29" s="129">
        <f t="shared" si="35"/>
        <v>0</v>
      </c>
      <c r="BW29" s="129">
        <f t="shared" si="35"/>
        <v>0</v>
      </c>
      <c r="BX29" s="129">
        <f t="shared" si="35"/>
        <v>0</v>
      </c>
      <c r="BY29" s="129">
        <f t="shared" si="35"/>
        <v>0</v>
      </c>
      <c r="BZ29" s="129">
        <f t="shared" si="35"/>
        <v>0</v>
      </c>
      <c r="CA29" s="129">
        <f t="shared" si="35"/>
        <v>0</v>
      </c>
      <c r="CB29" s="129">
        <f t="shared" si="35"/>
        <v>0</v>
      </c>
      <c r="CC29" s="128">
        <f t="shared" si="35"/>
        <v>0</v>
      </c>
      <c r="CD29" s="41" t="s">
        <v>54</v>
      </c>
    </row>
    <row r="30" spans="1:82" ht="15">
      <c r="A30" s="41"/>
      <c r="B30" s="75" t="s">
        <v>57</v>
      </c>
      <c r="C30" s="131" t="s">
        <v>58</v>
      </c>
      <c r="D30" s="132"/>
      <c r="E30" s="266"/>
      <c r="F30" s="231"/>
      <c r="G30" s="224"/>
      <c r="H30" s="77"/>
      <c r="I30" s="78"/>
      <c r="J30" s="237"/>
      <c r="K30" s="238"/>
      <c r="L30" s="238"/>
      <c r="M30" s="238"/>
      <c r="N30" s="238"/>
      <c r="O30" s="238"/>
      <c r="P30" s="238"/>
      <c r="Q30" s="238"/>
      <c r="R30" s="238"/>
      <c r="S30" s="238"/>
      <c r="T30" s="238"/>
      <c r="U30" s="239"/>
      <c r="V30" s="237"/>
      <c r="W30" s="238"/>
      <c r="X30" s="238"/>
      <c r="Y30" s="238"/>
      <c r="Z30" s="238"/>
      <c r="AA30" s="238"/>
      <c r="AB30" s="238"/>
      <c r="AC30" s="238"/>
      <c r="AD30" s="238"/>
      <c r="AE30" s="238"/>
      <c r="AF30" s="238"/>
      <c r="AG30" s="239"/>
      <c r="AH30" s="240"/>
      <c r="AI30" s="238"/>
      <c r="AJ30" s="238"/>
      <c r="AK30" s="238"/>
      <c r="AL30" s="238"/>
      <c r="AM30" s="238"/>
      <c r="AN30" s="238"/>
      <c r="AO30" s="238"/>
      <c r="AP30" s="238"/>
      <c r="AQ30" s="238"/>
      <c r="AR30" s="238"/>
      <c r="AS30" s="239"/>
      <c r="AT30" s="240"/>
      <c r="AU30" s="238"/>
      <c r="AV30" s="238"/>
      <c r="AW30" s="238"/>
      <c r="AX30" s="238"/>
      <c r="AY30" s="238"/>
      <c r="AZ30" s="238"/>
      <c r="BA30" s="238"/>
      <c r="BB30" s="238"/>
      <c r="BC30" s="238"/>
      <c r="BD30" s="238"/>
      <c r="BE30" s="239"/>
      <c r="BF30" s="240"/>
      <c r="BG30" s="238"/>
      <c r="BH30" s="238"/>
      <c r="BI30" s="238"/>
      <c r="BJ30" s="238"/>
      <c r="BK30" s="238"/>
      <c r="BL30" s="238"/>
      <c r="BM30" s="238"/>
      <c r="BN30" s="238"/>
      <c r="BO30" s="238"/>
      <c r="BP30" s="238"/>
      <c r="BQ30" s="239"/>
      <c r="BR30" s="240"/>
      <c r="BS30" s="238"/>
      <c r="BT30" s="238"/>
      <c r="BU30" s="238"/>
      <c r="BV30" s="238"/>
      <c r="BW30" s="238"/>
      <c r="BX30" s="238"/>
      <c r="BY30" s="238"/>
      <c r="BZ30" s="238"/>
      <c r="CA30" s="238"/>
      <c r="CB30" s="238"/>
      <c r="CC30" s="239"/>
      <c r="CD30" s="41" t="s">
        <v>54</v>
      </c>
    </row>
    <row r="31" spans="1:82" ht="15">
      <c r="A31" s="41"/>
      <c r="B31" s="75" t="s">
        <v>59</v>
      </c>
      <c r="C31" s="131" t="s">
        <v>60</v>
      </c>
      <c r="D31" s="132" t="s">
        <v>61</v>
      </c>
      <c r="E31" s="266">
        <v>6</v>
      </c>
      <c r="F31" s="231"/>
      <c r="G31" s="76">
        <f t="shared" ref="G31:G91" si="36">+SUM(H31:CC31)</f>
        <v>0</v>
      </c>
      <c r="H31" s="226"/>
      <c r="I31" s="225"/>
      <c r="J31" s="77"/>
      <c r="K31" s="79"/>
      <c r="L31" s="79"/>
      <c r="M31" s="79"/>
      <c r="N31" s="79"/>
      <c r="O31" s="79"/>
      <c r="P31" s="79"/>
      <c r="Q31" s="79"/>
      <c r="R31" s="79"/>
      <c r="S31" s="79"/>
      <c r="T31" s="79"/>
      <c r="U31" s="78"/>
      <c r="V31" s="77"/>
      <c r="W31" s="79"/>
      <c r="X31" s="79"/>
      <c r="Y31" s="79"/>
      <c r="Z31" s="79"/>
      <c r="AA31" s="79"/>
      <c r="AB31" s="79"/>
      <c r="AC31" s="79"/>
      <c r="AD31" s="79"/>
      <c r="AE31" s="79"/>
      <c r="AF31" s="79"/>
      <c r="AG31" s="78"/>
      <c r="AH31" s="80"/>
      <c r="AI31" s="79"/>
      <c r="AJ31" s="79"/>
      <c r="AK31" s="79"/>
      <c r="AL31" s="79"/>
      <c r="AM31" s="79"/>
      <c r="AN31" s="79"/>
      <c r="AO31" s="79"/>
      <c r="AP31" s="79"/>
      <c r="AQ31" s="79"/>
      <c r="AR31" s="79"/>
      <c r="AS31" s="78"/>
      <c r="AT31" s="80"/>
      <c r="AU31" s="79"/>
      <c r="AV31" s="79"/>
      <c r="AW31" s="79"/>
      <c r="AX31" s="79"/>
      <c r="AY31" s="79"/>
      <c r="AZ31" s="79"/>
      <c r="BA31" s="79"/>
      <c r="BB31" s="79"/>
      <c r="BC31" s="79"/>
      <c r="BD31" s="79"/>
      <c r="BE31" s="78"/>
      <c r="BF31" s="80"/>
      <c r="BG31" s="79"/>
      <c r="BH31" s="79"/>
      <c r="BI31" s="79"/>
      <c r="BJ31" s="79"/>
      <c r="BK31" s="79"/>
      <c r="BL31" s="79"/>
      <c r="BM31" s="79"/>
      <c r="BN31" s="79"/>
      <c r="BO31" s="79"/>
      <c r="BP31" s="79"/>
      <c r="BQ31" s="78"/>
      <c r="BR31" s="80"/>
      <c r="BS31" s="79"/>
      <c r="BT31" s="79"/>
      <c r="BU31" s="79"/>
      <c r="BV31" s="79"/>
      <c r="BW31" s="79"/>
      <c r="BX31" s="79"/>
      <c r="BY31" s="79"/>
      <c r="BZ31" s="79"/>
      <c r="CA31" s="79"/>
      <c r="CB31" s="79"/>
      <c r="CC31" s="78"/>
      <c r="CD31" s="41" t="s">
        <v>54</v>
      </c>
    </row>
    <row r="32" spans="1:82" ht="15">
      <c r="A32" s="41"/>
      <c r="B32" s="75" t="s">
        <v>62</v>
      </c>
      <c r="C32" s="131" t="s">
        <v>63</v>
      </c>
      <c r="D32" s="132" t="s">
        <v>64</v>
      </c>
      <c r="E32" s="266">
        <v>36</v>
      </c>
      <c r="F32" s="231"/>
      <c r="G32" s="76">
        <f t="shared" si="36"/>
        <v>0</v>
      </c>
      <c r="H32" s="77"/>
      <c r="I32" s="78"/>
      <c r="J32" s="226"/>
      <c r="K32" s="227"/>
      <c r="L32" s="227"/>
      <c r="M32" s="227"/>
      <c r="N32" s="227"/>
      <c r="O32" s="227"/>
      <c r="P32" s="227"/>
      <c r="Q32" s="227"/>
      <c r="R32" s="227"/>
      <c r="S32" s="227"/>
      <c r="T32" s="227"/>
      <c r="U32" s="225"/>
      <c r="V32" s="226"/>
      <c r="W32" s="227"/>
      <c r="X32" s="227"/>
      <c r="Y32" s="227"/>
      <c r="Z32" s="227"/>
      <c r="AA32" s="227"/>
      <c r="AB32" s="227"/>
      <c r="AC32" s="227"/>
      <c r="AD32" s="227"/>
      <c r="AE32" s="227"/>
      <c r="AF32" s="227"/>
      <c r="AG32" s="225"/>
      <c r="AH32" s="226"/>
      <c r="AI32" s="227"/>
      <c r="AJ32" s="227"/>
      <c r="AK32" s="227"/>
      <c r="AL32" s="227"/>
      <c r="AM32" s="227"/>
      <c r="AN32" s="227"/>
      <c r="AO32" s="227"/>
      <c r="AP32" s="227"/>
      <c r="AQ32" s="227"/>
      <c r="AR32" s="227"/>
      <c r="AS32" s="225"/>
      <c r="AT32" s="80"/>
      <c r="AU32" s="79"/>
      <c r="AV32" s="79"/>
      <c r="AW32" s="79"/>
      <c r="AX32" s="79"/>
      <c r="AY32" s="79"/>
      <c r="AZ32" s="79"/>
      <c r="BA32" s="79"/>
      <c r="BB32" s="79"/>
      <c r="BC32" s="79"/>
      <c r="BD32" s="79"/>
      <c r="BE32" s="78"/>
      <c r="BF32" s="80"/>
      <c r="BG32" s="79"/>
      <c r="BH32" s="79"/>
      <c r="BI32" s="79"/>
      <c r="BJ32" s="79"/>
      <c r="BK32" s="79"/>
      <c r="BL32" s="79"/>
      <c r="BM32" s="79"/>
      <c r="BN32" s="79"/>
      <c r="BO32" s="79"/>
      <c r="BP32" s="79"/>
      <c r="BQ32" s="78"/>
      <c r="BR32" s="80"/>
      <c r="BS32" s="79"/>
      <c r="BT32" s="79"/>
      <c r="BU32" s="79"/>
      <c r="BV32" s="79"/>
      <c r="BW32" s="79"/>
      <c r="BX32" s="79"/>
      <c r="BY32" s="79"/>
      <c r="BZ32" s="79"/>
      <c r="CA32" s="79"/>
      <c r="CB32" s="79"/>
      <c r="CC32" s="78"/>
      <c r="CD32" s="41" t="s">
        <v>54</v>
      </c>
    </row>
    <row r="33" spans="1:82" ht="15">
      <c r="A33" s="41"/>
      <c r="B33" s="75" t="s">
        <v>65</v>
      </c>
      <c r="C33" s="131" t="s">
        <v>66</v>
      </c>
      <c r="D33" s="132" t="s">
        <v>64</v>
      </c>
      <c r="E33" s="266">
        <v>14</v>
      </c>
      <c r="F33" s="231"/>
      <c r="G33" s="76">
        <f t="shared" si="36"/>
        <v>0</v>
      </c>
      <c r="H33" s="77"/>
      <c r="I33" s="78"/>
      <c r="J33" s="77"/>
      <c r="K33" s="79"/>
      <c r="L33" s="79"/>
      <c r="M33" s="79"/>
      <c r="N33" s="79"/>
      <c r="O33" s="79"/>
      <c r="P33" s="79"/>
      <c r="Q33" s="79"/>
      <c r="R33" s="79"/>
      <c r="S33" s="79"/>
      <c r="T33" s="79"/>
      <c r="U33" s="78"/>
      <c r="V33" s="77"/>
      <c r="W33" s="79"/>
      <c r="X33" s="79"/>
      <c r="Y33" s="79"/>
      <c r="Z33" s="79"/>
      <c r="AA33" s="79"/>
      <c r="AB33" s="79"/>
      <c r="AC33" s="79"/>
      <c r="AD33" s="79"/>
      <c r="AE33" s="79"/>
      <c r="AF33" s="79"/>
      <c r="AG33" s="78"/>
      <c r="AH33" s="77"/>
      <c r="AI33" s="79"/>
      <c r="AJ33" s="79"/>
      <c r="AK33" s="79"/>
      <c r="AL33" s="79"/>
      <c r="AM33" s="79"/>
      <c r="AN33" s="79"/>
      <c r="AO33" s="79"/>
      <c r="AP33" s="79"/>
      <c r="AQ33" s="79"/>
      <c r="AR33" s="79"/>
      <c r="AS33" s="78"/>
      <c r="AT33" s="228"/>
      <c r="AU33" s="227"/>
      <c r="AV33" s="227"/>
      <c r="AW33" s="227"/>
      <c r="AX33" s="227"/>
      <c r="AY33" s="227"/>
      <c r="AZ33" s="227"/>
      <c r="BA33" s="227"/>
      <c r="BB33" s="227"/>
      <c r="BC33" s="227"/>
      <c r="BD33" s="227"/>
      <c r="BE33" s="225"/>
      <c r="BF33" s="228"/>
      <c r="BG33" s="227"/>
      <c r="BH33" s="79"/>
      <c r="BI33" s="79"/>
      <c r="BJ33" s="79"/>
      <c r="BK33" s="79"/>
      <c r="BL33" s="79"/>
      <c r="BM33" s="79"/>
      <c r="BN33" s="79"/>
      <c r="BO33" s="79"/>
      <c r="BP33" s="79"/>
      <c r="BQ33" s="78"/>
      <c r="BR33" s="80"/>
      <c r="BS33" s="79"/>
      <c r="BT33" s="79"/>
      <c r="BU33" s="79"/>
      <c r="BV33" s="79"/>
      <c r="BW33" s="79"/>
      <c r="BX33" s="79"/>
      <c r="BY33" s="79"/>
      <c r="BZ33" s="79"/>
      <c r="CA33" s="79"/>
      <c r="CB33" s="79"/>
      <c r="CC33" s="78"/>
      <c r="CD33" s="41" t="s">
        <v>54</v>
      </c>
    </row>
    <row r="34" spans="1:82" ht="15">
      <c r="A34" s="41"/>
      <c r="B34" s="75" t="s">
        <v>67</v>
      </c>
      <c r="C34" s="131" t="s">
        <v>68</v>
      </c>
      <c r="D34" s="132" t="s">
        <v>64</v>
      </c>
      <c r="E34" s="266">
        <v>11</v>
      </c>
      <c r="F34" s="231"/>
      <c r="G34" s="76">
        <f t="shared" si="36"/>
        <v>0</v>
      </c>
      <c r="H34" s="77"/>
      <c r="I34" s="78"/>
      <c r="J34" s="77"/>
      <c r="K34" s="79"/>
      <c r="L34" s="79"/>
      <c r="M34" s="79"/>
      <c r="N34" s="79"/>
      <c r="O34" s="79"/>
      <c r="P34" s="79"/>
      <c r="Q34" s="79"/>
      <c r="R34" s="79"/>
      <c r="S34" s="79"/>
      <c r="T34" s="79"/>
      <c r="U34" s="78"/>
      <c r="V34" s="77"/>
      <c r="W34" s="79"/>
      <c r="X34" s="79"/>
      <c r="Y34" s="79"/>
      <c r="Z34" s="79"/>
      <c r="AA34" s="79"/>
      <c r="AB34" s="79"/>
      <c r="AC34" s="79"/>
      <c r="AD34" s="79"/>
      <c r="AE34" s="79"/>
      <c r="AF34" s="79"/>
      <c r="AG34" s="78"/>
      <c r="AH34" s="80"/>
      <c r="AI34" s="79"/>
      <c r="AJ34" s="79"/>
      <c r="AK34" s="79"/>
      <c r="AL34" s="79"/>
      <c r="AM34" s="79"/>
      <c r="AN34" s="79"/>
      <c r="AO34" s="79"/>
      <c r="AP34" s="79"/>
      <c r="AQ34" s="79"/>
      <c r="AR34" s="79"/>
      <c r="AS34" s="78"/>
      <c r="AT34" s="80"/>
      <c r="AU34" s="79"/>
      <c r="AV34" s="79"/>
      <c r="AW34" s="79"/>
      <c r="AX34" s="79"/>
      <c r="AY34" s="79"/>
      <c r="AZ34" s="79"/>
      <c r="BA34" s="79"/>
      <c r="BB34" s="79"/>
      <c r="BC34" s="79"/>
      <c r="BD34" s="79"/>
      <c r="BE34" s="78"/>
      <c r="BF34" s="80"/>
      <c r="BG34" s="79"/>
      <c r="BH34" s="227"/>
      <c r="BI34" s="227"/>
      <c r="BJ34" s="227"/>
      <c r="BK34" s="227"/>
      <c r="BL34" s="227"/>
      <c r="BM34" s="227"/>
      <c r="BN34" s="227"/>
      <c r="BO34" s="227"/>
      <c r="BP34" s="227"/>
      <c r="BQ34" s="225"/>
      <c r="BR34" s="228"/>
      <c r="BS34" s="79"/>
      <c r="BT34" s="79"/>
      <c r="BU34" s="79"/>
      <c r="BV34" s="79"/>
      <c r="BW34" s="79"/>
      <c r="BX34" s="79"/>
      <c r="BY34" s="79"/>
      <c r="BZ34" s="79"/>
      <c r="CA34" s="79"/>
      <c r="CB34" s="79"/>
      <c r="CC34" s="78"/>
      <c r="CD34" s="41" t="s">
        <v>54</v>
      </c>
    </row>
    <row r="35" spans="1:82" ht="15">
      <c r="A35" s="179"/>
      <c r="B35" s="75" t="s">
        <v>69</v>
      </c>
      <c r="C35" s="131" t="s">
        <v>70</v>
      </c>
      <c r="D35" s="132" t="s">
        <v>64</v>
      </c>
      <c r="E35" s="266">
        <v>11</v>
      </c>
      <c r="F35" s="236"/>
      <c r="G35" s="76">
        <f t="shared" si="36"/>
        <v>0</v>
      </c>
      <c r="H35" s="232"/>
      <c r="I35" s="233"/>
      <c r="J35" s="232"/>
      <c r="K35" s="234"/>
      <c r="L35" s="234"/>
      <c r="M35" s="234"/>
      <c r="N35" s="234"/>
      <c r="O35" s="234"/>
      <c r="P35" s="234"/>
      <c r="Q35" s="234"/>
      <c r="R35" s="234"/>
      <c r="S35" s="234"/>
      <c r="T35" s="234"/>
      <c r="U35" s="233"/>
      <c r="V35" s="232"/>
      <c r="W35" s="234"/>
      <c r="X35" s="234"/>
      <c r="Y35" s="234"/>
      <c r="Z35" s="234"/>
      <c r="AA35" s="234"/>
      <c r="AB35" s="234"/>
      <c r="AC35" s="234"/>
      <c r="AD35" s="234"/>
      <c r="AE35" s="234"/>
      <c r="AF35" s="234"/>
      <c r="AG35" s="233"/>
      <c r="AH35" s="235"/>
      <c r="AI35" s="234"/>
      <c r="AJ35" s="234"/>
      <c r="AK35" s="234"/>
      <c r="AL35" s="234"/>
      <c r="AM35" s="234"/>
      <c r="AN35" s="234"/>
      <c r="AO35" s="234"/>
      <c r="AP35" s="234"/>
      <c r="AQ35" s="234"/>
      <c r="AR35" s="234"/>
      <c r="AS35" s="233"/>
      <c r="AT35" s="235"/>
      <c r="AU35" s="234"/>
      <c r="AV35" s="234"/>
      <c r="AW35" s="234"/>
      <c r="AX35" s="234"/>
      <c r="AY35" s="234"/>
      <c r="AZ35" s="234"/>
      <c r="BA35" s="234"/>
      <c r="BB35" s="234"/>
      <c r="BC35" s="234"/>
      <c r="BD35" s="234"/>
      <c r="BE35" s="233"/>
      <c r="BF35" s="235"/>
      <c r="BG35" s="234"/>
      <c r="BH35" s="234"/>
      <c r="BI35" s="234"/>
      <c r="BJ35" s="234"/>
      <c r="BK35" s="234"/>
      <c r="BL35" s="234"/>
      <c r="BM35" s="234"/>
      <c r="BN35" s="234"/>
      <c r="BO35" s="234"/>
      <c r="BP35" s="234"/>
      <c r="BQ35" s="233"/>
      <c r="BR35" s="235"/>
      <c r="BS35" s="227"/>
      <c r="BT35" s="227"/>
      <c r="BU35" s="227"/>
      <c r="BV35" s="227"/>
      <c r="BW35" s="227"/>
      <c r="BX35" s="227"/>
      <c r="BY35" s="227"/>
      <c r="BZ35" s="227"/>
      <c r="CA35" s="227"/>
      <c r="CB35" s="227"/>
      <c r="CC35" s="227"/>
      <c r="CD35" s="41" t="s">
        <v>54</v>
      </c>
    </row>
    <row r="36" spans="1:82" ht="15">
      <c r="A36" s="41"/>
      <c r="B36" s="75" t="s">
        <v>71</v>
      </c>
      <c r="C36" s="131" t="s">
        <v>72</v>
      </c>
      <c r="D36" s="132" t="s">
        <v>73</v>
      </c>
      <c r="E36" s="266">
        <v>6</v>
      </c>
      <c r="F36" s="231"/>
      <c r="G36" s="76">
        <f t="shared" si="36"/>
        <v>0</v>
      </c>
      <c r="H36" s="77"/>
      <c r="I36" s="78"/>
      <c r="J36" s="314"/>
      <c r="K36" s="79"/>
      <c r="L36" s="79"/>
      <c r="M36" s="79"/>
      <c r="N36" s="79"/>
      <c r="O36" s="79"/>
      <c r="P36" s="79"/>
      <c r="Q36" s="79"/>
      <c r="R36" s="79"/>
      <c r="S36" s="79"/>
      <c r="T36" s="79"/>
      <c r="U36" s="78"/>
      <c r="V36" s="314"/>
      <c r="W36" s="79"/>
      <c r="X36" s="79"/>
      <c r="Y36" s="79"/>
      <c r="Z36" s="79"/>
      <c r="AA36" s="79"/>
      <c r="AB36" s="79"/>
      <c r="AC36" s="79"/>
      <c r="AD36" s="79"/>
      <c r="AE36" s="79"/>
      <c r="AF36" s="79"/>
      <c r="AG36" s="78"/>
      <c r="AH36" s="314"/>
      <c r="AI36" s="79"/>
      <c r="AJ36" s="79"/>
      <c r="AK36" s="79"/>
      <c r="AL36" s="79"/>
      <c r="AM36" s="79"/>
      <c r="AN36" s="79"/>
      <c r="AO36" s="79"/>
      <c r="AP36" s="79"/>
      <c r="AQ36" s="79"/>
      <c r="AR36" s="79"/>
      <c r="AS36" s="78"/>
      <c r="AT36" s="314"/>
      <c r="AU36" s="79"/>
      <c r="AV36" s="79"/>
      <c r="AW36" s="79"/>
      <c r="AX36" s="79"/>
      <c r="AY36" s="79"/>
      <c r="AZ36" s="79"/>
      <c r="BA36" s="79"/>
      <c r="BB36" s="79"/>
      <c r="BC36" s="79"/>
      <c r="BD36" s="79"/>
      <c r="BE36" s="78"/>
      <c r="BF36" s="314"/>
      <c r="BG36" s="79"/>
      <c r="BH36" s="79"/>
      <c r="BI36" s="79"/>
      <c r="BJ36" s="79"/>
      <c r="BK36" s="79"/>
      <c r="BL36" s="79"/>
      <c r="BM36" s="79"/>
      <c r="BN36" s="79"/>
      <c r="BO36" s="79"/>
      <c r="BP36" s="79"/>
      <c r="BQ36" s="78"/>
      <c r="BR36" s="314"/>
      <c r="BS36" s="79"/>
      <c r="BT36" s="79"/>
      <c r="BU36" s="79"/>
      <c r="BV36" s="79"/>
      <c r="BW36" s="79"/>
      <c r="BX36" s="79"/>
      <c r="BY36" s="79"/>
      <c r="BZ36" s="79"/>
      <c r="CA36" s="79"/>
      <c r="CB36" s="79"/>
      <c r="CC36" s="78"/>
      <c r="CD36" s="41" t="s">
        <v>54</v>
      </c>
    </row>
    <row r="37" spans="1:82" ht="15">
      <c r="A37" s="41"/>
      <c r="B37" s="75" t="s">
        <v>74</v>
      </c>
      <c r="C37" s="131" t="s">
        <v>75</v>
      </c>
      <c r="D37" s="132" t="s">
        <v>64</v>
      </c>
      <c r="E37" s="266">
        <v>72</v>
      </c>
      <c r="F37" s="231"/>
      <c r="G37" s="76">
        <f t="shared" si="36"/>
        <v>0</v>
      </c>
      <c r="H37" s="77"/>
      <c r="I37" s="78"/>
      <c r="J37" s="226"/>
      <c r="K37" s="227"/>
      <c r="L37" s="227"/>
      <c r="M37" s="227"/>
      <c r="N37" s="227"/>
      <c r="O37" s="227"/>
      <c r="P37" s="227"/>
      <c r="Q37" s="227"/>
      <c r="R37" s="227"/>
      <c r="S37" s="227"/>
      <c r="T37" s="227"/>
      <c r="U37" s="225"/>
      <c r="V37" s="226"/>
      <c r="W37" s="227"/>
      <c r="X37" s="227"/>
      <c r="Y37" s="227"/>
      <c r="Z37" s="227"/>
      <c r="AA37" s="227"/>
      <c r="AB37" s="227"/>
      <c r="AC37" s="227"/>
      <c r="AD37" s="227"/>
      <c r="AE37" s="227"/>
      <c r="AF37" s="227"/>
      <c r="AG37" s="225"/>
      <c r="AH37" s="228"/>
      <c r="AI37" s="227"/>
      <c r="AJ37" s="227"/>
      <c r="AK37" s="227"/>
      <c r="AL37" s="227"/>
      <c r="AM37" s="227"/>
      <c r="AN37" s="227"/>
      <c r="AO37" s="227"/>
      <c r="AP37" s="227"/>
      <c r="AQ37" s="227"/>
      <c r="AR37" s="227"/>
      <c r="AS37" s="225"/>
      <c r="AT37" s="228"/>
      <c r="AU37" s="227"/>
      <c r="AV37" s="227"/>
      <c r="AW37" s="227"/>
      <c r="AX37" s="227"/>
      <c r="AY37" s="227"/>
      <c r="AZ37" s="227"/>
      <c r="BA37" s="227"/>
      <c r="BB37" s="227"/>
      <c r="BC37" s="227"/>
      <c r="BD37" s="227"/>
      <c r="BE37" s="225"/>
      <c r="BF37" s="228"/>
      <c r="BG37" s="227"/>
      <c r="BH37" s="227"/>
      <c r="BI37" s="227"/>
      <c r="BJ37" s="227"/>
      <c r="BK37" s="227"/>
      <c r="BL37" s="227"/>
      <c r="BM37" s="227"/>
      <c r="BN37" s="227"/>
      <c r="BO37" s="227"/>
      <c r="BP37" s="227"/>
      <c r="BQ37" s="225"/>
      <c r="BR37" s="228"/>
      <c r="BS37" s="227"/>
      <c r="BT37" s="227"/>
      <c r="BU37" s="227"/>
      <c r="BV37" s="227"/>
      <c r="BW37" s="227"/>
      <c r="BX37" s="227"/>
      <c r="BY37" s="227"/>
      <c r="BZ37" s="227"/>
      <c r="CA37" s="227"/>
      <c r="CB37" s="227"/>
      <c r="CC37" s="225"/>
      <c r="CD37" s="41" t="s">
        <v>54</v>
      </c>
    </row>
    <row r="38" spans="1:82" ht="15">
      <c r="A38" s="41"/>
      <c r="B38" s="75" t="s">
        <v>76</v>
      </c>
      <c r="C38" s="131" t="s">
        <v>77</v>
      </c>
      <c r="D38" s="132" t="s">
        <v>64</v>
      </c>
      <c r="E38" s="266">
        <v>72</v>
      </c>
      <c r="F38" s="231"/>
      <c r="G38" s="76">
        <f t="shared" si="36"/>
        <v>0</v>
      </c>
      <c r="H38" s="77"/>
      <c r="I38" s="78"/>
      <c r="J38" s="226"/>
      <c r="K38" s="227"/>
      <c r="L38" s="227"/>
      <c r="M38" s="227"/>
      <c r="N38" s="227"/>
      <c r="O38" s="227"/>
      <c r="P38" s="227"/>
      <c r="Q38" s="227"/>
      <c r="R38" s="227"/>
      <c r="S38" s="227"/>
      <c r="T38" s="227"/>
      <c r="U38" s="225"/>
      <c r="V38" s="226"/>
      <c r="W38" s="227"/>
      <c r="X38" s="227"/>
      <c r="Y38" s="227"/>
      <c r="Z38" s="227"/>
      <c r="AA38" s="227"/>
      <c r="AB38" s="227"/>
      <c r="AC38" s="227"/>
      <c r="AD38" s="227"/>
      <c r="AE38" s="227"/>
      <c r="AF38" s="227"/>
      <c r="AG38" s="225"/>
      <c r="AH38" s="228"/>
      <c r="AI38" s="227"/>
      <c r="AJ38" s="227"/>
      <c r="AK38" s="227"/>
      <c r="AL38" s="227"/>
      <c r="AM38" s="227"/>
      <c r="AN38" s="227"/>
      <c r="AO38" s="227"/>
      <c r="AP38" s="227"/>
      <c r="AQ38" s="227"/>
      <c r="AR38" s="227"/>
      <c r="AS38" s="225"/>
      <c r="AT38" s="228"/>
      <c r="AU38" s="227"/>
      <c r="AV38" s="227"/>
      <c r="AW38" s="227"/>
      <c r="AX38" s="227"/>
      <c r="AY38" s="227"/>
      <c r="AZ38" s="227"/>
      <c r="BA38" s="227"/>
      <c r="BB38" s="227"/>
      <c r="BC38" s="227"/>
      <c r="BD38" s="227"/>
      <c r="BE38" s="225"/>
      <c r="BF38" s="228"/>
      <c r="BG38" s="227"/>
      <c r="BH38" s="227"/>
      <c r="BI38" s="227"/>
      <c r="BJ38" s="227"/>
      <c r="BK38" s="227"/>
      <c r="BL38" s="227"/>
      <c r="BM38" s="227"/>
      <c r="BN38" s="227"/>
      <c r="BO38" s="227"/>
      <c r="BP38" s="227"/>
      <c r="BQ38" s="225"/>
      <c r="BR38" s="228"/>
      <c r="BS38" s="227"/>
      <c r="BT38" s="227"/>
      <c r="BU38" s="227"/>
      <c r="BV38" s="227"/>
      <c r="BW38" s="227"/>
      <c r="BX38" s="227"/>
      <c r="BY38" s="227"/>
      <c r="BZ38" s="227"/>
      <c r="CA38" s="227"/>
      <c r="CB38" s="227"/>
      <c r="CC38" s="225"/>
      <c r="CD38" s="41" t="s">
        <v>54</v>
      </c>
    </row>
    <row r="39" spans="1:82" ht="15">
      <c r="A39" s="41"/>
      <c r="B39" s="75" t="s">
        <v>78</v>
      </c>
      <c r="C39" s="131" t="s">
        <v>79</v>
      </c>
      <c r="D39" s="132" t="s">
        <v>64</v>
      </c>
      <c r="E39" s="266">
        <v>72</v>
      </c>
      <c r="F39" s="231"/>
      <c r="G39" s="76">
        <f t="shared" si="36"/>
        <v>0</v>
      </c>
      <c r="H39" s="77"/>
      <c r="I39" s="78"/>
      <c r="J39" s="226"/>
      <c r="K39" s="227"/>
      <c r="L39" s="227"/>
      <c r="M39" s="227"/>
      <c r="N39" s="227"/>
      <c r="O39" s="227"/>
      <c r="P39" s="227"/>
      <c r="Q39" s="227"/>
      <c r="R39" s="227"/>
      <c r="S39" s="227"/>
      <c r="T39" s="227"/>
      <c r="U39" s="225"/>
      <c r="V39" s="226"/>
      <c r="W39" s="227"/>
      <c r="X39" s="227"/>
      <c r="Y39" s="227"/>
      <c r="Z39" s="227"/>
      <c r="AA39" s="227"/>
      <c r="AB39" s="227"/>
      <c r="AC39" s="227"/>
      <c r="AD39" s="227"/>
      <c r="AE39" s="227"/>
      <c r="AF39" s="227"/>
      <c r="AG39" s="225"/>
      <c r="AH39" s="228"/>
      <c r="AI39" s="227"/>
      <c r="AJ39" s="227"/>
      <c r="AK39" s="227"/>
      <c r="AL39" s="227"/>
      <c r="AM39" s="227"/>
      <c r="AN39" s="227"/>
      <c r="AO39" s="227"/>
      <c r="AP39" s="227"/>
      <c r="AQ39" s="227"/>
      <c r="AR39" s="227"/>
      <c r="AS39" s="225"/>
      <c r="AT39" s="228"/>
      <c r="AU39" s="227"/>
      <c r="AV39" s="227"/>
      <c r="AW39" s="227"/>
      <c r="AX39" s="227"/>
      <c r="AY39" s="227"/>
      <c r="AZ39" s="227"/>
      <c r="BA39" s="227"/>
      <c r="BB39" s="227"/>
      <c r="BC39" s="227"/>
      <c r="BD39" s="227"/>
      <c r="BE39" s="225"/>
      <c r="BF39" s="228"/>
      <c r="BG39" s="227"/>
      <c r="BH39" s="227"/>
      <c r="BI39" s="227"/>
      <c r="BJ39" s="227"/>
      <c r="BK39" s="227"/>
      <c r="BL39" s="227"/>
      <c r="BM39" s="227"/>
      <c r="BN39" s="227"/>
      <c r="BO39" s="227"/>
      <c r="BP39" s="227"/>
      <c r="BQ39" s="225"/>
      <c r="BR39" s="228"/>
      <c r="BS39" s="227"/>
      <c r="BT39" s="227"/>
      <c r="BU39" s="227"/>
      <c r="BV39" s="227"/>
      <c r="BW39" s="227"/>
      <c r="BX39" s="227"/>
      <c r="BY39" s="227"/>
      <c r="BZ39" s="227"/>
      <c r="CA39" s="227"/>
      <c r="CB39" s="227"/>
      <c r="CC39" s="225"/>
      <c r="CD39" s="41" t="s">
        <v>54</v>
      </c>
    </row>
    <row r="40" spans="1:82" ht="15">
      <c r="A40" s="41"/>
      <c r="B40" s="75" t="s">
        <v>80</v>
      </c>
      <c r="C40" s="131" t="s">
        <v>81</v>
      </c>
      <c r="D40" s="132" t="s">
        <v>64</v>
      </c>
      <c r="E40" s="266">
        <v>72</v>
      </c>
      <c r="F40" s="231"/>
      <c r="G40" s="76">
        <f t="shared" si="36"/>
        <v>0</v>
      </c>
      <c r="H40" s="77"/>
      <c r="I40" s="78"/>
      <c r="J40" s="226"/>
      <c r="K40" s="227"/>
      <c r="L40" s="227"/>
      <c r="M40" s="227"/>
      <c r="N40" s="227"/>
      <c r="O40" s="227"/>
      <c r="P40" s="227"/>
      <c r="Q40" s="227"/>
      <c r="R40" s="227"/>
      <c r="S40" s="227"/>
      <c r="T40" s="227"/>
      <c r="U40" s="225"/>
      <c r="V40" s="226"/>
      <c r="W40" s="227"/>
      <c r="X40" s="227"/>
      <c r="Y40" s="227"/>
      <c r="Z40" s="227"/>
      <c r="AA40" s="227"/>
      <c r="AB40" s="227"/>
      <c r="AC40" s="227"/>
      <c r="AD40" s="227"/>
      <c r="AE40" s="227"/>
      <c r="AF40" s="227"/>
      <c r="AG40" s="225"/>
      <c r="AH40" s="228"/>
      <c r="AI40" s="227"/>
      <c r="AJ40" s="227"/>
      <c r="AK40" s="227"/>
      <c r="AL40" s="227"/>
      <c r="AM40" s="227"/>
      <c r="AN40" s="227"/>
      <c r="AO40" s="227"/>
      <c r="AP40" s="227"/>
      <c r="AQ40" s="227"/>
      <c r="AR40" s="227"/>
      <c r="AS40" s="225"/>
      <c r="AT40" s="228"/>
      <c r="AU40" s="227"/>
      <c r="AV40" s="227"/>
      <c r="AW40" s="227"/>
      <c r="AX40" s="227"/>
      <c r="AY40" s="227"/>
      <c r="AZ40" s="227"/>
      <c r="BA40" s="227"/>
      <c r="BB40" s="227"/>
      <c r="BC40" s="227"/>
      <c r="BD40" s="227"/>
      <c r="BE40" s="225"/>
      <c r="BF40" s="228"/>
      <c r="BG40" s="227"/>
      <c r="BH40" s="227"/>
      <c r="BI40" s="227"/>
      <c r="BJ40" s="227"/>
      <c r="BK40" s="227"/>
      <c r="BL40" s="227"/>
      <c r="BM40" s="227"/>
      <c r="BN40" s="227"/>
      <c r="BO40" s="227"/>
      <c r="BP40" s="227"/>
      <c r="BQ40" s="225"/>
      <c r="BR40" s="228"/>
      <c r="BS40" s="227"/>
      <c r="BT40" s="227"/>
      <c r="BU40" s="227"/>
      <c r="BV40" s="227"/>
      <c r="BW40" s="227"/>
      <c r="BX40" s="227"/>
      <c r="BY40" s="227"/>
      <c r="BZ40" s="227"/>
      <c r="CA40" s="227"/>
      <c r="CB40" s="227"/>
      <c r="CC40" s="225"/>
      <c r="CD40" s="41" t="s">
        <v>54</v>
      </c>
    </row>
    <row r="41" spans="1:82" ht="15">
      <c r="A41" s="41"/>
      <c r="B41" s="75" t="s">
        <v>82</v>
      </c>
      <c r="C41" s="131" t="s">
        <v>83</v>
      </c>
      <c r="D41" s="132" t="s">
        <v>64</v>
      </c>
      <c r="E41" s="266">
        <v>72</v>
      </c>
      <c r="F41" s="231"/>
      <c r="G41" s="76">
        <f t="shared" si="36"/>
        <v>0</v>
      </c>
      <c r="H41" s="77"/>
      <c r="I41" s="78"/>
      <c r="J41" s="226"/>
      <c r="K41" s="227"/>
      <c r="L41" s="227"/>
      <c r="M41" s="227"/>
      <c r="N41" s="227"/>
      <c r="O41" s="227"/>
      <c r="P41" s="227"/>
      <c r="Q41" s="227"/>
      <c r="R41" s="227"/>
      <c r="S41" s="227"/>
      <c r="T41" s="227"/>
      <c r="U41" s="225"/>
      <c r="V41" s="226"/>
      <c r="W41" s="227"/>
      <c r="X41" s="227"/>
      <c r="Y41" s="227"/>
      <c r="Z41" s="227"/>
      <c r="AA41" s="227"/>
      <c r="AB41" s="227"/>
      <c r="AC41" s="227"/>
      <c r="AD41" s="227"/>
      <c r="AE41" s="227"/>
      <c r="AF41" s="227"/>
      <c r="AG41" s="225"/>
      <c r="AH41" s="228"/>
      <c r="AI41" s="227"/>
      <c r="AJ41" s="227"/>
      <c r="AK41" s="227"/>
      <c r="AL41" s="227"/>
      <c r="AM41" s="227"/>
      <c r="AN41" s="227"/>
      <c r="AO41" s="227"/>
      <c r="AP41" s="227"/>
      <c r="AQ41" s="227"/>
      <c r="AR41" s="227"/>
      <c r="AS41" s="225"/>
      <c r="AT41" s="228"/>
      <c r="AU41" s="227"/>
      <c r="AV41" s="227"/>
      <c r="AW41" s="227"/>
      <c r="AX41" s="227"/>
      <c r="AY41" s="227"/>
      <c r="AZ41" s="227"/>
      <c r="BA41" s="227"/>
      <c r="BB41" s="227"/>
      <c r="BC41" s="227"/>
      <c r="BD41" s="227"/>
      <c r="BE41" s="225"/>
      <c r="BF41" s="228"/>
      <c r="BG41" s="227"/>
      <c r="BH41" s="227"/>
      <c r="BI41" s="227"/>
      <c r="BJ41" s="227"/>
      <c r="BK41" s="227"/>
      <c r="BL41" s="227"/>
      <c r="BM41" s="227"/>
      <c r="BN41" s="227"/>
      <c r="BO41" s="227"/>
      <c r="BP41" s="227"/>
      <c r="BQ41" s="225"/>
      <c r="BR41" s="228"/>
      <c r="BS41" s="227"/>
      <c r="BT41" s="227"/>
      <c r="BU41" s="227"/>
      <c r="BV41" s="227"/>
      <c r="BW41" s="227"/>
      <c r="BX41" s="227"/>
      <c r="BY41" s="227"/>
      <c r="BZ41" s="227"/>
      <c r="CA41" s="227"/>
      <c r="CB41" s="227"/>
      <c r="CC41" s="225"/>
      <c r="CD41" s="41" t="s">
        <v>54</v>
      </c>
    </row>
    <row r="42" spans="1:82" ht="15">
      <c r="A42" s="41"/>
      <c r="B42" s="75" t="s">
        <v>84</v>
      </c>
      <c r="C42" s="131" t="s">
        <v>85</v>
      </c>
      <c r="D42" s="132" t="s">
        <v>64</v>
      </c>
      <c r="E42" s="266">
        <v>72</v>
      </c>
      <c r="F42" s="231"/>
      <c r="G42" s="76">
        <f t="shared" si="36"/>
        <v>0</v>
      </c>
      <c r="H42" s="77"/>
      <c r="I42" s="78"/>
      <c r="J42" s="226"/>
      <c r="K42" s="227"/>
      <c r="L42" s="227"/>
      <c r="M42" s="227"/>
      <c r="N42" s="227"/>
      <c r="O42" s="227"/>
      <c r="P42" s="227"/>
      <c r="Q42" s="227"/>
      <c r="R42" s="227"/>
      <c r="S42" s="227"/>
      <c r="T42" s="227"/>
      <c r="U42" s="225"/>
      <c r="V42" s="226"/>
      <c r="W42" s="227"/>
      <c r="X42" s="227"/>
      <c r="Y42" s="227"/>
      <c r="Z42" s="227"/>
      <c r="AA42" s="227"/>
      <c r="AB42" s="227"/>
      <c r="AC42" s="227"/>
      <c r="AD42" s="227"/>
      <c r="AE42" s="227"/>
      <c r="AF42" s="227"/>
      <c r="AG42" s="225"/>
      <c r="AH42" s="228"/>
      <c r="AI42" s="227"/>
      <c r="AJ42" s="227"/>
      <c r="AK42" s="227"/>
      <c r="AL42" s="227"/>
      <c r="AM42" s="227"/>
      <c r="AN42" s="227"/>
      <c r="AO42" s="227"/>
      <c r="AP42" s="227"/>
      <c r="AQ42" s="227"/>
      <c r="AR42" s="227"/>
      <c r="AS42" s="225"/>
      <c r="AT42" s="228"/>
      <c r="AU42" s="227"/>
      <c r="AV42" s="227"/>
      <c r="AW42" s="227"/>
      <c r="AX42" s="227"/>
      <c r="AY42" s="227"/>
      <c r="AZ42" s="227"/>
      <c r="BA42" s="227"/>
      <c r="BB42" s="227"/>
      <c r="BC42" s="227"/>
      <c r="BD42" s="227"/>
      <c r="BE42" s="225"/>
      <c r="BF42" s="228"/>
      <c r="BG42" s="227"/>
      <c r="BH42" s="227"/>
      <c r="BI42" s="227"/>
      <c r="BJ42" s="227"/>
      <c r="BK42" s="227"/>
      <c r="BL42" s="227"/>
      <c r="BM42" s="227"/>
      <c r="BN42" s="227"/>
      <c r="BO42" s="227"/>
      <c r="BP42" s="227"/>
      <c r="BQ42" s="225"/>
      <c r="BR42" s="228"/>
      <c r="BS42" s="227"/>
      <c r="BT42" s="227"/>
      <c r="BU42" s="227"/>
      <c r="BV42" s="227"/>
      <c r="BW42" s="227"/>
      <c r="BX42" s="227"/>
      <c r="BY42" s="227"/>
      <c r="BZ42" s="227"/>
      <c r="CA42" s="227"/>
      <c r="CB42" s="227"/>
      <c r="CC42" s="225"/>
      <c r="CD42" s="41" t="s">
        <v>54</v>
      </c>
    </row>
    <row r="43" spans="1:82" ht="15">
      <c r="A43" s="41"/>
      <c r="B43" s="75" t="s">
        <v>86</v>
      </c>
      <c r="C43" s="131" t="s">
        <v>87</v>
      </c>
      <c r="D43" s="132" t="s">
        <v>64</v>
      </c>
      <c r="E43" s="266">
        <v>72</v>
      </c>
      <c r="F43" s="231"/>
      <c r="G43" s="76">
        <f t="shared" si="36"/>
        <v>0</v>
      </c>
      <c r="H43" s="77"/>
      <c r="I43" s="78"/>
      <c r="J43" s="226"/>
      <c r="K43" s="227"/>
      <c r="L43" s="227"/>
      <c r="M43" s="227"/>
      <c r="N43" s="227"/>
      <c r="O43" s="227"/>
      <c r="P43" s="227"/>
      <c r="Q43" s="227"/>
      <c r="R43" s="227"/>
      <c r="S43" s="227"/>
      <c r="T43" s="227"/>
      <c r="U43" s="225"/>
      <c r="V43" s="226"/>
      <c r="W43" s="227"/>
      <c r="X43" s="227"/>
      <c r="Y43" s="227"/>
      <c r="Z43" s="227"/>
      <c r="AA43" s="227"/>
      <c r="AB43" s="227"/>
      <c r="AC43" s="227"/>
      <c r="AD43" s="227"/>
      <c r="AE43" s="227"/>
      <c r="AF43" s="227"/>
      <c r="AG43" s="225"/>
      <c r="AH43" s="228"/>
      <c r="AI43" s="227"/>
      <c r="AJ43" s="227"/>
      <c r="AK43" s="227"/>
      <c r="AL43" s="227"/>
      <c r="AM43" s="227"/>
      <c r="AN43" s="227"/>
      <c r="AO43" s="227"/>
      <c r="AP43" s="227"/>
      <c r="AQ43" s="227"/>
      <c r="AR43" s="227"/>
      <c r="AS43" s="225"/>
      <c r="AT43" s="228"/>
      <c r="AU43" s="227"/>
      <c r="AV43" s="227"/>
      <c r="AW43" s="227"/>
      <c r="AX43" s="227"/>
      <c r="AY43" s="227"/>
      <c r="AZ43" s="227"/>
      <c r="BA43" s="227"/>
      <c r="BB43" s="227"/>
      <c r="BC43" s="227"/>
      <c r="BD43" s="227"/>
      <c r="BE43" s="225"/>
      <c r="BF43" s="228"/>
      <c r="BG43" s="227"/>
      <c r="BH43" s="227"/>
      <c r="BI43" s="227"/>
      <c r="BJ43" s="227"/>
      <c r="BK43" s="227"/>
      <c r="BL43" s="227"/>
      <c r="BM43" s="227"/>
      <c r="BN43" s="227"/>
      <c r="BO43" s="227"/>
      <c r="BP43" s="227"/>
      <c r="BQ43" s="225"/>
      <c r="BR43" s="228"/>
      <c r="BS43" s="227"/>
      <c r="BT43" s="227"/>
      <c r="BU43" s="227"/>
      <c r="BV43" s="227"/>
      <c r="BW43" s="227"/>
      <c r="BX43" s="227"/>
      <c r="BY43" s="227"/>
      <c r="BZ43" s="227"/>
      <c r="CA43" s="227"/>
      <c r="CB43" s="227"/>
      <c r="CC43" s="225"/>
      <c r="CD43" s="41" t="s">
        <v>54</v>
      </c>
    </row>
    <row r="44" spans="1:82" ht="15">
      <c r="A44" s="41"/>
      <c r="B44" s="75" t="s">
        <v>88</v>
      </c>
      <c r="C44" s="131" t="s">
        <v>89</v>
      </c>
      <c r="D44" s="132" t="s">
        <v>64</v>
      </c>
      <c r="E44" s="266">
        <v>72</v>
      </c>
      <c r="F44" s="231"/>
      <c r="G44" s="76">
        <f t="shared" si="36"/>
        <v>0</v>
      </c>
      <c r="H44" s="77"/>
      <c r="I44" s="78"/>
      <c r="J44" s="226"/>
      <c r="K44" s="227"/>
      <c r="L44" s="227"/>
      <c r="M44" s="227"/>
      <c r="N44" s="227"/>
      <c r="O44" s="227"/>
      <c r="P44" s="227"/>
      <c r="Q44" s="227"/>
      <c r="R44" s="227"/>
      <c r="S44" s="227"/>
      <c r="T44" s="227"/>
      <c r="U44" s="225"/>
      <c r="V44" s="226"/>
      <c r="W44" s="227"/>
      <c r="X44" s="227"/>
      <c r="Y44" s="227"/>
      <c r="Z44" s="227"/>
      <c r="AA44" s="227"/>
      <c r="AB44" s="227"/>
      <c r="AC44" s="227"/>
      <c r="AD44" s="227"/>
      <c r="AE44" s="227"/>
      <c r="AF44" s="227"/>
      <c r="AG44" s="225"/>
      <c r="AH44" s="228"/>
      <c r="AI44" s="227"/>
      <c r="AJ44" s="227"/>
      <c r="AK44" s="227"/>
      <c r="AL44" s="227"/>
      <c r="AM44" s="227"/>
      <c r="AN44" s="227"/>
      <c r="AO44" s="227"/>
      <c r="AP44" s="227"/>
      <c r="AQ44" s="227"/>
      <c r="AR44" s="227"/>
      <c r="AS44" s="225"/>
      <c r="AT44" s="228"/>
      <c r="AU44" s="227"/>
      <c r="AV44" s="227"/>
      <c r="AW44" s="227"/>
      <c r="AX44" s="227"/>
      <c r="AY44" s="227"/>
      <c r="AZ44" s="227"/>
      <c r="BA44" s="227"/>
      <c r="BB44" s="227"/>
      <c r="BC44" s="227"/>
      <c r="BD44" s="227"/>
      <c r="BE44" s="225"/>
      <c r="BF44" s="228"/>
      <c r="BG44" s="227"/>
      <c r="BH44" s="227"/>
      <c r="BI44" s="227"/>
      <c r="BJ44" s="227"/>
      <c r="BK44" s="227"/>
      <c r="BL44" s="227"/>
      <c r="BM44" s="227"/>
      <c r="BN44" s="227"/>
      <c r="BO44" s="227"/>
      <c r="BP44" s="227"/>
      <c r="BQ44" s="225"/>
      <c r="BR44" s="228"/>
      <c r="BS44" s="227"/>
      <c r="BT44" s="227"/>
      <c r="BU44" s="227"/>
      <c r="BV44" s="227"/>
      <c r="BW44" s="227"/>
      <c r="BX44" s="227"/>
      <c r="BY44" s="227"/>
      <c r="BZ44" s="227"/>
      <c r="CA44" s="227"/>
      <c r="CB44" s="227"/>
      <c r="CC44" s="225"/>
      <c r="CD44" s="41" t="s">
        <v>54</v>
      </c>
    </row>
    <row r="45" spans="1:82" ht="15">
      <c r="A45" s="41"/>
      <c r="B45" s="75" t="s">
        <v>90</v>
      </c>
      <c r="C45" s="131" t="s">
        <v>91</v>
      </c>
      <c r="D45" s="132" t="s">
        <v>92</v>
      </c>
      <c r="E45" s="266">
        <v>1</v>
      </c>
      <c r="F45" s="223"/>
      <c r="G45" s="76">
        <f>+E45*F45</f>
        <v>0</v>
      </c>
      <c r="H45" s="77"/>
      <c r="I45" s="78"/>
      <c r="J45" s="77"/>
      <c r="K45" s="79"/>
      <c r="L45" s="79"/>
      <c r="M45" s="79"/>
      <c r="N45" s="79"/>
      <c r="O45" s="79"/>
      <c r="P45" s="79"/>
      <c r="Q45" s="79"/>
      <c r="R45" s="79"/>
      <c r="S45" s="79"/>
      <c r="T45" s="79"/>
      <c r="U45" s="78"/>
      <c r="V45" s="77"/>
      <c r="W45" s="79"/>
      <c r="X45" s="79"/>
      <c r="Y45" s="79"/>
      <c r="Z45" s="79"/>
      <c r="AA45" s="79"/>
      <c r="AB45" s="79"/>
      <c r="AC45" s="79"/>
      <c r="AD45" s="79"/>
      <c r="AE45" s="79"/>
      <c r="AF45" s="79"/>
      <c r="AG45" s="78"/>
      <c r="AH45" s="80"/>
      <c r="AI45" s="79"/>
      <c r="AJ45" s="79"/>
      <c r="AK45" s="79"/>
      <c r="AL45" s="79"/>
      <c r="AM45" s="79"/>
      <c r="AN45" s="79"/>
      <c r="AO45" s="79"/>
      <c r="AP45" s="79"/>
      <c r="AQ45" s="79"/>
      <c r="AR45" s="79"/>
      <c r="AS45" s="78"/>
      <c r="AT45" s="80"/>
      <c r="AU45" s="79"/>
      <c r="AV45" s="79"/>
      <c r="AW45" s="79"/>
      <c r="AX45" s="79"/>
      <c r="AY45" s="79"/>
      <c r="AZ45" s="79"/>
      <c r="BA45" s="79"/>
      <c r="BB45" s="79"/>
      <c r="BC45" s="79"/>
      <c r="BD45" s="79"/>
      <c r="BE45" s="78"/>
      <c r="BF45" s="80"/>
      <c r="BG45" s="79"/>
      <c r="BH45" s="79"/>
      <c r="BI45" s="79"/>
      <c r="BJ45" s="79"/>
      <c r="BK45" s="79"/>
      <c r="BL45" s="79"/>
      <c r="BM45" s="79"/>
      <c r="BN45" s="79"/>
      <c r="BO45" s="79"/>
      <c r="BP45" s="79"/>
      <c r="BQ45" s="78"/>
      <c r="BR45" s="80"/>
      <c r="BS45" s="79"/>
      <c r="BT45" s="79"/>
      <c r="BU45" s="79"/>
      <c r="BV45" s="79"/>
      <c r="BW45" s="79"/>
      <c r="BX45" s="79"/>
      <c r="BY45" s="79"/>
      <c r="BZ45" s="79"/>
      <c r="CA45" s="79"/>
      <c r="CB45" s="79"/>
      <c r="CC45" s="239">
        <f>G45-SUM(J45:CB45)</f>
        <v>0</v>
      </c>
      <c r="CD45" s="41" t="s">
        <v>54</v>
      </c>
    </row>
    <row r="46" spans="1:82" ht="15">
      <c r="A46" s="41"/>
      <c r="B46" s="75" t="s">
        <v>93</v>
      </c>
      <c r="C46" s="131" t="s">
        <v>94</v>
      </c>
      <c r="D46" s="132" t="s">
        <v>92</v>
      </c>
      <c r="E46" s="266">
        <v>1</v>
      </c>
      <c r="F46" s="223"/>
      <c r="G46" s="76">
        <f>+E46*F46</f>
        <v>0</v>
      </c>
      <c r="H46" s="77"/>
      <c r="I46" s="78"/>
      <c r="J46" s="77"/>
      <c r="K46" s="79"/>
      <c r="L46" s="79"/>
      <c r="M46" s="79"/>
      <c r="N46" s="79"/>
      <c r="O46" s="79"/>
      <c r="P46" s="79"/>
      <c r="Q46" s="79"/>
      <c r="R46" s="79"/>
      <c r="S46" s="79"/>
      <c r="T46" s="79"/>
      <c r="U46" s="78">
        <f>G46/6</f>
        <v>0</v>
      </c>
      <c r="V46" s="77"/>
      <c r="W46" s="79"/>
      <c r="X46" s="79"/>
      <c r="Y46" s="79"/>
      <c r="Z46" s="79"/>
      <c r="AA46" s="79"/>
      <c r="AB46" s="79"/>
      <c r="AC46" s="79"/>
      <c r="AD46" s="79"/>
      <c r="AE46" s="79"/>
      <c r="AF46" s="79"/>
      <c r="AG46" s="78">
        <f>G46/6</f>
        <v>0</v>
      </c>
      <c r="AH46" s="80"/>
      <c r="AI46" s="79"/>
      <c r="AJ46" s="79"/>
      <c r="AK46" s="79"/>
      <c r="AL46" s="79"/>
      <c r="AM46" s="79"/>
      <c r="AN46" s="79"/>
      <c r="AO46" s="79"/>
      <c r="AP46" s="79"/>
      <c r="AQ46" s="79"/>
      <c r="AR46" s="79"/>
      <c r="AS46" s="78">
        <f>G46/6</f>
        <v>0</v>
      </c>
      <c r="AT46" s="80"/>
      <c r="AU46" s="79"/>
      <c r="AV46" s="79"/>
      <c r="AW46" s="79"/>
      <c r="AX46" s="79"/>
      <c r="AY46" s="79"/>
      <c r="AZ46" s="79"/>
      <c r="BA46" s="79"/>
      <c r="BB46" s="79"/>
      <c r="BC46" s="79"/>
      <c r="BD46" s="79"/>
      <c r="BE46" s="78">
        <f>G46/6</f>
        <v>0</v>
      </c>
      <c r="BF46" s="80"/>
      <c r="BG46" s="79"/>
      <c r="BH46" s="79"/>
      <c r="BI46" s="79"/>
      <c r="BJ46" s="79"/>
      <c r="BK46" s="79"/>
      <c r="BL46" s="79"/>
      <c r="BM46" s="79"/>
      <c r="BN46" s="79"/>
      <c r="BO46" s="79"/>
      <c r="BP46" s="79"/>
      <c r="BQ46" s="78">
        <f>G46/6</f>
        <v>0</v>
      </c>
      <c r="BR46" s="80"/>
      <c r="BS46" s="79"/>
      <c r="BT46" s="79"/>
      <c r="BU46" s="79"/>
      <c r="BV46" s="79"/>
      <c r="BW46" s="79"/>
      <c r="BX46" s="79"/>
      <c r="BY46" s="79"/>
      <c r="BZ46" s="79"/>
      <c r="CA46" s="79"/>
      <c r="CB46" s="79"/>
      <c r="CC46" s="78">
        <f>G46-SUM(J46:CB46)</f>
        <v>0</v>
      </c>
      <c r="CD46" s="41" t="s">
        <v>54</v>
      </c>
    </row>
    <row r="47" spans="1:82" ht="15">
      <c r="A47" s="41"/>
      <c r="B47" s="75" t="s">
        <v>95</v>
      </c>
      <c r="C47" s="131" t="s">
        <v>96</v>
      </c>
      <c r="D47" s="132" t="s">
        <v>64</v>
      </c>
      <c r="E47" s="266">
        <v>72</v>
      </c>
      <c r="F47" s="231"/>
      <c r="G47" s="76">
        <f t="shared" si="36"/>
        <v>0</v>
      </c>
      <c r="H47" s="77"/>
      <c r="I47" s="78"/>
      <c r="J47" s="226"/>
      <c r="K47" s="227"/>
      <c r="L47" s="227"/>
      <c r="M47" s="227"/>
      <c r="N47" s="227"/>
      <c r="O47" s="227"/>
      <c r="P47" s="227"/>
      <c r="Q47" s="227"/>
      <c r="R47" s="227"/>
      <c r="S47" s="227"/>
      <c r="T47" s="227"/>
      <c r="U47" s="225"/>
      <c r="V47" s="226"/>
      <c r="W47" s="227"/>
      <c r="X47" s="227"/>
      <c r="Y47" s="227"/>
      <c r="Z47" s="227"/>
      <c r="AA47" s="227"/>
      <c r="AB47" s="227"/>
      <c r="AC47" s="227"/>
      <c r="AD47" s="227"/>
      <c r="AE47" s="227"/>
      <c r="AF47" s="227"/>
      <c r="AG47" s="225"/>
      <c r="AH47" s="228"/>
      <c r="AI47" s="227"/>
      <c r="AJ47" s="227"/>
      <c r="AK47" s="227"/>
      <c r="AL47" s="227"/>
      <c r="AM47" s="227"/>
      <c r="AN47" s="227"/>
      <c r="AO47" s="227"/>
      <c r="AP47" s="227"/>
      <c r="AQ47" s="227"/>
      <c r="AR47" s="227"/>
      <c r="AS47" s="225"/>
      <c r="AT47" s="228"/>
      <c r="AU47" s="227"/>
      <c r="AV47" s="227"/>
      <c r="AW47" s="227"/>
      <c r="AX47" s="227"/>
      <c r="AY47" s="227"/>
      <c r="AZ47" s="227"/>
      <c r="BA47" s="227"/>
      <c r="BB47" s="227"/>
      <c r="BC47" s="227"/>
      <c r="BD47" s="227"/>
      <c r="BE47" s="225"/>
      <c r="BF47" s="228"/>
      <c r="BG47" s="227"/>
      <c r="BH47" s="227"/>
      <c r="BI47" s="227"/>
      <c r="BJ47" s="227"/>
      <c r="BK47" s="227"/>
      <c r="BL47" s="227"/>
      <c r="BM47" s="227"/>
      <c r="BN47" s="227"/>
      <c r="BO47" s="227"/>
      <c r="BP47" s="227"/>
      <c r="BQ47" s="225"/>
      <c r="BR47" s="228"/>
      <c r="BS47" s="227"/>
      <c r="BT47" s="227"/>
      <c r="BU47" s="227"/>
      <c r="BV47" s="227"/>
      <c r="BW47" s="227"/>
      <c r="BX47" s="227"/>
      <c r="BY47" s="227"/>
      <c r="BZ47" s="227"/>
      <c r="CA47" s="227"/>
      <c r="CB47" s="227"/>
      <c r="CC47" s="225"/>
      <c r="CD47" s="41" t="s">
        <v>54</v>
      </c>
    </row>
    <row r="48" spans="1:82" ht="15">
      <c r="A48" s="41"/>
      <c r="B48" s="75" t="s">
        <v>97</v>
      </c>
      <c r="C48" s="131" t="s">
        <v>98</v>
      </c>
      <c r="D48" s="132" t="s">
        <v>64</v>
      </c>
      <c r="E48" s="266">
        <v>72</v>
      </c>
      <c r="F48" s="231"/>
      <c r="G48" s="76">
        <f t="shared" si="36"/>
        <v>0</v>
      </c>
      <c r="H48" s="77"/>
      <c r="I48" s="78"/>
      <c r="J48" s="226"/>
      <c r="K48" s="227"/>
      <c r="L48" s="227"/>
      <c r="M48" s="227"/>
      <c r="N48" s="227"/>
      <c r="O48" s="227"/>
      <c r="P48" s="227"/>
      <c r="Q48" s="227"/>
      <c r="R48" s="227"/>
      <c r="S48" s="227"/>
      <c r="T48" s="227"/>
      <c r="U48" s="225"/>
      <c r="V48" s="226"/>
      <c r="W48" s="227"/>
      <c r="X48" s="227"/>
      <c r="Y48" s="227"/>
      <c r="Z48" s="227"/>
      <c r="AA48" s="227"/>
      <c r="AB48" s="227"/>
      <c r="AC48" s="227"/>
      <c r="AD48" s="227"/>
      <c r="AE48" s="227"/>
      <c r="AF48" s="227"/>
      <c r="AG48" s="225"/>
      <c r="AH48" s="228"/>
      <c r="AI48" s="227"/>
      <c r="AJ48" s="227"/>
      <c r="AK48" s="227"/>
      <c r="AL48" s="227"/>
      <c r="AM48" s="227"/>
      <c r="AN48" s="227"/>
      <c r="AO48" s="227"/>
      <c r="AP48" s="227"/>
      <c r="AQ48" s="227"/>
      <c r="AR48" s="227"/>
      <c r="AS48" s="225"/>
      <c r="AT48" s="228"/>
      <c r="AU48" s="227"/>
      <c r="AV48" s="227"/>
      <c r="AW48" s="227"/>
      <c r="AX48" s="227"/>
      <c r="AY48" s="227"/>
      <c r="AZ48" s="227"/>
      <c r="BA48" s="227"/>
      <c r="BB48" s="227"/>
      <c r="BC48" s="227"/>
      <c r="BD48" s="227"/>
      <c r="BE48" s="225"/>
      <c r="BF48" s="228"/>
      <c r="BG48" s="227"/>
      <c r="BH48" s="227"/>
      <c r="BI48" s="227"/>
      <c r="BJ48" s="227"/>
      <c r="BK48" s="227"/>
      <c r="BL48" s="227"/>
      <c r="BM48" s="227"/>
      <c r="BN48" s="227"/>
      <c r="BO48" s="227"/>
      <c r="BP48" s="227"/>
      <c r="BQ48" s="225"/>
      <c r="BR48" s="228"/>
      <c r="BS48" s="227"/>
      <c r="BT48" s="227"/>
      <c r="BU48" s="227"/>
      <c r="BV48" s="227"/>
      <c r="BW48" s="227"/>
      <c r="BX48" s="227"/>
      <c r="BY48" s="227"/>
      <c r="BZ48" s="227"/>
      <c r="CA48" s="227"/>
      <c r="CB48" s="227"/>
      <c r="CC48" s="225"/>
      <c r="CD48" s="41" t="s">
        <v>54</v>
      </c>
    </row>
    <row r="49" spans="1:82" ht="15">
      <c r="A49" s="41"/>
      <c r="B49" s="75" t="s">
        <v>99</v>
      </c>
      <c r="C49" s="131" t="s">
        <v>100</v>
      </c>
      <c r="D49" s="132" t="s">
        <v>64</v>
      </c>
      <c r="E49" s="266">
        <v>72</v>
      </c>
      <c r="F49" s="231"/>
      <c r="G49" s="76">
        <f t="shared" si="36"/>
        <v>0</v>
      </c>
      <c r="H49" s="77"/>
      <c r="I49" s="78"/>
      <c r="J49" s="226"/>
      <c r="K49" s="227"/>
      <c r="L49" s="227"/>
      <c r="M49" s="227"/>
      <c r="N49" s="227"/>
      <c r="O49" s="227"/>
      <c r="P49" s="227"/>
      <c r="Q49" s="227"/>
      <c r="R49" s="227"/>
      <c r="S49" s="227"/>
      <c r="T49" s="227"/>
      <c r="U49" s="225"/>
      <c r="V49" s="226"/>
      <c r="W49" s="227"/>
      <c r="X49" s="227"/>
      <c r="Y49" s="227"/>
      <c r="Z49" s="227"/>
      <c r="AA49" s="227"/>
      <c r="AB49" s="227"/>
      <c r="AC49" s="227"/>
      <c r="AD49" s="227"/>
      <c r="AE49" s="227"/>
      <c r="AF49" s="227"/>
      <c r="AG49" s="225"/>
      <c r="AH49" s="228"/>
      <c r="AI49" s="227"/>
      <c r="AJ49" s="227"/>
      <c r="AK49" s="227"/>
      <c r="AL49" s="227"/>
      <c r="AM49" s="227"/>
      <c r="AN49" s="227"/>
      <c r="AO49" s="227"/>
      <c r="AP49" s="227"/>
      <c r="AQ49" s="227"/>
      <c r="AR49" s="227"/>
      <c r="AS49" s="225"/>
      <c r="AT49" s="228"/>
      <c r="AU49" s="227"/>
      <c r="AV49" s="227"/>
      <c r="AW49" s="227"/>
      <c r="AX49" s="227"/>
      <c r="AY49" s="227"/>
      <c r="AZ49" s="227"/>
      <c r="BA49" s="227"/>
      <c r="BB49" s="227"/>
      <c r="BC49" s="227"/>
      <c r="BD49" s="227"/>
      <c r="BE49" s="225"/>
      <c r="BF49" s="228"/>
      <c r="BG49" s="227"/>
      <c r="BH49" s="227"/>
      <c r="BI49" s="227"/>
      <c r="BJ49" s="227"/>
      <c r="BK49" s="227"/>
      <c r="BL49" s="227"/>
      <c r="BM49" s="227"/>
      <c r="BN49" s="227"/>
      <c r="BO49" s="227"/>
      <c r="BP49" s="227"/>
      <c r="BQ49" s="225"/>
      <c r="BR49" s="228"/>
      <c r="BS49" s="227"/>
      <c r="BT49" s="227"/>
      <c r="BU49" s="227"/>
      <c r="BV49" s="227"/>
      <c r="BW49" s="227"/>
      <c r="BX49" s="227"/>
      <c r="BY49" s="227"/>
      <c r="BZ49" s="227"/>
      <c r="CA49" s="227"/>
      <c r="CB49" s="227"/>
      <c r="CC49" s="225"/>
      <c r="CD49" s="41" t="s">
        <v>54</v>
      </c>
    </row>
    <row r="50" spans="1:82" ht="15">
      <c r="A50" s="41"/>
      <c r="B50" s="75" t="s">
        <v>101</v>
      </c>
      <c r="C50" s="131" t="s">
        <v>102</v>
      </c>
      <c r="D50" s="132"/>
      <c r="E50" s="266"/>
      <c r="F50" s="231"/>
      <c r="G50" s="76"/>
      <c r="H50" s="77"/>
      <c r="I50" s="78"/>
      <c r="J50" s="77"/>
      <c r="K50" s="79"/>
      <c r="L50" s="79"/>
      <c r="M50" s="79"/>
      <c r="N50" s="79"/>
      <c r="O50" s="79"/>
      <c r="P50" s="79"/>
      <c r="Q50" s="79"/>
      <c r="R50" s="79"/>
      <c r="S50" s="79"/>
      <c r="T50" s="79"/>
      <c r="U50" s="78"/>
      <c r="V50" s="77"/>
      <c r="W50" s="79"/>
      <c r="X50" s="79"/>
      <c r="Y50" s="79"/>
      <c r="Z50" s="79"/>
      <c r="AA50" s="79"/>
      <c r="AB50" s="79"/>
      <c r="AC50" s="79"/>
      <c r="AD50" s="79"/>
      <c r="AE50" s="79"/>
      <c r="AF50" s="79"/>
      <c r="AG50" s="78"/>
      <c r="AH50" s="80"/>
      <c r="AI50" s="79"/>
      <c r="AJ50" s="79"/>
      <c r="AK50" s="79"/>
      <c r="AL50" s="79"/>
      <c r="AM50" s="79"/>
      <c r="AN50" s="79"/>
      <c r="AO50" s="79"/>
      <c r="AP50" s="79"/>
      <c r="AQ50" s="79"/>
      <c r="AR50" s="79"/>
      <c r="AS50" s="78"/>
      <c r="AT50" s="80"/>
      <c r="AU50" s="79"/>
      <c r="AV50" s="79"/>
      <c r="AW50" s="79"/>
      <c r="AX50" s="79"/>
      <c r="AY50" s="79"/>
      <c r="AZ50" s="79"/>
      <c r="BA50" s="79"/>
      <c r="BB50" s="79"/>
      <c r="BC50" s="79"/>
      <c r="BD50" s="79"/>
      <c r="BE50" s="78"/>
      <c r="BF50" s="80"/>
      <c r="BG50" s="79"/>
      <c r="BH50" s="79"/>
      <c r="BI50" s="79"/>
      <c r="BJ50" s="79"/>
      <c r="BK50" s="79"/>
      <c r="BL50" s="79"/>
      <c r="BM50" s="79"/>
      <c r="BN50" s="79"/>
      <c r="BO50" s="79"/>
      <c r="BP50" s="79"/>
      <c r="BQ50" s="78"/>
      <c r="BR50" s="80"/>
      <c r="BS50" s="79"/>
      <c r="BT50" s="79"/>
      <c r="BU50" s="79"/>
      <c r="BV50" s="79"/>
      <c r="BW50" s="79"/>
      <c r="BX50" s="79"/>
      <c r="BY50" s="79"/>
      <c r="BZ50" s="79"/>
      <c r="CA50" s="79"/>
      <c r="CB50" s="79"/>
      <c r="CC50" s="78"/>
      <c r="CD50" s="41" t="s">
        <v>54</v>
      </c>
    </row>
    <row r="51" spans="1:82" ht="15">
      <c r="A51" s="41"/>
      <c r="B51" s="75" t="s">
        <v>103</v>
      </c>
      <c r="C51" s="131" t="s">
        <v>104</v>
      </c>
      <c r="D51" s="132" t="s">
        <v>64</v>
      </c>
      <c r="E51" s="266">
        <v>12</v>
      </c>
      <c r="F51" s="231"/>
      <c r="G51" s="76">
        <f t="shared" si="36"/>
        <v>0</v>
      </c>
      <c r="H51" s="77"/>
      <c r="I51" s="78"/>
      <c r="J51" s="226"/>
      <c r="K51" s="227"/>
      <c r="L51" s="227"/>
      <c r="M51" s="227"/>
      <c r="N51" s="227"/>
      <c r="O51" s="227"/>
      <c r="P51" s="227"/>
      <c r="Q51" s="227"/>
      <c r="R51" s="227"/>
      <c r="S51" s="227"/>
      <c r="T51" s="227"/>
      <c r="U51" s="225"/>
      <c r="V51" s="77"/>
      <c r="W51" s="79"/>
      <c r="X51" s="79"/>
      <c r="Y51" s="79"/>
      <c r="Z51" s="79"/>
      <c r="AA51" s="79"/>
      <c r="AB51" s="79"/>
      <c r="AC51" s="79"/>
      <c r="AD51" s="79"/>
      <c r="AE51" s="79"/>
      <c r="AF51" s="79"/>
      <c r="AG51" s="78"/>
      <c r="AH51" s="80"/>
      <c r="AI51" s="79"/>
      <c r="AJ51" s="79"/>
      <c r="AK51" s="79"/>
      <c r="AL51" s="79"/>
      <c r="AM51" s="79"/>
      <c r="AN51" s="79"/>
      <c r="AO51" s="79"/>
      <c r="AP51" s="79"/>
      <c r="AQ51" s="79"/>
      <c r="AR51" s="79"/>
      <c r="AS51" s="78"/>
      <c r="AT51" s="80"/>
      <c r="AU51" s="79"/>
      <c r="AV51" s="79"/>
      <c r="AW51" s="79"/>
      <c r="AX51" s="79"/>
      <c r="AY51" s="79"/>
      <c r="AZ51" s="79"/>
      <c r="BA51" s="79"/>
      <c r="BB51" s="79"/>
      <c r="BC51" s="79"/>
      <c r="BD51" s="79"/>
      <c r="BE51" s="78"/>
      <c r="BF51" s="80"/>
      <c r="BG51" s="79"/>
      <c r="BH51" s="79"/>
      <c r="BI51" s="79"/>
      <c r="BJ51" s="79"/>
      <c r="BK51" s="79"/>
      <c r="BL51" s="79"/>
      <c r="BM51" s="79"/>
      <c r="BN51" s="79"/>
      <c r="BO51" s="79"/>
      <c r="BP51" s="79"/>
      <c r="BQ51" s="78"/>
      <c r="BR51" s="80"/>
      <c r="BS51" s="79"/>
      <c r="BT51" s="79"/>
      <c r="BU51" s="79"/>
      <c r="BV51" s="79"/>
      <c r="BW51" s="79"/>
      <c r="BX51" s="79"/>
      <c r="BY51" s="79"/>
      <c r="BZ51" s="79"/>
      <c r="CA51" s="79"/>
      <c r="CB51" s="79"/>
      <c r="CC51" s="78"/>
      <c r="CD51" s="41" t="s">
        <v>54</v>
      </c>
    </row>
    <row r="52" spans="1:82" ht="15">
      <c r="A52" s="41"/>
      <c r="B52" s="75" t="s">
        <v>105</v>
      </c>
      <c r="C52" s="131" t="s">
        <v>106</v>
      </c>
      <c r="D52" s="132" t="s">
        <v>64</v>
      </c>
      <c r="E52" s="266">
        <v>60</v>
      </c>
      <c r="F52" s="231"/>
      <c r="G52" s="76">
        <f t="shared" si="36"/>
        <v>0</v>
      </c>
      <c r="H52" s="77"/>
      <c r="I52" s="78"/>
      <c r="J52" s="77"/>
      <c r="K52" s="79"/>
      <c r="L52" s="79"/>
      <c r="M52" s="79"/>
      <c r="N52" s="79"/>
      <c r="O52" s="79"/>
      <c r="P52" s="79"/>
      <c r="Q52" s="79"/>
      <c r="R52" s="79"/>
      <c r="S52" s="79"/>
      <c r="T52" s="79"/>
      <c r="U52" s="78"/>
      <c r="V52" s="226"/>
      <c r="W52" s="227"/>
      <c r="X52" s="227"/>
      <c r="Y52" s="227"/>
      <c r="Z52" s="227"/>
      <c r="AA52" s="227"/>
      <c r="AB52" s="227"/>
      <c r="AC52" s="227"/>
      <c r="AD52" s="227"/>
      <c r="AE52" s="227"/>
      <c r="AF52" s="227"/>
      <c r="AG52" s="225"/>
      <c r="AH52" s="228"/>
      <c r="AI52" s="227"/>
      <c r="AJ52" s="227"/>
      <c r="AK52" s="227"/>
      <c r="AL52" s="227"/>
      <c r="AM52" s="227"/>
      <c r="AN52" s="227"/>
      <c r="AO52" s="227"/>
      <c r="AP52" s="227"/>
      <c r="AQ52" s="227"/>
      <c r="AR52" s="227"/>
      <c r="AS52" s="225"/>
      <c r="AT52" s="228"/>
      <c r="AU52" s="227"/>
      <c r="AV52" s="227"/>
      <c r="AW52" s="227"/>
      <c r="AX52" s="227"/>
      <c r="AY52" s="227"/>
      <c r="AZ52" s="227"/>
      <c r="BA52" s="227"/>
      <c r="BB52" s="227"/>
      <c r="BC52" s="227"/>
      <c r="BD52" s="227"/>
      <c r="BE52" s="225"/>
      <c r="BF52" s="228"/>
      <c r="BG52" s="227"/>
      <c r="BH52" s="227"/>
      <c r="BI52" s="227"/>
      <c r="BJ52" s="227"/>
      <c r="BK52" s="227"/>
      <c r="BL52" s="227"/>
      <c r="BM52" s="227"/>
      <c r="BN52" s="227"/>
      <c r="BO52" s="227"/>
      <c r="BP52" s="227"/>
      <c r="BQ52" s="225"/>
      <c r="BR52" s="228"/>
      <c r="BS52" s="227"/>
      <c r="BT52" s="227"/>
      <c r="BU52" s="227"/>
      <c r="BV52" s="227"/>
      <c r="BW52" s="227"/>
      <c r="BX52" s="227"/>
      <c r="BY52" s="227"/>
      <c r="BZ52" s="227"/>
      <c r="CA52" s="227"/>
      <c r="CB52" s="227"/>
      <c r="CC52" s="225"/>
      <c r="CD52" s="41" t="s">
        <v>54</v>
      </c>
    </row>
    <row r="53" spans="1:82" ht="15">
      <c r="A53" s="41"/>
      <c r="B53" s="75" t="s">
        <v>107</v>
      </c>
      <c r="C53" s="131" t="s">
        <v>108</v>
      </c>
      <c r="D53" s="132" t="s">
        <v>64</v>
      </c>
      <c r="E53" s="266">
        <v>72</v>
      </c>
      <c r="F53" s="231"/>
      <c r="G53" s="76">
        <f t="shared" ref="G53" si="37">+SUM(H53:CC53)</f>
        <v>0</v>
      </c>
      <c r="H53" s="77"/>
      <c r="I53" s="78"/>
      <c r="J53" s="226"/>
      <c r="K53" s="227"/>
      <c r="L53" s="227"/>
      <c r="M53" s="227"/>
      <c r="N53" s="227"/>
      <c r="O53" s="227"/>
      <c r="P53" s="227"/>
      <c r="Q53" s="227"/>
      <c r="R53" s="227"/>
      <c r="S53" s="227"/>
      <c r="T53" s="227"/>
      <c r="U53" s="225"/>
      <c r="V53" s="226"/>
      <c r="W53" s="227"/>
      <c r="X53" s="227"/>
      <c r="Y53" s="227"/>
      <c r="Z53" s="227"/>
      <c r="AA53" s="227"/>
      <c r="AB53" s="227"/>
      <c r="AC53" s="227"/>
      <c r="AD53" s="227"/>
      <c r="AE53" s="227"/>
      <c r="AF53" s="227"/>
      <c r="AG53" s="225"/>
      <c r="AH53" s="228"/>
      <c r="AI53" s="227"/>
      <c r="AJ53" s="227"/>
      <c r="AK53" s="227"/>
      <c r="AL53" s="227"/>
      <c r="AM53" s="227"/>
      <c r="AN53" s="227"/>
      <c r="AO53" s="227"/>
      <c r="AP53" s="227"/>
      <c r="AQ53" s="227"/>
      <c r="AR53" s="227"/>
      <c r="AS53" s="225"/>
      <c r="AT53" s="228"/>
      <c r="AU53" s="227"/>
      <c r="AV53" s="227"/>
      <c r="AW53" s="227"/>
      <c r="AX53" s="227"/>
      <c r="AY53" s="227"/>
      <c r="AZ53" s="227"/>
      <c r="BA53" s="227"/>
      <c r="BB53" s="227"/>
      <c r="BC53" s="227"/>
      <c r="BD53" s="227"/>
      <c r="BE53" s="225"/>
      <c r="BF53" s="228"/>
      <c r="BG53" s="227"/>
      <c r="BH53" s="227"/>
      <c r="BI53" s="227"/>
      <c r="BJ53" s="227"/>
      <c r="BK53" s="227"/>
      <c r="BL53" s="227"/>
      <c r="BM53" s="227"/>
      <c r="BN53" s="227"/>
      <c r="BO53" s="227"/>
      <c r="BP53" s="227"/>
      <c r="BQ53" s="225"/>
      <c r="BR53" s="228"/>
      <c r="BS53" s="227"/>
      <c r="BT53" s="227"/>
      <c r="BU53" s="227"/>
      <c r="BV53" s="227"/>
      <c r="BW53" s="227"/>
      <c r="BX53" s="227"/>
      <c r="BY53" s="227"/>
      <c r="BZ53" s="227"/>
      <c r="CA53" s="227"/>
      <c r="CB53" s="227"/>
      <c r="CC53" s="225"/>
      <c r="CD53" s="41" t="s">
        <v>54</v>
      </c>
    </row>
    <row r="54" spans="1:82" ht="15">
      <c r="A54" s="41"/>
      <c r="B54" s="123" t="s">
        <v>109</v>
      </c>
      <c r="C54" s="124" t="s">
        <v>110</v>
      </c>
      <c r="D54" s="125"/>
      <c r="E54" s="328"/>
      <c r="F54" s="260"/>
      <c r="G54" s="126">
        <f>SUM(G55:G91)</f>
        <v>0</v>
      </c>
      <c r="H54" s="127">
        <f>SUM(H55:H91)</f>
        <v>0</v>
      </c>
      <c r="I54" s="128">
        <f t="shared" ref="I54:BT54" si="38">SUM(I55:I91)</f>
        <v>0</v>
      </c>
      <c r="J54" s="127">
        <f t="shared" si="38"/>
        <v>0</v>
      </c>
      <c r="K54" s="129">
        <f t="shared" si="38"/>
        <v>0</v>
      </c>
      <c r="L54" s="129">
        <f t="shared" si="38"/>
        <v>0</v>
      </c>
      <c r="M54" s="129">
        <f t="shared" si="38"/>
        <v>0</v>
      </c>
      <c r="N54" s="129">
        <f t="shared" si="38"/>
        <v>0</v>
      </c>
      <c r="O54" s="129">
        <f t="shared" si="38"/>
        <v>0</v>
      </c>
      <c r="P54" s="129">
        <f t="shared" si="38"/>
        <v>0</v>
      </c>
      <c r="Q54" s="129">
        <f t="shared" si="38"/>
        <v>0</v>
      </c>
      <c r="R54" s="129">
        <f>SUM(R55:R91)</f>
        <v>0</v>
      </c>
      <c r="S54" s="129">
        <f t="shared" si="38"/>
        <v>0</v>
      </c>
      <c r="T54" s="129">
        <f t="shared" si="38"/>
        <v>0</v>
      </c>
      <c r="U54" s="128">
        <f t="shared" si="38"/>
        <v>0</v>
      </c>
      <c r="V54" s="127">
        <f t="shared" si="38"/>
        <v>0</v>
      </c>
      <c r="W54" s="129">
        <f t="shared" si="38"/>
        <v>0</v>
      </c>
      <c r="X54" s="129">
        <f t="shared" si="38"/>
        <v>0</v>
      </c>
      <c r="Y54" s="129">
        <f t="shared" si="38"/>
        <v>0</v>
      </c>
      <c r="Z54" s="129">
        <f t="shared" si="38"/>
        <v>0</v>
      </c>
      <c r="AA54" s="129">
        <f t="shared" si="38"/>
        <v>0</v>
      </c>
      <c r="AB54" s="129">
        <f t="shared" si="38"/>
        <v>0</v>
      </c>
      <c r="AC54" s="129">
        <f t="shared" si="38"/>
        <v>0</v>
      </c>
      <c r="AD54" s="129">
        <f t="shared" si="38"/>
        <v>0</v>
      </c>
      <c r="AE54" s="129">
        <f t="shared" si="38"/>
        <v>0</v>
      </c>
      <c r="AF54" s="129">
        <f t="shared" si="38"/>
        <v>0</v>
      </c>
      <c r="AG54" s="128">
        <f t="shared" si="38"/>
        <v>0</v>
      </c>
      <c r="AH54" s="130">
        <f t="shared" si="38"/>
        <v>0</v>
      </c>
      <c r="AI54" s="129">
        <f t="shared" si="38"/>
        <v>0</v>
      </c>
      <c r="AJ54" s="129">
        <f t="shared" si="38"/>
        <v>0</v>
      </c>
      <c r="AK54" s="129">
        <f t="shared" si="38"/>
        <v>0</v>
      </c>
      <c r="AL54" s="129">
        <f t="shared" si="38"/>
        <v>0</v>
      </c>
      <c r="AM54" s="129">
        <f t="shared" si="38"/>
        <v>0</v>
      </c>
      <c r="AN54" s="129">
        <f t="shared" si="38"/>
        <v>0</v>
      </c>
      <c r="AO54" s="129">
        <f t="shared" si="38"/>
        <v>0</v>
      </c>
      <c r="AP54" s="129">
        <f t="shared" si="38"/>
        <v>0</v>
      </c>
      <c r="AQ54" s="129">
        <f t="shared" si="38"/>
        <v>0</v>
      </c>
      <c r="AR54" s="129">
        <f t="shared" si="38"/>
        <v>0</v>
      </c>
      <c r="AS54" s="128">
        <f t="shared" si="38"/>
        <v>0</v>
      </c>
      <c r="AT54" s="130">
        <f t="shared" si="38"/>
        <v>0</v>
      </c>
      <c r="AU54" s="129">
        <f t="shared" si="38"/>
        <v>0</v>
      </c>
      <c r="AV54" s="129">
        <f t="shared" si="38"/>
        <v>0</v>
      </c>
      <c r="AW54" s="129">
        <f t="shared" si="38"/>
        <v>0</v>
      </c>
      <c r="AX54" s="129">
        <f t="shared" si="38"/>
        <v>0</v>
      </c>
      <c r="AY54" s="129">
        <f t="shared" si="38"/>
        <v>0</v>
      </c>
      <c r="AZ54" s="129">
        <f t="shared" si="38"/>
        <v>0</v>
      </c>
      <c r="BA54" s="129">
        <f t="shared" si="38"/>
        <v>0</v>
      </c>
      <c r="BB54" s="129">
        <f t="shared" si="38"/>
        <v>0</v>
      </c>
      <c r="BC54" s="129">
        <f t="shared" si="38"/>
        <v>0</v>
      </c>
      <c r="BD54" s="129">
        <f t="shared" si="38"/>
        <v>0</v>
      </c>
      <c r="BE54" s="128">
        <f t="shared" si="38"/>
        <v>0</v>
      </c>
      <c r="BF54" s="130">
        <f t="shared" si="38"/>
        <v>0</v>
      </c>
      <c r="BG54" s="129">
        <f t="shared" si="38"/>
        <v>0</v>
      </c>
      <c r="BH54" s="129">
        <f t="shared" si="38"/>
        <v>0</v>
      </c>
      <c r="BI54" s="129">
        <f t="shared" si="38"/>
        <v>0</v>
      </c>
      <c r="BJ54" s="129">
        <f t="shared" si="38"/>
        <v>0</v>
      </c>
      <c r="BK54" s="129">
        <f t="shared" si="38"/>
        <v>0</v>
      </c>
      <c r="BL54" s="129">
        <f t="shared" si="38"/>
        <v>0</v>
      </c>
      <c r="BM54" s="129">
        <f t="shared" si="38"/>
        <v>0</v>
      </c>
      <c r="BN54" s="129">
        <f t="shared" si="38"/>
        <v>0</v>
      </c>
      <c r="BO54" s="129">
        <f t="shared" si="38"/>
        <v>0</v>
      </c>
      <c r="BP54" s="129">
        <f t="shared" si="38"/>
        <v>0</v>
      </c>
      <c r="BQ54" s="128">
        <f t="shared" si="38"/>
        <v>0</v>
      </c>
      <c r="BR54" s="130">
        <f t="shared" si="38"/>
        <v>0</v>
      </c>
      <c r="BS54" s="129">
        <f t="shared" si="38"/>
        <v>0</v>
      </c>
      <c r="BT54" s="129">
        <f t="shared" si="38"/>
        <v>0</v>
      </c>
      <c r="BU54" s="129">
        <f t="shared" ref="BU54:CC54" si="39">SUM(BU55:BU91)</f>
        <v>0</v>
      </c>
      <c r="BV54" s="129">
        <f t="shared" si="39"/>
        <v>0</v>
      </c>
      <c r="BW54" s="129">
        <f t="shared" si="39"/>
        <v>0</v>
      </c>
      <c r="BX54" s="129">
        <f t="shared" si="39"/>
        <v>0</v>
      </c>
      <c r="BY54" s="129">
        <f t="shared" si="39"/>
        <v>0</v>
      </c>
      <c r="BZ54" s="129">
        <f t="shared" si="39"/>
        <v>0</v>
      </c>
      <c r="CA54" s="129">
        <f t="shared" si="39"/>
        <v>0</v>
      </c>
      <c r="CB54" s="129">
        <f t="shared" si="39"/>
        <v>0</v>
      </c>
      <c r="CC54" s="128">
        <f t="shared" si="39"/>
        <v>0</v>
      </c>
      <c r="CD54" s="41" t="s">
        <v>54</v>
      </c>
    </row>
    <row r="55" spans="1:82" ht="15">
      <c r="A55" s="41"/>
      <c r="B55" s="75" t="s">
        <v>111</v>
      </c>
      <c r="C55" s="131" t="s">
        <v>112</v>
      </c>
      <c r="D55" s="132" t="s">
        <v>64</v>
      </c>
      <c r="E55" s="266">
        <v>72</v>
      </c>
      <c r="F55" s="231"/>
      <c r="G55" s="76">
        <f t="shared" si="36"/>
        <v>0</v>
      </c>
      <c r="H55" s="237"/>
      <c r="I55" s="239"/>
      <c r="J55" s="226"/>
      <c r="K55" s="227"/>
      <c r="L55" s="227"/>
      <c r="M55" s="227"/>
      <c r="N55" s="227"/>
      <c r="O55" s="227"/>
      <c r="P55" s="227"/>
      <c r="Q55" s="227"/>
      <c r="R55" s="227"/>
      <c r="S55" s="227"/>
      <c r="T55" s="227"/>
      <c r="U55" s="225"/>
      <c r="V55" s="226"/>
      <c r="W55" s="227"/>
      <c r="X55" s="227"/>
      <c r="Y55" s="227"/>
      <c r="Z55" s="227"/>
      <c r="AA55" s="227"/>
      <c r="AB55" s="227"/>
      <c r="AC55" s="227"/>
      <c r="AD55" s="227"/>
      <c r="AE55" s="227"/>
      <c r="AF55" s="227"/>
      <c r="AG55" s="225"/>
      <c r="AH55" s="228"/>
      <c r="AI55" s="227"/>
      <c r="AJ55" s="227"/>
      <c r="AK55" s="227"/>
      <c r="AL55" s="227"/>
      <c r="AM55" s="227"/>
      <c r="AN55" s="227"/>
      <c r="AO55" s="227"/>
      <c r="AP55" s="227"/>
      <c r="AQ55" s="227"/>
      <c r="AR55" s="227"/>
      <c r="AS55" s="225"/>
      <c r="AT55" s="228"/>
      <c r="AU55" s="227"/>
      <c r="AV55" s="227"/>
      <c r="AW55" s="227"/>
      <c r="AX55" s="227"/>
      <c r="AY55" s="227"/>
      <c r="AZ55" s="227"/>
      <c r="BA55" s="227"/>
      <c r="BB55" s="227"/>
      <c r="BC55" s="227"/>
      <c r="BD55" s="227"/>
      <c r="BE55" s="225"/>
      <c r="BF55" s="228"/>
      <c r="BG55" s="227"/>
      <c r="BH55" s="227"/>
      <c r="BI55" s="227"/>
      <c r="BJ55" s="227"/>
      <c r="BK55" s="227"/>
      <c r="BL55" s="227"/>
      <c r="BM55" s="227"/>
      <c r="BN55" s="227"/>
      <c r="BO55" s="227"/>
      <c r="BP55" s="227"/>
      <c r="BQ55" s="225"/>
      <c r="BR55" s="228"/>
      <c r="BS55" s="227"/>
      <c r="BT55" s="227"/>
      <c r="BU55" s="227"/>
      <c r="BV55" s="227"/>
      <c r="BW55" s="227"/>
      <c r="BX55" s="227"/>
      <c r="BY55" s="227"/>
      <c r="BZ55" s="227"/>
      <c r="CA55" s="227"/>
      <c r="CB55" s="227"/>
      <c r="CC55" s="225"/>
      <c r="CD55" s="41" t="s">
        <v>54</v>
      </c>
    </row>
    <row r="56" spans="1:82" ht="15">
      <c r="A56" s="41"/>
      <c r="B56" s="75" t="s">
        <v>113</v>
      </c>
      <c r="C56" s="131" t="s">
        <v>114</v>
      </c>
      <c r="D56" s="132" t="s">
        <v>64</v>
      </c>
      <c r="E56" s="266">
        <v>72</v>
      </c>
      <c r="F56" s="231"/>
      <c r="G56" s="76">
        <f t="shared" si="36"/>
        <v>0</v>
      </c>
      <c r="H56" s="237"/>
      <c r="I56" s="239"/>
      <c r="J56" s="226"/>
      <c r="K56" s="227"/>
      <c r="L56" s="227"/>
      <c r="M56" s="227"/>
      <c r="N56" s="227"/>
      <c r="O56" s="227"/>
      <c r="P56" s="227"/>
      <c r="Q56" s="227"/>
      <c r="R56" s="227"/>
      <c r="S56" s="227"/>
      <c r="T56" s="227"/>
      <c r="U56" s="225"/>
      <c r="V56" s="226"/>
      <c r="W56" s="227"/>
      <c r="X56" s="227"/>
      <c r="Y56" s="227"/>
      <c r="Z56" s="227"/>
      <c r="AA56" s="227"/>
      <c r="AB56" s="227"/>
      <c r="AC56" s="227"/>
      <c r="AD56" s="227"/>
      <c r="AE56" s="227"/>
      <c r="AF56" s="227"/>
      <c r="AG56" s="225"/>
      <c r="AH56" s="228"/>
      <c r="AI56" s="227"/>
      <c r="AJ56" s="227"/>
      <c r="AK56" s="227"/>
      <c r="AL56" s="227"/>
      <c r="AM56" s="227"/>
      <c r="AN56" s="227"/>
      <c r="AO56" s="227"/>
      <c r="AP56" s="227"/>
      <c r="AQ56" s="227"/>
      <c r="AR56" s="227"/>
      <c r="AS56" s="225"/>
      <c r="AT56" s="228"/>
      <c r="AU56" s="227"/>
      <c r="AV56" s="227"/>
      <c r="AW56" s="227"/>
      <c r="AX56" s="227"/>
      <c r="AY56" s="227"/>
      <c r="AZ56" s="227"/>
      <c r="BA56" s="227"/>
      <c r="BB56" s="227"/>
      <c r="BC56" s="227"/>
      <c r="BD56" s="227"/>
      <c r="BE56" s="225"/>
      <c r="BF56" s="228"/>
      <c r="BG56" s="227"/>
      <c r="BH56" s="227"/>
      <c r="BI56" s="227"/>
      <c r="BJ56" s="227"/>
      <c r="BK56" s="227"/>
      <c r="BL56" s="227"/>
      <c r="BM56" s="227"/>
      <c r="BN56" s="227"/>
      <c r="BO56" s="227"/>
      <c r="BP56" s="227"/>
      <c r="BQ56" s="225"/>
      <c r="BR56" s="228"/>
      <c r="BS56" s="227"/>
      <c r="BT56" s="227"/>
      <c r="BU56" s="227"/>
      <c r="BV56" s="227"/>
      <c r="BW56" s="227"/>
      <c r="BX56" s="227"/>
      <c r="BY56" s="227"/>
      <c r="BZ56" s="227"/>
      <c r="CA56" s="227"/>
      <c r="CB56" s="227"/>
      <c r="CC56" s="225"/>
      <c r="CD56" s="41" t="s">
        <v>54</v>
      </c>
    </row>
    <row r="57" spans="1:82" ht="15">
      <c r="A57" s="41"/>
      <c r="B57" s="75" t="s">
        <v>115</v>
      </c>
      <c r="C57" s="131" t="s">
        <v>116</v>
      </c>
      <c r="D57" s="132" t="s">
        <v>64</v>
      </c>
      <c r="E57" s="266">
        <v>72</v>
      </c>
      <c r="F57" s="231"/>
      <c r="G57" s="76">
        <f t="shared" si="36"/>
        <v>0</v>
      </c>
      <c r="H57" s="237"/>
      <c r="I57" s="239"/>
      <c r="J57" s="226"/>
      <c r="K57" s="227"/>
      <c r="L57" s="227"/>
      <c r="M57" s="227"/>
      <c r="N57" s="227"/>
      <c r="O57" s="227"/>
      <c r="P57" s="227"/>
      <c r="Q57" s="227"/>
      <c r="R57" s="227"/>
      <c r="S57" s="227"/>
      <c r="T57" s="227"/>
      <c r="U57" s="225"/>
      <c r="V57" s="226"/>
      <c r="W57" s="227"/>
      <c r="X57" s="227"/>
      <c r="Y57" s="227"/>
      <c r="Z57" s="227"/>
      <c r="AA57" s="227"/>
      <c r="AB57" s="227"/>
      <c r="AC57" s="227"/>
      <c r="AD57" s="227"/>
      <c r="AE57" s="227"/>
      <c r="AF57" s="227"/>
      <c r="AG57" s="225"/>
      <c r="AH57" s="228"/>
      <c r="AI57" s="227"/>
      <c r="AJ57" s="227"/>
      <c r="AK57" s="227"/>
      <c r="AL57" s="227"/>
      <c r="AM57" s="227"/>
      <c r="AN57" s="227"/>
      <c r="AO57" s="227"/>
      <c r="AP57" s="227"/>
      <c r="AQ57" s="227"/>
      <c r="AR57" s="227"/>
      <c r="AS57" s="225"/>
      <c r="AT57" s="228"/>
      <c r="AU57" s="227"/>
      <c r="AV57" s="227"/>
      <c r="AW57" s="227"/>
      <c r="AX57" s="227"/>
      <c r="AY57" s="227"/>
      <c r="AZ57" s="227"/>
      <c r="BA57" s="227"/>
      <c r="BB57" s="227"/>
      <c r="BC57" s="227"/>
      <c r="BD57" s="227"/>
      <c r="BE57" s="225"/>
      <c r="BF57" s="228"/>
      <c r="BG57" s="227"/>
      <c r="BH57" s="227"/>
      <c r="BI57" s="227"/>
      <c r="BJ57" s="227"/>
      <c r="BK57" s="227"/>
      <c r="BL57" s="227"/>
      <c r="BM57" s="227"/>
      <c r="BN57" s="227"/>
      <c r="BO57" s="227"/>
      <c r="BP57" s="227"/>
      <c r="BQ57" s="225"/>
      <c r="BR57" s="228"/>
      <c r="BS57" s="227"/>
      <c r="BT57" s="227"/>
      <c r="BU57" s="227"/>
      <c r="BV57" s="227"/>
      <c r="BW57" s="227"/>
      <c r="BX57" s="227"/>
      <c r="BY57" s="227"/>
      <c r="BZ57" s="227"/>
      <c r="CA57" s="227"/>
      <c r="CB57" s="227"/>
      <c r="CC57" s="225"/>
      <c r="CD57" s="41" t="s">
        <v>54</v>
      </c>
    </row>
    <row r="58" spans="1:82" ht="15">
      <c r="A58" s="41"/>
      <c r="B58" s="75" t="s">
        <v>117</v>
      </c>
      <c r="C58" s="131" t="s">
        <v>118</v>
      </c>
      <c r="D58" s="132" t="s">
        <v>64</v>
      </c>
      <c r="E58" s="266">
        <v>72</v>
      </c>
      <c r="F58" s="231"/>
      <c r="G58" s="76">
        <f t="shared" si="36"/>
        <v>0</v>
      </c>
      <c r="H58" s="237"/>
      <c r="I58" s="239"/>
      <c r="J58" s="226"/>
      <c r="K58" s="227"/>
      <c r="L58" s="227"/>
      <c r="M58" s="227"/>
      <c r="N58" s="227"/>
      <c r="O58" s="227"/>
      <c r="P58" s="227"/>
      <c r="Q58" s="227"/>
      <c r="R58" s="227"/>
      <c r="S58" s="227"/>
      <c r="T58" s="227"/>
      <c r="U58" s="225"/>
      <c r="V58" s="226"/>
      <c r="W58" s="227"/>
      <c r="X58" s="227"/>
      <c r="Y58" s="227"/>
      <c r="Z58" s="227"/>
      <c r="AA58" s="227"/>
      <c r="AB58" s="227"/>
      <c r="AC58" s="227"/>
      <c r="AD58" s="227"/>
      <c r="AE58" s="227"/>
      <c r="AF58" s="227"/>
      <c r="AG58" s="225"/>
      <c r="AH58" s="228"/>
      <c r="AI58" s="227"/>
      <c r="AJ58" s="227"/>
      <c r="AK58" s="227"/>
      <c r="AL58" s="227"/>
      <c r="AM58" s="227"/>
      <c r="AN58" s="227"/>
      <c r="AO58" s="227"/>
      <c r="AP58" s="227"/>
      <c r="AQ58" s="227"/>
      <c r="AR58" s="227"/>
      <c r="AS58" s="225"/>
      <c r="AT58" s="228"/>
      <c r="AU58" s="227"/>
      <c r="AV58" s="227"/>
      <c r="AW58" s="227"/>
      <c r="AX58" s="227"/>
      <c r="AY58" s="227"/>
      <c r="AZ58" s="227"/>
      <c r="BA58" s="227"/>
      <c r="BB58" s="227"/>
      <c r="BC58" s="227"/>
      <c r="BD58" s="227"/>
      <c r="BE58" s="225"/>
      <c r="BF58" s="228"/>
      <c r="BG58" s="227"/>
      <c r="BH58" s="227"/>
      <c r="BI58" s="227"/>
      <c r="BJ58" s="227"/>
      <c r="BK58" s="227"/>
      <c r="BL58" s="227"/>
      <c r="BM58" s="227"/>
      <c r="BN58" s="227"/>
      <c r="BO58" s="227"/>
      <c r="BP58" s="227"/>
      <c r="BQ58" s="225"/>
      <c r="BR58" s="228"/>
      <c r="BS58" s="227"/>
      <c r="BT58" s="227"/>
      <c r="BU58" s="227"/>
      <c r="BV58" s="227"/>
      <c r="BW58" s="227"/>
      <c r="BX58" s="227"/>
      <c r="BY58" s="227"/>
      <c r="BZ58" s="227"/>
      <c r="CA58" s="227"/>
      <c r="CB58" s="227"/>
      <c r="CC58" s="225"/>
      <c r="CD58" s="41" t="s">
        <v>54</v>
      </c>
    </row>
    <row r="59" spans="1:82" ht="15">
      <c r="A59" s="41"/>
      <c r="B59" s="75" t="s">
        <v>119</v>
      </c>
      <c r="C59" s="131" t="s">
        <v>120</v>
      </c>
      <c r="D59" s="132" t="s">
        <v>64</v>
      </c>
      <c r="E59" s="266">
        <v>72</v>
      </c>
      <c r="F59" s="231"/>
      <c r="G59" s="76">
        <f t="shared" si="36"/>
        <v>0</v>
      </c>
      <c r="H59" s="237"/>
      <c r="I59" s="239"/>
      <c r="J59" s="226"/>
      <c r="K59" s="227"/>
      <c r="L59" s="227"/>
      <c r="M59" s="227"/>
      <c r="N59" s="227"/>
      <c r="O59" s="227"/>
      <c r="P59" s="227"/>
      <c r="Q59" s="227"/>
      <c r="R59" s="227"/>
      <c r="S59" s="227"/>
      <c r="T59" s="227"/>
      <c r="U59" s="225"/>
      <c r="V59" s="226"/>
      <c r="W59" s="227"/>
      <c r="X59" s="227"/>
      <c r="Y59" s="227"/>
      <c r="Z59" s="227"/>
      <c r="AA59" s="227"/>
      <c r="AB59" s="227"/>
      <c r="AC59" s="227"/>
      <c r="AD59" s="227"/>
      <c r="AE59" s="227"/>
      <c r="AF59" s="227"/>
      <c r="AG59" s="225"/>
      <c r="AH59" s="228"/>
      <c r="AI59" s="227"/>
      <c r="AJ59" s="227"/>
      <c r="AK59" s="227"/>
      <c r="AL59" s="227"/>
      <c r="AM59" s="227"/>
      <c r="AN59" s="227"/>
      <c r="AO59" s="227"/>
      <c r="AP59" s="227"/>
      <c r="AQ59" s="227"/>
      <c r="AR59" s="227"/>
      <c r="AS59" s="225"/>
      <c r="AT59" s="228"/>
      <c r="AU59" s="227"/>
      <c r="AV59" s="227"/>
      <c r="AW59" s="227"/>
      <c r="AX59" s="227"/>
      <c r="AY59" s="227"/>
      <c r="AZ59" s="227"/>
      <c r="BA59" s="227"/>
      <c r="BB59" s="227"/>
      <c r="BC59" s="227"/>
      <c r="BD59" s="227"/>
      <c r="BE59" s="225"/>
      <c r="BF59" s="228"/>
      <c r="BG59" s="227"/>
      <c r="BH59" s="227"/>
      <c r="BI59" s="227"/>
      <c r="BJ59" s="227"/>
      <c r="BK59" s="227"/>
      <c r="BL59" s="227"/>
      <c r="BM59" s="227"/>
      <c r="BN59" s="227"/>
      <c r="BO59" s="227"/>
      <c r="BP59" s="227"/>
      <c r="BQ59" s="225"/>
      <c r="BR59" s="228"/>
      <c r="BS59" s="227"/>
      <c r="BT59" s="227"/>
      <c r="BU59" s="227"/>
      <c r="BV59" s="227"/>
      <c r="BW59" s="227"/>
      <c r="BX59" s="227"/>
      <c r="BY59" s="227"/>
      <c r="BZ59" s="227"/>
      <c r="CA59" s="227"/>
      <c r="CB59" s="227"/>
      <c r="CC59" s="225"/>
      <c r="CD59" s="41" t="s">
        <v>54</v>
      </c>
    </row>
    <row r="60" spans="1:82" ht="15">
      <c r="A60" s="41"/>
      <c r="B60" s="75" t="s">
        <v>121</v>
      </c>
      <c r="C60" s="131" t="s">
        <v>122</v>
      </c>
      <c r="D60" s="132" t="s">
        <v>64</v>
      </c>
      <c r="E60" s="266">
        <v>72</v>
      </c>
      <c r="F60" s="231"/>
      <c r="G60" s="76">
        <f t="shared" si="36"/>
        <v>0</v>
      </c>
      <c r="H60" s="237"/>
      <c r="I60" s="239"/>
      <c r="J60" s="226"/>
      <c r="K60" s="227"/>
      <c r="L60" s="227"/>
      <c r="M60" s="227"/>
      <c r="N60" s="227"/>
      <c r="O60" s="227"/>
      <c r="P60" s="227"/>
      <c r="Q60" s="227"/>
      <c r="R60" s="227"/>
      <c r="S60" s="227"/>
      <c r="T60" s="227"/>
      <c r="U60" s="225"/>
      <c r="V60" s="226"/>
      <c r="W60" s="227"/>
      <c r="X60" s="227"/>
      <c r="Y60" s="227"/>
      <c r="Z60" s="227"/>
      <c r="AA60" s="227"/>
      <c r="AB60" s="227"/>
      <c r="AC60" s="227"/>
      <c r="AD60" s="227"/>
      <c r="AE60" s="227"/>
      <c r="AF60" s="227"/>
      <c r="AG60" s="225"/>
      <c r="AH60" s="228"/>
      <c r="AI60" s="227"/>
      <c r="AJ60" s="227"/>
      <c r="AK60" s="227"/>
      <c r="AL60" s="227"/>
      <c r="AM60" s="227"/>
      <c r="AN60" s="227"/>
      <c r="AO60" s="227"/>
      <c r="AP60" s="227"/>
      <c r="AQ60" s="227"/>
      <c r="AR60" s="227"/>
      <c r="AS60" s="225"/>
      <c r="AT60" s="228"/>
      <c r="AU60" s="227"/>
      <c r="AV60" s="227"/>
      <c r="AW60" s="227"/>
      <c r="AX60" s="227"/>
      <c r="AY60" s="227"/>
      <c r="AZ60" s="227"/>
      <c r="BA60" s="227"/>
      <c r="BB60" s="227"/>
      <c r="BC60" s="227"/>
      <c r="BD60" s="227"/>
      <c r="BE60" s="225"/>
      <c r="BF60" s="228"/>
      <c r="BG60" s="227"/>
      <c r="BH60" s="227"/>
      <c r="BI60" s="227"/>
      <c r="BJ60" s="227"/>
      <c r="BK60" s="227"/>
      <c r="BL60" s="227"/>
      <c r="BM60" s="227"/>
      <c r="BN60" s="227"/>
      <c r="BO60" s="227"/>
      <c r="BP60" s="227"/>
      <c r="BQ60" s="225"/>
      <c r="BR60" s="228"/>
      <c r="BS60" s="227"/>
      <c r="BT60" s="227"/>
      <c r="BU60" s="227"/>
      <c r="BV60" s="227"/>
      <c r="BW60" s="227"/>
      <c r="BX60" s="227"/>
      <c r="BY60" s="227"/>
      <c r="BZ60" s="227"/>
      <c r="CA60" s="227"/>
      <c r="CB60" s="227"/>
      <c r="CC60" s="225"/>
      <c r="CD60" s="41" t="s">
        <v>54</v>
      </c>
    </row>
    <row r="61" spans="1:82" ht="15">
      <c r="A61" s="41"/>
      <c r="B61" s="75" t="s">
        <v>123</v>
      </c>
      <c r="C61" s="131" t="s">
        <v>124</v>
      </c>
      <c r="D61" s="132" t="s">
        <v>64</v>
      </c>
      <c r="E61" s="266">
        <v>72</v>
      </c>
      <c r="F61" s="231"/>
      <c r="G61" s="76">
        <f t="shared" si="36"/>
        <v>0</v>
      </c>
      <c r="H61" s="237"/>
      <c r="I61" s="239"/>
      <c r="J61" s="226"/>
      <c r="K61" s="227"/>
      <c r="L61" s="227"/>
      <c r="M61" s="227"/>
      <c r="N61" s="227"/>
      <c r="O61" s="227"/>
      <c r="P61" s="227"/>
      <c r="Q61" s="227"/>
      <c r="R61" s="227"/>
      <c r="S61" s="227"/>
      <c r="T61" s="227"/>
      <c r="U61" s="225"/>
      <c r="V61" s="226"/>
      <c r="W61" s="227"/>
      <c r="X61" s="227"/>
      <c r="Y61" s="227"/>
      <c r="Z61" s="227"/>
      <c r="AA61" s="227"/>
      <c r="AB61" s="227"/>
      <c r="AC61" s="227"/>
      <c r="AD61" s="227"/>
      <c r="AE61" s="227"/>
      <c r="AF61" s="227"/>
      <c r="AG61" s="225"/>
      <c r="AH61" s="228"/>
      <c r="AI61" s="227"/>
      <c r="AJ61" s="227"/>
      <c r="AK61" s="227"/>
      <c r="AL61" s="227"/>
      <c r="AM61" s="227"/>
      <c r="AN61" s="227"/>
      <c r="AO61" s="227"/>
      <c r="AP61" s="227"/>
      <c r="AQ61" s="227"/>
      <c r="AR61" s="227"/>
      <c r="AS61" s="225"/>
      <c r="AT61" s="228"/>
      <c r="AU61" s="227"/>
      <c r="AV61" s="227"/>
      <c r="AW61" s="227"/>
      <c r="AX61" s="227"/>
      <c r="AY61" s="227"/>
      <c r="AZ61" s="227"/>
      <c r="BA61" s="227"/>
      <c r="BB61" s="227"/>
      <c r="BC61" s="227"/>
      <c r="BD61" s="227"/>
      <c r="BE61" s="225"/>
      <c r="BF61" s="228"/>
      <c r="BG61" s="227"/>
      <c r="BH61" s="227"/>
      <c r="BI61" s="227"/>
      <c r="BJ61" s="227"/>
      <c r="BK61" s="227"/>
      <c r="BL61" s="227"/>
      <c r="BM61" s="227"/>
      <c r="BN61" s="227"/>
      <c r="BO61" s="227"/>
      <c r="BP61" s="227"/>
      <c r="BQ61" s="225"/>
      <c r="BR61" s="228"/>
      <c r="BS61" s="227"/>
      <c r="BT61" s="227"/>
      <c r="BU61" s="227"/>
      <c r="BV61" s="227"/>
      <c r="BW61" s="227"/>
      <c r="BX61" s="227"/>
      <c r="BY61" s="227"/>
      <c r="BZ61" s="227"/>
      <c r="CA61" s="227"/>
      <c r="CB61" s="227"/>
      <c r="CC61" s="225"/>
      <c r="CD61" s="41" t="s">
        <v>54</v>
      </c>
    </row>
    <row r="62" spans="1:82" ht="15">
      <c r="A62" s="41"/>
      <c r="B62" s="75" t="s">
        <v>125</v>
      </c>
      <c r="C62" s="131" t="s">
        <v>126</v>
      </c>
      <c r="D62" s="132" t="s">
        <v>64</v>
      </c>
      <c r="E62" s="266">
        <v>72</v>
      </c>
      <c r="F62" s="231"/>
      <c r="G62" s="76">
        <f t="shared" si="36"/>
        <v>0</v>
      </c>
      <c r="H62" s="237"/>
      <c r="I62" s="239"/>
      <c r="J62" s="226"/>
      <c r="K62" s="227"/>
      <c r="L62" s="227"/>
      <c r="M62" s="227"/>
      <c r="N62" s="227"/>
      <c r="O62" s="227"/>
      <c r="P62" s="227"/>
      <c r="Q62" s="227"/>
      <c r="R62" s="227"/>
      <c r="S62" s="227"/>
      <c r="T62" s="227"/>
      <c r="U62" s="225"/>
      <c r="V62" s="226"/>
      <c r="W62" s="227"/>
      <c r="X62" s="227"/>
      <c r="Y62" s="227"/>
      <c r="Z62" s="227"/>
      <c r="AA62" s="227"/>
      <c r="AB62" s="227"/>
      <c r="AC62" s="227"/>
      <c r="AD62" s="227"/>
      <c r="AE62" s="227"/>
      <c r="AF62" s="227"/>
      <c r="AG62" s="225"/>
      <c r="AH62" s="228"/>
      <c r="AI62" s="227"/>
      <c r="AJ62" s="227"/>
      <c r="AK62" s="227"/>
      <c r="AL62" s="227"/>
      <c r="AM62" s="227"/>
      <c r="AN62" s="227"/>
      <c r="AO62" s="227"/>
      <c r="AP62" s="227"/>
      <c r="AQ62" s="227"/>
      <c r="AR62" s="227"/>
      <c r="AS62" s="225"/>
      <c r="AT62" s="228"/>
      <c r="AU62" s="227"/>
      <c r="AV62" s="227"/>
      <c r="AW62" s="227"/>
      <c r="AX62" s="227"/>
      <c r="AY62" s="227"/>
      <c r="AZ62" s="227"/>
      <c r="BA62" s="227"/>
      <c r="BB62" s="227"/>
      <c r="BC62" s="227"/>
      <c r="BD62" s="227"/>
      <c r="BE62" s="225"/>
      <c r="BF62" s="228"/>
      <c r="BG62" s="227"/>
      <c r="BH62" s="227"/>
      <c r="BI62" s="227"/>
      <c r="BJ62" s="227"/>
      <c r="BK62" s="227"/>
      <c r="BL62" s="227"/>
      <c r="BM62" s="227"/>
      <c r="BN62" s="227"/>
      <c r="BO62" s="227"/>
      <c r="BP62" s="227"/>
      <c r="BQ62" s="225"/>
      <c r="BR62" s="228"/>
      <c r="BS62" s="227"/>
      <c r="BT62" s="227"/>
      <c r="BU62" s="227"/>
      <c r="BV62" s="227"/>
      <c r="BW62" s="227"/>
      <c r="BX62" s="227"/>
      <c r="BY62" s="227"/>
      <c r="BZ62" s="227"/>
      <c r="CA62" s="227"/>
      <c r="CB62" s="227"/>
      <c r="CC62" s="225"/>
      <c r="CD62" s="41" t="s">
        <v>54</v>
      </c>
    </row>
    <row r="63" spans="1:82" ht="15">
      <c r="A63" s="41"/>
      <c r="B63" s="75" t="s">
        <v>127</v>
      </c>
      <c r="C63" s="131" t="s">
        <v>128</v>
      </c>
      <c r="D63" s="132" t="s">
        <v>64</v>
      </c>
      <c r="E63" s="266">
        <v>72</v>
      </c>
      <c r="F63" s="231"/>
      <c r="G63" s="76">
        <f t="shared" si="36"/>
        <v>0</v>
      </c>
      <c r="H63" s="237"/>
      <c r="I63" s="239"/>
      <c r="J63" s="226"/>
      <c r="K63" s="227"/>
      <c r="L63" s="227"/>
      <c r="M63" s="227"/>
      <c r="N63" s="227"/>
      <c r="O63" s="227"/>
      <c r="P63" s="227"/>
      <c r="Q63" s="227"/>
      <c r="R63" s="227"/>
      <c r="S63" s="227"/>
      <c r="T63" s="227"/>
      <c r="U63" s="225"/>
      <c r="V63" s="226"/>
      <c r="W63" s="227"/>
      <c r="X63" s="227"/>
      <c r="Y63" s="227"/>
      <c r="Z63" s="227"/>
      <c r="AA63" s="227"/>
      <c r="AB63" s="227"/>
      <c r="AC63" s="227"/>
      <c r="AD63" s="227"/>
      <c r="AE63" s="227"/>
      <c r="AF63" s="227"/>
      <c r="AG63" s="225"/>
      <c r="AH63" s="228"/>
      <c r="AI63" s="227"/>
      <c r="AJ63" s="227"/>
      <c r="AK63" s="227"/>
      <c r="AL63" s="227"/>
      <c r="AM63" s="227"/>
      <c r="AN63" s="227"/>
      <c r="AO63" s="227"/>
      <c r="AP63" s="227"/>
      <c r="AQ63" s="227"/>
      <c r="AR63" s="227"/>
      <c r="AS63" s="225"/>
      <c r="AT63" s="228"/>
      <c r="AU63" s="227"/>
      <c r="AV63" s="227"/>
      <c r="AW63" s="227"/>
      <c r="AX63" s="227"/>
      <c r="AY63" s="227"/>
      <c r="AZ63" s="227"/>
      <c r="BA63" s="227"/>
      <c r="BB63" s="227"/>
      <c r="BC63" s="227"/>
      <c r="BD63" s="227"/>
      <c r="BE63" s="225"/>
      <c r="BF63" s="228"/>
      <c r="BG63" s="227"/>
      <c r="BH63" s="227"/>
      <c r="BI63" s="227"/>
      <c r="BJ63" s="227"/>
      <c r="BK63" s="227"/>
      <c r="BL63" s="227"/>
      <c r="BM63" s="227"/>
      <c r="BN63" s="227"/>
      <c r="BO63" s="227"/>
      <c r="BP63" s="227"/>
      <c r="BQ63" s="225"/>
      <c r="BR63" s="228"/>
      <c r="BS63" s="227"/>
      <c r="BT63" s="227"/>
      <c r="BU63" s="227"/>
      <c r="BV63" s="227"/>
      <c r="BW63" s="227"/>
      <c r="BX63" s="227"/>
      <c r="BY63" s="227"/>
      <c r="BZ63" s="227"/>
      <c r="CA63" s="227"/>
      <c r="CB63" s="227"/>
      <c r="CC63" s="225"/>
      <c r="CD63" s="41" t="s">
        <v>54</v>
      </c>
    </row>
    <row r="64" spans="1:82" ht="15">
      <c r="A64" s="41"/>
      <c r="B64" s="75" t="s">
        <v>129</v>
      </c>
      <c r="C64" s="131" t="s">
        <v>130</v>
      </c>
      <c r="D64" s="132" t="s">
        <v>64</v>
      </c>
      <c r="E64" s="266">
        <v>72</v>
      </c>
      <c r="F64" s="231"/>
      <c r="G64" s="76">
        <f t="shared" si="36"/>
        <v>0</v>
      </c>
      <c r="H64" s="237"/>
      <c r="I64" s="239"/>
      <c r="J64" s="226"/>
      <c r="K64" s="227"/>
      <c r="L64" s="227"/>
      <c r="M64" s="227"/>
      <c r="N64" s="227"/>
      <c r="O64" s="227"/>
      <c r="P64" s="227"/>
      <c r="Q64" s="227"/>
      <c r="R64" s="227"/>
      <c r="S64" s="227"/>
      <c r="T64" s="227"/>
      <c r="U64" s="225"/>
      <c r="V64" s="226"/>
      <c r="W64" s="227"/>
      <c r="X64" s="227"/>
      <c r="Y64" s="227"/>
      <c r="Z64" s="227"/>
      <c r="AA64" s="227"/>
      <c r="AB64" s="227"/>
      <c r="AC64" s="227"/>
      <c r="AD64" s="227"/>
      <c r="AE64" s="227"/>
      <c r="AF64" s="227"/>
      <c r="AG64" s="225"/>
      <c r="AH64" s="228"/>
      <c r="AI64" s="227"/>
      <c r="AJ64" s="227"/>
      <c r="AK64" s="227"/>
      <c r="AL64" s="227"/>
      <c r="AM64" s="227"/>
      <c r="AN64" s="227"/>
      <c r="AO64" s="227"/>
      <c r="AP64" s="227"/>
      <c r="AQ64" s="227"/>
      <c r="AR64" s="227"/>
      <c r="AS64" s="225"/>
      <c r="AT64" s="228"/>
      <c r="AU64" s="227"/>
      <c r="AV64" s="227"/>
      <c r="AW64" s="227"/>
      <c r="AX64" s="227"/>
      <c r="AY64" s="227"/>
      <c r="AZ64" s="227"/>
      <c r="BA64" s="227"/>
      <c r="BB64" s="227"/>
      <c r="BC64" s="227"/>
      <c r="BD64" s="227"/>
      <c r="BE64" s="225"/>
      <c r="BF64" s="228"/>
      <c r="BG64" s="227"/>
      <c r="BH64" s="227"/>
      <c r="BI64" s="227"/>
      <c r="BJ64" s="227"/>
      <c r="BK64" s="227"/>
      <c r="BL64" s="227"/>
      <c r="BM64" s="227"/>
      <c r="BN64" s="227"/>
      <c r="BO64" s="227"/>
      <c r="BP64" s="227"/>
      <c r="BQ64" s="225"/>
      <c r="BR64" s="228"/>
      <c r="BS64" s="227"/>
      <c r="BT64" s="227"/>
      <c r="BU64" s="227"/>
      <c r="BV64" s="227"/>
      <c r="BW64" s="227"/>
      <c r="BX64" s="227"/>
      <c r="BY64" s="227"/>
      <c r="BZ64" s="227"/>
      <c r="CA64" s="227"/>
      <c r="CB64" s="227"/>
      <c r="CC64" s="225"/>
      <c r="CD64" s="41" t="s">
        <v>54</v>
      </c>
    </row>
    <row r="65" spans="1:82" ht="15">
      <c r="A65" s="41"/>
      <c r="B65" s="103" t="s">
        <v>131</v>
      </c>
      <c r="C65" s="286" t="s">
        <v>132</v>
      </c>
      <c r="D65" s="132"/>
      <c r="E65" s="266"/>
      <c r="F65" s="231"/>
      <c r="G65" s="76"/>
      <c r="H65" s="237"/>
      <c r="I65" s="239"/>
      <c r="J65" s="232"/>
      <c r="K65" s="234"/>
      <c r="L65" s="234"/>
      <c r="M65" s="234"/>
      <c r="N65" s="234"/>
      <c r="O65" s="234"/>
      <c r="P65" s="234"/>
      <c r="Q65" s="234"/>
      <c r="R65" s="234"/>
      <c r="S65" s="234"/>
      <c r="T65" s="234"/>
      <c r="U65" s="233"/>
      <c r="V65" s="232"/>
      <c r="W65" s="234"/>
      <c r="X65" s="234"/>
      <c r="Y65" s="234"/>
      <c r="Z65" s="234"/>
      <c r="AA65" s="234"/>
      <c r="AB65" s="234"/>
      <c r="AC65" s="234"/>
      <c r="AD65" s="234"/>
      <c r="AE65" s="234"/>
      <c r="AF65" s="234"/>
      <c r="AG65" s="233"/>
      <c r="AH65" s="235"/>
      <c r="AI65" s="234"/>
      <c r="AJ65" s="234"/>
      <c r="AK65" s="234"/>
      <c r="AL65" s="234"/>
      <c r="AM65" s="234"/>
      <c r="AN65" s="234"/>
      <c r="AO65" s="234"/>
      <c r="AP65" s="234"/>
      <c r="AQ65" s="234"/>
      <c r="AR65" s="234"/>
      <c r="AS65" s="233"/>
      <c r="AT65" s="235"/>
      <c r="AU65" s="234"/>
      <c r="AV65" s="234"/>
      <c r="AW65" s="234"/>
      <c r="AX65" s="234"/>
      <c r="AY65" s="234"/>
      <c r="AZ65" s="234"/>
      <c r="BA65" s="234"/>
      <c r="BB65" s="234"/>
      <c r="BC65" s="234"/>
      <c r="BD65" s="234"/>
      <c r="BE65" s="233"/>
      <c r="BF65" s="235"/>
      <c r="BG65" s="234"/>
      <c r="BH65" s="234"/>
      <c r="BI65" s="234"/>
      <c r="BJ65" s="234"/>
      <c r="BK65" s="234"/>
      <c r="BL65" s="234"/>
      <c r="BM65" s="234"/>
      <c r="BN65" s="234"/>
      <c r="BO65" s="234"/>
      <c r="BP65" s="234"/>
      <c r="BQ65" s="233"/>
      <c r="BR65" s="235"/>
      <c r="BS65" s="234"/>
      <c r="BT65" s="234"/>
      <c r="BU65" s="234"/>
      <c r="BV65" s="234"/>
      <c r="BW65" s="234"/>
      <c r="BX65" s="234"/>
      <c r="BY65" s="234"/>
      <c r="BZ65" s="234"/>
      <c r="CA65" s="234"/>
      <c r="CB65" s="234"/>
      <c r="CC65" s="233"/>
      <c r="CD65" s="41"/>
    </row>
    <row r="66" spans="1:82" ht="29.25" customHeight="1">
      <c r="A66" s="41"/>
      <c r="B66" s="75" t="s">
        <v>133</v>
      </c>
      <c r="C66" s="131" t="s">
        <v>928</v>
      </c>
      <c r="D66" s="132" t="s">
        <v>64</v>
      </c>
      <c r="E66" s="266">
        <v>72</v>
      </c>
      <c r="F66" s="231"/>
      <c r="G66" s="76">
        <f>+SUM(H66:CC66)</f>
        <v>0</v>
      </c>
      <c r="H66" s="77"/>
      <c r="I66" s="78"/>
      <c r="J66" s="226"/>
      <c r="K66" s="227"/>
      <c r="L66" s="227"/>
      <c r="M66" s="227"/>
      <c r="N66" s="227"/>
      <c r="O66" s="227"/>
      <c r="P66" s="227"/>
      <c r="Q66" s="227"/>
      <c r="R66" s="227"/>
      <c r="S66" s="227"/>
      <c r="T66" s="227"/>
      <c r="U66" s="225"/>
      <c r="V66" s="226"/>
      <c r="W66" s="227"/>
      <c r="X66" s="227"/>
      <c r="Y66" s="227"/>
      <c r="Z66" s="227"/>
      <c r="AA66" s="227"/>
      <c r="AB66" s="227"/>
      <c r="AC66" s="227"/>
      <c r="AD66" s="227"/>
      <c r="AE66" s="227"/>
      <c r="AF66" s="227"/>
      <c r="AG66" s="225"/>
      <c r="AH66" s="228"/>
      <c r="AI66" s="227"/>
      <c r="AJ66" s="227"/>
      <c r="AK66" s="227"/>
      <c r="AL66" s="227"/>
      <c r="AM66" s="227"/>
      <c r="AN66" s="227"/>
      <c r="AO66" s="227"/>
      <c r="AP66" s="227"/>
      <c r="AQ66" s="227"/>
      <c r="AR66" s="227"/>
      <c r="AS66" s="225"/>
      <c r="AT66" s="228"/>
      <c r="AU66" s="227"/>
      <c r="AV66" s="227"/>
      <c r="AW66" s="227"/>
      <c r="AX66" s="227"/>
      <c r="AY66" s="227"/>
      <c r="AZ66" s="227"/>
      <c r="BA66" s="227"/>
      <c r="BB66" s="227"/>
      <c r="BC66" s="227"/>
      <c r="BD66" s="227"/>
      <c r="BE66" s="225"/>
      <c r="BF66" s="228"/>
      <c r="BG66" s="227"/>
      <c r="BH66" s="227"/>
      <c r="BI66" s="227"/>
      <c r="BJ66" s="227"/>
      <c r="BK66" s="227"/>
      <c r="BL66" s="227"/>
      <c r="BM66" s="227"/>
      <c r="BN66" s="227"/>
      <c r="BO66" s="227"/>
      <c r="BP66" s="227"/>
      <c r="BQ66" s="225"/>
      <c r="BR66" s="228"/>
      <c r="BS66" s="227"/>
      <c r="BT66" s="227"/>
      <c r="BU66" s="227"/>
      <c r="BV66" s="227"/>
      <c r="BW66" s="227"/>
      <c r="BX66" s="227"/>
      <c r="BY66" s="227"/>
      <c r="BZ66" s="227"/>
      <c r="CA66" s="227"/>
      <c r="CB66" s="227"/>
      <c r="CC66" s="225"/>
      <c r="CD66" s="41" t="s">
        <v>54</v>
      </c>
    </row>
    <row r="67" spans="1:82" ht="29.25" customHeight="1">
      <c r="A67" s="41"/>
      <c r="B67" s="75" t="s">
        <v>135</v>
      </c>
      <c r="C67" s="131" t="s">
        <v>929</v>
      </c>
      <c r="D67" s="132" t="s">
        <v>64</v>
      </c>
      <c r="E67" s="266">
        <v>72</v>
      </c>
      <c r="F67" s="231"/>
      <c r="G67" s="76">
        <f>+SUM(H67:CC67)</f>
        <v>0</v>
      </c>
      <c r="H67" s="77"/>
      <c r="I67" s="78"/>
      <c r="J67" s="226"/>
      <c r="K67" s="227"/>
      <c r="L67" s="227"/>
      <c r="M67" s="227"/>
      <c r="N67" s="227"/>
      <c r="O67" s="227"/>
      <c r="P67" s="227"/>
      <c r="Q67" s="227"/>
      <c r="R67" s="227"/>
      <c r="S67" s="227"/>
      <c r="T67" s="227"/>
      <c r="U67" s="225"/>
      <c r="V67" s="226"/>
      <c r="W67" s="227"/>
      <c r="X67" s="227"/>
      <c r="Y67" s="227"/>
      <c r="Z67" s="227"/>
      <c r="AA67" s="227"/>
      <c r="AB67" s="227"/>
      <c r="AC67" s="227"/>
      <c r="AD67" s="227"/>
      <c r="AE67" s="227"/>
      <c r="AF67" s="227"/>
      <c r="AG67" s="225"/>
      <c r="AH67" s="228"/>
      <c r="AI67" s="227"/>
      <c r="AJ67" s="227"/>
      <c r="AK67" s="227"/>
      <c r="AL67" s="227"/>
      <c r="AM67" s="227"/>
      <c r="AN67" s="227"/>
      <c r="AO67" s="227"/>
      <c r="AP67" s="227"/>
      <c r="AQ67" s="227"/>
      <c r="AR67" s="227"/>
      <c r="AS67" s="225"/>
      <c r="AT67" s="228"/>
      <c r="AU67" s="227"/>
      <c r="AV67" s="227"/>
      <c r="AW67" s="227"/>
      <c r="AX67" s="227"/>
      <c r="AY67" s="227"/>
      <c r="AZ67" s="227"/>
      <c r="BA67" s="227"/>
      <c r="BB67" s="227"/>
      <c r="BC67" s="227"/>
      <c r="BD67" s="227"/>
      <c r="BE67" s="225"/>
      <c r="BF67" s="228"/>
      <c r="BG67" s="227"/>
      <c r="BH67" s="227"/>
      <c r="BI67" s="227"/>
      <c r="BJ67" s="227"/>
      <c r="BK67" s="227"/>
      <c r="BL67" s="227"/>
      <c r="BM67" s="227"/>
      <c r="BN67" s="227"/>
      <c r="BO67" s="227"/>
      <c r="BP67" s="227"/>
      <c r="BQ67" s="225"/>
      <c r="BR67" s="228"/>
      <c r="BS67" s="227"/>
      <c r="BT67" s="227"/>
      <c r="BU67" s="227"/>
      <c r="BV67" s="227"/>
      <c r="BW67" s="227"/>
      <c r="BX67" s="227"/>
      <c r="BY67" s="227"/>
      <c r="BZ67" s="227"/>
      <c r="CA67" s="227"/>
      <c r="CB67" s="227"/>
      <c r="CC67" s="225"/>
      <c r="CD67" s="41" t="s">
        <v>54</v>
      </c>
    </row>
    <row r="68" spans="1:82" ht="30">
      <c r="A68" s="41"/>
      <c r="B68" s="75" t="s">
        <v>137</v>
      </c>
      <c r="C68" s="131" t="s">
        <v>138</v>
      </c>
      <c r="D68" s="132" t="s">
        <v>64</v>
      </c>
      <c r="E68" s="266">
        <v>72</v>
      </c>
      <c r="F68" s="231"/>
      <c r="G68" s="76">
        <f t="shared" ref="G68:G70" si="40">+SUM(H68:CC68)</f>
        <v>0</v>
      </c>
      <c r="H68" s="77"/>
      <c r="I68" s="78"/>
      <c r="J68" s="226"/>
      <c r="K68" s="227"/>
      <c r="L68" s="227"/>
      <c r="M68" s="227"/>
      <c r="N68" s="227"/>
      <c r="O68" s="227"/>
      <c r="P68" s="227"/>
      <c r="Q68" s="227"/>
      <c r="R68" s="227"/>
      <c r="S68" s="227"/>
      <c r="T68" s="227"/>
      <c r="U68" s="225"/>
      <c r="V68" s="226"/>
      <c r="W68" s="227"/>
      <c r="X68" s="227"/>
      <c r="Y68" s="227"/>
      <c r="Z68" s="227"/>
      <c r="AA68" s="227"/>
      <c r="AB68" s="227"/>
      <c r="AC68" s="227"/>
      <c r="AD68" s="227"/>
      <c r="AE68" s="227"/>
      <c r="AF68" s="227"/>
      <c r="AG68" s="225"/>
      <c r="AH68" s="228"/>
      <c r="AI68" s="227"/>
      <c r="AJ68" s="227"/>
      <c r="AK68" s="227"/>
      <c r="AL68" s="227"/>
      <c r="AM68" s="227"/>
      <c r="AN68" s="227"/>
      <c r="AO68" s="227"/>
      <c r="AP68" s="227"/>
      <c r="AQ68" s="227"/>
      <c r="AR68" s="227"/>
      <c r="AS68" s="225"/>
      <c r="AT68" s="228"/>
      <c r="AU68" s="227"/>
      <c r="AV68" s="227"/>
      <c r="AW68" s="227"/>
      <c r="AX68" s="227"/>
      <c r="AY68" s="227"/>
      <c r="AZ68" s="227"/>
      <c r="BA68" s="227"/>
      <c r="BB68" s="227"/>
      <c r="BC68" s="227"/>
      <c r="BD68" s="227"/>
      <c r="BE68" s="225"/>
      <c r="BF68" s="228"/>
      <c r="BG68" s="227"/>
      <c r="BH68" s="227"/>
      <c r="BI68" s="227"/>
      <c r="BJ68" s="227"/>
      <c r="BK68" s="227"/>
      <c r="BL68" s="227"/>
      <c r="BM68" s="227"/>
      <c r="BN68" s="227"/>
      <c r="BO68" s="227"/>
      <c r="BP68" s="227"/>
      <c r="BQ68" s="225"/>
      <c r="BR68" s="228"/>
      <c r="BS68" s="227"/>
      <c r="BT68" s="227"/>
      <c r="BU68" s="227"/>
      <c r="BV68" s="227"/>
      <c r="BW68" s="227"/>
      <c r="BX68" s="227"/>
      <c r="BY68" s="227"/>
      <c r="BZ68" s="227"/>
      <c r="CA68" s="227"/>
      <c r="CB68" s="227"/>
      <c r="CC68" s="225"/>
      <c r="CD68" s="41" t="s">
        <v>54</v>
      </c>
    </row>
    <row r="69" spans="1:82" ht="15">
      <c r="A69" s="41"/>
      <c r="B69" s="75" t="s">
        <v>139</v>
      </c>
      <c r="C69" s="131" t="s">
        <v>140</v>
      </c>
      <c r="D69" s="132" t="s">
        <v>64</v>
      </c>
      <c r="E69" s="266">
        <v>72</v>
      </c>
      <c r="F69" s="231"/>
      <c r="G69" s="76">
        <f t="shared" si="40"/>
        <v>0</v>
      </c>
      <c r="H69" s="237"/>
      <c r="I69" s="239"/>
      <c r="J69" s="226"/>
      <c r="K69" s="227"/>
      <c r="L69" s="227"/>
      <c r="M69" s="227"/>
      <c r="N69" s="227"/>
      <c r="O69" s="227"/>
      <c r="P69" s="227"/>
      <c r="Q69" s="227"/>
      <c r="R69" s="227"/>
      <c r="S69" s="227"/>
      <c r="T69" s="227"/>
      <c r="U69" s="225"/>
      <c r="V69" s="226"/>
      <c r="W69" s="227"/>
      <c r="X69" s="227"/>
      <c r="Y69" s="227"/>
      <c r="Z69" s="227"/>
      <c r="AA69" s="227"/>
      <c r="AB69" s="227"/>
      <c r="AC69" s="227"/>
      <c r="AD69" s="227"/>
      <c r="AE69" s="227"/>
      <c r="AF69" s="227"/>
      <c r="AG69" s="225"/>
      <c r="AH69" s="228"/>
      <c r="AI69" s="227"/>
      <c r="AJ69" s="227"/>
      <c r="AK69" s="227"/>
      <c r="AL69" s="227"/>
      <c r="AM69" s="227"/>
      <c r="AN69" s="227"/>
      <c r="AO69" s="227"/>
      <c r="AP69" s="227"/>
      <c r="AQ69" s="227"/>
      <c r="AR69" s="227"/>
      <c r="AS69" s="225"/>
      <c r="AT69" s="228"/>
      <c r="AU69" s="227"/>
      <c r="AV69" s="227"/>
      <c r="AW69" s="227"/>
      <c r="AX69" s="227"/>
      <c r="AY69" s="227"/>
      <c r="AZ69" s="227"/>
      <c r="BA69" s="227"/>
      <c r="BB69" s="227"/>
      <c r="BC69" s="227"/>
      <c r="BD69" s="227"/>
      <c r="BE69" s="225"/>
      <c r="BF69" s="228"/>
      <c r="BG69" s="227"/>
      <c r="BH69" s="227"/>
      <c r="BI69" s="227"/>
      <c r="BJ69" s="227"/>
      <c r="BK69" s="227"/>
      <c r="BL69" s="227"/>
      <c r="BM69" s="227"/>
      <c r="BN69" s="227"/>
      <c r="BO69" s="227"/>
      <c r="BP69" s="227"/>
      <c r="BQ69" s="225"/>
      <c r="BR69" s="228"/>
      <c r="BS69" s="227"/>
      <c r="BT69" s="227"/>
      <c r="BU69" s="227"/>
      <c r="BV69" s="227"/>
      <c r="BW69" s="227"/>
      <c r="BX69" s="227"/>
      <c r="BY69" s="227"/>
      <c r="BZ69" s="227"/>
      <c r="CA69" s="227"/>
      <c r="CB69" s="227"/>
      <c r="CC69" s="225"/>
      <c r="CD69" s="41"/>
    </row>
    <row r="70" spans="1:82" ht="30">
      <c r="A70" s="41"/>
      <c r="B70" s="75" t="s">
        <v>141</v>
      </c>
      <c r="C70" s="131" t="s">
        <v>142</v>
      </c>
      <c r="D70" s="132" t="s">
        <v>64</v>
      </c>
      <c r="E70" s="266">
        <v>72</v>
      </c>
      <c r="F70" s="231"/>
      <c r="G70" s="76">
        <f t="shared" si="40"/>
        <v>0</v>
      </c>
      <c r="H70" s="237"/>
      <c r="I70" s="239"/>
      <c r="J70" s="226"/>
      <c r="K70" s="227"/>
      <c r="L70" s="227"/>
      <c r="M70" s="227"/>
      <c r="N70" s="227"/>
      <c r="O70" s="227"/>
      <c r="P70" s="227"/>
      <c r="Q70" s="227"/>
      <c r="R70" s="227"/>
      <c r="S70" s="227"/>
      <c r="T70" s="227"/>
      <c r="U70" s="225"/>
      <c r="V70" s="226"/>
      <c r="W70" s="227"/>
      <c r="X70" s="227"/>
      <c r="Y70" s="227"/>
      <c r="Z70" s="227"/>
      <c r="AA70" s="227"/>
      <c r="AB70" s="227"/>
      <c r="AC70" s="227"/>
      <c r="AD70" s="227"/>
      <c r="AE70" s="227"/>
      <c r="AF70" s="227"/>
      <c r="AG70" s="225"/>
      <c r="AH70" s="228"/>
      <c r="AI70" s="227"/>
      <c r="AJ70" s="227"/>
      <c r="AK70" s="227"/>
      <c r="AL70" s="227"/>
      <c r="AM70" s="227"/>
      <c r="AN70" s="227"/>
      <c r="AO70" s="227"/>
      <c r="AP70" s="227"/>
      <c r="AQ70" s="227"/>
      <c r="AR70" s="227"/>
      <c r="AS70" s="225"/>
      <c r="AT70" s="228"/>
      <c r="AU70" s="227"/>
      <c r="AV70" s="227"/>
      <c r="AW70" s="227"/>
      <c r="AX70" s="227"/>
      <c r="AY70" s="227"/>
      <c r="AZ70" s="227"/>
      <c r="BA70" s="227"/>
      <c r="BB70" s="227"/>
      <c r="BC70" s="227"/>
      <c r="BD70" s="227"/>
      <c r="BE70" s="225"/>
      <c r="BF70" s="228"/>
      <c r="BG70" s="227"/>
      <c r="BH70" s="227"/>
      <c r="BI70" s="227"/>
      <c r="BJ70" s="227"/>
      <c r="BK70" s="227"/>
      <c r="BL70" s="227"/>
      <c r="BM70" s="227"/>
      <c r="BN70" s="227"/>
      <c r="BO70" s="227"/>
      <c r="BP70" s="227"/>
      <c r="BQ70" s="225"/>
      <c r="BR70" s="228"/>
      <c r="BS70" s="227"/>
      <c r="BT70" s="227"/>
      <c r="BU70" s="227"/>
      <c r="BV70" s="227"/>
      <c r="BW70" s="227"/>
      <c r="BX70" s="227"/>
      <c r="BY70" s="227"/>
      <c r="BZ70" s="227"/>
      <c r="CA70" s="227"/>
      <c r="CB70" s="227"/>
      <c r="CC70" s="225"/>
      <c r="CD70" s="41" t="s">
        <v>54</v>
      </c>
    </row>
    <row r="71" spans="1:82" ht="30">
      <c r="A71" s="41"/>
      <c r="B71" s="103" t="s">
        <v>143</v>
      </c>
      <c r="C71" s="286" t="s">
        <v>144</v>
      </c>
      <c r="D71" s="132"/>
      <c r="E71" s="266"/>
      <c r="F71" s="231"/>
      <c r="G71" s="76"/>
      <c r="H71" s="237"/>
      <c r="I71" s="239"/>
      <c r="J71" s="232"/>
      <c r="K71" s="234"/>
      <c r="L71" s="234"/>
      <c r="M71" s="234"/>
      <c r="N71" s="234"/>
      <c r="O71" s="234"/>
      <c r="P71" s="234"/>
      <c r="Q71" s="234"/>
      <c r="R71" s="234"/>
      <c r="S71" s="234"/>
      <c r="T71" s="234"/>
      <c r="U71" s="233"/>
      <c r="V71" s="232"/>
      <c r="W71" s="234"/>
      <c r="X71" s="234"/>
      <c r="Y71" s="234"/>
      <c r="Z71" s="234"/>
      <c r="AA71" s="234"/>
      <c r="AB71" s="234"/>
      <c r="AC71" s="234"/>
      <c r="AD71" s="234"/>
      <c r="AE71" s="234"/>
      <c r="AF71" s="234"/>
      <c r="AG71" s="233"/>
      <c r="AH71" s="235"/>
      <c r="AI71" s="234"/>
      <c r="AJ71" s="234"/>
      <c r="AK71" s="234"/>
      <c r="AL71" s="234"/>
      <c r="AM71" s="234"/>
      <c r="AN71" s="234"/>
      <c r="AO71" s="234"/>
      <c r="AP71" s="234"/>
      <c r="AQ71" s="234"/>
      <c r="AR71" s="234"/>
      <c r="AS71" s="233"/>
      <c r="AT71" s="235"/>
      <c r="AU71" s="234"/>
      <c r="AV71" s="234"/>
      <c r="AW71" s="234"/>
      <c r="AX71" s="234"/>
      <c r="AY71" s="234"/>
      <c r="AZ71" s="234"/>
      <c r="BA71" s="234"/>
      <c r="BB71" s="234"/>
      <c r="BC71" s="234"/>
      <c r="BD71" s="234"/>
      <c r="BE71" s="233"/>
      <c r="BF71" s="235"/>
      <c r="BG71" s="234"/>
      <c r="BH71" s="234"/>
      <c r="BI71" s="234"/>
      <c r="BJ71" s="234"/>
      <c r="BK71" s="234"/>
      <c r="BL71" s="234"/>
      <c r="BM71" s="234"/>
      <c r="BN71" s="234"/>
      <c r="BO71" s="234"/>
      <c r="BP71" s="234"/>
      <c r="BQ71" s="233"/>
      <c r="BR71" s="235"/>
      <c r="BS71" s="234"/>
      <c r="BT71" s="234"/>
      <c r="BU71" s="234"/>
      <c r="BV71" s="234"/>
      <c r="BW71" s="234"/>
      <c r="BX71" s="234"/>
      <c r="BY71" s="234"/>
      <c r="BZ71" s="234"/>
      <c r="CA71" s="234"/>
      <c r="CB71" s="234"/>
      <c r="CC71" s="233"/>
      <c r="CD71" s="41"/>
    </row>
    <row r="72" spans="1:82" ht="15">
      <c r="A72" s="41"/>
      <c r="B72" s="75" t="s">
        <v>145</v>
      </c>
      <c r="C72" s="131" t="s">
        <v>931</v>
      </c>
      <c r="D72" s="132" t="s">
        <v>64</v>
      </c>
      <c r="E72" s="266">
        <v>72</v>
      </c>
      <c r="F72" s="231"/>
      <c r="G72" s="76">
        <f t="shared" si="36"/>
        <v>0</v>
      </c>
      <c r="H72" s="237"/>
      <c r="I72" s="239"/>
      <c r="J72" s="226"/>
      <c r="K72" s="227"/>
      <c r="L72" s="227"/>
      <c r="M72" s="227"/>
      <c r="N72" s="227"/>
      <c r="O72" s="227"/>
      <c r="P72" s="227"/>
      <c r="Q72" s="227"/>
      <c r="R72" s="227"/>
      <c r="S72" s="227"/>
      <c r="T72" s="227"/>
      <c r="U72" s="225"/>
      <c r="V72" s="226"/>
      <c r="W72" s="227"/>
      <c r="X72" s="227"/>
      <c r="Y72" s="227"/>
      <c r="Z72" s="227"/>
      <c r="AA72" s="227"/>
      <c r="AB72" s="227"/>
      <c r="AC72" s="227"/>
      <c r="AD72" s="227"/>
      <c r="AE72" s="227"/>
      <c r="AF72" s="227"/>
      <c r="AG72" s="225"/>
      <c r="AH72" s="228"/>
      <c r="AI72" s="227"/>
      <c r="AJ72" s="227"/>
      <c r="AK72" s="227"/>
      <c r="AL72" s="227"/>
      <c r="AM72" s="227"/>
      <c r="AN72" s="227"/>
      <c r="AO72" s="227"/>
      <c r="AP72" s="227"/>
      <c r="AQ72" s="227"/>
      <c r="AR72" s="227"/>
      <c r="AS72" s="225"/>
      <c r="AT72" s="228"/>
      <c r="AU72" s="227"/>
      <c r="AV72" s="227"/>
      <c r="AW72" s="227"/>
      <c r="AX72" s="227"/>
      <c r="AY72" s="227"/>
      <c r="AZ72" s="227"/>
      <c r="BA72" s="227"/>
      <c r="BB72" s="227"/>
      <c r="BC72" s="227"/>
      <c r="BD72" s="227"/>
      <c r="BE72" s="225"/>
      <c r="BF72" s="228"/>
      <c r="BG72" s="227"/>
      <c r="BH72" s="227"/>
      <c r="BI72" s="227"/>
      <c r="BJ72" s="227"/>
      <c r="BK72" s="227"/>
      <c r="BL72" s="227"/>
      <c r="BM72" s="227"/>
      <c r="BN72" s="227"/>
      <c r="BO72" s="227"/>
      <c r="BP72" s="227"/>
      <c r="BQ72" s="225"/>
      <c r="BR72" s="228"/>
      <c r="BS72" s="227"/>
      <c r="BT72" s="227"/>
      <c r="BU72" s="227"/>
      <c r="BV72" s="227"/>
      <c r="BW72" s="227"/>
      <c r="BX72" s="227"/>
      <c r="BY72" s="227"/>
      <c r="BZ72" s="227"/>
      <c r="CA72" s="227"/>
      <c r="CB72" s="227"/>
      <c r="CC72" s="225"/>
      <c r="CD72" s="41" t="s">
        <v>54</v>
      </c>
    </row>
    <row r="73" spans="1:82" ht="15">
      <c r="A73" s="41"/>
      <c r="B73" s="75" t="s">
        <v>147</v>
      </c>
      <c r="C73" s="131" t="s">
        <v>148</v>
      </c>
      <c r="D73" s="132" t="s">
        <v>64</v>
      </c>
      <c r="E73" s="266">
        <v>72</v>
      </c>
      <c r="F73" s="231"/>
      <c r="G73" s="76">
        <f t="shared" si="36"/>
        <v>0</v>
      </c>
      <c r="H73" s="237"/>
      <c r="I73" s="239"/>
      <c r="J73" s="226"/>
      <c r="K73" s="227"/>
      <c r="L73" s="227"/>
      <c r="M73" s="227"/>
      <c r="N73" s="227"/>
      <c r="O73" s="227"/>
      <c r="P73" s="227"/>
      <c r="Q73" s="227"/>
      <c r="R73" s="227"/>
      <c r="S73" s="227"/>
      <c r="T73" s="227"/>
      <c r="U73" s="225"/>
      <c r="V73" s="226"/>
      <c r="W73" s="227"/>
      <c r="X73" s="227"/>
      <c r="Y73" s="227"/>
      <c r="Z73" s="227"/>
      <c r="AA73" s="227"/>
      <c r="AB73" s="227"/>
      <c r="AC73" s="227"/>
      <c r="AD73" s="227"/>
      <c r="AE73" s="227"/>
      <c r="AF73" s="227"/>
      <c r="AG73" s="225"/>
      <c r="AH73" s="228"/>
      <c r="AI73" s="227"/>
      <c r="AJ73" s="227"/>
      <c r="AK73" s="227"/>
      <c r="AL73" s="227"/>
      <c r="AM73" s="227"/>
      <c r="AN73" s="227"/>
      <c r="AO73" s="227"/>
      <c r="AP73" s="227"/>
      <c r="AQ73" s="227"/>
      <c r="AR73" s="227"/>
      <c r="AS73" s="225"/>
      <c r="AT73" s="228"/>
      <c r="AU73" s="227"/>
      <c r="AV73" s="227"/>
      <c r="AW73" s="227"/>
      <c r="AX73" s="227"/>
      <c r="AY73" s="227"/>
      <c r="AZ73" s="227"/>
      <c r="BA73" s="227"/>
      <c r="BB73" s="227"/>
      <c r="BC73" s="227"/>
      <c r="BD73" s="227"/>
      <c r="BE73" s="225"/>
      <c r="BF73" s="228"/>
      <c r="BG73" s="227"/>
      <c r="BH73" s="227"/>
      <c r="BI73" s="227"/>
      <c r="BJ73" s="227"/>
      <c r="BK73" s="227"/>
      <c r="BL73" s="227"/>
      <c r="BM73" s="227"/>
      <c r="BN73" s="227"/>
      <c r="BO73" s="227"/>
      <c r="BP73" s="227"/>
      <c r="BQ73" s="225"/>
      <c r="BR73" s="228"/>
      <c r="BS73" s="227"/>
      <c r="BT73" s="227"/>
      <c r="BU73" s="227"/>
      <c r="BV73" s="227"/>
      <c r="BW73" s="227"/>
      <c r="BX73" s="227"/>
      <c r="BY73" s="227"/>
      <c r="BZ73" s="227"/>
      <c r="CA73" s="227"/>
      <c r="CB73" s="227"/>
      <c r="CC73" s="225"/>
      <c r="CD73" s="41" t="s">
        <v>54</v>
      </c>
    </row>
    <row r="74" spans="1:82" ht="31" customHeight="1">
      <c r="A74" s="41"/>
      <c r="B74" s="103" t="s">
        <v>149</v>
      </c>
      <c r="C74" s="286" t="s">
        <v>150</v>
      </c>
      <c r="D74" s="132"/>
      <c r="E74" s="266"/>
      <c r="F74" s="231"/>
      <c r="G74" s="76"/>
      <c r="H74" s="237"/>
      <c r="I74" s="239"/>
      <c r="J74" s="232"/>
      <c r="K74" s="234"/>
      <c r="L74" s="234"/>
      <c r="M74" s="234"/>
      <c r="N74" s="234"/>
      <c r="O74" s="234"/>
      <c r="P74" s="234"/>
      <c r="Q74" s="234"/>
      <c r="R74" s="234"/>
      <c r="S74" s="234"/>
      <c r="T74" s="234"/>
      <c r="U74" s="233"/>
      <c r="V74" s="232"/>
      <c r="W74" s="234"/>
      <c r="X74" s="234"/>
      <c r="Y74" s="234"/>
      <c r="Z74" s="234"/>
      <c r="AA74" s="234"/>
      <c r="AB74" s="234"/>
      <c r="AC74" s="234"/>
      <c r="AD74" s="234"/>
      <c r="AE74" s="234"/>
      <c r="AF74" s="234"/>
      <c r="AG74" s="233"/>
      <c r="AH74" s="235"/>
      <c r="AI74" s="234"/>
      <c r="AJ74" s="234"/>
      <c r="AK74" s="234"/>
      <c r="AL74" s="234"/>
      <c r="AM74" s="234"/>
      <c r="AN74" s="234"/>
      <c r="AO74" s="234"/>
      <c r="AP74" s="234"/>
      <c r="AQ74" s="234"/>
      <c r="AR74" s="234"/>
      <c r="AS74" s="233"/>
      <c r="AT74" s="235"/>
      <c r="AU74" s="234"/>
      <c r="AV74" s="234"/>
      <c r="AW74" s="234"/>
      <c r="AX74" s="234"/>
      <c r="AY74" s="234"/>
      <c r="AZ74" s="234"/>
      <c r="BA74" s="234"/>
      <c r="BB74" s="234"/>
      <c r="BC74" s="234"/>
      <c r="BD74" s="234"/>
      <c r="BE74" s="233"/>
      <c r="BF74" s="235"/>
      <c r="BG74" s="234"/>
      <c r="BH74" s="234"/>
      <c r="BI74" s="234"/>
      <c r="BJ74" s="234"/>
      <c r="BK74" s="234"/>
      <c r="BL74" s="234"/>
      <c r="BM74" s="234"/>
      <c r="BN74" s="234"/>
      <c r="BO74" s="234"/>
      <c r="BP74" s="234"/>
      <c r="BQ74" s="233"/>
      <c r="BR74" s="235"/>
      <c r="BS74" s="234"/>
      <c r="BT74" s="234"/>
      <c r="BU74" s="234"/>
      <c r="BV74" s="234"/>
      <c r="BW74" s="234"/>
      <c r="BX74" s="234"/>
      <c r="BY74" s="234"/>
      <c r="BZ74" s="234"/>
      <c r="CA74" s="234"/>
      <c r="CB74" s="234"/>
      <c r="CC74" s="233"/>
      <c r="CD74" s="41"/>
    </row>
    <row r="75" spans="1:82" ht="16" customHeight="1">
      <c r="A75" s="41"/>
      <c r="B75" s="75" t="s">
        <v>151</v>
      </c>
      <c r="C75" s="131" t="s">
        <v>152</v>
      </c>
      <c r="D75" s="132" t="s">
        <v>64</v>
      </c>
      <c r="E75" s="266">
        <v>72</v>
      </c>
      <c r="F75" s="231"/>
      <c r="G75" s="76">
        <f t="shared" si="36"/>
        <v>0</v>
      </c>
      <c r="H75" s="237"/>
      <c r="I75" s="239"/>
      <c r="J75" s="226"/>
      <c r="K75" s="227"/>
      <c r="L75" s="227"/>
      <c r="M75" s="227"/>
      <c r="N75" s="227"/>
      <c r="O75" s="227"/>
      <c r="P75" s="227"/>
      <c r="Q75" s="227"/>
      <c r="R75" s="227"/>
      <c r="S75" s="227"/>
      <c r="T75" s="227"/>
      <c r="U75" s="225"/>
      <c r="V75" s="226"/>
      <c r="W75" s="227"/>
      <c r="X75" s="227"/>
      <c r="Y75" s="227"/>
      <c r="Z75" s="227"/>
      <c r="AA75" s="227"/>
      <c r="AB75" s="227"/>
      <c r="AC75" s="227"/>
      <c r="AD75" s="227"/>
      <c r="AE75" s="227"/>
      <c r="AF75" s="227"/>
      <c r="AG75" s="225"/>
      <c r="AH75" s="228"/>
      <c r="AI75" s="227"/>
      <c r="AJ75" s="227"/>
      <c r="AK75" s="227"/>
      <c r="AL75" s="227"/>
      <c r="AM75" s="227"/>
      <c r="AN75" s="227"/>
      <c r="AO75" s="227"/>
      <c r="AP75" s="227"/>
      <c r="AQ75" s="227"/>
      <c r="AR75" s="227"/>
      <c r="AS75" s="225"/>
      <c r="AT75" s="228"/>
      <c r="AU75" s="227"/>
      <c r="AV75" s="227"/>
      <c r="AW75" s="227"/>
      <c r="AX75" s="227"/>
      <c r="AY75" s="227"/>
      <c r="AZ75" s="227"/>
      <c r="BA75" s="227"/>
      <c r="BB75" s="227"/>
      <c r="BC75" s="227"/>
      <c r="BD75" s="227"/>
      <c r="BE75" s="225"/>
      <c r="BF75" s="228"/>
      <c r="BG75" s="227"/>
      <c r="BH75" s="227"/>
      <c r="BI75" s="227"/>
      <c r="BJ75" s="227"/>
      <c r="BK75" s="227"/>
      <c r="BL75" s="227"/>
      <c r="BM75" s="227"/>
      <c r="BN75" s="227"/>
      <c r="BO75" s="227"/>
      <c r="BP75" s="227"/>
      <c r="BQ75" s="225"/>
      <c r="BR75" s="228"/>
      <c r="BS75" s="227"/>
      <c r="BT75" s="227"/>
      <c r="BU75" s="227"/>
      <c r="BV75" s="227"/>
      <c r="BW75" s="227"/>
      <c r="BX75" s="227"/>
      <c r="BY75" s="227"/>
      <c r="BZ75" s="227"/>
      <c r="CA75" s="227"/>
      <c r="CB75" s="227"/>
      <c r="CC75" s="225"/>
      <c r="CD75" s="41" t="s">
        <v>54</v>
      </c>
    </row>
    <row r="76" spans="1:82" ht="16" customHeight="1">
      <c r="A76" s="41"/>
      <c r="B76" s="75" t="s">
        <v>153</v>
      </c>
      <c r="C76" s="131" t="s">
        <v>154</v>
      </c>
      <c r="D76" s="132" t="s">
        <v>64</v>
      </c>
      <c r="E76" s="266">
        <v>72</v>
      </c>
      <c r="F76" s="231"/>
      <c r="G76" s="76">
        <f t="shared" si="36"/>
        <v>0</v>
      </c>
      <c r="H76" s="237"/>
      <c r="I76" s="239"/>
      <c r="J76" s="226"/>
      <c r="K76" s="227"/>
      <c r="L76" s="227"/>
      <c r="M76" s="227"/>
      <c r="N76" s="227"/>
      <c r="O76" s="227"/>
      <c r="P76" s="227"/>
      <c r="Q76" s="227"/>
      <c r="R76" s="227"/>
      <c r="S76" s="227"/>
      <c r="T76" s="227"/>
      <c r="U76" s="225"/>
      <c r="V76" s="226"/>
      <c r="W76" s="227"/>
      <c r="X76" s="227"/>
      <c r="Y76" s="227"/>
      <c r="Z76" s="227"/>
      <c r="AA76" s="227"/>
      <c r="AB76" s="227"/>
      <c r="AC76" s="227"/>
      <c r="AD76" s="227"/>
      <c r="AE76" s="227"/>
      <c r="AF76" s="227"/>
      <c r="AG76" s="225"/>
      <c r="AH76" s="228"/>
      <c r="AI76" s="227"/>
      <c r="AJ76" s="227"/>
      <c r="AK76" s="227"/>
      <c r="AL76" s="227"/>
      <c r="AM76" s="227"/>
      <c r="AN76" s="227"/>
      <c r="AO76" s="227"/>
      <c r="AP76" s="227"/>
      <c r="AQ76" s="227"/>
      <c r="AR76" s="227"/>
      <c r="AS76" s="225"/>
      <c r="AT76" s="228"/>
      <c r="AU76" s="227"/>
      <c r="AV76" s="227"/>
      <c r="AW76" s="227"/>
      <c r="AX76" s="227"/>
      <c r="AY76" s="227"/>
      <c r="AZ76" s="227"/>
      <c r="BA76" s="227"/>
      <c r="BB76" s="227"/>
      <c r="BC76" s="227"/>
      <c r="BD76" s="227"/>
      <c r="BE76" s="225"/>
      <c r="BF76" s="228"/>
      <c r="BG76" s="227"/>
      <c r="BH76" s="227"/>
      <c r="BI76" s="227"/>
      <c r="BJ76" s="227"/>
      <c r="BK76" s="227"/>
      <c r="BL76" s="227"/>
      <c r="BM76" s="227"/>
      <c r="BN76" s="227"/>
      <c r="BO76" s="227"/>
      <c r="BP76" s="227"/>
      <c r="BQ76" s="225"/>
      <c r="BR76" s="228"/>
      <c r="BS76" s="227"/>
      <c r="BT76" s="227"/>
      <c r="BU76" s="227"/>
      <c r="BV76" s="227"/>
      <c r="BW76" s="227"/>
      <c r="BX76" s="227"/>
      <c r="BY76" s="227"/>
      <c r="BZ76" s="227"/>
      <c r="CA76" s="227"/>
      <c r="CB76" s="227"/>
      <c r="CC76" s="225"/>
      <c r="CD76" s="41" t="s">
        <v>54</v>
      </c>
    </row>
    <row r="77" spans="1:82" ht="16" customHeight="1">
      <c r="A77" s="41"/>
      <c r="B77" s="75" t="s">
        <v>155</v>
      </c>
      <c r="C77" s="131" t="s">
        <v>156</v>
      </c>
      <c r="D77" s="132" t="s">
        <v>64</v>
      </c>
      <c r="E77" s="266">
        <v>72</v>
      </c>
      <c r="F77" s="231"/>
      <c r="G77" s="76">
        <f t="shared" si="36"/>
        <v>0</v>
      </c>
      <c r="H77" s="237"/>
      <c r="I77" s="239"/>
      <c r="J77" s="226"/>
      <c r="K77" s="227"/>
      <c r="L77" s="227"/>
      <c r="M77" s="227"/>
      <c r="N77" s="227"/>
      <c r="O77" s="227"/>
      <c r="P77" s="227"/>
      <c r="Q77" s="227"/>
      <c r="R77" s="227"/>
      <c r="S77" s="227"/>
      <c r="T77" s="227"/>
      <c r="U77" s="225"/>
      <c r="V77" s="226"/>
      <c r="W77" s="227"/>
      <c r="X77" s="227"/>
      <c r="Y77" s="227"/>
      <c r="Z77" s="227"/>
      <c r="AA77" s="227"/>
      <c r="AB77" s="227"/>
      <c r="AC77" s="227"/>
      <c r="AD77" s="227"/>
      <c r="AE77" s="227"/>
      <c r="AF77" s="227"/>
      <c r="AG77" s="225"/>
      <c r="AH77" s="228"/>
      <c r="AI77" s="227"/>
      <c r="AJ77" s="227"/>
      <c r="AK77" s="227"/>
      <c r="AL77" s="227"/>
      <c r="AM77" s="227"/>
      <c r="AN77" s="227"/>
      <c r="AO77" s="227"/>
      <c r="AP77" s="227"/>
      <c r="AQ77" s="227"/>
      <c r="AR77" s="227"/>
      <c r="AS77" s="225"/>
      <c r="AT77" s="228"/>
      <c r="AU77" s="227"/>
      <c r="AV77" s="227"/>
      <c r="AW77" s="227"/>
      <c r="AX77" s="227"/>
      <c r="AY77" s="227"/>
      <c r="AZ77" s="227"/>
      <c r="BA77" s="227"/>
      <c r="BB77" s="227"/>
      <c r="BC77" s="227"/>
      <c r="BD77" s="227"/>
      <c r="BE77" s="225"/>
      <c r="BF77" s="228"/>
      <c r="BG77" s="227"/>
      <c r="BH77" s="227"/>
      <c r="BI77" s="227"/>
      <c r="BJ77" s="227"/>
      <c r="BK77" s="227"/>
      <c r="BL77" s="227"/>
      <c r="BM77" s="227"/>
      <c r="BN77" s="227"/>
      <c r="BO77" s="227"/>
      <c r="BP77" s="227"/>
      <c r="BQ77" s="225"/>
      <c r="BR77" s="228"/>
      <c r="BS77" s="227"/>
      <c r="BT77" s="227"/>
      <c r="BU77" s="227"/>
      <c r="BV77" s="227"/>
      <c r="BW77" s="227"/>
      <c r="BX77" s="227"/>
      <c r="BY77" s="227"/>
      <c r="BZ77" s="227"/>
      <c r="CA77" s="227"/>
      <c r="CB77" s="227"/>
      <c r="CC77" s="225"/>
      <c r="CD77" s="41" t="s">
        <v>54</v>
      </c>
    </row>
    <row r="78" spans="1:82" ht="16" customHeight="1">
      <c r="A78" s="41"/>
      <c r="B78" s="75" t="s">
        <v>157</v>
      </c>
      <c r="C78" s="131" t="s">
        <v>158</v>
      </c>
      <c r="D78" s="132" t="s">
        <v>64</v>
      </c>
      <c r="E78" s="266">
        <v>72</v>
      </c>
      <c r="F78" s="231"/>
      <c r="G78" s="76">
        <f t="shared" si="36"/>
        <v>0</v>
      </c>
      <c r="H78" s="77"/>
      <c r="I78" s="78"/>
      <c r="J78" s="226"/>
      <c r="K78" s="227"/>
      <c r="L78" s="227"/>
      <c r="M78" s="227"/>
      <c r="N78" s="227"/>
      <c r="O78" s="227"/>
      <c r="P78" s="227"/>
      <c r="Q78" s="227"/>
      <c r="R78" s="227"/>
      <c r="S78" s="227"/>
      <c r="T78" s="227"/>
      <c r="U78" s="225"/>
      <c r="V78" s="226"/>
      <c r="W78" s="227"/>
      <c r="X78" s="227"/>
      <c r="Y78" s="227"/>
      <c r="Z78" s="227"/>
      <c r="AA78" s="227"/>
      <c r="AB78" s="227"/>
      <c r="AC78" s="227"/>
      <c r="AD78" s="227"/>
      <c r="AE78" s="227"/>
      <c r="AF78" s="227"/>
      <c r="AG78" s="225"/>
      <c r="AH78" s="228"/>
      <c r="AI78" s="227"/>
      <c r="AJ78" s="227"/>
      <c r="AK78" s="227"/>
      <c r="AL78" s="227"/>
      <c r="AM78" s="227"/>
      <c r="AN78" s="227"/>
      <c r="AO78" s="227"/>
      <c r="AP78" s="227"/>
      <c r="AQ78" s="227"/>
      <c r="AR78" s="227"/>
      <c r="AS78" s="225"/>
      <c r="AT78" s="228"/>
      <c r="AU78" s="227"/>
      <c r="AV78" s="227"/>
      <c r="AW78" s="227"/>
      <c r="AX78" s="227"/>
      <c r="AY78" s="227"/>
      <c r="AZ78" s="227"/>
      <c r="BA78" s="227"/>
      <c r="BB78" s="227"/>
      <c r="BC78" s="227"/>
      <c r="BD78" s="227"/>
      <c r="BE78" s="225"/>
      <c r="BF78" s="228"/>
      <c r="BG78" s="227"/>
      <c r="BH78" s="227"/>
      <c r="BI78" s="227"/>
      <c r="BJ78" s="227"/>
      <c r="BK78" s="227"/>
      <c r="BL78" s="227"/>
      <c r="BM78" s="227"/>
      <c r="BN78" s="227"/>
      <c r="BO78" s="227"/>
      <c r="BP78" s="227"/>
      <c r="BQ78" s="225"/>
      <c r="BR78" s="228"/>
      <c r="BS78" s="227"/>
      <c r="BT78" s="227"/>
      <c r="BU78" s="227"/>
      <c r="BV78" s="227"/>
      <c r="BW78" s="227"/>
      <c r="BX78" s="227"/>
      <c r="BY78" s="227"/>
      <c r="BZ78" s="227"/>
      <c r="CA78" s="227"/>
      <c r="CB78" s="227"/>
      <c r="CC78" s="225"/>
      <c r="CD78" s="41" t="s">
        <v>54</v>
      </c>
    </row>
    <row r="79" spans="1:82" ht="16" customHeight="1">
      <c r="A79" s="41"/>
      <c r="B79" s="75" t="s">
        <v>159</v>
      </c>
      <c r="C79" s="131" t="s">
        <v>160</v>
      </c>
      <c r="D79" s="132" t="s">
        <v>64</v>
      </c>
      <c r="E79" s="266">
        <v>72</v>
      </c>
      <c r="F79" s="231"/>
      <c r="G79" s="76">
        <f t="shared" si="36"/>
        <v>0</v>
      </c>
      <c r="H79" s="77"/>
      <c r="I79" s="78"/>
      <c r="J79" s="226"/>
      <c r="K79" s="227"/>
      <c r="L79" s="227"/>
      <c r="M79" s="227"/>
      <c r="N79" s="227"/>
      <c r="O79" s="227"/>
      <c r="P79" s="227"/>
      <c r="Q79" s="227"/>
      <c r="R79" s="227"/>
      <c r="S79" s="227"/>
      <c r="T79" s="227"/>
      <c r="U79" s="225"/>
      <c r="V79" s="226"/>
      <c r="W79" s="227"/>
      <c r="X79" s="227"/>
      <c r="Y79" s="227"/>
      <c r="Z79" s="227"/>
      <c r="AA79" s="227"/>
      <c r="AB79" s="227"/>
      <c r="AC79" s="227"/>
      <c r="AD79" s="227"/>
      <c r="AE79" s="227"/>
      <c r="AF79" s="227"/>
      <c r="AG79" s="225"/>
      <c r="AH79" s="228"/>
      <c r="AI79" s="227"/>
      <c r="AJ79" s="227"/>
      <c r="AK79" s="227"/>
      <c r="AL79" s="227"/>
      <c r="AM79" s="227"/>
      <c r="AN79" s="227"/>
      <c r="AO79" s="227"/>
      <c r="AP79" s="227"/>
      <c r="AQ79" s="227"/>
      <c r="AR79" s="227"/>
      <c r="AS79" s="225"/>
      <c r="AT79" s="228"/>
      <c r="AU79" s="227"/>
      <c r="AV79" s="227"/>
      <c r="AW79" s="227"/>
      <c r="AX79" s="227"/>
      <c r="AY79" s="227"/>
      <c r="AZ79" s="227"/>
      <c r="BA79" s="227"/>
      <c r="BB79" s="227"/>
      <c r="BC79" s="227"/>
      <c r="BD79" s="227"/>
      <c r="BE79" s="225"/>
      <c r="BF79" s="228"/>
      <c r="BG79" s="227"/>
      <c r="BH79" s="227"/>
      <c r="BI79" s="227"/>
      <c r="BJ79" s="227"/>
      <c r="BK79" s="227"/>
      <c r="BL79" s="227"/>
      <c r="BM79" s="227"/>
      <c r="BN79" s="227"/>
      <c r="BO79" s="227"/>
      <c r="BP79" s="227"/>
      <c r="BQ79" s="225"/>
      <c r="BR79" s="228"/>
      <c r="BS79" s="227"/>
      <c r="BT79" s="227"/>
      <c r="BU79" s="227"/>
      <c r="BV79" s="227"/>
      <c r="BW79" s="227"/>
      <c r="BX79" s="227"/>
      <c r="BY79" s="227"/>
      <c r="BZ79" s="227"/>
      <c r="CA79" s="227"/>
      <c r="CB79" s="227"/>
      <c r="CC79" s="225"/>
      <c r="CD79" s="41" t="s">
        <v>54</v>
      </c>
    </row>
    <row r="80" spans="1:82" ht="16" customHeight="1">
      <c r="A80" s="41"/>
      <c r="B80" s="103" t="s">
        <v>161</v>
      </c>
      <c r="C80" s="286" t="s">
        <v>162</v>
      </c>
      <c r="D80" s="132"/>
      <c r="E80" s="266"/>
      <c r="F80" s="231"/>
      <c r="G80" s="76"/>
      <c r="H80" s="77"/>
      <c r="I80" s="78"/>
      <c r="J80" s="232"/>
      <c r="K80" s="234"/>
      <c r="L80" s="234"/>
      <c r="M80" s="234"/>
      <c r="N80" s="234"/>
      <c r="O80" s="234"/>
      <c r="P80" s="234"/>
      <c r="Q80" s="234"/>
      <c r="R80" s="234"/>
      <c r="S80" s="234"/>
      <c r="T80" s="234"/>
      <c r="U80" s="233"/>
      <c r="V80" s="232"/>
      <c r="W80" s="234"/>
      <c r="X80" s="234"/>
      <c r="Y80" s="234"/>
      <c r="Z80" s="234"/>
      <c r="AA80" s="234"/>
      <c r="AB80" s="234"/>
      <c r="AC80" s="234"/>
      <c r="AD80" s="234"/>
      <c r="AE80" s="234"/>
      <c r="AF80" s="234"/>
      <c r="AG80" s="233"/>
      <c r="AH80" s="235"/>
      <c r="AI80" s="234"/>
      <c r="AJ80" s="234"/>
      <c r="AK80" s="234"/>
      <c r="AL80" s="234"/>
      <c r="AM80" s="234"/>
      <c r="AN80" s="234"/>
      <c r="AO80" s="234"/>
      <c r="AP80" s="234"/>
      <c r="AQ80" s="234"/>
      <c r="AR80" s="234"/>
      <c r="AS80" s="233"/>
      <c r="AT80" s="235"/>
      <c r="AU80" s="234"/>
      <c r="AV80" s="234"/>
      <c r="AW80" s="234"/>
      <c r="AX80" s="234"/>
      <c r="AY80" s="234"/>
      <c r="AZ80" s="234"/>
      <c r="BA80" s="234"/>
      <c r="BB80" s="234"/>
      <c r="BC80" s="234"/>
      <c r="BD80" s="234"/>
      <c r="BE80" s="233"/>
      <c r="BF80" s="235"/>
      <c r="BG80" s="234"/>
      <c r="BH80" s="234"/>
      <c r="BI80" s="234"/>
      <c r="BJ80" s="234"/>
      <c r="BK80" s="234"/>
      <c r="BL80" s="234"/>
      <c r="BM80" s="234"/>
      <c r="BN80" s="234"/>
      <c r="BO80" s="234"/>
      <c r="BP80" s="234"/>
      <c r="BQ80" s="233"/>
      <c r="BR80" s="235"/>
      <c r="BS80" s="234"/>
      <c r="BT80" s="234"/>
      <c r="BU80" s="234"/>
      <c r="BV80" s="234"/>
      <c r="BW80" s="234"/>
      <c r="BX80" s="234"/>
      <c r="BY80" s="234"/>
      <c r="BZ80" s="234"/>
      <c r="CA80" s="234"/>
      <c r="CB80" s="234"/>
      <c r="CC80" s="233"/>
      <c r="CD80" s="41"/>
    </row>
    <row r="81" spans="1:82" ht="15">
      <c r="A81" s="41"/>
      <c r="B81" s="75" t="s">
        <v>163</v>
      </c>
      <c r="C81" s="131" t="s">
        <v>164</v>
      </c>
      <c r="D81" s="132" t="s">
        <v>64</v>
      </c>
      <c r="E81" s="266">
        <v>72</v>
      </c>
      <c r="F81" s="231"/>
      <c r="G81" s="76">
        <f t="shared" si="36"/>
        <v>0</v>
      </c>
      <c r="H81" s="77"/>
      <c r="I81" s="78"/>
      <c r="J81" s="226"/>
      <c r="K81" s="227"/>
      <c r="L81" s="227"/>
      <c r="M81" s="227"/>
      <c r="N81" s="227"/>
      <c r="O81" s="227"/>
      <c r="P81" s="227"/>
      <c r="Q81" s="227"/>
      <c r="R81" s="227"/>
      <c r="S81" s="227"/>
      <c r="T81" s="227"/>
      <c r="U81" s="225"/>
      <c r="V81" s="226"/>
      <c r="W81" s="227"/>
      <c r="X81" s="227"/>
      <c r="Y81" s="227"/>
      <c r="Z81" s="227"/>
      <c r="AA81" s="227"/>
      <c r="AB81" s="227"/>
      <c r="AC81" s="227"/>
      <c r="AD81" s="227"/>
      <c r="AE81" s="227"/>
      <c r="AF81" s="227"/>
      <c r="AG81" s="225"/>
      <c r="AH81" s="228"/>
      <c r="AI81" s="227"/>
      <c r="AJ81" s="227"/>
      <c r="AK81" s="227"/>
      <c r="AL81" s="227"/>
      <c r="AM81" s="227"/>
      <c r="AN81" s="227"/>
      <c r="AO81" s="227"/>
      <c r="AP81" s="227"/>
      <c r="AQ81" s="227"/>
      <c r="AR81" s="227"/>
      <c r="AS81" s="225"/>
      <c r="AT81" s="228"/>
      <c r="AU81" s="227"/>
      <c r="AV81" s="227"/>
      <c r="AW81" s="227"/>
      <c r="AX81" s="227"/>
      <c r="AY81" s="227"/>
      <c r="AZ81" s="227"/>
      <c r="BA81" s="227"/>
      <c r="BB81" s="227"/>
      <c r="BC81" s="227"/>
      <c r="BD81" s="227"/>
      <c r="BE81" s="225"/>
      <c r="BF81" s="228"/>
      <c r="BG81" s="227"/>
      <c r="BH81" s="227"/>
      <c r="BI81" s="227"/>
      <c r="BJ81" s="227"/>
      <c r="BK81" s="227"/>
      <c r="BL81" s="227"/>
      <c r="BM81" s="227"/>
      <c r="BN81" s="227"/>
      <c r="BO81" s="227"/>
      <c r="BP81" s="227"/>
      <c r="BQ81" s="225"/>
      <c r="BR81" s="228"/>
      <c r="BS81" s="227"/>
      <c r="BT81" s="227"/>
      <c r="BU81" s="227"/>
      <c r="BV81" s="227"/>
      <c r="BW81" s="227"/>
      <c r="BX81" s="227"/>
      <c r="BY81" s="227"/>
      <c r="BZ81" s="227"/>
      <c r="CA81" s="227"/>
      <c r="CB81" s="227"/>
      <c r="CC81" s="225"/>
      <c r="CD81" s="41" t="s">
        <v>54</v>
      </c>
    </row>
    <row r="82" spans="1:82" ht="15">
      <c r="A82" s="41"/>
      <c r="B82" s="75" t="s">
        <v>165</v>
      </c>
      <c r="C82" s="131" t="s">
        <v>166</v>
      </c>
      <c r="D82" s="132" t="s">
        <v>64</v>
      </c>
      <c r="E82" s="266">
        <v>72</v>
      </c>
      <c r="F82" s="231"/>
      <c r="G82" s="76">
        <f t="shared" si="36"/>
        <v>0</v>
      </c>
      <c r="H82" s="77"/>
      <c r="I82" s="78"/>
      <c r="J82" s="226"/>
      <c r="K82" s="227"/>
      <c r="L82" s="227"/>
      <c r="M82" s="227"/>
      <c r="N82" s="227"/>
      <c r="O82" s="227"/>
      <c r="P82" s="227"/>
      <c r="Q82" s="227"/>
      <c r="R82" s="227"/>
      <c r="S82" s="227"/>
      <c r="T82" s="227"/>
      <c r="U82" s="225"/>
      <c r="V82" s="226"/>
      <c r="W82" s="227"/>
      <c r="X82" s="227"/>
      <c r="Y82" s="227"/>
      <c r="Z82" s="227"/>
      <c r="AA82" s="227"/>
      <c r="AB82" s="227"/>
      <c r="AC82" s="227"/>
      <c r="AD82" s="227"/>
      <c r="AE82" s="227"/>
      <c r="AF82" s="227"/>
      <c r="AG82" s="225"/>
      <c r="AH82" s="228"/>
      <c r="AI82" s="227"/>
      <c r="AJ82" s="227"/>
      <c r="AK82" s="227"/>
      <c r="AL82" s="227"/>
      <c r="AM82" s="227"/>
      <c r="AN82" s="227"/>
      <c r="AO82" s="227"/>
      <c r="AP82" s="227"/>
      <c r="AQ82" s="227"/>
      <c r="AR82" s="227"/>
      <c r="AS82" s="225"/>
      <c r="AT82" s="228"/>
      <c r="AU82" s="227"/>
      <c r="AV82" s="227"/>
      <c r="AW82" s="227"/>
      <c r="AX82" s="227"/>
      <c r="AY82" s="227"/>
      <c r="AZ82" s="227"/>
      <c r="BA82" s="227"/>
      <c r="BB82" s="227"/>
      <c r="BC82" s="227"/>
      <c r="BD82" s="227"/>
      <c r="BE82" s="225"/>
      <c r="BF82" s="228"/>
      <c r="BG82" s="227"/>
      <c r="BH82" s="227"/>
      <c r="BI82" s="227"/>
      <c r="BJ82" s="227"/>
      <c r="BK82" s="227"/>
      <c r="BL82" s="227"/>
      <c r="BM82" s="227"/>
      <c r="BN82" s="227"/>
      <c r="BO82" s="227"/>
      <c r="BP82" s="227"/>
      <c r="BQ82" s="225"/>
      <c r="BR82" s="228"/>
      <c r="BS82" s="227"/>
      <c r="BT82" s="227"/>
      <c r="BU82" s="227"/>
      <c r="BV82" s="227"/>
      <c r="BW82" s="227"/>
      <c r="BX82" s="227"/>
      <c r="BY82" s="227"/>
      <c r="BZ82" s="227"/>
      <c r="CA82" s="227"/>
      <c r="CB82" s="227"/>
      <c r="CC82" s="225"/>
      <c r="CD82" s="41" t="s">
        <v>54</v>
      </c>
    </row>
    <row r="83" spans="1:82" ht="15">
      <c r="A83" s="41"/>
      <c r="B83" s="75" t="s">
        <v>167</v>
      </c>
      <c r="C83" s="131" t="s">
        <v>168</v>
      </c>
      <c r="D83" s="132" t="s">
        <v>64</v>
      </c>
      <c r="E83" s="266">
        <v>72</v>
      </c>
      <c r="F83" s="231"/>
      <c r="G83" s="76">
        <f t="shared" si="36"/>
        <v>0</v>
      </c>
      <c r="H83" s="77"/>
      <c r="I83" s="78"/>
      <c r="J83" s="226"/>
      <c r="K83" s="227"/>
      <c r="L83" s="227"/>
      <c r="M83" s="227"/>
      <c r="N83" s="227"/>
      <c r="O83" s="227"/>
      <c r="P83" s="227"/>
      <c r="Q83" s="227"/>
      <c r="R83" s="227"/>
      <c r="S83" s="227"/>
      <c r="T83" s="227"/>
      <c r="U83" s="225"/>
      <c r="V83" s="226"/>
      <c r="W83" s="227"/>
      <c r="X83" s="227"/>
      <c r="Y83" s="227"/>
      <c r="Z83" s="227"/>
      <c r="AA83" s="227"/>
      <c r="AB83" s="227"/>
      <c r="AC83" s="227"/>
      <c r="AD83" s="227"/>
      <c r="AE83" s="227"/>
      <c r="AF83" s="227"/>
      <c r="AG83" s="225"/>
      <c r="AH83" s="228"/>
      <c r="AI83" s="227"/>
      <c r="AJ83" s="227"/>
      <c r="AK83" s="227"/>
      <c r="AL83" s="227"/>
      <c r="AM83" s="227"/>
      <c r="AN83" s="227"/>
      <c r="AO83" s="227"/>
      <c r="AP83" s="227"/>
      <c r="AQ83" s="227"/>
      <c r="AR83" s="227"/>
      <c r="AS83" s="225"/>
      <c r="AT83" s="228"/>
      <c r="AU83" s="227"/>
      <c r="AV83" s="227"/>
      <c r="AW83" s="227"/>
      <c r="AX83" s="227"/>
      <c r="AY83" s="227"/>
      <c r="AZ83" s="227"/>
      <c r="BA83" s="227"/>
      <c r="BB83" s="227"/>
      <c r="BC83" s="227"/>
      <c r="BD83" s="227"/>
      <c r="BE83" s="225"/>
      <c r="BF83" s="228"/>
      <c r="BG83" s="227"/>
      <c r="BH83" s="227"/>
      <c r="BI83" s="227"/>
      <c r="BJ83" s="227"/>
      <c r="BK83" s="227"/>
      <c r="BL83" s="227"/>
      <c r="BM83" s="227"/>
      <c r="BN83" s="227"/>
      <c r="BO83" s="227"/>
      <c r="BP83" s="227"/>
      <c r="BQ83" s="225"/>
      <c r="BR83" s="228"/>
      <c r="BS83" s="227"/>
      <c r="BT83" s="227"/>
      <c r="BU83" s="227"/>
      <c r="BV83" s="227"/>
      <c r="BW83" s="227"/>
      <c r="BX83" s="227"/>
      <c r="BY83" s="227"/>
      <c r="BZ83" s="227"/>
      <c r="CA83" s="227"/>
      <c r="CB83" s="227"/>
      <c r="CC83" s="225"/>
      <c r="CD83" s="41" t="s">
        <v>54</v>
      </c>
    </row>
    <row r="84" spans="1:82" ht="15">
      <c r="A84" s="179"/>
      <c r="B84" s="180" t="s">
        <v>169</v>
      </c>
      <c r="C84" s="181" t="s">
        <v>170</v>
      </c>
      <c r="D84" s="182" t="s">
        <v>64</v>
      </c>
      <c r="E84" s="334">
        <v>0</v>
      </c>
      <c r="F84" s="236"/>
      <c r="G84" s="178">
        <f>+E84*F84</f>
        <v>0</v>
      </c>
      <c r="H84" s="232"/>
      <c r="I84" s="233"/>
      <c r="J84" s="232"/>
      <c r="K84" s="234"/>
      <c r="L84" s="234"/>
      <c r="M84" s="234"/>
      <c r="N84" s="234"/>
      <c r="O84" s="234"/>
      <c r="P84" s="234"/>
      <c r="Q84" s="234"/>
      <c r="R84" s="234"/>
      <c r="S84" s="234"/>
      <c r="T84" s="234"/>
      <c r="U84" s="233"/>
      <c r="V84" s="232"/>
      <c r="W84" s="234"/>
      <c r="X84" s="234"/>
      <c r="Y84" s="234"/>
      <c r="Z84" s="234"/>
      <c r="AA84" s="234"/>
      <c r="AB84" s="234"/>
      <c r="AC84" s="234"/>
      <c r="AD84" s="234"/>
      <c r="AE84" s="234"/>
      <c r="AF84" s="234"/>
      <c r="AG84" s="233"/>
      <c r="AH84" s="235"/>
      <c r="AI84" s="234"/>
      <c r="AJ84" s="234"/>
      <c r="AK84" s="234"/>
      <c r="AL84" s="234"/>
      <c r="AM84" s="234"/>
      <c r="AN84" s="234"/>
      <c r="AO84" s="234"/>
      <c r="AP84" s="234"/>
      <c r="AQ84" s="234"/>
      <c r="AR84" s="234"/>
      <c r="AS84" s="233"/>
      <c r="AT84" s="235"/>
      <c r="AU84" s="234"/>
      <c r="AV84" s="234"/>
      <c r="AW84" s="234"/>
      <c r="AX84" s="234"/>
      <c r="AY84" s="234"/>
      <c r="AZ84" s="234"/>
      <c r="BA84" s="234"/>
      <c r="BB84" s="234"/>
      <c r="BC84" s="234"/>
      <c r="BD84" s="234"/>
      <c r="BE84" s="233"/>
      <c r="BF84" s="235"/>
      <c r="BG84" s="234"/>
      <c r="BH84" s="234"/>
      <c r="BI84" s="234"/>
      <c r="BJ84" s="234"/>
      <c r="BK84" s="234"/>
      <c r="BL84" s="234"/>
      <c r="BM84" s="234"/>
      <c r="BN84" s="234"/>
      <c r="BO84" s="234"/>
      <c r="BP84" s="234"/>
      <c r="BQ84" s="233"/>
      <c r="BR84" s="235"/>
      <c r="BS84" s="234"/>
      <c r="BT84" s="234"/>
      <c r="BU84" s="234"/>
      <c r="BV84" s="234"/>
      <c r="BW84" s="234"/>
      <c r="BX84" s="234"/>
      <c r="BY84" s="234"/>
      <c r="BZ84" s="234"/>
      <c r="CA84" s="234"/>
      <c r="CB84" s="234"/>
      <c r="CC84" s="233"/>
      <c r="CD84" s="41" t="s">
        <v>54</v>
      </c>
    </row>
    <row r="85" spans="1:82" ht="15">
      <c r="A85" s="41"/>
      <c r="B85" s="75" t="s">
        <v>171</v>
      </c>
      <c r="C85" s="131" t="s">
        <v>172</v>
      </c>
      <c r="D85" s="132" t="s">
        <v>64</v>
      </c>
      <c r="E85" s="266">
        <v>72</v>
      </c>
      <c r="F85" s="231"/>
      <c r="G85" s="76">
        <f t="shared" si="36"/>
        <v>0</v>
      </c>
      <c r="H85" s="77"/>
      <c r="I85" s="78"/>
      <c r="J85" s="226"/>
      <c r="K85" s="227"/>
      <c r="L85" s="227"/>
      <c r="M85" s="227"/>
      <c r="N85" s="227"/>
      <c r="O85" s="227"/>
      <c r="P85" s="227"/>
      <c r="Q85" s="227"/>
      <c r="R85" s="227"/>
      <c r="S85" s="227"/>
      <c r="T85" s="227"/>
      <c r="U85" s="225"/>
      <c r="V85" s="226"/>
      <c r="W85" s="227"/>
      <c r="X85" s="227"/>
      <c r="Y85" s="227"/>
      <c r="Z85" s="227"/>
      <c r="AA85" s="227"/>
      <c r="AB85" s="227"/>
      <c r="AC85" s="227"/>
      <c r="AD85" s="227"/>
      <c r="AE85" s="227"/>
      <c r="AF85" s="227"/>
      <c r="AG85" s="225"/>
      <c r="AH85" s="228"/>
      <c r="AI85" s="227"/>
      <c r="AJ85" s="227"/>
      <c r="AK85" s="227"/>
      <c r="AL85" s="227"/>
      <c r="AM85" s="227"/>
      <c r="AN85" s="227"/>
      <c r="AO85" s="227"/>
      <c r="AP85" s="227"/>
      <c r="AQ85" s="227"/>
      <c r="AR85" s="227"/>
      <c r="AS85" s="225"/>
      <c r="AT85" s="228"/>
      <c r="AU85" s="227"/>
      <c r="AV85" s="227"/>
      <c r="AW85" s="227"/>
      <c r="AX85" s="227"/>
      <c r="AY85" s="227"/>
      <c r="AZ85" s="227"/>
      <c r="BA85" s="227"/>
      <c r="BB85" s="227"/>
      <c r="BC85" s="227"/>
      <c r="BD85" s="227"/>
      <c r="BE85" s="225"/>
      <c r="BF85" s="228"/>
      <c r="BG85" s="227"/>
      <c r="BH85" s="227"/>
      <c r="BI85" s="227"/>
      <c r="BJ85" s="227"/>
      <c r="BK85" s="227"/>
      <c r="BL85" s="227"/>
      <c r="BM85" s="227"/>
      <c r="BN85" s="227"/>
      <c r="BO85" s="227"/>
      <c r="BP85" s="227"/>
      <c r="BQ85" s="225"/>
      <c r="BR85" s="228"/>
      <c r="BS85" s="227"/>
      <c r="BT85" s="227"/>
      <c r="BU85" s="227"/>
      <c r="BV85" s="227"/>
      <c r="BW85" s="227"/>
      <c r="BX85" s="227"/>
      <c r="BY85" s="227"/>
      <c r="BZ85" s="227"/>
      <c r="CA85" s="227"/>
      <c r="CB85" s="227"/>
      <c r="CC85" s="225"/>
      <c r="CD85" s="41" t="s">
        <v>54</v>
      </c>
    </row>
    <row r="86" spans="1:82" ht="15">
      <c r="A86" s="179"/>
      <c r="B86" s="180" t="s">
        <v>173</v>
      </c>
      <c r="C86" s="181" t="s">
        <v>174</v>
      </c>
      <c r="D86" s="182" t="s">
        <v>64</v>
      </c>
      <c r="E86" s="334">
        <v>0</v>
      </c>
      <c r="F86" s="236"/>
      <c r="G86" s="178">
        <f>+E86*F86</f>
        <v>0</v>
      </c>
      <c r="H86" s="232"/>
      <c r="I86" s="233"/>
      <c r="J86" s="232"/>
      <c r="K86" s="234"/>
      <c r="L86" s="234"/>
      <c r="M86" s="234"/>
      <c r="N86" s="234"/>
      <c r="O86" s="234"/>
      <c r="P86" s="234"/>
      <c r="Q86" s="234"/>
      <c r="R86" s="234"/>
      <c r="S86" s="234"/>
      <c r="T86" s="234"/>
      <c r="U86" s="233"/>
      <c r="V86" s="232"/>
      <c r="W86" s="234"/>
      <c r="X86" s="234"/>
      <c r="Y86" s="234"/>
      <c r="Z86" s="234"/>
      <c r="AA86" s="234"/>
      <c r="AB86" s="234"/>
      <c r="AC86" s="234"/>
      <c r="AD86" s="234"/>
      <c r="AE86" s="234"/>
      <c r="AF86" s="234"/>
      <c r="AG86" s="233"/>
      <c r="AH86" s="235"/>
      <c r="AI86" s="234"/>
      <c r="AJ86" s="234"/>
      <c r="AK86" s="234"/>
      <c r="AL86" s="234"/>
      <c r="AM86" s="234"/>
      <c r="AN86" s="234"/>
      <c r="AO86" s="234"/>
      <c r="AP86" s="234"/>
      <c r="AQ86" s="234"/>
      <c r="AR86" s="234"/>
      <c r="AS86" s="233"/>
      <c r="AT86" s="235"/>
      <c r="AU86" s="234"/>
      <c r="AV86" s="234"/>
      <c r="AW86" s="234"/>
      <c r="AX86" s="234"/>
      <c r="AY86" s="234"/>
      <c r="AZ86" s="234"/>
      <c r="BA86" s="234"/>
      <c r="BB86" s="234"/>
      <c r="BC86" s="234"/>
      <c r="BD86" s="234"/>
      <c r="BE86" s="233"/>
      <c r="BF86" s="235"/>
      <c r="BG86" s="234"/>
      <c r="BH86" s="234"/>
      <c r="BI86" s="234"/>
      <c r="BJ86" s="234"/>
      <c r="BK86" s="234"/>
      <c r="BL86" s="234"/>
      <c r="BM86" s="234"/>
      <c r="BN86" s="234"/>
      <c r="BO86" s="234"/>
      <c r="BP86" s="234"/>
      <c r="BQ86" s="233"/>
      <c r="BR86" s="235"/>
      <c r="BS86" s="234"/>
      <c r="BT86" s="234"/>
      <c r="BU86" s="234"/>
      <c r="BV86" s="234"/>
      <c r="BW86" s="234"/>
      <c r="BX86" s="234"/>
      <c r="BY86" s="234"/>
      <c r="BZ86" s="234"/>
      <c r="CA86" s="234"/>
      <c r="CB86" s="234"/>
      <c r="CC86" s="233"/>
      <c r="CD86" s="41" t="s">
        <v>54</v>
      </c>
    </row>
    <row r="87" spans="1:82" ht="15">
      <c r="A87" s="179"/>
      <c r="B87" s="180" t="s">
        <v>175</v>
      </c>
      <c r="C87" s="181" t="s">
        <v>176</v>
      </c>
      <c r="D87" s="182" t="s">
        <v>64</v>
      </c>
      <c r="E87" s="334">
        <v>0</v>
      </c>
      <c r="F87" s="236"/>
      <c r="G87" s="178">
        <f>+E87*F87</f>
        <v>0</v>
      </c>
      <c r="H87" s="232"/>
      <c r="I87" s="233"/>
      <c r="J87" s="232"/>
      <c r="K87" s="234"/>
      <c r="L87" s="234"/>
      <c r="M87" s="234"/>
      <c r="N87" s="234"/>
      <c r="O87" s="234"/>
      <c r="P87" s="234"/>
      <c r="Q87" s="234"/>
      <c r="R87" s="234"/>
      <c r="S87" s="234"/>
      <c r="T87" s="234"/>
      <c r="U87" s="233"/>
      <c r="V87" s="232"/>
      <c r="W87" s="234"/>
      <c r="X87" s="234"/>
      <c r="Y87" s="234"/>
      <c r="Z87" s="234"/>
      <c r="AA87" s="234"/>
      <c r="AB87" s="234"/>
      <c r="AC87" s="234"/>
      <c r="AD87" s="234"/>
      <c r="AE87" s="234"/>
      <c r="AF87" s="234"/>
      <c r="AG87" s="233"/>
      <c r="AH87" s="235"/>
      <c r="AI87" s="234"/>
      <c r="AJ87" s="234"/>
      <c r="AK87" s="234"/>
      <c r="AL87" s="234"/>
      <c r="AM87" s="234"/>
      <c r="AN87" s="234"/>
      <c r="AO87" s="234"/>
      <c r="AP87" s="234"/>
      <c r="AQ87" s="234"/>
      <c r="AR87" s="234"/>
      <c r="AS87" s="233"/>
      <c r="AT87" s="235"/>
      <c r="AU87" s="234"/>
      <c r="AV87" s="234"/>
      <c r="AW87" s="234"/>
      <c r="AX87" s="234"/>
      <c r="AY87" s="234"/>
      <c r="AZ87" s="234"/>
      <c r="BA87" s="234"/>
      <c r="BB87" s="234"/>
      <c r="BC87" s="234"/>
      <c r="BD87" s="234"/>
      <c r="BE87" s="233"/>
      <c r="BF87" s="235"/>
      <c r="BG87" s="234"/>
      <c r="BH87" s="234"/>
      <c r="BI87" s="234"/>
      <c r="BJ87" s="234"/>
      <c r="BK87" s="234"/>
      <c r="BL87" s="234"/>
      <c r="BM87" s="234"/>
      <c r="BN87" s="234"/>
      <c r="BO87" s="234"/>
      <c r="BP87" s="234"/>
      <c r="BQ87" s="233"/>
      <c r="BR87" s="235"/>
      <c r="BS87" s="234"/>
      <c r="BT87" s="234"/>
      <c r="BU87" s="234"/>
      <c r="BV87" s="234"/>
      <c r="BW87" s="234"/>
      <c r="BX87" s="234"/>
      <c r="BY87" s="234"/>
      <c r="BZ87" s="234"/>
      <c r="CA87" s="234"/>
      <c r="CB87" s="234"/>
      <c r="CC87" s="233"/>
      <c r="CD87" s="41" t="s">
        <v>54</v>
      </c>
    </row>
    <row r="88" spans="1:82" ht="15">
      <c r="A88" s="179"/>
      <c r="B88" s="180" t="s">
        <v>177</v>
      </c>
      <c r="C88" s="181" t="s">
        <v>178</v>
      </c>
      <c r="D88" s="182" t="s">
        <v>64</v>
      </c>
      <c r="E88" s="334">
        <v>0</v>
      </c>
      <c r="F88" s="236"/>
      <c r="G88" s="178">
        <f>+E88*F88</f>
        <v>0</v>
      </c>
      <c r="H88" s="232"/>
      <c r="I88" s="233"/>
      <c r="J88" s="232"/>
      <c r="K88" s="234"/>
      <c r="L88" s="234"/>
      <c r="M88" s="234"/>
      <c r="N88" s="234"/>
      <c r="O88" s="234"/>
      <c r="P88" s="234"/>
      <c r="Q88" s="234"/>
      <c r="R88" s="234"/>
      <c r="S88" s="234"/>
      <c r="T88" s="234"/>
      <c r="U88" s="233"/>
      <c r="V88" s="232"/>
      <c r="W88" s="234"/>
      <c r="X88" s="234"/>
      <c r="Y88" s="234"/>
      <c r="Z88" s="234"/>
      <c r="AA88" s="234"/>
      <c r="AB88" s="234"/>
      <c r="AC88" s="234"/>
      <c r="AD88" s="234"/>
      <c r="AE88" s="234"/>
      <c r="AF88" s="234"/>
      <c r="AG88" s="233"/>
      <c r="AH88" s="235"/>
      <c r="AI88" s="234"/>
      <c r="AJ88" s="234"/>
      <c r="AK88" s="234"/>
      <c r="AL88" s="234"/>
      <c r="AM88" s="234"/>
      <c r="AN88" s="234"/>
      <c r="AO88" s="234"/>
      <c r="AP88" s="234"/>
      <c r="AQ88" s="234"/>
      <c r="AR88" s="234"/>
      <c r="AS88" s="233"/>
      <c r="AT88" s="235"/>
      <c r="AU88" s="234"/>
      <c r="AV88" s="234"/>
      <c r="AW88" s="234"/>
      <c r="AX88" s="234"/>
      <c r="AY88" s="234"/>
      <c r="AZ88" s="234"/>
      <c r="BA88" s="234"/>
      <c r="BB88" s="234"/>
      <c r="BC88" s="234"/>
      <c r="BD88" s="234"/>
      <c r="BE88" s="233"/>
      <c r="BF88" s="235"/>
      <c r="BG88" s="234"/>
      <c r="BH88" s="234"/>
      <c r="BI88" s="234"/>
      <c r="BJ88" s="234"/>
      <c r="BK88" s="234"/>
      <c r="BL88" s="234"/>
      <c r="BM88" s="234"/>
      <c r="BN88" s="234"/>
      <c r="BO88" s="234"/>
      <c r="BP88" s="234"/>
      <c r="BQ88" s="233"/>
      <c r="BR88" s="235"/>
      <c r="BS88" s="234"/>
      <c r="BT88" s="234"/>
      <c r="BU88" s="234"/>
      <c r="BV88" s="234"/>
      <c r="BW88" s="234"/>
      <c r="BX88" s="234"/>
      <c r="BY88" s="234"/>
      <c r="BZ88" s="234"/>
      <c r="CA88" s="234"/>
      <c r="CB88" s="234"/>
      <c r="CC88" s="233"/>
      <c r="CD88" s="41" t="s">
        <v>54</v>
      </c>
    </row>
    <row r="89" spans="1:82" ht="15">
      <c r="A89" s="179"/>
      <c r="B89" s="180" t="s">
        <v>179</v>
      </c>
      <c r="C89" s="181" t="s">
        <v>180</v>
      </c>
      <c r="D89" s="182" t="s">
        <v>64</v>
      </c>
      <c r="E89" s="334">
        <v>0</v>
      </c>
      <c r="F89" s="236"/>
      <c r="G89" s="178">
        <f>+E89*F89</f>
        <v>0</v>
      </c>
      <c r="H89" s="232"/>
      <c r="I89" s="233"/>
      <c r="J89" s="232"/>
      <c r="K89" s="234"/>
      <c r="L89" s="234"/>
      <c r="M89" s="234"/>
      <c r="N89" s="234"/>
      <c r="O89" s="234"/>
      <c r="P89" s="234"/>
      <c r="Q89" s="234"/>
      <c r="R89" s="234"/>
      <c r="S89" s="234"/>
      <c r="T89" s="234"/>
      <c r="U89" s="233"/>
      <c r="V89" s="232"/>
      <c r="W89" s="234"/>
      <c r="X89" s="234"/>
      <c r="Y89" s="234"/>
      <c r="Z89" s="234"/>
      <c r="AA89" s="234"/>
      <c r="AB89" s="234"/>
      <c r="AC89" s="234"/>
      <c r="AD89" s="234"/>
      <c r="AE89" s="234"/>
      <c r="AF89" s="234"/>
      <c r="AG89" s="233"/>
      <c r="AH89" s="235"/>
      <c r="AI89" s="234"/>
      <c r="AJ89" s="234"/>
      <c r="AK89" s="234"/>
      <c r="AL89" s="234"/>
      <c r="AM89" s="234"/>
      <c r="AN89" s="234"/>
      <c r="AO89" s="234"/>
      <c r="AP89" s="234"/>
      <c r="AQ89" s="234"/>
      <c r="AR89" s="234"/>
      <c r="AS89" s="233"/>
      <c r="AT89" s="235"/>
      <c r="AU89" s="234"/>
      <c r="AV89" s="234"/>
      <c r="AW89" s="234"/>
      <c r="AX89" s="234"/>
      <c r="AY89" s="234"/>
      <c r="AZ89" s="234"/>
      <c r="BA89" s="234"/>
      <c r="BB89" s="234"/>
      <c r="BC89" s="234"/>
      <c r="BD89" s="234"/>
      <c r="BE89" s="233"/>
      <c r="BF89" s="235"/>
      <c r="BG89" s="234"/>
      <c r="BH89" s="234"/>
      <c r="BI89" s="234"/>
      <c r="BJ89" s="234"/>
      <c r="BK89" s="234"/>
      <c r="BL89" s="234"/>
      <c r="BM89" s="234"/>
      <c r="BN89" s="234"/>
      <c r="BO89" s="234"/>
      <c r="BP89" s="234"/>
      <c r="BQ89" s="233"/>
      <c r="BR89" s="235"/>
      <c r="BS89" s="234"/>
      <c r="BT89" s="234"/>
      <c r="BU89" s="234"/>
      <c r="BV89" s="234"/>
      <c r="BW89" s="234"/>
      <c r="BX89" s="234"/>
      <c r="BY89" s="234"/>
      <c r="BZ89" s="234"/>
      <c r="CA89" s="234"/>
      <c r="CB89" s="234"/>
      <c r="CC89" s="233"/>
      <c r="CD89" s="41" t="s">
        <v>54</v>
      </c>
    </row>
    <row r="90" spans="1:82" ht="15">
      <c r="A90" s="41"/>
      <c r="B90" s="75" t="s">
        <v>181</v>
      </c>
      <c r="C90" s="131" t="s">
        <v>182</v>
      </c>
      <c r="D90" s="132" t="s">
        <v>64</v>
      </c>
      <c r="E90" s="266">
        <v>72</v>
      </c>
      <c r="F90" s="231"/>
      <c r="G90" s="76">
        <f t="shared" ref="G90" si="41">+SUM(H90:CC90)</f>
        <v>0</v>
      </c>
      <c r="H90" s="237"/>
      <c r="I90" s="239"/>
      <c r="J90" s="226"/>
      <c r="K90" s="227"/>
      <c r="L90" s="227"/>
      <c r="M90" s="227"/>
      <c r="N90" s="227"/>
      <c r="O90" s="227"/>
      <c r="P90" s="227"/>
      <c r="Q90" s="227"/>
      <c r="R90" s="227"/>
      <c r="S90" s="227"/>
      <c r="T90" s="227"/>
      <c r="U90" s="225"/>
      <c r="V90" s="226"/>
      <c r="W90" s="227"/>
      <c r="X90" s="227"/>
      <c r="Y90" s="227"/>
      <c r="Z90" s="227"/>
      <c r="AA90" s="227"/>
      <c r="AB90" s="227"/>
      <c r="AC90" s="227"/>
      <c r="AD90" s="227"/>
      <c r="AE90" s="227"/>
      <c r="AF90" s="227"/>
      <c r="AG90" s="225"/>
      <c r="AH90" s="228"/>
      <c r="AI90" s="227"/>
      <c r="AJ90" s="227"/>
      <c r="AK90" s="227"/>
      <c r="AL90" s="227"/>
      <c r="AM90" s="227"/>
      <c r="AN90" s="227"/>
      <c r="AO90" s="227"/>
      <c r="AP90" s="227"/>
      <c r="AQ90" s="227"/>
      <c r="AR90" s="227"/>
      <c r="AS90" s="225"/>
      <c r="AT90" s="228"/>
      <c r="AU90" s="227"/>
      <c r="AV90" s="227"/>
      <c r="AW90" s="227"/>
      <c r="AX90" s="227"/>
      <c r="AY90" s="227"/>
      <c r="AZ90" s="227"/>
      <c r="BA90" s="227"/>
      <c r="BB90" s="227"/>
      <c r="BC90" s="227"/>
      <c r="BD90" s="227"/>
      <c r="BE90" s="225"/>
      <c r="BF90" s="228"/>
      <c r="BG90" s="227"/>
      <c r="BH90" s="227"/>
      <c r="BI90" s="227"/>
      <c r="BJ90" s="227"/>
      <c r="BK90" s="227"/>
      <c r="BL90" s="227"/>
      <c r="BM90" s="227"/>
      <c r="BN90" s="227"/>
      <c r="BO90" s="227"/>
      <c r="BP90" s="227"/>
      <c r="BQ90" s="225"/>
      <c r="BR90" s="228"/>
      <c r="BS90" s="227"/>
      <c r="BT90" s="227"/>
      <c r="BU90" s="227"/>
      <c r="BV90" s="227"/>
      <c r="BW90" s="227"/>
      <c r="BX90" s="227"/>
      <c r="BY90" s="227"/>
      <c r="BZ90" s="227"/>
      <c r="CA90" s="227"/>
      <c r="CB90" s="227"/>
      <c r="CC90" s="225"/>
      <c r="CD90" s="41" t="s">
        <v>54</v>
      </c>
    </row>
    <row r="91" spans="1:82" ht="15">
      <c r="A91" s="41"/>
      <c r="B91" s="75" t="s">
        <v>183</v>
      </c>
      <c r="C91" s="131" t="s">
        <v>184</v>
      </c>
      <c r="D91" s="132" t="s">
        <v>64</v>
      </c>
      <c r="E91" s="266">
        <v>72</v>
      </c>
      <c r="F91" s="231"/>
      <c r="G91" s="76">
        <f t="shared" si="36"/>
        <v>0</v>
      </c>
      <c r="H91" s="237"/>
      <c r="I91" s="239"/>
      <c r="J91" s="226"/>
      <c r="K91" s="227"/>
      <c r="L91" s="227"/>
      <c r="M91" s="227"/>
      <c r="N91" s="227"/>
      <c r="O91" s="227"/>
      <c r="P91" s="227"/>
      <c r="Q91" s="227"/>
      <c r="R91" s="227"/>
      <c r="S91" s="227"/>
      <c r="T91" s="227"/>
      <c r="U91" s="225"/>
      <c r="V91" s="226"/>
      <c r="W91" s="227"/>
      <c r="X91" s="227"/>
      <c r="Y91" s="227"/>
      <c r="Z91" s="227"/>
      <c r="AA91" s="227"/>
      <c r="AB91" s="227"/>
      <c r="AC91" s="227"/>
      <c r="AD91" s="227"/>
      <c r="AE91" s="227"/>
      <c r="AF91" s="227"/>
      <c r="AG91" s="225"/>
      <c r="AH91" s="228"/>
      <c r="AI91" s="227"/>
      <c r="AJ91" s="227"/>
      <c r="AK91" s="227"/>
      <c r="AL91" s="227"/>
      <c r="AM91" s="227"/>
      <c r="AN91" s="227"/>
      <c r="AO91" s="227"/>
      <c r="AP91" s="227"/>
      <c r="AQ91" s="227"/>
      <c r="AR91" s="227"/>
      <c r="AS91" s="225"/>
      <c r="AT91" s="228"/>
      <c r="AU91" s="227"/>
      <c r="AV91" s="227"/>
      <c r="AW91" s="227"/>
      <c r="AX91" s="227"/>
      <c r="AY91" s="227"/>
      <c r="AZ91" s="227"/>
      <c r="BA91" s="227"/>
      <c r="BB91" s="227"/>
      <c r="BC91" s="227"/>
      <c r="BD91" s="227"/>
      <c r="BE91" s="225"/>
      <c r="BF91" s="228"/>
      <c r="BG91" s="227"/>
      <c r="BH91" s="227"/>
      <c r="BI91" s="227"/>
      <c r="BJ91" s="227"/>
      <c r="BK91" s="227"/>
      <c r="BL91" s="227"/>
      <c r="BM91" s="227"/>
      <c r="BN91" s="227"/>
      <c r="BO91" s="227"/>
      <c r="BP91" s="227"/>
      <c r="BQ91" s="225"/>
      <c r="BR91" s="228"/>
      <c r="BS91" s="227"/>
      <c r="BT91" s="227"/>
      <c r="BU91" s="227"/>
      <c r="BV91" s="227"/>
      <c r="BW91" s="227"/>
      <c r="BX91" s="227"/>
      <c r="BY91" s="227"/>
      <c r="BZ91" s="227"/>
      <c r="CA91" s="227"/>
      <c r="CB91" s="227"/>
      <c r="CC91" s="225"/>
      <c r="CD91" s="41" t="s">
        <v>54</v>
      </c>
    </row>
    <row r="92" spans="1:82" ht="15">
      <c r="A92" s="41"/>
      <c r="B92" s="123" t="s">
        <v>185</v>
      </c>
      <c r="C92" s="124" t="s">
        <v>186</v>
      </c>
      <c r="D92" s="125"/>
      <c r="E92" s="328"/>
      <c r="F92" s="260"/>
      <c r="G92" s="126">
        <f>SUM(G93:G101)</f>
        <v>0</v>
      </c>
      <c r="H92" s="127">
        <f>SUM(H93:H101)</f>
        <v>0</v>
      </c>
      <c r="I92" s="128">
        <f t="shared" ref="I92:BT92" si="42">SUM(I93:I101)</f>
        <v>0</v>
      </c>
      <c r="J92" s="127">
        <f t="shared" si="42"/>
        <v>0</v>
      </c>
      <c r="K92" s="129">
        <f t="shared" si="42"/>
        <v>0</v>
      </c>
      <c r="L92" s="129">
        <f t="shared" si="42"/>
        <v>0</v>
      </c>
      <c r="M92" s="129">
        <f t="shared" si="42"/>
        <v>0</v>
      </c>
      <c r="N92" s="129">
        <f t="shared" si="42"/>
        <v>0</v>
      </c>
      <c r="O92" s="129">
        <f t="shared" si="42"/>
        <v>0</v>
      </c>
      <c r="P92" s="129">
        <f t="shared" si="42"/>
        <v>0</v>
      </c>
      <c r="Q92" s="129">
        <f t="shared" si="42"/>
        <v>0</v>
      </c>
      <c r="R92" s="129">
        <f>SUM(R93:R101)</f>
        <v>0</v>
      </c>
      <c r="S92" s="129">
        <f t="shared" si="42"/>
        <v>0</v>
      </c>
      <c r="T92" s="129">
        <f t="shared" si="42"/>
        <v>0</v>
      </c>
      <c r="U92" s="128">
        <f t="shared" si="42"/>
        <v>0</v>
      </c>
      <c r="V92" s="127">
        <f t="shared" si="42"/>
        <v>0</v>
      </c>
      <c r="W92" s="129">
        <f t="shared" si="42"/>
        <v>0</v>
      </c>
      <c r="X92" s="129">
        <f t="shared" si="42"/>
        <v>0</v>
      </c>
      <c r="Y92" s="129">
        <f t="shared" si="42"/>
        <v>0</v>
      </c>
      <c r="Z92" s="129">
        <f t="shared" si="42"/>
        <v>0</v>
      </c>
      <c r="AA92" s="129">
        <f t="shared" si="42"/>
        <v>0</v>
      </c>
      <c r="AB92" s="129">
        <f t="shared" si="42"/>
        <v>0</v>
      </c>
      <c r="AC92" s="129">
        <f t="shared" si="42"/>
        <v>0</v>
      </c>
      <c r="AD92" s="129">
        <f t="shared" si="42"/>
        <v>0</v>
      </c>
      <c r="AE92" s="129">
        <f t="shared" si="42"/>
        <v>0</v>
      </c>
      <c r="AF92" s="129">
        <f t="shared" si="42"/>
        <v>0</v>
      </c>
      <c r="AG92" s="128">
        <f t="shared" si="42"/>
        <v>0</v>
      </c>
      <c r="AH92" s="130">
        <f t="shared" si="42"/>
        <v>0</v>
      </c>
      <c r="AI92" s="129">
        <f t="shared" si="42"/>
        <v>0</v>
      </c>
      <c r="AJ92" s="129">
        <f t="shared" si="42"/>
        <v>0</v>
      </c>
      <c r="AK92" s="129">
        <f t="shared" si="42"/>
        <v>0</v>
      </c>
      <c r="AL92" s="129">
        <f t="shared" si="42"/>
        <v>0</v>
      </c>
      <c r="AM92" s="129">
        <f t="shared" si="42"/>
        <v>0</v>
      </c>
      <c r="AN92" s="129">
        <f t="shared" si="42"/>
        <v>0</v>
      </c>
      <c r="AO92" s="129">
        <f t="shared" si="42"/>
        <v>0</v>
      </c>
      <c r="AP92" s="129">
        <f t="shared" si="42"/>
        <v>0</v>
      </c>
      <c r="AQ92" s="129">
        <f t="shared" si="42"/>
        <v>0</v>
      </c>
      <c r="AR92" s="129">
        <f t="shared" si="42"/>
        <v>0</v>
      </c>
      <c r="AS92" s="128">
        <f t="shared" si="42"/>
        <v>0</v>
      </c>
      <c r="AT92" s="130">
        <f t="shared" si="42"/>
        <v>0</v>
      </c>
      <c r="AU92" s="129">
        <f t="shared" si="42"/>
        <v>0</v>
      </c>
      <c r="AV92" s="129">
        <f t="shared" si="42"/>
        <v>0</v>
      </c>
      <c r="AW92" s="129">
        <f t="shared" si="42"/>
        <v>0</v>
      </c>
      <c r="AX92" s="129">
        <f t="shared" si="42"/>
        <v>0</v>
      </c>
      <c r="AY92" s="129">
        <f t="shared" si="42"/>
        <v>0</v>
      </c>
      <c r="AZ92" s="129">
        <f t="shared" si="42"/>
        <v>0</v>
      </c>
      <c r="BA92" s="129">
        <f t="shared" si="42"/>
        <v>0</v>
      </c>
      <c r="BB92" s="129">
        <f t="shared" si="42"/>
        <v>0</v>
      </c>
      <c r="BC92" s="129">
        <f t="shared" si="42"/>
        <v>0</v>
      </c>
      <c r="BD92" s="129">
        <f t="shared" si="42"/>
        <v>0</v>
      </c>
      <c r="BE92" s="128">
        <f t="shared" si="42"/>
        <v>0</v>
      </c>
      <c r="BF92" s="130">
        <f t="shared" si="42"/>
        <v>0</v>
      </c>
      <c r="BG92" s="129">
        <f t="shared" si="42"/>
        <v>0</v>
      </c>
      <c r="BH92" s="129">
        <f t="shared" si="42"/>
        <v>0</v>
      </c>
      <c r="BI92" s="129">
        <f t="shared" si="42"/>
        <v>0</v>
      </c>
      <c r="BJ92" s="129">
        <f t="shared" si="42"/>
        <v>0</v>
      </c>
      <c r="BK92" s="129">
        <f t="shared" si="42"/>
        <v>0</v>
      </c>
      <c r="BL92" s="129">
        <f t="shared" si="42"/>
        <v>0</v>
      </c>
      <c r="BM92" s="129">
        <f t="shared" si="42"/>
        <v>0</v>
      </c>
      <c r="BN92" s="129">
        <f t="shared" si="42"/>
        <v>0</v>
      </c>
      <c r="BO92" s="129">
        <f t="shared" si="42"/>
        <v>0</v>
      </c>
      <c r="BP92" s="129">
        <f t="shared" si="42"/>
        <v>0</v>
      </c>
      <c r="BQ92" s="128">
        <f t="shared" si="42"/>
        <v>0</v>
      </c>
      <c r="BR92" s="130">
        <f t="shared" si="42"/>
        <v>0</v>
      </c>
      <c r="BS92" s="129">
        <f t="shared" si="42"/>
        <v>0</v>
      </c>
      <c r="BT92" s="129">
        <f t="shared" si="42"/>
        <v>0</v>
      </c>
      <c r="BU92" s="129">
        <f t="shared" ref="BU92:CC92" si="43">SUM(BU93:BU101)</f>
        <v>0</v>
      </c>
      <c r="BV92" s="129">
        <f t="shared" si="43"/>
        <v>0</v>
      </c>
      <c r="BW92" s="129">
        <f t="shared" si="43"/>
        <v>0</v>
      </c>
      <c r="BX92" s="129">
        <f t="shared" si="43"/>
        <v>0</v>
      </c>
      <c r="BY92" s="129">
        <f t="shared" si="43"/>
        <v>0</v>
      </c>
      <c r="BZ92" s="129">
        <f t="shared" si="43"/>
        <v>0</v>
      </c>
      <c r="CA92" s="129">
        <f t="shared" si="43"/>
        <v>0</v>
      </c>
      <c r="CB92" s="129">
        <f t="shared" si="43"/>
        <v>0</v>
      </c>
      <c r="CC92" s="128">
        <f t="shared" si="43"/>
        <v>0</v>
      </c>
      <c r="CD92" s="41" t="s">
        <v>54</v>
      </c>
    </row>
    <row r="93" spans="1:82" ht="15">
      <c r="A93" s="41"/>
      <c r="B93" s="75" t="s">
        <v>187</v>
      </c>
      <c r="C93" s="131" t="s">
        <v>188</v>
      </c>
      <c r="D93" s="132" t="s">
        <v>64</v>
      </c>
      <c r="E93" s="266">
        <v>72</v>
      </c>
      <c r="F93" s="231"/>
      <c r="G93" s="76">
        <f t="shared" ref="G93:G101" si="44">+SUM(H93:CC93)</f>
        <v>0</v>
      </c>
      <c r="H93" s="237"/>
      <c r="I93" s="239"/>
      <c r="J93" s="226"/>
      <c r="K93" s="227"/>
      <c r="L93" s="227"/>
      <c r="M93" s="227"/>
      <c r="N93" s="227"/>
      <c r="O93" s="227"/>
      <c r="P93" s="227"/>
      <c r="Q93" s="227"/>
      <c r="R93" s="227"/>
      <c r="S93" s="227"/>
      <c r="T93" s="227"/>
      <c r="U93" s="225"/>
      <c r="V93" s="226"/>
      <c r="W93" s="227"/>
      <c r="X93" s="227"/>
      <c r="Y93" s="227"/>
      <c r="Z93" s="227"/>
      <c r="AA93" s="227"/>
      <c r="AB93" s="227"/>
      <c r="AC93" s="227"/>
      <c r="AD93" s="227"/>
      <c r="AE93" s="227"/>
      <c r="AF93" s="227"/>
      <c r="AG93" s="225"/>
      <c r="AH93" s="228"/>
      <c r="AI93" s="227"/>
      <c r="AJ93" s="227"/>
      <c r="AK93" s="227"/>
      <c r="AL93" s="227"/>
      <c r="AM93" s="227"/>
      <c r="AN93" s="227"/>
      <c r="AO93" s="227"/>
      <c r="AP93" s="227"/>
      <c r="AQ93" s="227"/>
      <c r="AR93" s="227"/>
      <c r="AS93" s="225"/>
      <c r="AT93" s="228"/>
      <c r="AU93" s="227"/>
      <c r="AV93" s="227"/>
      <c r="AW93" s="227"/>
      <c r="AX93" s="227"/>
      <c r="AY93" s="227"/>
      <c r="AZ93" s="227"/>
      <c r="BA93" s="227"/>
      <c r="BB93" s="227"/>
      <c r="BC93" s="227"/>
      <c r="BD93" s="227"/>
      <c r="BE93" s="225"/>
      <c r="BF93" s="228"/>
      <c r="BG93" s="227"/>
      <c r="BH93" s="227"/>
      <c r="BI93" s="227"/>
      <c r="BJ93" s="227"/>
      <c r="BK93" s="227"/>
      <c r="BL93" s="227"/>
      <c r="BM93" s="227"/>
      <c r="BN93" s="227"/>
      <c r="BO93" s="227"/>
      <c r="BP93" s="227"/>
      <c r="BQ93" s="225"/>
      <c r="BR93" s="228"/>
      <c r="BS93" s="227"/>
      <c r="BT93" s="227"/>
      <c r="BU93" s="227"/>
      <c r="BV93" s="227"/>
      <c r="BW93" s="227"/>
      <c r="BX93" s="227"/>
      <c r="BY93" s="227"/>
      <c r="BZ93" s="227"/>
      <c r="CA93" s="227"/>
      <c r="CB93" s="227"/>
      <c r="CC93" s="225"/>
      <c r="CD93" s="41" t="s">
        <v>54</v>
      </c>
    </row>
    <row r="94" spans="1:82" ht="15">
      <c r="A94" s="41"/>
      <c r="B94" s="75" t="s">
        <v>189</v>
      </c>
      <c r="C94" s="131" t="s">
        <v>190</v>
      </c>
      <c r="D94" s="132" t="s">
        <v>64</v>
      </c>
      <c r="E94" s="266">
        <v>72</v>
      </c>
      <c r="F94" s="231"/>
      <c r="G94" s="76">
        <f t="shared" si="44"/>
        <v>0</v>
      </c>
      <c r="H94" s="237"/>
      <c r="I94" s="239"/>
      <c r="J94" s="226"/>
      <c r="K94" s="227"/>
      <c r="L94" s="227"/>
      <c r="M94" s="227"/>
      <c r="N94" s="227"/>
      <c r="O94" s="227"/>
      <c r="P94" s="227"/>
      <c r="Q94" s="227"/>
      <c r="R94" s="227"/>
      <c r="S94" s="227"/>
      <c r="T94" s="227"/>
      <c r="U94" s="225"/>
      <c r="V94" s="226"/>
      <c r="W94" s="227"/>
      <c r="X94" s="227"/>
      <c r="Y94" s="227"/>
      <c r="Z94" s="227"/>
      <c r="AA94" s="227"/>
      <c r="AB94" s="227"/>
      <c r="AC94" s="227"/>
      <c r="AD94" s="227"/>
      <c r="AE94" s="227"/>
      <c r="AF94" s="227"/>
      <c r="AG94" s="225"/>
      <c r="AH94" s="228"/>
      <c r="AI94" s="227"/>
      <c r="AJ94" s="227"/>
      <c r="AK94" s="227"/>
      <c r="AL94" s="227"/>
      <c r="AM94" s="227"/>
      <c r="AN94" s="227"/>
      <c r="AO94" s="227"/>
      <c r="AP94" s="227"/>
      <c r="AQ94" s="227"/>
      <c r="AR94" s="227"/>
      <c r="AS94" s="225"/>
      <c r="AT94" s="228"/>
      <c r="AU94" s="227"/>
      <c r="AV94" s="227"/>
      <c r="AW94" s="227"/>
      <c r="AX94" s="227"/>
      <c r="AY94" s="227"/>
      <c r="AZ94" s="227"/>
      <c r="BA94" s="227"/>
      <c r="BB94" s="227"/>
      <c r="BC94" s="227"/>
      <c r="BD94" s="227"/>
      <c r="BE94" s="225"/>
      <c r="BF94" s="228"/>
      <c r="BG94" s="227"/>
      <c r="BH94" s="227"/>
      <c r="BI94" s="227"/>
      <c r="BJ94" s="227"/>
      <c r="BK94" s="227"/>
      <c r="BL94" s="227"/>
      <c r="BM94" s="227"/>
      <c r="BN94" s="227"/>
      <c r="BO94" s="227"/>
      <c r="BP94" s="227"/>
      <c r="BQ94" s="225"/>
      <c r="BR94" s="228"/>
      <c r="BS94" s="227"/>
      <c r="BT94" s="227"/>
      <c r="BU94" s="227"/>
      <c r="BV94" s="227"/>
      <c r="BW94" s="227"/>
      <c r="BX94" s="227"/>
      <c r="BY94" s="227"/>
      <c r="BZ94" s="227"/>
      <c r="CA94" s="227"/>
      <c r="CB94" s="227"/>
      <c r="CC94" s="225"/>
      <c r="CD94" s="41" t="s">
        <v>54</v>
      </c>
    </row>
    <row r="95" spans="1:82" ht="15">
      <c r="A95" s="41"/>
      <c r="B95" s="75" t="s">
        <v>191</v>
      </c>
      <c r="C95" s="131" t="s">
        <v>192</v>
      </c>
      <c r="D95" s="132" t="s">
        <v>64</v>
      </c>
      <c r="E95" s="266">
        <v>72</v>
      </c>
      <c r="F95" s="231"/>
      <c r="G95" s="76">
        <f t="shared" si="44"/>
        <v>0</v>
      </c>
      <c r="H95" s="237"/>
      <c r="I95" s="239"/>
      <c r="J95" s="226"/>
      <c r="K95" s="227"/>
      <c r="L95" s="227"/>
      <c r="M95" s="227"/>
      <c r="N95" s="227"/>
      <c r="O95" s="227"/>
      <c r="P95" s="227"/>
      <c r="Q95" s="227"/>
      <c r="R95" s="227"/>
      <c r="S95" s="227"/>
      <c r="T95" s="227"/>
      <c r="U95" s="225"/>
      <c r="V95" s="226"/>
      <c r="W95" s="227"/>
      <c r="X95" s="227"/>
      <c r="Y95" s="227"/>
      <c r="Z95" s="227"/>
      <c r="AA95" s="227"/>
      <c r="AB95" s="227"/>
      <c r="AC95" s="227"/>
      <c r="AD95" s="227"/>
      <c r="AE95" s="227"/>
      <c r="AF95" s="227"/>
      <c r="AG95" s="225"/>
      <c r="AH95" s="228"/>
      <c r="AI95" s="227"/>
      <c r="AJ95" s="227"/>
      <c r="AK95" s="227"/>
      <c r="AL95" s="227"/>
      <c r="AM95" s="227"/>
      <c r="AN95" s="227"/>
      <c r="AO95" s="227"/>
      <c r="AP95" s="227"/>
      <c r="AQ95" s="227"/>
      <c r="AR95" s="227"/>
      <c r="AS95" s="225"/>
      <c r="AT95" s="228"/>
      <c r="AU95" s="227"/>
      <c r="AV95" s="227"/>
      <c r="AW95" s="227"/>
      <c r="AX95" s="227"/>
      <c r="AY95" s="227"/>
      <c r="AZ95" s="227"/>
      <c r="BA95" s="227"/>
      <c r="BB95" s="227"/>
      <c r="BC95" s="227"/>
      <c r="BD95" s="227"/>
      <c r="BE95" s="225"/>
      <c r="BF95" s="228"/>
      <c r="BG95" s="227"/>
      <c r="BH95" s="227"/>
      <c r="BI95" s="227"/>
      <c r="BJ95" s="227"/>
      <c r="BK95" s="227"/>
      <c r="BL95" s="227"/>
      <c r="BM95" s="227"/>
      <c r="BN95" s="227"/>
      <c r="BO95" s="227"/>
      <c r="BP95" s="227"/>
      <c r="BQ95" s="225"/>
      <c r="BR95" s="228"/>
      <c r="BS95" s="227"/>
      <c r="BT95" s="227"/>
      <c r="BU95" s="227"/>
      <c r="BV95" s="227"/>
      <c r="BW95" s="227"/>
      <c r="BX95" s="227"/>
      <c r="BY95" s="227"/>
      <c r="BZ95" s="227"/>
      <c r="CA95" s="227"/>
      <c r="CB95" s="227"/>
      <c r="CC95" s="225"/>
      <c r="CD95" s="41" t="s">
        <v>54</v>
      </c>
    </row>
    <row r="96" spans="1:82" ht="15">
      <c r="A96" s="41"/>
      <c r="B96" s="131" t="s">
        <v>193</v>
      </c>
      <c r="C96" s="131" t="s">
        <v>194</v>
      </c>
      <c r="D96" s="132" t="s">
        <v>64</v>
      </c>
      <c r="E96" s="266">
        <v>72</v>
      </c>
      <c r="F96" s="231"/>
      <c r="G96" s="76">
        <f t="shared" si="44"/>
        <v>0</v>
      </c>
      <c r="H96" s="77"/>
      <c r="I96" s="78"/>
      <c r="J96" s="226"/>
      <c r="K96" s="227"/>
      <c r="L96" s="227"/>
      <c r="M96" s="227"/>
      <c r="N96" s="227"/>
      <c r="O96" s="227"/>
      <c r="P96" s="227"/>
      <c r="Q96" s="227"/>
      <c r="R96" s="227"/>
      <c r="S96" s="227"/>
      <c r="T96" s="227"/>
      <c r="U96" s="225"/>
      <c r="V96" s="226"/>
      <c r="W96" s="227"/>
      <c r="X96" s="227"/>
      <c r="Y96" s="227"/>
      <c r="Z96" s="227"/>
      <c r="AA96" s="227"/>
      <c r="AB96" s="227"/>
      <c r="AC96" s="227"/>
      <c r="AD96" s="227"/>
      <c r="AE96" s="227"/>
      <c r="AF96" s="227"/>
      <c r="AG96" s="225"/>
      <c r="AH96" s="228"/>
      <c r="AI96" s="227"/>
      <c r="AJ96" s="227"/>
      <c r="AK96" s="227"/>
      <c r="AL96" s="227"/>
      <c r="AM96" s="227"/>
      <c r="AN96" s="227"/>
      <c r="AO96" s="227"/>
      <c r="AP96" s="227"/>
      <c r="AQ96" s="227"/>
      <c r="AR96" s="227"/>
      <c r="AS96" s="225"/>
      <c r="AT96" s="228"/>
      <c r="AU96" s="227"/>
      <c r="AV96" s="227"/>
      <c r="AW96" s="227"/>
      <c r="AX96" s="227"/>
      <c r="AY96" s="227"/>
      <c r="AZ96" s="227"/>
      <c r="BA96" s="227"/>
      <c r="BB96" s="227"/>
      <c r="BC96" s="227"/>
      <c r="BD96" s="227"/>
      <c r="BE96" s="225"/>
      <c r="BF96" s="228"/>
      <c r="BG96" s="227"/>
      <c r="BH96" s="227"/>
      <c r="BI96" s="227"/>
      <c r="BJ96" s="227"/>
      <c r="BK96" s="227"/>
      <c r="BL96" s="227"/>
      <c r="BM96" s="227"/>
      <c r="BN96" s="227"/>
      <c r="BO96" s="227"/>
      <c r="BP96" s="227"/>
      <c r="BQ96" s="225"/>
      <c r="BR96" s="228"/>
      <c r="BS96" s="227"/>
      <c r="BT96" s="227"/>
      <c r="BU96" s="227"/>
      <c r="BV96" s="227"/>
      <c r="BW96" s="227"/>
      <c r="BX96" s="227"/>
      <c r="BY96" s="227"/>
      <c r="BZ96" s="227"/>
      <c r="CA96" s="227"/>
      <c r="CB96" s="227"/>
      <c r="CC96" s="225"/>
      <c r="CD96" s="41" t="s">
        <v>54</v>
      </c>
    </row>
    <row r="97" spans="1:86" ht="15">
      <c r="A97" s="41"/>
      <c r="B97" s="131" t="s">
        <v>195</v>
      </c>
      <c r="C97" s="131" t="s">
        <v>196</v>
      </c>
      <c r="D97" s="132" t="s">
        <v>64</v>
      </c>
      <c r="E97" s="266">
        <v>72</v>
      </c>
      <c r="F97" s="231"/>
      <c r="G97" s="76">
        <f t="shared" si="44"/>
        <v>0</v>
      </c>
      <c r="H97" s="237"/>
      <c r="I97" s="239"/>
      <c r="J97" s="226"/>
      <c r="K97" s="227"/>
      <c r="L97" s="227"/>
      <c r="M97" s="227"/>
      <c r="N97" s="227"/>
      <c r="O97" s="227"/>
      <c r="P97" s="227"/>
      <c r="Q97" s="227"/>
      <c r="R97" s="227"/>
      <c r="S97" s="227"/>
      <c r="T97" s="227"/>
      <c r="U97" s="225"/>
      <c r="V97" s="226"/>
      <c r="W97" s="227"/>
      <c r="X97" s="227"/>
      <c r="Y97" s="227"/>
      <c r="Z97" s="227"/>
      <c r="AA97" s="227"/>
      <c r="AB97" s="227"/>
      <c r="AC97" s="227"/>
      <c r="AD97" s="227"/>
      <c r="AE97" s="227"/>
      <c r="AF97" s="227"/>
      <c r="AG97" s="225"/>
      <c r="AH97" s="228"/>
      <c r="AI97" s="227"/>
      <c r="AJ97" s="227"/>
      <c r="AK97" s="227"/>
      <c r="AL97" s="227"/>
      <c r="AM97" s="227"/>
      <c r="AN97" s="227"/>
      <c r="AO97" s="227"/>
      <c r="AP97" s="227"/>
      <c r="AQ97" s="227"/>
      <c r="AR97" s="227"/>
      <c r="AS97" s="225"/>
      <c r="AT97" s="228"/>
      <c r="AU97" s="227"/>
      <c r="AV97" s="227"/>
      <c r="AW97" s="227"/>
      <c r="AX97" s="227"/>
      <c r="AY97" s="227"/>
      <c r="AZ97" s="227"/>
      <c r="BA97" s="227"/>
      <c r="BB97" s="227"/>
      <c r="BC97" s="227"/>
      <c r="BD97" s="227"/>
      <c r="BE97" s="225"/>
      <c r="BF97" s="228"/>
      <c r="BG97" s="227"/>
      <c r="BH97" s="227"/>
      <c r="BI97" s="227"/>
      <c r="BJ97" s="227"/>
      <c r="BK97" s="227"/>
      <c r="BL97" s="227"/>
      <c r="BM97" s="227"/>
      <c r="BN97" s="227"/>
      <c r="BO97" s="227"/>
      <c r="BP97" s="227"/>
      <c r="BQ97" s="225"/>
      <c r="BR97" s="228"/>
      <c r="BS97" s="227"/>
      <c r="BT97" s="227"/>
      <c r="BU97" s="227"/>
      <c r="BV97" s="227"/>
      <c r="BW97" s="227"/>
      <c r="BX97" s="227"/>
      <c r="BY97" s="227"/>
      <c r="BZ97" s="227"/>
      <c r="CA97" s="227"/>
      <c r="CB97" s="227"/>
      <c r="CC97" s="225"/>
      <c r="CD97" s="41" t="s">
        <v>54</v>
      </c>
    </row>
    <row r="98" spans="1:86" ht="15">
      <c r="A98" s="41"/>
      <c r="B98" s="131" t="s">
        <v>197</v>
      </c>
      <c r="C98" s="229" t="s">
        <v>198</v>
      </c>
      <c r="D98" s="132" t="s">
        <v>64</v>
      </c>
      <c r="E98" s="266">
        <v>72</v>
      </c>
      <c r="F98" s="231"/>
      <c r="G98" s="76">
        <f t="shared" si="44"/>
        <v>0</v>
      </c>
      <c r="H98" s="237"/>
      <c r="I98" s="239"/>
      <c r="J98" s="226"/>
      <c r="K98" s="227"/>
      <c r="L98" s="227"/>
      <c r="M98" s="227"/>
      <c r="N98" s="227"/>
      <c r="O98" s="227"/>
      <c r="P98" s="227"/>
      <c r="Q98" s="227"/>
      <c r="R98" s="227"/>
      <c r="S98" s="227"/>
      <c r="T98" s="227"/>
      <c r="U98" s="225"/>
      <c r="V98" s="226"/>
      <c r="W98" s="227"/>
      <c r="X98" s="227"/>
      <c r="Y98" s="227"/>
      <c r="Z98" s="227"/>
      <c r="AA98" s="227"/>
      <c r="AB98" s="227"/>
      <c r="AC98" s="227"/>
      <c r="AD98" s="227"/>
      <c r="AE98" s="227"/>
      <c r="AF98" s="227"/>
      <c r="AG98" s="225"/>
      <c r="AH98" s="228"/>
      <c r="AI98" s="227"/>
      <c r="AJ98" s="227"/>
      <c r="AK98" s="227"/>
      <c r="AL98" s="227"/>
      <c r="AM98" s="227"/>
      <c r="AN98" s="227"/>
      <c r="AO98" s="227"/>
      <c r="AP98" s="227"/>
      <c r="AQ98" s="227"/>
      <c r="AR98" s="227"/>
      <c r="AS98" s="225"/>
      <c r="AT98" s="228"/>
      <c r="AU98" s="227"/>
      <c r="AV98" s="227"/>
      <c r="AW98" s="227"/>
      <c r="AX98" s="227"/>
      <c r="AY98" s="227"/>
      <c r="AZ98" s="227"/>
      <c r="BA98" s="227"/>
      <c r="BB98" s="227"/>
      <c r="BC98" s="227"/>
      <c r="BD98" s="227"/>
      <c r="BE98" s="225"/>
      <c r="BF98" s="228"/>
      <c r="BG98" s="227"/>
      <c r="BH98" s="227"/>
      <c r="BI98" s="227"/>
      <c r="BJ98" s="227"/>
      <c r="BK98" s="227"/>
      <c r="BL98" s="227"/>
      <c r="BM98" s="227"/>
      <c r="BN98" s="227"/>
      <c r="BO98" s="227"/>
      <c r="BP98" s="227"/>
      <c r="BQ98" s="225"/>
      <c r="BR98" s="228"/>
      <c r="BS98" s="227"/>
      <c r="BT98" s="227"/>
      <c r="BU98" s="227"/>
      <c r="BV98" s="227"/>
      <c r="BW98" s="227"/>
      <c r="BX98" s="227"/>
      <c r="BY98" s="227"/>
      <c r="BZ98" s="227"/>
      <c r="CA98" s="227"/>
      <c r="CB98" s="227"/>
      <c r="CC98" s="225"/>
      <c r="CD98" s="41" t="s">
        <v>54</v>
      </c>
    </row>
    <row r="99" spans="1:86" ht="15">
      <c r="A99" s="41"/>
      <c r="B99" s="131" t="s">
        <v>199</v>
      </c>
      <c r="C99" s="229" t="s">
        <v>200</v>
      </c>
      <c r="D99" s="132" t="s">
        <v>64</v>
      </c>
      <c r="E99" s="266">
        <v>72</v>
      </c>
      <c r="F99" s="231"/>
      <c r="G99" s="76">
        <f t="shared" si="44"/>
        <v>0</v>
      </c>
      <c r="H99" s="77"/>
      <c r="I99" s="78"/>
      <c r="J99" s="226"/>
      <c r="K99" s="227"/>
      <c r="L99" s="227"/>
      <c r="M99" s="227"/>
      <c r="N99" s="227"/>
      <c r="O99" s="227"/>
      <c r="P99" s="227"/>
      <c r="Q99" s="227"/>
      <c r="R99" s="227"/>
      <c r="S99" s="227"/>
      <c r="T99" s="227"/>
      <c r="U99" s="225"/>
      <c r="V99" s="226"/>
      <c r="W99" s="227"/>
      <c r="X99" s="227"/>
      <c r="Y99" s="227"/>
      <c r="Z99" s="227"/>
      <c r="AA99" s="227"/>
      <c r="AB99" s="227"/>
      <c r="AC99" s="227"/>
      <c r="AD99" s="227"/>
      <c r="AE99" s="227"/>
      <c r="AF99" s="227"/>
      <c r="AG99" s="225"/>
      <c r="AH99" s="228"/>
      <c r="AI99" s="227"/>
      <c r="AJ99" s="227"/>
      <c r="AK99" s="227"/>
      <c r="AL99" s="227"/>
      <c r="AM99" s="227"/>
      <c r="AN99" s="227"/>
      <c r="AO99" s="227"/>
      <c r="AP99" s="227"/>
      <c r="AQ99" s="227"/>
      <c r="AR99" s="227"/>
      <c r="AS99" s="225"/>
      <c r="AT99" s="228"/>
      <c r="AU99" s="227"/>
      <c r="AV99" s="227"/>
      <c r="AW99" s="227"/>
      <c r="AX99" s="227"/>
      <c r="AY99" s="227"/>
      <c r="AZ99" s="227"/>
      <c r="BA99" s="227"/>
      <c r="BB99" s="227"/>
      <c r="BC99" s="227"/>
      <c r="BD99" s="227"/>
      <c r="BE99" s="225"/>
      <c r="BF99" s="228"/>
      <c r="BG99" s="227"/>
      <c r="BH99" s="227"/>
      <c r="BI99" s="227"/>
      <c r="BJ99" s="227"/>
      <c r="BK99" s="227"/>
      <c r="BL99" s="227"/>
      <c r="BM99" s="227"/>
      <c r="BN99" s="227"/>
      <c r="BO99" s="227"/>
      <c r="BP99" s="227"/>
      <c r="BQ99" s="225"/>
      <c r="BR99" s="228"/>
      <c r="BS99" s="227"/>
      <c r="BT99" s="227"/>
      <c r="BU99" s="227"/>
      <c r="BV99" s="227"/>
      <c r="BW99" s="227"/>
      <c r="BX99" s="227"/>
      <c r="BY99" s="227"/>
      <c r="BZ99" s="227"/>
      <c r="CA99" s="227"/>
      <c r="CB99" s="227"/>
      <c r="CC99" s="225"/>
      <c r="CD99" s="41" t="s">
        <v>54</v>
      </c>
    </row>
    <row r="100" spans="1:86" ht="15">
      <c r="A100" s="41"/>
      <c r="B100" s="131" t="s">
        <v>201</v>
      </c>
      <c r="C100" s="131" t="s">
        <v>202</v>
      </c>
      <c r="D100" s="132" t="s">
        <v>64</v>
      </c>
      <c r="E100" s="266">
        <v>72</v>
      </c>
      <c r="F100" s="231"/>
      <c r="G100" s="76">
        <f t="shared" si="44"/>
        <v>0</v>
      </c>
      <c r="H100" s="77"/>
      <c r="I100" s="78"/>
      <c r="J100" s="226"/>
      <c r="K100" s="227"/>
      <c r="L100" s="227"/>
      <c r="M100" s="227"/>
      <c r="N100" s="227"/>
      <c r="O100" s="227"/>
      <c r="P100" s="227"/>
      <c r="Q100" s="227"/>
      <c r="R100" s="227"/>
      <c r="S100" s="227"/>
      <c r="T100" s="227"/>
      <c r="U100" s="225"/>
      <c r="V100" s="226"/>
      <c r="W100" s="227"/>
      <c r="X100" s="227"/>
      <c r="Y100" s="227"/>
      <c r="Z100" s="227"/>
      <c r="AA100" s="227"/>
      <c r="AB100" s="227"/>
      <c r="AC100" s="227"/>
      <c r="AD100" s="227"/>
      <c r="AE100" s="227"/>
      <c r="AF100" s="227"/>
      <c r="AG100" s="225"/>
      <c r="AH100" s="228"/>
      <c r="AI100" s="227"/>
      <c r="AJ100" s="227"/>
      <c r="AK100" s="227"/>
      <c r="AL100" s="227"/>
      <c r="AM100" s="227"/>
      <c r="AN100" s="227"/>
      <c r="AO100" s="227"/>
      <c r="AP100" s="227"/>
      <c r="AQ100" s="227"/>
      <c r="AR100" s="227"/>
      <c r="AS100" s="225"/>
      <c r="AT100" s="228"/>
      <c r="AU100" s="227"/>
      <c r="AV100" s="227"/>
      <c r="AW100" s="227"/>
      <c r="AX100" s="227"/>
      <c r="AY100" s="227"/>
      <c r="AZ100" s="227"/>
      <c r="BA100" s="227"/>
      <c r="BB100" s="227"/>
      <c r="BC100" s="227"/>
      <c r="BD100" s="227"/>
      <c r="BE100" s="225"/>
      <c r="BF100" s="228"/>
      <c r="BG100" s="227"/>
      <c r="BH100" s="227"/>
      <c r="BI100" s="227"/>
      <c r="BJ100" s="227"/>
      <c r="BK100" s="227"/>
      <c r="BL100" s="227"/>
      <c r="BM100" s="227"/>
      <c r="BN100" s="227"/>
      <c r="BO100" s="227"/>
      <c r="BP100" s="227"/>
      <c r="BQ100" s="225"/>
      <c r="BR100" s="228"/>
      <c r="BS100" s="227"/>
      <c r="BT100" s="227"/>
      <c r="BU100" s="227"/>
      <c r="BV100" s="227"/>
      <c r="BW100" s="227"/>
      <c r="BX100" s="227"/>
      <c r="BY100" s="227"/>
      <c r="BZ100" s="227"/>
      <c r="CA100" s="227"/>
      <c r="CB100" s="227"/>
      <c r="CC100" s="225"/>
      <c r="CD100" s="41" t="s">
        <v>54</v>
      </c>
    </row>
    <row r="101" spans="1:86" ht="15">
      <c r="A101" s="41"/>
      <c r="B101" s="131" t="s">
        <v>203</v>
      </c>
      <c r="C101" s="131" t="s">
        <v>932</v>
      </c>
      <c r="D101" s="132" t="s">
        <v>64</v>
      </c>
      <c r="E101" s="266">
        <v>72</v>
      </c>
      <c r="F101" s="231"/>
      <c r="G101" s="76">
        <f t="shared" si="44"/>
        <v>0</v>
      </c>
      <c r="H101" s="237"/>
      <c r="I101" s="239"/>
      <c r="J101" s="226"/>
      <c r="K101" s="227"/>
      <c r="L101" s="227"/>
      <c r="M101" s="227"/>
      <c r="N101" s="227"/>
      <c r="O101" s="227"/>
      <c r="P101" s="227"/>
      <c r="Q101" s="227"/>
      <c r="R101" s="227"/>
      <c r="S101" s="227"/>
      <c r="T101" s="227"/>
      <c r="U101" s="225"/>
      <c r="V101" s="226"/>
      <c r="W101" s="227"/>
      <c r="X101" s="227"/>
      <c r="Y101" s="227"/>
      <c r="Z101" s="227"/>
      <c r="AA101" s="227"/>
      <c r="AB101" s="227"/>
      <c r="AC101" s="227"/>
      <c r="AD101" s="227"/>
      <c r="AE101" s="227"/>
      <c r="AF101" s="227"/>
      <c r="AG101" s="225"/>
      <c r="AH101" s="228"/>
      <c r="AI101" s="227"/>
      <c r="AJ101" s="227"/>
      <c r="AK101" s="227"/>
      <c r="AL101" s="227"/>
      <c r="AM101" s="227"/>
      <c r="AN101" s="227"/>
      <c r="AO101" s="227"/>
      <c r="AP101" s="227"/>
      <c r="AQ101" s="227"/>
      <c r="AR101" s="227"/>
      <c r="AS101" s="225"/>
      <c r="AT101" s="228"/>
      <c r="AU101" s="227"/>
      <c r="AV101" s="227"/>
      <c r="AW101" s="227"/>
      <c r="AX101" s="227"/>
      <c r="AY101" s="227"/>
      <c r="AZ101" s="227"/>
      <c r="BA101" s="227"/>
      <c r="BB101" s="227"/>
      <c r="BC101" s="227"/>
      <c r="BD101" s="227"/>
      <c r="BE101" s="225"/>
      <c r="BF101" s="228"/>
      <c r="BG101" s="227"/>
      <c r="BH101" s="227"/>
      <c r="BI101" s="227"/>
      <c r="BJ101" s="227"/>
      <c r="BK101" s="227"/>
      <c r="BL101" s="227"/>
      <c r="BM101" s="227"/>
      <c r="BN101" s="227"/>
      <c r="BO101" s="227"/>
      <c r="BP101" s="227"/>
      <c r="BQ101" s="225"/>
      <c r="BR101" s="228"/>
      <c r="BS101" s="227"/>
      <c r="BT101" s="227"/>
      <c r="BU101" s="227"/>
      <c r="BV101" s="227"/>
      <c r="BW101" s="227"/>
      <c r="BX101" s="227"/>
      <c r="BY101" s="227"/>
      <c r="BZ101" s="227"/>
      <c r="CA101" s="227"/>
      <c r="CB101" s="227"/>
      <c r="CC101" s="225"/>
      <c r="CD101" s="41" t="s">
        <v>54</v>
      </c>
    </row>
    <row r="102" spans="1:86" ht="15">
      <c r="A102" s="41"/>
      <c r="B102" s="123" t="s">
        <v>205</v>
      </c>
      <c r="C102" s="124" t="s">
        <v>206</v>
      </c>
      <c r="D102" s="125"/>
      <c r="E102" s="328"/>
      <c r="F102" s="260"/>
      <c r="G102" s="126">
        <f t="shared" ref="G102:AL102" si="45">SUM(G103:G112)</f>
        <v>0</v>
      </c>
      <c r="H102" s="127">
        <f t="shared" si="45"/>
        <v>0</v>
      </c>
      <c r="I102" s="128">
        <f t="shared" si="45"/>
        <v>0</v>
      </c>
      <c r="J102" s="127">
        <f t="shared" si="45"/>
        <v>0</v>
      </c>
      <c r="K102" s="129">
        <f t="shared" si="45"/>
        <v>0</v>
      </c>
      <c r="L102" s="129">
        <f t="shared" si="45"/>
        <v>0</v>
      </c>
      <c r="M102" s="129">
        <f t="shared" si="45"/>
        <v>0</v>
      </c>
      <c r="N102" s="129">
        <f t="shared" si="45"/>
        <v>0</v>
      </c>
      <c r="O102" s="129">
        <f t="shared" si="45"/>
        <v>0</v>
      </c>
      <c r="P102" s="129">
        <f t="shared" si="45"/>
        <v>0</v>
      </c>
      <c r="Q102" s="129">
        <f t="shared" si="45"/>
        <v>0</v>
      </c>
      <c r="R102" s="129">
        <f t="shared" si="45"/>
        <v>0</v>
      </c>
      <c r="S102" s="129">
        <f t="shared" si="45"/>
        <v>0</v>
      </c>
      <c r="T102" s="129">
        <f t="shared" si="45"/>
        <v>0</v>
      </c>
      <c r="U102" s="128">
        <f t="shared" si="45"/>
        <v>0</v>
      </c>
      <c r="V102" s="127">
        <f t="shared" si="45"/>
        <v>0</v>
      </c>
      <c r="W102" s="129">
        <f t="shared" si="45"/>
        <v>0</v>
      </c>
      <c r="X102" s="129">
        <f t="shared" si="45"/>
        <v>0</v>
      </c>
      <c r="Y102" s="129">
        <f t="shared" si="45"/>
        <v>0</v>
      </c>
      <c r="Z102" s="129">
        <f t="shared" si="45"/>
        <v>0</v>
      </c>
      <c r="AA102" s="129">
        <f t="shared" si="45"/>
        <v>0</v>
      </c>
      <c r="AB102" s="129">
        <f t="shared" si="45"/>
        <v>0</v>
      </c>
      <c r="AC102" s="129">
        <f t="shared" si="45"/>
        <v>0</v>
      </c>
      <c r="AD102" s="129">
        <f t="shared" si="45"/>
        <v>0</v>
      </c>
      <c r="AE102" s="129">
        <f t="shared" si="45"/>
        <v>0</v>
      </c>
      <c r="AF102" s="129">
        <f t="shared" si="45"/>
        <v>0</v>
      </c>
      <c r="AG102" s="128">
        <f t="shared" si="45"/>
        <v>0</v>
      </c>
      <c r="AH102" s="130">
        <f t="shared" si="45"/>
        <v>0</v>
      </c>
      <c r="AI102" s="129">
        <f t="shared" si="45"/>
        <v>0</v>
      </c>
      <c r="AJ102" s="129">
        <f t="shared" si="45"/>
        <v>0</v>
      </c>
      <c r="AK102" s="129">
        <f t="shared" si="45"/>
        <v>0</v>
      </c>
      <c r="AL102" s="129">
        <f t="shared" si="45"/>
        <v>0</v>
      </c>
      <c r="AM102" s="129">
        <f t="shared" ref="AM102:BR102" si="46">SUM(AM103:AM112)</f>
        <v>0</v>
      </c>
      <c r="AN102" s="129">
        <f t="shared" si="46"/>
        <v>0</v>
      </c>
      <c r="AO102" s="129">
        <f t="shared" si="46"/>
        <v>0</v>
      </c>
      <c r="AP102" s="129">
        <f t="shared" si="46"/>
        <v>0</v>
      </c>
      <c r="AQ102" s="129">
        <f t="shared" si="46"/>
        <v>0</v>
      </c>
      <c r="AR102" s="129">
        <f t="shared" si="46"/>
        <v>0</v>
      </c>
      <c r="AS102" s="128">
        <f t="shared" si="46"/>
        <v>0</v>
      </c>
      <c r="AT102" s="130">
        <f t="shared" si="46"/>
        <v>0</v>
      </c>
      <c r="AU102" s="129">
        <f t="shared" si="46"/>
        <v>0</v>
      </c>
      <c r="AV102" s="129">
        <f t="shared" si="46"/>
        <v>0</v>
      </c>
      <c r="AW102" s="129">
        <f t="shared" si="46"/>
        <v>0</v>
      </c>
      <c r="AX102" s="129">
        <f t="shared" si="46"/>
        <v>0</v>
      </c>
      <c r="AY102" s="129">
        <f t="shared" si="46"/>
        <v>0</v>
      </c>
      <c r="AZ102" s="129">
        <f t="shared" si="46"/>
        <v>0</v>
      </c>
      <c r="BA102" s="129">
        <f t="shared" si="46"/>
        <v>0</v>
      </c>
      <c r="BB102" s="129">
        <f t="shared" si="46"/>
        <v>0</v>
      </c>
      <c r="BC102" s="129">
        <f t="shared" si="46"/>
        <v>0</v>
      </c>
      <c r="BD102" s="129">
        <f t="shared" si="46"/>
        <v>0</v>
      </c>
      <c r="BE102" s="128">
        <f t="shared" si="46"/>
        <v>0</v>
      </c>
      <c r="BF102" s="130">
        <f t="shared" si="46"/>
        <v>0</v>
      </c>
      <c r="BG102" s="129">
        <f t="shared" si="46"/>
        <v>0</v>
      </c>
      <c r="BH102" s="129">
        <f t="shared" si="46"/>
        <v>0</v>
      </c>
      <c r="BI102" s="129">
        <f t="shared" si="46"/>
        <v>0</v>
      </c>
      <c r="BJ102" s="129">
        <f t="shared" si="46"/>
        <v>0</v>
      </c>
      <c r="BK102" s="129">
        <f t="shared" si="46"/>
        <v>0</v>
      </c>
      <c r="BL102" s="129">
        <f t="shared" si="46"/>
        <v>0</v>
      </c>
      <c r="BM102" s="129">
        <f t="shared" si="46"/>
        <v>0</v>
      </c>
      <c r="BN102" s="129">
        <f t="shared" si="46"/>
        <v>0</v>
      </c>
      <c r="BO102" s="129">
        <f t="shared" si="46"/>
        <v>0</v>
      </c>
      <c r="BP102" s="129">
        <f t="shared" si="46"/>
        <v>0</v>
      </c>
      <c r="BQ102" s="128">
        <f t="shared" si="46"/>
        <v>0</v>
      </c>
      <c r="BR102" s="130">
        <f t="shared" si="46"/>
        <v>0</v>
      </c>
      <c r="BS102" s="129">
        <f t="shared" ref="BS102:CC102" si="47">SUM(BS103:BS112)</f>
        <v>0</v>
      </c>
      <c r="BT102" s="129">
        <f t="shared" si="47"/>
        <v>0</v>
      </c>
      <c r="BU102" s="129">
        <f t="shared" si="47"/>
        <v>0</v>
      </c>
      <c r="BV102" s="129">
        <f t="shared" si="47"/>
        <v>0</v>
      </c>
      <c r="BW102" s="129">
        <f t="shared" si="47"/>
        <v>0</v>
      </c>
      <c r="BX102" s="129">
        <f t="shared" si="47"/>
        <v>0</v>
      </c>
      <c r="BY102" s="129">
        <f t="shared" si="47"/>
        <v>0</v>
      </c>
      <c r="BZ102" s="129">
        <f t="shared" si="47"/>
        <v>0</v>
      </c>
      <c r="CA102" s="129">
        <f t="shared" si="47"/>
        <v>0</v>
      </c>
      <c r="CB102" s="129">
        <f t="shared" si="47"/>
        <v>0</v>
      </c>
      <c r="CC102" s="128">
        <f t="shared" si="47"/>
        <v>0</v>
      </c>
      <c r="CD102" s="41" t="s">
        <v>54</v>
      </c>
    </row>
    <row r="103" spans="1:86" ht="15">
      <c r="A103" s="41"/>
      <c r="B103" s="131" t="s">
        <v>207</v>
      </c>
      <c r="C103" s="131" t="s">
        <v>208</v>
      </c>
      <c r="D103" s="132" t="s">
        <v>64</v>
      </c>
      <c r="E103" s="266">
        <v>72</v>
      </c>
      <c r="F103" s="231"/>
      <c r="G103" s="76">
        <f t="shared" ref="G103:G111" si="48">+SUM(H103:CC103)</f>
        <v>0</v>
      </c>
      <c r="H103" s="237"/>
      <c r="I103" s="239"/>
      <c r="J103" s="226"/>
      <c r="K103" s="227"/>
      <c r="L103" s="227"/>
      <c r="M103" s="227"/>
      <c r="N103" s="227"/>
      <c r="O103" s="227"/>
      <c r="P103" s="227"/>
      <c r="Q103" s="227"/>
      <c r="R103" s="227"/>
      <c r="S103" s="227"/>
      <c r="T103" s="227"/>
      <c r="U103" s="225"/>
      <c r="V103" s="226"/>
      <c r="W103" s="227"/>
      <c r="X103" s="227"/>
      <c r="Y103" s="227"/>
      <c r="Z103" s="227"/>
      <c r="AA103" s="227"/>
      <c r="AB103" s="227"/>
      <c r="AC103" s="227"/>
      <c r="AD103" s="227"/>
      <c r="AE103" s="227"/>
      <c r="AF103" s="227"/>
      <c r="AG103" s="225"/>
      <c r="AH103" s="228"/>
      <c r="AI103" s="227"/>
      <c r="AJ103" s="227"/>
      <c r="AK103" s="227"/>
      <c r="AL103" s="227"/>
      <c r="AM103" s="227"/>
      <c r="AN103" s="227"/>
      <c r="AO103" s="227"/>
      <c r="AP103" s="227"/>
      <c r="AQ103" s="227"/>
      <c r="AR103" s="227"/>
      <c r="AS103" s="225"/>
      <c r="AT103" s="228"/>
      <c r="AU103" s="227"/>
      <c r="AV103" s="227"/>
      <c r="AW103" s="227"/>
      <c r="AX103" s="227"/>
      <c r="AY103" s="227"/>
      <c r="AZ103" s="227"/>
      <c r="BA103" s="227"/>
      <c r="BB103" s="227"/>
      <c r="BC103" s="227"/>
      <c r="BD103" s="227"/>
      <c r="BE103" s="225"/>
      <c r="BF103" s="228"/>
      <c r="BG103" s="227"/>
      <c r="BH103" s="227"/>
      <c r="BI103" s="227"/>
      <c r="BJ103" s="227"/>
      <c r="BK103" s="227"/>
      <c r="BL103" s="227"/>
      <c r="BM103" s="227"/>
      <c r="BN103" s="227"/>
      <c r="BO103" s="227"/>
      <c r="BP103" s="227"/>
      <c r="BQ103" s="225"/>
      <c r="BR103" s="228"/>
      <c r="BS103" s="227"/>
      <c r="BT103" s="227"/>
      <c r="BU103" s="227"/>
      <c r="BV103" s="227"/>
      <c r="BW103" s="227"/>
      <c r="BX103" s="227"/>
      <c r="BY103" s="227"/>
      <c r="BZ103" s="227"/>
      <c r="CA103" s="227"/>
      <c r="CB103" s="227"/>
      <c r="CC103" s="225"/>
      <c r="CD103" s="41" t="s">
        <v>54</v>
      </c>
    </row>
    <row r="104" spans="1:86" ht="15">
      <c r="A104" s="41"/>
      <c r="B104" s="131" t="s">
        <v>209</v>
      </c>
      <c r="C104" s="131" t="s">
        <v>210</v>
      </c>
      <c r="D104" s="132" t="s">
        <v>64</v>
      </c>
      <c r="E104" s="266">
        <v>72</v>
      </c>
      <c r="F104" s="231"/>
      <c r="G104" s="76">
        <f t="shared" si="48"/>
        <v>0</v>
      </c>
      <c r="H104" s="237"/>
      <c r="I104" s="239"/>
      <c r="J104" s="226"/>
      <c r="K104" s="227"/>
      <c r="L104" s="227"/>
      <c r="M104" s="227"/>
      <c r="N104" s="227"/>
      <c r="O104" s="227"/>
      <c r="P104" s="227"/>
      <c r="Q104" s="227"/>
      <c r="R104" s="227"/>
      <c r="S104" s="227"/>
      <c r="T104" s="227"/>
      <c r="U104" s="225"/>
      <c r="V104" s="226"/>
      <c r="W104" s="227"/>
      <c r="X104" s="227"/>
      <c r="Y104" s="227"/>
      <c r="Z104" s="227"/>
      <c r="AA104" s="227"/>
      <c r="AB104" s="227"/>
      <c r="AC104" s="227"/>
      <c r="AD104" s="227"/>
      <c r="AE104" s="227"/>
      <c r="AF104" s="227"/>
      <c r="AG104" s="225"/>
      <c r="AH104" s="228"/>
      <c r="AI104" s="227"/>
      <c r="AJ104" s="227"/>
      <c r="AK104" s="227"/>
      <c r="AL104" s="227"/>
      <c r="AM104" s="227"/>
      <c r="AN104" s="227"/>
      <c r="AO104" s="227"/>
      <c r="AP104" s="227"/>
      <c r="AQ104" s="227"/>
      <c r="AR104" s="227"/>
      <c r="AS104" s="225"/>
      <c r="AT104" s="228"/>
      <c r="AU104" s="227"/>
      <c r="AV104" s="227"/>
      <c r="AW104" s="227"/>
      <c r="AX104" s="227"/>
      <c r="AY104" s="227"/>
      <c r="AZ104" s="227"/>
      <c r="BA104" s="227"/>
      <c r="BB104" s="227"/>
      <c r="BC104" s="227"/>
      <c r="BD104" s="227"/>
      <c r="BE104" s="225"/>
      <c r="BF104" s="228"/>
      <c r="BG104" s="227"/>
      <c r="BH104" s="227"/>
      <c r="BI104" s="227"/>
      <c r="BJ104" s="227"/>
      <c r="BK104" s="227"/>
      <c r="BL104" s="227"/>
      <c r="BM104" s="227"/>
      <c r="BN104" s="227"/>
      <c r="BO104" s="227"/>
      <c r="BP104" s="227"/>
      <c r="BQ104" s="225"/>
      <c r="BR104" s="228"/>
      <c r="BS104" s="227"/>
      <c r="BT104" s="227"/>
      <c r="BU104" s="227"/>
      <c r="BV104" s="227"/>
      <c r="BW104" s="227"/>
      <c r="BX104" s="227"/>
      <c r="BY104" s="227"/>
      <c r="BZ104" s="227"/>
      <c r="CA104" s="227"/>
      <c r="CB104" s="227"/>
      <c r="CC104" s="225"/>
      <c r="CD104" s="41" t="s">
        <v>54</v>
      </c>
    </row>
    <row r="105" spans="1:86" ht="15">
      <c r="A105" s="41"/>
      <c r="B105" s="131" t="s">
        <v>211</v>
      </c>
      <c r="C105" s="131" t="s">
        <v>212</v>
      </c>
      <c r="D105" s="132" t="s">
        <v>64</v>
      </c>
      <c r="E105" s="266">
        <v>72</v>
      </c>
      <c r="F105" s="231"/>
      <c r="G105" s="76">
        <f t="shared" si="48"/>
        <v>0</v>
      </c>
      <c r="H105" s="237"/>
      <c r="I105" s="239"/>
      <c r="J105" s="226"/>
      <c r="K105" s="227"/>
      <c r="L105" s="227"/>
      <c r="M105" s="227"/>
      <c r="N105" s="227"/>
      <c r="O105" s="227"/>
      <c r="P105" s="227"/>
      <c r="Q105" s="227"/>
      <c r="R105" s="227"/>
      <c r="S105" s="227"/>
      <c r="T105" s="227"/>
      <c r="U105" s="225"/>
      <c r="V105" s="226"/>
      <c r="W105" s="227"/>
      <c r="X105" s="227"/>
      <c r="Y105" s="227"/>
      <c r="Z105" s="227"/>
      <c r="AA105" s="227"/>
      <c r="AB105" s="227"/>
      <c r="AC105" s="227"/>
      <c r="AD105" s="227"/>
      <c r="AE105" s="227"/>
      <c r="AF105" s="227"/>
      <c r="AG105" s="225"/>
      <c r="AH105" s="228"/>
      <c r="AI105" s="227"/>
      <c r="AJ105" s="227"/>
      <c r="AK105" s="227"/>
      <c r="AL105" s="227"/>
      <c r="AM105" s="227"/>
      <c r="AN105" s="227"/>
      <c r="AO105" s="227"/>
      <c r="AP105" s="227"/>
      <c r="AQ105" s="227"/>
      <c r="AR105" s="227"/>
      <c r="AS105" s="225"/>
      <c r="AT105" s="228"/>
      <c r="AU105" s="227"/>
      <c r="AV105" s="227"/>
      <c r="AW105" s="227"/>
      <c r="AX105" s="227"/>
      <c r="AY105" s="227"/>
      <c r="AZ105" s="227"/>
      <c r="BA105" s="227"/>
      <c r="BB105" s="227"/>
      <c r="BC105" s="227"/>
      <c r="BD105" s="227"/>
      <c r="BE105" s="225"/>
      <c r="BF105" s="228"/>
      <c r="BG105" s="227"/>
      <c r="BH105" s="227"/>
      <c r="BI105" s="227"/>
      <c r="BJ105" s="227"/>
      <c r="BK105" s="227"/>
      <c r="BL105" s="227"/>
      <c r="BM105" s="227"/>
      <c r="BN105" s="227"/>
      <c r="BO105" s="227"/>
      <c r="BP105" s="227"/>
      <c r="BQ105" s="225"/>
      <c r="BR105" s="228"/>
      <c r="BS105" s="227"/>
      <c r="BT105" s="227"/>
      <c r="BU105" s="227"/>
      <c r="BV105" s="227"/>
      <c r="BW105" s="227"/>
      <c r="BX105" s="227"/>
      <c r="BY105" s="227"/>
      <c r="BZ105" s="227"/>
      <c r="CA105" s="227"/>
      <c r="CB105" s="227"/>
      <c r="CC105" s="225"/>
      <c r="CD105" s="41" t="s">
        <v>54</v>
      </c>
    </row>
    <row r="106" spans="1:86" ht="15">
      <c r="A106" s="41"/>
      <c r="B106" s="131" t="s">
        <v>213</v>
      </c>
      <c r="C106" s="131" t="s">
        <v>214</v>
      </c>
      <c r="D106" s="132" t="s">
        <v>64</v>
      </c>
      <c r="E106" s="266">
        <v>72</v>
      </c>
      <c r="F106" s="231"/>
      <c r="G106" s="76">
        <f t="shared" si="48"/>
        <v>0</v>
      </c>
      <c r="H106" s="237"/>
      <c r="I106" s="239"/>
      <c r="J106" s="226"/>
      <c r="K106" s="227"/>
      <c r="L106" s="227"/>
      <c r="M106" s="227"/>
      <c r="N106" s="227"/>
      <c r="O106" s="227"/>
      <c r="P106" s="227"/>
      <c r="Q106" s="227"/>
      <c r="R106" s="227"/>
      <c r="S106" s="227"/>
      <c r="T106" s="227"/>
      <c r="U106" s="225"/>
      <c r="V106" s="226"/>
      <c r="W106" s="227"/>
      <c r="X106" s="227"/>
      <c r="Y106" s="227"/>
      <c r="Z106" s="227"/>
      <c r="AA106" s="227"/>
      <c r="AB106" s="227"/>
      <c r="AC106" s="227"/>
      <c r="AD106" s="227"/>
      <c r="AE106" s="227"/>
      <c r="AF106" s="227"/>
      <c r="AG106" s="225"/>
      <c r="AH106" s="228"/>
      <c r="AI106" s="227"/>
      <c r="AJ106" s="227"/>
      <c r="AK106" s="227"/>
      <c r="AL106" s="227"/>
      <c r="AM106" s="227"/>
      <c r="AN106" s="227"/>
      <c r="AO106" s="227"/>
      <c r="AP106" s="227"/>
      <c r="AQ106" s="227"/>
      <c r="AR106" s="227"/>
      <c r="AS106" s="225"/>
      <c r="AT106" s="228"/>
      <c r="AU106" s="227"/>
      <c r="AV106" s="227"/>
      <c r="AW106" s="227"/>
      <c r="AX106" s="227"/>
      <c r="AY106" s="227"/>
      <c r="AZ106" s="227"/>
      <c r="BA106" s="227"/>
      <c r="BB106" s="227"/>
      <c r="BC106" s="227"/>
      <c r="BD106" s="227"/>
      <c r="BE106" s="225"/>
      <c r="BF106" s="228"/>
      <c r="BG106" s="227"/>
      <c r="BH106" s="227"/>
      <c r="BI106" s="227"/>
      <c r="BJ106" s="227"/>
      <c r="BK106" s="227"/>
      <c r="BL106" s="227"/>
      <c r="BM106" s="227"/>
      <c r="BN106" s="227"/>
      <c r="BO106" s="227"/>
      <c r="BP106" s="227"/>
      <c r="BQ106" s="225"/>
      <c r="BR106" s="228"/>
      <c r="BS106" s="227"/>
      <c r="BT106" s="227"/>
      <c r="BU106" s="227"/>
      <c r="BV106" s="227"/>
      <c r="BW106" s="227"/>
      <c r="BX106" s="227"/>
      <c r="BY106" s="227"/>
      <c r="BZ106" s="227"/>
      <c r="CA106" s="227"/>
      <c r="CB106" s="227"/>
      <c r="CC106" s="225"/>
      <c r="CD106" s="41" t="s">
        <v>54</v>
      </c>
    </row>
    <row r="107" spans="1:86" ht="15">
      <c r="A107" s="41"/>
      <c r="B107" s="131" t="s">
        <v>215</v>
      </c>
      <c r="C107" s="131" t="s">
        <v>216</v>
      </c>
      <c r="D107" s="132" t="s">
        <v>64</v>
      </c>
      <c r="E107" s="266">
        <v>72</v>
      </c>
      <c r="F107" s="231"/>
      <c r="G107" s="76">
        <f t="shared" si="48"/>
        <v>0</v>
      </c>
      <c r="H107" s="237"/>
      <c r="I107" s="239"/>
      <c r="J107" s="226"/>
      <c r="K107" s="227"/>
      <c r="L107" s="227"/>
      <c r="M107" s="227"/>
      <c r="N107" s="227"/>
      <c r="O107" s="227"/>
      <c r="P107" s="227"/>
      <c r="Q107" s="227"/>
      <c r="R107" s="227"/>
      <c r="S107" s="227"/>
      <c r="T107" s="227"/>
      <c r="U107" s="225"/>
      <c r="V107" s="226"/>
      <c r="W107" s="227"/>
      <c r="X107" s="227"/>
      <c r="Y107" s="227"/>
      <c r="Z107" s="227"/>
      <c r="AA107" s="227"/>
      <c r="AB107" s="227"/>
      <c r="AC107" s="227"/>
      <c r="AD107" s="227"/>
      <c r="AE107" s="227"/>
      <c r="AF107" s="227"/>
      <c r="AG107" s="225"/>
      <c r="AH107" s="228"/>
      <c r="AI107" s="227"/>
      <c r="AJ107" s="227"/>
      <c r="AK107" s="227"/>
      <c r="AL107" s="227"/>
      <c r="AM107" s="227"/>
      <c r="AN107" s="227"/>
      <c r="AO107" s="227"/>
      <c r="AP107" s="227"/>
      <c r="AQ107" s="227"/>
      <c r="AR107" s="227"/>
      <c r="AS107" s="225"/>
      <c r="AT107" s="228"/>
      <c r="AU107" s="227"/>
      <c r="AV107" s="227"/>
      <c r="AW107" s="227"/>
      <c r="AX107" s="227"/>
      <c r="AY107" s="227"/>
      <c r="AZ107" s="227"/>
      <c r="BA107" s="227"/>
      <c r="BB107" s="227"/>
      <c r="BC107" s="227"/>
      <c r="BD107" s="227"/>
      <c r="BE107" s="225"/>
      <c r="BF107" s="228"/>
      <c r="BG107" s="227"/>
      <c r="BH107" s="227"/>
      <c r="BI107" s="227"/>
      <c r="BJ107" s="227"/>
      <c r="BK107" s="227"/>
      <c r="BL107" s="227"/>
      <c r="BM107" s="227"/>
      <c r="BN107" s="227"/>
      <c r="BO107" s="227"/>
      <c r="BP107" s="227"/>
      <c r="BQ107" s="225"/>
      <c r="BR107" s="228"/>
      <c r="BS107" s="227"/>
      <c r="BT107" s="227"/>
      <c r="BU107" s="227"/>
      <c r="BV107" s="227"/>
      <c r="BW107" s="227"/>
      <c r="BX107" s="227"/>
      <c r="BY107" s="227"/>
      <c r="BZ107" s="227"/>
      <c r="CA107" s="227"/>
      <c r="CB107" s="227"/>
      <c r="CC107" s="225"/>
      <c r="CD107" s="41" t="s">
        <v>54</v>
      </c>
    </row>
    <row r="108" spans="1:86" ht="15">
      <c r="A108" s="41"/>
      <c r="B108" s="131" t="s">
        <v>217</v>
      </c>
      <c r="C108" s="131" t="s">
        <v>218</v>
      </c>
      <c r="D108" s="132" t="s">
        <v>64</v>
      </c>
      <c r="E108" s="266">
        <v>72</v>
      </c>
      <c r="F108" s="231"/>
      <c r="G108" s="76">
        <f t="shared" si="48"/>
        <v>0</v>
      </c>
      <c r="H108" s="77"/>
      <c r="I108" s="78"/>
      <c r="J108" s="226"/>
      <c r="K108" s="227"/>
      <c r="L108" s="227"/>
      <c r="M108" s="227"/>
      <c r="N108" s="227"/>
      <c r="O108" s="227"/>
      <c r="P108" s="227"/>
      <c r="Q108" s="227"/>
      <c r="R108" s="227"/>
      <c r="S108" s="227"/>
      <c r="T108" s="227"/>
      <c r="U108" s="225"/>
      <c r="V108" s="226"/>
      <c r="W108" s="227"/>
      <c r="X108" s="227"/>
      <c r="Y108" s="227"/>
      <c r="Z108" s="227"/>
      <c r="AA108" s="227"/>
      <c r="AB108" s="227"/>
      <c r="AC108" s="227"/>
      <c r="AD108" s="227"/>
      <c r="AE108" s="227"/>
      <c r="AF108" s="227"/>
      <c r="AG108" s="225"/>
      <c r="AH108" s="228"/>
      <c r="AI108" s="227"/>
      <c r="AJ108" s="227"/>
      <c r="AK108" s="227"/>
      <c r="AL108" s="227"/>
      <c r="AM108" s="227"/>
      <c r="AN108" s="227"/>
      <c r="AO108" s="227"/>
      <c r="AP108" s="227"/>
      <c r="AQ108" s="227"/>
      <c r="AR108" s="227"/>
      <c r="AS108" s="225"/>
      <c r="AT108" s="228"/>
      <c r="AU108" s="227"/>
      <c r="AV108" s="227"/>
      <c r="AW108" s="227"/>
      <c r="AX108" s="227"/>
      <c r="AY108" s="227"/>
      <c r="AZ108" s="227"/>
      <c r="BA108" s="227"/>
      <c r="BB108" s="227"/>
      <c r="BC108" s="227"/>
      <c r="BD108" s="227"/>
      <c r="BE108" s="225"/>
      <c r="BF108" s="228"/>
      <c r="BG108" s="227"/>
      <c r="BH108" s="227"/>
      <c r="BI108" s="227"/>
      <c r="BJ108" s="227"/>
      <c r="BK108" s="227"/>
      <c r="BL108" s="227"/>
      <c r="BM108" s="227"/>
      <c r="BN108" s="227"/>
      <c r="BO108" s="227"/>
      <c r="BP108" s="227"/>
      <c r="BQ108" s="225"/>
      <c r="BR108" s="228"/>
      <c r="BS108" s="227"/>
      <c r="BT108" s="227"/>
      <c r="BU108" s="227"/>
      <c r="BV108" s="227"/>
      <c r="BW108" s="227"/>
      <c r="BX108" s="227"/>
      <c r="BY108" s="227"/>
      <c r="BZ108" s="227"/>
      <c r="CA108" s="227"/>
      <c r="CB108" s="227"/>
      <c r="CC108" s="225"/>
      <c r="CD108" s="41" t="s">
        <v>54</v>
      </c>
    </row>
    <row r="109" spans="1:86" ht="15">
      <c r="A109" s="41"/>
      <c r="B109" s="131" t="s">
        <v>219</v>
      </c>
      <c r="C109" s="131" t="s">
        <v>220</v>
      </c>
      <c r="D109" s="132" t="s">
        <v>64</v>
      </c>
      <c r="E109" s="266">
        <v>72</v>
      </c>
      <c r="F109" s="231"/>
      <c r="G109" s="76">
        <f t="shared" si="48"/>
        <v>0</v>
      </c>
      <c r="H109" s="77"/>
      <c r="I109" s="78"/>
      <c r="J109" s="226"/>
      <c r="K109" s="227"/>
      <c r="L109" s="227"/>
      <c r="M109" s="227"/>
      <c r="N109" s="227"/>
      <c r="O109" s="227"/>
      <c r="P109" s="227"/>
      <c r="Q109" s="227"/>
      <c r="R109" s="227"/>
      <c r="S109" s="227"/>
      <c r="T109" s="227"/>
      <c r="U109" s="225"/>
      <c r="V109" s="226"/>
      <c r="W109" s="227"/>
      <c r="X109" s="227"/>
      <c r="Y109" s="227"/>
      <c r="Z109" s="227"/>
      <c r="AA109" s="227"/>
      <c r="AB109" s="227"/>
      <c r="AC109" s="227"/>
      <c r="AD109" s="227"/>
      <c r="AE109" s="227"/>
      <c r="AF109" s="227"/>
      <c r="AG109" s="225"/>
      <c r="AH109" s="228"/>
      <c r="AI109" s="227"/>
      <c r="AJ109" s="227"/>
      <c r="AK109" s="227"/>
      <c r="AL109" s="227"/>
      <c r="AM109" s="227"/>
      <c r="AN109" s="227"/>
      <c r="AO109" s="227"/>
      <c r="AP109" s="227"/>
      <c r="AQ109" s="227"/>
      <c r="AR109" s="227"/>
      <c r="AS109" s="225"/>
      <c r="AT109" s="228"/>
      <c r="AU109" s="227"/>
      <c r="AV109" s="227"/>
      <c r="AW109" s="227"/>
      <c r="AX109" s="227"/>
      <c r="AY109" s="227"/>
      <c r="AZ109" s="227"/>
      <c r="BA109" s="227"/>
      <c r="BB109" s="227"/>
      <c r="BC109" s="227"/>
      <c r="BD109" s="227"/>
      <c r="BE109" s="225"/>
      <c r="BF109" s="228"/>
      <c r="BG109" s="227"/>
      <c r="BH109" s="227"/>
      <c r="BI109" s="227"/>
      <c r="BJ109" s="227"/>
      <c r="BK109" s="227"/>
      <c r="BL109" s="227"/>
      <c r="BM109" s="227"/>
      <c r="BN109" s="227"/>
      <c r="BO109" s="227"/>
      <c r="BP109" s="227"/>
      <c r="BQ109" s="225"/>
      <c r="BR109" s="228"/>
      <c r="BS109" s="227"/>
      <c r="BT109" s="227"/>
      <c r="BU109" s="227"/>
      <c r="BV109" s="227"/>
      <c r="BW109" s="227"/>
      <c r="BX109" s="227"/>
      <c r="BY109" s="227"/>
      <c r="BZ109" s="227"/>
      <c r="CA109" s="227"/>
      <c r="CB109" s="227"/>
      <c r="CC109" s="225"/>
      <c r="CD109" s="41" t="s">
        <v>54</v>
      </c>
    </row>
    <row r="110" spans="1:86" ht="15">
      <c r="A110" s="41"/>
      <c r="B110" s="131" t="s">
        <v>221</v>
      </c>
      <c r="C110" s="131" t="s">
        <v>222</v>
      </c>
      <c r="D110" s="132" t="s">
        <v>64</v>
      </c>
      <c r="E110" s="266">
        <v>72</v>
      </c>
      <c r="F110" s="231"/>
      <c r="G110" s="76">
        <f t="shared" si="48"/>
        <v>0</v>
      </c>
      <c r="H110" s="77"/>
      <c r="I110" s="78"/>
      <c r="J110" s="226"/>
      <c r="K110" s="227"/>
      <c r="L110" s="227"/>
      <c r="M110" s="227"/>
      <c r="N110" s="227"/>
      <c r="O110" s="227"/>
      <c r="P110" s="227"/>
      <c r="Q110" s="227"/>
      <c r="R110" s="227"/>
      <c r="S110" s="227"/>
      <c r="T110" s="227"/>
      <c r="U110" s="225"/>
      <c r="V110" s="226"/>
      <c r="W110" s="227"/>
      <c r="X110" s="227"/>
      <c r="Y110" s="227"/>
      <c r="Z110" s="227"/>
      <c r="AA110" s="227"/>
      <c r="AB110" s="227"/>
      <c r="AC110" s="227"/>
      <c r="AD110" s="227"/>
      <c r="AE110" s="227"/>
      <c r="AF110" s="227"/>
      <c r="AG110" s="225"/>
      <c r="AH110" s="228"/>
      <c r="AI110" s="227"/>
      <c r="AJ110" s="227"/>
      <c r="AK110" s="227"/>
      <c r="AL110" s="227"/>
      <c r="AM110" s="227"/>
      <c r="AN110" s="227"/>
      <c r="AO110" s="227"/>
      <c r="AP110" s="227"/>
      <c r="AQ110" s="227"/>
      <c r="AR110" s="227"/>
      <c r="AS110" s="225"/>
      <c r="AT110" s="228"/>
      <c r="AU110" s="227"/>
      <c r="AV110" s="227"/>
      <c r="AW110" s="227"/>
      <c r="AX110" s="227"/>
      <c r="AY110" s="227"/>
      <c r="AZ110" s="227"/>
      <c r="BA110" s="227"/>
      <c r="BB110" s="227"/>
      <c r="BC110" s="227"/>
      <c r="BD110" s="227"/>
      <c r="BE110" s="225"/>
      <c r="BF110" s="228"/>
      <c r="BG110" s="227"/>
      <c r="BH110" s="227"/>
      <c r="BI110" s="227"/>
      <c r="BJ110" s="227"/>
      <c r="BK110" s="227"/>
      <c r="BL110" s="227"/>
      <c r="BM110" s="227"/>
      <c r="BN110" s="227"/>
      <c r="BO110" s="227"/>
      <c r="BP110" s="227"/>
      <c r="BQ110" s="225"/>
      <c r="BR110" s="228"/>
      <c r="BS110" s="227"/>
      <c r="BT110" s="227"/>
      <c r="BU110" s="227"/>
      <c r="BV110" s="227"/>
      <c r="BW110" s="227"/>
      <c r="BX110" s="227"/>
      <c r="BY110" s="227"/>
      <c r="BZ110" s="227"/>
      <c r="CA110" s="227"/>
      <c r="CB110" s="227"/>
      <c r="CC110" s="225"/>
      <c r="CD110" s="41" t="s">
        <v>54</v>
      </c>
    </row>
    <row r="111" spans="1:86" ht="15">
      <c r="A111" s="41"/>
      <c r="B111" s="131" t="s">
        <v>223</v>
      </c>
      <c r="C111" s="131" t="s">
        <v>224</v>
      </c>
      <c r="D111" s="132" t="s">
        <v>64</v>
      </c>
      <c r="E111" s="266">
        <v>72</v>
      </c>
      <c r="F111" s="231"/>
      <c r="G111" s="76">
        <f t="shared" si="48"/>
        <v>0</v>
      </c>
      <c r="H111" s="77"/>
      <c r="I111" s="78"/>
      <c r="J111" s="226"/>
      <c r="K111" s="227"/>
      <c r="L111" s="227"/>
      <c r="M111" s="227"/>
      <c r="N111" s="227"/>
      <c r="O111" s="227"/>
      <c r="P111" s="227"/>
      <c r="Q111" s="227"/>
      <c r="R111" s="227"/>
      <c r="S111" s="227"/>
      <c r="T111" s="227"/>
      <c r="U111" s="225"/>
      <c r="V111" s="226"/>
      <c r="W111" s="227"/>
      <c r="X111" s="227"/>
      <c r="Y111" s="227"/>
      <c r="Z111" s="227"/>
      <c r="AA111" s="227"/>
      <c r="AB111" s="227"/>
      <c r="AC111" s="227"/>
      <c r="AD111" s="227"/>
      <c r="AE111" s="227"/>
      <c r="AF111" s="227"/>
      <c r="AG111" s="225"/>
      <c r="AH111" s="228"/>
      <c r="AI111" s="227"/>
      <c r="AJ111" s="227"/>
      <c r="AK111" s="227"/>
      <c r="AL111" s="227"/>
      <c r="AM111" s="227"/>
      <c r="AN111" s="227"/>
      <c r="AO111" s="227"/>
      <c r="AP111" s="227"/>
      <c r="AQ111" s="227"/>
      <c r="AR111" s="227"/>
      <c r="AS111" s="225"/>
      <c r="AT111" s="228"/>
      <c r="AU111" s="227"/>
      <c r="AV111" s="227"/>
      <c r="AW111" s="227"/>
      <c r="AX111" s="227"/>
      <c r="AY111" s="227"/>
      <c r="AZ111" s="227"/>
      <c r="BA111" s="227"/>
      <c r="BB111" s="227"/>
      <c r="BC111" s="227"/>
      <c r="BD111" s="227"/>
      <c r="BE111" s="225"/>
      <c r="BF111" s="228"/>
      <c r="BG111" s="227"/>
      <c r="BH111" s="227"/>
      <c r="BI111" s="227"/>
      <c r="BJ111" s="227"/>
      <c r="BK111" s="227"/>
      <c r="BL111" s="227"/>
      <c r="BM111" s="227"/>
      <c r="BN111" s="227"/>
      <c r="BO111" s="227"/>
      <c r="BP111" s="227"/>
      <c r="BQ111" s="225"/>
      <c r="BR111" s="228"/>
      <c r="BS111" s="227"/>
      <c r="BT111" s="227"/>
      <c r="BU111" s="227"/>
      <c r="BV111" s="227"/>
      <c r="BW111" s="227"/>
      <c r="BX111" s="227"/>
      <c r="BY111" s="227"/>
      <c r="BZ111" s="227"/>
      <c r="CA111" s="227"/>
      <c r="CB111" s="227"/>
      <c r="CC111" s="225"/>
      <c r="CD111" s="41" t="s">
        <v>54</v>
      </c>
    </row>
    <row r="112" spans="1:86" ht="14.25" customHeight="1">
      <c r="A112" s="41"/>
      <c r="B112" s="131" t="s">
        <v>225</v>
      </c>
      <c r="C112" s="131" t="s">
        <v>226</v>
      </c>
      <c r="D112" s="132" t="s">
        <v>64</v>
      </c>
      <c r="E112" s="266">
        <v>72</v>
      </c>
      <c r="F112" s="231"/>
      <c r="G112" s="76">
        <f t="shared" ref="G112" si="49">+SUM(H112:CC112)</f>
        <v>0</v>
      </c>
      <c r="H112" s="237"/>
      <c r="I112" s="239"/>
      <c r="J112" s="226"/>
      <c r="K112" s="227"/>
      <c r="L112" s="227"/>
      <c r="M112" s="227"/>
      <c r="N112" s="227"/>
      <c r="O112" s="227"/>
      <c r="P112" s="227"/>
      <c r="Q112" s="227"/>
      <c r="R112" s="227"/>
      <c r="S112" s="227"/>
      <c r="T112" s="227"/>
      <c r="U112" s="225"/>
      <c r="V112" s="226"/>
      <c r="W112" s="227"/>
      <c r="X112" s="227"/>
      <c r="Y112" s="227"/>
      <c r="Z112" s="227"/>
      <c r="AA112" s="227"/>
      <c r="AB112" s="227"/>
      <c r="AC112" s="227"/>
      <c r="AD112" s="227"/>
      <c r="AE112" s="227"/>
      <c r="AF112" s="227"/>
      <c r="AG112" s="225"/>
      <c r="AH112" s="228"/>
      <c r="AI112" s="227"/>
      <c r="AJ112" s="227"/>
      <c r="AK112" s="227"/>
      <c r="AL112" s="227"/>
      <c r="AM112" s="227"/>
      <c r="AN112" s="227"/>
      <c r="AO112" s="227"/>
      <c r="AP112" s="227"/>
      <c r="AQ112" s="227"/>
      <c r="AR112" s="227"/>
      <c r="AS112" s="225"/>
      <c r="AT112" s="228"/>
      <c r="AU112" s="227"/>
      <c r="AV112" s="227"/>
      <c r="AW112" s="227"/>
      <c r="AX112" s="227"/>
      <c r="AY112" s="227"/>
      <c r="AZ112" s="227"/>
      <c r="BA112" s="227"/>
      <c r="BB112" s="227"/>
      <c r="BC112" s="227"/>
      <c r="BD112" s="227"/>
      <c r="BE112" s="225"/>
      <c r="BF112" s="228"/>
      <c r="BG112" s="227"/>
      <c r="BH112" s="227"/>
      <c r="BI112" s="227"/>
      <c r="BJ112" s="227"/>
      <c r="BK112" s="227"/>
      <c r="BL112" s="227"/>
      <c r="BM112" s="227"/>
      <c r="BN112" s="227"/>
      <c r="BO112" s="227"/>
      <c r="BP112" s="227"/>
      <c r="BQ112" s="225"/>
      <c r="BR112" s="228"/>
      <c r="BS112" s="227"/>
      <c r="BT112" s="227"/>
      <c r="BU112" s="227"/>
      <c r="BV112" s="227"/>
      <c r="BW112" s="227"/>
      <c r="BX112" s="227"/>
      <c r="BY112" s="227"/>
      <c r="BZ112" s="227"/>
      <c r="CA112" s="227"/>
      <c r="CB112" s="227"/>
      <c r="CC112" s="225"/>
      <c r="CD112" s="41" t="s">
        <v>54</v>
      </c>
      <c r="CH112" s="301"/>
    </row>
    <row r="113" spans="1:82" ht="15">
      <c r="A113" s="41"/>
      <c r="B113" s="123" t="s">
        <v>227</v>
      </c>
      <c r="C113" s="124" t="s">
        <v>228</v>
      </c>
      <c r="D113" s="125"/>
      <c r="E113" s="328"/>
      <c r="F113" s="260"/>
      <c r="G113" s="126">
        <f t="shared" ref="G113:AL113" si="50">+G114+G126+G136</f>
        <v>0</v>
      </c>
      <c r="H113" s="127">
        <f t="shared" si="50"/>
        <v>0</v>
      </c>
      <c r="I113" s="128">
        <f t="shared" si="50"/>
        <v>0</v>
      </c>
      <c r="J113" s="127">
        <f t="shared" si="50"/>
        <v>0</v>
      </c>
      <c r="K113" s="129">
        <f t="shared" si="50"/>
        <v>0</v>
      </c>
      <c r="L113" s="129">
        <f t="shared" si="50"/>
        <v>0</v>
      </c>
      <c r="M113" s="129">
        <f t="shared" si="50"/>
        <v>0</v>
      </c>
      <c r="N113" s="129">
        <f t="shared" si="50"/>
        <v>0</v>
      </c>
      <c r="O113" s="129">
        <f t="shared" si="50"/>
        <v>0</v>
      </c>
      <c r="P113" s="129">
        <f t="shared" si="50"/>
        <v>0</v>
      </c>
      <c r="Q113" s="129">
        <f t="shared" si="50"/>
        <v>0</v>
      </c>
      <c r="R113" s="129">
        <f t="shared" si="50"/>
        <v>0</v>
      </c>
      <c r="S113" s="129">
        <f t="shared" si="50"/>
        <v>0</v>
      </c>
      <c r="T113" s="129">
        <f t="shared" si="50"/>
        <v>0</v>
      </c>
      <c r="U113" s="128">
        <f t="shared" si="50"/>
        <v>0</v>
      </c>
      <c r="V113" s="127">
        <f t="shared" si="50"/>
        <v>0</v>
      </c>
      <c r="W113" s="129">
        <f t="shared" si="50"/>
        <v>0</v>
      </c>
      <c r="X113" s="129">
        <f t="shared" si="50"/>
        <v>0</v>
      </c>
      <c r="Y113" s="129">
        <f t="shared" si="50"/>
        <v>0</v>
      </c>
      <c r="Z113" s="129">
        <f t="shared" si="50"/>
        <v>0</v>
      </c>
      <c r="AA113" s="129">
        <f t="shared" si="50"/>
        <v>0</v>
      </c>
      <c r="AB113" s="129">
        <f t="shared" si="50"/>
        <v>0</v>
      </c>
      <c r="AC113" s="129">
        <f t="shared" si="50"/>
        <v>0</v>
      </c>
      <c r="AD113" s="129">
        <f t="shared" si="50"/>
        <v>0</v>
      </c>
      <c r="AE113" s="129">
        <f t="shared" si="50"/>
        <v>0</v>
      </c>
      <c r="AF113" s="129">
        <f t="shared" si="50"/>
        <v>0</v>
      </c>
      <c r="AG113" s="128">
        <f t="shared" si="50"/>
        <v>0</v>
      </c>
      <c r="AH113" s="130">
        <f t="shared" si="50"/>
        <v>0</v>
      </c>
      <c r="AI113" s="129">
        <f t="shared" si="50"/>
        <v>0</v>
      </c>
      <c r="AJ113" s="129">
        <f t="shared" si="50"/>
        <v>0</v>
      </c>
      <c r="AK113" s="129">
        <f t="shared" si="50"/>
        <v>0</v>
      </c>
      <c r="AL113" s="129">
        <f t="shared" si="50"/>
        <v>0</v>
      </c>
      <c r="AM113" s="129">
        <f t="shared" ref="AM113:BR113" si="51">+AM114+AM126+AM136</f>
        <v>0</v>
      </c>
      <c r="AN113" s="129">
        <f t="shared" si="51"/>
        <v>0</v>
      </c>
      <c r="AO113" s="129">
        <f t="shared" si="51"/>
        <v>0</v>
      </c>
      <c r="AP113" s="129">
        <f t="shared" si="51"/>
        <v>0</v>
      </c>
      <c r="AQ113" s="129">
        <f t="shared" si="51"/>
        <v>0</v>
      </c>
      <c r="AR113" s="129">
        <f t="shared" si="51"/>
        <v>0</v>
      </c>
      <c r="AS113" s="128">
        <f t="shared" si="51"/>
        <v>0</v>
      </c>
      <c r="AT113" s="130">
        <f t="shared" si="51"/>
        <v>0</v>
      </c>
      <c r="AU113" s="129">
        <f t="shared" si="51"/>
        <v>0</v>
      </c>
      <c r="AV113" s="129">
        <f t="shared" si="51"/>
        <v>0</v>
      </c>
      <c r="AW113" s="129">
        <f t="shared" si="51"/>
        <v>0</v>
      </c>
      <c r="AX113" s="129">
        <f t="shared" si="51"/>
        <v>0</v>
      </c>
      <c r="AY113" s="129">
        <f t="shared" si="51"/>
        <v>0</v>
      </c>
      <c r="AZ113" s="129">
        <f t="shared" si="51"/>
        <v>0</v>
      </c>
      <c r="BA113" s="129">
        <f t="shared" si="51"/>
        <v>0</v>
      </c>
      <c r="BB113" s="129">
        <f t="shared" si="51"/>
        <v>0</v>
      </c>
      <c r="BC113" s="129">
        <f t="shared" si="51"/>
        <v>0</v>
      </c>
      <c r="BD113" s="129">
        <f t="shared" si="51"/>
        <v>0</v>
      </c>
      <c r="BE113" s="128">
        <f t="shared" si="51"/>
        <v>0</v>
      </c>
      <c r="BF113" s="130">
        <f t="shared" si="51"/>
        <v>0</v>
      </c>
      <c r="BG113" s="129">
        <f t="shared" si="51"/>
        <v>0</v>
      </c>
      <c r="BH113" s="129">
        <f t="shared" si="51"/>
        <v>0</v>
      </c>
      <c r="BI113" s="129">
        <f t="shared" si="51"/>
        <v>0</v>
      </c>
      <c r="BJ113" s="129">
        <f t="shared" si="51"/>
        <v>0</v>
      </c>
      <c r="BK113" s="129">
        <f t="shared" si="51"/>
        <v>0</v>
      </c>
      <c r="BL113" s="129">
        <f t="shared" si="51"/>
        <v>0</v>
      </c>
      <c r="BM113" s="129">
        <f t="shared" si="51"/>
        <v>0</v>
      </c>
      <c r="BN113" s="129">
        <f t="shared" si="51"/>
        <v>0</v>
      </c>
      <c r="BO113" s="129">
        <f t="shared" si="51"/>
        <v>0</v>
      </c>
      <c r="BP113" s="129">
        <f t="shared" si="51"/>
        <v>0</v>
      </c>
      <c r="BQ113" s="128">
        <f t="shared" si="51"/>
        <v>0</v>
      </c>
      <c r="BR113" s="130">
        <f t="shared" si="51"/>
        <v>0</v>
      </c>
      <c r="BS113" s="129">
        <f t="shared" ref="BS113:CC113" si="52">+BS114+BS126+BS136</f>
        <v>0</v>
      </c>
      <c r="BT113" s="129">
        <f t="shared" si="52"/>
        <v>0</v>
      </c>
      <c r="BU113" s="129">
        <f t="shared" si="52"/>
        <v>0</v>
      </c>
      <c r="BV113" s="129">
        <f t="shared" si="52"/>
        <v>0</v>
      </c>
      <c r="BW113" s="129">
        <f t="shared" si="52"/>
        <v>0</v>
      </c>
      <c r="BX113" s="129">
        <f t="shared" si="52"/>
        <v>0</v>
      </c>
      <c r="BY113" s="129">
        <f t="shared" si="52"/>
        <v>0</v>
      </c>
      <c r="BZ113" s="129">
        <f t="shared" si="52"/>
        <v>0</v>
      </c>
      <c r="CA113" s="129">
        <f t="shared" si="52"/>
        <v>0</v>
      </c>
      <c r="CB113" s="129">
        <f t="shared" si="52"/>
        <v>0</v>
      </c>
      <c r="CC113" s="128">
        <f t="shared" si="52"/>
        <v>0</v>
      </c>
      <c r="CD113" s="41" t="s">
        <v>54</v>
      </c>
    </row>
    <row r="114" spans="1:82" ht="15">
      <c r="A114" s="41"/>
      <c r="B114" s="133" t="s">
        <v>229</v>
      </c>
      <c r="C114" s="134" t="s">
        <v>230</v>
      </c>
      <c r="D114" s="135"/>
      <c r="E114" s="330"/>
      <c r="F114" s="261"/>
      <c r="G114" s="136">
        <f t="shared" ref="G114:AL114" si="53">SUM(G115:G125)</f>
        <v>0</v>
      </c>
      <c r="H114" s="137">
        <f t="shared" si="53"/>
        <v>0</v>
      </c>
      <c r="I114" s="138">
        <f t="shared" si="53"/>
        <v>0</v>
      </c>
      <c r="J114" s="137">
        <f t="shared" si="53"/>
        <v>0</v>
      </c>
      <c r="K114" s="139">
        <f t="shared" si="53"/>
        <v>0</v>
      </c>
      <c r="L114" s="139">
        <f t="shared" si="53"/>
        <v>0</v>
      </c>
      <c r="M114" s="139">
        <f t="shared" si="53"/>
        <v>0</v>
      </c>
      <c r="N114" s="139">
        <f t="shared" si="53"/>
        <v>0</v>
      </c>
      <c r="O114" s="139">
        <f t="shared" si="53"/>
        <v>0</v>
      </c>
      <c r="P114" s="139">
        <f t="shared" si="53"/>
        <v>0</v>
      </c>
      <c r="Q114" s="139">
        <f t="shared" si="53"/>
        <v>0</v>
      </c>
      <c r="R114" s="139">
        <f t="shared" si="53"/>
        <v>0</v>
      </c>
      <c r="S114" s="139">
        <f t="shared" si="53"/>
        <v>0</v>
      </c>
      <c r="T114" s="139">
        <f t="shared" si="53"/>
        <v>0</v>
      </c>
      <c r="U114" s="138">
        <f t="shared" si="53"/>
        <v>0</v>
      </c>
      <c r="V114" s="137">
        <f t="shared" si="53"/>
        <v>0</v>
      </c>
      <c r="W114" s="139">
        <f t="shared" si="53"/>
        <v>0</v>
      </c>
      <c r="X114" s="139">
        <f t="shared" si="53"/>
        <v>0</v>
      </c>
      <c r="Y114" s="139">
        <f t="shared" si="53"/>
        <v>0</v>
      </c>
      <c r="Z114" s="139">
        <f t="shared" si="53"/>
        <v>0</v>
      </c>
      <c r="AA114" s="139">
        <f t="shared" si="53"/>
        <v>0</v>
      </c>
      <c r="AB114" s="139">
        <f t="shared" si="53"/>
        <v>0</v>
      </c>
      <c r="AC114" s="139">
        <f t="shared" si="53"/>
        <v>0</v>
      </c>
      <c r="AD114" s="139">
        <f t="shared" si="53"/>
        <v>0</v>
      </c>
      <c r="AE114" s="139">
        <f t="shared" si="53"/>
        <v>0</v>
      </c>
      <c r="AF114" s="139">
        <f t="shared" si="53"/>
        <v>0</v>
      </c>
      <c r="AG114" s="138">
        <f t="shared" si="53"/>
        <v>0</v>
      </c>
      <c r="AH114" s="140">
        <f t="shared" si="53"/>
        <v>0</v>
      </c>
      <c r="AI114" s="139">
        <f t="shared" si="53"/>
        <v>0</v>
      </c>
      <c r="AJ114" s="139">
        <f t="shared" si="53"/>
        <v>0</v>
      </c>
      <c r="AK114" s="139">
        <f t="shared" si="53"/>
        <v>0</v>
      </c>
      <c r="AL114" s="139">
        <f t="shared" si="53"/>
        <v>0</v>
      </c>
      <c r="AM114" s="139">
        <f t="shared" ref="AM114:BR114" si="54">SUM(AM115:AM125)</f>
        <v>0</v>
      </c>
      <c r="AN114" s="139">
        <f t="shared" si="54"/>
        <v>0</v>
      </c>
      <c r="AO114" s="139">
        <f t="shared" si="54"/>
        <v>0</v>
      </c>
      <c r="AP114" s="139">
        <f t="shared" si="54"/>
        <v>0</v>
      </c>
      <c r="AQ114" s="139">
        <f t="shared" si="54"/>
        <v>0</v>
      </c>
      <c r="AR114" s="139">
        <f t="shared" si="54"/>
        <v>0</v>
      </c>
      <c r="AS114" s="138">
        <f t="shared" si="54"/>
        <v>0</v>
      </c>
      <c r="AT114" s="140">
        <f t="shared" si="54"/>
        <v>0</v>
      </c>
      <c r="AU114" s="139">
        <f t="shared" si="54"/>
        <v>0</v>
      </c>
      <c r="AV114" s="139">
        <f t="shared" si="54"/>
        <v>0</v>
      </c>
      <c r="AW114" s="139">
        <f t="shared" si="54"/>
        <v>0</v>
      </c>
      <c r="AX114" s="139">
        <f t="shared" si="54"/>
        <v>0</v>
      </c>
      <c r="AY114" s="139">
        <f t="shared" si="54"/>
        <v>0</v>
      </c>
      <c r="AZ114" s="139">
        <f t="shared" si="54"/>
        <v>0</v>
      </c>
      <c r="BA114" s="139">
        <f t="shared" si="54"/>
        <v>0</v>
      </c>
      <c r="BB114" s="139">
        <f t="shared" si="54"/>
        <v>0</v>
      </c>
      <c r="BC114" s="139">
        <f t="shared" si="54"/>
        <v>0</v>
      </c>
      <c r="BD114" s="139">
        <f t="shared" si="54"/>
        <v>0</v>
      </c>
      <c r="BE114" s="138">
        <f t="shared" si="54"/>
        <v>0</v>
      </c>
      <c r="BF114" s="140">
        <f t="shared" si="54"/>
        <v>0</v>
      </c>
      <c r="BG114" s="139">
        <f t="shared" si="54"/>
        <v>0</v>
      </c>
      <c r="BH114" s="139">
        <f t="shared" si="54"/>
        <v>0</v>
      </c>
      <c r="BI114" s="139">
        <f t="shared" si="54"/>
        <v>0</v>
      </c>
      <c r="BJ114" s="139">
        <f t="shared" si="54"/>
        <v>0</v>
      </c>
      <c r="BK114" s="139">
        <f t="shared" si="54"/>
        <v>0</v>
      </c>
      <c r="BL114" s="139">
        <f t="shared" si="54"/>
        <v>0</v>
      </c>
      <c r="BM114" s="139">
        <f t="shared" si="54"/>
        <v>0</v>
      </c>
      <c r="BN114" s="139">
        <f t="shared" si="54"/>
        <v>0</v>
      </c>
      <c r="BO114" s="139">
        <f t="shared" si="54"/>
        <v>0</v>
      </c>
      <c r="BP114" s="139">
        <f t="shared" si="54"/>
        <v>0</v>
      </c>
      <c r="BQ114" s="138">
        <f t="shared" si="54"/>
        <v>0</v>
      </c>
      <c r="BR114" s="140">
        <f t="shared" si="54"/>
        <v>0</v>
      </c>
      <c r="BS114" s="139">
        <f t="shared" ref="BS114:CC114" si="55">SUM(BS115:BS125)</f>
        <v>0</v>
      </c>
      <c r="BT114" s="139">
        <f t="shared" si="55"/>
        <v>0</v>
      </c>
      <c r="BU114" s="139">
        <f t="shared" si="55"/>
        <v>0</v>
      </c>
      <c r="BV114" s="139">
        <f t="shared" si="55"/>
        <v>0</v>
      </c>
      <c r="BW114" s="139">
        <f t="shared" si="55"/>
        <v>0</v>
      </c>
      <c r="BX114" s="139">
        <f t="shared" si="55"/>
        <v>0</v>
      </c>
      <c r="BY114" s="139">
        <f t="shared" si="55"/>
        <v>0</v>
      </c>
      <c r="BZ114" s="139">
        <f t="shared" si="55"/>
        <v>0</v>
      </c>
      <c r="CA114" s="139">
        <f t="shared" si="55"/>
        <v>0</v>
      </c>
      <c r="CB114" s="139">
        <f t="shared" si="55"/>
        <v>0</v>
      </c>
      <c r="CC114" s="138">
        <f t="shared" si="55"/>
        <v>0</v>
      </c>
      <c r="CD114" s="41" t="s">
        <v>54</v>
      </c>
    </row>
    <row r="115" spans="1:82" ht="15">
      <c r="A115" s="41"/>
      <c r="B115" s="75" t="s">
        <v>231</v>
      </c>
      <c r="C115" s="131" t="s">
        <v>232</v>
      </c>
      <c r="D115" s="132" t="s">
        <v>64</v>
      </c>
      <c r="E115" s="266">
        <v>72</v>
      </c>
      <c r="F115" s="231"/>
      <c r="G115" s="76">
        <f t="shared" ref="G115:G123" si="56">+SUM(H115:CC115)</f>
        <v>0</v>
      </c>
      <c r="H115" s="237"/>
      <c r="I115" s="239"/>
      <c r="J115" s="226"/>
      <c r="K115" s="227"/>
      <c r="L115" s="227"/>
      <c r="M115" s="227"/>
      <c r="N115" s="227"/>
      <c r="O115" s="227"/>
      <c r="P115" s="227"/>
      <c r="Q115" s="227"/>
      <c r="R115" s="227"/>
      <c r="S115" s="227"/>
      <c r="T115" s="227"/>
      <c r="U115" s="225"/>
      <c r="V115" s="226"/>
      <c r="W115" s="227"/>
      <c r="X115" s="227"/>
      <c r="Y115" s="227"/>
      <c r="Z115" s="227"/>
      <c r="AA115" s="227"/>
      <c r="AB115" s="227"/>
      <c r="AC115" s="227"/>
      <c r="AD115" s="227"/>
      <c r="AE115" s="227"/>
      <c r="AF115" s="227"/>
      <c r="AG115" s="225"/>
      <c r="AH115" s="228"/>
      <c r="AI115" s="227"/>
      <c r="AJ115" s="227"/>
      <c r="AK115" s="227"/>
      <c r="AL115" s="227"/>
      <c r="AM115" s="227"/>
      <c r="AN115" s="227"/>
      <c r="AO115" s="227"/>
      <c r="AP115" s="227"/>
      <c r="AQ115" s="227"/>
      <c r="AR115" s="227"/>
      <c r="AS115" s="225"/>
      <c r="AT115" s="228"/>
      <c r="AU115" s="227"/>
      <c r="AV115" s="227"/>
      <c r="AW115" s="227"/>
      <c r="AX115" s="227"/>
      <c r="AY115" s="227"/>
      <c r="AZ115" s="227"/>
      <c r="BA115" s="227"/>
      <c r="BB115" s="227"/>
      <c r="BC115" s="227"/>
      <c r="BD115" s="227"/>
      <c r="BE115" s="225"/>
      <c r="BF115" s="228"/>
      <c r="BG115" s="227"/>
      <c r="BH115" s="227"/>
      <c r="BI115" s="227"/>
      <c r="BJ115" s="227"/>
      <c r="BK115" s="227"/>
      <c r="BL115" s="227"/>
      <c r="BM115" s="227"/>
      <c r="BN115" s="227"/>
      <c r="BO115" s="227"/>
      <c r="BP115" s="227"/>
      <c r="BQ115" s="225"/>
      <c r="BR115" s="228"/>
      <c r="BS115" s="227"/>
      <c r="BT115" s="227"/>
      <c r="BU115" s="227"/>
      <c r="BV115" s="227"/>
      <c r="BW115" s="227"/>
      <c r="BX115" s="227"/>
      <c r="BY115" s="227"/>
      <c r="BZ115" s="227"/>
      <c r="CA115" s="227"/>
      <c r="CB115" s="227"/>
      <c r="CC115" s="225"/>
      <c r="CD115" s="41" t="s">
        <v>54</v>
      </c>
    </row>
    <row r="116" spans="1:82" ht="15">
      <c r="A116" s="41"/>
      <c r="B116" s="75" t="s">
        <v>233</v>
      </c>
      <c r="C116" s="131" t="s">
        <v>234</v>
      </c>
      <c r="D116" s="132" t="s">
        <v>64</v>
      </c>
      <c r="E116" s="266">
        <v>72</v>
      </c>
      <c r="F116" s="231"/>
      <c r="G116" s="76">
        <f t="shared" si="56"/>
        <v>0</v>
      </c>
      <c r="H116" s="237"/>
      <c r="I116" s="239"/>
      <c r="J116" s="226"/>
      <c r="K116" s="227"/>
      <c r="L116" s="227"/>
      <c r="M116" s="227"/>
      <c r="N116" s="227"/>
      <c r="O116" s="227"/>
      <c r="P116" s="227"/>
      <c r="Q116" s="227"/>
      <c r="R116" s="227"/>
      <c r="S116" s="227"/>
      <c r="T116" s="227"/>
      <c r="U116" s="225"/>
      <c r="V116" s="226"/>
      <c r="W116" s="227"/>
      <c r="X116" s="227"/>
      <c r="Y116" s="227"/>
      <c r="Z116" s="227"/>
      <c r="AA116" s="227"/>
      <c r="AB116" s="227"/>
      <c r="AC116" s="227"/>
      <c r="AD116" s="227"/>
      <c r="AE116" s="227"/>
      <c r="AF116" s="227"/>
      <c r="AG116" s="225"/>
      <c r="AH116" s="228"/>
      <c r="AI116" s="227"/>
      <c r="AJ116" s="227"/>
      <c r="AK116" s="227"/>
      <c r="AL116" s="227"/>
      <c r="AM116" s="227"/>
      <c r="AN116" s="227"/>
      <c r="AO116" s="227"/>
      <c r="AP116" s="227"/>
      <c r="AQ116" s="227"/>
      <c r="AR116" s="227"/>
      <c r="AS116" s="225"/>
      <c r="AT116" s="228"/>
      <c r="AU116" s="227"/>
      <c r="AV116" s="227"/>
      <c r="AW116" s="227"/>
      <c r="AX116" s="227"/>
      <c r="AY116" s="227"/>
      <c r="AZ116" s="227"/>
      <c r="BA116" s="227"/>
      <c r="BB116" s="227"/>
      <c r="BC116" s="227"/>
      <c r="BD116" s="227"/>
      <c r="BE116" s="225"/>
      <c r="BF116" s="228"/>
      <c r="BG116" s="227"/>
      <c r="BH116" s="227"/>
      <c r="BI116" s="227"/>
      <c r="BJ116" s="227"/>
      <c r="BK116" s="227"/>
      <c r="BL116" s="227"/>
      <c r="BM116" s="227"/>
      <c r="BN116" s="227"/>
      <c r="BO116" s="227"/>
      <c r="BP116" s="227"/>
      <c r="BQ116" s="225"/>
      <c r="BR116" s="228"/>
      <c r="BS116" s="227"/>
      <c r="BT116" s="227"/>
      <c r="BU116" s="227"/>
      <c r="BV116" s="227"/>
      <c r="BW116" s="227"/>
      <c r="BX116" s="227"/>
      <c r="BY116" s="227"/>
      <c r="BZ116" s="227"/>
      <c r="CA116" s="227"/>
      <c r="CB116" s="227"/>
      <c r="CC116" s="225"/>
      <c r="CD116" s="41" t="s">
        <v>54</v>
      </c>
    </row>
    <row r="117" spans="1:82" ht="15">
      <c r="A117" s="41"/>
      <c r="B117" s="75" t="s">
        <v>235</v>
      </c>
      <c r="C117" s="131" t="s">
        <v>236</v>
      </c>
      <c r="D117" s="132" t="s">
        <v>64</v>
      </c>
      <c r="E117" s="266">
        <v>72</v>
      </c>
      <c r="F117" s="231"/>
      <c r="G117" s="76">
        <f t="shared" si="56"/>
        <v>0</v>
      </c>
      <c r="H117" s="237"/>
      <c r="I117" s="239"/>
      <c r="J117" s="226"/>
      <c r="K117" s="227"/>
      <c r="L117" s="227"/>
      <c r="M117" s="227"/>
      <c r="N117" s="227"/>
      <c r="O117" s="227"/>
      <c r="P117" s="227"/>
      <c r="Q117" s="227"/>
      <c r="R117" s="227"/>
      <c r="S117" s="227"/>
      <c r="T117" s="227"/>
      <c r="U117" s="225"/>
      <c r="V117" s="226"/>
      <c r="W117" s="227"/>
      <c r="X117" s="227"/>
      <c r="Y117" s="227"/>
      <c r="Z117" s="227"/>
      <c r="AA117" s="227"/>
      <c r="AB117" s="227"/>
      <c r="AC117" s="227"/>
      <c r="AD117" s="227"/>
      <c r="AE117" s="227"/>
      <c r="AF117" s="227"/>
      <c r="AG117" s="225"/>
      <c r="AH117" s="228"/>
      <c r="AI117" s="227"/>
      <c r="AJ117" s="227"/>
      <c r="AK117" s="227"/>
      <c r="AL117" s="227"/>
      <c r="AM117" s="227"/>
      <c r="AN117" s="227"/>
      <c r="AO117" s="227"/>
      <c r="AP117" s="227"/>
      <c r="AQ117" s="227"/>
      <c r="AR117" s="227"/>
      <c r="AS117" s="225"/>
      <c r="AT117" s="228"/>
      <c r="AU117" s="227"/>
      <c r="AV117" s="227"/>
      <c r="AW117" s="227"/>
      <c r="AX117" s="227"/>
      <c r="AY117" s="227"/>
      <c r="AZ117" s="227"/>
      <c r="BA117" s="227"/>
      <c r="BB117" s="227"/>
      <c r="BC117" s="227"/>
      <c r="BD117" s="227"/>
      <c r="BE117" s="225"/>
      <c r="BF117" s="228"/>
      <c r="BG117" s="227"/>
      <c r="BH117" s="227"/>
      <c r="BI117" s="227"/>
      <c r="BJ117" s="227"/>
      <c r="BK117" s="227"/>
      <c r="BL117" s="227"/>
      <c r="BM117" s="227"/>
      <c r="BN117" s="227"/>
      <c r="BO117" s="227"/>
      <c r="BP117" s="227"/>
      <c r="BQ117" s="225"/>
      <c r="BR117" s="228"/>
      <c r="BS117" s="227"/>
      <c r="BT117" s="227"/>
      <c r="BU117" s="227"/>
      <c r="BV117" s="227"/>
      <c r="BW117" s="227"/>
      <c r="BX117" s="227"/>
      <c r="BY117" s="227"/>
      <c r="BZ117" s="227"/>
      <c r="CA117" s="227"/>
      <c r="CB117" s="227"/>
      <c r="CC117" s="225"/>
      <c r="CD117" s="41" t="s">
        <v>54</v>
      </c>
    </row>
    <row r="118" spans="1:82" ht="15">
      <c r="A118" s="41"/>
      <c r="B118" s="75" t="s">
        <v>237</v>
      </c>
      <c r="C118" s="131" t="s">
        <v>238</v>
      </c>
      <c r="D118" s="132" t="s">
        <v>64</v>
      </c>
      <c r="E118" s="266">
        <v>72</v>
      </c>
      <c r="F118" s="231"/>
      <c r="G118" s="76">
        <f t="shared" si="56"/>
        <v>0</v>
      </c>
      <c r="H118" s="237"/>
      <c r="I118" s="239"/>
      <c r="J118" s="226"/>
      <c r="K118" s="227"/>
      <c r="L118" s="227"/>
      <c r="M118" s="227"/>
      <c r="N118" s="227"/>
      <c r="O118" s="227"/>
      <c r="P118" s="227"/>
      <c r="Q118" s="227"/>
      <c r="R118" s="227"/>
      <c r="S118" s="227"/>
      <c r="T118" s="227"/>
      <c r="U118" s="225"/>
      <c r="V118" s="226"/>
      <c r="W118" s="227"/>
      <c r="X118" s="227"/>
      <c r="Y118" s="227"/>
      <c r="Z118" s="227"/>
      <c r="AA118" s="227"/>
      <c r="AB118" s="227"/>
      <c r="AC118" s="227"/>
      <c r="AD118" s="227"/>
      <c r="AE118" s="227"/>
      <c r="AF118" s="227"/>
      <c r="AG118" s="225"/>
      <c r="AH118" s="228"/>
      <c r="AI118" s="227"/>
      <c r="AJ118" s="227"/>
      <c r="AK118" s="227"/>
      <c r="AL118" s="227"/>
      <c r="AM118" s="227"/>
      <c r="AN118" s="227"/>
      <c r="AO118" s="227"/>
      <c r="AP118" s="227"/>
      <c r="AQ118" s="227"/>
      <c r="AR118" s="227"/>
      <c r="AS118" s="225"/>
      <c r="AT118" s="228"/>
      <c r="AU118" s="227"/>
      <c r="AV118" s="227"/>
      <c r="AW118" s="227"/>
      <c r="AX118" s="227"/>
      <c r="AY118" s="227"/>
      <c r="AZ118" s="227"/>
      <c r="BA118" s="227"/>
      <c r="BB118" s="227"/>
      <c r="BC118" s="227"/>
      <c r="BD118" s="227"/>
      <c r="BE118" s="225"/>
      <c r="BF118" s="228"/>
      <c r="BG118" s="227"/>
      <c r="BH118" s="227"/>
      <c r="BI118" s="227"/>
      <c r="BJ118" s="227"/>
      <c r="BK118" s="227"/>
      <c r="BL118" s="227"/>
      <c r="BM118" s="227"/>
      <c r="BN118" s="227"/>
      <c r="BO118" s="227"/>
      <c r="BP118" s="227"/>
      <c r="BQ118" s="225"/>
      <c r="BR118" s="228"/>
      <c r="BS118" s="227"/>
      <c r="BT118" s="227"/>
      <c r="BU118" s="227"/>
      <c r="BV118" s="227"/>
      <c r="BW118" s="227"/>
      <c r="BX118" s="227"/>
      <c r="BY118" s="227"/>
      <c r="BZ118" s="227"/>
      <c r="CA118" s="227"/>
      <c r="CB118" s="227"/>
      <c r="CC118" s="225"/>
      <c r="CD118" s="41" t="s">
        <v>54</v>
      </c>
    </row>
    <row r="119" spans="1:82" ht="15">
      <c r="A119" s="41"/>
      <c r="B119" s="75" t="s">
        <v>239</v>
      </c>
      <c r="C119" s="131" t="s">
        <v>933</v>
      </c>
      <c r="D119" s="132" t="s">
        <v>64</v>
      </c>
      <c r="E119" s="266">
        <v>72</v>
      </c>
      <c r="F119" s="231"/>
      <c r="G119" s="76">
        <f t="shared" si="56"/>
        <v>0</v>
      </c>
      <c r="H119" s="77"/>
      <c r="I119" s="78"/>
      <c r="J119" s="226"/>
      <c r="K119" s="227"/>
      <c r="L119" s="227"/>
      <c r="M119" s="227"/>
      <c r="N119" s="227"/>
      <c r="O119" s="227"/>
      <c r="P119" s="227"/>
      <c r="Q119" s="227"/>
      <c r="R119" s="227"/>
      <c r="S119" s="227"/>
      <c r="T119" s="227"/>
      <c r="U119" s="225"/>
      <c r="V119" s="226"/>
      <c r="W119" s="227"/>
      <c r="X119" s="227"/>
      <c r="Y119" s="227"/>
      <c r="Z119" s="227"/>
      <c r="AA119" s="227"/>
      <c r="AB119" s="227"/>
      <c r="AC119" s="227"/>
      <c r="AD119" s="227"/>
      <c r="AE119" s="227"/>
      <c r="AF119" s="227"/>
      <c r="AG119" s="225"/>
      <c r="AH119" s="228"/>
      <c r="AI119" s="227"/>
      <c r="AJ119" s="227"/>
      <c r="AK119" s="227"/>
      <c r="AL119" s="227"/>
      <c r="AM119" s="227"/>
      <c r="AN119" s="227"/>
      <c r="AO119" s="227"/>
      <c r="AP119" s="227"/>
      <c r="AQ119" s="227"/>
      <c r="AR119" s="227"/>
      <c r="AS119" s="225"/>
      <c r="AT119" s="228"/>
      <c r="AU119" s="227"/>
      <c r="AV119" s="227"/>
      <c r="AW119" s="227"/>
      <c r="AX119" s="227"/>
      <c r="AY119" s="227"/>
      <c r="AZ119" s="227"/>
      <c r="BA119" s="227"/>
      <c r="BB119" s="227"/>
      <c r="BC119" s="227"/>
      <c r="BD119" s="227"/>
      <c r="BE119" s="225"/>
      <c r="BF119" s="228"/>
      <c r="BG119" s="227"/>
      <c r="BH119" s="227"/>
      <c r="BI119" s="227"/>
      <c r="BJ119" s="227"/>
      <c r="BK119" s="227"/>
      <c r="BL119" s="227"/>
      <c r="BM119" s="227"/>
      <c r="BN119" s="227"/>
      <c r="BO119" s="227"/>
      <c r="BP119" s="227"/>
      <c r="BQ119" s="225"/>
      <c r="BR119" s="228"/>
      <c r="BS119" s="227"/>
      <c r="BT119" s="227"/>
      <c r="BU119" s="227"/>
      <c r="BV119" s="227"/>
      <c r="BW119" s="227"/>
      <c r="BX119" s="227"/>
      <c r="BY119" s="227"/>
      <c r="BZ119" s="227"/>
      <c r="CA119" s="227"/>
      <c r="CB119" s="227"/>
      <c r="CC119" s="225"/>
      <c r="CD119" s="41" t="s">
        <v>54</v>
      </c>
    </row>
    <row r="120" spans="1:82" ht="15">
      <c r="A120" s="41"/>
      <c r="B120" s="75" t="s">
        <v>241</v>
      </c>
      <c r="C120" s="131" t="s">
        <v>242</v>
      </c>
      <c r="D120" s="132" t="s">
        <v>243</v>
      </c>
      <c r="E120" s="266">
        <v>48</v>
      </c>
      <c r="F120" s="289"/>
      <c r="G120" s="76">
        <f>+E120*F120</f>
        <v>0</v>
      </c>
      <c r="H120" s="77"/>
      <c r="I120" s="78"/>
      <c r="J120" s="237"/>
      <c r="K120" s="234"/>
      <c r="L120" s="238"/>
      <c r="M120" s="238"/>
      <c r="N120" s="238"/>
      <c r="O120" s="238"/>
      <c r="P120" s="238"/>
      <c r="Q120" s="238"/>
      <c r="R120" s="238"/>
      <c r="S120" s="238"/>
      <c r="T120" s="238"/>
      <c r="U120" s="239">
        <f>G120/6</f>
        <v>0</v>
      </c>
      <c r="V120" s="237"/>
      <c r="W120" s="238"/>
      <c r="X120" s="238"/>
      <c r="Y120" s="238"/>
      <c r="Z120" s="238"/>
      <c r="AA120" s="238"/>
      <c r="AB120" s="238"/>
      <c r="AC120" s="238"/>
      <c r="AD120" s="238"/>
      <c r="AE120" s="238"/>
      <c r="AF120" s="238"/>
      <c r="AG120" s="239">
        <f>G120/6</f>
        <v>0</v>
      </c>
      <c r="AH120" s="240"/>
      <c r="AI120" s="238"/>
      <c r="AJ120" s="238"/>
      <c r="AK120" s="238"/>
      <c r="AL120" s="238"/>
      <c r="AM120" s="238"/>
      <c r="AN120" s="238"/>
      <c r="AO120" s="238"/>
      <c r="AP120" s="238"/>
      <c r="AQ120" s="238"/>
      <c r="AR120" s="238"/>
      <c r="AS120" s="239">
        <f>G120/6</f>
        <v>0</v>
      </c>
      <c r="AT120" s="240"/>
      <c r="AU120" s="238"/>
      <c r="AV120" s="238"/>
      <c r="AW120" s="238"/>
      <c r="AX120" s="238"/>
      <c r="AY120" s="238"/>
      <c r="AZ120" s="238"/>
      <c r="BA120" s="238"/>
      <c r="BB120" s="238"/>
      <c r="BC120" s="238"/>
      <c r="BD120" s="238"/>
      <c r="BE120" s="239">
        <f>G120/6</f>
        <v>0</v>
      </c>
      <c r="BF120" s="240"/>
      <c r="BG120" s="238"/>
      <c r="BH120" s="238"/>
      <c r="BI120" s="238"/>
      <c r="BJ120" s="238"/>
      <c r="BK120" s="238"/>
      <c r="BL120" s="238"/>
      <c r="BM120" s="238"/>
      <c r="BN120" s="238"/>
      <c r="BO120" s="238"/>
      <c r="BP120" s="238"/>
      <c r="BQ120" s="239">
        <f>G120/6</f>
        <v>0</v>
      </c>
      <c r="BR120" s="240"/>
      <c r="BS120" s="238"/>
      <c r="BT120" s="238"/>
      <c r="BU120" s="238"/>
      <c r="BV120" s="238"/>
      <c r="BW120" s="238"/>
      <c r="BX120" s="238"/>
      <c r="BY120" s="238"/>
      <c r="BZ120" s="238"/>
      <c r="CA120" s="238"/>
      <c r="CB120" s="238"/>
      <c r="CC120" s="239">
        <f>G120-SUM(H120:CB120)</f>
        <v>0</v>
      </c>
      <c r="CD120" s="41" t="s">
        <v>54</v>
      </c>
    </row>
    <row r="121" spans="1:82" ht="15">
      <c r="A121" s="41"/>
      <c r="B121" s="75" t="s">
        <v>244</v>
      </c>
      <c r="C121" s="131" t="s">
        <v>245</v>
      </c>
      <c r="D121" s="132" t="s">
        <v>64</v>
      </c>
      <c r="E121" s="266">
        <v>72</v>
      </c>
      <c r="F121" s="231"/>
      <c r="G121" s="76">
        <f t="shared" si="56"/>
        <v>0</v>
      </c>
      <c r="H121" s="77"/>
      <c r="I121" s="78"/>
      <c r="J121" s="226"/>
      <c r="K121" s="227"/>
      <c r="L121" s="227"/>
      <c r="M121" s="227"/>
      <c r="N121" s="227"/>
      <c r="O121" s="227"/>
      <c r="P121" s="227"/>
      <c r="Q121" s="227"/>
      <c r="R121" s="227"/>
      <c r="S121" s="227"/>
      <c r="T121" s="227"/>
      <c r="U121" s="225"/>
      <c r="V121" s="226"/>
      <c r="W121" s="227"/>
      <c r="X121" s="227"/>
      <c r="Y121" s="227"/>
      <c r="Z121" s="227"/>
      <c r="AA121" s="227"/>
      <c r="AB121" s="227"/>
      <c r="AC121" s="227"/>
      <c r="AD121" s="227"/>
      <c r="AE121" s="227"/>
      <c r="AF121" s="227"/>
      <c r="AG121" s="225"/>
      <c r="AH121" s="228"/>
      <c r="AI121" s="227"/>
      <c r="AJ121" s="227"/>
      <c r="AK121" s="227"/>
      <c r="AL121" s="227"/>
      <c r="AM121" s="227"/>
      <c r="AN121" s="227"/>
      <c r="AO121" s="227"/>
      <c r="AP121" s="227"/>
      <c r="AQ121" s="227"/>
      <c r="AR121" s="227"/>
      <c r="AS121" s="225"/>
      <c r="AT121" s="228"/>
      <c r="AU121" s="227"/>
      <c r="AV121" s="227"/>
      <c r="AW121" s="227"/>
      <c r="AX121" s="227"/>
      <c r="AY121" s="227"/>
      <c r="AZ121" s="227"/>
      <c r="BA121" s="227"/>
      <c r="BB121" s="227"/>
      <c r="BC121" s="227"/>
      <c r="BD121" s="227"/>
      <c r="BE121" s="225"/>
      <c r="BF121" s="228"/>
      <c r="BG121" s="227"/>
      <c r="BH121" s="227"/>
      <c r="BI121" s="227"/>
      <c r="BJ121" s="227"/>
      <c r="BK121" s="227"/>
      <c r="BL121" s="227"/>
      <c r="BM121" s="227"/>
      <c r="BN121" s="227"/>
      <c r="BO121" s="227"/>
      <c r="BP121" s="227"/>
      <c r="BQ121" s="225"/>
      <c r="BR121" s="228"/>
      <c r="BS121" s="227"/>
      <c r="BT121" s="227"/>
      <c r="BU121" s="227"/>
      <c r="BV121" s="227"/>
      <c r="BW121" s="227"/>
      <c r="BX121" s="227"/>
      <c r="BY121" s="227"/>
      <c r="BZ121" s="227"/>
      <c r="CA121" s="227"/>
      <c r="CB121" s="227"/>
      <c r="CC121" s="225"/>
      <c r="CD121" s="41" t="s">
        <v>54</v>
      </c>
    </row>
    <row r="122" spans="1:82" ht="15">
      <c r="A122" s="41"/>
      <c r="B122" s="75" t="s">
        <v>246</v>
      </c>
      <c r="C122" s="131" t="s">
        <v>247</v>
      </c>
      <c r="D122" s="132" t="s">
        <v>631</v>
      </c>
      <c r="E122" s="266">
        <v>60</v>
      </c>
      <c r="F122" s="289"/>
      <c r="G122" s="76">
        <f>+E122*F122</f>
        <v>0</v>
      </c>
      <c r="H122" s="77"/>
      <c r="I122" s="78"/>
      <c r="J122" s="237"/>
      <c r="K122" s="234"/>
      <c r="L122" s="238"/>
      <c r="M122" s="238"/>
      <c r="N122" s="238"/>
      <c r="O122" s="238"/>
      <c r="P122" s="238"/>
      <c r="Q122" s="238"/>
      <c r="R122" s="238"/>
      <c r="S122" s="238"/>
      <c r="T122" s="238"/>
      <c r="U122" s="239">
        <f>G122/6</f>
        <v>0</v>
      </c>
      <c r="V122" s="237"/>
      <c r="W122" s="238"/>
      <c r="X122" s="238"/>
      <c r="Y122" s="238"/>
      <c r="Z122" s="238"/>
      <c r="AA122" s="238"/>
      <c r="AB122" s="238"/>
      <c r="AC122" s="238"/>
      <c r="AD122" s="238"/>
      <c r="AE122" s="238"/>
      <c r="AF122" s="238"/>
      <c r="AG122" s="239">
        <f>G122/6</f>
        <v>0</v>
      </c>
      <c r="AH122" s="240"/>
      <c r="AI122" s="238"/>
      <c r="AJ122" s="238"/>
      <c r="AK122" s="238"/>
      <c r="AL122" s="238"/>
      <c r="AM122" s="238"/>
      <c r="AN122" s="238"/>
      <c r="AO122" s="238"/>
      <c r="AP122" s="238"/>
      <c r="AQ122" s="238"/>
      <c r="AR122" s="238"/>
      <c r="AS122" s="239">
        <f>G122/6</f>
        <v>0</v>
      </c>
      <c r="AT122" s="240"/>
      <c r="AU122" s="238"/>
      <c r="AV122" s="238"/>
      <c r="AW122" s="238"/>
      <c r="AX122" s="238"/>
      <c r="AY122" s="238"/>
      <c r="AZ122" s="238"/>
      <c r="BA122" s="238"/>
      <c r="BB122" s="238"/>
      <c r="BC122" s="238"/>
      <c r="BD122" s="238"/>
      <c r="BE122" s="239">
        <f>G122/6</f>
        <v>0</v>
      </c>
      <c r="BF122" s="240"/>
      <c r="BG122" s="238"/>
      <c r="BH122" s="238"/>
      <c r="BI122" s="238"/>
      <c r="BJ122" s="238"/>
      <c r="BK122" s="238"/>
      <c r="BL122" s="238"/>
      <c r="BM122" s="238"/>
      <c r="BN122" s="238"/>
      <c r="BO122" s="238"/>
      <c r="BP122" s="238"/>
      <c r="BQ122" s="239">
        <f>G122/6</f>
        <v>0</v>
      </c>
      <c r="BR122" s="240"/>
      <c r="BS122" s="238"/>
      <c r="BT122" s="238"/>
      <c r="BU122" s="238"/>
      <c r="BV122" s="238"/>
      <c r="BW122" s="238"/>
      <c r="BX122" s="238"/>
      <c r="BY122" s="238"/>
      <c r="BZ122" s="238"/>
      <c r="CA122" s="238"/>
      <c r="CB122" s="238"/>
      <c r="CC122" s="239">
        <f>G122-SUM(H122:CB122)</f>
        <v>0</v>
      </c>
      <c r="CD122" s="41" t="s">
        <v>54</v>
      </c>
    </row>
    <row r="123" spans="1:82" ht="15">
      <c r="A123" s="41"/>
      <c r="B123" s="75" t="s">
        <v>249</v>
      </c>
      <c r="C123" s="131" t="s">
        <v>250</v>
      </c>
      <c r="D123" s="132" t="s">
        <v>64</v>
      </c>
      <c r="E123" s="266">
        <v>72</v>
      </c>
      <c r="F123" s="231"/>
      <c r="G123" s="76">
        <f t="shared" si="56"/>
        <v>0</v>
      </c>
      <c r="H123" s="237"/>
      <c r="I123" s="239"/>
      <c r="J123" s="226"/>
      <c r="K123" s="227"/>
      <c r="L123" s="227"/>
      <c r="M123" s="227"/>
      <c r="N123" s="227"/>
      <c r="O123" s="227"/>
      <c r="P123" s="227"/>
      <c r="Q123" s="227"/>
      <c r="R123" s="227"/>
      <c r="S123" s="227"/>
      <c r="T123" s="227"/>
      <c r="U123" s="225"/>
      <c r="V123" s="226"/>
      <c r="W123" s="227"/>
      <c r="X123" s="227"/>
      <c r="Y123" s="227"/>
      <c r="Z123" s="227"/>
      <c r="AA123" s="227"/>
      <c r="AB123" s="227"/>
      <c r="AC123" s="227"/>
      <c r="AD123" s="227"/>
      <c r="AE123" s="227"/>
      <c r="AF123" s="227"/>
      <c r="AG123" s="225"/>
      <c r="AH123" s="228"/>
      <c r="AI123" s="227"/>
      <c r="AJ123" s="227"/>
      <c r="AK123" s="227"/>
      <c r="AL123" s="227"/>
      <c r="AM123" s="227"/>
      <c r="AN123" s="227"/>
      <c r="AO123" s="227"/>
      <c r="AP123" s="227"/>
      <c r="AQ123" s="227"/>
      <c r="AR123" s="227"/>
      <c r="AS123" s="225"/>
      <c r="AT123" s="228"/>
      <c r="AU123" s="227"/>
      <c r="AV123" s="227"/>
      <c r="AW123" s="227"/>
      <c r="AX123" s="227"/>
      <c r="AY123" s="227"/>
      <c r="AZ123" s="227"/>
      <c r="BA123" s="227"/>
      <c r="BB123" s="227"/>
      <c r="BC123" s="227"/>
      <c r="BD123" s="227"/>
      <c r="BE123" s="225"/>
      <c r="BF123" s="228"/>
      <c r="BG123" s="227"/>
      <c r="BH123" s="227"/>
      <c r="BI123" s="227"/>
      <c r="BJ123" s="227"/>
      <c r="BK123" s="227"/>
      <c r="BL123" s="227"/>
      <c r="BM123" s="227"/>
      <c r="BN123" s="227"/>
      <c r="BO123" s="227"/>
      <c r="BP123" s="227"/>
      <c r="BQ123" s="225"/>
      <c r="BR123" s="228"/>
      <c r="BS123" s="227"/>
      <c r="BT123" s="227"/>
      <c r="BU123" s="227"/>
      <c r="BV123" s="227"/>
      <c r="BW123" s="227"/>
      <c r="BX123" s="227"/>
      <c r="BY123" s="227"/>
      <c r="BZ123" s="227"/>
      <c r="CA123" s="227"/>
      <c r="CB123" s="227"/>
      <c r="CC123" s="225"/>
      <c r="CD123" s="41" t="s">
        <v>54</v>
      </c>
    </row>
    <row r="124" spans="1:82" ht="15">
      <c r="A124" s="41"/>
      <c r="B124" s="75" t="s">
        <v>251</v>
      </c>
      <c r="C124" s="131" t="s">
        <v>252</v>
      </c>
      <c r="D124" s="132" t="s">
        <v>92</v>
      </c>
      <c r="E124" s="266">
        <v>1</v>
      </c>
      <c r="F124" s="223"/>
      <c r="G124" s="76">
        <f>+E124*F124</f>
        <v>0</v>
      </c>
      <c r="H124" s="237"/>
      <c r="I124" s="239"/>
      <c r="J124" s="237"/>
      <c r="K124" s="234"/>
      <c r="L124" s="238"/>
      <c r="M124" s="238"/>
      <c r="N124" s="238"/>
      <c r="O124" s="238"/>
      <c r="P124" s="238"/>
      <c r="Q124" s="238"/>
      <c r="R124" s="238"/>
      <c r="S124" s="238"/>
      <c r="T124" s="238"/>
      <c r="U124" s="239">
        <f>G124/6</f>
        <v>0</v>
      </c>
      <c r="V124" s="237"/>
      <c r="W124" s="238"/>
      <c r="X124" s="238"/>
      <c r="Y124" s="238"/>
      <c r="Z124" s="238"/>
      <c r="AA124" s="238"/>
      <c r="AB124" s="238"/>
      <c r="AC124" s="238"/>
      <c r="AD124" s="238"/>
      <c r="AE124" s="238"/>
      <c r="AF124" s="238"/>
      <c r="AG124" s="239">
        <f>G124/6</f>
        <v>0</v>
      </c>
      <c r="AH124" s="240"/>
      <c r="AI124" s="238"/>
      <c r="AJ124" s="238"/>
      <c r="AK124" s="238"/>
      <c r="AL124" s="238"/>
      <c r="AM124" s="238"/>
      <c r="AN124" s="238"/>
      <c r="AO124" s="238"/>
      <c r="AP124" s="238"/>
      <c r="AQ124" s="238"/>
      <c r="AR124" s="238"/>
      <c r="AS124" s="239">
        <f>G124/6</f>
        <v>0</v>
      </c>
      <c r="AT124" s="240"/>
      <c r="AU124" s="238"/>
      <c r="AV124" s="238"/>
      <c r="AW124" s="238"/>
      <c r="AX124" s="238"/>
      <c r="AY124" s="238"/>
      <c r="AZ124" s="238"/>
      <c r="BA124" s="238"/>
      <c r="BB124" s="238"/>
      <c r="BC124" s="238"/>
      <c r="BD124" s="238"/>
      <c r="BE124" s="239">
        <f>G124/6</f>
        <v>0</v>
      </c>
      <c r="BF124" s="240"/>
      <c r="BG124" s="238"/>
      <c r="BH124" s="238"/>
      <c r="BI124" s="238"/>
      <c r="BJ124" s="238"/>
      <c r="BK124" s="238"/>
      <c r="BL124" s="238"/>
      <c r="BM124" s="238"/>
      <c r="BN124" s="238"/>
      <c r="BO124" s="238"/>
      <c r="BP124" s="238"/>
      <c r="BQ124" s="239">
        <f>G124/6</f>
        <v>0</v>
      </c>
      <c r="BR124" s="240"/>
      <c r="BS124" s="238"/>
      <c r="BT124" s="238"/>
      <c r="BU124" s="238"/>
      <c r="BV124" s="238"/>
      <c r="BW124" s="238"/>
      <c r="BX124" s="238"/>
      <c r="BY124" s="238"/>
      <c r="BZ124" s="238"/>
      <c r="CA124" s="238"/>
      <c r="CB124" s="238"/>
      <c r="CC124" s="239">
        <f>G124-SUM(J124:CB124)</f>
        <v>0</v>
      </c>
      <c r="CD124" s="41" t="s">
        <v>54</v>
      </c>
    </row>
    <row r="125" spans="1:82" ht="15">
      <c r="A125" s="41"/>
      <c r="B125" s="75" t="s">
        <v>253</v>
      </c>
      <c r="C125" s="131" t="s">
        <v>254</v>
      </c>
      <c r="D125" s="132" t="s">
        <v>64</v>
      </c>
      <c r="E125" s="266">
        <v>72</v>
      </c>
      <c r="F125" s="231"/>
      <c r="G125" s="76">
        <f t="shared" ref="G125" si="57">+SUM(H125:CC125)</f>
        <v>0</v>
      </c>
      <c r="H125" s="237"/>
      <c r="I125" s="239"/>
      <c r="J125" s="226"/>
      <c r="K125" s="227"/>
      <c r="L125" s="227"/>
      <c r="M125" s="227"/>
      <c r="N125" s="227"/>
      <c r="O125" s="227"/>
      <c r="P125" s="227"/>
      <c r="Q125" s="227"/>
      <c r="R125" s="227"/>
      <c r="S125" s="227"/>
      <c r="T125" s="227"/>
      <c r="U125" s="225"/>
      <c r="V125" s="226"/>
      <c r="W125" s="227"/>
      <c r="X125" s="227"/>
      <c r="Y125" s="227"/>
      <c r="Z125" s="227"/>
      <c r="AA125" s="227"/>
      <c r="AB125" s="227"/>
      <c r="AC125" s="227"/>
      <c r="AD125" s="227"/>
      <c r="AE125" s="227"/>
      <c r="AF125" s="227"/>
      <c r="AG125" s="225"/>
      <c r="AH125" s="228"/>
      <c r="AI125" s="227"/>
      <c r="AJ125" s="227"/>
      <c r="AK125" s="227"/>
      <c r="AL125" s="227"/>
      <c r="AM125" s="227"/>
      <c r="AN125" s="227"/>
      <c r="AO125" s="227"/>
      <c r="AP125" s="227"/>
      <c r="AQ125" s="227"/>
      <c r="AR125" s="227"/>
      <c r="AS125" s="225"/>
      <c r="AT125" s="228"/>
      <c r="AU125" s="227"/>
      <c r="AV125" s="227"/>
      <c r="AW125" s="227"/>
      <c r="AX125" s="227"/>
      <c r="AY125" s="227"/>
      <c r="AZ125" s="227"/>
      <c r="BA125" s="227"/>
      <c r="BB125" s="227"/>
      <c r="BC125" s="227"/>
      <c r="BD125" s="227"/>
      <c r="BE125" s="225"/>
      <c r="BF125" s="228"/>
      <c r="BG125" s="227"/>
      <c r="BH125" s="227"/>
      <c r="BI125" s="227"/>
      <c r="BJ125" s="227"/>
      <c r="BK125" s="227"/>
      <c r="BL125" s="227"/>
      <c r="BM125" s="227"/>
      <c r="BN125" s="227"/>
      <c r="BO125" s="227"/>
      <c r="BP125" s="227"/>
      <c r="BQ125" s="225"/>
      <c r="BR125" s="228"/>
      <c r="BS125" s="227"/>
      <c r="BT125" s="227"/>
      <c r="BU125" s="227"/>
      <c r="BV125" s="227"/>
      <c r="BW125" s="227"/>
      <c r="BX125" s="227"/>
      <c r="BY125" s="227"/>
      <c r="BZ125" s="227"/>
      <c r="CA125" s="227"/>
      <c r="CB125" s="227"/>
      <c r="CC125" s="225"/>
      <c r="CD125" s="41" t="s">
        <v>54</v>
      </c>
    </row>
    <row r="126" spans="1:82" ht="15">
      <c r="A126" s="41"/>
      <c r="B126" s="133" t="s">
        <v>255</v>
      </c>
      <c r="C126" s="134" t="s">
        <v>256</v>
      </c>
      <c r="D126" s="135"/>
      <c r="E126" s="330"/>
      <c r="F126" s="261"/>
      <c r="G126" s="136">
        <f t="shared" ref="G126:AL126" si="58">SUM(G127:G135)</f>
        <v>0</v>
      </c>
      <c r="H126" s="137">
        <f t="shared" si="58"/>
        <v>0</v>
      </c>
      <c r="I126" s="138">
        <f t="shared" si="58"/>
        <v>0</v>
      </c>
      <c r="J126" s="137">
        <f t="shared" si="58"/>
        <v>0</v>
      </c>
      <c r="K126" s="139">
        <f t="shared" si="58"/>
        <v>0</v>
      </c>
      <c r="L126" s="139">
        <f t="shared" si="58"/>
        <v>0</v>
      </c>
      <c r="M126" s="139">
        <f t="shared" si="58"/>
        <v>0</v>
      </c>
      <c r="N126" s="139">
        <f t="shared" si="58"/>
        <v>0</v>
      </c>
      <c r="O126" s="139">
        <f t="shared" si="58"/>
        <v>0</v>
      </c>
      <c r="P126" s="139">
        <f t="shared" si="58"/>
        <v>0</v>
      </c>
      <c r="Q126" s="139">
        <f t="shared" si="58"/>
        <v>0</v>
      </c>
      <c r="R126" s="139">
        <f t="shared" si="58"/>
        <v>0</v>
      </c>
      <c r="S126" s="139">
        <f t="shared" si="58"/>
        <v>0</v>
      </c>
      <c r="T126" s="139">
        <f t="shared" si="58"/>
        <v>0</v>
      </c>
      <c r="U126" s="138">
        <f t="shared" si="58"/>
        <v>0</v>
      </c>
      <c r="V126" s="137">
        <f t="shared" si="58"/>
        <v>0</v>
      </c>
      <c r="W126" s="139">
        <f t="shared" si="58"/>
        <v>0</v>
      </c>
      <c r="X126" s="139">
        <f t="shared" si="58"/>
        <v>0</v>
      </c>
      <c r="Y126" s="139">
        <f t="shared" si="58"/>
        <v>0</v>
      </c>
      <c r="Z126" s="139">
        <f t="shared" si="58"/>
        <v>0</v>
      </c>
      <c r="AA126" s="139">
        <f t="shared" si="58"/>
        <v>0</v>
      </c>
      <c r="AB126" s="139">
        <f t="shared" si="58"/>
        <v>0</v>
      </c>
      <c r="AC126" s="139">
        <f t="shared" si="58"/>
        <v>0</v>
      </c>
      <c r="AD126" s="139">
        <f t="shared" si="58"/>
        <v>0</v>
      </c>
      <c r="AE126" s="139">
        <f t="shared" si="58"/>
        <v>0</v>
      </c>
      <c r="AF126" s="139">
        <f t="shared" si="58"/>
        <v>0</v>
      </c>
      <c r="AG126" s="138">
        <f t="shared" si="58"/>
        <v>0</v>
      </c>
      <c r="AH126" s="140">
        <f t="shared" si="58"/>
        <v>0</v>
      </c>
      <c r="AI126" s="139">
        <f t="shared" si="58"/>
        <v>0</v>
      </c>
      <c r="AJ126" s="139">
        <f t="shared" si="58"/>
        <v>0</v>
      </c>
      <c r="AK126" s="139">
        <f t="shared" si="58"/>
        <v>0</v>
      </c>
      <c r="AL126" s="139">
        <f t="shared" si="58"/>
        <v>0</v>
      </c>
      <c r="AM126" s="139">
        <f t="shared" ref="AM126:BR126" si="59">SUM(AM127:AM135)</f>
        <v>0</v>
      </c>
      <c r="AN126" s="139">
        <f t="shared" si="59"/>
        <v>0</v>
      </c>
      <c r="AO126" s="139">
        <f t="shared" si="59"/>
        <v>0</v>
      </c>
      <c r="AP126" s="139">
        <f t="shared" si="59"/>
        <v>0</v>
      </c>
      <c r="AQ126" s="139">
        <f t="shared" si="59"/>
        <v>0</v>
      </c>
      <c r="AR126" s="139">
        <f t="shared" si="59"/>
        <v>0</v>
      </c>
      <c r="AS126" s="138">
        <f t="shared" si="59"/>
        <v>0</v>
      </c>
      <c r="AT126" s="140">
        <f t="shared" si="59"/>
        <v>0</v>
      </c>
      <c r="AU126" s="139">
        <f t="shared" si="59"/>
        <v>0</v>
      </c>
      <c r="AV126" s="139">
        <f t="shared" si="59"/>
        <v>0</v>
      </c>
      <c r="AW126" s="139">
        <f t="shared" si="59"/>
        <v>0</v>
      </c>
      <c r="AX126" s="139">
        <f t="shared" si="59"/>
        <v>0</v>
      </c>
      <c r="AY126" s="139">
        <f t="shared" si="59"/>
        <v>0</v>
      </c>
      <c r="AZ126" s="139">
        <f t="shared" si="59"/>
        <v>0</v>
      </c>
      <c r="BA126" s="139">
        <f t="shared" si="59"/>
        <v>0</v>
      </c>
      <c r="BB126" s="139">
        <f t="shared" si="59"/>
        <v>0</v>
      </c>
      <c r="BC126" s="139">
        <f t="shared" si="59"/>
        <v>0</v>
      </c>
      <c r="BD126" s="139">
        <f t="shared" si="59"/>
        <v>0</v>
      </c>
      <c r="BE126" s="138">
        <f t="shared" si="59"/>
        <v>0</v>
      </c>
      <c r="BF126" s="140">
        <f t="shared" si="59"/>
        <v>0</v>
      </c>
      <c r="BG126" s="139">
        <f t="shared" si="59"/>
        <v>0</v>
      </c>
      <c r="BH126" s="139">
        <f t="shared" si="59"/>
        <v>0</v>
      </c>
      <c r="BI126" s="139">
        <f t="shared" si="59"/>
        <v>0</v>
      </c>
      <c r="BJ126" s="139">
        <f t="shared" si="59"/>
        <v>0</v>
      </c>
      <c r="BK126" s="139">
        <f t="shared" si="59"/>
        <v>0</v>
      </c>
      <c r="BL126" s="139">
        <f t="shared" si="59"/>
        <v>0</v>
      </c>
      <c r="BM126" s="139">
        <f t="shared" si="59"/>
        <v>0</v>
      </c>
      <c r="BN126" s="139">
        <f t="shared" si="59"/>
        <v>0</v>
      </c>
      <c r="BO126" s="139">
        <f t="shared" si="59"/>
        <v>0</v>
      </c>
      <c r="BP126" s="139">
        <f t="shared" si="59"/>
        <v>0</v>
      </c>
      <c r="BQ126" s="138">
        <f t="shared" si="59"/>
        <v>0</v>
      </c>
      <c r="BR126" s="140">
        <f t="shared" si="59"/>
        <v>0</v>
      </c>
      <c r="BS126" s="139">
        <f t="shared" ref="BS126:CC126" si="60">SUM(BS127:BS135)</f>
        <v>0</v>
      </c>
      <c r="BT126" s="139">
        <f t="shared" si="60"/>
        <v>0</v>
      </c>
      <c r="BU126" s="139">
        <f t="shared" si="60"/>
        <v>0</v>
      </c>
      <c r="BV126" s="139">
        <f t="shared" si="60"/>
        <v>0</v>
      </c>
      <c r="BW126" s="139">
        <f t="shared" si="60"/>
        <v>0</v>
      </c>
      <c r="BX126" s="139">
        <f t="shared" si="60"/>
        <v>0</v>
      </c>
      <c r="BY126" s="139">
        <f t="shared" si="60"/>
        <v>0</v>
      </c>
      <c r="BZ126" s="139">
        <f t="shared" si="60"/>
        <v>0</v>
      </c>
      <c r="CA126" s="139">
        <f t="shared" si="60"/>
        <v>0</v>
      </c>
      <c r="CB126" s="139">
        <f t="shared" si="60"/>
        <v>0</v>
      </c>
      <c r="CC126" s="138">
        <f t="shared" si="60"/>
        <v>0</v>
      </c>
      <c r="CD126" s="41" t="s">
        <v>54</v>
      </c>
    </row>
    <row r="127" spans="1:82" ht="15">
      <c r="A127" s="41"/>
      <c r="B127" s="75" t="s">
        <v>257</v>
      </c>
      <c r="C127" s="131" t="s">
        <v>258</v>
      </c>
      <c r="D127" s="141" t="s">
        <v>64</v>
      </c>
      <c r="E127" s="266">
        <v>72</v>
      </c>
      <c r="F127" s="231"/>
      <c r="G127" s="76">
        <f t="shared" ref="G127:G135" si="61">+SUM(H127:CC127)</f>
        <v>0</v>
      </c>
      <c r="H127" s="237"/>
      <c r="I127" s="239"/>
      <c r="J127" s="226"/>
      <c r="K127" s="227"/>
      <c r="L127" s="227"/>
      <c r="M127" s="227"/>
      <c r="N127" s="227"/>
      <c r="O127" s="227"/>
      <c r="P127" s="227"/>
      <c r="Q127" s="227"/>
      <c r="R127" s="227"/>
      <c r="S127" s="227"/>
      <c r="T127" s="227"/>
      <c r="U127" s="225"/>
      <c r="V127" s="226"/>
      <c r="W127" s="227"/>
      <c r="X127" s="227"/>
      <c r="Y127" s="227"/>
      <c r="Z127" s="227"/>
      <c r="AA127" s="227"/>
      <c r="AB127" s="227"/>
      <c r="AC127" s="227"/>
      <c r="AD127" s="227"/>
      <c r="AE127" s="227"/>
      <c r="AF127" s="227"/>
      <c r="AG127" s="225"/>
      <c r="AH127" s="228"/>
      <c r="AI127" s="227"/>
      <c r="AJ127" s="227"/>
      <c r="AK127" s="227"/>
      <c r="AL127" s="227"/>
      <c r="AM127" s="227"/>
      <c r="AN127" s="227"/>
      <c r="AO127" s="227"/>
      <c r="AP127" s="227"/>
      <c r="AQ127" s="227"/>
      <c r="AR127" s="227"/>
      <c r="AS127" s="225"/>
      <c r="AT127" s="228"/>
      <c r="AU127" s="227"/>
      <c r="AV127" s="227"/>
      <c r="AW127" s="227"/>
      <c r="AX127" s="227"/>
      <c r="AY127" s="227"/>
      <c r="AZ127" s="227"/>
      <c r="BA127" s="227"/>
      <c r="BB127" s="227"/>
      <c r="BC127" s="227"/>
      <c r="BD127" s="227"/>
      <c r="BE127" s="225"/>
      <c r="BF127" s="228"/>
      <c r="BG127" s="227"/>
      <c r="BH127" s="227"/>
      <c r="BI127" s="227"/>
      <c r="BJ127" s="227"/>
      <c r="BK127" s="227"/>
      <c r="BL127" s="227"/>
      <c r="BM127" s="227"/>
      <c r="BN127" s="227"/>
      <c r="BO127" s="227"/>
      <c r="BP127" s="227"/>
      <c r="BQ127" s="225"/>
      <c r="BR127" s="228"/>
      <c r="BS127" s="227"/>
      <c r="BT127" s="227"/>
      <c r="BU127" s="227"/>
      <c r="BV127" s="227"/>
      <c r="BW127" s="227"/>
      <c r="BX127" s="227"/>
      <c r="BY127" s="227"/>
      <c r="BZ127" s="227"/>
      <c r="CA127" s="227"/>
      <c r="CB127" s="227"/>
      <c r="CC127" s="225"/>
      <c r="CD127" s="41" t="s">
        <v>54</v>
      </c>
    </row>
    <row r="128" spans="1:82" ht="15">
      <c r="A128" s="41"/>
      <c r="B128" s="75" t="s">
        <v>259</v>
      </c>
      <c r="C128" s="131" t="s">
        <v>260</v>
      </c>
      <c r="D128" s="141" t="s">
        <v>64</v>
      </c>
      <c r="E128" s="266">
        <v>72</v>
      </c>
      <c r="F128" s="231"/>
      <c r="G128" s="76">
        <f t="shared" si="61"/>
        <v>0</v>
      </c>
      <c r="H128" s="237"/>
      <c r="I128" s="239"/>
      <c r="J128" s="226"/>
      <c r="K128" s="227"/>
      <c r="L128" s="227"/>
      <c r="M128" s="227"/>
      <c r="N128" s="227"/>
      <c r="O128" s="227"/>
      <c r="P128" s="227"/>
      <c r="Q128" s="227"/>
      <c r="R128" s="227"/>
      <c r="S128" s="227"/>
      <c r="T128" s="227"/>
      <c r="U128" s="225"/>
      <c r="V128" s="226"/>
      <c r="W128" s="227"/>
      <c r="X128" s="227"/>
      <c r="Y128" s="227"/>
      <c r="Z128" s="227"/>
      <c r="AA128" s="227"/>
      <c r="AB128" s="227"/>
      <c r="AC128" s="227"/>
      <c r="AD128" s="227"/>
      <c r="AE128" s="227"/>
      <c r="AF128" s="227"/>
      <c r="AG128" s="225"/>
      <c r="AH128" s="228"/>
      <c r="AI128" s="227"/>
      <c r="AJ128" s="227"/>
      <c r="AK128" s="227"/>
      <c r="AL128" s="227"/>
      <c r="AM128" s="227"/>
      <c r="AN128" s="227"/>
      <c r="AO128" s="227"/>
      <c r="AP128" s="227"/>
      <c r="AQ128" s="227"/>
      <c r="AR128" s="227"/>
      <c r="AS128" s="225"/>
      <c r="AT128" s="228"/>
      <c r="AU128" s="227"/>
      <c r="AV128" s="227"/>
      <c r="AW128" s="227"/>
      <c r="AX128" s="227"/>
      <c r="AY128" s="227"/>
      <c r="AZ128" s="227"/>
      <c r="BA128" s="227"/>
      <c r="BB128" s="227"/>
      <c r="BC128" s="227"/>
      <c r="BD128" s="227"/>
      <c r="BE128" s="225"/>
      <c r="BF128" s="228"/>
      <c r="BG128" s="227"/>
      <c r="BH128" s="227"/>
      <c r="BI128" s="227"/>
      <c r="BJ128" s="227"/>
      <c r="BK128" s="227"/>
      <c r="BL128" s="227"/>
      <c r="BM128" s="227"/>
      <c r="BN128" s="227"/>
      <c r="BO128" s="227"/>
      <c r="BP128" s="227"/>
      <c r="BQ128" s="225"/>
      <c r="BR128" s="228"/>
      <c r="BS128" s="227"/>
      <c r="BT128" s="227"/>
      <c r="BU128" s="227"/>
      <c r="BV128" s="227"/>
      <c r="BW128" s="227"/>
      <c r="BX128" s="227"/>
      <c r="BY128" s="227"/>
      <c r="BZ128" s="227"/>
      <c r="CA128" s="227"/>
      <c r="CB128" s="227"/>
      <c r="CC128" s="225"/>
      <c r="CD128" s="41" t="s">
        <v>54</v>
      </c>
    </row>
    <row r="129" spans="1:82" ht="15">
      <c r="A129" s="41"/>
      <c r="B129" s="75" t="s">
        <v>261</v>
      </c>
      <c r="C129" s="131" t="s">
        <v>262</v>
      </c>
      <c r="D129" s="141" t="s">
        <v>64</v>
      </c>
      <c r="E129" s="266">
        <v>72</v>
      </c>
      <c r="F129" s="231"/>
      <c r="G129" s="76">
        <f t="shared" si="61"/>
        <v>0</v>
      </c>
      <c r="H129" s="237"/>
      <c r="I129" s="239"/>
      <c r="J129" s="226"/>
      <c r="K129" s="227"/>
      <c r="L129" s="227"/>
      <c r="M129" s="227"/>
      <c r="N129" s="227"/>
      <c r="O129" s="227"/>
      <c r="P129" s="227"/>
      <c r="Q129" s="227"/>
      <c r="R129" s="227"/>
      <c r="S129" s="227"/>
      <c r="T129" s="227"/>
      <c r="U129" s="225"/>
      <c r="V129" s="226"/>
      <c r="W129" s="227"/>
      <c r="X129" s="227"/>
      <c r="Y129" s="227"/>
      <c r="Z129" s="227"/>
      <c r="AA129" s="227"/>
      <c r="AB129" s="227"/>
      <c r="AC129" s="227"/>
      <c r="AD129" s="227"/>
      <c r="AE129" s="227"/>
      <c r="AF129" s="227"/>
      <c r="AG129" s="225"/>
      <c r="AH129" s="228"/>
      <c r="AI129" s="227"/>
      <c r="AJ129" s="227"/>
      <c r="AK129" s="227"/>
      <c r="AL129" s="227"/>
      <c r="AM129" s="227"/>
      <c r="AN129" s="227"/>
      <c r="AO129" s="227"/>
      <c r="AP129" s="227"/>
      <c r="AQ129" s="227"/>
      <c r="AR129" s="227"/>
      <c r="AS129" s="225"/>
      <c r="AT129" s="228"/>
      <c r="AU129" s="227"/>
      <c r="AV129" s="227"/>
      <c r="AW129" s="227"/>
      <c r="AX129" s="227"/>
      <c r="AY129" s="227"/>
      <c r="AZ129" s="227"/>
      <c r="BA129" s="227"/>
      <c r="BB129" s="227"/>
      <c r="BC129" s="227"/>
      <c r="BD129" s="227"/>
      <c r="BE129" s="225"/>
      <c r="BF129" s="228"/>
      <c r="BG129" s="227"/>
      <c r="BH129" s="227"/>
      <c r="BI129" s="227"/>
      <c r="BJ129" s="227"/>
      <c r="BK129" s="227"/>
      <c r="BL129" s="227"/>
      <c r="BM129" s="227"/>
      <c r="BN129" s="227"/>
      <c r="BO129" s="227"/>
      <c r="BP129" s="227"/>
      <c r="BQ129" s="225"/>
      <c r="BR129" s="228"/>
      <c r="BS129" s="227"/>
      <c r="BT129" s="227"/>
      <c r="BU129" s="227"/>
      <c r="BV129" s="227"/>
      <c r="BW129" s="227"/>
      <c r="BX129" s="227"/>
      <c r="BY129" s="227"/>
      <c r="BZ129" s="227"/>
      <c r="CA129" s="227"/>
      <c r="CB129" s="227"/>
      <c r="CC129" s="225"/>
      <c r="CD129" s="41" t="s">
        <v>54</v>
      </c>
    </row>
    <row r="130" spans="1:82" ht="15">
      <c r="A130" s="41"/>
      <c r="B130" s="75" t="s">
        <v>263</v>
      </c>
      <c r="C130" s="131" t="s">
        <v>264</v>
      </c>
      <c r="D130" s="141" t="s">
        <v>64</v>
      </c>
      <c r="E130" s="266">
        <v>72</v>
      </c>
      <c r="F130" s="231"/>
      <c r="G130" s="76">
        <f t="shared" si="61"/>
        <v>0</v>
      </c>
      <c r="H130" s="237"/>
      <c r="I130" s="239"/>
      <c r="J130" s="226"/>
      <c r="K130" s="227"/>
      <c r="L130" s="227"/>
      <c r="M130" s="227"/>
      <c r="N130" s="227"/>
      <c r="O130" s="227"/>
      <c r="P130" s="227"/>
      <c r="Q130" s="227"/>
      <c r="R130" s="227"/>
      <c r="S130" s="227"/>
      <c r="T130" s="227"/>
      <c r="U130" s="225"/>
      <c r="V130" s="226"/>
      <c r="W130" s="227"/>
      <c r="X130" s="227"/>
      <c r="Y130" s="227"/>
      <c r="Z130" s="227"/>
      <c r="AA130" s="227"/>
      <c r="AB130" s="227"/>
      <c r="AC130" s="227"/>
      <c r="AD130" s="227"/>
      <c r="AE130" s="227"/>
      <c r="AF130" s="227"/>
      <c r="AG130" s="225"/>
      <c r="AH130" s="228"/>
      <c r="AI130" s="227"/>
      <c r="AJ130" s="227"/>
      <c r="AK130" s="227"/>
      <c r="AL130" s="227"/>
      <c r="AM130" s="227"/>
      <c r="AN130" s="227"/>
      <c r="AO130" s="227"/>
      <c r="AP130" s="227"/>
      <c r="AQ130" s="227"/>
      <c r="AR130" s="227"/>
      <c r="AS130" s="225"/>
      <c r="AT130" s="228"/>
      <c r="AU130" s="227"/>
      <c r="AV130" s="227"/>
      <c r="AW130" s="227"/>
      <c r="AX130" s="227"/>
      <c r="AY130" s="227"/>
      <c r="AZ130" s="227"/>
      <c r="BA130" s="227"/>
      <c r="BB130" s="227"/>
      <c r="BC130" s="227"/>
      <c r="BD130" s="227"/>
      <c r="BE130" s="225"/>
      <c r="BF130" s="228"/>
      <c r="BG130" s="227"/>
      <c r="BH130" s="227"/>
      <c r="BI130" s="227"/>
      <c r="BJ130" s="227"/>
      <c r="BK130" s="227"/>
      <c r="BL130" s="227"/>
      <c r="BM130" s="227"/>
      <c r="BN130" s="227"/>
      <c r="BO130" s="227"/>
      <c r="BP130" s="227"/>
      <c r="BQ130" s="225"/>
      <c r="BR130" s="228"/>
      <c r="BS130" s="227"/>
      <c r="BT130" s="227"/>
      <c r="BU130" s="227"/>
      <c r="BV130" s="227"/>
      <c r="BW130" s="227"/>
      <c r="BX130" s="227"/>
      <c r="BY130" s="227"/>
      <c r="BZ130" s="227"/>
      <c r="CA130" s="227"/>
      <c r="CB130" s="227"/>
      <c r="CC130" s="225"/>
      <c r="CD130" s="41" t="s">
        <v>54</v>
      </c>
    </row>
    <row r="131" spans="1:82" ht="15">
      <c r="A131" s="41"/>
      <c r="B131" s="75" t="s">
        <v>265</v>
      </c>
      <c r="C131" s="131" t="s">
        <v>266</v>
      </c>
      <c r="D131" s="141" t="s">
        <v>64</v>
      </c>
      <c r="E131" s="266">
        <v>72</v>
      </c>
      <c r="F131" s="231"/>
      <c r="G131" s="76">
        <f t="shared" si="61"/>
        <v>0</v>
      </c>
      <c r="H131" s="237"/>
      <c r="I131" s="239"/>
      <c r="J131" s="226"/>
      <c r="K131" s="227"/>
      <c r="L131" s="227"/>
      <c r="M131" s="227"/>
      <c r="N131" s="227"/>
      <c r="O131" s="227"/>
      <c r="P131" s="227"/>
      <c r="Q131" s="227"/>
      <c r="R131" s="227"/>
      <c r="S131" s="227"/>
      <c r="T131" s="227"/>
      <c r="U131" s="225"/>
      <c r="V131" s="226"/>
      <c r="W131" s="227"/>
      <c r="X131" s="227"/>
      <c r="Y131" s="227"/>
      <c r="Z131" s="227"/>
      <c r="AA131" s="227"/>
      <c r="AB131" s="227"/>
      <c r="AC131" s="227"/>
      <c r="AD131" s="227"/>
      <c r="AE131" s="227"/>
      <c r="AF131" s="227"/>
      <c r="AG131" s="225"/>
      <c r="AH131" s="228"/>
      <c r="AI131" s="227"/>
      <c r="AJ131" s="227"/>
      <c r="AK131" s="227"/>
      <c r="AL131" s="227"/>
      <c r="AM131" s="227"/>
      <c r="AN131" s="227"/>
      <c r="AO131" s="227"/>
      <c r="AP131" s="227"/>
      <c r="AQ131" s="227"/>
      <c r="AR131" s="227"/>
      <c r="AS131" s="225"/>
      <c r="AT131" s="228"/>
      <c r="AU131" s="227"/>
      <c r="AV131" s="227"/>
      <c r="AW131" s="227"/>
      <c r="AX131" s="227"/>
      <c r="AY131" s="227"/>
      <c r="AZ131" s="227"/>
      <c r="BA131" s="227"/>
      <c r="BB131" s="227"/>
      <c r="BC131" s="227"/>
      <c r="BD131" s="227"/>
      <c r="BE131" s="225"/>
      <c r="BF131" s="228"/>
      <c r="BG131" s="227"/>
      <c r="BH131" s="227"/>
      <c r="BI131" s="227"/>
      <c r="BJ131" s="227"/>
      <c r="BK131" s="227"/>
      <c r="BL131" s="227"/>
      <c r="BM131" s="227"/>
      <c r="BN131" s="227"/>
      <c r="BO131" s="227"/>
      <c r="BP131" s="227"/>
      <c r="BQ131" s="225"/>
      <c r="BR131" s="228"/>
      <c r="BS131" s="227"/>
      <c r="BT131" s="227"/>
      <c r="BU131" s="227"/>
      <c r="BV131" s="227"/>
      <c r="BW131" s="227"/>
      <c r="BX131" s="227"/>
      <c r="BY131" s="227"/>
      <c r="BZ131" s="227"/>
      <c r="CA131" s="227"/>
      <c r="CB131" s="227"/>
      <c r="CC131" s="225"/>
      <c r="CD131" s="41" t="s">
        <v>54</v>
      </c>
    </row>
    <row r="132" spans="1:82" ht="15">
      <c r="A132" s="41"/>
      <c r="B132" s="75" t="s">
        <v>267</v>
      </c>
      <c r="C132" s="131" t="s">
        <v>268</v>
      </c>
      <c r="D132" s="141" t="s">
        <v>64</v>
      </c>
      <c r="E132" s="266">
        <v>72</v>
      </c>
      <c r="F132" s="231"/>
      <c r="G132" s="76">
        <f t="shared" si="61"/>
        <v>0</v>
      </c>
      <c r="H132" s="237"/>
      <c r="I132" s="239"/>
      <c r="J132" s="226"/>
      <c r="K132" s="227"/>
      <c r="L132" s="227"/>
      <c r="M132" s="227"/>
      <c r="N132" s="227"/>
      <c r="O132" s="227"/>
      <c r="P132" s="227"/>
      <c r="Q132" s="227"/>
      <c r="R132" s="227"/>
      <c r="S132" s="227"/>
      <c r="T132" s="227"/>
      <c r="U132" s="225"/>
      <c r="V132" s="226"/>
      <c r="W132" s="227"/>
      <c r="X132" s="227"/>
      <c r="Y132" s="227"/>
      <c r="Z132" s="227"/>
      <c r="AA132" s="227"/>
      <c r="AB132" s="227"/>
      <c r="AC132" s="227"/>
      <c r="AD132" s="227"/>
      <c r="AE132" s="227"/>
      <c r="AF132" s="227"/>
      <c r="AG132" s="225"/>
      <c r="AH132" s="228"/>
      <c r="AI132" s="227"/>
      <c r="AJ132" s="227"/>
      <c r="AK132" s="227"/>
      <c r="AL132" s="227"/>
      <c r="AM132" s="227"/>
      <c r="AN132" s="227"/>
      <c r="AO132" s="227"/>
      <c r="AP132" s="227"/>
      <c r="AQ132" s="227"/>
      <c r="AR132" s="227"/>
      <c r="AS132" s="225"/>
      <c r="AT132" s="228"/>
      <c r="AU132" s="227"/>
      <c r="AV132" s="227"/>
      <c r="AW132" s="227"/>
      <c r="AX132" s="227"/>
      <c r="AY132" s="227"/>
      <c r="AZ132" s="227"/>
      <c r="BA132" s="227"/>
      <c r="BB132" s="227"/>
      <c r="BC132" s="227"/>
      <c r="BD132" s="227"/>
      <c r="BE132" s="225"/>
      <c r="BF132" s="228"/>
      <c r="BG132" s="227"/>
      <c r="BH132" s="227"/>
      <c r="BI132" s="227"/>
      <c r="BJ132" s="227"/>
      <c r="BK132" s="227"/>
      <c r="BL132" s="227"/>
      <c r="BM132" s="227"/>
      <c r="BN132" s="227"/>
      <c r="BO132" s="227"/>
      <c r="BP132" s="227"/>
      <c r="BQ132" s="225"/>
      <c r="BR132" s="228"/>
      <c r="BS132" s="227"/>
      <c r="BT132" s="227"/>
      <c r="BU132" s="227"/>
      <c r="BV132" s="227"/>
      <c r="BW132" s="227"/>
      <c r="BX132" s="227"/>
      <c r="BY132" s="227"/>
      <c r="BZ132" s="227"/>
      <c r="CA132" s="227"/>
      <c r="CB132" s="227"/>
      <c r="CC132" s="225"/>
      <c r="CD132" s="41" t="s">
        <v>54</v>
      </c>
    </row>
    <row r="133" spans="1:82" ht="15">
      <c r="A133" s="41"/>
      <c r="B133" s="75" t="s">
        <v>269</v>
      </c>
      <c r="C133" s="131" t="s">
        <v>270</v>
      </c>
      <c r="D133" s="141" t="s">
        <v>64</v>
      </c>
      <c r="E133" s="266">
        <v>72</v>
      </c>
      <c r="F133" s="231"/>
      <c r="G133" s="76">
        <f t="shared" si="61"/>
        <v>0</v>
      </c>
      <c r="H133" s="237"/>
      <c r="I133" s="239"/>
      <c r="J133" s="226"/>
      <c r="K133" s="227"/>
      <c r="L133" s="227"/>
      <c r="M133" s="227"/>
      <c r="N133" s="227"/>
      <c r="O133" s="227"/>
      <c r="P133" s="227"/>
      <c r="Q133" s="227"/>
      <c r="R133" s="227"/>
      <c r="S133" s="227"/>
      <c r="T133" s="227"/>
      <c r="U133" s="225"/>
      <c r="V133" s="226"/>
      <c r="W133" s="227"/>
      <c r="X133" s="227"/>
      <c r="Y133" s="227"/>
      <c r="Z133" s="227"/>
      <c r="AA133" s="227"/>
      <c r="AB133" s="227"/>
      <c r="AC133" s="227"/>
      <c r="AD133" s="227"/>
      <c r="AE133" s="227"/>
      <c r="AF133" s="227"/>
      <c r="AG133" s="225"/>
      <c r="AH133" s="228"/>
      <c r="AI133" s="227"/>
      <c r="AJ133" s="227"/>
      <c r="AK133" s="227"/>
      <c r="AL133" s="227"/>
      <c r="AM133" s="227"/>
      <c r="AN133" s="227"/>
      <c r="AO133" s="227"/>
      <c r="AP133" s="227"/>
      <c r="AQ133" s="227"/>
      <c r="AR133" s="227"/>
      <c r="AS133" s="225"/>
      <c r="AT133" s="228"/>
      <c r="AU133" s="227"/>
      <c r="AV133" s="227"/>
      <c r="AW133" s="227"/>
      <c r="AX133" s="227"/>
      <c r="AY133" s="227"/>
      <c r="AZ133" s="227"/>
      <c r="BA133" s="227"/>
      <c r="BB133" s="227"/>
      <c r="BC133" s="227"/>
      <c r="BD133" s="227"/>
      <c r="BE133" s="225"/>
      <c r="BF133" s="228"/>
      <c r="BG133" s="227"/>
      <c r="BH133" s="227"/>
      <c r="BI133" s="227"/>
      <c r="BJ133" s="227"/>
      <c r="BK133" s="227"/>
      <c r="BL133" s="227"/>
      <c r="BM133" s="227"/>
      <c r="BN133" s="227"/>
      <c r="BO133" s="227"/>
      <c r="BP133" s="227"/>
      <c r="BQ133" s="225"/>
      <c r="BR133" s="228"/>
      <c r="BS133" s="227"/>
      <c r="BT133" s="227"/>
      <c r="BU133" s="227"/>
      <c r="BV133" s="227"/>
      <c r="BW133" s="227"/>
      <c r="BX133" s="227"/>
      <c r="BY133" s="227"/>
      <c r="BZ133" s="227"/>
      <c r="CA133" s="227"/>
      <c r="CB133" s="227"/>
      <c r="CC133" s="225"/>
      <c r="CD133" s="41" t="s">
        <v>54</v>
      </c>
    </row>
    <row r="134" spans="1:82" ht="15">
      <c r="A134" s="41"/>
      <c r="B134" s="75" t="s">
        <v>271</v>
      </c>
      <c r="C134" s="131" t="s">
        <v>272</v>
      </c>
      <c r="D134" s="132" t="s">
        <v>64</v>
      </c>
      <c r="E134" s="266">
        <v>72</v>
      </c>
      <c r="F134" s="231"/>
      <c r="G134" s="76">
        <f t="shared" si="61"/>
        <v>0</v>
      </c>
      <c r="H134" s="237"/>
      <c r="I134" s="239"/>
      <c r="J134" s="226"/>
      <c r="K134" s="227"/>
      <c r="L134" s="227"/>
      <c r="M134" s="227"/>
      <c r="N134" s="227"/>
      <c r="O134" s="227"/>
      <c r="P134" s="227"/>
      <c r="Q134" s="227"/>
      <c r="R134" s="227"/>
      <c r="S134" s="227"/>
      <c r="T134" s="227"/>
      <c r="U134" s="225"/>
      <c r="V134" s="226"/>
      <c r="W134" s="227"/>
      <c r="X134" s="227"/>
      <c r="Y134" s="227"/>
      <c r="Z134" s="227"/>
      <c r="AA134" s="227"/>
      <c r="AB134" s="227"/>
      <c r="AC134" s="227"/>
      <c r="AD134" s="227"/>
      <c r="AE134" s="227"/>
      <c r="AF134" s="227"/>
      <c r="AG134" s="225"/>
      <c r="AH134" s="228"/>
      <c r="AI134" s="227"/>
      <c r="AJ134" s="227"/>
      <c r="AK134" s="227"/>
      <c r="AL134" s="227"/>
      <c r="AM134" s="227"/>
      <c r="AN134" s="227"/>
      <c r="AO134" s="227"/>
      <c r="AP134" s="227"/>
      <c r="AQ134" s="227"/>
      <c r="AR134" s="227"/>
      <c r="AS134" s="225"/>
      <c r="AT134" s="228"/>
      <c r="AU134" s="227"/>
      <c r="AV134" s="227"/>
      <c r="AW134" s="227"/>
      <c r="AX134" s="227"/>
      <c r="AY134" s="227"/>
      <c r="AZ134" s="227"/>
      <c r="BA134" s="227"/>
      <c r="BB134" s="227"/>
      <c r="BC134" s="227"/>
      <c r="BD134" s="227"/>
      <c r="BE134" s="225"/>
      <c r="BF134" s="228"/>
      <c r="BG134" s="227"/>
      <c r="BH134" s="227"/>
      <c r="BI134" s="227"/>
      <c r="BJ134" s="227"/>
      <c r="BK134" s="227"/>
      <c r="BL134" s="227"/>
      <c r="BM134" s="227"/>
      <c r="BN134" s="227"/>
      <c r="BO134" s="227"/>
      <c r="BP134" s="227"/>
      <c r="BQ134" s="225"/>
      <c r="BR134" s="228"/>
      <c r="BS134" s="227"/>
      <c r="BT134" s="227"/>
      <c r="BU134" s="227"/>
      <c r="BV134" s="227"/>
      <c r="BW134" s="227"/>
      <c r="BX134" s="227"/>
      <c r="BY134" s="227"/>
      <c r="BZ134" s="227"/>
      <c r="CA134" s="227"/>
      <c r="CB134" s="227"/>
      <c r="CC134" s="225"/>
      <c r="CD134" s="41" t="s">
        <v>54</v>
      </c>
    </row>
    <row r="135" spans="1:82" ht="30">
      <c r="A135" s="41"/>
      <c r="B135" s="75" t="s">
        <v>273</v>
      </c>
      <c r="C135" s="131" t="s">
        <v>274</v>
      </c>
      <c r="D135" s="141" t="s">
        <v>64</v>
      </c>
      <c r="E135" s="266">
        <v>72</v>
      </c>
      <c r="F135" s="231"/>
      <c r="G135" s="76">
        <f t="shared" si="61"/>
        <v>0</v>
      </c>
      <c r="H135" s="237"/>
      <c r="I135" s="239"/>
      <c r="J135" s="226"/>
      <c r="K135" s="227"/>
      <c r="L135" s="227"/>
      <c r="M135" s="227"/>
      <c r="N135" s="227"/>
      <c r="O135" s="227"/>
      <c r="P135" s="227"/>
      <c r="Q135" s="227"/>
      <c r="R135" s="227"/>
      <c r="S135" s="227"/>
      <c r="T135" s="227"/>
      <c r="U135" s="225"/>
      <c r="V135" s="226"/>
      <c r="W135" s="227"/>
      <c r="X135" s="227"/>
      <c r="Y135" s="227"/>
      <c r="Z135" s="227"/>
      <c r="AA135" s="227"/>
      <c r="AB135" s="227"/>
      <c r="AC135" s="227"/>
      <c r="AD135" s="227"/>
      <c r="AE135" s="227"/>
      <c r="AF135" s="227"/>
      <c r="AG135" s="225"/>
      <c r="AH135" s="228"/>
      <c r="AI135" s="227"/>
      <c r="AJ135" s="227"/>
      <c r="AK135" s="227"/>
      <c r="AL135" s="227"/>
      <c r="AM135" s="227"/>
      <c r="AN135" s="227"/>
      <c r="AO135" s="227"/>
      <c r="AP135" s="227"/>
      <c r="AQ135" s="227"/>
      <c r="AR135" s="227"/>
      <c r="AS135" s="225"/>
      <c r="AT135" s="228"/>
      <c r="AU135" s="227"/>
      <c r="AV135" s="227"/>
      <c r="AW135" s="227"/>
      <c r="AX135" s="227"/>
      <c r="AY135" s="227"/>
      <c r="AZ135" s="227"/>
      <c r="BA135" s="227"/>
      <c r="BB135" s="227"/>
      <c r="BC135" s="227"/>
      <c r="BD135" s="227"/>
      <c r="BE135" s="225"/>
      <c r="BF135" s="228"/>
      <c r="BG135" s="227"/>
      <c r="BH135" s="227"/>
      <c r="BI135" s="227"/>
      <c r="BJ135" s="227"/>
      <c r="BK135" s="227"/>
      <c r="BL135" s="227"/>
      <c r="BM135" s="227"/>
      <c r="BN135" s="227"/>
      <c r="BO135" s="227"/>
      <c r="BP135" s="227"/>
      <c r="BQ135" s="225"/>
      <c r="BR135" s="228"/>
      <c r="BS135" s="227"/>
      <c r="BT135" s="227"/>
      <c r="BU135" s="227"/>
      <c r="BV135" s="227"/>
      <c r="BW135" s="227"/>
      <c r="BX135" s="227"/>
      <c r="BY135" s="227"/>
      <c r="BZ135" s="227"/>
      <c r="CA135" s="227"/>
      <c r="CB135" s="227"/>
      <c r="CC135" s="225"/>
      <c r="CD135" s="41" t="s">
        <v>54</v>
      </c>
    </row>
    <row r="136" spans="1:82" ht="15">
      <c r="A136" s="179"/>
      <c r="B136" s="133" t="s">
        <v>275</v>
      </c>
      <c r="C136" s="134" t="s">
        <v>276</v>
      </c>
      <c r="D136" s="135"/>
      <c r="E136" s="330"/>
      <c r="F136" s="261"/>
      <c r="G136" s="136">
        <f t="shared" ref="G136:AL136" si="62">SUM(G137:G145)</f>
        <v>0</v>
      </c>
      <c r="H136" s="137">
        <f t="shared" si="62"/>
        <v>0</v>
      </c>
      <c r="I136" s="138">
        <f t="shared" si="62"/>
        <v>0</v>
      </c>
      <c r="J136" s="137">
        <f t="shared" si="62"/>
        <v>0</v>
      </c>
      <c r="K136" s="139">
        <f t="shared" si="62"/>
        <v>0</v>
      </c>
      <c r="L136" s="139">
        <f t="shared" si="62"/>
        <v>0</v>
      </c>
      <c r="M136" s="139">
        <f t="shared" si="62"/>
        <v>0</v>
      </c>
      <c r="N136" s="139">
        <f t="shared" si="62"/>
        <v>0</v>
      </c>
      <c r="O136" s="139">
        <f t="shared" si="62"/>
        <v>0</v>
      </c>
      <c r="P136" s="139">
        <f t="shared" si="62"/>
        <v>0</v>
      </c>
      <c r="Q136" s="139">
        <f t="shared" si="62"/>
        <v>0</v>
      </c>
      <c r="R136" s="139">
        <f t="shared" si="62"/>
        <v>0</v>
      </c>
      <c r="S136" s="139">
        <f t="shared" si="62"/>
        <v>0</v>
      </c>
      <c r="T136" s="139">
        <f t="shared" si="62"/>
        <v>0</v>
      </c>
      <c r="U136" s="138">
        <f t="shared" si="62"/>
        <v>0</v>
      </c>
      <c r="V136" s="137">
        <f t="shared" si="62"/>
        <v>0</v>
      </c>
      <c r="W136" s="139">
        <f t="shared" si="62"/>
        <v>0</v>
      </c>
      <c r="X136" s="139">
        <f t="shared" si="62"/>
        <v>0</v>
      </c>
      <c r="Y136" s="139">
        <f t="shared" si="62"/>
        <v>0</v>
      </c>
      <c r="Z136" s="139">
        <f t="shared" si="62"/>
        <v>0</v>
      </c>
      <c r="AA136" s="139">
        <f t="shared" si="62"/>
        <v>0</v>
      </c>
      <c r="AB136" s="139">
        <f t="shared" si="62"/>
        <v>0</v>
      </c>
      <c r="AC136" s="139">
        <f t="shared" si="62"/>
        <v>0</v>
      </c>
      <c r="AD136" s="139">
        <f t="shared" si="62"/>
        <v>0</v>
      </c>
      <c r="AE136" s="139">
        <f t="shared" si="62"/>
        <v>0</v>
      </c>
      <c r="AF136" s="139">
        <f t="shared" si="62"/>
        <v>0</v>
      </c>
      <c r="AG136" s="138">
        <f t="shared" si="62"/>
        <v>0</v>
      </c>
      <c r="AH136" s="140">
        <f t="shared" si="62"/>
        <v>0</v>
      </c>
      <c r="AI136" s="139">
        <f t="shared" si="62"/>
        <v>0</v>
      </c>
      <c r="AJ136" s="139">
        <f t="shared" si="62"/>
        <v>0</v>
      </c>
      <c r="AK136" s="139">
        <f t="shared" si="62"/>
        <v>0</v>
      </c>
      <c r="AL136" s="139">
        <f t="shared" si="62"/>
        <v>0</v>
      </c>
      <c r="AM136" s="139">
        <f t="shared" ref="AM136:BR136" si="63">SUM(AM137:AM145)</f>
        <v>0</v>
      </c>
      <c r="AN136" s="139">
        <f t="shared" si="63"/>
        <v>0</v>
      </c>
      <c r="AO136" s="139">
        <f t="shared" si="63"/>
        <v>0</v>
      </c>
      <c r="AP136" s="139">
        <f t="shared" si="63"/>
        <v>0</v>
      </c>
      <c r="AQ136" s="139">
        <f t="shared" si="63"/>
        <v>0</v>
      </c>
      <c r="AR136" s="139">
        <f t="shared" si="63"/>
        <v>0</v>
      </c>
      <c r="AS136" s="138">
        <f t="shared" si="63"/>
        <v>0</v>
      </c>
      <c r="AT136" s="140">
        <f t="shared" si="63"/>
        <v>0</v>
      </c>
      <c r="AU136" s="139">
        <f t="shared" si="63"/>
        <v>0</v>
      </c>
      <c r="AV136" s="139">
        <f t="shared" si="63"/>
        <v>0</v>
      </c>
      <c r="AW136" s="139">
        <f t="shared" si="63"/>
        <v>0</v>
      </c>
      <c r="AX136" s="139">
        <f t="shared" si="63"/>
        <v>0</v>
      </c>
      <c r="AY136" s="139">
        <f t="shared" si="63"/>
        <v>0</v>
      </c>
      <c r="AZ136" s="139">
        <f t="shared" si="63"/>
        <v>0</v>
      </c>
      <c r="BA136" s="139">
        <f t="shared" si="63"/>
        <v>0</v>
      </c>
      <c r="BB136" s="139">
        <f t="shared" si="63"/>
        <v>0</v>
      </c>
      <c r="BC136" s="139">
        <f t="shared" si="63"/>
        <v>0</v>
      </c>
      <c r="BD136" s="139">
        <f t="shared" si="63"/>
        <v>0</v>
      </c>
      <c r="BE136" s="138">
        <f t="shared" si="63"/>
        <v>0</v>
      </c>
      <c r="BF136" s="140">
        <f t="shared" si="63"/>
        <v>0</v>
      </c>
      <c r="BG136" s="139">
        <f t="shared" si="63"/>
        <v>0</v>
      </c>
      <c r="BH136" s="139">
        <f t="shared" si="63"/>
        <v>0</v>
      </c>
      <c r="BI136" s="139">
        <f t="shared" si="63"/>
        <v>0</v>
      </c>
      <c r="BJ136" s="139">
        <f t="shared" si="63"/>
        <v>0</v>
      </c>
      <c r="BK136" s="139">
        <f t="shared" si="63"/>
        <v>0</v>
      </c>
      <c r="BL136" s="139">
        <f t="shared" si="63"/>
        <v>0</v>
      </c>
      <c r="BM136" s="139">
        <f t="shared" si="63"/>
        <v>0</v>
      </c>
      <c r="BN136" s="139">
        <f t="shared" si="63"/>
        <v>0</v>
      </c>
      <c r="BO136" s="139">
        <f t="shared" si="63"/>
        <v>0</v>
      </c>
      <c r="BP136" s="139">
        <f t="shared" si="63"/>
        <v>0</v>
      </c>
      <c r="BQ136" s="138">
        <f t="shared" si="63"/>
        <v>0</v>
      </c>
      <c r="BR136" s="140">
        <f t="shared" si="63"/>
        <v>0</v>
      </c>
      <c r="BS136" s="139">
        <f t="shared" ref="BS136:CC136" si="64">SUM(BS137:BS145)</f>
        <v>0</v>
      </c>
      <c r="BT136" s="139">
        <f t="shared" si="64"/>
        <v>0</v>
      </c>
      <c r="BU136" s="139">
        <f t="shared" si="64"/>
        <v>0</v>
      </c>
      <c r="BV136" s="139">
        <f t="shared" si="64"/>
        <v>0</v>
      </c>
      <c r="BW136" s="139">
        <f t="shared" si="64"/>
        <v>0</v>
      </c>
      <c r="BX136" s="139">
        <f t="shared" si="64"/>
        <v>0</v>
      </c>
      <c r="BY136" s="139">
        <f t="shared" si="64"/>
        <v>0</v>
      </c>
      <c r="BZ136" s="139">
        <f t="shared" si="64"/>
        <v>0</v>
      </c>
      <c r="CA136" s="139">
        <f t="shared" si="64"/>
        <v>0</v>
      </c>
      <c r="CB136" s="139">
        <f t="shared" si="64"/>
        <v>0</v>
      </c>
      <c r="CC136" s="138">
        <f t="shared" si="64"/>
        <v>0</v>
      </c>
      <c r="CD136" s="41" t="s">
        <v>54</v>
      </c>
    </row>
    <row r="137" spans="1:82" ht="15">
      <c r="A137" s="179"/>
      <c r="B137" s="180" t="s">
        <v>277</v>
      </c>
      <c r="C137" s="181" t="s">
        <v>278</v>
      </c>
      <c r="D137" s="182" t="s">
        <v>64</v>
      </c>
      <c r="E137" s="334">
        <v>0</v>
      </c>
      <c r="F137" s="236"/>
      <c r="G137" s="189">
        <f>+E137*F137</f>
        <v>0</v>
      </c>
      <c r="H137" s="232"/>
      <c r="I137" s="233"/>
      <c r="J137" s="232"/>
      <c r="K137" s="234"/>
      <c r="L137" s="234"/>
      <c r="M137" s="234"/>
      <c r="N137" s="234"/>
      <c r="O137" s="234"/>
      <c r="P137" s="234"/>
      <c r="Q137" s="234"/>
      <c r="R137" s="234"/>
      <c r="S137" s="234"/>
      <c r="T137" s="234"/>
      <c r="U137" s="233"/>
      <c r="V137" s="232"/>
      <c r="W137" s="234"/>
      <c r="X137" s="234"/>
      <c r="Y137" s="234"/>
      <c r="Z137" s="234"/>
      <c r="AA137" s="234"/>
      <c r="AB137" s="234"/>
      <c r="AC137" s="234"/>
      <c r="AD137" s="234"/>
      <c r="AE137" s="234"/>
      <c r="AF137" s="234"/>
      <c r="AG137" s="233"/>
      <c r="AH137" s="235"/>
      <c r="AI137" s="234"/>
      <c r="AJ137" s="234"/>
      <c r="AK137" s="234"/>
      <c r="AL137" s="234"/>
      <c r="AM137" s="234"/>
      <c r="AN137" s="234"/>
      <c r="AO137" s="234"/>
      <c r="AP137" s="234"/>
      <c r="AQ137" s="234"/>
      <c r="AR137" s="234"/>
      <c r="AS137" s="233"/>
      <c r="AT137" s="235"/>
      <c r="AU137" s="234"/>
      <c r="AV137" s="234"/>
      <c r="AW137" s="234"/>
      <c r="AX137" s="234"/>
      <c r="AY137" s="234"/>
      <c r="AZ137" s="234"/>
      <c r="BA137" s="234"/>
      <c r="BB137" s="234"/>
      <c r="BC137" s="234"/>
      <c r="BD137" s="234"/>
      <c r="BE137" s="233"/>
      <c r="BF137" s="235"/>
      <c r="BG137" s="234"/>
      <c r="BH137" s="234"/>
      <c r="BI137" s="234"/>
      <c r="BJ137" s="234"/>
      <c r="BK137" s="234"/>
      <c r="BL137" s="234"/>
      <c r="BM137" s="234"/>
      <c r="BN137" s="234"/>
      <c r="BO137" s="234"/>
      <c r="BP137" s="234"/>
      <c r="BQ137" s="233"/>
      <c r="BR137" s="235"/>
      <c r="BS137" s="234"/>
      <c r="BT137" s="234"/>
      <c r="BU137" s="234"/>
      <c r="BV137" s="234"/>
      <c r="BW137" s="234"/>
      <c r="BX137" s="234"/>
      <c r="BY137" s="234"/>
      <c r="BZ137" s="234"/>
      <c r="CA137" s="234"/>
      <c r="CB137" s="234"/>
      <c r="CC137" s="233"/>
      <c r="CD137" s="179" t="s">
        <v>54</v>
      </c>
    </row>
    <row r="138" spans="1:82" ht="15">
      <c r="A138" s="179"/>
      <c r="B138" s="180" t="s">
        <v>279</v>
      </c>
      <c r="C138" s="181" t="s">
        <v>280</v>
      </c>
      <c r="D138" s="182" t="s">
        <v>64</v>
      </c>
      <c r="E138" s="334">
        <v>0</v>
      </c>
      <c r="F138" s="236"/>
      <c r="G138" s="189">
        <f>+E138*F138</f>
        <v>0</v>
      </c>
      <c r="H138" s="232"/>
      <c r="I138" s="233"/>
      <c r="J138" s="232"/>
      <c r="K138" s="234"/>
      <c r="L138" s="234"/>
      <c r="M138" s="234"/>
      <c r="N138" s="234"/>
      <c r="O138" s="234"/>
      <c r="P138" s="234"/>
      <c r="Q138" s="234"/>
      <c r="R138" s="234"/>
      <c r="S138" s="234"/>
      <c r="T138" s="234"/>
      <c r="U138" s="233"/>
      <c r="V138" s="232"/>
      <c r="W138" s="234"/>
      <c r="X138" s="234"/>
      <c r="Y138" s="234"/>
      <c r="Z138" s="234"/>
      <c r="AA138" s="234"/>
      <c r="AB138" s="234"/>
      <c r="AC138" s="234"/>
      <c r="AD138" s="234"/>
      <c r="AE138" s="234"/>
      <c r="AF138" s="234"/>
      <c r="AG138" s="233"/>
      <c r="AH138" s="235"/>
      <c r="AI138" s="234"/>
      <c r="AJ138" s="234"/>
      <c r="AK138" s="234"/>
      <c r="AL138" s="234"/>
      <c r="AM138" s="234"/>
      <c r="AN138" s="234"/>
      <c r="AO138" s="234"/>
      <c r="AP138" s="234"/>
      <c r="AQ138" s="234"/>
      <c r="AR138" s="234"/>
      <c r="AS138" s="233"/>
      <c r="AT138" s="235"/>
      <c r="AU138" s="234"/>
      <c r="AV138" s="234"/>
      <c r="AW138" s="234"/>
      <c r="AX138" s="234"/>
      <c r="AY138" s="234"/>
      <c r="AZ138" s="234"/>
      <c r="BA138" s="234"/>
      <c r="BB138" s="234"/>
      <c r="BC138" s="234"/>
      <c r="BD138" s="234"/>
      <c r="BE138" s="233"/>
      <c r="BF138" s="235"/>
      <c r="BG138" s="234"/>
      <c r="BH138" s="234"/>
      <c r="BI138" s="234"/>
      <c r="BJ138" s="234"/>
      <c r="BK138" s="234"/>
      <c r="BL138" s="234"/>
      <c r="BM138" s="234"/>
      <c r="BN138" s="234"/>
      <c r="BO138" s="234"/>
      <c r="BP138" s="234"/>
      <c r="BQ138" s="233"/>
      <c r="BR138" s="235"/>
      <c r="BS138" s="234"/>
      <c r="BT138" s="234"/>
      <c r="BU138" s="234"/>
      <c r="BV138" s="234"/>
      <c r="BW138" s="234"/>
      <c r="BX138" s="234"/>
      <c r="BY138" s="234"/>
      <c r="BZ138" s="234"/>
      <c r="CA138" s="234"/>
      <c r="CB138" s="234"/>
      <c r="CC138" s="233"/>
      <c r="CD138" s="179" t="s">
        <v>54</v>
      </c>
    </row>
    <row r="139" spans="1:82" ht="15">
      <c r="A139" s="41"/>
      <c r="B139" s="180" t="s">
        <v>281</v>
      </c>
      <c r="C139" s="181" t="s">
        <v>282</v>
      </c>
      <c r="D139" s="182" t="s">
        <v>64</v>
      </c>
      <c r="E139" s="334">
        <v>0</v>
      </c>
      <c r="F139" s="236"/>
      <c r="G139" s="189">
        <f>+E139*F139</f>
        <v>0</v>
      </c>
      <c r="H139" s="232"/>
      <c r="I139" s="233"/>
      <c r="J139" s="232"/>
      <c r="K139" s="234"/>
      <c r="L139" s="234"/>
      <c r="M139" s="234"/>
      <c r="N139" s="234"/>
      <c r="O139" s="234"/>
      <c r="P139" s="234"/>
      <c r="Q139" s="234"/>
      <c r="R139" s="234"/>
      <c r="S139" s="234"/>
      <c r="T139" s="234"/>
      <c r="U139" s="233"/>
      <c r="V139" s="232"/>
      <c r="W139" s="234"/>
      <c r="X139" s="234"/>
      <c r="Y139" s="234"/>
      <c r="Z139" s="234"/>
      <c r="AA139" s="234"/>
      <c r="AB139" s="234"/>
      <c r="AC139" s="234"/>
      <c r="AD139" s="234"/>
      <c r="AE139" s="234"/>
      <c r="AF139" s="234"/>
      <c r="AG139" s="233"/>
      <c r="AH139" s="235"/>
      <c r="AI139" s="234"/>
      <c r="AJ139" s="234"/>
      <c r="AK139" s="234"/>
      <c r="AL139" s="234"/>
      <c r="AM139" s="234"/>
      <c r="AN139" s="234"/>
      <c r="AO139" s="234"/>
      <c r="AP139" s="234"/>
      <c r="AQ139" s="234"/>
      <c r="AR139" s="234"/>
      <c r="AS139" s="233"/>
      <c r="AT139" s="235"/>
      <c r="AU139" s="234"/>
      <c r="AV139" s="234"/>
      <c r="AW139" s="234"/>
      <c r="AX139" s="234"/>
      <c r="AY139" s="234"/>
      <c r="AZ139" s="234"/>
      <c r="BA139" s="234"/>
      <c r="BB139" s="234"/>
      <c r="BC139" s="234"/>
      <c r="BD139" s="234"/>
      <c r="BE139" s="233"/>
      <c r="BF139" s="235"/>
      <c r="BG139" s="234"/>
      <c r="BH139" s="234"/>
      <c r="BI139" s="234"/>
      <c r="BJ139" s="234"/>
      <c r="BK139" s="234"/>
      <c r="BL139" s="234"/>
      <c r="BM139" s="234"/>
      <c r="BN139" s="234"/>
      <c r="BO139" s="234"/>
      <c r="BP139" s="234"/>
      <c r="BQ139" s="233"/>
      <c r="BR139" s="235"/>
      <c r="BS139" s="234"/>
      <c r="BT139" s="234"/>
      <c r="BU139" s="234"/>
      <c r="BV139" s="234"/>
      <c r="BW139" s="234"/>
      <c r="BX139" s="234"/>
      <c r="BY139" s="234"/>
      <c r="BZ139" s="234"/>
      <c r="CA139" s="234"/>
      <c r="CB139" s="234"/>
      <c r="CC139" s="233"/>
      <c r="CD139" s="179" t="s">
        <v>54</v>
      </c>
    </row>
    <row r="140" spans="1:82" ht="15">
      <c r="A140" s="41"/>
      <c r="B140" s="180" t="s">
        <v>283</v>
      </c>
      <c r="C140" s="181" t="s">
        <v>284</v>
      </c>
      <c r="D140" s="182" t="s">
        <v>64</v>
      </c>
      <c r="E140" s="334">
        <v>0</v>
      </c>
      <c r="F140" s="236"/>
      <c r="G140" s="189">
        <f>+E140*F140</f>
        <v>0</v>
      </c>
      <c r="H140" s="232"/>
      <c r="I140" s="233"/>
      <c r="J140" s="232"/>
      <c r="K140" s="234"/>
      <c r="L140" s="234"/>
      <c r="M140" s="234"/>
      <c r="N140" s="234"/>
      <c r="O140" s="234"/>
      <c r="P140" s="234"/>
      <c r="Q140" s="234"/>
      <c r="R140" s="234"/>
      <c r="S140" s="234"/>
      <c r="T140" s="234"/>
      <c r="U140" s="233"/>
      <c r="V140" s="232"/>
      <c r="W140" s="234"/>
      <c r="X140" s="234"/>
      <c r="Y140" s="234"/>
      <c r="Z140" s="234"/>
      <c r="AA140" s="234"/>
      <c r="AB140" s="234"/>
      <c r="AC140" s="234"/>
      <c r="AD140" s="234"/>
      <c r="AE140" s="234"/>
      <c r="AF140" s="234"/>
      <c r="AG140" s="233"/>
      <c r="AH140" s="235"/>
      <c r="AI140" s="234"/>
      <c r="AJ140" s="234"/>
      <c r="AK140" s="234"/>
      <c r="AL140" s="234"/>
      <c r="AM140" s="234"/>
      <c r="AN140" s="234"/>
      <c r="AO140" s="234"/>
      <c r="AP140" s="234"/>
      <c r="AQ140" s="234"/>
      <c r="AR140" s="234"/>
      <c r="AS140" s="233"/>
      <c r="AT140" s="235"/>
      <c r="AU140" s="234"/>
      <c r="AV140" s="234"/>
      <c r="AW140" s="234"/>
      <c r="AX140" s="234"/>
      <c r="AY140" s="234"/>
      <c r="AZ140" s="234"/>
      <c r="BA140" s="234"/>
      <c r="BB140" s="234"/>
      <c r="BC140" s="234"/>
      <c r="BD140" s="234"/>
      <c r="BE140" s="233"/>
      <c r="BF140" s="235"/>
      <c r="BG140" s="234"/>
      <c r="BH140" s="234"/>
      <c r="BI140" s="234"/>
      <c r="BJ140" s="234"/>
      <c r="BK140" s="234"/>
      <c r="BL140" s="234"/>
      <c r="BM140" s="234"/>
      <c r="BN140" s="234"/>
      <c r="BO140" s="234"/>
      <c r="BP140" s="234"/>
      <c r="BQ140" s="233"/>
      <c r="BR140" s="235"/>
      <c r="BS140" s="234"/>
      <c r="BT140" s="234"/>
      <c r="BU140" s="234"/>
      <c r="BV140" s="234"/>
      <c r="BW140" s="234"/>
      <c r="BX140" s="234"/>
      <c r="BY140" s="234"/>
      <c r="BZ140" s="234"/>
      <c r="CA140" s="234"/>
      <c r="CB140" s="234"/>
      <c r="CC140" s="233"/>
      <c r="CD140" s="179" t="s">
        <v>54</v>
      </c>
    </row>
    <row r="141" spans="1:82" ht="15">
      <c r="A141" s="179"/>
      <c r="B141" s="180" t="s">
        <v>285</v>
      </c>
      <c r="C141" s="181" t="s">
        <v>286</v>
      </c>
      <c r="D141" s="182" t="s">
        <v>64</v>
      </c>
      <c r="E141" s="334">
        <v>0</v>
      </c>
      <c r="F141" s="236"/>
      <c r="G141" s="189">
        <f>+E141*F141</f>
        <v>0</v>
      </c>
      <c r="H141" s="232"/>
      <c r="I141" s="233"/>
      <c r="J141" s="232"/>
      <c r="K141" s="234"/>
      <c r="L141" s="234"/>
      <c r="M141" s="234"/>
      <c r="N141" s="234"/>
      <c r="O141" s="234"/>
      <c r="P141" s="234"/>
      <c r="Q141" s="234"/>
      <c r="R141" s="234"/>
      <c r="S141" s="234"/>
      <c r="T141" s="234"/>
      <c r="U141" s="233"/>
      <c r="V141" s="232"/>
      <c r="W141" s="234"/>
      <c r="X141" s="234"/>
      <c r="Y141" s="234"/>
      <c r="Z141" s="234"/>
      <c r="AA141" s="234"/>
      <c r="AB141" s="234"/>
      <c r="AC141" s="234"/>
      <c r="AD141" s="234"/>
      <c r="AE141" s="234"/>
      <c r="AF141" s="234"/>
      <c r="AG141" s="233"/>
      <c r="AH141" s="235"/>
      <c r="AI141" s="234"/>
      <c r="AJ141" s="234"/>
      <c r="AK141" s="234"/>
      <c r="AL141" s="234"/>
      <c r="AM141" s="234"/>
      <c r="AN141" s="234"/>
      <c r="AO141" s="234"/>
      <c r="AP141" s="234"/>
      <c r="AQ141" s="234"/>
      <c r="AR141" s="234"/>
      <c r="AS141" s="233"/>
      <c r="AT141" s="235"/>
      <c r="AU141" s="234"/>
      <c r="AV141" s="234"/>
      <c r="AW141" s="234"/>
      <c r="AX141" s="234"/>
      <c r="AY141" s="234"/>
      <c r="AZ141" s="234"/>
      <c r="BA141" s="234"/>
      <c r="BB141" s="234"/>
      <c r="BC141" s="234"/>
      <c r="BD141" s="234"/>
      <c r="BE141" s="233"/>
      <c r="BF141" s="235"/>
      <c r="BG141" s="234"/>
      <c r="BH141" s="234"/>
      <c r="BI141" s="234"/>
      <c r="BJ141" s="234"/>
      <c r="BK141" s="234"/>
      <c r="BL141" s="234"/>
      <c r="BM141" s="234"/>
      <c r="BN141" s="234"/>
      <c r="BO141" s="234"/>
      <c r="BP141" s="234"/>
      <c r="BQ141" s="233"/>
      <c r="BR141" s="235"/>
      <c r="BS141" s="234"/>
      <c r="BT141" s="234"/>
      <c r="BU141" s="234"/>
      <c r="BV141" s="234"/>
      <c r="BW141" s="234"/>
      <c r="BX141" s="234"/>
      <c r="BY141" s="234"/>
      <c r="BZ141" s="234"/>
      <c r="CA141" s="234"/>
      <c r="CB141" s="234"/>
      <c r="CC141" s="233"/>
      <c r="CD141" s="179" t="s">
        <v>54</v>
      </c>
    </row>
    <row r="142" spans="1:82" ht="15">
      <c r="A142" s="41"/>
      <c r="B142" s="75" t="s">
        <v>287</v>
      </c>
      <c r="C142" s="131" t="s">
        <v>288</v>
      </c>
      <c r="D142" s="132" t="s">
        <v>64</v>
      </c>
      <c r="E142" s="266">
        <v>72</v>
      </c>
      <c r="F142" s="231"/>
      <c r="G142" s="76">
        <f t="shared" ref="G142:G143" si="65">+SUM(H142:CC142)</f>
        <v>0</v>
      </c>
      <c r="H142" s="237"/>
      <c r="I142" s="239"/>
      <c r="J142" s="226"/>
      <c r="K142" s="227"/>
      <c r="L142" s="227"/>
      <c r="M142" s="227"/>
      <c r="N142" s="227"/>
      <c r="O142" s="227"/>
      <c r="P142" s="227"/>
      <c r="Q142" s="227"/>
      <c r="R142" s="227"/>
      <c r="S142" s="227"/>
      <c r="T142" s="227"/>
      <c r="U142" s="225"/>
      <c r="V142" s="226"/>
      <c r="W142" s="227"/>
      <c r="X142" s="227"/>
      <c r="Y142" s="227"/>
      <c r="Z142" s="227"/>
      <c r="AA142" s="227"/>
      <c r="AB142" s="227"/>
      <c r="AC142" s="227"/>
      <c r="AD142" s="227"/>
      <c r="AE142" s="227"/>
      <c r="AF142" s="227"/>
      <c r="AG142" s="225"/>
      <c r="AH142" s="228"/>
      <c r="AI142" s="227"/>
      <c r="AJ142" s="227"/>
      <c r="AK142" s="227"/>
      <c r="AL142" s="227"/>
      <c r="AM142" s="227"/>
      <c r="AN142" s="227"/>
      <c r="AO142" s="227"/>
      <c r="AP142" s="227"/>
      <c r="AQ142" s="227"/>
      <c r="AR142" s="227"/>
      <c r="AS142" s="225"/>
      <c r="AT142" s="228"/>
      <c r="AU142" s="227"/>
      <c r="AV142" s="227"/>
      <c r="AW142" s="227"/>
      <c r="AX142" s="227"/>
      <c r="AY142" s="227"/>
      <c r="AZ142" s="227"/>
      <c r="BA142" s="227"/>
      <c r="BB142" s="227"/>
      <c r="BC142" s="227"/>
      <c r="BD142" s="227"/>
      <c r="BE142" s="225"/>
      <c r="BF142" s="228"/>
      <c r="BG142" s="227"/>
      <c r="BH142" s="227"/>
      <c r="BI142" s="227"/>
      <c r="BJ142" s="227"/>
      <c r="BK142" s="227"/>
      <c r="BL142" s="227"/>
      <c r="BM142" s="227"/>
      <c r="BN142" s="227"/>
      <c r="BO142" s="227"/>
      <c r="BP142" s="227"/>
      <c r="BQ142" s="225"/>
      <c r="BR142" s="228"/>
      <c r="BS142" s="227"/>
      <c r="BT142" s="227"/>
      <c r="BU142" s="227"/>
      <c r="BV142" s="227"/>
      <c r="BW142" s="227"/>
      <c r="BX142" s="227"/>
      <c r="BY142" s="227"/>
      <c r="BZ142" s="227"/>
      <c r="CA142" s="227"/>
      <c r="CB142" s="227"/>
      <c r="CC142" s="225"/>
      <c r="CD142" s="41" t="s">
        <v>54</v>
      </c>
    </row>
    <row r="143" spans="1:82" ht="15">
      <c r="A143" s="41"/>
      <c r="B143" s="75" t="s">
        <v>289</v>
      </c>
      <c r="C143" s="131" t="s">
        <v>290</v>
      </c>
      <c r="D143" s="132" t="s">
        <v>64</v>
      </c>
      <c r="E143" s="266">
        <v>72</v>
      </c>
      <c r="F143" s="231"/>
      <c r="G143" s="76">
        <f t="shared" si="65"/>
        <v>0</v>
      </c>
      <c r="H143" s="237"/>
      <c r="I143" s="239"/>
      <c r="J143" s="226"/>
      <c r="K143" s="227"/>
      <c r="L143" s="227"/>
      <c r="M143" s="227"/>
      <c r="N143" s="227"/>
      <c r="O143" s="227"/>
      <c r="P143" s="227"/>
      <c r="Q143" s="227"/>
      <c r="R143" s="227"/>
      <c r="S143" s="227"/>
      <c r="T143" s="227"/>
      <c r="U143" s="225"/>
      <c r="V143" s="226"/>
      <c r="W143" s="227"/>
      <c r="X143" s="227"/>
      <c r="Y143" s="227"/>
      <c r="Z143" s="227"/>
      <c r="AA143" s="227"/>
      <c r="AB143" s="227"/>
      <c r="AC143" s="227"/>
      <c r="AD143" s="227"/>
      <c r="AE143" s="227"/>
      <c r="AF143" s="227"/>
      <c r="AG143" s="225"/>
      <c r="AH143" s="228"/>
      <c r="AI143" s="227"/>
      <c r="AJ143" s="227"/>
      <c r="AK143" s="227"/>
      <c r="AL143" s="227"/>
      <c r="AM143" s="227"/>
      <c r="AN143" s="227"/>
      <c r="AO143" s="227"/>
      <c r="AP143" s="227"/>
      <c r="AQ143" s="227"/>
      <c r="AR143" s="227"/>
      <c r="AS143" s="225"/>
      <c r="AT143" s="228"/>
      <c r="AU143" s="227"/>
      <c r="AV143" s="227"/>
      <c r="AW143" s="227"/>
      <c r="AX143" s="227"/>
      <c r="AY143" s="227"/>
      <c r="AZ143" s="227"/>
      <c r="BA143" s="227"/>
      <c r="BB143" s="227"/>
      <c r="BC143" s="227"/>
      <c r="BD143" s="227"/>
      <c r="BE143" s="225"/>
      <c r="BF143" s="228"/>
      <c r="BG143" s="227"/>
      <c r="BH143" s="227"/>
      <c r="BI143" s="227"/>
      <c r="BJ143" s="227"/>
      <c r="BK143" s="227"/>
      <c r="BL143" s="227"/>
      <c r="BM143" s="227"/>
      <c r="BN143" s="227"/>
      <c r="BO143" s="227"/>
      <c r="BP143" s="227"/>
      <c r="BQ143" s="225"/>
      <c r="BR143" s="228"/>
      <c r="BS143" s="227"/>
      <c r="BT143" s="227"/>
      <c r="BU143" s="227"/>
      <c r="BV143" s="227"/>
      <c r="BW143" s="227"/>
      <c r="BX143" s="227"/>
      <c r="BY143" s="227"/>
      <c r="BZ143" s="227"/>
      <c r="CA143" s="227"/>
      <c r="CB143" s="227"/>
      <c r="CC143" s="225"/>
      <c r="CD143" s="41" t="s">
        <v>54</v>
      </c>
    </row>
    <row r="144" spans="1:82" ht="15">
      <c r="A144" s="179"/>
      <c r="B144" s="180" t="s">
        <v>291</v>
      </c>
      <c r="C144" s="181" t="s">
        <v>292</v>
      </c>
      <c r="D144" s="182" t="s">
        <v>92</v>
      </c>
      <c r="E144" s="334">
        <v>0</v>
      </c>
      <c r="F144" s="236"/>
      <c r="G144" s="189">
        <f>+E144*F144</f>
        <v>0</v>
      </c>
      <c r="H144" s="232"/>
      <c r="I144" s="233"/>
      <c r="J144" s="232"/>
      <c r="K144" s="234"/>
      <c r="L144" s="234"/>
      <c r="M144" s="234"/>
      <c r="N144" s="234"/>
      <c r="O144" s="234"/>
      <c r="P144" s="234"/>
      <c r="Q144" s="234"/>
      <c r="R144" s="234"/>
      <c r="S144" s="234"/>
      <c r="T144" s="234"/>
      <c r="U144" s="233">
        <f>G144/2.5</f>
        <v>0</v>
      </c>
      <c r="V144" s="232"/>
      <c r="W144" s="234"/>
      <c r="X144" s="234"/>
      <c r="Y144" s="234"/>
      <c r="Z144" s="234"/>
      <c r="AA144" s="234"/>
      <c r="AB144" s="234"/>
      <c r="AC144" s="234"/>
      <c r="AD144" s="234"/>
      <c r="AE144" s="234"/>
      <c r="AF144" s="234"/>
      <c r="AG144" s="233">
        <f>G144/2.5</f>
        <v>0</v>
      </c>
      <c r="AH144" s="235"/>
      <c r="AI144" s="234"/>
      <c r="AJ144" s="234"/>
      <c r="AK144" s="234"/>
      <c r="AL144" s="234"/>
      <c r="AM144" s="234">
        <f>G144-SUM(J144:AL144)</f>
        <v>0</v>
      </c>
      <c r="AN144" s="234"/>
      <c r="AO144" s="234"/>
      <c r="AP144" s="234"/>
      <c r="AQ144" s="234"/>
      <c r="AR144" s="234"/>
      <c r="AS144" s="233"/>
      <c r="AT144" s="235"/>
      <c r="AU144" s="234"/>
      <c r="AV144" s="234"/>
      <c r="AW144" s="234"/>
      <c r="AX144" s="234"/>
      <c r="AY144" s="234"/>
      <c r="AZ144" s="234"/>
      <c r="BA144" s="234"/>
      <c r="BB144" s="234"/>
      <c r="BC144" s="234"/>
      <c r="BD144" s="234"/>
      <c r="BE144" s="233"/>
      <c r="BF144" s="235"/>
      <c r="BG144" s="234"/>
      <c r="BH144" s="234"/>
      <c r="BI144" s="234"/>
      <c r="BJ144" s="234"/>
      <c r="BK144" s="234"/>
      <c r="BL144" s="234"/>
      <c r="BM144" s="234"/>
      <c r="BN144" s="234"/>
      <c r="BO144" s="234"/>
      <c r="BP144" s="234"/>
      <c r="BQ144" s="233"/>
      <c r="BR144" s="235"/>
      <c r="BS144" s="234"/>
      <c r="BT144" s="234"/>
      <c r="BU144" s="234"/>
      <c r="BV144" s="234"/>
      <c r="BW144" s="234"/>
      <c r="BX144" s="234"/>
      <c r="BY144" s="234"/>
      <c r="BZ144" s="234"/>
      <c r="CA144" s="234"/>
      <c r="CB144" s="234"/>
      <c r="CC144" s="239">
        <f>G144-SUM(J144:CB144)</f>
        <v>0</v>
      </c>
      <c r="CD144" s="41" t="s">
        <v>54</v>
      </c>
    </row>
    <row r="145" spans="1:82" ht="15">
      <c r="A145" s="41"/>
      <c r="B145" s="75" t="s">
        <v>293</v>
      </c>
      <c r="C145" s="131" t="s">
        <v>294</v>
      </c>
      <c r="D145" s="132" t="s">
        <v>92</v>
      </c>
      <c r="E145" s="266">
        <v>1</v>
      </c>
      <c r="F145" s="223"/>
      <c r="G145" s="76">
        <f>+E145*F145</f>
        <v>0</v>
      </c>
      <c r="H145" s="237"/>
      <c r="I145" s="239"/>
      <c r="J145" s="237"/>
      <c r="K145" s="234"/>
      <c r="L145" s="238"/>
      <c r="M145" s="238"/>
      <c r="N145" s="238"/>
      <c r="O145" s="238"/>
      <c r="P145" s="238"/>
      <c r="Q145" s="238"/>
      <c r="R145" s="238"/>
      <c r="S145" s="238"/>
      <c r="T145" s="238"/>
      <c r="U145" s="239"/>
      <c r="V145" s="237"/>
      <c r="W145" s="238"/>
      <c r="X145" s="238"/>
      <c r="Y145" s="238"/>
      <c r="Z145" s="238"/>
      <c r="AA145" s="238"/>
      <c r="AB145" s="238"/>
      <c r="AC145" s="238"/>
      <c r="AD145" s="238"/>
      <c r="AE145" s="238"/>
      <c r="AF145" s="238"/>
      <c r="AG145" s="239"/>
      <c r="AH145" s="240"/>
      <c r="AI145" s="238"/>
      <c r="AJ145" s="238"/>
      <c r="AK145" s="238"/>
      <c r="AL145" s="238"/>
      <c r="AM145" s="238"/>
      <c r="AN145" s="238"/>
      <c r="AO145" s="238"/>
      <c r="AP145" s="238"/>
      <c r="AQ145" s="238"/>
      <c r="AR145" s="238"/>
      <c r="AS145" s="239"/>
      <c r="AT145" s="240"/>
      <c r="AU145" s="238"/>
      <c r="AV145" s="238"/>
      <c r="AW145" s="238"/>
      <c r="AX145" s="238"/>
      <c r="AY145" s="238"/>
      <c r="AZ145" s="238"/>
      <c r="BA145" s="238"/>
      <c r="BB145" s="238"/>
      <c r="BC145" s="238"/>
      <c r="BD145" s="238"/>
      <c r="BE145" s="239"/>
      <c r="BF145" s="240"/>
      <c r="BG145" s="238"/>
      <c r="BH145" s="238"/>
      <c r="BI145" s="238"/>
      <c r="BJ145" s="238"/>
      <c r="BK145" s="238"/>
      <c r="BL145" s="238"/>
      <c r="BM145" s="238"/>
      <c r="BN145" s="238"/>
      <c r="BO145" s="238"/>
      <c r="BP145" s="238"/>
      <c r="BQ145" s="239"/>
      <c r="BR145" s="240"/>
      <c r="BS145" s="238"/>
      <c r="BT145" s="238"/>
      <c r="BU145" s="238"/>
      <c r="BV145" s="238"/>
      <c r="BW145" s="238"/>
      <c r="BX145" s="238"/>
      <c r="BY145" s="238"/>
      <c r="BZ145" s="238"/>
      <c r="CA145" s="238"/>
      <c r="CB145" s="238"/>
      <c r="CC145" s="239">
        <f>G145-SUM(J145:CB145)</f>
        <v>0</v>
      </c>
      <c r="CD145" s="41" t="s">
        <v>54</v>
      </c>
    </row>
    <row r="146" spans="1:82" ht="15">
      <c r="A146" s="41"/>
      <c r="B146" s="123" t="s">
        <v>295</v>
      </c>
      <c r="C146" s="124" t="s">
        <v>296</v>
      </c>
      <c r="D146" s="125"/>
      <c r="E146" s="328"/>
      <c r="F146" s="260"/>
      <c r="G146" s="126">
        <f>SUM(G147:G149)</f>
        <v>0</v>
      </c>
      <c r="H146" s="127">
        <f>SUM(H147:H149)</f>
        <v>0</v>
      </c>
      <c r="I146" s="128">
        <f t="shared" ref="I146:BT146" si="66">SUM(I147:I149)</f>
        <v>0</v>
      </c>
      <c r="J146" s="127">
        <f t="shared" si="66"/>
        <v>0</v>
      </c>
      <c r="K146" s="129">
        <f t="shared" si="66"/>
        <v>0</v>
      </c>
      <c r="L146" s="129">
        <f t="shared" si="66"/>
        <v>0</v>
      </c>
      <c r="M146" s="129">
        <f t="shared" si="66"/>
        <v>0</v>
      </c>
      <c r="N146" s="129">
        <f t="shared" si="66"/>
        <v>0</v>
      </c>
      <c r="O146" s="129">
        <f t="shared" si="66"/>
        <v>0</v>
      </c>
      <c r="P146" s="129">
        <f t="shared" si="66"/>
        <v>0</v>
      </c>
      <c r="Q146" s="129">
        <f t="shared" si="66"/>
        <v>0</v>
      </c>
      <c r="R146" s="129">
        <f>SUM(R147:R149)</f>
        <v>0</v>
      </c>
      <c r="S146" s="129">
        <f t="shared" si="66"/>
        <v>0</v>
      </c>
      <c r="T146" s="129">
        <f t="shared" si="66"/>
        <v>0</v>
      </c>
      <c r="U146" s="128">
        <f t="shared" si="66"/>
        <v>0</v>
      </c>
      <c r="V146" s="127">
        <f t="shared" si="66"/>
        <v>0</v>
      </c>
      <c r="W146" s="129">
        <f t="shared" si="66"/>
        <v>0</v>
      </c>
      <c r="X146" s="129">
        <f t="shared" si="66"/>
        <v>0</v>
      </c>
      <c r="Y146" s="129">
        <f t="shared" si="66"/>
        <v>0</v>
      </c>
      <c r="Z146" s="129">
        <f t="shared" si="66"/>
        <v>0</v>
      </c>
      <c r="AA146" s="129">
        <f t="shared" si="66"/>
        <v>0</v>
      </c>
      <c r="AB146" s="129">
        <f t="shared" si="66"/>
        <v>0</v>
      </c>
      <c r="AC146" s="129">
        <f t="shared" si="66"/>
        <v>0</v>
      </c>
      <c r="AD146" s="129">
        <f t="shared" si="66"/>
        <v>0</v>
      </c>
      <c r="AE146" s="129">
        <f t="shared" si="66"/>
        <v>0</v>
      </c>
      <c r="AF146" s="129">
        <f t="shared" si="66"/>
        <v>0</v>
      </c>
      <c r="AG146" s="128">
        <f t="shared" si="66"/>
        <v>0</v>
      </c>
      <c r="AH146" s="130">
        <f t="shared" si="66"/>
        <v>0</v>
      </c>
      <c r="AI146" s="129">
        <f t="shared" si="66"/>
        <v>0</v>
      </c>
      <c r="AJ146" s="129">
        <f t="shared" si="66"/>
        <v>0</v>
      </c>
      <c r="AK146" s="129">
        <f t="shared" si="66"/>
        <v>0</v>
      </c>
      <c r="AL146" s="129">
        <f t="shared" si="66"/>
        <v>0</v>
      </c>
      <c r="AM146" s="129">
        <f t="shared" si="66"/>
        <v>0</v>
      </c>
      <c r="AN146" s="129">
        <f t="shared" si="66"/>
        <v>0</v>
      </c>
      <c r="AO146" s="129">
        <f t="shared" si="66"/>
        <v>0</v>
      </c>
      <c r="AP146" s="129">
        <f t="shared" si="66"/>
        <v>0</v>
      </c>
      <c r="AQ146" s="129">
        <f t="shared" si="66"/>
        <v>0</v>
      </c>
      <c r="AR146" s="129">
        <f t="shared" si="66"/>
        <v>0</v>
      </c>
      <c r="AS146" s="128">
        <f t="shared" si="66"/>
        <v>0</v>
      </c>
      <c r="AT146" s="130">
        <f t="shared" si="66"/>
        <v>0</v>
      </c>
      <c r="AU146" s="129">
        <f t="shared" si="66"/>
        <v>0</v>
      </c>
      <c r="AV146" s="129">
        <f t="shared" si="66"/>
        <v>0</v>
      </c>
      <c r="AW146" s="129">
        <f t="shared" si="66"/>
        <v>0</v>
      </c>
      <c r="AX146" s="129">
        <f t="shared" si="66"/>
        <v>0</v>
      </c>
      <c r="AY146" s="129">
        <f t="shared" si="66"/>
        <v>0</v>
      </c>
      <c r="AZ146" s="129">
        <f t="shared" si="66"/>
        <v>0</v>
      </c>
      <c r="BA146" s="129">
        <f t="shared" si="66"/>
        <v>0</v>
      </c>
      <c r="BB146" s="129">
        <f t="shared" si="66"/>
        <v>0</v>
      </c>
      <c r="BC146" s="129">
        <f t="shared" si="66"/>
        <v>0</v>
      </c>
      <c r="BD146" s="129">
        <f t="shared" si="66"/>
        <v>0</v>
      </c>
      <c r="BE146" s="128">
        <f t="shared" si="66"/>
        <v>0</v>
      </c>
      <c r="BF146" s="130">
        <f t="shared" si="66"/>
        <v>0</v>
      </c>
      <c r="BG146" s="129">
        <f t="shared" si="66"/>
        <v>0</v>
      </c>
      <c r="BH146" s="129">
        <f t="shared" si="66"/>
        <v>0</v>
      </c>
      <c r="BI146" s="129">
        <f t="shared" si="66"/>
        <v>0</v>
      </c>
      <c r="BJ146" s="129">
        <f t="shared" si="66"/>
        <v>0</v>
      </c>
      <c r="BK146" s="129">
        <f t="shared" si="66"/>
        <v>0</v>
      </c>
      <c r="BL146" s="129">
        <f t="shared" si="66"/>
        <v>0</v>
      </c>
      <c r="BM146" s="129">
        <f t="shared" si="66"/>
        <v>0</v>
      </c>
      <c r="BN146" s="129">
        <f t="shared" si="66"/>
        <v>0</v>
      </c>
      <c r="BO146" s="129">
        <f t="shared" si="66"/>
        <v>0</v>
      </c>
      <c r="BP146" s="129">
        <f t="shared" si="66"/>
        <v>0</v>
      </c>
      <c r="BQ146" s="128">
        <f t="shared" si="66"/>
        <v>0</v>
      </c>
      <c r="BR146" s="130">
        <f t="shared" si="66"/>
        <v>0</v>
      </c>
      <c r="BS146" s="129">
        <f t="shared" si="66"/>
        <v>0</v>
      </c>
      <c r="BT146" s="129">
        <f t="shared" si="66"/>
        <v>0</v>
      </c>
      <c r="BU146" s="129">
        <f t="shared" ref="BU146:CC146" si="67">SUM(BU147:BU149)</f>
        <v>0</v>
      </c>
      <c r="BV146" s="129">
        <f t="shared" si="67"/>
        <v>0</v>
      </c>
      <c r="BW146" s="129">
        <f t="shared" si="67"/>
        <v>0</v>
      </c>
      <c r="BX146" s="129">
        <f t="shared" si="67"/>
        <v>0</v>
      </c>
      <c r="BY146" s="129">
        <f t="shared" si="67"/>
        <v>0</v>
      </c>
      <c r="BZ146" s="129">
        <f t="shared" si="67"/>
        <v>0</v>
      </c>
      <c r="CA146" s="129">
        <f t="shared" si="67"/>
        <v>0</v>
      </c>
      <c r="CB146" s="129">
        <f t="shared" si="67"/>
        <v>0</v>
      </c>
      <c r="CC146" s="128">
        <f t="shared" si="67"/>
        <v>0</v>
      </c>
      <c r="CD146" s="41" t="s">
        <v>54</v>
      </c>
    </row>
    <row r="147" spans="1:82" ht="15">
      <c r="A147" s="41"/>
      <c r="B147" s="75" t="s">
        <v>297</v>
      </c>
      <c r="C147" s="131" t="s">
        <v>298</v>
      </c>
      <c r="D147" s="141" t="s">
        <v>64</v>
      </c>
      <c r="E147" s="266">
        <v>72</v>
      </c>
      <c r="F147" s="231"/>
      <c r="G147" s="76">
        <f t="shared" ref="G147:G149" si="68">+SUM(H147:CC147)</f>
        <v>0</v>
      </c>
      <c r="H147" s="237"/>
      <c r="I147" s="239"/>
      <c r="J147" s="226"/>
      <c r="K147" s="227"/>
      <c r="L147" s="227"/>
      <c r="M147" s="227"/>
      <c r="N147" s="227"/>
      <c r="O147" s="227"/>
      <c r="P147" s="227"/>
      <c r="Q147" s="227"/>
      <c r="R147" s="227"/>
      <c r="S147" s="227"/>
      <c r="T147" s="227"/>
      <c r="U147" s="225"/>
      <c r="V147" s="226"/>
      <c r="W147" s="227"/>
      <c r="X147" s="227"/>
      <c r="Y147" s="227"/>
      <c r="Z147" s="227"/>
      <c r="AA147" s="227"/>
      <c r="AB147" s="227"/>
      <c r="AC147" s="227"/>
      <c r="AD147" s="227"/>
      <c r="AE147" s="227"/>
      <c r="AF147" s="227"/>
      <c r="AG147" s="225"/>
      <c r="AH147" s="228"/>
      <c r="AI147" s="227"/>
      <c r="AJ147" s="227"/>
      <c r="AK147" s="227"/>
      <c r="AL147" s="227"/>
      <c r="AM147" s="227"/>
      <c r="AN147" s="227"/>
      <c r="AO147" s="227"/>
      <c r="AP147" s="227"/>
      <c r="AQ147" s="227"/>
      <c r="AR147" s="227"/>
      <c r="AS147" s="225"/>
      <c r="AT147" s="228"/>
      <c r="AU147" s="227"/>
      <c r="AV147" s="227"/>
      <c r="AW147" s="227"/>
      <c r="AX147" s="227"/>
      <c r="AY147" s="227"/>
      <c r="AZ147" s="227"/>
      <c r="BA147" s="227"/>
      <c r="BB147" s="227"/>
      <c r="BC147" s="227"/>
      <c r="BD147" s="227"/>
      <c r="BE147" s="225"/>
      <c r="BF147" s="228"/>
      <c r="BG147" s="227"/>
      <c r="BH147" s="227"/>
      <c r="BI147" s="227"/>
      <c r="BJ147" s="227"/>
      <c r="BK147" s="227"/>
      <c r="BL147" s="227"/>
      <c r="BM147" s="227"/>
      <c r="BN147" s="227"/>
      <c r="BO147" s="227"/>
      <c r="BP147" s="227"/>
      <c r="BQ147" s="225"/>
      <c r="BR147" s="228"/>
      <c r="BS147" s="227"/>
      <c r="BT147" s="227"/>
      <c r="BU147" s="227"/>
      <c r="BV147" s="227"/>
      <c r="BW147" s="227"/>
      <c r="BX147" s="227"/>
      <c r="BY147" s="227"/>
      <c r="BZ147" s="227"/>
      <c r="CA147" s="227"/>
      <c r="CB147" s="227"/>
      <c r="CC147" s="225"/>
      <c r="CD147" s="41" t="s">
        <v>54</v>
      </c>
    </row>
    <row r="148" spans="1:82" ht="15">
      <c r="A148" s="41"/>
      <c r="B148" s="25" t="s">
        <v>299</v>
      </c>
      <c r="C148" s="142" t="s">
        <v>300</v>
      </c>
      <c r="D148" s="141" t="s">
        <v>64</v>
      </c>
      <c r="E148" s="266">
        <v>72</v>
      </c>
      <c r="F148" s="231"/>
      <c r="G148" s="76">
        <f t="shared" si="68"/>
        <v>0</v>
      </c>
      <c r="H148" s="237"/>
      <c r="I148" s="239"/>
      <c r="J148" s="226"/>
      <c r="K148" s="227"/>
      <c r="L148" s="227"/>
      <c r="M148" s="227"/>
      <c r="N148" s="227"/>
      <c r="O148" s="227"/>
      <c r="P148" s="227"/>
      <c r="Q148" s="227"/>
      <c r="R148" s="227"/>
      <c r="S148" s="227"/>
      <c r="T148" s="227"/>
      <c r="U148" s="225"/>
      <c r="V148" s="226"/>
      <c r="W148" s="227"/>
      <c r="X148" s="227"/>
      <c r="Y148" s="227"/>
      <c r="Z148" s="227"/>
      <c r="AA148" s="227"/>
      <c r="AB148" s="227"/>
      <c r="AC148" s="227"/>
      <c r="AD148" s="227"/>
      <c r="AE148" s="227"/>
      <c r="AF148" s="227"/>
      <c r="AG148" s="225"/>
      <c r="AH148" s="228"/>
      <c r="AI148" s="227"/>
      <c r="AJ148" s="227"/>
      <c r="AK148" s="227"/>
      <c r="AL148" s="227"/>
      <c r="AM148" s="227"/>
      <c r="AN148" s="227"/>
      <c r="AO148" s="227"/>
      <c r="AP148" s="227"/>
      <c r="AQ148" s="227"/>
      <c r="AR148" s="227"/>
      <c r="AS148" s="225"/>
      <c r="AT148" s="228"/>
      <c r="AU148" s="227"/>
      <c r="AV148" s="227"/>
      <c r="AW148" s="227"/>
      <c r="AX148" s="227"/>
      <c r="AY148" s="227"/>
      <c r="AZ148" s="227"/>
      <c r="BA148" s="227"/>
      <c r="BB148" s="227"/>
      <c r="BC148" s="227"/>
      <c r="BD148" s="227"/>
      <c r="BE148" s="225"/>
      <c r="BF148" s="228"/>
      <c r="BG148" s="227"/>
      <c r="BH148" s="227"/>
      <c r="BI148" s="227"/>
      <c r="BJ148" s="227"/>
      <c r="BK148" s="227"/>
      <c r="BL148" s="227"/>
      <c r="BM148" s="227"/>
      <c r="BN148" s="227"/>
      <c r="BO148" s="227"/>
      <c r="BP148" s="227"/>
      <c r="BQ148" s="225"/>
      <c r="BR148" s="228"/>
      <c r="BS148" s="227"/>
      <c r="BT148" s="227"/>
      <c r="BU148" s="227"/>
      <c r="BV148" s="227"/>
      <c r="BW148" s="227"/>
      <c r="BX148" s="227"/>
      <c r="BY148" s="227"/>
      <c r="BZ148" s="227"/>
      <c r="CA148" s="227"/>
      <c r="CB148" s="227"/>
      <c r="CC148" s="225"/>
      <c r="CD148" s="41" t="s">
        <v>54</v>
      </c>
    </row>
    <row r="149" spans="1:82" ht="15">
      <c r="A149" s="41"/>
      <c r="B149" s="25" t="s">
        <v>301</v>
      </c>
      <c r="C149" s="142" t="s">
        <v>302</v>
      </c>
      <c r="D149" s="141" t="s">
        <v>64</v>
      </c>
      <c r="E149" s="266">
        <v>72</v>
      </c>
      <c r="F149" s="231"/>
      <c r="G149" s="76">
        <f t="shared" si="68"/>
        <v>0</v>
      </c>
      <c r="H149" s="237"/>
      <c r="I149" s="239"/>
      <c r="J149" s="226"/>
      <c r="K149" s="227"/>
      <c r="L149" s="227"/>
      <c r="M149" s="227"/>
      <c r="N149" s="227"/>
      <c r="O149" s="227"/>
      <c r="P149" s="227"/>
      <c r="Q149" s="227"/>
      <c r="R149" s="227"/>
      <c r="S149" s="227"/>
      <c r="T149" s="227"/>
      <c r="U149" s="225"/>
      <c r="V149" s="226"/>
      <c r="W149" s="227"/>
      <c r="X149" s="227"/>
      <c r="Y149" s="227"/>
      <c r="Z149" s="227"/>
      <c r="AA149" s="227"/>
      <c r="AB149" s="227"/>
      <c r="AC149" s="227"/>
      <c r="AD149" s="227"/>
      <c r="AE149" s="227"/>
      <c r="AF149" s="227"/>
      <c r="AG149" s="225"/>
      <c r="AH149" s="228"/>
      <c r="AI149" s="227"/>
      <c r="AJ149" s="227"/>
      <c r="AK149" s="227"/>
      <c r="AL149" s="227"/>
      <c r="AM149" s="227"/>
      <c r="AN149" s="227"/>
      <c r="AO149" s="227"/>
      <c r="AP149" s="227"/>
      <c r="AQ149" s="227"/>
      <c r="AR149" s="227"/>
      <c r="AS149" s="225"/>
      <c r="AT149" s="228"/>
      <c r="AU149" s="227"/>
      <c r="AV149" s="227"/>
      <c r="AW149" s="227"/>
      <c r="AX149" s="227"/>
      <c r="AY149" s="227"/>
      <c r="AZ149" s="227"/>
      <c r="BA149" s="227"/>
      <c r="BB149" s="227"/>
      <c r="BC149" s="227"/>
      <c r="BD149" s="227"/>
      <c r="BE149" s="225"/>
      <c r="BF149" s="228"/>
      <c r="BG149" s="227"/>
      <c r="BH149" s="227"/>
      <c r="BI149" s="227"/>
      <c r="BJ149" s="227"/>
      <c r="BK149" s="227"/>
      <c r="BL149" s="227"/>
      <c r="BM149" s="227"/>
      <c r="BN149" s="227"/>
      <c r="BO149" s="227"/>
      <c r="BP149" s="227"/>
      <c r="BQ149" s="225"/>
      <c r="BR149" s="228"/>
      <c r="BS149" s="227"/>
      <c r="BT149" s="227"/>
      <c r="BU149" s="227"/>
      <c r="BV149" s="227"/>
      <c r="BW149" s="227"/>
      <c r="BX149" s="227"/>
      <c r="BY149" s="227"/>
      <c r="BZ149" s="227"/>
      <c r="CA149" s="227"/>
      <c r="CB149" s="227"/>
      <c r="CC149" s="225"/>
      <c r="CD149" s="41" t="s">
        <v>54</v>
      </c>
    </row>
    <row r="150" spans="1:82" ht="15">
      <c r="A150" s="41"/>
      <c r="B150" s="123" t="s">
        <v>303</v>
      </c>
      <c r="C150" s="124" t="s">
        <v>304</v>
      </c>
      <c r="D150" s="125"/>
      <c r="E150" s="328"/>
      <c r="F150" s="260"/>
      <c r="G150" s="126">
        <f t="shared" ref="G150:AL150" si="69">SUM(G151:G167)</f>
        <v>0</v>
      </c>
      <c r="H150" s="127">
        <f t="shared" si="69"/>
        <v>0</v>
      </c>
      <c r="I150" s="128">
        <f t="shared" si="69"/>
        <v>0</v>
      </c>
      <c r="J150" s="127">
        <f t="shared" si="69"/>
        <v>0</v>
      </c>
      <c r="K150" s="129">
        <f t="shared" si="69"/>
        <v>0</v>
      </c>
      <c r="L150" s="129">
        <f t="shared" si="69"/>
        <v>0</v>
      </c>
      <c r="M150" s="129">
        <f t="shared" si="69"/>
        <v>0</v>
      </c>
      <c r="N150" s="129">
        <f t="shared" si="69"/>
        <v>0</v>
      </c>
      <c r="O150" s="129">
        <f t="shared" si="69"/>
        <v>0</v>
      </c>
      <c r="P150" s="129">
        <f t="shared" si="69"/>
        <v>0</v>
      </c>
      <c r="Q150" s="129">
        <f t="shared" si="69"/>
        <v>0</v>
      </c>
      <c r="R150" s="129">
        <f t="shared" si="69"/>
        <v>0</v>
      </c>
      <c r="S150" s="129">
        <f t="shared" si="69"/>
        <v>0</v>
      </c>
      <c r="T150" s="129">
        <f t="shared" si="69"/>
        <v>0</v>
      </c>
      <c r="U150" s="128">
        <f t="shared" si="69"/>
        <v>0</v>
      </c>
      <c r="V150" s="127">
        <f t="shared" si="69"/>
        <v>0</v>
      </c>
      <c r="W150" s="129">
        <f t="shared" si="69"/>
        <v>0</v>
      </c>
      <c r="X150" s="129">
        <f t="shared" si="69"/>
        <v>0</v>
      </c>
      <c r="Y150" s="129">
        <f t="shared" si="69"/>
        <v>0</v>
      </c>
      <c r="Z150" s="129">
        <f t="shared" si="69"/>
        <v>0</v>
      </c>
      <c r="AA150" s="129">
        <f t="shared" si="69"/>
        <v>0</v>
      </c>
      <c r="AB150" s="129">
        <f t="shared" si="69"/>
        <v>0</v>
      </c>
      <c r="AC150" s="129">
        <f t="shared" si="69"/>
        <v>0</v>
      </c>
      <c r="AD150" s="129">
        <f t="shared" si="69"/>
        <v>0</v>
      </c>
      <c r="AE150" s="129">
        <f t="shared" si="69"/>
        <v>0</v>
      </c>
      <c r="AF150" s="129">
        <f t="shared" si="69"/>
        <v>0</v>
      </c>
      <c r="AG150" s="128">
        <f t="shared" si="69"/>
        <v>0</v>
      </c>
      <c r="AH150" s="130">
        <f t="shared" si="69"/>
        <v>0</v>
      </c>
      <c r="AI150" s="129">
        <f t="shared" si="69"/>
        <v>0</v>
      </c>
      <c r="AJ150" s="129">
        <f t="shared" si="69"/>
        <v>0</v>
      </c>
      <c r="AK150" s="129">
        <f t="shared" si="69"/>
        <v>0</v>
      </c>
      <c r="AL150" s="129">
        <f t="shared" si="69"/>
        <v>0</v>
      </c>
      <c r="AM150" s="129">
        <f t="shared" ref="AM150:BR150" si="70">SUM(AM151:AM167)</f>
        <v>0</v>
      </c>
      <c r="AN150" s="129">
        <f t="shared" si="70"/>
        <v>0</v>
      </c>
      <c r="AO150" s="129">
        <f t="shared" si="70"/>
        <v>0</v>
      </c>
      <c r="AP150" s="129">
        <f t="shared" si="70"/>
        <v>0</v>
      </c>
      <c r="AQ150" s="129">
        <f t="shared" si="70"/>
        <v>0</v>
      </c>
      <c r="AR150" s="129">
        <f t="shared" si="70"/>
        <v>0</v>
      </c>
      <c r="AS150" s="128">
        <f t="shared" si="70"/>
        <v>0</v>
      </c>
      <c r="AT150" s="130">
        <f t="shared" si="70"/>
        <v>0</v>
      </c>
      <c r="AU150" s="129">
        <f t="shared" si="70"/>
        <v>0</v>
      </c>
      <c r="AV150" s="129">
        <f t="shared" si="70"/>
        <v>0</v>
      </c>
      <c r="AW150" s="129">
        <f t="shared" si="70"/>
        <v>0</v>
      </c>
      <c r="AX150" s="129">
        <f t="shared" si="70"/>
        <v>0</v>
      </c>
      <c r="AY150" s="129">
        <f t="shared" si="70"/>
        <v>0</v>
      </c>
      <c r="AZ150" s="129">
        <f t="shared" si="70"/>
        <v>0</v>
      </c>
      <c r="BA150" s="129">
        <f t="shared" si="70"/>
        <v>0</v>
      </c>
      <c r="BB150" s="129">
        <f t="shared" si="70"/>
        <v>0</v>
      </c>
      <c r="BC150" s="129">
        <f t="shared" si="70"/>
        <v>0</v>
      </c>
      <c r="BD150" s="129">
        <f t="shared" si="70"/>
        <v>0</v>
      </c>
      <c r="BE150" s="128">
        <f t="shared" si="70"/>
        <v>0</v>
      </c>
      <c r="BF150" s="130">
        <f t="shared" si="70"/>
        <v>0</v>
      </c>
      <c r="BG150" s="129">
        <f t="shared" si="70"/>
        <v>0</v>
      </c>
      <c r="BH150" s="129">
        <f t="shared" si="70"/>
        <v>0</v>
      </c>
      <c r="BI150" s="129">
        <f t="shared" si="70"/>
        <v>0</v>
      </c>
      <c r="BJ150" s="129">
        <f t="shared" si="70"/>
        <v>0</v>
      </c>
      <c r="BK150" s="129">
        <f t="shared" si="70"/>
        <v>0</v>
      </c>
      <c r="BL150" s="129">
        <f t="shared" si="70"/>
        <v>0</v>
      </c>
      <c r="BM150" s="129">
        <f t="shared" si="70"/>
        <v>0</v>
      </c>
      <c r="BN150" s="129">
        <f t="shared" si="70"/>
        <v>0</v>
      </c>
      <c r="BO150" s="129">
        <f t="shared" si="70"/>
        <v>0</v>
      </c>
      <c r="BP150" s="129">
        <f t="shared" si="70"/>
        <v>0</v>
      </c>
      <c r="BQ150" s="128">
        <f t="shared" si="70"/>
        <v>0</v>
      </c>
      <c r="BR150" s="130">
        <f t="shared" si="70"/>
        <v>0</v>
      </c>
      <c r="BS150" s="129">
        <f t="shared" ref="BS150:CC150" si="71">SUM(BS151:BS167)</f>
        <v>0</v>
      </c>
      <c r="BT150" s="129">
        <f t="shared" si="71"/>
        <v>0</v>
      </c>
      <c r="BU150" s="129">
        <f t="shared" si="71"/>
        <v>0</v>
      </c>
      <c r="BV150" s="129">
        <f t="shared" si="71"/>
        <v>0</v>
      </c>
      <c r="BW150" s="129">
        <f t="shared" si="71"/>
        <v>0</v>
      </c>
      <c r="BX150" s="129">
        <f t="shared" si="71"/>
        <v>0</v>
      </c>
      <c r="BY150" s="129">
        <f t="shared" si="71"/>
        <v>0</v>
      </c>
      <c r="BZ150" s="129">
        <f t="shared" si="71"/>
        <v>0</v>
      </c>
      <c r="CA150" s="129">
        <f t="shared" si="71"/>
        <v>0</v>
      </c>
      <c r="CB150" s="129">
        <f t="shared" si="71"/>
        <v>0</v>
      </c>
      <c r="CC150" s="128">
        <f t="shared" si="71"/>
        <v>0</v>
      </c>
      <c r="CD150" s="41" t="s">
        <v>54</v>
      </c>
    </row>
    <row r="151" spans="1:82" ht="30">
      <c r="A151" s="41"/>
      <c r="B151" s="75" t="s">
        <v>305</v>
      </c>
      <c r="C151" s="131" t="s">
        <v>306</v>
      </c>
      <c r="D151" s="141" t="s">
        <v>64</v>
      </c>
      <c r="E151" s="266">
        <v>72</v>
      </c>
      <c r="F151" s="231"/>
      <c r="G151" s="76">
        <f t="shared" ref="G151:G155" si="72">+SUM(H151:CC151)</f>
        <v>0</v>
      </c>
      <c r="H151" s="237"/>
      <c r="I151" s="239"/>
      <c r="J151" s="226"/>
      <c r="K151" s="227"/>
      <c r="L151" s="227"/>
      <c r="M151" s="227"/>
      <c r="N151" s="227"/>
      <c r="O151" s="227"/>
      <c r="P151" s="227"/>
      <c r="Q151" s="227"/>
      <c r="R151" s="227"/>
      <c r="S151" s="227"/>
      <c r="T151" s="227"/>
      <c r="U151" s="225"/>
      <c r="V151" s="226"/>
      <c r="W151" s="227"/>
      <c r="X151" s="227"/>
      <c r="Y151" s="227"/>
      <c r="Z151" s="227"/>
      <c r="AA151" s="227"/>
      <c r="AB151" s="227"/>
      <c r="AC151" s="227"/>
      <c r="AD151" s="227"/>
      <c r="AE151" s="227"/>
      <c r="AF151" s="227"/>
      <c r="AG151" s="225"/>
      <c r="AH151" s="228"/>
      <c r="AI151" s="227"/>
      <c r="AJ151" s="227"/>
      <c r="AK151" s="227"/>
      <c r="AL151" s="227"/>
      <c r="AM151" s="227"/>
      <c r="AN151" s="227"/>
      <c r="AO151" s="227"/>
      <c r="AP151" s="227"/>
      <c r="AQ151" s="227"/>
      <c r="AR151" s="227"/>
      <c r="AS151" s="225"/>
      <c r="AT151" s="228"/>
      <c r="AU151" s="227"/>
      <c r="AV151" s="227"/>
      <c r="AW151" s="227"/>
      <c r="AX151" s="227"/>
      <c r="AY151" s="227"/>
      <c r="AZ151" s="227"/>
      <c r="BA151" s="227"/>
      <c r="BB151" s="227"/>
      <c r="BC151" s="227"/>
      <c r="BD151" s="227"/>
      <c r="BE151" s="225"/>
      <c r="BF151" s="228"/>
      <c r="BG151" s="227"/>
      <c r="BH151" s="227"/>
      <c r="BI151" s="227"/>
      <c r="BJ151" s="227"/>
      <c r="BK151" s="227"/>
      <c r="BL151" s="227"/>
      <c r="BM151" s="227"/>
      <c r="BN151" s="227"/>
      <c r="BO151" s="227"/>
      <c r="BP151" s="227"/>
      <c r="BQ151" s="225"/>
      <c r="BR151" s="228"/>
      <c r="BS151" s="227"/>
      <c r="BT151" s="227"/>
      <c r="BU151" s="227"/>
      <c r="BV151" s="227"/>
      <c r="BW151" s="227"/>
      <c r="BX151" s="227"/>
      <c r="BY151" s="227"/>
      <c r="BZ151" s="227"/>
      <c r="CA151" s="227"/>
      <c r="CB151" s="227"/>
      <c r="CC151" s="225"/>
      <c r="CD151" s="41" t="s">
        <v>54</v>
      </c>
    </row>
    <row r="152" spans="1:82" ht="30">
      <c r="A152" s="41"/>
      <c r="B152" s="75" t="s">
        <v>307</v>
      </c>
      <c r="C152" s="131" t="s">
        <v>308</v>
      </c>
      <c r="D152" s="141" t="s">
        <v>64</v>
      </c>
      <c r="E152" s="266">
        <v>72</v>
      </c>
      <c r="F152" s="231"/>
      <c r="G152" s="76">
        <f t="shared" si="72"/>
        <v>0</v>
      </c>
      <c r="H152" s="237"/>
      <c r="I152" s="239"/>
      <c r="J152" s="226"/>
      <c r="K152" s="227"/>
      <c r="L152" s="227"/>
      <c r="M152" s="227"/>
      <c r="N152" s="227"/>
      <c r="O152" s="227"/>
      <c r="P152" s="227"/>
      <c r="Q152" s="227"/>
      <c r="R152" s="227"/>
      <c r="S152" s="227"/>
      <c r="T152" s="227"/>
      <c r="U152" s="225"/>
      <c r="V152" s="226"/>
      <c r="W152" s="227"/>
      <c r="X152" s="227"/>
      <c r="Y152" s="227"/>
      <c r="Z152" s="227"/>
      <c r="AA152" s="227"/>
      <c r="AB152" s="227"/>
      <c r="AC152" s="227"/>
      <c r="AD152" s="227"/>
      <c r="AE152" s="227"/>
      <c r="AF152" s="227"/>
      <c r="AG152" s="225"/>
      <c r="AH152" s="228"/>
      <c r="AI152" s="227"/>
      <c r="AJ152" s="227"/>
      <c r="AK152" s="227"/>
      <c r="AL152" s="227"/>
      <c r="AM152" s="227"/>
      <c r="AN152" s="227"/>
      <c r="AO152" s="227"/>
      <c r="AP152" s="227"/>
      <c r="AQ152" s="227"/>
      <c r="AR152" s="227"/>
      <c r="AS152" s="225"/>
      <c r="AT152" s="228"/>
      <c r="AU152" s="227"/>
      <c r="AV152" s="227"/>
      <c r="AW152" s="227"/>
      <c r="AX152" s="227"/>
      <c r="AY152" s="227"/>
      <c r="AZ152" s="227"/>
      <c r="BA152" s="227"/>
      <c r="BB152" s="227"/>
      <c r="BC152" s="227"/>
      <c r="BD152" s="227"/>
      <c r="BE152" s="225"/>
      <c r="BF152" s="228"/>
      <c r="BG152" s="227"/>
      <c r="BH152" s="227"/>
      <c r="BI152" s="227"/>
      <c r="BJ152" s="227"/>
      <c r="BK152" s="227"/>
      <c r="BL152" s="227"/>
      <c r="BM152" s="227"/>
      <c r="BN152" s="227"/>
      <c r="BO152" s="227"/>
      <c r="BP152" s="227"/>
      <c r="BQ152" s="225"/>
      <c r="BR152" s="228"/>
      <c r="BS152" s="227"/>
      <c r="BT152" s="227"/>
      <c r="BU152" s="227"/>
      <c r="BV152" s="227"/>
      <c r="BW152" s="227"/>
      <c r="BX152" s="227"/>
      <c r="BY152" s="227"/>
      <c r="BZ152" s="227"/>
      <c r="CA152" s="227"/>
      <c r="CB152" s="227"/>
      <c r="CC152" s="225"/>
      <c r="CD152" s="41" t="s">
        <v>54</v>
      </c>
    </row>
    <row r="153" spans="1:82" ht="15">
      <c r="A153" s="41"/>
      <c r="B153" s="75" t="s">
        <v>309</v>
      </c>
      <c r="C153" s="131" t="s">
        <v>310</v>
      </c>
      <c r="D153" s="132" t="s">
        <v>64</v>
      </c>
      <c r="E153" s="266">
        <v>72</v>
      </c>
      <c r="F153" s="231"/>
      <c r="G153" s="76">
        <f t="shared" si="72"/>
        <v>0</v>
      </c>
      <c r="H153" s="237"/>
      <c r="I153" s="239"/>
      <c r="J153" s="226"/>
      <c r="K153" s="227"/>
      <c r="L153" s="227"/>
      <c r="M153" s="227"/>
      <c r="N153" s="227"/>
      <c r="O153" s="227"/>
      <c r="P153" s="227"/>
      <c r="Q153" s="227"/>
      <c r="R153" s="227"/>
      <c r="S153" s="227"/>
      <c r="T153" s="227"/>
      <c r="U153" s="225"/>
      <c r="V153" s="226"/>
      <c r="W153" s="227"/>
      <c r="X153" s="227"/>
      <c r="Y153" s="227"/>
      <c r="Z153" s="227"/>
      <c r="AA153" s="227"/>
      <c r="AB153" s="227"/>
      <c r="AC153" s="227"/>
      <c r="AD153" s="227"/>
      <c r="AE153" s="227"/>
      <c r="AF153" s="227"/>
      <c r="AG153" s="225"/>
      <c r="AH153" s="228"/>
      <c r="AI153" s="227"/>
      <c r="AJ153" s="227"/>
      <c r="AK153" s="227"/>
      <c r="AL153" s="227"/>
      <c r="AM153" s="227"/>
      <c r="AN153" s="227"/>
      <c r="AO153" s="227"/>
      <c r="AP153" s="227"/>
      <c r="AQ153" s="227"/>
      <c r="AR153" s="227"/>
      <c r="AS153" s="225"/>
      <c r="AT153" s="228"/>
      <c r="AU153" s="227"/>
      <c r="AV153" s="227"/>
      <c r="AW153" s="227"/>
      <c r="AX153" s="227"/>
      <c r="AY153" s="227"/>
      <c r="AZ153" s="227"/>
      <c r="BA153" s="227"/>
      <c r="BB153" s="227"/>
      <c r="BC153" s="227"/>
      <c r="BD153" s="227"/>
      <c r="BE153" s="225"/>
      <c r="BF153" s="228"/>
      <c r="BG153" s="227"/>
      <c r="BH153" s="227"/>
      <c r="BI153" s="227"/>
      <c r="BJ153" s="227"/>
      <c r="BK153" s="227"/>
      <c r="BL153" s="227"/>
      <c r="BM153" s="227"/>
      <c r="BN153" s="227"/>
      <c r="BO153" s="227"/>
      <c r="BP153" s="227"/>
      <c r="BQ153" s="225"/>
      <c r="BR153" s="228"/>
      <c r="BS153" s="227"/>
      <c r="BT153" s="227"/>
      <c r="BU153" s="227"/>
      <c r="BV153" s="227"/>
      <c r="BW153" s="227"/>
      <c r="BX153" s="227"/>
      <c r="BY153" s="227"/>
      <c r="BZ153" s="227"/>
      <c r="CA153" s="227"/>
      <c r="CB153" s="227"/>
      <c r="CC153" s="225"/>
      <c r="CD153" s="41" t="s">
        <v>54</v>
      </c>
    </row>
    <row r="154" spans="1:82" ht="15">
      <c r="A154" s="41"/>
      <c r="B154" s="103" t="s">
        <v>311</v>
      </c>
      <c r="C154" s="286" t="s">
        <v>312</v>
      </c>
      <c r="D154" s="141"/>
      <c r="E154" s="266"/>
      <c r="F154" s="231"/>
      <c r="G154" s="76"/>
      <c r="H154" s="237"/>
      <c r="I154" s="239"/>
      <c r="J154" s="232"/>
      <c r="K154" s="234"/>
      <c r="L154" s="234"/>
      <c r="M154" s="234"/>
      <c r="N154" s="234"/>
      <c r="O154" s="234"/>
      <c r="P154" s="234"/>
      <c r="Q154" s="234"/>
      <c r="R154" s="234"/>
      <c r="S154" s="234"/>
      <c r="T154" s="234"/>
      <c r="U154" s="233"/>
      <c r="V154" s="232"/>
      <c r="W154" s="234"/>
      <c r="X154" s="234"/>
      <c r="Y154" s="234"/>
      <c r="Z154" s="234"/>
      <c r="AA154" s="234"/>
      <c r="AB154" s="234"/>
      <c r="AC154" s="234"/>
      <c r="AD154" s="234"/>
      <c r="AE154" s="234"/>
      <c r="AF154" s="234"/>
      <c r="AG154" s="233"/>
      <c r="AH154" s="235"/>
      <c r="AI154" s="234"/>
      <c r="AJ154" s="234"/>
      <c r="AK154" s="234"/>
      <c r="AL154" s="234"/>
      <c r="AM154" s="234"/>
      <c r="AN154" s="234"/>
      <c r="AO154" s="234"/>
      <c r="AP154" s="234"/>
      <c r="AQ154" s="234"/>
      <c r="AR154" s="234"/>
      <c r="AS154" s="233"/>
      <c r="AT154" s="235"/>
      <c r="AU154" s="234"/>
      <c r="AV154" s="234"/>
      <c r="AW154" s="234"/>
      <c r="AX154" s="234"/>
      <c r="AY154" s="234"/>
      <c r="AZ154" s="234"/>
      <c r="BA154" s="234"/>
      <c r="BB154" s="234"/>
      <c r="BC154" s="234"/>
      <c r="BD154" s="234"/>
      <c r="BE154" s="233"/>
      <c r="BF154" s="235"/>
      <c r="BG154" s="234"/>
      <c r="BH154" s="234"/>
      <c r="BI154" s="234"/>
      <c r="BJ154" s="234"/>
      <c r="BK154" s="234"/>
      <c r="BL154" s="234"/>
      <c r="BM154" s="234"/>
      <c r="BN154" s="234"/>
      <c r="BO154" s="234"/>
      <c r="BP154" s="234"/>
      <c r="BQ154" s="233"/>
      <c r="BR154" s="235"/>
      <c r="BS154" s="234"/>
      <c r="BT154" s="234"/>
      <c r="BU154" s="234"/>
      <c r="BV154" s="234"/>
      <c r="BW154" s="234"/>
      <c r="BX154" s="234"/>
      <c r="BY154" s="234"/>
      <c r="BZ154" s="234"/>
      <c r="CA154" s="234"/>
      <c r="CB154" s="234"/>
      <c r="CC154" s="233"/>
      <c r="CD154" s="41"/>
    </row>
    <row r="155" spans="1:82" ht="15">
      <c r="A155" s="41"/>
      <c r="B155" s="75" t="s">
        <v>313</v>
      </c>
      <c r="C155" s="131" t="s">
        <v>312</v>
      </c>
      <c r="D155" s="141" t="s">
        <v>64</v>
      </c>
      <c r="E155" s="266">
        <v>72</v>
      </c>
      <c r="F155" s="231"/>
      <c r="G155" s="76">
        <f t="shared" si="72"/>
        <v>0</v>
      </c>
      <c r="H155" s="237"/>
      <c r="I155" s="239"/>
      <c r="J155" s="226"/>
      <c r="K155" s="227"/>
      <c r="L155" s="227"/>
      <c r="M155" s="227"/>
      <c r="N155" s="227"/>
      <c r="O155" s="227"/>
      <c r="P155" s="227"/>
      <c r="Q155" s="227"/>
      <c r="R155" s="227"/>
      <c r="S155" s="227"/>
      <c r="T155" s="227"/>
      <c r="U155" s="225"/>
      <c r="V155" s="226"/>
      <c r="W155" s="227"/>
      <c r="X155" s="227"/>
      <c r="Y155" s="227"/>
      <c r="Z155" s="227"/>
      <c r="AA155" s="227"/>
      <c r="AB155" s="227"/>
      <c r="AC155" s="227"/>
      <c r="AD155" s="227"/>
      <c r="AE155" s="227"/>
      <c r="AF155" s="227"/>
      <c r="AG155" s="225"/>
      <c r="AH155" s="228"/>
      <c r="AI155" s="227"/>
      <c r="AJ155" s="227"/>
      <c r="AK155" s="227"/>
      <c r="AL155" s="227"/>
      <c r="AM155" s="227"/>
      <c r="AN155" s="227"/>
      <c r="AO155" s="227"/>
      <c r="AP155" s="227"/>
      <c r="AQ155" s="227"/>
      <c r="AR155" s="227"/>
      <c r="AS155" s="225"/>
      <c r="AT155" s="228"/>
      <c r="AU155" s="227"/>
      <c r="AV155" s="227"/>
      <c r="AW155" s="227"/>
      <c r="AX155" s="227"/>
      <c r="AY155" s="227"/>
      <c r="AZ155" s="227"/>
      <c r="BA155" s="227"/>
      <c r="BB155" s="227"/>
      <c r="BC155" s="227"/>
      <c r="BD155" s="227"/>
      <c r="BE155" s="225"/>
      <c r="BF155" s="228"/>
      <c r="BG155" s="227"/>
      <c r="BH155" s="227"/>
      <c r="BI155" s="227"/>
      <c r="BJ155" s="227"/>
      <c r="BK155" s="227"/>
      <c r="BL155" s="227"/>
      <c r="BM155" s="227"/>
      <c r="BN155" s="227"/>
      <c r="BO155" s="227"/>
      <c r="BP155" s="227"/>
      <c r="BQ155" s="225"/>
      <c r="BR155" s="228"/>
      <c r="BS155" s="227"/>
      <c r="BT155" s="227"/>
      <c r="BU155" s="227"/>
      <c r="BV155" s="227"/>
      <c r="BW155" s="227"/>
      <c r="BX155" s="227"/>
      <c r="BY155" s="227"/>
      <c r="BZ155" s="227"/>
      <c r="CA155" s="227"/>
      <c r="CB155" s="227"/>
      <c r="CC155" s="225"/>
      <c r="CD155" s="41" t="s">
        <v>54</v>
      </c>
    </row>
    <row r="156" spans="1:82" ht="15">
      <c r="A156" s="41"/>
      <c r="B156" s="75" t="s">
        <v>314</v>
      </c>
      <c r="C156" s="131" t="s">
        <v>315</v>
      </c>
      <c r="D156" s="132" t="s">
        <v>316</v>
      </c>
      <c r="E156" s="266">
        <v>672</v>
      </c>
      <c r="F156" s="289"/>
      <c r="G156" s="76">
        <f t="shared" ref="G156:G167" si="73">+E156*F156</f>
        <v>0</v>
      </c>
      <c r="H156" s="237"/>
      <c r="I156" s="239"/>
      <c r="J156" s="237"/>
      <c r="K156" s="238"/>
      <c r="L156" s="238"/>
      <c r="M156" s="238"/>
      <c r="N156" s="238"/>
      <c r="O156" s="238"/>
      <c r="P156" s="238"/>
      <c r="Q156" s="238"/>
      <c r="R156" s="238"/>
      <c r="S156" s="238"/>
      <c r="T156" s="238"/>
      <c r="U156" s="239">
        <f t="shared" ref="U156:U161" si="74">G156/6</f>
        <v>0</v>
      </c>
      <c r="V156" s="237"/>
      <c r="W156" s="238"/>
      <c r="X156" s="238"/>
      <c r="Y156" s="238"/>
      <c r="Z156" s="238"/>
      <c r="AA156" s="238"/>
      <c r="AB156" s="238"/>
      <c r="AC156" s="238"/>
      <c r="AD156" s="238"/>
      <c r="AE156" s="238"/>
      <c r="AF156" s="238"/>
      <c r="AG156" s="239">
        <f t="shared" ref="AG156:AG161" si="75">G156/6</f>
        <v>0</v>
      </c>
      <c r="AH156" s="240"/>
      <c r="AI156" s="238"/>
      <c r="AJ156" s="238"/>
      <c r="AK156" s="238"/>
      <c r="AL156" s="238"/>
      <c r="AM156" s="238"/>
      <c r="AN156" s="238"/>
      <c r="AO156" s="238"/>
      <c r="AP156" s="238"/>
      <c r="AQ156" s="238"/>
      <c r="AR156" s="238"/>
      <c r="AS156" s="239">
        <f t="shared" ref="AS156:AS161" si="76">G156/6</f>
        <v>0</v>
      </c>
      <c r="AT156" s="240"/>
      <c r="AU156" s="238"/>
      <c r="AV156" s="238"/>
      <c r="AW156" s="238"/>
      <c r="AX156" s="238"/>
      <c r="AY156" s="238"/>
      <c r="AZ156" s="238"/>
      <c r="BA156" s="238"/>
      <c r="BB156" s="238"/>
      <c r="BC156" s="238"/>
      <c r="BD156" s="238"/>
      <c r="BE156" s="239">
        <f t="shared" ref="BE156:BE161" si="77">G156/6</f>
        <v>0</v>
      </c>
      <c r="BF156" s="240"/>
      <c r="BG156" s="238"/>
      <c r="BH156" s="238"/>
      <c r="BI156" s="238"/>
      <c r="BJ156" s="238"/>
      <c r="BK156" s="238"/>
      <c r="BL156" s="238"/>
      <c r="BM156" s="238"/>
      <c r="BN156" s="238"/>
      <c r="BO156" s="238"/>
      <c r="BP156" s="238"/>
      <c r="BQ156" s="239">
        <f t="shared" ref="BQ156:BQ161" si="78">G156/6</f>
        <v>0</v>
      </c>
      <c r="BR156" s="240"/>
      <c r="BS156" s="238"/>
      <c r="BT156" s="238"/>
      <c r="BU156" s="238"/>
      <c r="BV156" s="238"/>
      <c r="BW156" s="238"/>
      <c r="BX156" s="238"/>
      <c r="BY156" s="238"/>
      <c r="BZ156" s="238"/>
      <c r="CA156" s="238"/>
      <c r="CB156" s="238"/>
      <c r="CC156" s="239">
        <f t="shared" ref="CC156:CC161" si="79">G156-SUM(H156:CB156)</f>
        <v>0</v>
      </c>
      <c r="CD156" s="41" t="s">
        <v>54</v>
      </c>
    </row>
    <row r="157" spans="1:82" ht="15">
      <c r="A157" s="41"/>
      <c r="B157" s="75" t="s">
        <v>317</v>
      </c>
      <c r="C157" s="131" t="s">
        <v>318</v>
      </c>
      <c r="D157" s="132" t="s">
        <v>316</v>
      </c>
      <c r="E157" s="266">
        <v>366</v>
      </c>
      <c r="F157" s="289"/>
      <c r="G157" s="76">
        <f t="shared" si="73"/>
        <v>0</v>
      </c>
      <c r="H157" s="237"/>
      <c r="I157" s="239"/>
      <c r="J157" s="237"/>
      <c r="K157" s="238"/>
      <c r="L157" s="238"/>
      <c r="M157" s="238"/>
      <c r="N157" s="238"/>
      <c r="O157" s="238"/>
      <c r="P157" s="238"/>
      <c r="Q157" s="238"/>
      <c r="R157" s="238"/>
      <c r="S157" s="238"/>
      <c r="T157" s="238"/>
      <c r="U157" s="239">
        <f t="shared" si="74"/>
        <v>0</v>
      </c>
      <c r="V157" s="237"/>
      <c r="W157" s="238"/>
      <c r="X157" s="238"/>
      <c r="Y157" s="238"/>
      <c r="Z157" s="238"/>
      <c r="AA157" s="238"/>
      <c r="AB157" s="238"/>
      <c r="AC157" s="238"/>
      <c r="AD157" s="238"/>
      <c r="AE157" s="238"/>
      <c r="AF157" s="238"/>
      <c r="AG157" s="239">
        <f t="shared" si="75"/>
        <v>0</v>
      </c>
      <c r="AH157" s="240"/>
      <c r="AI157" s="238"/>
      <c r="AJ157" s="238"/>
      <c r="AK157" s="238"/>
      <c r="AL157" s="238"/>
      <c r="AM157" s="238"/>
      <c r="AN157" s="238"/>
      <c r="AO157" s="238"/>
      <c r="AP157" s="238"/>
      <c r="AQ157" s="238"/>
      <c r="AR157" s="238"/>
      <c r="AS157" s="239">
        <f t="shared" si="76"/>
        <v>0</v>
      </c>
      <c r="AT157" s="240"/>
      <c r="AU157" s="238"/>
      <c r="AV157" s="238"/>
      <c r="AW157" s="238"/>
      <c r="AX157" s="238"/>
      <c r="AY157" s="238"/>
      <c r="AZ157" s="238"/>
      <c r="BA157" s="238"/>
      <c r="BB157" s="238"/>
      <c r="BC157" s="238"/>
      <c r="BD157" s="238"/>
      <c r="BE157" s="239">
        <f t="shared" si="77"/>
        <v>0</v>
      </c>
      <c r="BF157" s="240"/>
      <c r="BG157" s="238"/>
      <c r="BH157" s="238"/>
      <c r="BI157" s="238"/>
      <c r="BJ157" s="238"/>
      <c r="BK157" s="238"/>
      <c r="BL157" s="238"/>
      <c r="BM157" s="238"/>
      <c r="BN157" s="238"/>
      <c r="BO157" s="238"/>
      <c r="BP157" s="238"/>
      <c r="BQ157" s="239">
        <f t="shared" si="78"/>
        <v>0</v>
      </c>
      <c r="BR157" s="240"/>
      <c r="BS157" s="238"/>
      <c r="BT157" s="238"/>
      <c r="BU157" s="238"/>
      <c r="BV157" s="238"/>
      <c r="BW157" s="238"/>
      <c r="BX157" s="238"/>
      <c r="BY157" s="238"/>
      <c r="BZ157" s="238"/>
      <c r="CA157" s="238"/>
      <c r="CB157" s="238"/>
      <c r="CC157" s="239">
        <f t="shared" si="79"/>
        <v>0</v>
      </c>
      <c r="CD157" s="41" t="s">
        <v>54</v>
      </c>
    </row>
    <row r="158" spans="1:82" ht="15">
      <c r="A158" s="41"/>
      <c r="B158" s="75" t="s">
        <v>319</v>
      </c>
      <c r="C158" s="131" t="s">
        <v>320</v>
      </c>
      <c r="D158" s="132" t="s">
        <v>316</v>
      </c>
      <c r="E158" s="266">
        <v>183</v>
      </c>
      <c r="F158" s="289"/>
      <c r="G158" s="76">
        <f t="shared" si="73"/>
        <v>0</v>
      </c>
      <c r="H158" s="237"/>
      <c r="I158" s="239"/>
      <c r="J158" s="237"/>
      <c r="K158" s="238"/>
      <c r="L158" s="238"/>
      <c r="M158" s="238"/>
      <c r="N158" s="238"/>
      <c r="O158" s="238"/>
      <c r="P158" s="238"/>
      <c r="Q158" s="238"/>
      <c r="R158" s="238"/>
      <c r="S158" s="238"/>
      <c r="T158" s="238"/>
      <c r="U158" s="239">
        <f t="shared" si="74"/>
        <v>0</v>
      </c>
      <c r="V158" s="237"/>
      <c r="W158" s="238"/>
      <c r="X158" s="238"/>
      <c r="Y158" s="238"/>
      <c r="Z158" s="238"/>
      <c r="AA158" s="238"/>
      <c r="AB158" s="238"/>
      <c r="AC158" s="238"/>
      <c r="AD158" s="238"/>
      <c r="AE158" s="238"/>
      <c r="AF158" s="238"/>
      <c r="AG158" s="239">
        <f t="shared" si="75"/>
        <v>0</v>
      </c>
      <c r="AH158" s="240"/>
      <c r="AI158" s="238"/>
      <c r="AJ158" s="238"/>
      <c r="AK158" s="238"/>
      <c r="AL158" s="238"/>
      <c r="AM158" s="238"/>
      <c r="AN158" s="238"/>
      <c r="AO158" s="238"/>
      <c r="AP158" s="238"/>
      <c r="AQ158" s="238"/>
      <c r="AR158" s="238"/>
      <c r="AS158" s="239">
        <f t="shared" si="76"/>
        <v>0</v>
      </c>
      <c r="AT158" s="240"/>
      <c r="AU158" s="238"/>
      <c r="AV158" s="238"/>
      <c r="AW158" s="238"/>
      <c r="AX158" s="238"/>
      <c r="AY158" s="238"/>
      <c r="AZ158" s="238"/>
      <c r="BA158" s="238"/>
      <c r="BB158" s="238"/>
      <c r="BC158" s="238"/>
      <c r="BD158" s="238"/>
      <c r="BE158" s="239">
        <f t="shared" si="77"/>
        <v>0</v>
      </c>
      <c r="BF158" s="240"/>
      <c r="BG158" s="238"/>
      <c r="BH158" s="238"/>
      <c r="BI158" s="238"/>
      <c r="BJ158" s="238"/>
      <c r="BK158" s="238"/>
      <c r="BL158" s="238"/>
      <c r="BM158" s="238"/>
      <c r="BN158" s="238"/>
      <c r="BO158" s="238"/>
      <c r="BP158" s="238"/>
      <c r="BQ158" s="239">
        <f t="shared" si="78"/>
        <v>0</v>
      </c>
      <c r="BR158" s="240"/>
      <c r="BS158" s="238"/>
      <c r="BT158" s="238"/>
      <c r="BU158" s="238"/>
      <c r="BV158" s="238"/>
      <c r="BW158" s="238"/>
      <c r="BX158" s="238"/>
      <c r="BY158" s="238"/>
      <c r="BZ158" s="238"/>
      <c r="CA158" s="238"/>
      <c r="CB158" s="238"/>
      <c r="CC158" s="239">
        <f t="shared" si="79"/>
        <v>0</v>
      </c>
      <c r="CD158" s="41" t="s">
        <v>54</v>
      </c>
    </row>
    <row r="159" spans="1:82" ht="15">
      <c r="A159" s="41"/>
      <c r="B159" s="75" t="s">
        <v>321</v>
      </c>
      <c r="C159" s="131" t="s">
        <v>322</v>
      </c>
      <c r="D159" s="132" t="s">
        <v>316</v>
      </c>
      <c r="E159" s="266">
        <v>92</v>
      </c>
      <c r="F159" s="289"/>
      <c r="G159" s="76">
        <f t="shared" si="73"/>
        <v>0</v>
      </c>
      <c r="H159" s="237"/>
      <c r="I159" s="239"/>
      <c r="J159" s="237"/>
      <c r="K159" s="238"/>
      <c r="L159" s="238"/>
      <c r="M159" s="238"/>
      <c r="N159" s="238"/>
      <c r="O159" s="238"/>
      <c r="P159" s="238"/>
      <c r="Q159" s="238"/>
      <c r="R159" s="238"/>
      <c r="S159" s="238"/>
      <c r="T159" s="238"/>
      <c r="U159" s="239">
        <f t="shared" si="74"/>
        <v>0</v>
      </c>
      <c r="V159" s="237"/>
      <c r="W159" s="238"/>
      <c r="X159" s="238"/>
      <c r="Y159" s="238"/>
      <c r="Z159" s="238"/>
      <c r="AA159" s="238"/>
      <c r="AB159" s="238"/>
      <c r="AC159" s="238"/>
      <c r="AD159" s="238"/>
      <c r="AE159" s="238"/>
      <c r="AF159" s="238"/>
      <c r="AG159" s="239">
        <f t="shared" si="75"/>
        <v>0</v>
      </c>
      <c r="AH159" s="240"/>
      <c r="AI159" s="238"/>
      <c r="AJ159" s="238"/>
      <c r="AK159" s="238"/>
      <c r="AL159" s="238"/>
      <c r="AM159" s="238"/>
      <c r="AN159" s="238"/>
      <c r="AO159" s="238"/>
      <c r="AP159" s="238"/>
      <c r="AQ159" s="238"/>
      <c r="AR159" s="238"/>
      <c r="AS159" s="239">
        <f t="shared" si="76"/>
        <v>0</v>
      </c>
      <c r="AT159" s="240"/>
      <c r="AU159" s="238"/>
      <c r="AV159" s="238"/>
      <c r="AW159" s="238"/>
      <c r="AX159" s="238"/>
      <c r="AY159" s="238"/>
      <c r="AZ159" s="238"/>
      <c r="BA159" s="238"/>
      <c r="BB159" s="238"/>
      <c r="BC159" s="238"/>
      <c r="BD159" s="238"/>
      <c r="BE159" s="239">
        <f t="shared" si="77"/>
        <v>0</v>
      </c>
      <c r="BF159" s="240"/>
      <c r="BG159" s="238"/>
      <c r="BH159" s="238"/>
      <c r="BI159" s="238"/>
      <c r="BJ159" s="238"/>
      <c r="BK159" s="238"/>
      <c r="BL159" s="238"/>
      <c r="BM159" s="238"/>
      <c r="BN159" s="238"/>
      <c r="BO159" s="238"/>
      <c r="BP159" s="238"/>
      <c r="BQ159" s="239">
        <f t="shared" si="78"/>
        <v>0</v>
      </c>
      <c r="BR159" s="240"/>
      <c r="BS159" s="238"/>
      <c r="BT159" s="238"/>
      <c r="BU159" s="238"/>
      <c r="BV159" s="238"/>
      <c r="BW159" s="238"/>
      <c r="BX159" s="238"/>
      <c r="BY159" s="238"/>
      <c r="BZ159" s="238"/>
      <c r="CA159" s="238"/>
      <c r="CB159" s="238"/>
      <c r="CC159" s="239">
        <f t="shared" si="79"/>
        <v>0</v>
      </c>
      <c r="CD159" s="41" t="s">
        <v>54</v>
      </c>
    </row>
    <row r="160" spans="1:82" ht="15">
      <c r="A160" s="41"/>
      <c r="B160" s="75" t="s">
        <v>323</v>
      </c>
      <c r="C160" s="131" t="s">
        <v>324</v>
      </c>
      <c r="D160" s="132" t="s">
        <v>316</v>
      </c>
      <c r="E160" s="266">
        <v>92</v>
      </c>
      <c r="F160" s="289"/>
      <c r="G160" s="76">
        <f t="shared" si="73"/>
        <v>0</v>
      </c>
      <c r="H160" s="237"/>
      <c r="I160" s="239"/>
      <c r="J160" s="237"/>
      <c r="K160" s="238"/>
      <c r="L160" s="238"/>
      <c r="M160" s="238"/>
      <c r="N160" s="238"/>
      <c r="O160" s="238"/>
      <c r="P160" s="238"/>
      <c r="Q160" s="238"/>
      <c r="R160" s="238"/>
      <c r="S160" s="238"/>
      <c r="T160" s="238"/>
      <c r="U160" s="239">
        <f t="shared" si="74"/>
        <v>0</v>
      </c>
      <c r="V160" s="237"/>
      <c r="W160" s="238"/>
      <c r="X160" s="238"/>
      <c r="Y160" s="238"/>
      <c r="Z160" s="238"/>
      <c r="AA160" s="238"/>
      <c r="AB160" s="238"/>
      <c r="AC160" s="238"/>
      <c r="AD160" s="238"/>
      <c r="AE160" s="238"/>
      <c r="AF160" s="238"/>
      <c r="AG160" s="239">
        <f t="shared" si="75"/>
        <v>0</v>
      </c>
      <c r="AH160" s="240"/>
      <c r="AI160" s="238"/>
      <c r="AJ160" s="238"/>
      <c r="AK160" s="238"/>
      <c r="AL160" s="238"/>
      <c r="AM160" s="238"/>
      <c r="AN160" s="238"/>
      <c r="AO160" s="238"/>
      <c r="AP160" s="238"/>
      <c r="AQ160" s="238"/>
      <c r="AR160" s="238"/>
      <c r="AS160" s="239">
        <f t="shared" si="76"/>
        <v>0</v>
      </c>
      <c r="AT160" s="240"/>
      <c r="AU160" s="238"/>
      <c r="AV160" s="238"/>
      <c r="AW160" s="238"/>
      <c r="AX160" s="238"/>
      <c r="AY160" s="238"/>
      <c r="AZ160" s="238"/>
      <c r="BA160" s="238"/>
      <c r="BB160" s="238"/>
      <c r="BC160" s="238"/>
      <c r="BD160" s="238"/>
      <c r="BE160" s="239">
        <f t="shared" si="77"/>
        <v>0</v>
      </c>
      <c r="BF160" s="240"/>
      <c r="BG160" s="238"/>
      <c r="BH160" s="238"/>
      <c r="BI160" s="238"/>
      <c r="BJ160" s="238"/>
      <c r="BK160" s="238"/>
      <c r="BL160" s="238"/>
      <c r="BM160" s="238"/>
      <c r="BN160" s="238"/>
      <c r="BO160" s="238"/>
      <c r="BP160" s="238"/>
      <c r="BQ160" s="239">
        <f t="shared" si="78"/>
        <v>0</v>
      </c>
      <c r="BR160" s="240"/>
      <c r="BS160" s="238"/>
      <c r="BT160" s="238"/>
      <c r="BU160" s="238"/>
      <c r="BV160" s="238"/>
      <c r="BW160" s="238"/>
      <c r="BX160" s="238"/>
      <c r="BY160" s="238"/>
      <c r="BZ160" s="238"/>
      <c r="CA160" s="238"/>
      <c r="CB160" s="238"/>
      <c r="CC160" s="239">
        <f t="shared" si="79"/>
        <v>0</v>
      </c>
      <c r="CD160" s="41" t="s">
        <v>54</v>
      </c>
    </row>
    <row r="161" spans="1:86" ht="15">
      <c r="A161" s="41"/>
      <c r="B161" s="75" t="s">
        <v>325</v>
      </c>
      <c r="C161" s="131" t="s">
        <v>326</v>
      </c>
      <c r="D161" s="141" t="s">
        <v>316</v>
      </c>
      <c r="E161" s="266">
        <f>183/2</f>
        <v>92</v>
      </c>
      <c r="F161" s="289"/>
      <c r="G161" s="76">
        <f t="shared" si="73"/>
        <v>0</v>
      </c>
      <c r="H161" s="237"/>
      <c r="I161" s="239"/>
      <c r="J161" s="237"/>
      <c r="K161" s="238"/>
      <c r="L161" s="238"/>
      <c r="M161" s="238"/>
      <c r="N161" s="238"/>
      <c r="O161" s="238"/>
      <c r="P161" s="238"/>
      <c r="Q161" s="238"/>
      <c r="R161" s="238"/>
      <c r="S161" s="238"/>
      <c r="T161" s="238"/>
      <c r="U161" s="239">
        <f t="shared" si="74"/>
        <v>0</v>
      </c>
      <c r="V161" s="237"/>
      <c r="W161" s="238"/>
      <c r="X161" s="238"/>
      <c r="Y161" s="238"/>
      <c r="Z161" s="238"/>
      <c r="AA161" s="238"/>
      <c r="AB161" s="238"/>
      <c r="AC161" s="238"/>
      <c r="AD161" s="238"/>
      <c r="AE161" s="238"/>
      <c r="AF161" s="238"/>
      <c r="AG161" s="239">
        <f t="shared" si="75"/>
        <v>0</v>
      </c>
      <c r="AH161" s="240"/>
      <c r="AI161" s="238"/>
      <c r="AJ161" s="238"/>
      <c r="AK161" s="238"/>
      <c r="AL161" s="238"/>
      <c r="AM161" s="238"/>
      <c r="AN161" s="238"/>
      <c r="AO161" s="238"/>
      <c r="AP161" s="238"/>
      <c r="AQ161" s="238"/>
      <c r="AR161" s="238"/>
      <c r="AS161" s="239">
        <f t="shared" si="76"/>
        <v>0</v>
      </c>
      <c r="AT161" s="240"/>
      <c r="AU161" s="238"/>
      <c r="AV161" s="238"/>
      <c r="AW161" s="238"/>
      <c r="AX161" s="238"/>
      <c r="AY161" s="238"/>
      <c r="AZ161" s="238"/>
      <c r="BA161" s="238"/>
      <c r="BB161" s="238"/>
      <c r="BC161" s="238"/>
      <c r="BD161" s="238"/>
      <c r="BE161" s="239">
        <f t="shared" si="77"/>
        <v>0</v>
      </c>
      <c r="BF161" s="240"/>
      <c r="BG161" s="238"/>
      <c r="BH161" s="238"/>
      <c r="BI161" s="238"/>
      <c r="BJ161" s="238"/>
      <c r="BK161" s="238"/>
      <c r="BL161" s="238"/>
      <c r="BM161" s="238"/>
      <c r="BN161" s="238"/>
      <c r="BO161" s="238"/>
      <c r="BP161" s="238"/>
      <c r="BQ161" s="239">
        <f t="shared" si="78"/>
        <v>0</v>
      </c>
      <c r="BR161" s="240"/>
      <c r="BS161" s="238"/>
      <c r="BT161" s="238"/>
      <c r="BU161" s="238"/>
      <c r="BV161" s="238"/>
      <c r="BW161" s="238"/>
      <c r="BX161" s="238"/>
      <c r="BY161" s="238"/>
      <c r="BZ161" s="238"/>
      <c r="CA161" s="238"/>
      <c r="CB161" s="238"/>
      <c r="CC161" s="239">
        <f t="shared" si="79"/>
        <v>0</v>
      </c>
      <c r="CD161" s="41" t="s">
        <v>54</v>
      </c>
    </row>
    <row r="162" spans="1:86" ht="15">
      <c r="A162" s="41"/>
      <c r="B162" s="103" t="s">
        <v>327</v>
      </c>
      <c r="C162" s="286" t="s">
        <v>328</v>
      </c>
      <c r="D162" s="141"/>
      <c r="E162" s="335"/>
      <c r="F162" s="231"/>
      <c r="G162" s="76"/>
      <c r="H162" s="237"/>
      <c r="I162" s="239"/>
      <c r="J162" s="237"/>
      <c r="K162" s="238"/>
      <c r="L162" s="238"/>
      <c r="M162" s="238"/>
      <c r="N162" s="238"/>
      <c r="O162" s="238"/>
      <c r="P162" s="238"/>
      <c r="Q162" s="238"/>
      <c r="R162" s="238"/>
      <c r="S162" s="238"/>
      <c r="T162" s="238"/>
      <c r="U162" s="239"/>
      <c r="V162" s="237"/>
      <c r="W162" s="238"/>
      <c r="X162" s="238"/>
      <c r="Y162" s="238"/>
      <c r="Z162" s="238"/>
      <c r="AA162" s="238"/>
      <c r="AB162" s="238"/>
      <c r="AC162" s="238"/>
      <c r="AD162" s="238"/>
      <c r="AE162" s="238"/>
      <c r="AF162" s="238"/>
      <c r="AG162" s="239"/>
      <c r="AH162" s="240"/>
      <c r="AI162" s="238"/>
      <c r="AJ162" s="238"/>
      <c r="AK162" s="238"/>
      <c r="AL162" s="238"/>
      <c r="AM162" s="238"/>
      <c r="AN162" s="238"/>
      <c r="AO162" s="238"/>
      <c r="AP162" s="238"/>
      <c r="AQ162" s="238"/>
      <c r="AR162" s="238"/>
      <c r="AS162" s="239"/>
      <c r="AT162" s="240"/>
      <c r="AU162" s="238"/>
      <c r="AV162" s="238"/>
      <c r="AW162" s="238"/>
      <c r="AX162" s="238"/>
      <c r="AY162" s="238"/>
      <c r="AZ162" s="238"/>
      <c r="BA162" s="238"/>
      <c r="BB162" s="238"/>
      <c r="BC162" s="238"/>
      <c r="BD162" s="238"/>
      <c r="BE162" s="239"/>
      <c r="BF162" s="240"/>
      <c r="BG162" s="238"/>
      <c r="BH162" s="238"/>
      <c r="BI162" s="238"/>
      <c r="BJ162" s="238"/>
      <c r="BK162" s="238"/>
      <c r="BL162" s="238"/>
      <c r="BM162" s="238"/>
      <c r="BN162" s="238"/>
      <c r="BO162" s="238"/>
      <c r="BP162" s="238"/>
      <c r="BQ162" s="239"/>
      <c r="BR162" s="240"/>
      <c r="BS162" s="238"/>
      <c r="BT162" s="238"/>
      <c r="BU162" s="238"/>
      <c r="BV162" s="238"/>
      <c r="BW162" s="238"/>
      <c r="BX162" s="238"/>
      <c r="BY162" s="238"/>
      <c r="BZ162" s="238"/>
      <c r="CA162" s="238"/>
      <c r="CB162" s="238"/>
      <c r="CC162" s="239"/>
      <c r="CD162" s="41"/>
    </row>
    <row r="163" spans="1:86" ht="30">
      <c r="A163" s="41"/>
      <c r="B163" s="75" t="s">
        <v>329</v>
      </c>
      <c r="C163" s="131" t="s">
        <v>330</v>
      </c>
      <c r="D163" s="132" t="s">
        <v>64</v>
      </c>
      <c r="E163" s="335">
        <v>72</v>
      </c>
      <c r="F163" s="231"/>
      <c r="G163" s="76">
        <f t="shared" ref="G163:G164" si="80">+SUM(H163:CC163)</f>
        <v>0</v>
      </c>
      <c r="H163" s="237"/>
      <c r="I163" s="239"/>
      <c r="J163" s="226"/>
      <c r="K163" s="227"/>
      <c r="L163" s="227"/>
      <c r="M163" s="227"/>
      <c r="N163" s="227"/>
      <c r="O163" s="227"/>
      <c r="P163" s="227"/>
      <c r="Q163" s="227"/>
      <c r="R163" s="227"/>
      <c r="S163" s="227"/>
      <c r="T163" s="227"/>
      <c r="U163" s="225"/>
      <c r="V163" s="226"/>
      <c r="W163" s="227"/>
      <c r="X163" s="227"/>
      <c r="Y163" s="227"/>
      <c r="Z163" s="227"/>
      <c r="AA163" s="227"/>
      <c r="AB163" s="227"/>
      <c r="AC163" s="227"/>
      <c r="AD163" s="227"/>
      <c r="AE163" s="227"/>
      <c r="AF163" s="227"/>
      <c r="AG163" s="225"/>
      <c r="AH163" s="228"/>
      <c r="AI163" s="227"/>
      <c r="AJ163" s="227"/>
      <c r="AK163" s="227"/>
      <c r="AL163" s="227"/>
      <c r="AM163" s="227"/>
      <c r="AN163" s="227"/>
      <c r="AO163" s="227"/>
      <c r="AP163" s="227"/>
      <c r="AQ163" s="227"/>
      <c r="AR163" s="227"/>
      <c r="AS163" s="225"/>
      <c r="AT163" s="228"/>
      <c r="AU163" s="227"/>
      <c r="AV163" s="227"/>
      <c r="AW163" s="227"/>
      <c r="AX163" s="227"/>
      <c r="AY163" s="227"/>
      <c r="AZ163" s="227"/>
      <c r="BA163" s="227"/>
      <c r="BB163" s="227"/>
      <c r="BC163" s="227"/>
      <c r="BD163" s="227"/>
      <c r="BE163" s="225"/>
      <c r="BF163" s="228"/>
      <c r="BG163" s="227"/>
      <c r="BH163" s="227"/>
      <c r="BI163" s="227"/>
      <c r="BJ163" s="227"/>
      <c r="BK163" s="227"/>
      <c r="BL163" s="227"/>
      <c r="BM163" s="227"/>
      <c r="BN163" s="227"/>
      <c r="BO163" s="227"/>
      <c r="BP163" s="227"/>
      <c r="BQ163" s="225"/>
      <c r="BR163" s="228"/>
      <c r="BS163" s="227"/>
      <c r="BT163" s="227"/>
      <c r="BU163" s="227"/>
      <c r="BV163" s="227"/>
      <c r="BW163" s="227"/>
      <c r="BX163" s="227"/>
      <c r="BY163" s="227"/>
      <c r="BZ163" s="227"/>
      <c r="CA163" s="227"/>
      <c r="CB163" s="227"/>
      <c r="CC163" s="225"/>
      <c r="CD163" s="41"/>
    </row>
    <row r="164" spans="1:86" ht="30">
      <c r="A164" s="41"/>
      <c r="B164" s="75" t="s">
        <v>331</v>
      </c>
      <c r="C164" s="131" t="s">
        <v>332</v>
      </c>
      <c r="D164" s="132" t="s">
        <v>333</v>
      </c>
      <c r="E164" s="335">
        <v>528</v>
      </c>
      <c r="F164" s="231"/>
      <c r="G164" s="76">
        <f t="shared" si="80"/>
        <v>0</v>
      </c>
      <c r="H164" s="237"/>
      <c r="I164" s="239"/>
      <c r="J164" s="226"/>
      <c r="K164" s="227"/>
      <c r="L164" s="227"/>
      <c r="M164" s="227"/>
      <c r="N164" s="227"/>
      <c r="O164" s="227"/>
      <c r="P164" s="227"/>
      <c r="Q164" s="227"/>
      <c r="R164" s="227"/>
      <c r="S164" s="227"/>
      <c r="T164" s="227"/>
      <c r="U164" s="225"/>
      <c r="V164" s="226"/>
      <c r="W164" s="227"/>
      <c r="X164" s="227"/>
      <c r="Y164" s="227"/>
      <c r="Z164" s="227"/>
      <c r="AA164" s="227"/>
      <c r="AB164" s="227"/>
      <c r="AC164" s="227"/>
      <c r="AD164" s="227"/>
      <c r="AE164" s="227"/>
      <c r="AF164" s="227"/>
      <c r="AG164" s="225"/>
      <c r="AH164" s="228"/>
      <c r="AI164" s="227"/>
      <c r="AJ164" s="227"/>
      <c r="AK164" s="227"/>
      <c r="AL164" s="227"/>
      <c r="AM164" s="227"/>
      <c r="AN164" s="227"/>
      <c r="AO164" s="227"/>
      <c r="AP164" s="227"/>
      <c r="AQ164" s="227"/>
      <c r="AR164" s="227"/>
      <c r="AS164" s="225"/>
      <c r="AT164" s="228"/>
      <c r="AU164" s="227"/>
      <c r="AV164" s="227"/>
      <c r="AW164" s="227"/>
      <c r="AX164" s="227"/>
      <c r="AY164" s="227"/>
      <c r="AZ164" s="227"/>
      <c r="BA164" s="227"/>
      <c r="BB164" s="227"/>
      <c r="BC164" s="227"/>
      <c r="BD164" s="227"/>
      <c r="BE164" s="225"/>
      <c r="BF164" s="228"/>
      <c r="BG164" s="227"/>
      <c r="BH164" s="227"/>
      <c r="BI164" s="227"/>
      <c r="BJ164" s="227"/>
      <c r="BK164" s="227"/>
      <c r="BL164" s="227"/>
      <c r="BM164" s="227"/>
      <c r="BN164" s="227"/>
      <c r="BO164" s="227"/>
      <c r="BP164" s="227"/>
      <c r="BQ164" s="225"/>
      <c r="BR164" s="228"/>
      <c r="BS164" s="227"/>
      <c r="BT164" s="227"/>
      <c r="BU164" s="227"/>
      <c r="BV164" s="227"/>
      <c r="BW164" s="227"/>
      <c r="BX164" s="227"/>
      <c r="BY164" s="227"/>
      <c r="BZ164" s="227"/>
      <c r="CA164" s="227"/>
      <c r="CB164" s="227"/>
      <c r="CC164" s="225"/>
      <c r="CD164" s="41"/>
    </row>
    <row r="165" spans="1:86" ht="15">
      <c r="A165" s="41"/>
      <c r="B165" s="180" t="s">
        <v>334</v>
      </c>
      <c r="C165" s="181" t="s">
        <v>335</v>
      </c>
      <c r="D165" s="182" t="s">
        <v>631</v>
      </c>
      <c r="E165" s="334">
        <v>0</v>
      </c>
      <c r="F165" s="236"/>
      <c r="G165" s="189">
        <f t="shared" si="73"/>
        <v>0</v>
      </c>
      <c r="H165" s="237"/>
      <c r="I165" s="239"/>
      <c r="J165" s="237"/>
      <c r="K165" s="238"/>
      <c r="L165" s="238"/>
      <c r="M165" s="238"/>
      <c r="N165" s="238"/>
      <c r="O165" s="238"/>
      <c r="P165" s="238"/>
      <c r="Q165" s="238"/>
      <c r="R165" s="238"/>
      <c r="S165" s="238"/>
      <c r="T165" s="238"/>
      <c r="U165" s="239">
        <f t="shared" ref="U165:U167" si="81">G165/6</f>
        <v>0</v>
      </c>
      <c r="V165" s="237"/>
      <c r="W165" s="238"/>
      <c r="X165" s="238"/>
      <c r="Y165" s="238"/>
      <c r="Z165" s="238"/>
      <c r="AA165" s="238"/>
      <c r="AB165" s="238"/>
      <c r="AC165" s="238"/>
      <c r="AD165" s="238"/>
      <c r="AE165" s="238"/>
      <c r="AF165" s="238"/>
      <c r="AG165" s="239">
        <f t="shared" ref="AG165:AG167" si="82">G165/6</f>
        <v>0</v>
      </c>
      <c r="AH165" s="240"/>
      <c r="AI165" s="238"/>
      <c r="AJ165" s="238"/>
      <c r="AK165" s="238"/>
      <c r="AL165" s="238"/>
      <c r="AM165" s="238"/>
      <c r="AN165" s="238"/>
      <c r="AO165" s="238"/>
      <c r="AP165" s="238"/>
      <c r="AQ165" s="238"/>
      <c r="AR165" s="238"/>
      <c r="AS165" s="239">
        <f t="shared" ref="AS165:AS167" si="83">G165/6</f>
        <v>0</v>
      </c>
      <c r="AT165" s="240"/>
      <c r="AU165" s="238"/>
      <c r="AV165" s="238"/>
      <c r="AW165" s="238"/>
      <c r="AX165" s="238"/>
      <c r="AY165" s="238"/>
      <c r="AZ165" s="238"/>
      <c r="BA165" s="238"/>
      <c r="BB165" s="238"/>
      <c r="BC165" s="238"/>
      <c r="BD165" s="238"/>
      <c r="BE165" s="239">
        <f t="shared" ref="BE165:BE167" si="84">G165/6</f>
        <v>0</v>
      </c>
      <c r="BF165" s="240"/>
      <c r="BG165" s="238"/>
      <c r="BH165" s="238"/>
      <c r="BI165" s="238"/>
      <c r="BJ165" s="238"/>
      <c r="BK165" s="238"/>
      <c r="BL165" s="238"/>
      <c r="BM165" s="238"/>
      <c r="BN165" s="238"/>
      <c r="BO165" s="238"/>
      <c r="BP165" s="238"/>
      <c r="BQ165" s="239">
        <f t="shared" ref="BQ165:BQ167" si="85">G165/6</f>
        <v>0</v>
      </c>
      <c r="BR165" s="240"/>
      <c r="BS165" s="238"/>
      <c r="BT165" s="238"/>
      <c r="BU165" s="238"/>
      <c r="BV165" s="238"/>
      <c r="BW165" s="238"/>
      <c r="BX165" s="238"/>
      <c r="BY165" s="238"/>
      <c r="BZ165" s="238"/>
      <c r="CA165" s="238"/>
      <c r="CB165" s="238"/>
      <c r="CC165" s="239">
        <f t="shared" ref="CC165:CC167" si="86">G165-SUM(H165:CB165)</f>
        <v>0</v>
      </c>
      <c r="CD165" s="41"/>
      <c r="CH165" s="301"/>
    </row>
    <row r="166" spans="1:86" ht="30">
      <c r="A166" s="41"/>
      <c r="B166" s="75" t="s">
        <v>336</v>
      </c>
      <c r="C166" s="131" t="s">
        <v>337</v>
      </c>
      <c r="D166" s="132" t="s">
        <v>631</v>
      </c>
      <c r="E166" s="335">
        <v>500</v>
      </c>
      <c r="F166" s="289"/>
      <c r="G166" s="76">
        <f t="shared" si="73"/>
        <v>0</v>
      </c>
      <c r="H166" s="237"/>
      <c r="I166" s="239"/>
      <c r="J166" s="237"/>
      <c r="K166" s="238"/>
      <c r="L166" s="238"/>
      <c r="M166" s="238"/>
      <c r="N166" s="238"/>
      <c r="O166" s="238"/>
      <c r="P166" s="238"/>
      <c r="Q166" s="238"/>
      <c r="R166" s="238"/>
      <c r="S166" s="238"/>
      <c r="T166" s="238"/>
      <c r="U166" s="239">
        <f t="shared" si="81"/>
        <v>0</v>
      </c>
      <c r="V166" s="237"/>
      <c r="W166" s="238"/>
      <c r="X166" s="238"/>
      <c r="Y166" s="238"/>
      <c r="Z166" s="238"/>
      <c r="AA166" s="238"/>
      <c r="AB166" s="238"/>
      <c r="AC166" s="238"/>
      <c r="AD166" s="238"/>
      <c r="AE166" s="238"/>
      <c r="AF166" s="238"/>
      <c r="AG166" s="239">
        <f t="shared" si="82"/>
        <v>0</v>
      </c>
      <c r="AH166" s="240"/>
      <c r="AI166" s="238"/>
      <c r="AJ166" s="238"/>
      <c r="AK166" s="238"/>
      <c r="AL166" s="238"/>
      <c r="AM166" s="238"/>
      <c r="AN166" s="238"/>
      <c r="AO166" s="238"/>
      <c r="AP166" s="238"/>
      <c r="AQ166" s="238"/>
      <c r="AR166" s="238"/>
      <c r="AS166" s="239">
        <f t="shared" si="83"/>
        <v>0</v>
      </c>
      <c r="AT166" s="240"/>
      <c r="AU166" s="238"/>
      <c r="AV166" s="238"/>
      <c r="AW166" s="238"/>
      <c r="AX166" s="238"/>
      <c r="AY166" s="238"/>
      <c r="AZ166" s="238"/>
      <c r="BA166" s="238"/>
      <c r="BB166" s="238"/>
      <c r="BC166" s="238"/>
      <c r="BD166" s="238"/>
      <c r="BE166" s="239">
        <f t="shared" si="84"/>
        <v>0</v>
      </c>
      <c r="BF166" s="240"/>
      <c r="BG166" s="238"/>
      <c r="BH166" s="238"/>
      <c r="BI166" s="238"/>
      <c r="BJ166" s="238"/>
      <c r="BK166" s="238"/>
      <c r="BL166" s="238"/>
      <c r="BM166" s="238"/>
      <c r="BN166" s="238"/>
      <c r="BO166" s="238"/>
      <c r="BP166" s="238"/>
      <c r="BQ166" s="239">
        <f t="shared" si="85"/>
        <v>0</v>
      </c>
      <c r="BR166" s="240"/>
      <c r="BS166" s="238"/>
      <c r="BT166" s="238"/>
      <c r="BU166" s="238"/>
      <c r="BV166" s="238"/>
      <c r="BW166" s="238"/>
      <c r="BX166" s="238"/>
      <c r="BY166" s="238"/>
      <c r="BZ166" s="238"/>
      <c r="CA166" s="238"/>
      <c r="CB166" s="238"/>
      <c r="CC166" s="239">
        <f t="shared" si="86"/>
        <v>0</v>
      </c>
      <c r="CD166" s="41"/>
      <c r="CH166" s="301"/>
    </row>
    <row r="167" spans="1:86" ht="15">
      <c r="A167" s="41"/>
      <c r="B167" s="75" t="s">
        <v>338</v>
      </c>
      <c r="C167" s="131" t="s">
        <v>339</v>
      </c>
      <c r="D167" s="141" t="s">
        <v>243</v>
      </c>
      <c r="E167" s="335">
        <v>16</v>
      </c>
      <c r="F167" s="289"/>
      <c r="G167" s="288">
        <f t="shared" si="73"/>
        <v>0</v>
      </c>
      <c r="H167" s="237"/>
      <c r="I167" s="239"/>
      <c r="J167" s="237"/>
      <c r="K167" s="238"/>
      <c r="L167" s="238"/>
      <c r="M167" s="238"/>
      <c r="N167" s="238"/>
      <c r="O167" s="238"/>
      <c r="P167" s="238"/>
      <c r="Q167" s="238"/>
      <c r="R167" s="238"/>
      <c r="S167" s="238"/>
      <c r="T167" s="238"/>
      <c r="U167" s="239">
        <f t="shared" si="81"/>
        <v>0</v>
      </c>
      <c r="V167" s="237"/>
      <c r="W167" s="238"/>
      <c r="X167" s="238"/>
      <c r="Y167" s="238"/>
      <c r="Z167" s="238"/>
      <c r="AA167" s="238"/>
      <c r="AB167" s="238"/>
      <c r="AC167" s="238"/>
      <c r="AD167" s="238"/>
      <c r="AE167" s="238"/>
      <c r="AF167" s="238"/>
      <c r="AG167" s="239">
        <f t="shared" si="82"/>
        <v>0</v>
      </c>
      <c r="AH167" s="240"/>
      <c r="AI167" s="238"/>
      <c r="AJ167" s="238"/>
      <c r="AK167" s="238"/>
      <c r="AL167" s="238"/>
      <c r="AM167" s="238"/>
      <c r="AN167" s="238"/>
      <c r="AO167" s="238"/>
      <c r="AP167" s="238"/>
      <c r="AQ167" s="238"/>
      <c r="AR167" s="238"/>
      <c r="AS167" s="239">
        <f t="shared" si="83"/>
        <v>0</v>
      </c>
      <c r="AT167" s="240"/>
      <c r="AU167" s="238"/>
      <c r="AV167" s="238"/>
      <c r="AW167" s="238"/>
      <c r="AX167" s="238"/>
      <c r="AY167" s="238"/>
      <c r="AZ167" s="238"/>
      <c r="BA167" s="238"/>
      <c r="BB167" s="238"/>
      <c r="BC167" s="238"/>
      <c r="BD167" s="238"/>
      <c r="BE167" s="239">
        <f t="shared" si="84"/>
        <v>0</v>
      </c>
      <c r="BF167" s="240"/>
      <c r="BG167" s="238"/>
      <c r="BH167" s="238"/>
      <c r="BI167" s="238"/>
      <c r="BJ167" s="238"/>
      <c r="BK167" s="238"/>
      <c r="BL167" s="238"/>
      <c r="BM167" s="238"/>
      <c r="BN167" s="238"/>
      <c r="BO167" s="238"/>
      <c r="BP167" s="238"/>
      <c r="BQ167" s="239">
        <f t="shared" si="85"/>
        <v>0</v>
      </c>
      <c r="BR167" s="240"/>
      <c r="BS167" s="238"/>
      <c r="BT167" s="238"/>
      <c r="BU167" s="238"/>
      <c r="BV167" s="238"/>
      <c r="BW167" s="238"/>
      <c r="BX167" s="238"/>
      <c r="BY167" s="238"/>
      <c r="BZ167" s="238"/>
      <c r="CA167" s="238"/>
      <c r="CB167" s="238"/>
      <c r="CC167" s="239">
        <f t="shared" si="86"/>
        <v>0</v>
      </c>
      <c r="CD167" s="41"/>
    </row>
    <row r="168" spans="1:86" ht="15">
      <c r="A168" s="41"/>
      <c r="B168" s="123" t="s">
        <v>340</v>
      </c>
      <c r="C168" s="124" t="s">
        <v>341</v>
      </c>
      <c r="D168" s="125"/>
      <c r="E168" s="328"/>
      <c r="F168" s="260"/>
      <c r="G168" s="126">
        <f>SUM(G169:G170)</f>
        <v>0</v>
      </c>
      <c r="H168" s="127">
        <f>SUM(H169:H170)</f>
        <v>0</v>
      </c>
      <c r="I168" s="128">
        <f t="shared" ref="I168:BT168" si="87">SUM(I169:I170)</f>
        <v>0</v>
      </c>
      <c r="J168" s="127">
        <f t="shared" si="87"/>
        <v>0</v>
      </c>
      <c r="K168" s="129">
        <f t="shared" si="87"/>
        <v>0</v>
      </c>
      <c r="L168" s="129">
        <f t="shared" si="87"/>
        <v>0</v>
      </c>
      <c r="M168" s="129">
        <f t="shared" si="87"/>
        <v>0</v>
      </c>
      <c r="N168" s="129">
        <f t="shared" si="87"/>
        <v>0</v>
      </c>
      <c r="O168" s="129">
        <f t="shared" si="87"/>
        <v>0</v>
      </c>
      <c r="P168" s="129">
        <f t="shared" si="87"/>
        <v>0</v>
      </c>
      <c r="Q168" s="129">
        <f t="shared" si="87"/>
        <v>0</v>
      </c>
      <c r="R168" s="129">
        <f t="shared" si="87"/>
        <v>0</v>
      </c>
      <c r="S168" s="129">
        <f t="shared" si="87"/>
        <v>0</v>
      </c>
      <c r="T168" s="129">
        <f t="shared" si="87"/>
        <v>0</v>
      </c>
      <c r="U168" s="128">
        <f t="shared" si="87"/>
        <v>0</v>
      </c>
      <c r="V168" s="127">
        <f t="shared" si="87"/>
        <v>0</v>
      </c>
      <c r="W168" s="129">
        <f t="shared" si="87"/>
        <v>0</v>
      </c>
      <c r="X168" s="129">
        <f t="shared" si="87"/>
        <v>0</v>
      </c>
      <c r="Y168" s="129">
        <f t="shared" si="87"/>
        <v>0</v>
      </c>
      <c r="Z168" s="129">
        <f t="shared" si="87"/>
        <v>0</v>
      </c>
      <c r="AA168" s="129">
        <f t="shared" si="87"/>
        <v>0</v>
      </c>
      <c r="AB168" s="129">
        <f t="shared" si="87"/>
        <v>0</v>
      </c>
      <c r="AC168" s="129">
        <f t="shared" si="87"/>
        <v>0</v>
      </c>
      <c r="AD168" s="129">
        <f t="shared" si="87"/>
        <v>0</v>
      </c>
      <c r="AE168" s="129">
        <f t="shared" si="87"/>
        <v>0</v>
      </c>
      <c r="AF168" s="129">
        <f t="shared" si="87"/>
        <v>0</v>
      </c>
      <c r="AG168" s="128">
        <f t="shared" si="87"/>
        <v>0</v>
      </c>
      <c r="AH168" s="130">
        <f t="shared" si="87"/>
        <v>0</v>
      </c>
      <c r="AI168" s="129">
        <f t="shared" si="87"/>
        <v>0</v>
      </c>
      <c r="AJ168" s="129">
        <f t="shared" si="87"/>
        <v>0</v>
      </c>
      <c r="AK168" s="129">
        <f t="shared" si="87"/>
        <v>0</v>
      </c>
      <c r="AL168" s="129">
        <f t="shared" si="87"/>
        <v>0</v>
      </c>
      <c r="AM168" s="129">
        <f t="shared" si="87"/>
        <v>0</v>
      </c>
      <c r="AN168" s="129">
        <f t="shared" si="87"/>
        <v>0</v>
      </c>
      <c r="AO168" s="129">
        <f t="shared" si="87"/>
        <v>0</v>
      </c>
      <c r="AP168" s="129">
        <f t="shared" si="87"/>
        <v>0</v>
      </c>
      <c r="AQ168" s="129">
        <f t="shared" si="87"/>
        <v>0</v>
      </c>
      <c r="AR168" s="129">
        <f t="shared" si="87"/>
        <v>0</v>
      </c>
      <c r="AS168" s="128">
        <f t="shared" si="87"/>
        <v>0</v>
      </c>
      <c r="AT168" s="130">
        <f t="shared" si="87"/>
        <v>0</v>
      </c>
      <c r="AU168" s="129">
        <f t="shared" si="87"/>
        <v>0</v>
      </c>
      <c r="AV168" s="129">
        <f t="shared" si="87"/>
        <v>0</v>
      </c>
      <c r="AW168" s="129">
        <f t="shared" si="87"/>
        <v>0</v>
      </c>
      <c r="AX168" s="129">
        <f t="shared" si="87"/>
        <v>0</v>
      </c>
      <c r="AY168" s="129">
        <f t="shared" si="87"/>
        <v>0</v>
      </c>
      <c r="AZ168" s="129">
        <f t="shared" si="87"/>
        <v>0</v>
      </c>
      <c r="BA168" s="129">
        <f t="shared" si="87"/>
        <v>0</v>
      </c>
      <c r="BB168" s="129">
        <f t="shared" si="87"/>
        <v>0</v>
      </c>
      <c r="BC168" s="129">
        <f t="shared" si="87"/>
        <v>0</v>
      </c>
      <c r="BD168" s="129">
        <f t="shared" si="87"/>
        <v>0</v>
      </c>
      <c r="BE168" s="128">
        <f t="shared" si="87"/>
        <v>0</v>
      </c>
      <c r="BF168" s="130">
        <f t="shared" si="87"/>
        <v>0</v>
      </c>
      <c r="BG168" s="129">
        <f t="shared" si="87"/>
        <v>0</v>
      </c>
      <c r="BH168" s="129">
        <f t="shared" si="87"/>
        <v>0</v>
      </c>
      <c r="BI168" s="129">
        <f t="shared" si="87"/>
        <v>0</v>
      </c>
      <c r="BJ168" s="129">
        <f t="shared" si="87"/>
        <v>0</v>
      </c>
      <c r="BK168" s="129">
        <f t="shared" si="87"/>
        <v>0</v>
      </c>
      <c r="BL168" s="129">
        <f t="shared" si="87"/>
        <v>0</v>
      </c>
      <c r="BM168" s="129">
        <f t="shared" si="87"/>
        <v>0</v>
      </c>
      <c r="BN168" s="129">
        <f t="shared" si="87"/>
        <v>0</v>
      </c>
      <c r="BO168" s="129">
        <f t="shared" si="87"/>
        <v>0</v>
      </c>
      <c r="BP168" s="129">
        <f t="shared" si="87"/>
        <v>0</v>
      </c>
      <c r="BQ168" s="128">
        <f t="shared" si="87"/>
        <v>0</v>
      </c>
      <c r="BR168" s="130">
        <f t="shared" si="87"/>
        <v>0</v>
      </c>
      <c r="BS168" s="129">
        <f t="shared" si="87"/>
        <v>0</v>
      </c>
      <c r="BT168" s="129">
        <f t="shared" si="87"/>
        <v>0</v>
      </c>
      <c r="BU168" s="129">
        <f t="shared" ref="BU168:CC168" si="88">SUM(BU169:BU170)</f>
        <v>0</v>
      </c>
      <c r="BV168" s="129">
        <f t="shared" si="88"/>
        <v>0</v>
      </c>
      <c r="BW168" s="129">
        <f t="shared" si="88"/>
        <v>0</v>
      </c>
      <c r="BX168" s="129">
        <f t="shared" si="88"/>
        <v>0</v>
      </c>
      <c r="BY168" s="129">
        <f t="shared" si="88"/>
        <v>0</v>
      </c>
      <c r="BZ168" s="129">
        <f t="shared" si="88"/>
        <v>0</v>
      </c>
      <c r="CA168" s="129">
        <f t="shared" si="88"/>
        <v>0</v>
      </c>
      <c r="CB168" s="129">
        <f t="shared" si="88"/>
        <v>0</v>
      </c>
      <c r="CC168" s="128">
        <f t="shared" si="88"/>
        <v>0</v>
      </c>
      <c r="CD168" s="41" t="s">
        <v>54</v>
      </c>
    </row>
    <row r="169" spans="1:86" ht="15">
      <c r="A169" s="41"/>
      <c r="B169" s="75" t="s">
        <v>342</v>
      </c>
      <c r="C169" s="131" t="s">
        <v>343</v>
      </c>
      <c r="D169" s="132" t="s">
        <v>92</v>
      </c>
      <c r="E169" s="266">
        <v>1</v>
      </c>
      <c r="F169" s="223"/>
      <c r="G169" s="76">
        <f>+E169*F169</f>
        <v>0</v>
      </c>
      <c r="H169" s="237"/>
      <c r="I169" s="239"/>
      <c r="J169" s="237"/>
      <c r="K169" s="238"/>
      <c r="L169" s="238"/>
      <c r="M169" s="238"/>
      <c r="N169" s="238"/>
      <c r="O169" s="238"/>
      <c r="P169" s="238"/>
      <c r="Q169" s="238"/>
      <c r="R169" s="238"/>
      <c r="S169" s="238"/>
      <c r="T169" s="238"/>
      <c r="U169" s="239">
        <f>G169/2.5</f>
        <v>0</v>
      </c>
      <c r="V169" s="237"/>
      <c r="W169" s="238"/>
      <c r="X169" s="238"/>
      <c r="Y169" s="238"/>
      <c r="Z169" s="238"/>
      <c r="AA169" s="238"/>
      <c r="AB169" s="238"/>
      <c r="AC169" s="238"/>
      <c r="AD169" s="238"/>
      <c r="AE169" s="238"/>
      <c r="AF169" s="238"/>
      <c r="AG169" s="239">
        <f>G169/2.5</f>
        <v>0</v>
      </c>
      <c r="AH169" s="240"/>
      <c r="AI169" s="238"/>
      <c r="AJ169" s="238"/>
      <c r="AK169" s="238"/>
      <c r="AL169" s="238"/>
      <c r="AM169" s="238">
        <f>G169-SUM(J169:AL169)</f>
        <v>0</v>
      </c>
      <c r="AN169" s="238"/>
      <c r="AO169" s="238"/>
      <c r="AP169" s="238"/>
      <c r="AQ169" s="238"/>
      <c r="AR169" s="238"/>
      <c r="AS169" s="239"/>
      <c r="AT169" s="240"/>
      <c r="AU169" s="238"/>
      <c r="AV169" s="238"/>
      <c r="AW169" s="238"/>
      <c r="AX169" s="238"/>
      <c r="AY169" s="238"/>
      <c r="AZ169" s="238"/>
      <c r="BA169" s="238"/>
      <c r="BB169" s="238"/>
      <c r="BC169" s="238"/>
      <c r="BD169" s="238"/>
      <c r="BE169" s="239"/>
      <c r="BF169" s="240"/>
      <c r="BG169" s="238"/>
      <c r="BH169" s="238"/>
      <c r="BI169" s="238"/>
      <c r="BJ169" s="238"/>
      <c r="BK169" s="238"/>
      <c r="BL169" s="238"/>
      <c r="BM169" s="238"/>
      <c r="BN169" s="238"/>
      <c r="BO169" s="238"/>
      <c r="BP169" s="238"/>
      <c r="BQ169" s="239"/>
      <c r="BR169" s="240"/>
      <c r="BS169" s="238"/>
      <c r="BT169" s="238"/>
      <c r="BU169" s="238"/>
      <c r="BV169" s="238"/>
      <c r="BW169" s="238"/>
      <c r="BX169" s="238"/>
      <c r="BY169" s="238"/>
      <c r="BZ169" s="238"/>
      <c r="CA169" s="238"/>
      <c r="CB169" s="238"/>
      <c r="CC169" s="239">
        <f>G169-SUM(J169:CB169)</f>
        <v>0</v>
      </c>
      <c r="CD169" s="41" t="s">
        <v>54</v>
      </c>
    </row>
    <row r="170" spans="1:86" ht="15">
      <c r="A170" s="150"/>
      <c r="B170" s="143" t="s">
        <v>344</v>
      </c>
      <c r="C170" s="144" t="s">
        <v>345</v>
      </c>
      <c r="D170" s="141" t="s">
        <v>64</v>
      </c>
      <c r="E170" s="266">
        <v>72</v>
      </c>
      <c r="F170" s="231"/>
      <c r="G170" s="76">
        <f t="shared" ref="G170" si="89">+SUM(H170:CC170)</f>
        <v>0</v>
      </c>
      <c r="H170" s="237"/>
      <c r="I170" s="239"/>
      <c r="J170" s="226"/>
      <c r="K170" s="227"/>
      <c r="L170" s="227"/>
      <c r="M170" s="227"/>
      <c r="N170" s="227"/>
      <c r="O170" s="227"/>
      <c r="P170" s="227"/>
      <c r="Q170" s="227"/>
      <c r="R170" s="227"/>
      <c r="S170" s="227"/>
      <c r="T170" s="227"/>
      <c r="U170" s="225"/>
      <c r="V170" s="226"/>
      <c r="W170" s="227"/>
      <c r="X170" s="227"/>
      <c r="Y170" s="227"/>
      <c r="Z170" s="227"/>
      <c r="AA170" s="227"/>
      <c r="AB170" s="227"/>
      <c r="AC170" s="227"/>
      <c r="AD170" s="227"/>
      <c r="AE170" s="227"/>
      <c r="AF170" s="227"/>
      <c r="AG170" s="225"/>
      <c r="AH170" s="228"/>
      <c r="AI170" s="227"/>
      <c r="AJ170" s="227"/>
      <c r="AK170" s="227"/>
      <c r="AL170" s="227"/>
      <c r="AM170" s="227"/>
      <c r="AN170" s="227"/>
      <c r="AO170" s="227"/>
      <c r="AP170" s="227"/>
      <c r="AQ170" s="227"/>
      <c r="AR170" s="227"/>
      <c r="AS170" s="225"/>
      <c r="AT170" s="228"/>
      <c r="AU170" s="227"/>
      <c r="AV170" s="227"/>
      <c r="AW170" s="227"/>
      <c r="AX170" s="227"/>
      <c r="AY170" s="227"/>
      <c r="AZ170" s="227"/>
      <c r="BA170" s="227"/>
      <c r="BB170" s="227"/>
      <c r="BC170" s="227"/>
      <c r="BD170" s="227"/>
      <c r="BE170" s="225"/>
      <c r="BF170" s="228"/>
      <c r="BG170" s="227"/>
      <c r="BH170" s="227"/>
      <c r="BI170" s="227"/>
      <c r="BJ170" s="227"/>
      <c r="BK170" s="227"/>
      <c r="BL170" s="227"/>
      <c r="BM170" s="227"/>
      <c r="BN170" s="227"/>
      <c r="BO170" s="227"/>
      <c r="BP170" s="227"/>
      <c r="BQ170" s="225"/>
      <c r="BR170" s="228"/>
      <c r="BS170" s="227"/>
      <c r="BT170" s="227"/>
      <c r="BU170" s="227"/>
      <c r="BV170" s="227"/>
      <c r="BW170" s="227"/>
      <c r="BX170" s="227"/>
      <c r="BY170" s="227"/>
      <c r="BZ170" s="227"/>
      <c r="CA170" s="227"/>
      <c r="CB170" s="227"/>
      <c r="CC170" s="225"/>
      <c r="CD170" s="41" t="s">
        <v>54</v>
      </c>
    </row>
    <row r="171" spans="1:86" ht="15">
      <c r="A171" s="41"/>
      <c r="B171" s="123" t="s">
        <v>346</v>
      </c>
      <c r="C171" s="124" t="s">
        <v>347</v>
      </c>
      <c r="D171" s="125"/>
      <c r="E171" s="328"/>
      <c r="F171" s="260"/>
      <c r="G171" s="126">
        <f>G172</f>
        <v>0</v>
      </c>
      <c r="H171" s="127">
        <f>H172</f>
        <v>0</v>
      </c>
      <c r="I171" s="128">
        <f t="shared" ref="I171:BT171" si="90">I172</f>
        <v>0</v>
      </c>
      <c r="J171" s="127">
        <f t="shared" si="90"/>
        <v>0</v>
      </c>
      <c r="K171" s="129">
        <f t="shared" si="90"/>
        <v>0</v>
      </c>
      <c r="L171" s="129">
        <f t="shared" si="90"/>
        <v>0</v>
      </c>
      <c r="M171" s="129">
        <f t="shared" si="90"/>
        <v>0</v>
      </c>
      <c r="N171" s="129">
        <f t="shared" si="90"/>
        <v>0</v>
      </c>
      <c r="O171" s="129">
        <f t="shared" si="90"/>
        <v>0</v>
      </c>
      <c r="P171" s="129">
        <f t="shared" si="90"/>
        <v>0</v>
      </c>
      <c r="Q171" s="129">
        <f t="shared" si="90"/>
        <v>0</v>
      </c>
      <c r="R171" s="129">
        <f t="shared" si="90"/>
        <v>0</v>
      </c>
      <c r="S171" s="129">
        <f t="shared" si="90"/>
        <v>0</v>
      </c>
      <c r="T171" s="129">
        <f t="shared" si="90"/>
        <v>0</v>
      </c>
      <c r="U171" s="128">
        <f t="shared" si="90"/>
        <v>0</v>
      </c>
      <c r="V171" s="127">
        <f t="shared" si="90"/>
        <v>0</v>
      </c>
      <c r="W171" s="129">
        <f t="shared" si="90"/>
        <v>0</v>
      </c>
      <c r="X171" s="129">
        <f t="shared" si="90"/>
        <v>0</v>
      </c>
      <c r="Y171" s="129">
        <f t="shared" si="90"/>
        <v>0</v>
      </c>
      <c r="Z171" s="129">
        <f t="shared" si="90"/>
        <v>0</v>
      </c>
      <c r="AA171" s="129">
        <f t="shared" si="90"/>
        <v>0</v>
      </c>
      <c r="AB171" s="129">
        <f t="shared" si="90"/>
        <v>0</v>
      </c>
      <c r="AC171" s="129">
        <f t="shared" si="90"/>
        <v>0</v>
      </c>
      <c r="AD171" s="129">
        <f t="shared" si="90"/>
        <v>0</v>
      </c>
      <c r="AE171" s="129">
        <f t="shared" si="90"/>
        <v>0</v>
      </c>
      <c r="AF171" s="129">
        <f t="shared" si="90"/>
        <v>0</v>
      </c>
      <c r="AG171" s="128">
        <f t="shared" si="90"/>
        <v>0</v>
      </c>
      <c r="AH171" s="130">
        <f t="shared" si="90"/>
        <v>0</v>
      </c>
      <c r="AI171" s="129">
        <f t="shared" si="90"/>
        <v>0</v>
      </c>
      <c r="AJ171" s="129">
        <f t="shared" si="90"/>
        <v>0</v>
      </c>
      <c r="AK171" s="129">
        <f t="shared" si="90"/>
        <v>0</v>
      </c>
      <c r="AL171" s="129">
        <f t="shared" si="90"/>
        <v>0</v>
      </c>
      <c r="AM171" s="129">
        <f t="shared" si="90"/>
        <v>0</v>
      </c>
      <c r="AN171" s="129">
        <f t="shared" si="90"/>
        <v>0</v>
      </c>
      <c r="AO171" s="129">
        <f t="shared" si="90"/>
        <v>0</v>
      </c>
      <c r="AP171" s="129">
        <f t="shared" si="90"/>
        <v>0</v>
      </c>
      <c r="AQ171" s="129">
        <f t="shared" si="90"/>
        <v>0</v>
      </c>
      <c r="AR171" s="129">
        <f t="shared" si="90"/>
        <v>0</v>
      </c>
      <c r="AS171" s="128">
        <f t="shared" si="90"/>
        <v>0</v>
      </c>
      <c r="AT171" s="130">
        <f t="shared" si="90"/>
        <v>0</v>
      </c>
      <c r="AU171" s="129">
        <f t="shared" si="90"/>
        <v>0</v>
      </c>
      <c r="AV171" s="129">
        <f t="shared" si="90"/>
        <v>0</v>
      </c>
      <c r="AW171" s="129">
        <f t="shared" si="90"/>
        <v>0</v>
      </c>
      <c r="AX171" s="129">
        <f t="shared" si="90"/>
        <v>0</v>
      </c>
      <c r="AY171" s="129">
        <f t="shared" si="90"/>
        <v>0</v>
      </c>
      <c r="AZ171" s="129">
        <f t="shared" si="90"/>
        <v>0</v>
      </c>
      <c r="BA171" s="129">
        <f t="shared" si="90"/>
        <v>0</v>
      </c>
      <c r="BB171" s="129">
        <f t="shared" si="90"/>
        <v>0</v>
      </c>
      <c r="BC171" s="129">
        <f t="shared" si="90"/>
        <v>0</v>
      </c>
      <c r="BD171" s="129">
        <f t="shared" si="90"/>
        <v>0</v>
      </c>
      <c r="BE171" s="128">
        <f t="shared" si="90"/>
        <v>0</v>
      </c>
      <c r="BF171" s="130">
        <f t="shared" si="90"/>
        <v>0</v>
      </c>
      <c r="BG171" s="129">
        <f t="shared" si="90"/>
        <v>0</v>
      </c>
      <c r="BH171" s="129">
        <f t="shared" si="90"/>
        <v>0</v>
      </c>
      <c r="BI171" s="129">
        <f t="shared" si="90"/>
        <v>0</v>
      </c>
      <c r="BJ171" s="129">
        <f t="shared" si="90"/>
        <v>0</v>
      </c>
      <c r="BK171" s="129">
        <f t="shared" si="90"/>
        <v>0</v>
      </c>
      <c r="BL171" s="129">
        <f t="shared" si="90"/>
        <v>0</v>
      </c>
      <c r="BM171" s="129">
        <f t="shared" si="90"/>
        <v>0</v>
      </c>
      <c r="BN171" s="129">
        <f t="shared" si="90"/>
        <v>0</v>
      </c>
      <c r="BO171" s="129">
        <f t="shared" si="90"/>
        <v>0</v>
      </c>
      <c r="BP171" s="129">
        <f t="shared" si="90"/>
        <v>0</v>
      </c>
      <c r="BQ171" s="128">
        <f t="shared" si="90"/>
        <v>0</v>
      </c>
      <c r="BR171" s="130">
        <f t="shared" si="90"/>
        <v>0</v>
      </c>
      <c r="BS171" s="129">
        <f t="shared" si="90"/>
        <v>0</v>
      </c>
      <c r="BT171" s="129">
        <f t="shared" si="90"/>
        <v>0</v>
      </c>
      <c r="BU171" s="129">
        <f t="shared" ref="BU171:CC171" si="91">BU172</f>
        <v>0</v>
      </c>
      <c r="BV171" s="129">
        <f t="shared" si="91"/>
        <v>0</v>
      </c>
      <c r="BW171" s="129">
        <f t="shared" si="91"/>
        <v>0</v>
      </c>
      <c r="BX171" s="129">
        <f t="shared" si="91"/>
        <v>0</v>
      </c>
      <c r="BY171" s="129">
        <f t="shared" si="91"/>
        <v>0</v>
      </c>
      <c r="BZ171" s="129">
        <f t="shared" si="91"/>
        <v>0</v>
      </c>
      <c r="CA171" s="129">
        <f t="shared" si="91"/>
        <v>0</v>
      </c>
      <c r="CB171" s="129">
        <f t="shared" si="91"/>
        <v>0</v>
      </c>
      <c r="CC171" s="128">
        <f t="shared" si="91"/>
        <v>0</v>
      </c>
      <c r="CD171" s="41" t="s">
        <v>54</v>
      </c>
    </row>
    <row r="172" spans="1:86" ht="15">
      <c r="A172" s="150"/>
      <c r="B172" s="143" t="s">
        <v>348</v>
      </c>
      <c r="C172" s="144" t="s">
        <v>347</v>
      </c>
      <c r="D172" s="141" t="s">
        <v>64</v>
      </c>
      <c r="E172" s="266">
        <v>72</v>
      </c>
      <c r="F172" s="231"/>
      <c r="G172" s="76">
        <f>+SUM(H172:CC172)</f>
        <v>0</v>
      </c>
      <c r="H172" s="237"/>
      <c r="I172" s="239"/>
      <c r="J172" s="226"/>
      <c r="K172" s="227"/>
      <c r="L172" s="227"/>
      <c r="M172" s="227"/>
      <c r="N172" s="227"/>
      <c r="O172" s="227"/>
      <c r="P172" s="227"/>
      <c r="Q172" s="227"/>
      <c r="R172" s="227"/>
      <c r="S172" s="227"/>
      <c r="T172" s="227"/>
      <c r="U172" s="225"/>
      <c r="V172" s="226"/>
      <c r="W172" s="227"/>
      <c r="X172" s="227"/>
      <c r="Y172" s="227"/>
      <c r="Z172" s="227"/>
      <c r="AA172" s="227"/>
      <c r="AB172" s="227"/>
      <c r="AC172" s="227"/>
      <c r="AD172" s="227"/>
      <c r="AE172" s="227"/>
      <c r="AF172" s="227"/>
      <c r="AG172" s="225"/>
      <c r="AH172" s="228"/>
      <c r="AI172" s="227"/>
      <c r="AJ172" s="227"/>
      <c r="AK172" s="227"/>
      <c r="AL172" s="227"/>
      <c r="AM172" s="227"/>
      <c r="AN172" s="227"/>
      <c r="AO172" s="227"/>
      <c r="AP172" s="227"/>
      <c r="AQ172" s="227"/>
      <c r="AR172" s="227"/>
      <c r="AS172" s="225"/>
      <c r="AT172" s="228"/>
      <c r="AU172" s="227"/>
      <c r="AV172" s="227"/>
      <c r="AW172" s="227"/>
      <c r="AX172" s="227"/>
      <c r="AY172" s="227"/>
      <c r="AZ172" s="227"/>
      <c r="BA172" s="227"/>
      <c r="BB172" s="227"/>
      <c r="BC172" s="227"/>
      <c r="BD172" s="227"/>
      <c r="BE172" s="225"/>
      <c r="BF172" s="228"/>
      <c r="BG172" s="227"/>
      <c r="BH172" s="227"/>
      <c r="BI172" s="227"/>
      <c r="BJ172" s="227"/>
      <c r="BK172" s="227"/>
      <c r="BL172" s="227"/>
      <c r="BM172" s="227"/>
      <c r="BN172" s="227"/>
      <c r="BO172" s="227"/>
      <c r="BP172" s="227"/>
      <c r="BQ172" s="225"/>
      <c r="BR172" s="228"/>
      <c r="BS172" s="227"/>
      <c r="BT172" s="227"/>
      <c r="BU172" s="227"/>
      <c r="BV172" s="227"/>
      <c r="BW172" s="227"/>
      <c r="BX172" s="227"/>
      <c r="BY172" s="227"/>
      <c r="BZ172" s="227"/>
      <c r="CA172" s="227"/>
      <c r="CB172" s="227"/>
      <c r="CC172" s="225"/>
      <c r="CD172" s="41" t="s">
        <v>54</v>
      </c>
    </row>
    <row r="173" spans="1:86" ht="15">
      <c r="A173" s="41"/>
      <c r="B173" s="123" t="s">
        <v>349</v>
      </c>
      <c r="C173" s="124" t="s">
        <v>45</v>
      </c>
      <c r="D173" s="125"/>
      <c r="E173" s="328"/>
      <c r="F173" s="260"/>
      <c r="G173" s="126">
        <f t="shared" ref="G173:AL173" si="92">SUM(G174:G211)</f>
        <v>61316500</v>
      </c>
      <c r="H173" s="127">
        <f t="shared" si="92"/>
        <v>0</v>
      </c>
      <c r="I173" s="128">
        <f t="shared" si="92"/>
        <v>0</v>
      </c>
      <c r="J173" s="127">
        <f t="shared" si="92"/>
        <v>0</v>
      </c>
      <c r="K173" s="129">
        <f t="shared" si="92"/>
        <v>0</v>
      </c>
      <c r="L173" s="129">
        <f t="shared" si="92"/>
        <v>0</v>
      </c>
      <c r="M173" s="129">
        <f t="shared" si="92"/>
        <v>0</v>
      </c>
      <c r="N173" s="129">
        <f t="shared" si="92"/>
        <v>0</v>
      </c>
      <c r="O173" s="129">
        <f t="shared" si="92"/>
        <v>0</v>
      </c>
      <c r="P173" s="129">
        <f t="shared" si="92"/>
        <v>0</v>
      </c>
      <c r="Q173" s="129">
        <f t="shared" si="92"/>
        <v>0</v>
      </c>
      <c r="R173" s="129">
        <f t="shared" si="92"/>
        <v>0</v>
      </c>
      <c r="S173" s="129">
        <f t="shared" si="92"/>
        <v>0</v>
      </c>
      <c r="T173" s="129">
        <f t="shared" si="92"/>
        <v>0</v>
      </c>
      <c r="U173" s="128">
        <f t="shared" si="92"/>
        <v>10219416.67</v>
      </c>
      <c r="V173" s="127">
        <f t="shared" si="92"/>
        <v>0</v>
      </c>
      <c r="W173" s="129">
        <f t="shared" si="92"/>
        <v>0</v>
      </c>
      <c r="X173" s="129">
        <f t="shared" si="92"/>
        <v>0</v>
      </c>
      <c r="Y173" s="129">
        <f t="shared" si="92"/>
        <v>0</v>
      </c>
      <c r="Z173" s="129">
        <f t="shared" si="92"/>
        <v>0</v>
      </c>
      <c r="AA173" s="129">
        <f t="shared" si="92"/>
        <v>0</v>
      </c>
      <c r="AB173" s="129">
        <f t="shared" si="92"/>
        <v>0</v>
      </c>
      <c r="AC173" s="129">
        <f t="shared" si="92"/>
        <v>0</v>
      </c>
      <c r="AD173" s="129">
        <f t="shared" si="92"/>
        <v>0</v>
      </c>
      <c r="AE173" s="129">
        <f t="shared" si="92"/>
        <v>0</v>
      </c>
      <c r="AF173" s="129">
        <f t="shared" si="92"/>
        <v>0</v>
      </c>
      <c r="AG173" s="128">
        <f t="shared" si="92"/>
        <v>10219416.67</v>
      </c>
      <c r="AH173" s="130">
        <f t="shared" si="92"/>
        <v>0</v>
      </c>
      <c r="AI173" s="129">
        <f t="shared" si="92"/>
        <v>0</v>
      </c>
      <c r="AJ173" s="129">
        <f t="shared" si="92"/>
        <v>0</v>
      </c>
      <c r="AK173" s="129">
        <f t="shared" si="92"/>
        <v>0</v>
      </c>
      <c r="AL173" s="129">
        <f t="shared" si="92"/>
        <v>0</v>
      </c>
      <c r="AM173" s="129">
        <f t="shared" ref="AM173:BR173" si="93">SUM(AM174:AM211)</f>
        <v>0</v>
      </c>
      <c r="AN173" s="129">
        <f t="shared" si="93"/>
        <v>0</v>
      </c>
      <c r="AO173" s="129">
        <f t="shared" si="93"/>
        <v>0</v>
      </c>
      <c r="AP173" s="129">
        <f t="shared" si="93"/>
        <v>0</v>
      </c>
      <c r="AQ173" s="129">
        <f t="shared" si="93"/>
        <v>0</v>
      </c>
      <c r="AR173" s="129">
        <f t="shared" si="93"/>
        <v>0</v>
      </c>
      <c r="AS173" s="128">
        <f t="shared" si="93"/>
        <v>10219416.67</v>
      </c>
      <c r="AT173" s="130">
        <f t="shared" si="93"/>
        <v>0</v>
      </c>
      <c r="AU173" s="129">
        <f t="shared" si="93"/>
        <v>0</v>
      </c>
      <c r="AV173" s="129">
        <f t="shared" si="93"/>
        <v>0</v>
      </c>
      <c r="AW173" s="129">
        <f t="shared" si="93"/>
        <v>0</v>
      </c>
      <c r="AX173" s="129">
        <f t="shared" si="93"/>
        <v>0</v>
      </c>
      <c r="AY173" s="129">
        <f t="shared" si="93"/>
        <v>0</v>
      </c>
      <c r="AZ173" s="129">
        <f t="shared" si="93"/>
        <v>0</v>
      </c>
      <c r="BA173" s="129">
        <f t="shared" si="93"/>
        <v>0</v>
      </c>
      <c r="BB173" s="129">
        <f t="shared" si="93"/>
        <v>0</v>
      </c>
      <c r="BC173" s="129">
        <f t="shared" si="93"/>
        <v>0</v>
      </c>
      <c r="BD173" s="129">
        <f t="shared" si="93"/>
        <v>0</v>
      </c>
      <c r="BE173" s="128">
        <f t="shared" si="93"/>
        <v>10219416.67</v>
      </c>
      <c r="BF173" s="130">
        <f t="shared" si="93"/>
        <v>0</v>
      </c>
      <c r="BG173" s="129">
        <f t="shared" si="93"/>
        <v>0</v>
      </c>
      <c r="BH173" s="129">
        <f t="shared" si="93"/>
        <v>0</v>
      </c>
      <c r="BI173" s="129">
        <f t="shared" si="93"/>
        <v>0</v>
      </c>
      <c r="BJ173" s="129">
        <f t="shared" si="93"/>
        <v>0</v>
      </c>
      <c r="BK173" s="129">
        <f t="shared" si="93"/>
        <v>0</v>
      </c>
      <c r="BL173" s="129">
        <f t="shared" si="93"/>
        <v>0</v>
      </c>
      <c r="BM173" s="129">
        <f t="shared" si="93"/>
        <v>0</v>
      </c>
      <c r="BN173" s="129">
        <f t="shared" si="93"/>
        <v>0</v>
      </c>
      <c r="BO173" s="129">
        <f t="shared" si="93"/>
        <v>0</v>
      </c>
      <c r="BP173" s="129">
        <f t="shared" si="93"/>
        <v>0</v>
      </c>
      <c r="BQ173" s="128">
        <f t="shared" si="93"/>
        <v>10219416.67</v>
      </c>
      <c r="BR173" s="130">
        <f t="shared" si="93"/>
        <v>0</v>
      </c>
      <c r="BS173" s="129">
        <f t="shared" ref="BS173:CC173" si="94">SUM(BS174:BS211)</f>
        <v>0</v>
      </c>
      <c r="BT173" s="129">
        <f t="shared" si="94"/>
        <v>0</v>
      </c>
      <c r="BU173" s="129">
        <f t="shared" si="94"/>
        <v>0</v>
      </c>
      <c r="BV173" s="129">
        <f t="shared" si="94"/>
        <v>0</v>
      </c>
      <c r="BW173" s="129">
        <f t="shared" si="94"/>
        <v>0</v>
      </c>
      <c r="BX173" s="129">
        <f t="shared" si="94"/>
        <v>0</v>
      </c>
      <c r="BY173" s="129">
        <f t="shared" si="94"/>
        <v>0</v>
      </c>
      <c r="BZ173" s="129">
        <f t="shared" si="94"/>
        <v>0</v>
      </c>
      <c r="CA173" s="129">
        <f t="shared" si="94"/>
        <v>0</v>
      </c>
      <c r="CB173" s="129">
        <f t="shared" si="94"/>
        <v>0</v>
      </c>
      <c r="CC173" s="128">
        <f t="shared" si="94"/>
        <v>10219416.65</v>
      </c>
      <c r="CD173" s="41" t="s">
        <v>54</v>
      </c>
    </row>
    <row r="174" spans="1:86" ht="15">
      <c r="A174" s="150"/>
      <c r="B174" s="75" t="s">
        <v>350</v>
      </c>
      <c r="C174" s="145" t="str">
        <f>"Provisional Sum for the repair of Employer's Assets (" &amp; TEXT(F174,"### ###") &amp;")"</f>
        <v>Provisional Sum for the repair of Employer's Assets (6 000 000)</v>
      </c>
      <c r="D174" s="146" t="s">
        <v>351</v>
      </c>
      <c r="E174" s="336">
        <v>1</v>
      </c>
      <c r="F174" s="78">
        <v>6000000</v>
      </c>
      <c r="G174" s="76">
        <f t="shared" ref="G174:G197" si="95">+E174*F174</f>
        <v>6000000</v>
      </c>
      <c r="H174" s="241"/>
      <c r="I174" s="242"/>
      <c r="J174" s="237"/>
      <c r="K174" s="238"/>
      <c r="L174" s="238"/>
      <c r="M174" s="238"/>
      <c r="N174" s="238"/>
      <c r="O174" s="238"/>
      <c r="P174" s="238"/>
      <c r="Q174" s="238"/>
      <c r="R174" s="238"/>
      <c r="S174" s="238"/>
      <c r="T174" s="238"/>
      <c r="U174" s="239">
        <f t="shared" ref="U174" si="96">G174/6</f>
        <v>1000000</v>
      </c>
      <c r="V174" s="237"/>
      <c r="W174" s="238"/>
      <c r="X174" s="238"/>
      <c r="Y174" s="238"/>
      <c r="Z174" s="238"/>
      <c r="AA174" s="238"/>
      <c r="AB174" s="238"/>
      <c r="AC174" s="238"/>
      <c r="AD174" s="238"/>
      <c r="AE174" s="238"/>
      <c r="AF174" s="238"/>
      <c r="AG174" s="239">
        <f t="shared" ref="AG174" si="97">G174/6</f>
        <v>1000000</v>
      </c>
      <c r="AH174" s="240"/>
      <c r="AI174" s="238"/>
      <c r="AJ174" s="238"/>
      <c r="AK174" s="238"/>
      <c r="AL174" s="238"/>
      <c r="AM174" s="238"/>
      <c r="AN174" s="238"/>
      <c r="AO174" s="238"/>
      <c r="AP174" s="238"/>
      <c r="AQ174" s="238"/>
      <c r="AR174" s="238"/>
      <c r="AS174" s="239">
        <f t="shared" ref="AS174" si="98">G174/6</f>
        <v>1000000</v>
      </c>
      <c r="AT174" s="240"/>
      <c r="AU174" s="238"/>
      <c r="AV174" s="238"/>
      <c r="AW174" s="238"/>
      <c r="AX174" s="238"/>
      <c r="AY174" s="238"/>
      <c r="AZ174" s="238"/>
      <c r="BA174" s="238"/>
      <c r="BB174" s="238"/>
      <c r="BC174" s="238"/>
      <c r="BD174" s="238"/>
      <c r="BE174" s="239">
        <f t="shared" ref="BE174" si="99">G174/6</f>
        <v>1000000</v>
      </c>
      <c r="BF174" s="240"/>
      <c r="BG174" s="238"/>
      <c r="BH174" s="238"/>
      <c r="BI174" s="238"/>
      <c r="BJ174" s="238"/>
      <c r="BK174" s="238"/>
      <c r="BL174" s="238"/>
      <c r="BM174" s="238"/>
      <c r="BN174" s="238"/>
      <c r="BO174" s="238"/>
      <c r="BP174" s="238"/>
      <c r="BQ174" s="239">
        <f t="shared" ref="BQ174" si="100">G174/6</f>
        <v>1000000</v>
      </c>
      <c r="BR174" s="240"/>
      <c r="BS174" s="238"/>
      <c r="BT174" s="238"/>
      <c r="BU174" s="238"/>
      <c r="BV174" s="238"/>
      <c r="BW174" s="238"/>
      <c r="BX174" s="238"/>
      <c r="BY174" s="238"/>
      <c r="BZ174" s="238"/>
      <c r="CA174" s="238"/>
      <c r="CB174" s="238"/>
      <c r="CC174" s="239">
        <f t="shared" ref="CC174" si="101">G174-SUM(H174:CB174)</f>
        <v>1000000</v>
      </c>
      <c r="CD174" s="41" t="s">
        <v>54</v>
      </c>
    </row>
    <row r="175" spans="1:86" ht="15">
      <c r="A175" s="41"/>
      <c r="B175" s="147" t="s">
        <v>352</v>
      </c>
      <c r="C175" s="148" t="str">
        <f>"Provision for overhead charges + profit in respect to A-10001-a (" &amp; TEXT(F175,"###%") &amp; ")"</f>
        <v>Provision for overhead charges + profit in respect to A-10001-a (%)</v>
      </c>
      <c r="D175" s="149" t="s">
        <v>353</v>
      </c>
      <c r="E175" s="337">
        <f>+G174</f>
        <v>6000000</v>
      </c>
      <c r="F175" s="356"/>
      <c r="G175" s="76">
        <f>+E175*F175</f>
        <v>0</v>
      </c>
      <c r="H175" s="241"/>
      <c r="I175" s="242"/>
      <c r="J175" s="237"/>
      <c r="K175" s="238"/>
      <c r="L175" s="238"/>
      <c r="M175" s="238"/>
      <c r="N175" s="238"/>
      <c r="O175" s="238"/>
      <c r="P175" s="238"/>
      <c r="Q175" s="238"/>
      <c r="R175" s="238"/>
      <c r="S175" s="238"/>
      <c r="T175" s="238"/>
      <c r="U175" s="239">
        <f>G175/6</f>
        <v>0</v>
      </c>
      <c r="V175" s="237"/>
      <c r="W175" s="238"/>
      <c r="X175" s="238"/>
      <c r="Y175" s="238"/>
      <c r="Z175" s="238"/>
      <c r="AA175" s="238"/>
      <c r="AB175" s="238"/>
      <c r="AC175" s="238"/>
      <c r="AD175" s="238"/>
      <c r="AE175" s="238"/>
      <c r="AF175" s="238"/>
      <c r="AG175" s="239">
        <f>G175/6</f>
        <v>0</v>
      </c>
      <c r="AH175" s="240"/>
      <c r="AI175" s="238"/>
      <c r="AJ175" s="238"/>
      <c r="AK175" s="238"/>
      <c r="AL175" s="238"/>
      <c r="AM175" s="238"/>
      <c r="AN175" s="238"/>
      <c r="AO175" s="238"/>
      <c r="AP175" s="238"/>
      <c r="AQ175" s="238"/>
      <c r="AR175" s="238"/>
      <c r="AS175" s="239">
        <f>G175/6</f>
        <v>0</v>
      </c>
      <c r="AT175" s="240"/>
      <c r="AU175" s="238"/>
      <c r="AV175" s="238"/>
      <c r="AW175" s="238"/>
      <c r="AX175" s="238"/>
      <c r="AY175" s="238"/>
      <c r="AZ175" s="238"/>
      <c r="BA175" s="238"/>
      <c r="BB175" s="238"/>
      <c r="BC175" s="238"/>
      <c r="BD175" s="238"/>
      <c r="BE175" s="239">
        <f>G175/6</f>
        <v>0</v>
      </c>
      <c r="BF175" s="240"/>
      <c r="BG175" s="238"/>
      <c r="BH175" s="238"/>
      <c r="BI175" s="238"/>
      <c r="BJ175" s="238"/>
      <c r="BK175" s="238"/>
      <c r="BL175" s="238"/>
      <c r="BM175" s="238"/>
      <c r="BN175" s="238"/>
      <c r="BO175" s="238"/>
      <c r="BP175" s="238"/>
      <c r="BQ175" s="239">
        <f>G175/6</f>
        <v>0</v>
      </c>
      <c r="BR175" s="240"/>
      <c r="BS175" s="238"/>
      <c r="BT175" s="238"/>
      <c r="BU175" s="238"/>
      <c r="BV175" s="238"/>
      <c r="BW175" s="238"/>
      <c r="BX175" s="238"/>
      <c r="BY175" s="238"/>
      <c r="BZ175" s="238"/>
      <c r="CA175" s="238"/>
      <c r="CB175" s="238"/>
      <c r="CC175" s="239">
        <f>G175-SUM(H175:CB175)</f>
        <v>0</v>
      </c>
      <c r="CD175" s="41" t="s">
        <v>54</v>
      </c>
    </row>
    <row r="176" spans="1:86" ht="15">
      <c r="A176" s="150"/>
      <c r="B176" s="75" t="s">
        <v>354</v>
      </c>
      <c r="C176" s="145" t="str">
        <f>"Provisional Sum for the repair of Electrical and Mechanical Assets (" &amp; TEXT(F176,"# ### ###") &amp;")"</f>
        <v>Provisional Sum for the repair of Electrical and Mechanical Assets (1 350 000)</v>
      </c>
      <c r="D176" s="146" t="s">
        <v>351</v>
      </c>
      <c r="E176" s="336">
        <v>1</v>
      </c>
      <c r="F176" s="78">
        <v>1350000</v>
      </c>
      <c r="G176" s="76">
        <f t="shared" si="95"/>
        <v>1350000</v>
      </c>
      <c r="H176" s="241"/>
      <c r="I176" s="242"/>
      <c r="J176" s="237"/>
      <c r="K176" s="238"/>
      <c r="L176" s="238"/>
      <c r="M176" s="238"/>
      <c r="N176" s="238"/>
      <c r="O176" s="238"/>
      <c r="P176" s="238"/>
      <c r="Q176" s="238"/>
      <c r="R176" s="238"/>
      <c r="S176" s="238"/>
      <c r="T176" s="238"/>
      <c r="U176" s="239">
        <f t="shared" ref="U176" si="102">G176/6</f>
        <v>225000</v>
      </c>
      <c r="V176" s="237"/>
      <c r="W176" s="238"/>
      <c r="X176" s="238"/>
      <c r="Y176" s="238"/>
      <c r="Z176" s="238"/>
      <c r="AA176" s="238"/>
      <c r="AB176" s="238"/>
      <c r="AC176" s="238"/>
      <c r="AD176" s="238"/>
      <c r="AE176" s="238"/>
      <c r="AF176" s="238"/>
      <c r="AG176" s="239">
        <f t="shared" ref="AG176" si="103">G176/6</f>
        <v>225000</v>
      </c>
      <c r="AH176" s="240"/>
      <c r="AI176" s="238"/>
      <c r="AJ176" s="238"/>
      <c r="AK176" s="238"/>
      <c r="AL176" s="238"/>
      <c r="AM176" s="238"/>
      <c r="AN176" s="238"/>
      <c r="AO176" s="238"/>
      <c r="AP176" s="238"/>
      <c r="AQ176" s="238"/>
      <c r="AR176" s="238"/>
      <c r="AS176" s="239">
        <f t="shared" ref="AS176" si="104">G176/6</f>
        <v>225000</v>
      </c>
      <c r="AT176" s="240"/>
      <c r="AU176" s="238"/>
      <c r="AV176" s="238"/>
      <c r="AW176" s="238"/>
      <c r="AX176" s="238"/>
      <c r="AY176" s="238"/>
      <c r="AZ176" s="238"/>
      <c r="BA176" s="238"/>
      <c r="BB176" s="238"/>
      <c r="BC176" s="238"/>
      <c r="BD176" s="238"/>
      <c r="BE176" s="239">
        <f t="shared" ref="BE176" si="105">G176/6</f>
        <v>225000</v>
      </c>
      <c r="BF176" s="240"/>
      <c r="BG176" s="238"/>
      <c r="BH176" s="238"/>
      <c r="BI176" s="238"/>
      <c r="BJ176" s="238"/>
      <c r="BK176" s="238"/>
      <c r="BL176" s="238"/>
      <c r="BM176" s="238"/>
      <c r="BN176" s="238"/>
      <c r="BO176" s="238"/>
      <c r="BP176" s="238"/>
      <c r="BQ176" s="239">
        <f t="shared" ref="BQ176" si="106">G176/6</f>
        <v>225000</v>
      </c>
      <c r="BR176" s="240"/>
      <c r="BS176" s="238"/>
      <c r="BT176" s="238"/>
      <c r="BU176" s="238"/>
      <c r="BV176" s="238"/>
      <c r="BW176" s="238"/>
      <c r="BX176" s="238"/>
      <c r="BY176" s="238"/>
      <c r="BZ176" s="238"/>
      <c r="CA176" s="238"/>
      <c r="CB176" s="238"/>
      <c r="CC176" s="239">
        <f t="shared" ref="CC176" si="107">G176-SUM(H176:CB176)</f>
        <v>225000</v>
      </c>
      <c r="CD176" s="41" t="s">
        <v>54</v>
      </c>
    </row>
    <row r="177" spans="1:82" ht="15">
      <c r="A177" s="41"/>
      <c r="B177" s="147" t="s">
        <v>355</v>
      </c>
      <c r="C177" s="148" t="str">
        <f>"Provision for the overhead charges + profit in respect to A-10002-a (" &amp; TEXT(F177,"###%") &amp; ")"</f>
        <v>Provision for the overhead charges + profit in respect to A-10002-a (%)</v>
      </c>
      <c r="D177" s="149" t="s">
        <v>353</v>
      </c>
      <c r="E177" s="337">
        <f t="shared" ref="E177" si="108">+G176</f>
        <v>1350000</v>
      </c>
      <c r="F177" s="356"/>
      <c r="G177" s="76">
        <f>+E177*F177</f>
        <v>0</v>
      </c>
      <c r="H177" s="241"/>
      <c r="I177" s="242"/>
      <c r="J177" s="237"/>
      <c r="K177" s="238"/>
      <c r="L177" s="238"/>
      <c r="M177" s="238"/>
      <c r="N177" s="238"/>
      <c r="O177" s="238"/>
      <c r="P177" s="238"/>
      <c r="Q177" s="238"/>
      <c r="R177" s="238"/>
      <c r="S177" s="238"/>
      <c r="T177" s="238"/>
      <c r="U177" s="239">
        <f>G177/6</f>
        <v>0</v>
      </c>
      <c r="V177" s="237"/>
      <c r="W177" s="238"/>
      <c r="X177" s="238"/>
      <c r="Y177" s="238"/>
      <c r="Z177" s="238"/>
      <c r="AA177" s="238"/>
      <c r="AB177" s="238"/>
      <c r="AC177" s="238"/>
      <c r="AD177" s="238"/>
      <c r="AE177" s="238"/>
      <c r="AF177" s="238"/>
      <c r="AG177" s="239">
        <f>G177/6</f>
        <v>0</v>
      </c>
      <c r="AH177" s="240"/>
      <c r="AI177" s="238"/>
      <c r="AJ177" s="238"/>
      <c r="AK177" s="238"/>
      <c r="AL177" s="238"/>
      <c r="AM177" s="238"/>
      <c r="AN177" s="238"/>
      <c r="AO177" s="238"/>
      <c r="AP177" s="238"/>
      <c r="AQ177" s="238"/>
      <c r="AR177" s="238"/>
      <c r="AS177" s="239">
        <f>G177/6</f>
        <v>0</v>
      </c>
      <c r="AT177" s="240"/>
      <c r="AU177" s="238"/>
      <c r="AV177" s="238"/>
      <c r="AW177" s="238"/>
      <c r="AX177" s="238"/>
      <c r="AY177" s="238"/>
      <c r="AZ177" s="238"/>
      <c r="BA177" s="238"/>
      <c r="BB177" s="238"/>
      <c r="BC177" s="238"/>
      <c r="BD177" s="238"/>
      <c r="BE177" s="239">
        <f>G177/6</f>
        <v>0</v>
      </c>
      <c r="BF177" s="240"/>
      <c r="BG177" s="238"/>
      <c r="BH177" s="238"/>
      <c r="BI177" s="238"/>
      <c r="BJ177" s="238"/>
      <c r="BK177" s="238"/>
      <c r="BL177" s="238"/>
      <c r="BM177" s="238"/>
      <c r="BN177" s="238"/>
      <c r="BO177" s="238"/>
      <c r="BP177" s="238"/>
      <c r="BQ177" s="239">
        <f>G177/6</f>
        <v>0</v>
      </c>
      <c r="BR177" s="240"/>
      <c r="BS177" s="238"/>
      <c r="BT177" s="238"/>
      <c r="BU177" s="238"/>
      <c r="BV177" s="238"/>
      <c r="BW177" s="238"/>
      <c r="BX177" s="238"/>
      <c r="BY177" s="238"/>
      <c r="BZ177" s="238"/>
      <c r="CA177" s="238"/>
      <c r="CB177" s="238"/>
      <c r="CC177" s="239">
        <f>G177-SUM(H177:CB177)</f>
        <v>0</v>
      </c>
      <c r="CD177" s="41" t="s">
        <v>54</v>
      </c>
    </row>
    <row r="178" spans="1:82" ht="15">
      <c r="A178" s="150"/>
      <c r="B178" s="75" t="s">
        <v>356</v>
      </c>
      <c r="C178" s="145" t="str">
        <f>"Provisional Sum for the repair of Toll System Assets (" &amp; TEXT(F178,"### ###") &amp;")"</f>
        <v>Provisional Sum for the repair of Toll System Assets (450 000)</v>
      </c>
      <c r="D178" s="146" t="s">
        <v>351</v>
      </c>
      <c r="E178" s="336">
        <v>1</v>
      </c>
      <c r="F178" s="78">
        <v>450000</v>
      </c>
      <c r="G178" s="76">
        <f t="shared" si="95"/>
        <v>450000</v>
      </c>
      <c r="H178" s="241"/>
      <c r="I178" s="242"/>
      <c r="J178" s="237"/>
      <c r="K178" s="238"/>
      <c r="L178" s="238"/>
      <c r="M178" s="238"/>
      <c r="N178" s="238"/>
      <c r="O178" s="238"/>
      <c r="P178" s="238"/>
      <c r="Q178" s="238"/>
      <c r="R178" s="238"/>
      <c r="S178" s="238"/>
      <c r="T178" s="238"/>
      <c r="U178" s="239">
        <f t="shared" ref="U178" si="109">G178/6</f>
        <v>75000</v>
      </c>
      <c r="V178" s="237"/>
      <c r="W178" s="238"/>
      <c r="X178" s="238"/>
      <c r="Y178" s="238"/>
      <c r="Z178" s="238"/>
      <c r="AA178" s="238"/>
      <c r="AB178" s="238"/>
      <c r="AC178" s="238"/>
      <c r="AD178" s="238"/>
      <c r="AE178" s="238"/>
      <c r="AF178" s="238"/>
      <c r="AG178" s="239">
        <f t="shared" ref="AG178" si="110">G178/6</f>
        <v>75000</v>
      </c>
      <c r="AH178" s="240"/>
      <c r="AI178" s="238"/>
      <c r="AJ178" s="238"/>
      <c r="AK178" s="238"/>
      <c r="AL178" s="238"/>
      <c r="AM178" s="238"/>
      <c r="AN178" s="238"/>
      <c r="AO178" s="238"/>
      <c r="AP178" s="238"/>
      <c r="AQ178" s="238"/>
      <c r="AR178" s="238"/>
      <c r="AS178" s="239">
        <f t="shared" ref="AS178" si="111">G178/6</f>
        <v>75000</v>
      </c>
      <c r="AT178" s="240"/>
      <c r="AU178" s="238"/>
      <c r="AV178" s="238"/>
      <c r="AW178" s="238"/>
      <c r="AX178" s="238"/>
      <c r="AY178" s="238"/>
      <c r="AZ178" s="238"/>
      <c r="BA178" s="238"/>
      <c r="BB178" s="238"/>
      <c r="BC178" s="238"/>
      <c r="BD178" s="238"/>
      <c r="BE178" s="239">
        <f t="shared" ref="BE178" si="112">G178/6</f>
        <v>75000</v>
      </c>
      <c r="BF178" s="240"/>
      <c r="BG178" s="238"/>
      <c r="BH178" s="238"/>
      <c r="BI178" s="238"/>
      <c r="BJ178" s="238"/>
      <c r="BK178" s="238"/>
      <c r="BL178" s="238"/>
      <c r="BM178" s="238"/>
      <c r="BN178" s="238"/>
      <c r="BO178" s="238"/>
      <c r="BP178" s="238"/>
      <c r="BQ178" s="239">
        <f t="shared" ref="BQ178" si="113">G178/6</f>
        <v>75000</v>
      </c>
      <c r="BR178" s="240"/>
      <c r="BS178" s="238"/>
      <c r="BT178" s="238"/>
      <c r="BU178" s="238"/>
      <c r="BV178" s="238"/>
      <c r="BW178" s="238"/>
      <c r="BX178" s="238"/>
      <c r="BY178" s="238"/>
      <c r="BZ178" s="238"/>
      <c r="CA178" s="238"/>
      <c r="CB178" s="238"/>
      <c r="CC178" s="239">
        <f t="shared" ref="CC178" si="114">G178-SUM(H178:CB178)</f>
        <v>75000</v>
      </c>
      <c r="CD178" s="41" t="s">
        <v>54</v>
      </c>
    </row>
    <row r="179" spans="1:82" ht="15">
      <c r="A179" s="41"/>
      <c r="B179" s="147" t="s">
        <v>357</v>
      </c>
      <c r="C179" s="148" t="str">
        <f>"Provision for the overhead charges + profit in respect to A-10003-a (" &amp; TEXT(F179,"###%") &amp; ")"</f>
        <v>Provision for the overhead charges + profit in respect to A-10003-a (%)</v>
      </c>
      <c r="D179" s="149" t="s">
        <v>353</v>
      </c>
      <c r="E179" s="337">
        <f t="shared" ref="E179" si="115">+G178</f>
        <v>450000</v>
      </c>
      <c r="F179" s="356"/>
      <c r="G179" s="76">
        <f>+E179*F179</f>
        <v>0</v>
      </c>
      <c r="H179" s="241"/>
      <c r="I179" s="242"/>
      <c r="J179" s="237"/>
      <c r="K179" s="238"/>
      <c r="L179" s="238"/>
      <c r="M179" s="238"/>
      <c r="N179" s="238"/>
      <c r="O179" s="238"/>
      <c r="P179" s="238"/>
      <c r="Q179" s="238"/>
      <c r="R179" s="238"/>
      <c r="S179" s="238"/>
      <c r="T179" s="238"/>
      <c r="U179" s="239">
        <f>G179/6</f>
        <v>0</v>
      </c>
      <c r="V179" s="237"/>
      <c r="W179" s="238"/>
      <c r="X179" s="238"/>
      <c r="Y179" s="238"/>
      <c r="Z179" s="238"/>
      <c r="AA179" s="238"/>
      <c r="AB179" s="238"/>
      <c r="AC179" s="238"/>
      <c r="AD179" s="238"/>
      <c r="AE179" s="238"/>
      <c r="AF179" s="238"/>
      <c r="AG179" s="239">
        <f>G179/6</f>
        <v>0</v>
      </c>
      <c r="AH179" s="240"/>
      <c r="AI179" s="238"/>
      <c r="AJ179" s="238"/>
      <c r="AK179" s="238"/>
      <c r="AL179" s="238"/>
      <c r="AM179" s="238"/>
      <c r="AN179" s="238"/>
      <c r="AO179" s="238"/>
      <c r="AP179" s="238"/>
      <c r="AQ179" s="238"/>
      <c r="AR179" s="238"/>
      <c r="AS179" s="239">
        <f>G179/6</f>
        <v>0</v>
      </c>
      <c r="AT179" s="240"/>
      <c r="AU179" s="238"/>
      <c r="AV179" s="238"/>
      <c r="AW179" s="238"/>
      <c r="AX179" s="238"/>
      <c r="AY179" s="238"/>
      <c r="AZ179" s="238"/>
      <c r="BA179" s="238"/>
      <c r="BB179" s="238"/>
      <c r="BC179" s="238"/>
      <c r="BD179" s="238"/>
      <c r="BE179" s="239">
        <f>G179/6</f>
        <v>0</v>
      </c>
      <c r="BF179" s="240"/>
      <c r="BG179" s="238"/>
      <c r="BH179" s="238"/>
      <c r="BI179" s="238"/>
      <c r="BJ179" s="238"/>
      <c r="BK179" s="238"/>
      <c r="BL179" s="238"/>
      <c r="BM179" s="238"/>
      <c r="BN179" s="238"/>
      <c r="BO179" s="238"/>
      <c r="BP179" s="238"/>
      <c r="BQ179" s="239">
        <f>G179/6</f>
        <v>0</v>
      </c>
      <c r="BR179" s="240"/>
      <c r="BS179" s="238"/>
      <c r="BT179" s="238"/>
      <c r="BU179" s="238"/>
      <c r="BV179" s="238"/>
      <c r="BW179" s="238"/>
      <c r="BX179" s="238"/>
      <c r="BY179" s="238"/>
      <c r="BZ179" s="238"/>
      <c r="CA179" s="238"/>
      <c r="CB179" s="238"/>
      <c r="CC179" s="239">
        <f>G179-SUM(H179:CB179)</f>
        <v>0</v>
      </c>
      <c r="CD179" s="41" t="s">
        <v>54</v>
      </c>
    </row>
    <row r="180" spans="1:82" ht="26" customHeight="1">
      <c r="A180" s="150"/>
      <c r="B180" s="75" t="s">
        <v>358</v>
      </c>
      <c r="C180" s="145" t="str">
        <f>"Provisional Sum for Community Participation as described in project document (Volume 3 Book 1)(if triggered)  (" &amp; TEXT(F180,"### ###") &amp;")"</f>
        <v>Provisional Sum for Community Participation as described in project document (Volume 3 Book 1)(if triggered)  (90 000)</v>
      </c>
      <c r="D180" s="146" t="s">
        <v>351</v>
      </c>
      <c r="E180" s="336">
        <v>1</v>
      </c>
      <c r="F180" s="78">
        <v>90000</v>
      </c>
      <c r="G180" s="76">
        <f t="shared" si="95"/>
        <v>90000</v>
      </c>
      <c r="H180" s="241"/>
      <c r="I180" s="242"/>
      <c r="J180" s="237"/>
      <c r="K180" s="238"/>
      <c r="L180" s="238"/>
      <c r="M180" s="238"/>
      <c r="N180" s="238"/>
      <c r="O180" s="238"/>
      <c r="P180" s="238"/>
      <c r="Q180" s="238"/>
      <c r="R180" s="238"/>
      <c r="S180" s="238"/>
      <c r="T180" s="238"/>
      <c r="U180" s="239">
        <f t="shared" ref="U180" si="116">G180/6</f>
        <v>15000</v>
      </c>
      <c r="V180" s="237"/>
      <c r="W180" s="238"/>
      <c r="X180" s="238"/>
      <c r="Y180" s="238"/>
      <c r="Z180" s="238"/>
      <c r="AA180" s="238"/>
      <c r="AB180" s="238"/>
      <c r="AC180" s="238"/>
      <c r="AD180" s="238"/>
      <c r="AE180" s="238"/>
      <c r="AF180" s="238"/>
      <c r="AG180" s="239">
        <f t="shared" ref="AG180" si="117">G180/6</f>
        <v>15000</v>
      </c>
      <c r="AH180" s="240"/>
      <c r="AI180" s="238"/>
      <c r="AJ180" s="238"/>
      <c r="AK180" s="238"/>
      <c r="AL180" s="238"/>
      <c r="AM180" s="238"/>
      <c r="AN180" s="238"/>
      <c r="AO180" s="238"/>
      <c r="AP180" s="238"/>
      <c r="AQ180" s="238"/>
      <c r="AR180" s="238"/>
      <c r="AS180" s="239">
        <f t="shared" ref="AS180" si="118">G180/6</f>
        <v>15000</v>
      </c>
      <c r="AT180" s="240"/>
      <c r="AU180" s="238"/>
      <c r="AV180" s="238"/>
      <c r="AW180" s="238"/>
      <c r="AX180" s="238"/>
      <c r="AY180" s="238"/>
      <c r="AZ180" s="238"/>
      <c r="BA180" s="238"/>
      <c r="BB180" s="238"/>
      <c r="BC180" s="238"/>
      <c r="BD180" s="238"/>
      <c r="BE180" s="239">
        <f t="shared" ref="BE180" si="119">G180/6</f>
        <v>15000</v>
      </c>
      <c r="BF180" s="240"/>
      <c r="BG180" s="238"/>
      <c r="BH180" s="238"/>
      <c r="BI180" s="238"/>
      <c r="BJ180" s="238"/>
      <c r="BK180" s="238"/>
      <c r="BL180" s="238"/>
      <c r="BM180" s="238"/>
      <c r="BN180" s="238"/>
      <c r="BO180" s="238"/>
      <c r="BP180" s="238"/>
      <c r="BQ180" s="239">
        <f t="shared" ref="BQ180" si="120">G180/6</f>
        <v>15000</v>
      </c>
      <c r="BR180" s="240"/>
      <c r="BS180" s="238"/>
      <c r="BT180" s="238"/>
      <c r="BU180" s="238"/>
      <c r="BV180" s="238"/>
      <c r="BW180" s="238"/>
      <c r="BX180" s="238"/>
      <c r="BY180" s="238"/>
      <c r="BZ180" s="238"/>
      <c r="CA180" s="238"/>
      <c r="CB180" s="238"/>
      <c r="CC180" s="239">
        <f t="shared" ref="CC180" si="121">G180-SUM(H180:CB180)</f>
        <v>15000</v>
      </c>
      <c r="CD180" s="41" t="s">
        <v>54</v>
      </c>
    </row>
    <row r="181" spans="1:82" ht="15">
      <c r="A181" s="41"/>
      <c r="B181" s="147" t="s">
        <v>359</v>
      </c>
      <c r="C181" s="148" t="str">
        <f>"Provision for overhead charges + profit in respect to A-10004-a ("&amp; TEXT(F181,"###%") &amp; ") (if triggered) "</f>
        <v xml:space="preserve">Provision for overhead charges + profit in respect to A-10004-a (%) (if triggered) </v>
      </c>
      <c r="D181" s="149" t="s">
        <v>353</v>
      </c>
      <c r="E181" s="337">
        <f t="shared" ref="E181" si="122">+G180</f>
        <v>90000</v>
      </c>
      <c r="F181" s="356"/>
      <c r="G181" s="76">
        <f>+E181*F181</f>
        <v>0</v>
      </c>
      <c r="H181" s="241"/>
      <c r="I181" s="242"/>
      <c r="J181" s="237"/>
      <c r="K181" s="238"/>
      <c r="L181" s="238"/>
      <c r="M181" s="238"/>
      <c r="N181" s="238"/>
      <c r="O181" s="238"/>
      <c r="P181" s="238"/>
      <c r="Q181" s="238"/>
      <c r="R181" s="238"/>
      <c r="S181" s="238"/>
      <c r="T181" s="238"/>
      <c r="U181" s="239">
        <f>G181/6</f>
        <v>0</v>
      </c>
      <c r="V181" s="237"/>
      <c r="W181" s="238"/>
      <c r="X181" s="238"/>
      <c r="Y181" s="238"/>
      <c r="Z181" s="238"/>
      <c r="AA181" s="238"/>
      <c r="AB181" s="238"/>
      <c r="AC181" s="238"/>
      <c r="AD181" s="238"/>
      <c r="AE181" s="238"/>
      <c r="AF181" s="238"/>
      <c r="AG181" s="239">
        <f>G181/6</f>
        <v>0</v>
      </c>
      <c r="AH181" s="240"/>
      <c r="AI181" s="238"/>
      <c r="AJ181" s="238"/>
      <c r="AK181" s="238"/>
      <c r="AL181" s="238"/>
      <c r="AM181" s="238"/>
      <c r="AN181" s="238"/>
      <c r="AO181" s="238"/>
      <c r="AP181" s="238"/>
      <c r="AQ181" s="238"/>
      <c r="AR181" s="238"/>
      <c r="AS181" s="239">
        <f>G181/6</f>
        <v>0</v>
      </c>
      <c r="AT181" s="240"/>
      <c r="AU181" s="238"/>
      <c r="AV181" s="238"/>
      <c r="AW181" s="238"/>
      <c r="AX181" s="238"/>
      <c r="AY181" s="238"/>
      <c r="AZ181" s="238"/>
      <c r="BA181" s="238"/>
      <c r="BB181" s="238"/>
      <c r="BC181" s="238"/>
      <c r="BD181" s="238"/>
      <c r="BE181" s="239">
        <f>G181/6</f>
        <v>0</v>
      </c>
      <c r="BF181" s="240"/>
      <c r="BG181" s="238"/>
      <c r="BH181" s="238"/>
      <c r="BI181" s="238"/>
      <c r="BJ181" s="238"/>
      <c r="BK181" s="238"/>
      <c r="BL181" s="238"/>
      <c r="BM181" s="238"/>
      <c r="BN181" s="238"/>
      <c r="BO181" s="238"/>
      <c r="BP181" s="238"/>
      <c r="BQ181" s="239">
        <f>G181/6</f>
        <v>0</v>
      </c>
      <c r="BR181" s="240"/>
      <c r="BS181" s="238"/>
      <c r="BT181" s="238"/>
      <c r="BU181" s="238"/>
      <c r="BV181" s="238"/>
      <c r="BW181" s="238"/>
      <c r="BX181" s="238"/>
      <c r="BY181" s="238"/>
      <c r="BZ181" s="238"/>
      <c r="CA181" s="238"/>
      <c r="CB181" s="238"/>
      <c r="CC181" s="239">
        <f>G181-SUM(H181:CB181)</f>
        <v>0</v>
      </c>
      <c r="CD181" s="41" t="s">
        <v>54</v>
      </c>
    </row>
    <row r="182" spans="1:82" ht="15">
      <c r="A182" s="150"/>
      <c r="B182" s="75" t="s">
        <v>360</v>
      </c>
      <c r="C182" s="145" t="str">
        <f>"Provisional Sum for Telecommunication services - Broadband service for remote access to QLS (" &amp; TEXT(F182,"### ###") &amp;")"</f>
        <v>Provisional Sum for Telecommunication services - Broadband service for remote access to QLS (90 000)</v>
      </c>
      <c r="D182" s="146" t="s">
        <v>351</v>
      </c>
      <c r="E182" s="336">
        <v>1</v>
      </c>
      <c r="F182" s="78">
        <v>90000</v>
      </c>
      <c r="G182" s="241">
        <f t="shared" si="95"/>
        <v>90000</v>
      </c>
      <c r="H182" s="241"/>
      <c r="I182" s="242"/>
      <c r="J182" s="237"/>
      <c r="K182" s="238"/>
      <c r="L182" s="238"/>
      <c r="M182" s="238"/>
      <c r="N182" s="238"/>
      <c r="O182" s="238"/>
      <c r="P182" s="238"/>
      <c r="Q182" s="238"/>
      <c r="R182" s="238"/>
      <c r="S182" s="238"/>
      <c r="T182" s="238"/>
      <c r="U182" s="239">
        <f t="shared" ref="U182" si="123">G182/6</f>
        <v>15000</v>
      </c>
      <c r="V182" s="237"/>
      <c r="W182" s="238"/>
      <c r="X182" s="238"/>
      <c r="Y182" s="238"/>
      <c r="Z182" s="238"/>
      <c r="AA182" s="238"/>
      <c r="AB182" s="238"/>
      <c r="AC182" s="238"/>
      <c r="AD182" s="238"/>
      <c r="AE182" s="238"/>
      <c r="AF182" s="238"/>
      <c r="AG182" s="239">
        <f t="shared" ref="AG182" si="124">G182/6</f>
        <v>15000</v>
      </c>
      <c r="AH182" s="240"/>
      <c r="AI182" s="238"/>
      <c r="AJ182" s="238"/>
      <c r="AK182" s="238"/>
      <c r="AL182" s="238"/>
      <c r="AM182" s="238"/>
      <c r="AN182" s="238"/>
      <c r="AO182" s="238"/>
      <c r="AP182" s="238"/>
      <c r="AQ182" s="238"/>
      <c r="AR182" s="238"/>
      <c r="AS182" s="239">
        <f t="shared" ref="AS182" si="125">G182/6</f>
        <v>15000</v>
      </c>
      <c r="AT182" s="240"/>
      <c r="AU182" s="238"/>
      <c r="AV182" s="238"/>
      <c r="AW182" s="238"/>
      <c r="AX182" s="238"/>
      <c r="AY182" s="238"/>
      <c r="AZ182" s="238"/>
      <c r="BA182" s="238"/>
      <c r="BB182" s="238"/>
      <c r="BC182" s="238"/>
      <c r="BD182" s="238"/>
      <c r="BE182" s="239">
        <f t="shared" ref="BE182" si="126">G182/6</f>
        <v>15000</v>
      </c>
      <c r="BF182" s="240"/>
      <c r="BG182" s="238"/>
      <c r="BH182" s="238"/>
      <c r="BI182" s="238"/>
      <c r="BJ182" s="238"/>
      <c r="BK182" s="238"/>
      <c r="BL182" s="238"/>
      <c r="BM182" s="238"/>
      <c r="BN182" s="238"/>
      <c r="BO182" s="238"/>
      <c r="BP182" s="238"/>
      <c r="BQ182" s="239">
        <f t="shared" ref="BQ182" si="127">G182/6</f>
        <v>15000</v>
      </c>
      <c r="BR182" s="240"/>
      <c r="BS182" s="238"/>
      <c r="BT182" s="238"/>
      <c r="BU182" s="238"/>
      <c r="BV182" s="238"/>
      <c r="BW182" s="238"/>
      <c r="BX182" s="238"/>
      <c r="BY182" s="238"/>
      <c r="BZ182" s="238"/>
      <c r="CA182" s="238"/>
      <c r="CB182" s="238"/>
      <c r="CC182" s="239">
        <f t="shared" ref="CC182" si="128">G182-SUM(H182:CB182)</f>
        <v>15000</v>
      </c>
      <c r="CD182" s="41" t="s">
        <v>54</v>
      </c>
    </row>
    <row r="183" spans="1:82" ht="15">
      <c r="A183" s="41"/>
      <c r="B183" s="147" t="s">
        <v>361</v>
      </c>
      <c r="C183" s="148" t="str">
        <f>"Provision for overhead charges + profit in respect to A-10005-a ("&amp; TEXT(F183,"###%") &amp; ") (if triggered)"</f>
        <v>Provision for overhead charges + profit in respect to A-10005-a (%) (if triggered)</v>
      </c>
      <c r="D183" s="149" t="s">
        <v>353</v>
      </c>
      <c r="E183" s="337">
        <f t="shared" ref="E183" si="129">+G182</f>
        <v>90000</v>
      </c>
      <c r="F183" s="356"/>
      <c r="G183" s="76">
        <f>+E183*F183</f>
        <v>0</v>
      </c>
      <c r="H183" s="241"/>
      <c r="I183" s="242"/>
      <c r="J183" s="237"/>
      <c r="K183" s="238"/>
      <c r="L183" s="238"/>
      <c r="M183" s="238"/>
      <c r="N183" s="238"/>
      <c r="O183" s="238"/>
      <c r="P183" s="238"/>
      <c r="Q183" s="238"/>
      <c r="R183" s="238"/>
      <c r="S183" s="238"/>
      <c r="T183" s="238"/>
      <c r="U183" s="239">
        <f>G183/6</f>
        <v>0</v>
      </c>
      <c r="V183" s="237"/>
      <c r="W183" s="238"/>
      <c r="X183" s="238"/>
      <c r="Y183" s="238"/>
      <c r="Z183" s="238"/>
      <c r="AA183" s="238"/>
      <c r="AB183" s="238"/>
      <c r="AC183" s="238"/>
      <c r="AD183" s="238"/>
      <c r="AE183" s="238"/>
      <c r="AF183" s="238"/>
      <c r="AG183" s="239">
        <f>G183/6</f>
        <v>0</v>
      </c>
      <c r="AH183" s="240"/>
      <c r="AI183" s="238"/>
      <c r="AJ183" s="238"/>
      <c r="AK183" s="238"/>
      <c r="AL183" s="238"/>
      <c r="AM183" s="238"/>
      <c r="AN183" s="238"/>
      <c r="AO183" s="238"/>
      <c r="AP183" s="238"/>
      <c r="AQ183" s="238"/>
      <c r="AR183" s="238"/>
      <c r="AS183" s="239">
        <f>G183/6</f>
        <v>0</v>
      </c>
      <c r="AT183" s="240"/>
      <c r="AU183" s="238"/>
      <c r="AV183" s="238"/>
      <c r="AW183" s="238"/>
      <c r="AX183" s="238"/>
      <c r="AY183" s="238"/>
      <c r="AZ183" s="238"/>
      <c r="BA183" s="238"/>
      <c r="BB183" s="238"/>
      <c r="BC183" s="238"/>
      <c r="BD183" s="238"/>
      <c r="BE183" s="239">
        <f>G183/6</f>
        <v>0</v>
      </c>
      <c r="BF183" s="240"/>
      <c r="BG183" s="238"/>
      <c r="BH183" s="238"/>
      <c r="BI183" s="238"/>
      <c r="BJ183" s="238"/>
      <c r="BK183" s="238"/>
      <c r="BL183" s="238"/>
      <c r="BM183" s="238"/>
      <c r="BN183" s="238"/>
      <c r="BO183" s="238"/>
      <c r="BP183" s="238"/>
      <c r="BQ183" s="239">
        <f>G183/6</f>
        <v>0</v>
      </c>
      <c r="BR183" s="240"/>
      <c r="BS183" s="238"/>
      <c r="BT183" s="238"/>
      <c r="BU183" s="238"/>
      <c r="BV183" s="238"/>
      <c r="BW183" s="238"/>
      <c r="BX183" s="238"/>
      <c r="BY183" s="238"/>
      <c r="BZ183" s="238"/>
      <c r="CA183" s="238"/>
      <c r="CB183" s="238"/>
      <c r="CC183" s="239">
        <f>G183-SUM(H183:CB183)</f>
        <v>0</v>
      </c>
      <c r="CD183" s="41" t="s">
        <v>54</v>
      </c>
    </row>
    <row r="184" spans="1:82" ht="15">
      <c r="A184" s="150"/>
      <c r="B184" s="75" t="s">
        <v>362</v>
      </c>
      <c r="C184" s="145" t="str">
        <f>"Provisional Sum for ETC related Marketing (" &amp; TEXT(F184,"### ###") &amp;")"</f>
        <v>Provisional Sum for ETC related Marketing (90 000)</v>
      </c>
      <c r="D184" s="146" t="s">
        <v>351</v>
      </c>
      <c r="E184" s="336">
        <v>1</v>
      </c>
      <c r="F184" s="78">
        <v>90000</v>
      </c>
      <c r="G184" s="76">
        <f t="shared" si="95"/>
        <v>90000</v>
      </c>
      <c r="H184" s="241"/>
      <c r="I184" s="242"/>
      <c r="J184" s="237"/>
      <c r="K184" s="238"/>
      <c r="L184" s="238"/>
      <c r="M184" s="238"/>
      <c r="N184" s="238"/>
      <c r="O184" s="238"/>
      <c r="P184" s="238"/>
      <c r="Q184" s="238"/>
      <c r="R184" s="238"/>
      <c r="S184" s="238"/>
      <c r="T184" s="238"/>
      <c r="U184" s="239">
        <f t="shared" ref="U184" si="130">G184/6</f>
        <v>15000</v>
      </c>
      <c r="V184" s="237"/>
      <c r="W184" s="238"/>
      <c r="X184" s="238"/>
      <c r="Y184" s="238"/>
      <c r="Z184" s="238"/>
      <c r="AA184" s="238"/>
      <c r="AB184" s="238"/>
      <c r="AC184" s="238"/>
      <c r="AD184" s="238"/>
      <c r="AE184" s="238"/>
      <c r="AF184" s="238"/>
      <c r="AG184" s="239">
        <f t="shared" ref="AG184" si="131">G184/6</f>
        <v>15000</v>
      </c>
      <c r="AH184" s="240"/>
      <c r="AI184" s="238"/>
      <c r="AJ184" s="238"/>
      <c r="AK184" s="238"/>
      <c r="AL184" s="238"/>
      <c r="AM184" s="238"/>
      <c r="AN184" s="238"/>
      <c r="AO184" s="238"/>
      <c r="AP184" s="238"/>
      <c r="AQ184" s="238"/>
      <c r="AR184" s="238"/>
      <c r="AS184" s="239">
        <f t="shared" ref="AS184" si="132">G184/6</f>
        <v>15000</v>
      </c>
      <c r="AT184" s="240"/>
      <c r="AU184" s="238"/>
      <c r="AV184" s="238"/>
      <c r="AW184" s="238"/>
      <c r="AX184" s="238"/>
      <c r="AY184" s="238"/>
      <c r="AZ184" s="238"/>
      <c r="BA184" s="238"/>
      <c r="BB184" s="238"/>
      <c r="BC184" s="238"/>
      <c r="BD184" s="238"/>
      <c r="BE184" s="239">
        <f t="shared" ref="BE184" si="133">G184/6</f>
        <v>15000</v>
      </c>
      <c r="BF184" s="240"/>
      <c r="BG184" s="238"/>
      <c r="BH184" s="238"/>
      <c r="BI184" s="238"/>
      <c r="BJ184" s="238"/>
      <c r="BK184" s="238"/>
      <c r="BL184" s="238"/>
      <c r="BM184" s="238"/>
      <c r="BN184" s="238"/>
      <c r="BO184" s="238"/>
      <c r="BP184" s="238"/>
      <c r="BQ184" s="239">
        <f t="shared" ref="BQ184" si="134">G184/6</f>
        <v>15000</v>
      </c>
      <c r="BR184" s="240"/>
      <c r="BS184" s="238"/>
      <c r="BT184" s="238"/>
      <c r="BU184" s="238"/>
      <c r="BV184" s="238"/>
      <c r="BW184" s="238"/>
      <c r="BX184" s="238"/>
      <c r="BY184" s="238"/>
      <c r="BZ184" s="238"/>
      <c r="CA184" s="238"/>
      <c r="CB184" s="238"/>
      <c r="CC184" s="239">
        <f t="shared" ref="CC184" si="135">G184-SUM(H184:CB184)</f>
        <v>15000</v>
      </c>
      <c r="CD184" s="41" t="s">
        <v>54</v>
      </c>
    </row>
    <row r="185" spans="1:82" ht="15">
      <c r="A185" s="150"/>
      <c r="B185" s="147" t="s">
        <v>363</v>
      </c>
      <c r="C185" s="148" t="str">
        <f>"Provision for overhead charges + profit in respect to A-10006-a ("&amp; TEXT(F185,"###%") &amp; ")"</f>
        <v>Provision for overhead charges + profit in respect to A-10006-a (%)</v>
      </c>
      <c r="D185" s="149" t="s">
        <v>353</v>
      </c>
      <c r="E185" s="337">
        <f t="shared" ref="E185" si="136">+G184</f>
        <v>90000</v>
      </c>
      <c r="F185" s="356"/>
      <c r="G185" s="76">
        <f>+E185*F185</f>
        <v>0</v>
      </c>
      <c r="H185" s="241"/>
      <c r="I185" s="242"/>
      <c r="J185" s="237"/>
      <c r="K185" s="238"/>
      <c r="L185" s="238"/>
      <c r="M185" s="238"/>
      <c r="N185" s="238"/>
      <c r="O185" s="238"/>
      <c r="P185" s="238"/>
      <c r="Q185" s="238"/>
      <c r="R185" s="238"/>
      <c r="S185" s="238"/>
      <c r="T185" s="238"/>
      <c r="U185" s="239">
        <f>G185/6</f>
        <v>0</v>
      </c>
      <c r="V185" s="237"/>
      <c r="W185" s="238"/>
      <c r="X185" s="238"/>
      <c r="Y185" s="238"/>
      <c r="Z185" s="238"/>
      <c r="AA185" s="238"/>
      <c r="AB185" s="238"/>
      <c r="AC185" s="238"/>
      <c r="AD185" s="238"/>
      <c r="AE185" s="238"/>
      <c r="AF185" s="238"/>
      <c r="AG185" s="239">
        <f>G185/6</f>
        <v>0</v>
      </c>
      <c r="AH185" s="240"/>
      <c r="AI185" s="238"/>
      <c r="AJ185" s="238"/>
      <c r="AK185" s="238"/>
      <c r="AL185" s="238"/>
      <c r="AM185" s="238"/>
      <c r="AN185" s="238"/>
      <c r="AO185" s="238"/>
      <c r="AP185" s="238"/>
      <c r="AQ185" s="238"/>
      <c r="AR185" s="238"/>
      <c r="AS185" s="239">
        <f>G185/6</f>
        <v>0</v>
      </c>
      <c r="AT185" s="240"/>
      <c r="AU185" s="238"/>
      <c r="AV185" s="238"/>
      <c r="AW185" s="238"/>
      <c r="AX185" s="238"/>
      <c r="AY185" s="238"/>
      <c r="AZ185" s="238"/>
      <c r="BA185" s="238"/>
      <c r="BB185" s="238"/>
      <c r="BC185" s="238"/>
      <c r="BD185" s="238"/>
      <c r="BE185" s="239">
        <f>G185/6</f>
        <v>0</v>
      </c>
      <c r="BF185" s="240"/>
      <c r="BG185" s="238"/>
      <c r="BH185" s="238"/>
      <c r="BI185" s="238"/>
      <c r="BJ185" s="238"/>
      <c r="BK185" s="238"/>
      <c r="BL185" s="238"/>
      <c r="BM185" s="238"/>
      <c r="BN185" s="238"/>
      <c r="BO185" s="238"/>
      <c r="BP185" s="238"/>
      <c r="BQ185" s="239">
        <f>G185/6</f>
        <v>0</v>
      </c>
      <c r="BR185" s="240"/>
      <c r="BS185" s="238"/>
      <c r="BT185" s="238"/>
      <c r="BU185" s="238"/>
      <c r="BV185" s="238"/>
      <c r="BW185" s="238"/>
      <c r="BX185" s="238"/>
      <c r="BY185" s="238"/>
      <c r="BZ185" s="238"/>
      <c r="CA185" s="238"/>
      <c r="CB185" s="238"/>
      <c r="CC185" s="239">
        <f>G185-SUM(H185:CB185)</f>
        <v>0</v>
      </c>
      <c r="CD185" s="41" t="s">
        <v>54</v>
      </c>
    </row>
    <row r="186" spans="1:82" ht="30.75" customHeight="1">
      <c r="A186" s="150"/>
      <c r="B186" s="75" t="s">
        <v>364</v>
      </c>
      <c r="C186" s="145" t="str">
        <f>"Provision of transportation and depositing of cash from Customer Service Kiosks (" &amp; TEXT(F186,"### ###") &amp;")"</f>
        <v>Provision of transportation and depositing of cash from Customer Service Kiosks (90 000)</v>
      </c>
      <c r="D186" s="146" t="s">
        <v>351</v>
      </c>
      <c r="E186" s="336">
        <v>1</v>
      </c>
      <c r="F186" s="78">
        <v>90000</v>
      </c>
      <c r="G186" s="241">
        <f t="shared" si="95"/>
        <v>90000</v>
      </c>
      <c r="H186" s="241"/>
      <c r="I186" s="242"/>
      <c r="J186" s="237"/>
      <c r="K186" s="238"/>
      <c r="L186" s="238"/>
      <c r="M186" s="238"/>
      <c r="N186" s="238"/>
      <c r="O186" s="238"/>
      <c r="P186" s="238"/>
      <c r="Q186" s="238"/>
      <c r="R186" s="238"/>
      <c r="S186" s="238"/>
      <c r="T186" s="238"/>
      <c r="U186" s="239">
        <f t="shared" ref="U186" si="137">G186/6</f>
        <v>15000</v>
      </c>
      <c r="V186" s="237"/>
      <c r="W186" s="238"/>
      <c r="X186" s="238"/>
      <c r="Y186" s="238"/>
      <c r="Z186" s="238"/>
      <c r="AA186" s="238"/>
      <c r="AB186" s="238"/>
      <c r="AC186" s="238"/>
      <c r="AD186" s="238"/>
      <c r="AE186" s="238"/>
      <c r="AF186" s="238"/>
      <c r="AG186" s="239">
        <f t="shared" ref="AG186" si="138">G186/6</f>
        <v>15000</v>
      </c>
      <c r="AH186" s="240"/>
      <c r="AI186" s="238"/>
      <c r="AJ186" s="238"/>
      <c r="AK186" s="238"/>
      <c r="AL186" s="238"/>
      <c r="AM186" s="238"/>
      <c r="AN186" s="238"/>
      <c r="AO186" s="238"/>
      <c r="AP186" s="238"/>
      <c r="AQ186" s="238"/>
      <c r="AR186" s="238"/>
      <c r="AS186" s="239">
        <f t="shared" ref="AS186" si="139">G186/6</f>
        <v>15000</v>
      </c>
      <c r="AT186" s="240"/>
      <c r="AU186" s="238"/>
      <c r="AV186" s="238"/>
      <c r="AW186" s="238"/>
      <c r="AX186" s="238"/>
      <c r="AY186" s="238"/>
      <c r="AZ186" s="238"/>
      <c r="BA186" s="238"/>
      <c r="BB186" s="238"/>
      <c r="BC186" s="238"/>
      <c r="BD186" s="238"/>
      <c r="BE186" s="239">
        <f t="shared" ref="BE186" si="140">G186/6</f>
        <v>15000</v>
      </c>
      <c r="BF186" s="240"/>
      <c r="BG186" s="238"/>
      <c r="BH186" s="238"/>
      <c r="BI186" s="238"/>
      <c r="BJ186" s="238"/>
      <c r="BK186" s="238"/>
      <c r="BL186" s="238"/>
      <c r="BM186" s="238"/>
      <c r="BN186" s="238"/>
      <c r="BO186" s="238"/>
      <c r="BP186" s="238"/>
      <c r="BQ186" s="239">
        <f t="shared" ref="BQ186" si="141">G186/6</f>
        <v>15000</v>
      </c>
      <c r="BR186" s="240"/>
      <c r="BS186" s="238"/>
      <c r="BT186" s="238"/>
      <c r="BU186" s="238"/>
      <c r="BV186" s="238"/>
      <c r="BW186" s="238"/>
      <c r="BX186" s="238"/>
      <c r="BY186" s="238"/>
      <c r="BZ186" s="238"/>
      <c r="CA186" s="238"/>
      <c r="CB186" s="238"/>
      <c r="CC186" s="239">
        <f t="shared" ref="CC186" si="142">G186-SUM(H186:CB186)</f>
        <v>15000</v>
      </c>
      <c r="CD186" s="41" t="s">
        <v>54</v>
      </c>
    </row>
    <row r="187" spans="1:82" ht="30">
      <c r="A187" s="41"/>
      <c r="B187" s="147" t="s">
        <v>365</v>
      </c>
      <c r="C187" s="148" t="str">
        <f>"Provision of transportation and Depositing of Cash from Customer Service Kiosks - Overhead charges and profit in respect to item A-10007-a ("&amp; TEXT(F187,"###%") &amp; ")"</f>
        <v>Provision of transportation and Depositing of Cash from Customer Service Kiosks - Overhead charges and profit in respect to item A-10007-a (%)</v>
      </c>
      <c r="D187" s="149" t="s">
        <v>353</v>
      </c>
      <c r="E187" s="337">
        <f t="shared" ref="E187" si="143">+G186</f>
        <v>90000</v>
      </c>
      <c r="F187" s="356"/>
      <c r="G187" s="76">
        <f>+E187*F187</f>
        <v>0</v>
      </c>
      <c r="H187" s="241"/>
      <c r="I187" s="242"/>
      <c r="J187" s="237"/>
      <c r="K187" s="238"/>
      <c r="L187" s="238"/>
      <c r="M187" s="238"/>
      <c r="N187" s="238"/>
      <c r="O187" s="238"/>
      <c r="P187" s="238"/>
      <c r="Q187" s="238"/>
      <c r="R187" s="238"/>
      <c r="S187" s="238"/>
      <c r="T187" s="238"/>
      <c r="U187" s="239">
        <f>G187/6</f>
        <v>0</v>
      </c>
      <c r="V187" s="237"/>
      <c r="W187" s="238"/>
      <c r="X187" s="238"/>
      <c r="Y187" s="238"/>
      <c r="Z187" s="238"/>
      <c r="AA187" s="238"/>
      <c r="AB187" s="238"/>
      <c r="AC187" s="238"/>
      <c r="AD187" s="238"/>
      <c r="AE187" s="238"/>
      <c r="AF187" s="238"/>
      <c r="AG187" s="239">
        <f>G187/6</f>
        <v>0</v>
      </c>
      <c r="AH187" s="240"/>
      <c r="AI187" s="238"/>
      <c r="AJ187" s="238"/>
      <c r="AK187" s="238"/>
      <c r="AL187" s="238"/>
      <c r="AM187" s="238"/>
      <c r="AN187" s="238"/>
      <c r="AO187" s="238"/>
      <c r="AP187" s="238"/>
      <c r="AQ187" s="238"/>
      <c r="AR187" s="238"/>
      <c r="AS187" s="239">
        <f>G187/6</f>
        <v>0</v>
      </c>
      <c r="AT187" s="240"/>
      <c r="AU187" s="238"/>
      <c r="AV187" s="238"/>
      <c r="AW187" s="238"/>
      <c r="AX187" s="238"/>
      <c r="AY187" s="238"/>
      <c r="AZ187" s="238"/>
      <c r="BA187" s="238"/>
      <c r="BB187" s="238"/>
      <c r="BC187" s="238"/>
      <c r="BD187" s="238"/>
      <c r="BE187" s="239">
        <f>G187/6</f>
        <v>0</v>
      </c>
      <c r="BF187" s="240"/>
      <c r="BG187" s="238"/>
      <c r="BH187" s="238"/>
      <c r="BI187" s="238"/>
      <c r="BJ187" s="238"/>
      <c r="BK187" s="238"/>
      <c r="BL187" s="238"/>
      <c r="BM187" s="238"/>
      <c r="BN187" s="238"/>
      <c r="BO187" s="238"/>
      <c r="BP187" s="238"/>
      <c r="BQ187" s="239">
        <f>G187/6</f>
        <v>0</v>
      </c>
      <c r="BR187" s="240"/>
      <c r="BS187" s="238"/>
      <c r="BT187" s="238"/>
      <c r="BU187" s="238"/>
      <c r="BV187" s="238"/>
      <c r="BW187" s="238"/>
      <c r="BX187" s="238"/>
      <c r="BY187" s="238"/>
      <c r="BZ187" s="238"/>
      <c r="CA187" s="238"/>
      <c r="CB187" s="238"/>
      <c r="CC187" s="239">
        <f>G187-SUM(H187:CB187)</f>
        <v>0</v>
      </c>
      <c r="CD187" s="41" t="s">
        <v>54</v>
      </c>
    </row>
    <row r="188" spans="1:82" ht="15">
      <c r="A188" s="150"/>
      <c r="B188" s="75" t="s">
        <v>366</v>
      </c>
      <c r="C188" s="145" t="str">
        <f>"Space Rental for Permanent and Temporary Customer Service Kiosks (" &amp; TEXT(F188,"### ###") &amp;")"</f>
        <v>Space Rental for Permanent and Temporary Customer Service Kiosks (90 000)</v>
      </c>
      <c r="D188" s="146" t="s">
        <v>351</v>
      </c>
      <c r="E188" s="336">
        <v>1</v>
      </c>
      <c r="F188" s="78">
        <v>90000</v>
      </c>
      <c r="G188" s="76">
        <f t="shared" si="95"/>
        <v>90000</v>
      </c>
      <c r="H188" s="241"/>
      <c r="I188" s="242"/>
      <c r="J188" s="237"/>
      <c r="K188" s="238"/>
      <c r="L188" s="238"/>
      <c r="M188" s="238"/>
      <c r="N188" s="238"/>
      <c r="O188" s="238"/>
      <c r="P188" s="238"/>
      <c r="Q188" s="238"/>
      <c r="R188" s="238"/>
      <c r="S188" s="238"/>
      <c r="T188" s="238"/>
      <c r="U188" s="239">
        <f t="shared" ref="U188" si="144">G188/6</f>
        <v>15000</v>
      </c>
      <c r="V188" s="237"/>
      <c r="W188" s="238"/>
      <c r="X188" s="238"/>
      <c r="Y188" s="238"/>
      <c r="Z188" s="238"/>
      <c r="AA188" s="238"/>
      <c r="AB188" s="238"/>
      <c r="AC188" s="238"/>
      <c r="AD188" s="238"/>
      <c r="AE188" s="238"/>
      <c r="AF188" s="238"/>
      <c r="AG188" s="239">
        <f t="shared" ref="AG188" si="145">G188/6</f>
        <v>15000</v>
      </c>
      <c r="AH188" s="240"/>
      <c r="AI188" s="238"/>
      <c r="AJ188" s="238"/>
      <c r="AK188" s="238"/>
      <c r="AL188" s="238"/>
      <c r="AM188" s="238"/>
      <c r="AN188" s="238"/>
      <c r="AO188" s="238"/>
      <c r="AP188" s="238"/>
      <c r="AQ188" s="238"/>
      <c r="AR188" s="238"/>
      <c r="AS188" s="239">
        <f t="shared" ref="AS188" si="146">G188/6</f>
        <v>15000</v>
      </c>
      <c r="AT188" s="240"/>
      <c r="AU188" s="238"/>
      <c r="AV188" s="238"/>
      <c r="AW188" s="238"/>
      <c r="AX188" s="238"/>
      <c r="AY188" s="238"/>
      <c r="AZ188" s="238"/>
      <c r="BA188" s="238"/>
      <c r="BB188" s="238"/>
      <c r="BC188" s="238"/>
      <c r="BD188" s="238"/>
      <c r="BE188" s="239">
        <f t="shared" ref="BE188" si="147">G188/6</f>
        <v>15000</v>
      </c>
      <c r="BF188" s="240"/>
      <c r="BG188" s="238"/>
      <c r="BH188" s="238"/>
      <c r="BI188" s="238"/>
      <c r="BJ188" s="238"/>
      <c r="BK188" s="238"/>
      <c r="BL188" s="238"/>
      <c r="BM188" s="238"/>
      <c r="BN188" s="238"/>
      <c r="BO188" s="238"/>
      <c r="BP188" s="238"/>
      <c r="BQ188" s="239">
        <f t="shared" ref="BQ188" si="148">G188/6</f>
        <v>15000</v>
      </c>
      <c r="BR188" s="240"/>
      <c r="BS188" s="238"/>
      <c r="BT188" s="238"/>
      <c r="BU188" s="238"/>
      <c r="BV188" s="238"/>
      <c r="BW188" s="238"/>
      <c r="BX188" s="238"/>
      <c r="BY188" s="238"/>
      <c r="BZ188" s="238"/>
      <c r="CA188" s="238"/>
      <c r="CB188" s="238"/>
      <c r="CC188" s="239">
        <f t="shared" ref="CC188" si="149">G188-SUM(H188:CB188)</f>
        <v>15000</v>
      </c>
      <c r="CD188" s="41" t="s">
        <v>54</v>
      </c>
    </row>
    <row r="189" spans="1:82" ht="30">
      <c r="A189" s="150"/>
      <c r="B189" s="26" t="s">
        <v>367</v>
      </c>
      <c r="C189" s="27" t="str">
        <f>"Space Rental for Permanent and Temporary Customer Service Kiosks - Overhead charge and profit in respect to A-10008-a ("&amp; TEXT(F189,"###%") &amp; ")"</f>
        <v>Space Rental for Permanent and Temporary Customer Service Kiosks - Overhead charge and profit in respect to A-10008-a (%)</v>
      </c>
      <c r="D189" s="149" t="s">
        <v>353</v>
      </c>
      <c r="E189" s="337">
        <f t="shared" ref="E189" si="150">+G188</f>
        <v>90000</v>
      </c>
      <c r="F189" s="356"/>
      <c r="G189" s="76">
        <f>+E189*F189</f>
        <v>0</v>
      </c>
      <c r="H189" s="241"/>
      <c r="I189" s="242"/>
      <c r="J189" s="237"/>
      <c r="K189" s="238"/>
      <c r="L189" s="238"/>
      <c r="M189" s="238"/>
      <c r="N189" s="238"/>
      <c r="O189" s="238"/>
      <c r="P189" s="238"/>
      <c r="Q189" s="238"/>
      <c r="R189" s="238"/>
      <c r="S189" s="238"/>
      <c r="T189" s="238"/>
      <c r="U189" s="239">
        <f>G189/6</f>
        <v>0</v>
      </c>
      <c r="V189" s="237"/>
      <c r="W189" s="238"/>
      <c r="X189" s="238"/>
      <c r="Y189" s="238"/>
      <c r="Z189" s="238"/>
      <c r="AA189" s="238"/>
      <c r="AB189" s="238"/>
      <c r="AC189" s="238"/>
      <c r="AD189" s="238"/>
      <c r="AE189" s="238"/>
      <c r="AF189" s="238"/>
      <c r="AG189" s="239">
        <f>G189/6</f>
        <v>0</v>
      </c>
      <c r="AH189" s="240"/>
      <c r="AI189" s="238"/>
      <c r="AJ189" s="238"/>
      <c r="AK189" s="238"/>
      <c r="AL189" s="238"/>
      <c r="AM189" s="238"/>
      <c r="AN189" s="238"/>
      <c r="AO189" s="238"/>
      <c r="AP189" s="238"/>
      <c r="AQ189" s="238"/>
      <c r="AR189" s="238"/>
      <c r="AS189" s="239">
        <f>G189/6</f>
        <v>0</v>
      </c>
      <c r="AT189" s="240"/>
      <c r="AU189" s="238"/>
      <c r="AV189" s="238"/>
      <c r="AW189" s="238"/>
      <c r="AX189" s="238"/>
      <c r="AY189" s="238"/>
      <c r="AZ189" s="238"/>
      <c r="BA189" s="238"/>
      <c r="BB189" s="238"/>
      <c r="BC189" s="238"/>
      <c r="BD189" s="238"/>
      <c r="BE189" s="239">
        <f>G189/6</f>
        <v>0</v>
      </c>
      <c r="BF189" s="240"/>
      <c r="BG189" s="238"/>
      <c r="BH189" s="238"/>
      <c r="BI189" s="238"/>
      <c r="BJ189" s="238"/>
      <c r="BK189" s="238"/>
      <c r="BL189" s="238"/>
      <c r="BM189" s="238"/>
      <c r="BN189" s="238"/>
      <c r="BO189" s="238"/>
      <c r="BP189" s="238"/>
      <c r="BQ189" s="239">
        <f>G189/6</f>
        <v>0</v>
      </c>
      <c r="BR189" s="240"/>
      <c r="BS189" s="238"/>
      <c r="BT189" s="238"/>
      <c r="BU189" s="238"/>
      <c r="BV189" s="238"/>
      <c r="BW189" s="238"/>
      <c r="BX189" s="238"/>
      <c r="BY189" s="238"/>
      <c r="BZ189" s="238"/>
      <c r="CA189" s="238"/>
      <c r="CB189" s="238"/>
      <c r="CC189" s="239">
        <f>G189-SUM(H189:CB189)</f>
        <v>0</v>
      </c>
      <c r="CD189" s="41" t="s">
        <v>54</v>
      </c>
    </row>
    <row r="190" spans="1:82" ht="30">
      <c r="A190" s="150"/>
      <c r="B190" s="147" t="s">
        <v>368</v>
      </c>
      <c r="C190" s="148" t="str">
        <f>"Manual Lanes Credit Card transactions: Fees/ commissions related to Bank for Credit Card transactions during the Operations Service Period - Fees and Commissions (" &amp; TEXT(F190,"## ### ###") &amp;")"</f>
        <v>Manual Lanes Credit Card transactions: Fees/ commissions related to Bank for Credit Card transactions during the Operations Service Period - Fees and Commissions (13 000 000)</v>
      </c>
      <c r="D190" s="146" t="s">
        <v>351</v>
      </c>
      <c r="E190" s="336">
        <v>1</v>
      </c>
      <c r="F190" s="78">
        <v>13000000</v>
      </c>
      <c r="G190" s="76">
        <f t="shared" si="95"/>
        <v>13000000</v>
      </c>
      <c r="H190" s="241"/>
      <c r="I190" s="242"/>
      <c r="J190" s="237"/>
      <c r="K190" s="238"/>
      <c r="L190" s="238"/>
      <c r="M190" s="238"/>
      <c r="N190" s="238"/>
      <c r="O190" s="238"/>
      <c r="P190" s="238"/>
      <c r="Q190" s="238"/>
      <c r="R190" s="238"/>
      <c r="S190" s="238"/>
      <c r="T190" s="238"/>
      <c r="U190" s="239">
        <f t="shared" ref="U190" si="151">G190/6</f>
        <v>2166666.67</v>
      </c>
      <c r="V190" s="237"/>
      <c r="W190" s="238"/>
      <c r="X190" s="238"/>
      <c r="Y190" s="238"/>
      <c r="Z190" s="238"/>
      <c r="AA190" s="238"/>
      <c r="AB190" s="238"/>
      <c r="AC190" s="238"/>
      <c r="AD190" s="238"/>
      <c r="AE190" s="238"/>
      <c r="AF190" s="238"/>
      <c r="AG190" s="239">
        <f t="shared" ref="AG190" si="152">G190/6</f>
        <v>2166666.67</v>
      </c>
      <c r="AH190" s="240"/>
      <c r="AI190" s="238"/>
      <c r="AJ190" s="238"/>
      <c r="AK190" s="238"/>
      <c r="AL190" s="238"/>
      <c r="AM190" s="238"/>
      <c r="AN190" s="238"/>
      <c r="AO190" s="238"/>
      <c r="AP190" s="238"/>
      <c r="AQ190" s="238"/>
      <c r="AR190" s="238"/>
      <c r="AS190" s="239">
        <f t="shared" ref="AS190" si="153">G190/6</f>
        <v>2166666.67</v>
      </c>
      <c r="AT190" s="240"/>
      <c r="AU190" s="238"/>
      <c r="AV190" s="238"/>
      <c r="AW190" s="238"/>
      <c r="AX190" s="238"/>
      <c r="AY190" s="238"/>
      <c r="AZ190" s="238"/>
      <c r="BA190" s="238"/>
      <c r="BB190" s="238"/>
      <c r="BC190" s="238"/>
      <c r="BD190" s="238"/>
      <c r="BE190" s="239">
        <f t="shared" ref="BE190" si="154">G190/6</f>
        <v>2166666.67</v>
      </c>
      <c r="BF190" s="240"/>
      <c r="BG190" s="238"/>
      <c r="BH190" s="238"/>
      <c r="BI190" s="238"/>
      <c r="BJ190" s="238"/>
      <c r="BK190" s="238"/>
      <c r="BL190" s="238"/>
      <c r="BM190" s="238"/>
      <c r="BN190" s="238"/>
      <c r="BO190" s="238"/>
      <c r="BP190" s="238"/>
      <c r="BQ190" s="239">
        <f t="shared" ref="BQ190" si="155">G190/6</f>
        <v>2166666.67</v>
      </c>
      <c r="BR190" s="240"/>
      <c r="BS190" s="238"/>
      <c r="BT190" s="238"/>
      <c r="BU190" s="238"/>
      <c r="BV190" s="238"/>
      <c r="BW190" s="238"/>
      <c r="BX190" s="238"/>
      <c r="BY190" s="238"/>
      <c r="BZ190" s="238"/>
      <c r="CA190" s="238"/>
      <c r="CB190" s="238"/>
      <c r="CC190" s="239">
        <f t="shared" ref="CC190" si="156">G190-SUM(H190:CB190)</f>
        <v>2166666.65</v>
      </c>
      <c r="CD190" s="41" t="s">
        <v>54</v>
      </c>
    </row>
    <row r="191" spans="1:82" ht="30">
      <c r="A191" s="150"/>
      <c r="B191" s="147" t="s">
        <v>369</v>
      </c>
      <c r="C191" s="148" t="str">
        <f>"Manual Lanes Credit Card transactions: Fees/ commissions related to Bank for Credit Card transactions during the Operations Service Period - Overhead charge and profit in respect to A-10009-a ("&amp; TEXT(F191,"###%") &amp; ")"</f>
        <v>Manual Lanes Credit Card transactions: Fees/ commissions related to Bank for Credit Card transactions during the Operations Service Period - Overhead charge and profit in respect to A-10009-a (%)</v>
      </c>
      <c r="D191" s="149" t="s">
        <v>353</v>
      </c>
      <c r="E191" s="337">
        <f t="shared" ref="E191" si="157">+G190</f>
        <v>13000000</v>
      </c>
      <c r="F191" s="356"/>
      <c r="G191" s="76">
        <f>+E191*F191</f>
        <v>0</v>
      </c>
      <c r="H191" s="241"/>
      <c r="I191" s="242"/>
      <c r="J191" s="237"/>
      <c r="K191" s="238"/>
      <c r="L191" s="238"/>
      <c r="M191" s="238"/>
      <c r="N191" s="238"/>
      <c r="O191" s="238"/>
      <c r="P191" s="238"/>
      <c r="Q191" s="238"/>
      <c r="R191" s="238"/>
      <c r="S191" s="238"/>
      <c r="T191" s="238"/>
      <c r="U191" s="239">
        <f>G191/6</f>
        <v>0</v>
      </c>
      <c r="V191" s="237"/>
      <c r="W191" s="238"/>
      <c r="X191" s="238"/>
      <c r="Y191" s="238"/>
      <c r="Z191" s="238"/>
      <c r="AA191" s="238"/>
      <c r="AB191" s="238"/>
      <c r="AC191" s="238"/>
      <c r="AD191" s="238"/>
      <c r="AE191" s="238"/>
      <c r="AF191" s="238"/>
      <c r="AG191" s="239">
        <f>G191/6</f>
        <v>0</v>
      </c>
      <c r="AH191" s="240"/>
      <c r="AI191" s="238"/>
      <c r="AJ191" s="238"/>
      <c r="AK191" s="238"/>
      <c r="AL191" s="238"/>
      <c r="AM191" s="238"/>
      <c r="AN191" s="238"/>
      <c r="AO191" s="238"/>
      <c r="AP191" s="238"/>
      <c r="AQ191" s="238"/>
      <c r="AR191" s="238"/>
      <c r="AS191" s="239">
        <f>G191/6</f>
        <v>0</v>
      </c>
      <c r="AT191" s="240"/>
      <c r="AU191" s="238"/>
      <c r="AV191" s="238"/>
      <c r="AW191" s="238"/>
      <c r="AX191" s="238"/>
      <c r="AY191" s="238"/>
      <c r="AZ191" s="238"/>
      <c r="BA191" s="238"/>
      <c r="BB191" s="238"/>
      <c r="BC191" s="238"/>
      <c r="BD191" s="238"/>
      <c r="BE191" s="239">
        <f>G191/6</f>
        <v>0</v>
      </c>
      <c r="BF191" s="240"/>
      <c r="BG191" s="238"/>
      <c r="BH191" s="238"/>
      <c r="BI191" s="238"/>
      <c r="BJ191" s="238"/>
      <c r="BK191" s="238"/>
      <c r="BL191" s="238"/>
      <c r="BM191" s="238"/>
      <c r="BN191" s="238"/>
      <c r="BO191" s="238"/>
      <c r="BP191" s="238"/>
      <c r="BQ191" s="239">
        <f>G191/6</f>
        <v>0</v>
      </c>
      <c r="BR191" s="240"/>
      <c r="BS191" s="238"/>
      <c r="BT191" s="238"/>
      <c r="BU191" s="238"/>
      <c r="BV191" s="238"/>
      <c r="BW191" s="238"/>
      <c r="BX191" s="238"/>
      <c r="BY191" s="238"/>
      <c r="BZ191" s="238"/>
      <c r="CA191" s="238"/>
      <c r="CB191" s="238"/>
      <c r="CC191" s="239">
        <f>G191-SUM(H191:CB191)</f>
        <v>0</v>
      </c>
      <c r="CD191" s="41" t="s">
        <v>54</v>
      </c>
    </row>
    <row r="192" spans="1:82" ht="30">
      <c r="A192" s="199"/>
      <c r="B192" s="25" t="s">
        <v>370</v>
      </c>
      <c r="C192" s="28" t="str">
        <f>"ETC Account Payments: Fees/ commissions related to banks and other providers of Payment means during Operation Service Period- Fees and Commissions (" &amp; TEXT(F192,"## ### ###") &amp;")"</f>
        <v>ETC Account Payments: Fees/ commissions related to banks and other providers of Payment means during Operation Service Period- Fees and Commissions (6 000 000)</v>
      </c>
      <c r="D192" s="146" t="s">
        <v>351</v>
      </c>
      <c r="E192" s="336">
        <v>1</v>
      </c>
      <c r="F192" s="78">
        <v>6000000</v>
      </c>
      <c r="G192" s="76">
        <f t="shared" si="95"/>
        <v>6000000</v>
      </c>
      <c r="H192" s="241"/>
      <c r="I192" s="242"/>
      <c r="J192" s="237"/>
      <c r="K192" s="238"/>
      <c r="L192" s="238"/>
      <c r="M192" s="238"/>
      <c r="N192" s="238"/>
      <c r="O192" s="238"/>
      <c r="P192" s="238"/>
      <c r="Q192" s="238"/>
      <c r="R192" s="238"/>
      <c r="S192" s="238"/>
      <c r="T192" s="238"/>
      <c r="U192" s="239">
        <f t="shared" ref="U192" si="158">G192/6</f>
        <v>1000000</v>
      </c>
      <c r="V192" s="237"/>
      <c r="W192" s="238"/>
      <c r="X192" s="238"/>
      <c r="Y192" s="238"/>
      <c r="Z192" s="238"/>
      <c r="AA192" s="238"/>
      <c r="AB192" s="238"/>
      <c r="AC192" s="238"/>
      <c r="AD192" s="238"/>
      <c r="AE192" s="238"/>
      <c r="AF192" s="238"/>
      <c r="AG192" s="239">
        <f t="shared" ref="AG192" si="159">G192/6</f>
        <v>1000000</v>
      </c>
      <c r="AH192" s="240"/>
      <c r="AI192" s="238"/>
      <c r="AJ192" s="238"/>
      <c r="AK192" s="238"/>
      <c r="AL192" s="238"/>
      <c r="AM192" s="238"/>
      <c r="AN192" s="238"/>
      <c r="AO192" s="238"/>
      <c r="AP192" s="238"/>
      <c r="AQ192" s="238"/>
      <c r="AR192" s="238"/>
      <c r="AS192" s="239">
        <f t="shared" ref="AS192" si="160">G192/6</f>
        <v>1000000</v>
      </c>
      <c r="AT192" s="240"/>
      <c r="AU192" s="238"/>
      <c r="AV192" s="238"/>
      <c r="AW192" s="238"/>
      <c r="AX192" s="238"/>
      <c r="AY192" s="238"/>
      <c r="AZ192" s="238"/>
      <c r="BA192" s="238"/>
      <c r="BB192" s="238"/>
      <c r="BC192" s="238"/>
      <c r="BD192" s="238"/>
      <c r="BE192" s="239">
        <f t="shared" ref="BE192" si="161">G192/6</f>
        <v>1000000</v>
      </c>
      <c r="BF192" s="240"/>
      <c r="BG192" s="238"/>
      <c r="BH192" s="238"/>
      <c r="BI192" s="238"/>
      <c r="BJ192" s="238"/>
      <c r="BK192" s="238"/>
      <c r="BL192" s="238"/>
      <c r="BM192" s="238"/>
      <c r="BN192" s="238"/>
      <c r="BO192" s="238"/>
      <c r="BP192" s="238"/>
      <c r="BQ192" s="239">
        <f t="shared" ref="BQ192" si="162">G192/6</f>
        <v>1000000</v>
      </c>
      <c r="BR192" s="240"/>
      <c r="BS192" s="238"/>
      <c r="BT192" s="238"/>
      <c r="BU192" s="238"/>
      <c r="BV192" s="238"/>
      <c r="BW192" s="238"/>
      <c r="BX192" s="238"/>
      <c r="BY192" s="238"/>
      <c r="BZ192" s="238"/>
      <c r="CA192" s="238"/>
      <c r="CB192" s="238"/>
      <c r="CC192" s="239">
        <f t="shared" ref="CC192" si="163">G192-SUM(H192:CB192)</f>
        <v>1000000</v>
      </c>
      <c r="CD192" s="41" t="s">
        <v>54</v>
      </c>
    </row>
    <row r="193" spans="1:82" ht="30">
      <c r="A193" s="41"/>
      <c r="B193" s="147" t="s">
        <v>371</v>
      </c>
      <c r="C193" s="148" t="str">
        <f>"ETC Account Payments: Fees/ commissions related to banks and other providers of Payment means during Operation Service Period - Overhead charge and profit in respect to A-10010-a ("&amp; TEXT(F193,"###%") &amp; ")"</f>
        <v>ETC Account Payments: Fees/ commissions related to banks and other providers of Payment means during Operation Service Period - Overhead charge and profit in respect to A-10010-a (%)</v>
      </c>
      <c r="D193" s="149" t="s">
        <v>353</v>
      </c>
      <c r="E193" s="337">
        <f t="shared" ref="E193" si="164">+G192</f>
        <v>6000000</v>
      </c>
      <c r="F193" s="356"/>
      <c r="G193" s="76">
        <f>+E193*F193</f>
        <v>0</v>
      </c>
      <c r="H193" s="241"/>
      <c r="I193" s="242"/>
      <c r="J193" s="237"/>
      <c r="K193" s="238"/>
      <c r="L193" s="238"/>
      <c r="M193" s="238"/>
      <c r="N193" s="238"/>
      <c r="O193" s="238"/>
      <c r="P193" s="238"/>
      <c r="Q193" s="238"/>
      <c r="R193" s="238"/>
      <c r="S193" s="238"/>
      <c r="T193" s="238"/>
      <c r="U193" s="239">
        <f>G193/6</f>
        <v>0</v>
      </c>
      <c r="V193" s="237"/>
      <c r="W193" s="238"/>
      <c r="X193" s="238"/>
      <c r="Y193" s="238"/>
      <c r="Z193" s="238"/>
      <c r="AA193" s="238"/>
      <c r="AB193" s="238"/>
      <c r="AC193" s="238"/>
      <c r="AD193" s="238"/>
      <c r="AE193" s="238"/>
      <c r="AF193" s="238"/>
      <c r="AG193" s="239">
        <f>G193/6</f>
        <v>0</v>
      </c>
      <c r="AH193" s="240"/>
      <c r="AI193" s="238"/>
      <c r="AJ193" s="238"/>
      <c r="AK193" s="238"/>
      <c r="AL193" s="238"/>
      <c r="AM193" s="238"/>
      <c r="AN193" s="238"/>
      <c r="AO193" s="238"/>
      <c r="AP193" s="238"/>
      <c r="AQ193" s="238"/>
      <c r="AR193" s="238"/>
      <c r="AS193" s="239">
        <f>G193/6</f>
        <v>0</v>
      </c>
      <c r="AT193" s="240"/>
      <c r="AU193" s="238"/>
      <c r="AV193" s="238"/>
      <c r="AW193" s="238"/>
      <c r="AX193" s="238"/>
      <c r="AY193" s="238"/>
      <c r="AZ193" s="238"/>
      <c r="BA193" s="238"/>
      <c r="BB193" s="238"/>
      <c r="BC193" s="238"/>
      <c r="BD193" s="238"/>
      <c r="BE193" s="239">
        <f>G193/6</f>
        <v>0</v>
      </c>
      <c r="BF193" s="240"/>
      <c r="BG193" s="238"/>
      <c r="BH193" s="238"/>
      <c r="BI193" s="238"/>
      <c r="BJ193" s="238"/>
      <c r="BK193" s="238"/>
      <c r="BL193" s="238"/>
      <c r="BM193" s="238"/>
      <c r="BN193" s="238"/>
      <c r="BO193" s="238"/>
      <c r="BP193" s="238"/>
      <c r="BQ193" s="239">
        <f>G193/6</f>
        <v>0</v>
      </c>
      <c r="BR193" s="240"/>
      <c r="BS193" s="238"/>
      <c r="BT193" s="238"/>
      <c r="BU193" s="238"/>
      <c r="BV193" s="238"/>
      <c r="BW193" s="238"/>
      <c r="BX193" s="238"/>
      <c r="BY193" s="238"/>
      <c r="BZ193" s="238"/>
      <c r="CA193" s="238"/>
      <c r="CB193" s="238"/>
      <c r="CC193" s="239">
        <f>G193-SUM(H193:CB193)</f>
        <v>0</v>
      </c>
      <c r="CD193" s="41" t="s">
        <v>54</v>
      </c>
    </row>
    <row r="194" spans="1:82" ht="15">
      <c r="A194" s="41"/>
      <c r="B194" s="147" t="s">
        <v>372</v>
      </c>
      <c r="C194" s="148" t="str">
        <f>"Fees related to TCH Service - Fees (" &amp; TEXT(F194,"### ###") &amp;")"</f>
        <v>Fees related to TCH Service - Fees (90 000)</v>
      </c>
      <c r="D194" s="146" t="s">
        <v>351</v>
      </c>
      <c r="E194" s="336">
        <v>1</v>
      </c>
      <c r="F194" s="78">
        <v>90000</v>
      </c>
      <c r="G194" s="76">
        <f t="shared" si="95"/>
        <v>90000</v>
      </c>
      <c r="H194" s="241"/>
      <c r="I194" s="242"/>
      <c r="J194" s="237"/>
      <c r="K194" s="238"/>
      <c r="L194" s="238"/>
      <c r="M194" s="238"/>
      <c r="N194" s="238"/>
      <c r="O194" s="238"/>
      <c r="P194" s="238"/>
      <c r="Q194" s="238"/>
      <c r="R194" s="238"/>
      <c r="S194" s="238"/>
      <c r="T194" s="238"/>
      <c r="U194" s="239">
        <f t="shared" ref="U194" si="165">G194/6</f>
        <v>15000</v>
      </c>
      <c r="V194" s="237"/>
      <c r="W194" s="238"/>
      <c r="X194" s="238"/>
      <c r="Y194" s="238"/>
      <c r="Z194" s="238"/>
      <c r="AA194" s="238"/>
      <c r="AB194" s="238"/>
      <c r="AC194" s="238"/>
      <c r="AD194" s="238"/>
      <c r="AE194" s="238"/>
      <c r="AF194" s="238"/>
      <c r="AG194" s="239">
        <f t="shared" ref="AG194" si="166">G194/6</f>
        <v>15000</v>
      </c>
      <c r="AH194" s="240"/>
      <c r="AI194" s="238"/>
      <c r="AJ194" s="238"/>
      <c r="AK194" s="238"/>
      <c r="AL194" s="238"/>
      <c r="AM194" s="238"/>
      <c r="AN194" s="238"/>
      <c r="AO194" s="238"/>
      <c r="AP194" s="238"/>
      <c r="AQ194" s="238"/>
      <c r="AR194" s="238"/>
      <c r="AS194" s="239">
        <f t="shared" ref="AS194" si="167">G194/6</f>
        <v>15000</v>
      </c>
      <c r="AT194" s="240"/>
      <c r="AU194" s="238"/>
      <c r="AV194" s="238"/>
      <c r="AW194" s="238"/>
      <c r="AX194" s="238"/>
      <c r="AY194" s="238"/>
      <c r="AZ194" s="238"/>
      <c r="BA194" s="238"/>
      <c r="BB194" s="238"/>
      <c r="BC194" s="238"/>
      <c r="BD194" s="238"/>
      <c r="BE194" s="239">
        <f t="shared" ref="BE194" si="168">G194/6</f>
        <v>15000</v>
      </c>
      <c r="BF194" s="240"/>
      <c r="BG194" s="238"/>
      <c r="BH194" s="238"/>
      <c r="BI194" s="238"/>
      <c r="BJ194" s="238"/>
      <c r="BK194" s="238"/>
      <c r="BL194" s="238"/>
      <c r="BM194" s="238"/>
      <c r="BN194" s="238"/>
      <c r="BO194" s="238"/>
      <c r="BP194" s="238"/>
      <c r="BQ194" s="239">
        <f t="shared" ref="BQ194" si="169">G194/6</f>
        <v>15000</v>
      </c>
      <c r="BR194" s="240"/>
      <c r="BS194" s="238"/>
      <c r="BT194" s="238"/>
      <c r="BU194" s="238"/>
      <c r="BV194" s="238"/>
      <c r="BW194" s="238"/>
      <c r="BX194" s="238"/>
      <c r="BY194" s="238"/>
      <c r="BZ194" s="238"/>
      <c r="CA194" s="238"/>
      <c r="CB194" s="238"/>
      <c r="CC194" s="239">
        <f t="shared" ref="CC194" si="170">G194-SUM(H194:CB194)</f>
        <v>15000</v>
      </c>
      <c r="CD194" s="41" t="s">
        <v>54</v>
      </c>
    </row>
    <row r="195" spans="1:82" ht="15">
      <c r="A195" s="41"/>
      <c r="B195" s="147" t="s">
        <v>373</v>
      </c>
      <c r="C195" s="148" t="str">
        <f>"Fees related to TCH Service - Overhead charge and profit in respect to A-10011-a ("&amp; TEXT(F195,"###%") &amp; ")"</f>
        <v>Fees related to TCH Service - Overhead charge and profit in respect to A-10011-a (%)</v>
      </c>
      <c r="D195" s="149" t="s">
        <v>353</v>
      </c>
      <c r="E195" s="337">
        <f t="shared" ref="E195" si="171">+G194</f>
        <v>90000</v>
      </c>
      <c r="F195" s="356"/>
      <c r="G195" s="76">
        <f>+E195*F195</f>
        <v>0</v>
      </c>
      <c r="H195" s="241"/>
      <c r="I195" s="242"/>
      <c r="J195" s="237"/>
      <c r="K195" s="238"/>
      <c r="L195" s="238"/>
      <c r="M195" s="238"/>
      <c r="N195" s="238"/>
      <c r="O195" s="238"/>
      <c r="P195" s="238"/>
      <c r="Q195" s="238"/>
      <c r="R195" s="238"/>
      <c r="S195" s="238"/>
      <c r="T195" s="238"/>
      <c r="U195" s="239">
        <f>G195/6</f>
        <v>0</v>
      </c>
      <c r="V195" s="237"/>
      <c r="W195" s="238"/>
      <c r="X195" s="238"/>
      <c r="Y195" s="238"/>
      <c r="Z195" s="238"/>
      <c r="AA195" s="238"/>
      <c r="AB195" s="238"/>
      <c r="AC195" s="238"/>
      <c r="AD195" s="238"/>
      <c r="AE195" s="238"/>
      <c r="AF195" s="238"/>
      <c r="AG195" s="239">
        <f>G195/6</f>
        <v>0</v>
      </c>
      <c r="AH195" s="240"/>
      <c r="AI195" s="238"/>
      <c r="AJ195" s="238"/>
      <c r="AK195" s="238"/>
      <c r="AL195" s="238"/>
      <c r="AM195" s="238"/>
      <c r="AN195" s="238"/>
      <c r="AO195" s="238"/>
      <c r="AP195" s="238"/>
      <c r="AQ195" s="238"/>
      <c r="AR195" s="238"/>
      <c r="AS195" s="239">
        <f>G195/6</f>
        <v>0</v>
      </c>
      <c r="AT195" s="240"/>
      <c r="AU195" s="238"/>
      <c r="AV195" s="238"/>
      <c r="AW195" s="238"/>
      <c r="AX195" s="238"/>
      <c r="AY195" s="238"/>
      <c r="AZ195" s="238"/>
      <c r="BA195" s="238"/>
      <c r="BB195" s="238"/>
      <c r="BC195" s="238"/>
      <c r="BD195" s="238"/>
      <c r="BE195" s="239">
        <f>G195/6</f>
        <v>0</v>
      </c>
      <c r="BF195" s="240"/>
      <c r="BG195" s="238"/>
      <c r="BH195" s="238"/>
      <c r="BI195" s="238"/>
      <c r="BJ195" s="238"/>
      <c r="BK195" s="238"/>
      <c r="BL195" s="238"/>
      <c r="BM195" s="238"/>
      <c r="BN195" s="238"/>
      <c r="BO195" s="238"/>
      <c r="BP195" s="238"/>
      <c r="BQ195" s="239">
        <f>G195/6</f>
        <v>0</v>
      </c>
      <c r="BR195" s="240"/>
      <c r="BS195" s="238"/>
      <c r="BT195" s="238"/>
      <c r="BU195" s="238"/>
      <c r="BV195" s="238"/>
      <c r="BW195" s="238"/>
      <c r="BX195" s="238"/>
      <c r="BY195" s="238"/>
      <c r="BZ195" s="238"/>
      <c r="CA195" s="238"/>
      <c r="CB195" s="238"/>
      <c r="CC195" s="239">
        <f>G195-SUM(H195:CB195)</f>
        <v>0</v>
      </c>
      <c r="CD195" s="41" t="s">
        <v>54</v>
      </c>
    </row>
    <row r="196" spans="1:82" ht="14" customHeight="1">
      <c r="A196" s="179"/>
      <c r="B196" s="75" t="s">
        <v>374</v>
      </c>
      <c r="C196" s="145" t="str">
        <f>"Nominated Subcontract Works and Services (including Provisional Sums and allowances in the Nominated Subcontract (" &amp; TEXT(G196,"##### ####") &amp;")"</f>
        <v>Nominated Subcontract Works and Services (including Provisional Sums and allowances in the Nominated Subcontract (20 700 000)</v>
      </c>
      <c r="D196" s="146" t="s">
        <v>351</v>
      </c>
      <c r="E196" s="336">
        <v>1</v>
      </c>
      <c r="F196" s="78">
        <v>20700000</v>
      </c>
      <c r="G196" s="76">
        <f t="shared" si="95"/>
        <v>20700000</v>
      </c>
      <c r="H196" s="241"/>
      <c r="I196" s="242"/>
      <c r="J196" s="237"/>
      <c r="K196" s="238"/>
      <c r="L196" s="238"/>
      <c r="M196" s="238"/>
      <c r="N196" s="238"/>
      <c r="O196" s="238"/>
      <c r="P196" s="238"/>
      <c r="Q196" s="238"/>
      <c r="R196" s="238"/>
      <c r="S196" s="238"/>
      <c r="T196" s="238"/>
      <c r="U196" s="239">
        <f t="shared" ref="U196" si="172">G196/6</f>
        <v>3450000</v>
      </c>
      <c r="V196" s="237"/>
      <c r="W196" s="238"/>
      <c r="X196" s="238"/>
      <c r="Y196" s="238"/>
      <c r="Z196" s="238"/>
      <c r="AA196" s="238"/>
      <c r="AB196" s="238"/>
      <c r="AC196" s="238"/>
      <c r="AD196" s="238"/>
      <c r="AE196" s="238"/>
      <c r="AF196" s="238"/>
      <c r="AG196" s="239">
        <f t="shared" ref="AG196" si="173">G196/6</f>
        <v>3450000</v>
      </c>
      <c r="AH196" s="240"/>
      <c r="AI196" s="238"/>
      <c r="AJ196" s="238"/>
      <c r="AK196" s="238"/>
      <c r="AL196" s="238"/>
      <c r="AM196" s="238"/>
      <c r="AN196" s="238"/>
      <c r="AO196" s="238"/>
      <c r="AP196" s="238"/>
      <c r="AQ196" s="238"/>
      <c r="AR196" s="238"/>
      <c r="AS196" s="239">
        <f t="shared" ref="AS196" si="174">G196/6</f>
        <v>3450000</v>
      </c>
      <c r="AT196" s="240"/>
      <c r="AU196" s="238"/>
      <c r="AV196" s="238"/>
      <c r="AW196" s="238"/>
      <c r="AX196" s="238"/>
      <c r="AY196" s="238"/>
      <c r="AZ196" s="238"/>
      <c r="BA196" s="238"/>
      <c r="BB196" s="238"/>
      <c r="BC196" s="238"/>
      <c r="BD196" s="238"/>
      <c r="BE196" s="239">
        <f t="shared" ref="BE196" si="175">G196/6</f>
        <v>3450000</v>
      </c>
      <c r="BF196" s="240"/>
      <c r="BG196" s="238"/>
      <c r="BH196" s="238"/>
      <c r="BI196" s="238"/>
      <c r="BJ196" s="238"/>
      <c r="BK196" s="238"/>
      <c r="BL196" s="238"/>
      <c r="BM196" s="238"/>
      <c r="BN196" s="238"/>
      <c r="BO196" s="238"/>
      <c r="BP196" s="238"/>
      <c r="BQ196" s="239">
        <f t="shared" ref="BQ196" si="176">G196/6</f>
        <v>3450000</v>
      </c>
      <c r="BR196" s="240"/>
      <c r="BS196" s="238"/>
      <c r="BT196" s="238"/>
      <c r="BU196" s="238"/>
      <c r="BV196" s="238"/>
      <c r="BW196" s="238"/>
      <c r="BX196" s="238"/>
      <c r="BY196" s="238"/>
      <c r="BZ196" s="238"/>
      <c r="CA196" s="238"/>
      <c r="CB196" s="238"/>
      <c r="CC196" s="239">
        <f t="shared" ref="CC196" si="177">G196-SUM(H196:CB196)</f>
        <v>3450000</v>
      </c>
      <c r="CD196" s="41" t="s">
        <v>54</v>
      </c>
    </row>
    <row r="197" spans="1:82" ht="15">
      <c r="A197" s="41"/>
      <c r="B197" s="147" t="s">
        <v>375</v>
      </c>
      <c r="C197" s="148" t="str">
        <f>"Overhead charges and profit in respect of the above-mentioned item ("&amp; TEXT(F197,"###%") &amp; ")"</f>
        <v>Overhead charges and profit in respect of the above-mentioned item (%)</v>
      </c>
      <c r="D197" s="149" t="s">
        <v>353</v>
      </c>
      <c r="E197" s="337">
        <f t="shared" ref="E197" si="178">+G196</f>
        <v>20700000</v>
      </c>
      <c r="F197" s="356"/>
      <c r="G197" s="76">
        <f t="shared" si="95"/>
        <v>0</v>
      </c>
      <c r="H197" s="241"/>
      <c r="I197" s="242"/>
      <c r="J197" s="237"/>
      <c r="K197" s="238"/>
      <c r="L197" s="238"/>
      <c r="M197" s="238"/>
      <c r="N197" s="238"/>
      <c r="O197" s="238"/>
      <c r="P197" s="238"/>
      <c r="Q197" s="238"/>
      <c r="R197" s="238"/>
      <c r="S197" s="238"/>
      <c r="T197" s="238"/>
      <c r="U197" s="239">
        <f>G197/6</f>
        <v>0</v>
      </c>
      <c r="V197" s="237"/>
      <c r="W197" s="238"/>
      <c r="X197" s="238"/>
      <c r="Y197" s="238"/>
      <c r="Z197" s="238"/>
      <c r="AA197" s="238"/>
      <c r="AB197" s="238"/>
      <c r="AC197" s="238"/>
      <c r="AD197" s="238"/>
      <c r="AE197" s="238"/>
      <c r="AF197" s="238"/>
      <c r="AG197" s="239">
        <f>G197/6</f>
        <v>0</v>
      </c>
      <c r="AH197" s="240"/>
      <c r="AI197" s="238"/>
      <c r="AJ197" s="238"/>
      <c r="AK197" s="238"/>
      <c r="AL197" s="238"/>
      <c r="AM197" s="238"/>
      <c r="AN197" s="238"/>
      <c r="AO197" s="238"/>
      <c r="AP197" s="238"/>
      <c r="AQ197" s="238"/>
      <c r="AR197" s="238"/>
      <c r="AS197" s="239">
        <f>G197/6</f>
        <v>0</v>
      </c>
      <c r="AT197" s="240"/>
      <c r="AU197" s="238"/>
      <c r="AV197" s="238"/>
      <c r="AW197" s="238"/>
      <c r="AX197" s="238"/>
      <c r="AY197" s="238"/>
      <c r="AZ197" s="238"/>
      <c r="BA197" s="238"/>
      <c r="BB197" s="238"/>
      <c r="BC197" s="238"/>
      <c r="BD197" s="238"/>
      <c r="BE197" s="239">
        <f>G197/6</f>
        <v>0</v>
      </c>
      <c r="BF197" s="240"/>
      <c r="BG197" s="238"/>
      <c r="BH197" s="238"/>
      <c r="BI197" s="238"/>
      <c r="BJ197" s="238"/>
      <c r="BK197" s="238"/>
      <c r="BL197" s="238"/>
      <c r="BM197" s="238"/>
      <c r="BN197" s="238"/>
      <c r="BO197" s="238"/>
      <c r="BP197" s="238"/>
      <c r="BQ197" s="239">
        <f>G197/6</f>
        <v>0</v>
      </c>
      <c r="BR197" s="240"/>
      <c r="BS197" s="238"/>
      <c r="BT197" s="238"/>
      <c r="BU197" s="238"/>
      <c r="BV197" s="238"/>
      <c r="BW197" s="238"/>
      <c r="BX197" s="238"/>
      <c r="BY197" s="238"/>
      <c r="BZ197" s="238"/>
      <c r="CA197" s="238"/>
      <c r="CB197" s="238"/>
      <c r="CC197" s="239">
        <f>G197-SUM(H197:CB197)</f>
        <v>0</v>
      </c>
      <c r="CD197" s="41" t="s">
        <v>54</v>
      </c>
    </row>
    <row r="198" spans="1:82" ht="16" customHeight="1">
      <c r="A198" s="179"/>
      <c r="B198" s="103" t="s">
        <v>376</v>
      </c>
      <c r="C198" s="304" t="s">
        <v>377</v>
      </c>
      <c r="D198" s="146"/>
      <c r="E198" s="336"/>
      <c r="F198" s="78"/>
      <c r="G198" s="76"/>
      <c r="H198" s="241"/>
      <c r="I198" s="242"/>
      <c r="J198" s="237"/>
      <c r="K198" s="238"/>
      <c r="L198" s="238"/>
      <c r="M198" s="238"/>
      <c r="N198" s="238"/>
      <c r="O198" s="238"/>
      <c r="P198" s="238"/>
      <c r="Q198" s="238"/>
      <c r="R198" s="238"/>
      <c r="S198" s="238"/>
      <c r="T198" s="238"/>
      <c r="U198" s="239"/>
      <c r="V198" s="237"/>
      <c r="W198" s="238"/>
      <c r="X198" s="238"/>
      <c r="Y198" s="238"/>
      <c r="Z198" s="238"/>
      <c r="AA198" s="238"/>
      <c r="AB198" s="238"/>
      <c r="AC198" s="238"/>
      <c r="AD198" s="238"/>
      <c r="AE198" s="238"/>
      <c r="AF198" s="238"/>
      <c r="AG198" s="239"/>
      <c r="AH198" s="240"/>
      <c r="AI198" s="238"/>
      <c r="AJ198" s="238"/>
      <c r="AK198" s="238"/>
      <c r="AL198" s="238"/>
      <c r="AM198" s="238"/>
      <c r="AN198" s="238"/>
      <c r="AO198" s="238"/>
      <c r="AP198" s="238"/>
      <c r="AQ198" s="238"/>
      <c r="AR198" s="238"/>
      <c r="AS198" s="239"/>
      <c r="AT198" s="240"/>
      <c r="AU198" s="238"/>
      <c r="AV198" s="238"/>
      <c r="AW198" s="238"/>
      <c r="AX198" s="238"/>
      <c r="AY198" s="238"/>
      <c r="AZ198" s="238"/>
      <c r="BA198" s="238"/>
      <c r="BB198" s="238"/>
      <c r="BC198" s="238"/>
      <c r="BD198" s="238"/>
      <c r="BE198" s="239"/>
      <c r="BF198" s="240"/>
      <c r="BG198" s="238"/>
      <c r="BH198" s="238"/>
      <c r="BI198" s="238"/>
      <c r="BJ198" s="238"/>
      <c r="BK198" s="238"/>
      <c r="BL198" s="238"/>
      <c r="BM198" s="238"/>
      <c r="BN198" s="238"/>
      <c r="BO198" s="238"/>
      <c r="BP198" s="238"/>
      <c r="BQ198" s="239"/>
      <c r="BR198" s="240"/>
      <c r="BS198" s="238"/>
      <c r="BT198" s="238"/>
      <c r="BU198" s="238"/>
      <c r="BV198" s="238"/>
      <c r="BW198" s="238"/>
      <c r="BX198" s="238"/>
      <c r="BY198" s="238"/>
      <c r="BZ198" s="238"/>
      <c r="CA198" s="238"/>
      <c r="CB198" s="238"/>
      <c r="CC198" s="239"/>
      <c r="CD198" s="41"/>
    </row>
    <row r="199" spans="1:82" ht="15">
      <c r="A199" s="41"/>
      <c r="B199" s="147" t="s">
        <v>378</v>
      </c>
      <c r="C199" s="145" t="str">
        <f>"Resolving the continuous flooding of the manholes at Denne Road Plaza (" &amp; TEXT(G199,"##### ####") &amp;")"</f>
        <v>Resolving the continuous flooding of the manholes at Denne Road Plaza (76 500)</v>
      </c>
      <c r="D199" s="146" t="s">
        <v>351</v>
      </c>
      <c r="E199" s="336">
        <v>1</v>
      </c>
      <c r="F199" s="78">
        <v>76500</v>
      </c>
      <c r="G199" s="76">
        <f t="shared" ref="G199" si="179">+E199*F199</f>
        <v>76500</v>
      </c>
      <c r="H199" s="241"/>
      <c r="I199" s="242"/>
      <c r="J199" s="237"/>
      <c r="K199" s="238"/>
      <c r="L199" s="238"/>
      <c r="M199" s="238"/>
      <c r="N199" s="238"/>
      <c r="O199" s="238"/>
      <c r="P199" s="238"/>
      <c r="Q199" s="238"/>
      <c r="R199" s="238"/>
      <c r="S199" s="238"/>
      <c r="T199" s="238"/>
      <c r="U199" s="239">
        <f t="shared" ref="U199" si="180">G199/6</f>
        <v>12750</v>
      </c>
      <c r="V199" s="237"/>
      <c r="W199" s="238"/>
      <c r="X199" s="238"/>
      <c r="Y199" s="238"/>
      <c r="Z199" s="238"/>
      <c r="AA199" s="238"/>
      <c r="AB199" s="238"/>
      <c r="AC199" s="238"/>
      <c r="AD199" s="238"/>
      <c r="AE199" s="238"/>
      <c r="AF199" s="238"/>
      <c r="AG199" s="239">
        <f t="shared" ref="AG199" si="181">G199/6</f>
        <v>12750</v>
      </c>
      <c r="AH199" s="240"/>
      <c r="AI199" s="238"/>
      <c r="AJ199" s="238"/>
      <c r="AK199" s="238"/>
      <c r="AL199" s="238"/>
      <c r="AM199" s="238"/>
      <c r="AN199" s="238"/>
      <c r="AO199" s="238"/>
      <c r="AP199" s="238"/>
      <c r="AQ199" s="238"/>
      <c r="AR199" s="238"/>
      <c r="AS199" s="239">
        <f t="shared" ref="AS199" si="182">G199/6</f>
        <v>12750</v>
      </c>
      <c r="AT199" s="240"/>
      <c r="AU199" s="238"/>
      <c r="AV199" s="238"/>
      <c r="AW199" s="238"/>
      <c r="AX199" s="238"/>
      <c r="AY199" s="238"/>
      <c r="AZ199" s="238"/>
      <c r="BA199" s="238"/>
      <c r="BB199" s="238"/>
      <c r="BC199" s="238"/>
      <c r="BD199" s="238"/>
      <c r="BE199" s="239">
        <f t="shared" ref="BE199" si="183">G199/6</f>
        <v>12750</v>
      </c>
      <c r="BF199" s="240"/>
      <c r="BG199" s="238"/>
      <c r="BH199" s="238"/>
      <c r="BI199" s="238"/>
      <c r="BJ199" s="238"/>
      <c r="BK199" s="238"/>
      <c r="BL199" s="238"/>
      <c r="BM199" s="238"/>
      <c r="BN199" s="238"/>
      <c r="BO199" s="238"/>
      <c r="BP199" s="238"/>
      <c r="BQ199" s="239">
        <f t="shared" ref="BQ199" si="184">G199/6</f>
        <v>12750</v>
      </c>
      <c r="BR199" s="240"/>
      <c r="BS199" s="238"/>
      <c r="BT199" s="238"/>
      <c r="BU199" s="238"/>
      <c r="BV199" s="238"/>
      <c r="BW199" s="238"/>
      <c r="BX199" s="238"/>
      <c r="BY199" s="238"/>
      <c r="BZ199" s="238"/>
      <c r="CA199" s="238"/>
      <c r="CB199" s="238"/>
      <c r="CC199" s="239">
        <f t="shared" ref="CC199" si="185">G199-SUM(H199:CB199)</f>
        <v>12750</v>
      </c>
      <c r="CD199" s="41" t="s">
        <v>54</v>
      </c>
    </row>
    <row r="200" spans="1:82" ht="15">
      <c r="A200" s="41"/>
      <c r="B200" s="147" t="s">
        <v>379</v>
      </c>
      <c r="C200" s="148" t="str">
        <f>"Resolution of flooding  - Overhead charge and profit in respect to A-10013-a ("&amp; TEXT(F200,"###%") &amp; ")"</f>
        <v>Resolution of flooding  - Overhead charge and profit in respect to A-10013-a (%)</v>
      </c>
      <c r="D200" s="149" t="s">
        <v>353</v>
      </c>
      <c r="E200" s="337">
        <f t="shared" ref="E200" si="186">+G199</f>
        <v>76500</v>
      </c>
      <c r="F200" s="356"/>
      <c r="G200" s="76">
        <f>+E200*F200</f>
        <v>0</v>
      </c>
      <c r="H200" s="241"/>
      <c r="I200" s="242"/>
      <c r="J200" s="237"/>
      <c r="K200" s="238"/>
      <c r="L200" s="238"/>
      <c r="M200" s="238"/>
      <c r="N200" s="238"/>
      <c r="O200" s="238"/>
      <c r="P200" s="238"/>
      <c r="Q200" s="238"/>
      <c r="R200" s="238"/>
      <c r="S200" s="238"/>
      <c r="T200" s="238"/>
      <c r="U200" s="239">
        <f>G200/6</f>
        <v>0</v>
      </c>
      <c r="V200" s="237"/>
      <c r="W200" s="238"/>
      <c r="X200" s="238"/>
      <c r="Y200" s="238"/>
      <c r="Z200" s="238"/>
      <c r="AA200" s="238"/>
      <c r="AB200" s="238"/>
      <c r="AC200" s="238"/>
      <c r="AD200" s="238"/>
      <c r="AE200" s="238"/>
      <c r="AF200" s="238"/>
      <c r="AG200" s="239">
        <f>G200/6</f>
        <v>0</v>
      </c>
      <c r="AH200" s="240"/>
      <c r="AI200" s="238"/>
      <c r="AJ200" s="238"/>
      <c r="AK200" s="238"/>
      <c r="AL200" s="238"/>
      <c r="AM200" s="238"/>
      <c r="AN200" s="238"/>
      <c r="AO200" s="238"/>
      <c r="AP200" s="238"/>
      <c r="AQ200" s="238"/>
      <c r="AR200" s="238"/>
      <c r="AS200" s="239">
        <f>G200/6</f>
        <v>0</v>
      </c>
      <c r="AT200" s="240"/>
      <c r="AU200" s="238"/>
      <c r="AV200" s="238"/>
      <c r="AW200" s="238"/>
      <c r="AX200" s="238"/>
      <c r="AY200" s="238"/>
      <c r="AZ200" s="238"/>
      <c r="BA200" s="238"/>
      <c r="BB200" s="238"/>
      <c r="BC200" s="238"/>
      <c r="BD200" s="238"/>
      <c r="BE200" s="239">
        <f>G200/6</f>
        <v>0</v>
      </c>
      <c r="BF200" s="240"/>
      <c r="BG200" s="238"/>
      <c r="BH200" s="238"/>
      <c r="BI200" s="238"/>
      <c r="BJ200" s="238"/>
      <c r="BK200" s="238"/>
      <c r="BL200" s="238"/>
      <c r="BM200" s="238"/>
      <c r="BN200" s="238"/>
      <c r="BO200" s="238"/>
      <c r="BP200" s="238"/>
      <c r="BQ200" s="239">
        <f>G200/6</f>
        <v>0</v>
      </c>
      <c r="BR200" s="240"/>
      <c r="BS200" s="238"/>
      <c r="BT200" s="238"/>
      <c r="BU200" s="238"/>
      <c r="BV200" s="238"/>
      <c r="BW200" s="238"/>
      <c r="BX200" s="238"/>
      <c r="BY200" s="238"/>
      <c r="BZ200" s="238"/>
      <c r="CA200" s="238"/>
      <c r="CB200" s="238"/>
      <c r="CC200" s="239">
        <f>G200-SUM(H200:CB200)</f>
        <v>0</v>
      </c>
      <c r="CD200" s="41" t="s">
        <v>54</v>
      </c>
    </row>
    <row r="201" spans="1:82" ht="16" customHeight="1">
      <c r="A201" s="179"/>
      <c r="B201" s="103" t="s">
        <v>380</v>
      </c>
      <c r="C201" s="304" t="s">
        <v>381</v>
      </c>
      <c r="D201" s="146"/>
      <c r="E201" s="336"/>
      <c r="F201" s="78"/>
      <c r="G201" s="76"/>
      <c r="H201" s="241"/>
      <c r="I201" s="242"/>
      <c r="J201" s="237"/>
      <c r="K201" s="238"/>
      <c r="L201" s="238"/>
      <c r="M201" s="238"/>
      <c r="N201" s="238"/>
      <c r="O201" s="238"/>
      <c r="P201" s="238"/>
      <c r="Q201" s="238"/>
      <c r="R201" s="238"/>
      <c r="S201" s="238"/>
      <c r="T201" s="238"/>
      <c r="U201" s="239"/>
      <c r="V201" s="237"/>
      <c r="W201" s="238"/>
      <c r="X201" s="238"/>
      <c r="Y201" s="238"/>
      <c r="Z201" s="238"/>
      <c r="AA201" s="238"/>
      <c r="AB201" s="238"/>
      <c r="AC201" s="238"/>
      <c r="AD201" s="238"/>
      <c r="AE201" s="238"/>
      <c r="AF201" s="238"/>
      <c r="AG201" s="239"/>
      <c r="AH201" s="240"/>
      <c r="AI201" s="238"/>
      <c r="AJ201" s="238"/>
      <c r="AK201" s="238"/>
      <c r="AL201" s="238"/>
      <c r="AM201" s="238"/>
      <c r="AN201" s="238"/>
      <c r="AO201" s="238"/>
      <c r="AP201" s="238"/>
      <c r="AQ201" s="238"/>
      <c r="AR201" s="238"/>
      <c r="AS201" s="239"/>
      <c r="AT201" s="240"/>
      <c r="AU201" s="238"/>
      <c r="AV201" s="238"/>
      <c r="AW201" s="238"/>
      <c r="AX201" s="238"/>
      <c r="AY201" s="238"/>
      <c r="AZ201" s="238"/>
      <c r="BA201" s="238"/>
      <c r="BB201" s="238"/>
      <c r="BC201" s="238"/>
      <c r="BD201" s="238"/>
      <c r="BE201" s="239"/>
      <c r="BF201" s="240"/>
      <c r="BG201" s="238"/>
      <c r="BH201" s="238"/>
      <c r="BI201" s="238"/>
      <c r="BJ201" s="238"/>
      <c r="BK201" s="238"/>
      <c r="BL201" s="238"/>
      <c r="BM201" s="238"/>
      <c r="BN201" s="238"/>
      <c r="BO201" s="238"/>
      <c r="BP201" s="238"/>
      <c r="BQ201" s="239"/>
      <c r="BR201" s="240"/>
      <c r="BS201" s="238"/>
      <c r="BT201" s="238"/>
      <c r="BU201" s="238"/>
      <c r="BV201" s="238"/>
      <c r="BW201" s="238"/>
      <c r="BX201" s="238"/>
      <c r="BY201" s="238"/>
      <c r="BZ201" s="238"/>
      <c r="CA201" s="238"/>
      <c r="CB201" s="238"/>
      <c r="CC201" s="239"/>
      <c r="CD201" s="41"/>
    </row>
    <row r="202" spans="1:82" ht="30">
      <c r="A202" s="41"/>
      <c r="B202" s="180" t="s">
        <v>382</v>
      </c>
      <c r="C202" s="181" t="str">
        <f>"Appointment of Water Proofing Experts to perform a detailed inspection of the water proofing issues at the Eastern Plazas (" &amp; TEXT(G202,"##### ####") &amp;")"</f>
        <v>Appointment of Water Proofing Experts to perform a detailed inspection of the water proofing issues at the Eastern Plazas ()</v>
      </c>
      <c r="D202" s="182" t="s">
        <v>351</v>
      </c>
      <c r="E202" s="334">
        <v>0</v>
      </c>
      <c r="F202" s="236"/>
      <c r="G202" s="189">
        <f t="shared" ref="G202" si="187">+E202*F202</f>
        <v>0</v>
      </c>
      <c r="H202" s="241"/>
      <c r="I202" s="242"/>
      <c r="J202" s="237"/>
      <c r="K202" s="238"/>
      <c r="L202" s="238"/>
      <c r="M202" s="238"/>
      <c r="N202" s="238"/>
      <c r="O202" s="238"/>
      <c r="P202" s="238"/>
      <c r="Q202" s="238"/>
      <c r="R202" s="238"/>
      <c r="S202" s="238"/>
      <c r="T202" s="238"/>
      <c r="U202" s="239">
        <f t="shared" ref="U202" si="188">G202/6</f>
        <v>0</v>
      </c>
      <c r="V202" s="237"/>
      <c r="W202" s="238"/>
      <c r="X202" s="238"/>
      <c r="Y202" s="238"/>
      <c r="Z202" s="238"/>
      <c r="AA202" s="238"/>
      <c r="AB202" s="238"/>
      <c r="AC202" s="238"/>
      <c r="AD202" s="238"/>
      <c r="AE202" s="238"/>
      <c r="AF202" s="238"/>
      <c r="AG202" s="239">
        <f t="shared" ref="AG202" si="189">G202/6</f>
        <v>0</v>
      </c>
      <c r="AH202" s="240"/>
      <c r="AI202" s="238"/>
      <c r="AJ202" s="238"/>
      <c r="AK202" s="238"/>
      <c r="AL202" s="238"/>
      <c r="AM202" s="238"/>
      <c r="AN202" s="238"/>
      <c r="AO202" s="238"/>
      <c r="AP202" s="238"/>
      <c r="AQ202" s="238"/>
      <c r="AR202" s="238"/>
      <c r="AS202" s="239">
        <f t="shared" ref="AS202" si="190">G202/6</f>
        <v>0</v>
      </c>
      <c r="AT202" s="240"/>
      <c r="AU202" s="238"/>
      <c r="AV202" s="238"/>
      <c r="AW202" s="238"/>
      <c r="AX202" s="238"/>
      <c r="AY202" s="238"/>
      <c r="AZ202" s="238"/>
      <c r="BA202" s="238"/>
      <c r="BB202" s="238"/>
      <c r="BC202" s="238"/>
      <c r="BD202" s="238"/>
      <c r="BE202" s="239">
        <f t="shared" ref="BE202" si="191">G202/6</f>
        <v>0</v>
      </c>
      <c r="BF202" s="240"/>
      <c r="BG202" s="238"/>
      <c r="BH202" s="238"/>
      <c r="BI202" s="238"/>
      <c r="BJ202" s="238"/>
      <c r="BK202" s="238"/>
      <c r="BL202" s="238"/>
      <c r="BM202" s="238"/>
      <c r="BN202" s="238"/>
      <c r="BO202" s="238"/>
      <c r="BP202" s="238"/>
      <c r="BQ202" s="239">
        <f t="shared" ref="BQ202" si="192">G202/6</f>
        <v>0</v>
      </c>
      <c r="BR202" s="240"/>
      <c r="BS202" s="238"/>
      <c r="BT202" s="238"/>
      <c r="BU202" s="238"/>
      <c r="BV202" s="238"/>
      <c r="BW202" s="238"/>
      <c r="BX202" s="238"/>
      <c r="BY202" s="238"/>
      <c r="BZ202" s="238"/>
      <c r="CA202" s="238"/>
      <c r="CB202" s="238"/>
      <c r="CC202" s="239">
        <f t="shared" ref="CC202" si="193">G202-SUM(H202:CB202)</f>
        <v>0</v>
      </c>
      <c r="CD202" s="41" t="s">
        <v>54</v>
      </c>
    </row>
    <row r="203" spans="1:82" ht="15">
      <c r="A203" s="41"/>
      <c r="B203" s="180" t="s">
        <v>383</v>
      </c>
      <c r="C203" s="343" t="str">
        <f>"Waterproofing at Eastern Plazas  - Overhead charge and profit in respect to A-10014-a ("&amp; TEXT(F203,"###%") &amp; ")"</f>
        <v>Waterproofing at Eastern Plazas  - Overhead charge and profit in respect to A-10014-a (%)</v>
      </c>
      <c r="D203" s="182" t="s">
        <v>353</v>
      </c>
      <c r="E203" s="334">
        <f t="shared" ref="E203" si="194">+G202</f>
        <v>0</v>
      </c>
      <c r="F203" s="357"/>
      <c r="G203" s="189">
        <f>+E203*F203</f>
        <v>0</v>
      </c>
      <c r="H203" s="241"/>
      <c r="I203" s="242"/>
      <c r="J203" s="237"/>
      <c r="K203" s="238"/>
      <c r="L203" s="238"/>
      <c r="M203" s="238"/>
      <c r="N203" s="238"/>
      <c r="O203" s="238"/>
      <c r="P203" s="238"/>
      <c r="Q203" s="238"/>
      <c r="R203" s="238"/>
      <c r="S203" s="238"/>
      <c r="T203" s="238"/>
      <c r="U203" s="239">
        <f>G203/6</f>
        <v>0</v>
      </c>
      <c r="V203" s="237"/>
      <c r="W203" s="238"/>
      <c r="X203" s="238"/>
      <c r="Y203" s="238"/>
      <c r="Z203" s="238"/>
      <c r="AA203" s="238"/>
      <c r="AB203" s="238"/>
      <c r="AC203" s="238"/>
      <c r="AD203" s="238"/>
      <c r="AE203" s="238"/>
      <c r="AF203" s="238"/>
      <c r="AG203" s="239">
        <f>G203/6</f>
        <v>0</v>
      </c>
      <c r="AH203" s="240"/>
      <c r="AI203" s="238"/>
      <c r="AJ203" s="238"/>
      <c r="AK203" s="238"/>
      <c r="AL203" s="238"/>
      <c r="AM203" s="238"/>
      <c r="AN203" s="238"/>
      <c r="AO203" s="238"/>
      <c r="AP203" s="238"/>
      <c r="AQ203" s="238"/>
      <c r="AR203" s="238"/>
      <c r="AS203" s="239">
        <f>G203/6</f>
        <v>0</v>
      </c>
      <c r="AT203" s="240"/>
      <c r="AU203" s="238"/>
      <c r="AV203" s="238"/>
      <c r="AW203" s="238"/>
      <c r="AX203" s="238"/>
      <c r="AY203" s="238"/>
      <c r="AZ203" s="238"/>
      <c r="BA203" s="238"/>
      <c r="BB203" s="238"/>
      <c r="BC203" s="238"/>
      <c r="BD203" s="238"/>
      <c r="BE203" s="239">
        <f>G203/6</f>
        <v>0</v>
      </c>
      <c r="BF203" s="240"/>
      <c r="BG203" s="238"/>
      <c r="BH203" s="238"/>
      <c r="BI203" s="238"/>
      <c r="BJ203" s="238"/>
      <c r="BK203" s="238"/>
      <c r="BL203" s="238"/>
      <c r="BM203" s="238"/>
      <c r="BN203" s="238"/>
      <c r="BO203" s="238"/>
      <c r="BP203" s="238"/>
      <c r="BQ203" s="239">
        <f>G203/6</f>
        <v>0</v>
      </c>
      <c r="BR203" s="240"/>
      <c r="BS203" s="238"/>
      <c r="BT203" s="238"/>
      <c r="BU203" s="238"/>
      <c r="BV203" s="238"/>
      <c r="BW203" s="238"/>
      <c r="BX203" s="238"/>
      <c r="BY203" s="238"/>
      <c r="BZ203" s="238"/>
      <c r="CA203" s="238"/>
      <c r="CB203" s="238"/>
      <c r="CC203" s="239">
        <f>G203-SUM(H203:CB203)</f>
        <v>0</v>
      </c>
      <c r="CD203" s="41" t="s">
        <v>54</v>
      </c>
    </row>
    <row r="204" spans="1:82" ht="15">
      <c r="A204" s="41"/>
      <c r="B204" s="180" t="s">
        <v>384</v>
      </c>
      <c r="C204" s="181" t="str">
        <f>"Solving the water proofing issues at the Eastern Plazas and repainting of the walls and fixing of the tiles (" &amp; TEXT(G204,"##### ####") &amp;")"</f>
        <v>Solving the water proofing issues at the Eastern Plazas and repainting of the walls and fixing of the tiles ()</v>
      </c>
      <c r="D204" s="182" t="s">
        <v>351</v>
      </c>
      <c r="E204" s="334">
        <v>0</v>
      </c>
      <c r="F204" s="236"/>
      <c r="G204" s="189">
        <f t="shared" ref="G204" si="195">+E204*F204</f>
        <v>0</v>
      </c>
      <c r="H204" s="241"/>
      <c r="I204" s="242"/>
      <c r="J204" s="237"/>
      <c r="K204" s="238"/>
      <c r="L204" s="238"/>
      <c r="M204" s="238"/>
      <c r="N204" s="238"/>
      <c r="O204" s="238"/>
      <c r="P204" s="238"/>
      <c r="Q204" s="238"/>
      <c r="R204" s="238"/>
      <c r="S204" s="238"/>
      <c r="T204" s="238"/>
      <c r="U204" s="239">
        <f t="shared" ref="U204" si="196">G204/6</f>
        <v>0</v>
      </c>
      <c r="V204" s="237"/>
      <c r="W204" s="238"/>
      <c r="X204" s="238"/>
      <c r="Y204" s="238"/>
      <c r="Z204" s="238"/>
      <c r="AA204" s="238"/>
      <c r="AB204" s="238"/>
      <c r="AC204" s="238"/>
      <c r="AD204" s="238"/>
      <c r="AE204" s="238"/>
      <c r="AF204" s="238"/>
      <c r="AG204" s="239">
        <f t="shared" ref="AG204" si="197">G204/6</f>
        <v>0</v>
      </c>
      <c r="AH204" s="240"/>
      <c r="AI204" s="238"/>
      <c r="AJ204" s="238"/>
      <c r="AK204" s="238"/>
      <c r="AL204" s="238"/>
      <c r="AM204" s="238"/>
      <c r="AN204" s="238"/>
      <c r="AO204" s="238"/>
      <c r="AP204" s="238"/>
      <c r="AQ204" s="238"/>
      <c r="AR204" s="238"/>
      <c r="AS204" s="239">
        <f t="shared" ref="AS204" si="198">G204/6</f>
        <v>0</v>
      </c>
      <c r="AT204" s="240"/>
      <c r="AU204" s="238"/>
      <c r="AV204" s="238"/>
      <c r="AW204" s="238"/>
      <c r="AX204" s="238"/>
      <c r="AY204" s="238"/>
      <c r="AZ204" s="238"/>
      <c r="BA204" s="238"/>
      <c r="BB204" s="238"/>
      <c r="BC204" s="238"/>
      <c r="BD204" s="238"/>
      <c r="BE204" s="239">
        <f t="shared" ref="BE204" si="199">G204/6</f>
        <v>0</v>
      </c>
      <c r="BF204" s="240"/>
      <c r="BG204" s="238"/>
      <c r="BH204" s="238"/>
      <c r="BI204" s="238"/>
      <c r="BJ204" s="238"/>
      <c r="BK204" s="238"/>
      <c r="BL204" s="238"/>
      <c r="BM204" s="238"/>
      <c r="BN204" s="238"/>
      <c r="BO204" s="238"/>
      <c r="BP204" s="238"/>
      <c r="BQ204" s="239">
        <f t="shared" ref="BQ204" si="200">G204/6</f>
        <v>0</v>
      </c>
      <c r="BR204" s="240"/>
      <c r="BS204" s="238"/>
      <c r="BT204" s="238"/>
      <c r="BU204" s="238"/>
      <c r="BV204" s="238"/>
      <c r="BW204" s="238"/>
      <c r="BX204" s="238"/>
      <c r="BY204" s="238"/>
      <c r="BZ204" s="238"/>
      <c r="CA204" s="238"/>
      <c r="CB204" s="238"/>
      <c r="CC204" s="239">
        <f t="shared" ref="CC204" si="201">G204-SUM(H204:CB204)</f>
        <v>0</v>
      </c>
      <c r="CD204" s="41" t="s">
        <v>54</v>
      </c>
    </row>
    <row r="205" spans="1:82" ht="15">
      <c r="A205" s="41"/>
      <c r="B205" s="180" t="s">
        <v>385</v>
      </c>
      <c r="C205" s="343" t="str">
        <f>"Waterproofing at Eastern Plazas  - Overhead charge and profit in respect to A-10014-c ("&amp; TEXT(F205,"###%") &amp; ")"</f>
        <v>Waterproofing at Eastern Plazas  - Overhead charge and profit in respect to A-10014-c (%)</v>
      </c>
      <c r="D205" s="182" t="s">
        <v>353</v>
      </c>
      <c r="E205" s="334">
        <f t="shared" ref="E205" si="202">+G204</f>
        <v>0</v>
      </c>
      <c r="F205" s="357"/>
      <c r="G205" s="189">
        <f>+E205*F205</f>
        <v>0</v>
      </c>
      <c r="H205" s="241"/>
      <c r="I205" s="242"/>
      <c r="J205" s="237"/>
      <c r="K205" s="238"/>
      <c r="L205" s="238"/>
      <c r="M205" s="238"/>
      <c r="N205" s="238"/>
      <c r="O205" s="238"/>
      <c r="P205" s="238"/>
      <c r="Q205" s="238"/>
      <c r="R205" s="238"/>
      <c r="S205" s="238"/>
      <c r="T205" s="238"/>
      <c r="U205" s="239">
        <f>G205/6</f>
        <v>0</v>
      </c>
      <c r="V205" s="237"/>
      <c r="W205" s="238"/>
      <c r="X205" s="238"/>
      <c r="Y205" s="238"/>
      <c r="Z205" s="238"/>
      <c r="AA205" s="238"/>
      <c r="AB205" s="238"/>
      <c r="AC205" s="238"/>
      <c r="AD205" s="238"/>
      <c r="AE205" s="238"/>
      <c r="AF205" s="238"/>
      <c r="AG205" s="239">
        <f>G205/6</f>
        <v>0</v>
      </c>
      <c r="AH205" s="240"/>
      <c r="AI205" s="238"/>
      <c r="AJ205" s="238"/>
      <c r="AK205" s="238"/>
      <c r="AL205" s="238"/>
      <c r="AM205" s="238"/>
      <c r="AN205" s="238"/>
      <c r="AO205" s="238"/>
      <c r="AP205" s="238"/>
      <c r="AQ205" s="238"/>
      <c r="AR205" s="238"/>
      <c r="AS205" s="239">
        <f>G205/6</f>
        <v>0</v>
      </c>
      <c r="AT205" s="240"/>
      <c r="AU205" s="238"/>
      <c r="AV205" s="238"/>
      <c r="AW205" s="238"/>
      <c r="AX205" s="238"/>
      <c r="AY205" s="238"/>
      <c r="AZ205" s="238"/>
      <c r="BA205" s="238"/>
      <c r="BB205" s="238"/>
      <c r="BC205" s="238"/>
      <c r="BD205" s="238"/>
      <c r="BE205" s="239">
        <f>G205/6</f>
        <v>0</v>
      </c>
      <c r="BF205" s="240"/>
      <c r="BG205" s="238"/>
      <c r="BH205" s="238"/>
      <c r="BI205" s="238"/>
      <c r="BJ205" s="238"/>
      <c r="BK205" s="238"/>
      <c r="BL205" s="238"/>
      <c r="BM205" s="238"/>
      <c r="BN205" s="238"/>
      <c r="BO205" s="238"/>
      <c r="BP205" s="238"/>
      <c r="BQ205" s="239">
        <f>G205/6</f>
        <v>0</v>
      </c>
      <c r="BR205" s="240"/>
      <c r="BS205" s="238"/>
      <c r="BT205" s="238"/>
      <c r="BU205" s="238"/>
      <c r="BV205" s="238"/>
      <c r="BW205" s="238"/>
      <c r="BX205" s="238"/>
      <c r="BY205" s="238"/>
      <c r="BZ205" s="238"/>
      <c r="CA205" s="238"/>
      <c r="CB205" s="238"/>
      <c r="CC205" s="239">
        <f>G205-SUM(H205:CB205)</f>
        <v>0</v>
      </c>
      <c r="CD205" s="41" t="s">
        <v>54</v>
      </c>
    </row>
    <row r="206" spans="1:82" ht="16" customHeight="1">
      <c r="A206" s="179"/>
      <c r="B206" s="103" t="s">
        <v>386</v>
      </c>
      <c r="C206" s="304" t="s">
        <v>387</v>
      </c>
      <c r="D206" s="146"/>
      <c r="E206" s="336"/>
      <c r="F206" s="78"/>
      <c r="G206" s="76"/>
      <c r="H206" s="241"/>
      <c r="I206" s="242"/>
      <c r="J206" s="237"/>
      <c r="K206" s="238"/>
      <c r="L206" s="238"/>
      <c r="M206" s="238"/>
      <c r="N206" s="238"/>
      <c r="O206" s="238"/>
      <c r="P206" s="238"/>
      <c r="Q206" s="238"/>
      <c r="R206" s="238"/>
      <c r="S206" s="238"/>
      <c r="T206" s="238"/>
      <c r="U206" s="239"/>
      <c r="V206" s="237"/>
      <c r="W206" s="238"/>
      <c r="X206" s="238"/>
      <c r="Y206" s="238"/>
      <c r="Z206" s="238"/>
      <c r="AA206" s="238"/>
      <c r="AB206" s="238"/>
      <c r="AC206" s="238"/>
      <c r="AD206" s="238"/>
      <c r="AE206" s="238"/>
      <c r="AF206" s="238"/>
      <c r="AG206" s="239"/>
      <c r="AH206" s="240"/>
      <c r="AI206" s="238"/>
      <c r="AJ206" s="238"/>
      <c r="AK206" s="238"/>
      <c r="AL206" s="238"/>
      <c r="AM206" s="238"/>
      <c r="AN206" s="238"/>
      <c r="AO206" s="238"/>
      <c r="AP206" s="238"/>
      <c r="AQ206" s="238"/>
      <c r="AR206" s="238"/>
      <c r="AS206" s="239"/>
      <c r="AT206" s="240"/>
      <c r="AU206" s="238"/>
      <c r="AV206" s="238"/>
      <c r="AW206" s="238"/>
      <c r="AX206" s="238"/>
      <c r="AY206" s="238"/>
      <c r="AZ206" s="238"/>
      <c r="BA206" s="238"/>
      <c r="BB206" s="238"/>
      <c r="BC206" s="238"/>
      <c r="BD206" s="238"/>
      <c r="BE206" s="239"/>
      <c r="BF206" s="240"/>
      <c r="BG206" s="238"/>
      <c r="BH206" s="238"/>
      <c r="BI206" s="238"/>
      <c r="BJ206" s="238"/>
      <c r="BK206" s="238"/>
      <c r="BL206" s="238"/>
      <c r="BM206" s="238"/>
      <c r="BN206" s="238"/>
      <c r="BO206" s="238"/>
      <c r="BP206" s="238"/>
      <c r="BQ206" s="239"/>
      <c r="BR206" s="240"/>
      <c r="BS206" s="238"/>
      <c r="BT206" s="238"/>
      <c r="BU206" s="238"/>
      <c r="BV206" s="238"/>
      <c r="BW206" s="238"/>
      <c r="BX206" s="238"/>
      <c r="BY206" s="238"/>
      <c r="BZ206" s="238"/>
      <c r="CA206" s="238"/>
      <c r="CB206" s="238"/>
      <c r="CC206" s="239"/>
      <c r="CD206" s="41"/>
    </row>
    <row r="207" spans="1:82" ht="15">
      <c r="A207" s="41"/>
      <c r="B207" s="147" t="s">
        <v>388</v>
      </c>
      <c r="C207" s="303" t="str">
        <f>"Major and general refurbishment of the Gosforth, Dalpark and Denne Road Plaza Buildings (" &amp; TEXT(G207,"##### ####") &amp;")"</f>
        <v>Major and general refurbishment of the Gosforth, Dalpark and Denne Road Plaza Buildings (4 000 000)</v>
      </c>
      <c r="D207" s="146" t="s">
        <v>351</v>
      </c>
      <c r="E207" s="336">
        <v>1</v>
      </c>
      <c r="F207" s="78">
        <v>4000000</v>
      </c>
      <c r="G207" s="76">
        <f t="shared" ref="G207" si="203">+E207*F207</f>
        <v>4000000</v>
      </c>
      <c r="H207" s="241"/>
      <c r="I207" s="242"/>
      <c r="J207" s="237"/>
      <c r="K207" s="238"/>
      <c r="L207" s="238"/>
      <c r="M207" s="238"/>
      <c r="N207" s="238"/>
      <c r="O207" s="238"/>
      <c r="P207" s="238"/>
      <c r="Q207" s="238"/>
      <c r="R207" s="238"/>
      <c r="S207" s="238"/>
      <c r="T207" s="238"/>
      <c r="U207" s="239">
        <f t="shared" ref="U207" si="204">G207/6</f>
        <v>666666.67000000004</v>
      </c>
      <c r="V207" s="237"/>
      <c r="W207" s="238"/>
      <c r="X207" s="238"/>
      <c r="Y207" s="238"/>
      <c r="Z207" s="238"/>
      <c r="AA207" s="238"/>
      <c r="AB207" s="238"/>
      <c r="AC207" s="238"/>
      <c r="AD207" s="238"/>
      <c r="AE207" s="238"/>
      <c r="AF207" s="238"/>
      <c r="AG207" s="239">
        <f t="shared" ref="AG207" si="205">G207/6</f>
        <v>666666.67000000004</v>
      </c>
      <c r="AH207" s="240"/>
      <c r="AI207" s="238"/>
      <c r="AJ207" s="238"/>
      <c r="AK207" s="238"/>
      <c r="AL207" s="238"/>
      <c r="AM207" s="238"/>
      <c r="AN207" s="238"/>
      <c r="AO207" s="238"/>
      <c r="AP207" s="238"/>
      <c r="AQ207" s="238"/>
      <c r="AR207" s="238"/>
      <c r="AS207" s="239">
        <f t="shared" ref="AS207" si="206">G207/6</f>
        <v>666666.67000000004</v>
      </c>
      <c r="AT207" s="240"/>
      <c r="AU207" s="238"/>
      <c r="AV207" s="238"/>
      <c r="AW207" s="238"/>
      <c r="AX207" s="238"/>
      <c r="AY207" s="238"/>
      <c r="AZ207" s="238"/>
      <c r="BA207" s="238"/>
      <c r="BB207" s="238"/>
      <c r="BC207" s="238"/>
      <c r="BD207" s="238"/>
      <c r="BE207" s="239">
        <f t="shared" ref="BE207" si="207">G207/6</f>
        <v>666666.67000000004</v>
      </c>
      <c r="BF207" s="240"/>
      <c r="BG207" s="238"/>
      <c r="BH207" s="238"/>
      <c r="BI207" s="238"/>
      <c r="BJ207" s="238"/>
      <c r="BK207" s="238"/>
      <c r="BL207" s="238"/>
      <c r="BM207" s="238"/>
      <c r="BN207" s="238"/>
      <c r="BO207" s="238"/>
      <c r="BP207" s="238"/>
      <c r="BQ207" s="239">
        <f t="shared" ref="BQ207" si="208">G207/6</f>
        <v>666666.67000000004</v>
      </c>
      <c r="BR207" s="240"/>
      <c r="BS207" s="238"/>
      <c r="BT207" s="238"/>
      <c r="BU207" s="238"/>
      <c r="BV207" s="238"/>
      <c r="BW207" s="238"/>
      <c r="BX207" s="238"/>
      <c r="BY207" s="238"/>
      <c r="BZ207" s="238"/>
      <c r="CA207" s="238"/>
      <c r="CB207" s="238"/>
      <c r="CC207" s="239">
        <f t="shared" ref="CC207" si="209">G207-SUM(H207:CB207)</f>
        <v>666666.65</v>
      </c>
      <c r="CD207" s="41" t="s">
        <v>54</v>
      </c>
    </row>
    <row r="208" spans="1:82" ht="15">
      <c r="A208" s="41"/>
      <c r="B208" s="147" t="s">
        <v>389</v>
      </c>
      <c r="C208" s="148" t="str">
        <f>"Refurbishment of Western Plaza buildings  - Overhead charge and profit in respect to A-10015-a ("&amp; TEXT(F208,"###%") &amp; ")"</f>
        <v>Refurbishment of Western Plaza buildings  - Overhead charge and profit in respect to A-10015-a (%)</v>
      </c>
      <c r="D208" s="149" t="s">
        <v>353</v>
      </c>
      <c r="E208" s="337">
        <f t="shared" ref="E208" si="210">+G207</f>
        <v>4000000</v>
      </c>
      <c r="F208" s="356"/>
      <c r="G208" s="76">
        <f>+E208*F208</f>
        <v>0</v>
      </c>
      <c r="H208" s="241"/>
      <c r="I208" s="242"/>
      <c r="J208" s="237"/>
      <c r="K208" s="238"/>
      <c r="L208" s="238"/>
      <c r="M208" s="238"/>
      <c r="N208" s="238"/>
      <c r="O208" s="238"/>
      <c r="P208" s="238"/>
      <c r="Q208" s="238"/>
      <c r="R208" s="238"/>
      <c r="S208" s="238"/>
      <c r="T208" s="238"/>
      <c r="U208" s="239">
        <f>G208/6</f>
        <v>0</v>
      </c>
      <c r="V208" s="237"/>
      <c r="W208" s="238"/>
      <c r="X208" s="238"/>
      <c r="Y208" s="238"/>
      <c r="Z208" s="238"/>
      <c r="AA208" s="238"/>
      <c r="AB208" s="238"/>
      <c r="AC208" s="238"/>
      <c r="AD208" s="238"/>
      <c r="AE208" s="238"/>
      <c r="AF208" s="238"/>
      <c r="AG208" s="239">
        <f>G208/6</f>
        <v>0</v>
      </c>
      <c r="AH208" s="240"/>
      <c r="AI208" s="238"/>
      <c r="AJ208" s="238"/>
      <c r="AK208" s="238"/>
      <c r="AL208" s="238"/>
      <c r="AM208" s="238"/>
      <c r="AN208" s="238"/>
      <c r="AO208" s="238"/>
      <c r="AP208" s="238"/>
      <c r="AQ208" s="238"/>
      <c r="AR208" s="238"/>
      <c r="AS208" s="239">
        <f>G208/6</f>
        <v>0</v>
      </c>
      <c r="AT208" s="240"/>
      <c r="AU208" s="238"/>
      <c r="AV208" s="238"/>
      <c r="AW208" s="238"/>
      <c r="AX208" s="238"/>
      <c r="AY208" s="238"/>
      <c r="AZ208" s="238"/>
      <c r="BA208" s="238"/>
      <c r="BB208" s="238"/>
      <c r="BC208" s="238"/>
      <c r="BD208" s="238"/>
      <c r="BE208" s="239">
        <f>G208/6</f>
        <v>0</v>
      </c>
      <c r="BF208" s="240"/>
      <c r="BG208" s="238"/>
      <c r="BH208" s="238"/>
      <c r="BI208" s="238"/>
      <c r="BJ208" s="238"/>
      <c r="BK208" s="238"/>
      <c r="BL208" s="238"/>
      <c r="BM208" s="238"/>
      <c r="BN208" s="238"/>
      <c r="BO208" s="238"/>
      <c r="BP208" s="238"/>
      <c r="BQ208" s="239">
        <f>G208/6</f>
        <v>0</v>
      </c>
      <c r="BR208" s="240"/>
      <c r="BS208" s="238"/>
      <c r="BT208" s="238"/>
      <c r="BU208" s="238"/>
      <c r="BV208" s="238"/>
      <c r="BW208" s="238"/>
      <c r="BX208" s="238"/>
      <c r="BY208" s="238"/>
      <c r="BZ208" s="238"/>
      <c r="CA208" s="238"/>
      <c r="CB208" s="238"/>
      <c r="CC208" s="239">
        <f>G208-SUM(H208:CB208)</f>
        <v>0</v>
      </c>
      <c r="CD208" s="41" t="s">
        <v>54</v>
      </c>
    </row>
    <row r="209" spans="1:82" ht="27" customHeight="1">
      <c r="A209" s="179"/>
      <c r="B209" s="103" t="s">
        <v>390</v>
      </c>
      <c r="C209" s="304" t="s">
        <v>391</v>
      </c>
      <c r="D209" s="146"/>
      <c r="E209" s="336"/>
      <c r="F209" s="78"/>
      <c r="G209" s="76"/>
      <c r="H209" s="241"/>
      <c r="I209" s="242"/>
      <c r="J209" s="237"/>
      <c r="K209" s="238"/>
      <c r="L209" s="238"/>
      <c r="M209" s="238"/>
      <c r="N209" s="238"/>
      <c r="O209" s="238"/>
      <c r="P209" s="238"/>
      <c r="Q209" s="238"/>
      <c r="R209" s="238"/>
      <c r="S209" s="238"/>
      <c r="T209" s="238"/>
      <c r="U209" s="239"/>
      <c r="V209" s="237"/>
      <c r="W209" s="238"/>
      <c r="X209" s="238"/>
      <c r="Y209" s="238"/>
      <c r="Z209" s="238"/>
      <c r="AA209" s="238"/>
      <c r="AB209" s="238"/>
      <c r="AC209" s="238"/>
      <c r="AD209" s="238"/>
      <c r="AE209" s="238"/>
      <c r="AF209" s="238"/>
      <c r="AG209" s="239"/>
      <c r="AH209" s="240"/>
      <c r="AI209" s="238"/>
      <c r="AJ209" s="238"/>
      <c r="AK209" s="238"/>
      <c r="AL209" s="238"/>
      <c r="AM209" s="238"/>
      <c r="AN209" s="238"/>
      <c r="AO209" s="238"/>
      <c r="AP209" s="238"/>
      <c r="AQ209" s="238"/>
      <c r="AR209" s="238"/>
      <c r="AS209" s="239"/>
      <c r="AT209" s="240"/>
      <c r="AU209" s="238"/>
      <c r="AV209" s="238"/>
      <c r="AW209" s="238"/>
      <c r="AX209" s="238"/>
      <c r="AY209" s="238"/>
      <c r="AZ209" s="238"/>
      <c r="BA209" s="238"/>
      <c r="BB209" s="238"/>
      <c r="BC209" s="238"/>
      <c r="BD209" s="238"/>
      <c r="BE209" s="239"/>
      <c r="BF209" s="240"/>
      <c r="BG209" s="238"/>
      <c r="BH209" s="238"/>
      <c r="BI209" s="238"/>
      <c r="BJ209" s="238"/>
      <c r="BK209" s="238"/>
      <c r="BL209" s="238"/>
      <c r="BM209" s="238"/>
      <c r="BN209" s="238"/>
      <c r="BO209" s="238"/>
      <c r="BP209" s="238"/>
      <c r="BQ209" s="239"/>
      <c r="BR209" s="240"/>
      <c r="BS209" s="238"/>
      <c r="BT209" s="238"/>
      <c r="BU209" s="238"/>
      <c r="BV209" s="238"/>
      <c r="BW209" s="238"/>
      <c r="BX209" s="238"/>
      <c r="BY209" s="238"/>
      <c r="BZ209" s="238"/>
      <c r="CA209" s="238"/>
      <c r="CB209" s="238"/>
      <c r="CC209" s="239"/>
      <c r="CD209" s="41"/>
    </row>
    <row r="210" spans="1:82" ht="41" customHeight="1">
      <c r="A210" s="41"/>
      <c r="B210" s="147" t="s">
        <v>392</v>
      </c>
      <c r="C210" s="303" t="s">
        <v>393</v>
      </c>
      <c r="D210" s="146" t="s">
        <v>351</v>
      </c>
      <c r="E210" s="336">
        <v>1</v>
      </c>
      <c r="F210" s="78">
        <v>9200000</v>
      </c>
      <c r="G210" s="76">
        <f t="shared" ref="G210" si="211">+E210*F210</f>
        <v>9200000</v>
      </c>
      <c r="H210" s="241"/>
      <c r="I210" s="242"/>
      <c r="J210" s="237"/>
      <c r="K210" s="238"/>
      <c r="L210" s="238"/>
      <c r="M210" s="238"/>
      <c r="N210" s="238"/>
      <c r="O210" s="238"/>
      <c r="P210" s="238"/>
      <c r="Q210" s="238"/>
      <c r="R210" s="238"/>
      <c r="S210" s="238"/>
      <c r="T210" s="238"/>
      <c r="U210" s="239">
        <f t="shared" ref="U210" si="212">G210/6</f>
        <v>1533333.33</v>
      </c>
      <c r="V210" s="237"/>
      <c r="W210" s="238"/>
      <c r="X210" s="238"/>
      <c r="Y210" s="238"/>
      <c r="Z210" s="238"/>
      <c r="AA210" s="238"/>
      <c r="AB210" s="238"/>
      <c r="AC210" s="238"/>
      <c r="AD210" s="238"/>
      <c r="AE210" s="238"/>
      <c r="AF210" s="238"/>
      <c r="AG210" s="239">
        <f t="shared" ref="AG210" si="213">G210/6</f>
        <v>1533333.33</v>
      </c>
      <c r="AH210" s="240"/>
      <c r="AI210" s="238"/>
      <c r="AJ210" s="238"/>
      <c r="AK210" s="238"/>
      <c r="AL210" s="238"/>
      <c r="AM210" s="238"/>
      <c r="AN210" s="238"/>
      <c r="AO210" s="238"/>
      <c r="AP210" s="238"/>
      <c r="AQ210" s="238"/>
      <c r="AR210" s="238"/>
      <c r="AS210" s="239">
        <f t="shared" ref="AS210" si="214">G210/6</f>
        <v>1533333.33</v>
      </c>
      <c r="AT210" s="240"/>
      <c r="AU210" s="238"/>
      <c r="AV210" s="238"/>
      <c r="AW210" s="238"/>
      <c r="AX210" s="238"/>
      <c r="AY210" s="238"/>
      <c r="AZ210" s="238"/>
      <c r="BA210" s="238"/>
      <c r="BB210" s="238"/>
      <c r="BC210" s="238"/>
      <c r="BD210" s="238"/>
      <c r="BE210" s="239">
        <f t="shared" ref="BE210" si="215">G210/6</f>
        <v>1533333.33</v>
      </c>
      <c r="BF210" s="240"/>
      <c r="BG210" s="238"/>
      <c r="BH210" s="238"/>
      <c r="BI210" s="238"/>
      <c r="BJ210" s="238"/>
      <c r="BK210" s="238"/>
      <c r="BL210" s="238"/>
      <c r="BM210" s="238"/>
      <c r="BN210" s="238"/>
      <c r="BO210" s="238"/>
      <c r="BP210" s="238"/>
      <c r="BQ210" s="239">
        <f t="shared" ref="BQ210" si="216">G210/6</f>
        <v>1533333.33</v>
      </c>
      <c r="BR210" s="240"/>
      <c r="BS210" s="238"/>
      <c r="BT210" s="238"/>
      <c r="BU210" s="238"/>
      <c r="BV210" s="238"/>
      <c r="BW210" s="238"/>
      <c r="BX210" s="238"/>
      <c r="BY210" s="238"/>
      <c r="BZ210" s="238"/>
      <c r="CA210" s="238"/>
      <c r="CB210" s="238"/>
      <c r="CC210" s="239">
        <f t="shared" ref="CC210" si="217">G210-SUM(H210:CB210)</f>
        <v>1533333.35</v>
      </c>
      <c r="CD210" s="41" t="s">
        <v>54</v>
      </c>
    </row>
    <row r="211" spans="1:82" ht="29" customHeight="1">
      <c r="A211" s="41"/>
      <c r="B211" s="306" t="s">
        <v>394</v>
      </c>
      <c r="C211" s="307" t="str">
        <f>"Replacement of aluminium toll booths and concrete slab replacement  - Overhead charge and profit in respect to A-10016-a ("&amp; TEXT(F211,"###%") &amp; ")"</f>
        <v>Replacement of aluminium toll booths and concrete slab replacement  - Overhead charge and profit in respect to A-10016-a (%)</v>
      </c>
      <c r="D211" s="308" t="s">
        <v>353</v>
      </c>
      <c r="E211" s="338">
        <f t="shared" ref="E211" si="218">+G210</f>
        <v>9200000</v>
      </c>
      <c r="F211" s="358"/>
      <c r="G211" s="108">
        <f>+E211*F211</f>
        <v>0</v>
      </c>
      <c r="H211" s="243"/>
      <c r="I211" s="309"/>
      <c r="J211" s="169"/>
      <c r="K211" s="111"/>
      <c r="L211" s="111"/>
      <c r="M211" s="111"/>
      <c r="N211" s="111"/>
      <c r="O211" s="111"/>
      <c r="P211" s="111"/>
      <c r="Q211" s="111"/>
      <c r="R211" s="111"/>
      <c r="S211" s="111"/>
      <c r="T211" s="111"/>
      <c r="U211" s="170">
        <f>G211/6</f>
        <v>0</v>
      </c>
      <c r="V211" s="169"/>
      <c r="W211" s="111"/>
      <c r="X211" s="111"/>
      <c r="Y211" s="111"/>
      <c r="Z211" s="111"/>
      <c r="AA211" s="111"/>
      <c r="AB211" s="111"/>
      <c r="AC211" s="111"/>
      <c r="AD211" s="111"/>
      <c r="AE211" s="111"/>
      <c r="AF211" s="111"/>
      <c r="AG211" s="170">
        <f>G211/6</f>
        <v>0</v>
      </c>
      <c r="AH211" s="171"/>
      <c r="AI211" s="111"/>
      <c r="AJ211" s="111"/>
      <c r="AK211" s="111"/>
      <c r="AL211" s="111"/>
      <c r="AM211" s="111"/>
      <c r="AN211" s="111"/>
      <c r="AO211" s="111"/>
      <c r="AP211" s="111"/>
      <c r="AQ211" s="111"/>
      <c r="AR211" s="111"/>
      <c r="AS211" s="170">
        <f>G211/6</f>
        <v>0</v>
      </c>
      <c r="AT211" s="171"/>
      <c r="AU211" s="111"/>
      <c r="AV211" s="111"/>
      <c r="AW211" s="111"/>
      <c r="AX211" s="111"/>
      <c r="AY211" s="111"/>
      <c r="AZ211" s="111"/>
      <c r="BA211" s="111"/>
      <c r="BB211" s="111"/>
      <c r="BC211" s="111"/>
      <c r="BD211" s="111"/>
      <c r="BE211" s="170">
        <f>G211/6</f>
        <v>0</v>
      </c>
      <c r="BF211" s="171"/>
      <c r="BG211" s="111"/>
      <c r="BH211" s="111"/>
      <c r="BI211" s="111"/>
      <c r="BJ211" s="111"/>
      <c r="BK211" s="111"/>
      <c r="BL211" s="111"/>
      <c r="BM211" s="111"/>
      <c r="BN211" s="111"/>
      <c r="BO211" s="111"/>
      <c r="BP211" s="111"/>
      <c r="BQ211" s="170">
        <f>G211/6</f>
        <v>0</v>
      </c>
      <c r="BR211" s="171"/>
      <c r="BS211" s="111"/>
      <c r="BT211" s="111"/>
      <c r="BU211" s="111"/>
      <c r="BV211" s="111"/>
      <c r="BW211" s="111"/>
      <c r="BX211" s="111"/>
      <c r="BY211" s="111"/>
      <c r="BZ211" s="111"/>
      <c r="CA211" s="111"/>
      <c r="CB211" s="111"/>
      <c r="CC211" s="170">
        <f>G211-SUM(H211:CB211)</f>
        <v>0</v>
      </c>
      <c r="CD211" s="41" t="s">
        <v>54</v>
      </c>
    </row>
    <row r="212" spans="1:82" ht="15">
      <c r="A212" s="41"/>
      <c r="B212" s="56"/>
      <c r="C212" s="198"/>
      <c r="D212" s="43" t="s">
        <v>428</v>
      </c>
      <c r="E212" s="322"/>
      <c r="F212" s="319"/>
      <c r="G212" s="44"/>
      <c r="H212" s="44"/>
      <c r="I212" s="59"/>
      <c r="J212" s="59"/>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151"/>
      <c r="CD212" s="41" t="s">
        <v>54</v>
      </c>
    </row>
    <row r="213" spans="1:82" ht="15">
      <c r="A213" s="179"/>
      <c r="B213" s="115" t="s">
        <v>395</v>
      </c>
      <c r="C213" s="116" t="s">
        <v>396</v>
      </c>
      <c r="D213" s="117" t="s">
        <v>428</v>
      </c>
      <c r="E213" s="327"/>
      <c r="F213" s="262"/>
      <c r="G213" s="118">
        <f t="shared" ref="G213:AL213" si="219">G214+G229+G262+G278+G428+G432</f>
        <v>47623600</v>
      </c>
      <c r="H213" s="119">
        <f t="shared" si="219"/>
        <v>0</v>
      </c>
      <c r="I213" s="120">
        <f t="shared" si="219"/>
        <v>0</v>
      </c>
      <c r="J213" s="119">
        <f t="shared" si="219"/>
        <v>0</v>
      </c>
      <c r="K213" s="121">
        <f t="shared" si="219"/>
        <v>0</v>
      </c>
      <c r="L213" s="121">
        <f t="shared" si="219"/>
        <v>0</v>
      </c>
      <c r="M213" s="121">
        <f t="shared" si="219"/>
        <v>0</v>
      </c>
      <c r="N213" s="121">
        <f t="shared" si="219"/>
        <v>0</v>
      </c>
      <c r="O213" s="121">
        <f t="shared" si="219"/>
        <v>0</v>
      </c>
      <c r="P213" s="121">
        <f t="shared" si="219"/>
        <v>0</v>
      </c>
      <c r="Q213" s="121">
        <f t="shared" si="219"/>
        <v>0</v>
      </c>
      <c r="R213" s="121">
        <f t="shared" si="219"/>
        <v>0</v>
      </c>
      <c r="S213" s="121">
        <f t="shared" si="219"/>
        <v>0</v>
      </c>
      <c r="T213" s="121">
        <f t="shared" si="219"/>
        <v>0</v>
      </c>
      <c r="U213" s="120">
        <f t="shared" si="219"/>
        <v>7937266.6699999999</v>
      </c>
      <c r="V213" s="119">
        <f t="shared" si="219"/>
        <v>0</v>
      </c>
      <c r="W213" s="121">
        <f t="shared" si="219"/>
        <v>0</v>
      </c>
      <c r="X213" s="121">
        <f t="shared" si="219"/>
        <v>0</v>
      </c>
      <c r="Y213" s="121">
        <f t="shared" si="219"/>
        <v>0</v>
      </c>
      <c r="Z213" s="121">
        <f t="shared" si="219"/>
        <v>0</v>
      </c>
      <c r="AA213" s="121">
        <f t="shared" si="219"/>
        <v>0</v>
      </c>
      <c r="AB213" s="121">
        <f t="shared" si="219"/>
        <v>0</v>
      </c>
      <c r="AC213" s="121">
        <f t="shared" si="219"/>
        <v>0</v>
      </c>
      <c r="AD213" s="121">
        <f t="shared" si="219"/>
        <v>0</v>
      </c>
      <c r="AE213" s="121">
        <f t="shared" si="219"/>
        <v>0</v>
      </c>
      <c r="AF213" s="121">
        <f t="shared" si="219"/>
        <v>0</v>
      </c>
      <c r="AG213" s="120">
        <f t="shared" si="219"/>
        <v>7937266.6699999999</v>
      </c>
      <c r="AH213" s="122">
        <f t="shared" si="219"/>
        <v>0</v>
      </c>
      <c r="AI213" s="121">
        <f t="shared" si="219"/>
        <v>0</v>
      </c>
      <c r="AJ213" s="121">
        <f t="shared" si="219"/>
        <v>0</v>
      </c>
      <c r="AK213" s="121">
        <f t="shared" si="219"/>
        <v>0</v>
      </c>
      <c r="AL213" s="121">
        <f t="shared" si="219"/>
        <v>0</v>
      </c>
      <c r="AM213" s="121">
        <f t="shared" ref="AM213:BR213" si="220">AM214+AM229+AM262+AM278+AM428+AM432</f>
        <v>0</v>
      </c>
      <c r="AN213" s="121">
        <f t="shared" si="220"/>
        <v>0</v>
      </c>
      <c r="AO213" s="121">
        <f t="shared" si="220"/>
        <v>0</v>
      </c>
      <c r="AP213" s="121">
        <f t="shared" si="220"/>
        <v>0</v>
      </c>
      <c r="AQ213" s="121">
        <f t="shared" si="220"/>
        <v>0</v>
      </c>
      <c r="AR213" s="121">
        <f t="shared" si="220"/>
        <v>0</v>
      </c>
      <c r="AS213" s="120">
        <f t="shared" si="220"/>
        <v>7937266.6699999999</v>
      </c>
      <c r="AT213" s="122">
        <f t="shared" si="220"/>
        <v>0</v>
      </c>
      <c r="AU213" s="121">
        <f t="shared" si="220"/>
        <v>0</v>
      </c>
      <c r="AV213" s="121">
        <f t="shared" si="220"/>
        <v>0</v>
      </c>
      <c r="AW213" s="121">
        <f t="shared" si="220"/>
        <v>0</v>
      </c>
      <c r="AX213" s="121">
        <f t="shared" si="220"/>
        <v>0</v>
      </c>
      <c r="AY213" s="121">
        <f t="shared" si="220"/>
        <v>0</v>
      </c>
      <c r="AZ213" s="121">
        <f t="shared" si="220"/>
        <v>0</v>
      </c>
      <c r="BA213" s="121">
        <f t="shared" si="220"/>
        <v>0</v>
      </c>
      <c r="BB213" s="121">
        <f t="shared" si="220"/>
        <v>0</v>
      </c>
      <c r="BC213" s="121">
        <f t="shared" si="220"/>
        <v>0</v>
      </c>
      <c r="BD213" s="121">
        <f t="shared" si="220"/>
        <v>0</v>
      </c>
      <c r="BE213" s="120">
        <f t="shared" si="220"/>
        <v>7937266.6699999999</v>
      </c>
      <c r="BF213" s="122">
        <f t="shared" si="220"/>
        <v>0</v>
      </c>
      <c r="BG213" s="121">
        <f t="shared" si="220"/>
        <v>0</v>
      </c>
      <c r="BH213" s="121">
        <f t="shared" si="220"/>
        <v>0</v>
      </c>
      <c r="BI213" s="121">
        <f t="shared" si="220"/>
        <v>0</v>
      </c>
      <c r="BJ213" s="121">
        <f t="shared" si="220"/>
        <v>0</v>
      </c>
      <c r="BK213" s="121">
        <f t="shared" si="220"/>
        <v>0</v>
      </c>
      <c r="BL213" s="121">
        <f t="shared" si="220"/>
        <v>0</v>
      </c>
      <c r="BM213" s="121">
        <f t="shared" si="220"/>
        <v>0</v>
      </c>
      <c r="BN213" s="121">
        <f t="shared" si="220"/>
        <v>0</v>
      </c>
      <c r="BO213" s="121">
        <f t="shared" si="220"/>
        <v>0</v>
      </c>
      <c r="BP213" s="121">
        <f t="shared" si="220"/>
        <v>0</v>
      </c>
      <c r="BQ213" s="120">
        <f t="shared" si="220"/>
        <v>7937266.6699999999</v>
      </c>
      <c r="BR213" s="122">
        <f t="shared" si="220"/>
        <v>0</v>
      </c>
      <c r="BS213" s="121">
        <f t="shared" ref="BS213:CC213" si="221">BS214+BS229+BS262+BS278+BS428+BS432</f>
        <v>0</v>
      </c>
      <c r="BT213" s="121">
        <f t="shared" si="221"/>
        <v>0</v>
      </c>
      <c r="BU213" s="121">
        <f t="shared" si="221"/>
        <v>0</v>
      </c>
      <c r="BV213" s="121">
        <f t="shared" si="221"/>
        <v>0</v>
      </c>
      <c r="BW213" s="121">
        <f t="shared" si="221"/>
        <v>0</v>
      </c>
      <c r="BX213" s="121">
        <f t="shared" si="221"/>
        <v>0</v>
      </c>
      <c r="BY213" s="121">
        <f t="shared" si="221"/>
        <v>0</v>
      </c>
      <c r="BZ213" s="121">
        <f t="shared" si="221"/>
        <v>0</v>
      </c>
      <c r="CA213" s="121">
        <f t="shared" si="221"/>
        <v>0</v>
      </c>
      <c r="CB213" s="121">
        <f t="shared" si="221"/>
        <v>0</v>
      </c>
      <c r="CC213" s="120">
        <f t="shared" si="221"/>
        <v>7937266.6500000004</v>
      </c>
      <c r="CD213" s="41" t="s">
        <v>54</v>
      </c>
    </row>
    <row r="214" spans="1:82" ht="15">
      <c r="A214" s="179"/>
      <c r="B214" s="123" t="s">
        <v>397</v>
      </c>
      <c r="C214" s="124" t="s">
        <v>398</v>
      </c>
      <c r="D214" s="125" t="s">
        <v>428</v>
      </c>
      <c r="E214" s="328"/>
      <c r="F214" s="260"/>
      <c r="G214" s="126">
        <f>SUM(G215:G228)</f>
        <v>0</v>
      </c>
      <c r="H214" s="127">
        <f t="shared" ref="H214:AL214" si="222">SUM(H215:H228)</f>
        <v>0</v>
      </c>
      <c r="I214" s="128">
        <f t="shared" si="222"/>
        <v>0</v>
      </c>
      <c r="J214" s="127">
        <f t="shared" si="222"/>
        <v>0</v>
      </c>
      <c r="K214" s="129">
        <f t="shared" si="222"/>
        <v>0</v>
      </c>
      <c r="L214" s="129">
        <f t="shared" si="222"/>
        <v>0</v>
      </c>
      <c r="M214" s="129">
        <f t="shared" si="222"/>
        <v>0</v>
      </c>
      <c r="N214" s="129">
        <f t="shared" si="222"/>
        <v>0</v>
      </c>
      <c r="O214" s="129">
        <f t="shared" si="222"/>
        <v>0</v>
      </c>
      <c r="P214" s="129">
        <f t="shared" si="222"/>
        <v>0</v>
      </c>
      <c r="Q214" s="129">
        <f>SUM(Q215:Q228)</f>
        <v>0</v>
      </c>
      <c r="R214" s="129">
        <f t="shared" si="222"/>
        <v>0</v>
      </c>
      <c r="S214" s="129">
        <f t="shared" si="222"/>
        <v>0</v>
      </c>
      <c r="T214" s="129">
        <f t="shared" si="222"/>
        <v>0</v>
      </c>
      <c r="U214" s="128">
        <f t="shared" si="222"/>
        <v>0</v>
      </c>
      <c r="V214" s="127">
        <f t="shared" si="222"/>
        <v>0</v>
      </c>
      <c r="W214" s="129">
        <f t="shared" si="222"/>
        <v>0</v>
      </c>
      <c r="X214" s="129">
        <f t="shared" si="222"/>
        <v>0</v>
      </c>
      <c r="Y214" s="129">
        <f t="shared" si="222"/>
        <v>0</v>
      </c>
      <c r="Z214" s="129">
        <f t="shared" si="222"/>
        <v>0</v>
      </c>
      <c r="AA214" s="129">
        <f t="shared" si="222"/>
        <v>0</v>
      </c>
      <c r="AB214" s="129">
        <f t="shared" si="222"/>
        <v>0</v>
      </c>
      <c r="AC214" s="129">
        <f t="shared" si="222"/>
        <v>0</v>
      </c>
      <c r="AD214" s="129">
        <f t="shared" si="222"/>
        <v>0</v>
      </c>
      <c r="AE214" s="129">
        <f t="shared" si="222"/>
        <v>0</v>
      </c>
      <c r="AF214" s="129">
        <f t="shared" si="222"/>
        <v>0</v>
      </c>
      <c r="AG214" s="128">
        <f t="shared" si="222"/>
        <v>0</v>
      </c>
      <c r="AH214" s="130">
        <f t="shared" si="222"/>
        <v>0</v>
      </c>
      <c r="AI214" s="129">
        <f t="shared" si="222"/>
        <v>0</v>
      </c>
      <c r="AJ214" s="129">
        <f t="shared" si="222"/>
        <v>0</v>
      </c>
      <c r="AK214" s="129">
        <f t="shared" si="222"/>
        <v>0</v>
      </c>
      <c r="AL214" s="129">
        <f t="shared" si="222"/>
        <v>0</v>
      </c>
      <c r="AM214" s="129">
        <f t="shared" ref="AM214:CC214" si="223">SUM(AM215:AM228)</f>
        <v>0</v>
      </c>
      <c r="AN214" s="129">
        <f t="shared" si="223"/>
        <v>0</v>
      </c>
      <c r="AO214" s="129">
        <f t="shared" si="223"/>
        <v>0</v>
      </c>
      <c r="AP214" s="129">
        <f t="shared" si="223"/>
        <v>0</v>
      </c>
      <c r="AQ214" s="129">
        <f t="shared" si="223"/>
        <v>0</v>
      </c>
      <c r="AR214" s="129">
        <f t="shared" si="223"/>
        <v>0</v>
      </c>
      <c r="AS214" s="128">
        <f t="shared" si="223"/>
        <v>0</v>
      </c>
      <c r="AT214" s="130">
        <f t="shared" si="223"/>
        <v>0</v>
      </c>
      <c r="AU214" s="129">
        <f t="shared" si="223"/>
        <v>0</v>
      </c>
      <c r="AV214" s="129">
        <f t="shared" si="223"/>
        <v>0</v>
      </c>
      <c r="AW214" s="129">
        <f t="shared" si="223"/>
        <v>0</v>
      </c>
      <c r="AX214" s="129">
        <f t="shared" si="223"/>
        <v>0</v>
      </c>
      <c r="AY214" s="129">
        <f t="shared" si="223"/>
        <v>0</v>
      </c>
      <c r="AZ214" s="129">
        <f t="shared" si="223"/>
        <v>0</v>
      </c>
      <c r="BA214" s="129">
        <f t="shared" si="223"/>
        <v>0</v>
      </c>
      <c r="BB214" s="129">
        <f t="shared" si="223"/>
        <v>0</v>
      </c>
      <c r="BC214" s="129">
        <f t="shared" si="223"/>
        <v>0</v>
      </c>
      <c r="BD214" s="129">
        <f t="shared" si="223"/>
        <v>0</v>
      </c>
      <c r="BE214" s="128">
        <f t="shared" si="223"/>
        <v>0</v>
      </c>
      <c r="BF214" s="130">
        <f t="shared" si="223"/>
        <v>0</v>
      </c>
      <c r="BG214" s="129">
        <f t="shared" si="223"/>
        <v>0</v>
      </c>
      <c r="BH214" s="129">
        <f t="shared" si="223"/>
        <v>0</v>
      </c>
      <c r="BI214" s="129">
        <f t="shared" si="223"/>
        <v>0</v>
      </c>
      <c r="BJ214" s="129">
        <f t="shared" si="223"/>
        <v>0</v>
      </c>
      <c r="BK214" s="129">
        <f t="shared" si="223"/>
        <v>0</v>
      </c>
      <c r="BL214" s="129">
        <f t="shared" si="223"/>
        <v>0</v>
      </c>
      <c r="BM214" s="129">
        <f t="shared" si="223"/>
        <v>0</v>
      </c>
      <c r="BN214" s="129">
        <f t="shared" si="223"/>
        <v>0</v>
      </c>
      <c r="BO214" s="129">
        <f t="shared" si="223"/>
        <v>0</v>
      </c>
      <c r="BP214" s="129">
        <f t="shared" si="223"/>
        <v>0</v>
      </c>
      <c r="BQ214" s="128">
        <f t="shared" si="223"/>
        <v>0</v>
      </c>
      <c r="BR214" s="130">
        <f t="shared" si="223"/>
        <v>0</v>
      </c>
      <c r="BS214" s="129">
        <f t="shared" si="223"/>
        <v>0</v>
      </c>
      <c r="BT214" s="129">
        <f t="shared" si="223"/>
        <v>0</v>
      </c>
      <c r="BU214" s="129">
        <f t="shared" si="223"/>
        <v>0</v>
      </c>
      <c r="BV214" s="129">
        <f t="shared" si="223"/>
        <v>0</v>
      </c>
      <c r="BW214" s="129">
        <f t="shared" si="223"/>
        <v>0</v>
      </c>
      <c r="BX214" s="129">
        <f t="shared" si="223"/>
        <v>0</v>
      </c>
      <c r="BY214" s="129">
        <f t="shared" si="223"/>
        <v>0</v>
      </c>
      <c r="BZ214" s="129">
        <f t="shared" si="223"/>
        <v>0</v>
      </c>
      <c r="CA214" s="129">
        <f t="shared" si="223"/>
        <v>0</v>
      </c>
      <c r="CB214" s="129">
        <f t="shared" si="223"/>
        <v>0</v>
      </c>
      <c r="CC214" s="128">
        <f t="shared" si="223"/>
        <v>0</v>
      </c>
      <c r="CD214" s="41" t="s">
        <v>54</v>
      </c>
    </row>
    <row r="215" spans="1:82" ht="30">
      <c r="A215" s="179"/>
      <c r="B215" s="180" t="s">
        <v>399</v>
      </c>
      <c r="C215" s="181" t="s">
        <v>935</v>
      </c>
      <c r="D215" s="182" t="s">
        <v>92</v>
      </c>
      <c r="E215" s="334">
        <v>0</v>
      </c>
      <c r="F215" s="236"/>
      <c r="G215" s="178">
        <f>+E215*F215</f>
        <v>0</v>
      </c>
      <c r="H215" s="232"/>
      <c r="I215" s="233"/>
      <c r="J215" s="232"/>
      <c r="K215" s="234"/>
      <c r="L215" s="234"/>
      <c r="M215" s="234"/>
      <c r="N215" s="234"/>
      <c r="O215" s="234"/>
      <c r="P215" s="234"/>
      <c r="Q215" s="234"/>
      <c r="R215" s="234"/>
      <c r="S215" s="234"/>
      <c r="T215" s="234"/>
      <c r="U215" s="233">
        <f>G215/2.5</f>
        <v>0</v>
      </c>
      <c r="V215" s="232"/>
      <c r="W215" s="234"/>
      <c r="X215" s="234"/>
      <c r="Y215" s="234"/>
      <c r="Z215" s="234"/>
      <c r="AA215" s="234"/>
      <c r="AB215" s="234"/>
      <c r="AC215" s="234"/>
      <c r="AD215" s="234"/>
      <c r="AE215" s="234"/>
      <c r="AF215" s="234"/>
      <c r="AG215" s="233">
        <f>G215/2.5</f>
        <v>0</v>
      </c>
      <c r="AH215" s="235"/>
      <c r="AI215" s="234"/>
      <c r="AJ215" s="234"/>
      <c r="AK215" s="234"/>
      <c r="AL215" s="234"/>
      <c r="AM215" s="234">
        <f>G215-SUM(J215:AL215)</f>
        <v>0</v>
      </c>
      <c r="AN215" s="234"/>
      <c r="AO215" s="234"/>
      <c r="AP215" s="234"/>
      <c r="AQ215" s="234"/>
      <c r="AR215" s="234"/>
      <c r="AS215" s="233"/>
      <c r="AT215" s="235"/>
      <c r="AU215" s="234"/>
      <c r="AV215" s="234"/>
      <c r="AW215" s="234"/>
      <c r="AX215" s="234"/>
      <c r="AY215" s="234"/>
      <c r="AZ215" s="234"/>
      <c r="BA215" s="234"/>
      <c r="BB215" s="234"/>
      <c r="BC215" s="234"/>
      <c r="BD215" s="234"/>
      <c r="BE215" s="233"/>
      <c r="BF215" s="235"/>
      <c r="BG215" s="234"/>
      <c r="BH215" s="234"/>
      <c r="BI215" s="234"/>
      <c r="BJ215" s="234"/>
      <c r="BK215" s="234"/>
      <c r="BL215" s="234"/>
      <c r="BM215" s="234"/>
      <c r="BN215" s="234"/>
      <c r="BO215" s="234"/>
      <c r="BP215" s="234"/>
      <c r="BQ215" s="233"/>
      <c r="BR215" s="235"/>
      <c r="BS215" s="234"/>
      <c r="BT215" s="234"/>
      <c r="BU215" s="234"/>
      <c r="BV215" s="234"/>
      <c r="BW215" s="234"/>
      <c r="BX215" s="234"/>
      <c r="BY215" s="234"/>
      <c r="BZ215" s="234"/>
      <c r="CA215" s="234"/>
      <c r="CB215" s="234"/>
      <c r="CC215" s="239">
        <f>G215-SUM(J215:CB215)</f>
        <v>0</v>
      </c>
      <c r="CD215" s="179" t="s">
        <v>54</v>
      </c>
    </row>
    <row r="216" spans="1:82" ht="30">
      <c r="A216" s="179"/>
      <c r="B216" s="180" t="s">
        <v>401</v>
      </c>
      <c r="C216" s="181" t="s">
        <v>936</v>
      </c>
      <c r="D216" s="182" t="s">
        <v>64</v>
      </c>
      <c r="E216" s="334">
        <v>0</v>
      </c>
      <c r="F216" s="236"/>
      <c r="G216" s="178">
        <f>+E216*F216</f>
        <v>0</v>
      </c>
      <c r="H216" s="232"/>
      <c r="I216" s="233"/>
      <c r="J216" s="232"/>
      <c r="K216" s="234"/>
      <c r="L216" s="234"/>
      <c r="M216" s="234"/>
      <c r="N216" s="234"/>
      <c r="O216" s="234"/>
      <c r="P216" s="234"/>
      <c r="Q216" s="234"/>
      <c r="R216" s="234"/>
      <c r="S216" s="234"/>
      <c r="T216" s="234"/>
      <c r="U216" s="233"/>
      <c r="V216" s="232"/>
      <c r="W216" s="234"/>
      <c r="X216" s="234"/>
      <c r="Y216" s="234"/>
      <c r="Z216" s="234"/>
      <c r="AA216" s="234"/>
      <c r="AB216" s="234"/>
      <c r="AC216" s="234"/>
      <c r="AD216" s="234"/>
      <c r="AE216" s="234"/>
      <c r="AF216" s="234"/>
      <c r="AG216" s="233"/>
      <c r="AH216" s="235"/>
      <c r="AI216" s="234"/>
      <c r="AJ216" s="234"/>
      <c r="AK216" s="234"/>
      <c r="AL216" s="234"/>
      <c r="AM216" s="234"/>
      <c r="AN216" s="234"/>
      <c r="AO216" s="234"/>
      <c r="AP216" s="234"/>
      <c r="AQ216" s="234"/>
      <c r="AR216" s="234"/>
      <c r="AS216" s="233"/>
      <c r="AT216" s="235"/>
      <c r="AU216" s="234"/>
      <c r="AV216" s="234"/>
      <c r="AW216" s="234"/>
      <c r="AX216" s="234"/>
      <c r="AY216" s="234"/>
      <c r="AZ216" s="234"/>
      <c r="BA216" s="234"/>
      <c r="BB216" s="234"/>
      <c r="BC216" s="234"/>
      <c r="BD216" s="234"/>
      <c r="BE216" s="233"/>
      <c r="BF216" s="235"/>
      <c r="BG216" s="234"/>
      <c r="BH216" s="234"/>
      <c r="BI216" s="234"/>
      <c r="BJ216" s="234"/>
      <c r="BK216" s="234"/>
      <c r="BL216" s="234"/>
      <c r="BM216" s="234"/>
      <c r="BN216" s="234"/>
      <c r="BO216" s="234"/>
      <c r="BP216" s="234"/>
      <c r="BQ216" s="233"/>
      <c r="BR216" s="235"/>
      <c r="BS216" s="234"/>
      <c r="BT216" s="234"/>
      <c r="BU216" s="234"/>
      <c r="BV216" s="234"/>
      <c r="BW216" s="234"/>
      <c r="BX216" s="234"/>
      <c r="BY216" s="234"/>
      <c r="BZ216" s="234"/>
      <c r="CA216" s="234"/>
      <c r="CB216" s="234"/>
      <c r="CC216" s="233"/>
      <c r="CD216" s="179" t="s">
        <v>54</v>
      </c>
    </row>
    <row r="217" spans="1:82" ht="15">
      <c r="A217" s="41"/>
      <c r="B217" s="75" t="s">
        <v>403</v>
      </c>
      <c r="C217" s="131" t="str">
        <f>"Allowance for person- hours for variations -Project Manager ("&amp;E217&amp;" hours)"</f>
        <v>Allowance for person- hours for variations -Project Manager (100 hours)</v>
      </c>
      <c r="D217" s="141" t="s">
        <v>937</v>
      </c>
      <c r="E217" s="266">
        <v>100</v>
      </c>
      <c r="F217" s="289"/>
      <c r="G217" s="76">
        <f t="shared" ref="G217" si="224">+E217*F217</f>
        <v>0</v>
      </c>
      <c r="H217" s="237"/>
      <c r="I217" s="239"/>
      <c r="J217" s="237"/>
      <c r="K217" s="238"/>
      <c r="L217" s="238"/>
      <c r="M217" s="238"/>
      <c r="N217" s="238"/>
      <c r="O217" s="238"/>
      <c r="P217" s="238"/>
      <c r="Q217" s="238"/>
      <c r="R217" s="238"/>
      <c r="S217" s="238"/>
      <c r="T217" s="238"/>
      <c r="U217" s="239">
        <f>G217/6</f>
        <v>0</v>
      </c>
      <c r="V217" s="237"/>
      <c r="W217" s="238"/>
      <c r="X217" s="238"/>
      <c r="Y217" s="238"/>
      <c r="Z217" s="238"/>
      <c r="AA217" s="238"/>
      <c r="AB217" s="238"/>
      <c r="AC217" s="238"/>
      <c r="AD217" s="238"/>
      <c r="AE217" s="238"/>
      <c r="AF217" s="238"/>
      <c r="AG217" s="239">
        <f>G217/6</f>
        <v>0</v>
      </c>
      <c r="AH217" s="240"/>
      <c r="AI217" s="238"/>
      <c r="AJ217" s="238"/>
      <c r="AK217" s="238"/>
      <c r="AL217" s="238"/>
      <c r="AM217" s="238"/>
      <c r="AN217" s="238"/>
      <c r="AO217" s="238"/>
      <c r="AP217" s="238"/>
      <c r="AQ217" s="238"/>
      <c r="AR217" s="238"/>
      <c r="AS217" s="239">
        <f>G217/6</f>
        <v>0</v>
      </c>
      <c r="AT217" s="240"/>
      <c r="AU217" s="238"/>
      <c r="AV217" s="238"/>
      <c r="AW217" s="238"/>
      <c r="AX217" s="238"/>
      <c r="AY217" s="238"/>
      <c r="AZ217" s="238"/>
      <c r="BA217" s="238"/>
      <c r="BB217" s="238"/>
      <c r="BC217" s="238"/>
      <c r="BD217" s="238"/>
      <c r="BE217" s="239">
        <f>G217/6</f>
        <v>0</v>
      </c>
      <c r="BF217" s="240"/>
      <c r="BG217" s="238"/>
      <c r="BH217" s="238"/>
      <c r="BI217" s="238"/>
      <c r="BJ217" s="238"/>
      <c r="BK217" s="238"/>
      <c r="BL217" s="238"/>
      <c r="BM217" s="238"/>
      <c r="BN217" s="238"/>
      <c r="BO217" s="238"/>
      <c r="BP217" s="238"/>
      <c r="BQ217" s="239">
        <f>G217/6</f>
        <v>0</v>
      </c>
      <c r="BR217" s="240"/>
      <c r="BS217" s="238"/>
      <c r="BT217" s="238"/>
      <c r="BU217" s="238"/>
      <c r="BV217" s="238"/>
      <c r="BW217" s="238"/>
      <c r="BX217" s="238"/>
      <c r="BY217" s="238"/>
      <c r="BZ217" s="238"/>
      <c r="CA217" s="238"/>
      <c r="CB217" s="238"/>
      <c r="CC217" s="239">
        <f>G217-SUM(H217:CB217)</f>
        <v>0</v>
      </c>
      <c r="CD217" s="41" t="s">
        <v>54</v>
      </c>
    </row>
    <row r="218" spans="1:82" ht="15">
      <c r="A218" s="41"/>
      <c r="B218" s="180" t="s">
        <v>406</v>
      </c>
      <c r="C218" s="181" t="s">
        <v>407</v>
      </c>
      <c r="D218" s="182" t="s">
        <v>405</v>
      </c>
      <c r="E218" s="334">
        <v>0</v>
      </c>
      <c r="F218" s="236"/>
      <c r="G218" s="178">
        <f>+E218*F218</f>
        <v>0</v>
      </c>
      <c r="H218" s="232"/>
      <c r="I218" s="233"/>
      <c r="J218" s="232"/>
      <c r="K218" s="234"/>
      <c r="L218" s="234"/>
      <c r="M218" s="234"/>
      <c r="N218" s="234"/>
      <c r="O218" s="234"/>
      <c r="P218" s="234"/>
      <c r="Q218" s="234"/>
      <c r="R218" s="234"/>
      <c r="S218" s="234"/>
      <c r="T218" s="234"/>
      <c r="U218" s="233"/>
      <c r="V218" s="232"/>
      <c r="W218" s="234"/>
      <c r="X218" s="234"/>
      <c r="Y218" s="234"/>
      <c r="Z218" s="234"/>
      <c r="AA218" s="234"/>
      <c r="AB218" s="234"/>
      <c r="AC218" s="234"/>
      <c r="AD218" s="234"/>
      <c r="AE218" s="234"/>
      <c r="AF218" s="234"/>
      <c r="AG218" s="233"/>
      <c r="AH218" s="235"/>
      <c r="AI218" s="234"/>
      <c r="AJ218" s="234"/>
      <c r="AK218" s="234"/>
      <c r="AL218" s="234"/>
      <c r="AM218" s="234"/>
      <c r="AN218" s="234"/>
      <c r="AO218" s="234"/>
      <c r="AP218" s="234"/>
      <c r="AQ218" s="234"/>
      <c r="AR218" s="234"/>
      <c r="AS218" s="233"/>
      <c r="AT218" s="235"/>
      <c r="AU218" s="234"/>
      <c r="AV218" s="234"/>
      <c r="AW218" s="234"/>
      <c r="AX218" s="234"/>
      <c r="AY218" s="234"/>
      <c r="AZ218" s="234"/>
      <c r="BA218" s="234"/>
      <c r="BB218" s="234"/>
      <c r="BC218" s="234"/>
      <c r="BD218" s="234"/>
      <c r="BE218" s="233"/>
      <c r="BF218" s="235"/>
      <c r="BG218" s="234"/>
      <c r="BH218" s="234"/>
      <c r="BI218" s="234"/>
      <c r="BJ218" s="234"/>
      <c r="BK218" s="234"/>
      <c r="BL218" s="234"/>
      <c r="BM218" s="234"/>
      <c r="BN218" s="234"/>
      <c r="BO218" s="234"/>
      <c r="BP218" s="234"/>
      <c r="BQ218" s="233"/>
      <c r="BR218" s="235"/>
      <c r="BS218" s="234"/>
      <c r="BT218" s="234"/>
      <c r="BU218" s="234"/>
      <c r="BV218" s="234"/>
      <c r="BW218" s="234"/>
      <c r="BX218" s="234"/>
      <c r="BY218" s="234"/>
      <c r="BZ218" s="234"/>
      <c r="CA218" s="234"/>
      <c r="CB218" s="234"/>
      <c r="CC218" s="239">
        <f t="shared" ref="CC218:CC221" si="225">G218-SUM(J218:CB218)</f>
        <v>0</v>
      </c>
      <c r="CD218" s="179" t="s">
        <v>54</v>
      </c>
    </row>
    <row r="219" spans="1:82" ht="15">
      <c r="A219" s="41"/>
      <c r="B219" s="180" t="s">
        <v>408</v>
      </c>
      <c r="C219" s="181" t="s">
        <v>409</v>
      </c>
      <c r="D219" s="182" t="s">
        <v>405</v>
      </c>
      <c r="E219" s="334">
        <v>0</v>
      </c>
      <c r="F219" s="236"/>
      <c r="G219" s="178">
        <f>+E219*F219</f>
        <v>0</v>
      </c>
      <c r="H219" s="232"/>
      <c r="I219" s="233"/>
      <c r="J219" s="232"/>
      <c r="K219" s="234"/>
      <c r="L219" s="234"/>
      <c r="M219" s="234"/>
      <c r="N219" s="234"/>
      <c r="O219" s="234"/>
      <c r="P219" s="234"/>
      <c r="Q219" s="234"/>
      <c r="R219" s="234"/>
      <c r="S219" s="234"/>
      <c r="T219" s="234"/>
      <c r="U219" s="233"/>
      <c r="V219" s="232"/>
      <c r="W219" s="234"/>
      <c r="X219" s="234"/>
      <c r="Y219" s="234"/>
      <c r="Z219" s="234"/>
      <c r="AA219" s="234"/>
      <c r="AB219" s="234"/>
      <c r="AC219" s="234"/>
      <c r="AD219" s="234"/>
      <c r="AE219" s="234"/>
      <c r="AF219" s="234"/>
      <c r="AG219" s="233"/>
      <c r="AH219" s="235"/>
      <c r="AI219" s="234"/>
      <c r="AJ219" s="234"/>
      <c r="AK219" s="234"/>
      <c r="AL219" s="234"/>
      <c r="AM219" s="234"/>
      <c r="AN219" s="234"/>
      <c r="AO219" s="234"/>
      <c r="AP219" s="234"/>
      <c r="AQ219" s="234"/>
      <c r="AR219" s="234"/>
      <c r="AS219" s="233"/>
      <c r="AT219" s="235"/>
      <c r="AU219" s="234"/>
      <c r="AV219" s="234"/>
      <c r="AW219" s="234"/>
      <c r="AX219" s="234"/>
      <c r="AY219" s="234"/>
      <c r="AZ219" s="234"/>
      <c r="BA219" s="234"/>
      <c r="BB219" s="234"/>
      <c r="BC219" s="234"/>
      <c r="BD219" s="234"/>
      <c r="BE219" s="233"/>
      <c r="BF219" s="235"/>
      <c r="BG219" s="234"/>
      <c r="BH219" s="234"/>
      <c r="BI219" s="234"/>
      <c r="BJ219" s="234"/>
      <c r="BK219" s="234"/>
      <c r="BL219" s="234"/>
      <c r="BM219" s="234"/>
      <c r="BN219" s="234"/>
      <c r="BO219" s="234"/>
      <c r="BP219" s="234"/>
      <c r="BQ219" s="233"/>
      <c r="BR219" s="235"/>
      <c r="BS219" s="234"/>
      <c r="BT219" s="234"/>
      <c r="BU219" s="234"/>
      <c r="BV219" s="234"/>
      <c r="BW219" s="234"/>
      <c r="BX219" s="234"/>
      <c r="BY219" s="234"/>
      <c r="BZ219" s="234"/>
      <c r="CA219" s="234"/>
      <c r="CB219" s="234"/>
      <c r="CC219" s="239">
        <f t="shared" si="225"/>
        <v>0</v>
      </c>
      <c r="CD219" s="179" t="s">
        <v>54</v>
      </c>
    </row>
    <row r="220" spans="1:82" ht="15">
      <c r="A220" s="41"/>
      <c r="B220" s="180" t="s">
        <v>410</v>
      </c>
      <c r="C220" s="181" t="s">
        <v>411</v>
      </c>
      <c r="D220" s="182" t="s">
        <v>405</v>
      </c>
      <c r="E220" s="334">
        <v>0</v>
      </c>
      <c r="F220" s="236"/>
      <c r="G220" s="178">
        <f>+E220*F220</f>
        <v>0</v>
      </c>
      <c r="H220" s="232"/>
      <c r="I220" s="233"/>
      <c r="J220" s="232"/>
      <c r="K220" s="234"/>
      <c r="L220" s="234"/>
      <c r="M220" s="234"/>
      <c r="N220" s="234"/>
      <c r="O220" s="234"/>
      <c r="P220" s="234"/>
      <c r="Q220" s="234"/>
      <c r="R220" s="234"/>
      <c r="S220" s="234"/>
      <c r="T220" s="234"/>
      <c r="U220" s="233"/>
      <c r="V220" s="232"/>
      <c r="W220" s="234"/>
      <c r="X220" s="234"/>
      <c r="Y220" s="234"/>
      <c r="Z220" s="234"/>
      <c r="AA220" s="234"/>
      <c r="AB220" s="234"/>
      <c r="AC220" s="234"/>
      <c r="AD220" s="234"/>
      <c r="AE220" s="234"/>
      <c r="AF220" s="234"/>
      <c r="AG220" s="233"/>
      <c r="AH220" s="235"/>
      <c r="AI220" s="234"/>
      <c r="AJ220" s="234"/>
      <c r="AK220" s="234"/>
      <c r="AL220" s="234"/>
      <c r="AM220" s="234"/>
      <c r="AN220" s="234"/>
      <c r="AO220" s="234"/>
      <c r="AP220" s="234"/>
      <c r="AQ220" s="234"/>
      <c r="AR220" s="234"/>
      <c r="AS220" s="233"/>
      <c r="AT220" s="235"/>
      <c r="AU220" s="234"/>
      <c r="AV220" s="234"/>
      <c r="AW220" s="234"/>
      <c r="AX220" s="234"/>
      <c r="AY220" s="234"/>
      <c r="AZ220" s="234"/>
      <c r="BA220" s="234"/>
      <c r="BB220" s="234"/>
      <c r="BC220" s="234"/>
      <c r="BD220" s="234"/>
      <c r="BE220" s="233"/>
      <c r="BF220" s="235"/>
      <c r="BG220" s="234"/>
      <c r="BH220" s="234"/>
      <c r="BI220" s="234"/>
      <c r="BJ220" s="234"/>
      <c r="BK220" s="234"/>
      <c r="BL220" s="234"/>
      <c r="BM220" s="234"/>
      <c r="BN220" s="234"/>
      <c r="BO220" s="234"/>
      <c r="BP220" s="234"/>
      <c r="BQ220" s="233"/>
      <c r="BR220" s="235"/>
      <c r="BS220" s="234"/>
      <c r="BT220" s="234"/>
      <c r="BU220" s="234"/>
      <c r="BV220" s="234"/>
      <c r="BW220" s="234"/>
      <c r="BX220" s="234"/>
      <c r="BY220" s="234"/>
      <c r="BZ220" s="234"/>
      <c r="CA220" s="234"/>
      <c r="CB220" s="234"/>
      <c r="CC220" s="239">
        <f t="shared" si="225"/>
        <v>0</v>
      </c>
      <c r="CD220" s="179" t="s">
        <v>54</v>
      </c>
    </row>
    <row r="221" spans="1:82" ht="15">
      <c r="A221" s="41"/>
      <c r="B221" s="180" t="s">
        <v>412</v>
      </c>
      <c r="C221" s="181" t="s">
        <v>413</v>
      </c>
      <c r="D221" s="182" t="s">
        <v>405</v>
      </c>
      <c r="E221" s="334">
        <v>0</v>
      </c>
      <c r="F221" s="236"/>
      <c r="G221" s="178">
        <f>+E221*F221</f>
        <v>0</v>
      </c>
      <c r="H221" s="232"/>
      <c r="I221" s="233"/>
      <c r="J221" s="232"/>
      <c r="K221" s="234"/>
      <c r="L221" s="234"/>
      <c r="M221" s="234"/>
      <c r="N221" s="234"/>
      <c r="O221" s="234"/>
      <c r="P221" s="234"/>
      <c r="Q221" s="234"/>
      <c r="R221" s="234"/>
      <c r="S221" s="234"/>
      <c r="T221" s="234"/>
      <c r="U221" s="233"/>
      <c r="V221" s="232"/>
      <c r="W221" s="234"/>
      <c r="X221" s="234"/>
      <c r="Y221" s="234"/>
      <c r="Z221" s="234"/>
      <c r="AA221" s="234"/>
      <c r="AB221" s="234"/>
      <c r="AC221" s="234"/>
      <c r="AD221" s="234"/>
      <c r="AE221" s="234"/>
      <c r="AF221" s="234"/>
      <c r="AG221" s="233"/>
      <c r="AH221" s="235"/>
      <c r="AI221" s="234"/>
      <c r="AJ221" s="234"/>
      <c r="AK221" s="234"/>
      <c r="AL221" s="234"/>
      <c r="AM221" s="234"/>
      <c r="AN221" s="234"/>
      <c r="AO221" s="234"/>
      <c r="AP221" s="234"/>
      <c r="AQ221" s="234"/>
      <c r="AR221" s="234"/>
      <c r="AS221" s="233"/>
      <c r="AT221" s="235"/>
      <c r="AU221" s="234"/>
      <c r="AV221" s="234"/>
      <c r="AW221" s="234"/>
      <c r="AX221" s="234"/>
      <c r="AY221" s="234"/>
      <c r="AZ221" s="234"/>
      <c r="BA221" s="234"/>
      <c r="BB221" s="234"/>
      <c r="BC221" s="234"/>
      <c r="BD221" s="234"/>
      <c r="BE221" s="233"/>
      <c r="BF221" s="235"/>
      <c r="BG221" s="234"/>
      <c r="BH221" s="234"/>
      <c r="BI221" s="234"/>
      <c r="BJ221" s="234"/>
      <c r="BK221" s="234"/>
      <c r="BL221" s="234"/>
      <c r="BM221" s="234"/>
      <c r="BN221" s="234"/>
      <c r="BO221" s="234"/>
      <c r="BP221" s="234"/>
      <c r="BQ221" s="233"/>
      <c r="BR221" s="235"/>
      <c r="BS221" s="234"/>
      <c r="BT221" s="234"/>
      <c r="BU221" s="234"/>
      <c r="BV221" s="234"/>
      <c r="BW221" s="234"/>
      <c r="BX221" s="234"/>
      <c r="BY221" s="234"/>
      <c r="BZ221" s="234"/>
      <c r="CA221" s="234"/>
      <c r="CB221" s="234"/>
      <c r="CC221" s="239">
        <f t="shared" si="225"/>
        <v>0</v>
      </c>
      <c r="CD221" s="179" t="s">
        <v>54</v>
      </c>
    </row>
    <row r="222" spans="1:82" ht="15">
      <c r="A222" s="179"/>
      <c r="B222" s="75" t="s">
        <v>414</v>
      </c>
      <c r="C222" s="131" t="str">
        <f>"Allowance for person- hours for variations -Labourer ("&amp;E222&amp;" hours)"</f>
        <v>Allowance for person- hours for variations -Labourer (100 hours)</v>
      </c>
      <c r="D222" s="141" t="s">
        <v>937</v>
      </c>
      <c r="E222" s="266">
        <v>100</v>
      </c>
      <c r="F222" s="289"/>
      <c r="G222" s="76">
        <f t="shared" ref="G222:G226" si="226">+E222*F222</f>
        <v>0</v>
      </c>
      <c r="H222" s="237"/>
      <c r="I222" s="239"/>
      <c r="J222" s="237"/>
      <c r="K222" s="238"/>
      <c r="L222" s="238"/>
      <c r="M222" s="238"/>
      <c r="N222" s="238"/>
      <c r="O222" s="238"/>
      <c r="P222" s="238"/>
      <c r="Q222" s="238"/>
      <c r="R222" s="238"/>
      <c r="S222" s="238"/>
      <c r="T222" s="238"/>
      <c r="U222" s="239">
        <f>G222/6</f>
        <v>0</v>
      </c>
      <c r="V222" s="237"/>
      <c r="W222" s="238"/>
      <c r="X222" s="238"/>
      <c r="Y222" s="238"/>
      <c r="Z222" s="238"/>
      <c r="AA222" s="238"/>
      <c r="AB222" s="238"/>
      <c r="AC222" s="238"/>
      <c r="AD222" s="238"/>
      <c r="AE222" s="238"/>
      <c r="AF222" s="238"/>
      <c r="AG222" s="239">
        <f>G222/6</f>
        <v>0</v>
      </c>
      <c r="AH222" s="240"/>
      <c r="AI222" s="238"/>
      <c r="AJ222" s="238"/>
      <c r="AK222" s="238"/>
      <c r="AL222" s="238"/>
      <c r="AM222" s="238"/>
      <c r="AN222" s="238"/>
      <c r="AO222" s="238"/>
      <c r="AP222" s="238"/>
      <c r="AQ222" s="238"/>
      <c r="AR222" s="238"/>
      <c r="AS222" s="239">
        <f>G222/6</f>
        <v>0</v>
      </c>
      <c r="AT222" s="240"/>
      <c r="AU222" s="238"/>
      <c r="AV222" s="238"/>
      <c r="AW222" s="238"/>
      <c r="AX222" s="238"/>
      <c r="AY222" s="238"/>
      <c r="AZ222" s="238"/>
      <c r="BA222" s="238"/>
      <c r="BB222" s="238"/>
      <c r="BC222" s="238"/>
      <c r="BD222" s="238"/>
      <c r="BE222" s="239">
        <f>G222/6</f>
        <v>0</v>
      </c>
      <c r="BF222" s="240"/>
      <c r="BG222" s="238"/>
      <c r="BH222" s="238"/>
      <c r="BI222" s="238"/>
      <c r="BJ222" s="238"/>
      <c r="BK222" s="238"/>
      <c r="BL222" s="238"/>
      <c r="BM222" s="238"/>
      <c r="BN222" s="238"/>
      <c r="BO222" s="238"/>
      <c r="BP222" s="238"/>
      <c r="BQ222" s="239">
        <f>G222/6</f>
        <v>0</v>
      </c>
      <c r="BR222" s="240"/>
      <c r="BS222" s="238"/>
      <c r="BT222" s="238"/>
      <c r="BU222" s="238"/>
      <c r="BV222" s="238"/>
      <c r="BW222" s="238"/>
      <c r="BX222" s="238"/>
      <c r="BY222" s="238"/>
      <c r="BZ222" s="238"/>
      <c r="CA222" s="238"/>
      <c r="CB222" s="238"/>
      <c r="CC222" s="239">
        <f>G222-SUM(H222:CB222)</f>
        <v>0</v>
      </c>
      <c r="CD222" s="41" t="s">
        <v>54</v>
      </c>
    </row>
    <row r="223" spans="1:82" ht="15">
      <c r="A223" s="263"/>
      <c r="B223" s="75" t="s">
        <v>416</v>
      </c>
      <c r="C223" s="131" t="str">
        <f>"Allowance for person- hours for variations -Maintenance Technician ("&amp;E223&amp;" hours)"</f>
        <v>Allowance for person- hours for variations -Maintenance Technician (100 hours)</v>
      </c>
      <c r="D223" s="141" t="s">
        <v>937</v>
      </c>
      <c r="E223" s="266">
        <v>100</v>
      </c>
      <c r="F223" s="289"/>
      <c r="G223" s="76">
        <f t="shared" si="226"/>
        <v>0</v>
      </c>
      <c r="H223" s="237"/>
      <c r="I223" s="239"/>
      <c r="J223" s="237"/>
      <c r="K223" s="238"/>
      <c r="L223" s="238"/>
      <c r="M223" s="238"/>
      <c r="N223" s="238"/>
      <c r="O223" s="238"/>
      <c r="P223" s="238"/>
      <c r="Q223" s="238"/>
      <c r="R223" s="238"/>
      <c r="S223" s="238"/>
      <c r="T223" s="238"/>
      <c r="U223" s="239">
        <f>G223/6</f>
        <v>0</v>
      </c>
      <c r="V223" s="237"/>
      <c r="W223" s="238"/>
      <c r="X223" s="238"/>
      <c r="Y223" s="238"/>
      <c r="Z223" s="238"/>
      <c r="AA223" s="238"/>
      <c r="AB223" s="238"/>
      <c r="AC223" s="238"/>
      <c r="AD223" s="238"/>
      <c r="AE223" s="238"/>
      <c r="AF223" s="238"/>
      <c r="AG223" s="239">
        <f>G223/6</f>
        <v>0</v>
      </c>
      <c r="AH223" s="240"/>
      <c r="AI223" s="238"/>
      <c r="AJ223" s="238"/>
      <c r="AK223" s="238"/>
      <c r="AL223" s="238"/>
      <c r="AM223" s="238"/>
      <c r="AN223" s="238"/>
      <c r="AO223" s="238"/>
      <c r="AP223" s="238"/>
      <c r="AQ223" s="238"/>
      <c r="AR223" s="238"/>
      <c r="AS223" s="239">
        <f>G223/6</f>
        <v>0</v>
      </c>
      <c r="AT223" s="240"/>
      <c r="AU223" s="238"/>
      <c r="AV223" s="238"/>
      <c r="AW223" s="238"/>
      <c r="AX223" s="238"/>
      <c r="AY223" s="238"/>
      <c r="AZ223" s="238"/>
      <c r="BA223" s="238"/>
      <c r="BB223" s="238"/>
      <c r="BC223" s="238"/>
      <c r="BD223" s="238"/>
      <c r="BE223" s="239">
        <f>G223/6</f>
        <v>0</v>
      </c>
      <c r="BF223" s="240"/>
      <c r="BG223" s="238"/>
      <c r="BH223" s="238"/>
      <c r="BI223" s="238"/>
      <c r="BJ223" s="238"/>
      <c r="BK223" s="238"/>
      <c r="BL223" s="238"/>
      <c r="BM223" s="238"/>
      <c r="BN223" s="238"/>
      <c r="BO223" s="238"/>
      <c r="BP223" s="238"/>
      <c r="BQ223" s="239">
        <f>G223/6</f>
        <v>0</v>
      </c>
      <c r="BR223" s="240"/>
      <c r="BS223" s="238"/>
      <c r="BT223" s="238"/>
      <c r="BU223" s="238"/>
      <c r="BV223" s="238"/>
      <c r="BW223" s="238"/>
      <c r="BX223" s="238"/>
      <c r="BY223" s="238"/>
      <c r="BZ223" s="238"/>
      <c r="CA223" s="238"/>
      <c r="CB223" s="238"/>
      <c r="CC223" s="239">
        <f>G223-SUM(H223:CB223)</f>
        <v>0</v>
      </c>
      <c r="CD223" s="41" t="s">
        <v>54</v>
      </c>
    </row>
    <row r="224" spans="1:82" ht="15" customHeight="1">
      <c r="A224" s="45"/>
      <c r="B224" s="75" t="s">
        <v>418</v>
      </c>
      <c r="C224" s="131" t="str">
        <f>"Allowance for person- hours for variations -Trainer ("&amp;E224&amp;" hours)"</f>
        <v>Allowance for person- hours for variations -Trainer (100 hours)</v>
      </c>
      <c r="D224" s="141" t="s">
        <v>937</v>
      </c>
      <c r="E224" s="266">
        <v>100</v>
      </c>
      <c r="F224" s="289"/>
      <c r="G224" s="76">
        <f t="shared" si="226"/>
        <v>0</v>
      </c>
      <c r="H224" s="237"/>
      <c r="I224" s="239"/>
      <c r="J224" s="237"/>
      <c r="K224" s="238"/>
      <c r="L224" s="238"/>
      <c r="M224" s="238"/>
      <c r="N224" s="238"/>
      <c r="O224" s="238"/>
      <c r="P224" s="238"/>
      <c r="Q224" s="238"/>
      <c r="R224" s="238"/>
      <c r="S224" s="238"/>
      <c r="T224" s="238"/>
      <c r="U224" s="239">
        <f>G224/6</f>
        <v>0</v>
      </c>
      <c r="V224" s="237"/>
      <c r="W224" s="238"/>
      <c r="X224" s="238"/>
      <c r="Y224" s="238"/>
      <c r="Z224" s="238"/>
      <c r="AA224" s="238"/>
      <c r="AB224" s="238"/>
      <c r="AC224" s="238"/>
      <c r="AD224" s="238"/>
      <c r="AE224" s="238"/>
      <c r="AF224" s="238"/>
      <c r="AG224" s="239">
        <f>G224/6</f>
        <v>0</v>
      </c>
      <c r="AH224" s="240"/>
      <c r="AI224" s="238"/>
      <c r="AJ224" s="238"/>
      <c r="AK224" s="238"/>
      <c r="AL224" s="238"/>
      <c r="AM224" s="238"/>
      <c r="AN224" s="238"/>
      <c r="AO224" s="238"/>
      <c r="AP224" s="238"/>
      <c r="AQ224" s="238"/>
      <c r="AR224" s="238"/>
      <c r="AS224" s="239">
        <f>G224/6</f>
        <v>0</v>
      </c>
      <c r="AT224" s="240"/>
      <c r="AU224" s="238"/>
      <c r="AV224" s="238"/>
      <c r="AW224" s="238"/>
      <c r="AX224" s="238"/>
      <c r="AY224" s="238"/>
      <c r="AZ224" s="238"/>
      <c r="BA224" s="238"/>
      <c r="BB224" s="238"/>
      <c r="BC224" s="238"/>
      <c r="BD224" s="238"/>
      <c r="BE224" s="239">
        <f>G224/6</f>
        <v>0</v>
      </c>
      <c r="BF224" s="240"/>
      <c r="BG224" s="238"/>
      <c r="BH224" s="238"/>
      <c r="BI224" s="238"/>
      <c r="BJ224" s="238"/>
      <c r="BK224" s="238"/>
      <c r="BL224" s="238"/>
      <c r="BM224" s="238"/>
      <c r="BN224" s="238"/>
      <c r="BO224" s="238"/>
      <c r="BP224" s="238"/>
      <c r="BQ224" s="239">
        <f>G224/6</f>
        <v>0</v>
      </c>
      <c r="BR224" s="240"/>
      <c r="BS224" s="238"/>
      <c r="BT224" s="238"/>
      <c r="BU224" s="238"/>
      <c r="BV224" s="238"/>
      <c r="BW224" s="238"/>
      <c r="BX224" s="238"/>
      <c r="BY224" s="238"/>
      <c r="BZ224" s="238"/>
      <c r="CA224" s="238"/>
      <c r="CB224" s="238"/>
      <c r="CC224" s="239">
        <f>G224-SUM(H224:CB224)</f>
        <v>0</v>
      </c>
      <c r="CD224" s="41" t="s">
        <v>54</v>
      </c>
    </row>
    <row r="225" spans="1:82" ht="15">
      <c r="A225" s="179"/>
      <c r="B225" s="75" t="s">
        <v>420</v>
      </c>
      <c r="C225" s="131" t="str">
        <f>"Allowance for person- hours for variations -QA Manager ("&amp;E225&amp;" hours)"</f>
        <v>Allowance for person- hours for variations -QA Manager (100 hours)</v>
      </c>
      <c r="D225" s="141" t="s">
        <v>937</v>
      </c>
      <c r="E225" s="266">
        <v>100</v>
      </c>
      <c r="F225" s="289"/>
      <c r="G225" s="76">
        <f t="shared" si="226"/>
        <v>0</v>
      </c>
      <c r="H225" s="237"/>
      <c r="I225" s="239"/>
      <c r="J225" s="237"/>
      <c r="K225" s="238"/>
      <c r="L225" s="238"/>
      <c r="M225" s="238"/>
      <c r="N225" s="238"/>
      <c r="O225" s="238"/>
      <c r="P225" s="238"/>
      <c r="Q225" s="238"/>
      <c r="R225" s="238"/>
      <c r="S225" s="238"/>
      <c r="T225" s="238"/>
      <c r="U225" s="239">
        <f>G225/6</f>
        <v>0</v>
      </c>
      <c r="V225" s="237"/>
      <c r="W225" s="238"/>
      <c r="X225" s="238"/>
      <c r="Y225" s="238"/>
      <c r="Z225" s="238"/>
      <c r="AA225" s="238"/>
      <c r="AB225" s="238"/>
      <c r="AC225" s="238"/>
      <c r="AD225" s="238"/>
      <c r="AE225" s="238"/>
      <c r="AF225" s="238"/>
      <c r="AG225" s="239">
        <f>G225/6</f>
        <v>0</v>
      </c>
      <c r="AH225" s="240"/>
      <c r="AI225" s="238"/>
      <c r="AJ225" s="238"/>
      <c r="AK225" s="238"/>
      <c r="AL225" s="238"/>
      <c r="AM225" s="238"/>
      <c r="AN225" s="238"/>
      <c r="AO225" s="238"/>
      <c r="AP225" s="238"/>
      <c r="AQ225" s="238"/>
      <c r="AR225" s="238"/>
      <c r="AS225" s="239">
        <f>G225/6</f>
        <v>0</v>
      </c>
      <c r="AT225" s="240"/>
      <c r="AU225" s="238"/>
      <c r="AV225" s="238"/>
      <c r="AW225" s="238"/>
      <c r="AX225" s="238"/>
      <c r="AY225" s="238"/>
      <c r="AZ225" s="238"/>
      <c r="BA225" s="238"/>
      <c r="BB225" s="238"/>
      <c r="BC225" s="238"/>
      <c r="BD225" s="238"/>
      <c r="BE225" s="239">
        <f>G225/6</f>
        <v>0</v>
      </c>
      <c r="BF225" s="240"/>
      <c r="BG225" s="238"/>
      <c r="BH225" s="238"/>
      <c r="BI225" s="238"/>
      <c r="BJ225" s="238"/>
      <c r="BK225" s="238"/>
      <c r="BL225" s="238"/>
      <c r="BM225" s="238"/>
      <c r="BN225" s="238"/>
      <c r="BO225" s="238"/>
      <c r="BP225" s="238"/>
      <c r="BQ225" s="239">
        <f>G225/6</f>
        <v>0</v>
      </c>
      <c r="BR225" s="240"/>
      <c r="BS225" s="238"/>
      <c r="BT225" s="238"/>
      <c r="BU225" s="238"/>
      <c r="BV225" s="238"/>
      <c r="BW225" s="238"/>
      <c r="BX225" s="238"/>
      <c r="BY225" s="238"/>
      <c r="BZ225" s="238"/>
      <c r="CA225" s="238"/>
      <c r="CB225" s="238"/>
      <c r="CC225" s="239">
        <f>G225-SUM(H225:CB225)</f>
        <v>0</v>
      </c>
      <c r="CD225" s="41" t="s">
        <v>54</v>
      </c>
    </row>
    <row r="226" spans="1:82" ht="15">
      <c r="A226" s="179"/>
      <c r="B226" s="75" t="s">
        <v>422</v>
      </c>
      <c r="C226" s="131" t="str">
        <f>"Allowance for person- hours for variations -Testers ("&amp;E226&amp;" hours)"</f>
        <v>Allowance for person- hours for variations -Testers (100 hours)</v>
      </c>
      <c r="D226" s="141" t="s">
        <v>937</v>
      </c>
      <c r="E226" s="266">
        <v>100</v>
      </c>
      <c r="F226" s="289"/>
      <c r="G226" s="76">
        <f t="shared" si="226"/>
        <v>0</v>
      </c>
      <c r="H226" s="237"/>
      <c r="I226" s="239"/>
      <c r="J226" s="237"/>
      <c r="K226" s="238"/>
      <c r="L226" s="238"/>
      <c r="M226" s="238"/>
      <c r="N226" s="238"/>
      <c r="O226" s="238"/>
      <c r="P226" s="238"/>
      <c r="Q226" s="238"/>
      <c r="R226" s="238"/>
      <c r="S226" s="238"/>
      <c r="T226" s="238"/>
      <c r="U226" s="239">
        <f>G226/6</f>
        <v>0</v>
      </c>
      <c r="V226" s="237"/>
      <c r="W226" s="238"/>
      <c r="X226" s="238"/>
      <c r="Y226" s="238"/>
      <c r="Z226" s="238"/>
      <c r="AA226" s="238"/>
      <c r="AB226" s="238"/>
      <c r="AC226" s="238"/>
      <c r="AD226" s="238"/>
      <c r="AE226" s="238"/>
      <c r="AF226" s="238"/>
      <c r="AG226" s="239">
        <f>G226/6</f>
        <v>0</v>
      </c>
      <c r="AH226" s="240"/>
      <c r="AI226" s="238"/>
      <c r="AJ226" s="238"/>
      <c r="AK226" s="238"/>
      <c r="AL226" s="238"/>
      <c r="AM226" s="238"/>
      <c r="AN226" s="238"/>
      <c r="AO226" s="238"/>
      <c r="AP226" s="238"/>
      <c r="AQ226" s="238"/>
      <c r="AR226" s="238"/>
      <c r="AS226" s="239">
        <f>G226/6</f>
        <v>0</v>
      </c>
      <c r="AT226" s="240"/>
      <c r="AU226" s="238"/>
      <c r="AV226" s="238"/>
      <c r="AW226" s="238"/>
      <c r="AX226" s="238"/>
      <c r="AY226" s="238"/>
      <c r="AZ226" s="238"/>
      <c r="BA226" s="238"/>
      <c r="BB226" s="238"/>
      <c r="BC226" s="238"/>
      <c r="BD226" s="238"/>
      <c r="BE226" s="239">
        <f>G226/6</f>
        <v>0</v>
      </c>
      <c r="BF226" s="240"/>
      <c r="BG226" s="238"/>
      <c r="BH226" s="238"/>
      <c r="BI226" s="238"/>
      <c r="BJ226" s="238"/>
      <c r="BK226" s="238"/>
      <c r="BL226" s="238"/>
      <c r="BM226" s="238"/>
      <c r="BN226" s="238"/>
      <c r="BO226" s="238"/>
      <c r="BP226" s="238"/>
      <c r="BQ226" s="239">
        <f>G226/6</f>
        <v>0</v>
      </c>
      <c r="BR226" s="240"/>
      <c r="BS226" s="238"/>
      <c r="BT226" s="238"/>
      <c r="BU226" s="238"/>
      <c r="BV226" s="238"/>
      <c r="BW226" s="238"/>
      <c r="BX226" s="238"/>
      <c r="BY226" s="238"/>
      <c r="BZ226" s="238"/>
      <c r="CA226" s="238"/>
      <c r="CB226" s="238"/>
      <c r="CC226" s="239">
        <f>G226-SUM(H226:CB226)</f>
        <v>0</v>
      </c>
      <c r="CD226" s="41" t="s">
        <v>54</v>
      </c>
    </row>
    <row r="227" spans="1:82" ht="15">
      <c r="A227" s="179"/>
      <c r="B227" s="180" t="s">
        <v>424</v>
      </c>
      <c r="C227" s="181" t="s">
        <v>425</v>
      </c>
      <c r="D227" s="182" t="s">
        <v>92</v>
      </c>
      <c r="E227" s="334">
        <v>0</v>
      </c>
      <c r="F227" s="236"/>
      <c r="G227" s="178">
        <f>+E227*F227</f>
        <v>0</v>
      </c>
      <c r="H227" s="232"/>
      <c r="I227" s="233"/>
      <c r="J227" s="232"/>
      <c r="K227" s="234"/>
      <c r="L227" s="234"/>
      <c r="M227" s="234"/>
      <c r="N227" s="234"/>
      <c r="O227" s="234"/>
      <c r="P227" s="234"/>
      <c r="Q227" s="234"/>
      <c r="R227" s="234"/>
      <c r="S227" s="234"/>
      <c r="T227" s="234"/>
      <c r="U227" s="233">
        <f>G227/2.5</f>
        <v>0</v>
      </c>
      <c r="V227" s="232"/>
      <c r="W227" s="234"/>
      <c r="X227" s="234"/>
      <c r="Y227" s="234"/>
      <c r="Z227" s="234"/>
      <c r="AA227" s="234"/>
      <c r="AB227" s="234"/>
      <c r="AC227" s="234"/>
      <c r="AD227" s="234"/>
      <c r="AE227" s="234"/>
      <c r="AF227" s="234"/>
      <c r="AG227" s="233">
        <f>G227/2.5</f>
        <v>0</v>
      </c>
      <c r="AH227" s="235"/>
      <c r="AI227" s="234"/>
      <c r="AJ227" s="234"/>
      <c r="AK227" s="234"/>
      <c r="AL227" s="234"/>
      <c r="AM227" s="234">
        <f>G227-SUM(J227:AL227)</f>
        <v>0</v>
      </c>
      <c r="AN227" s="234"/>
      <c r="AO227" s="234"/>
      <c r="AP227" s="234"/>
      <c r="AQ227" s="234"/>
      <c r="AR227" s="234"/>
      <c r="AS227" s="233"/>
      <c r="AT227" s="235"/>
      <c r="AU227" s="234"/>
      <c r="AV227" s="234"/>
      <c r="AW227" s="234"/>
      <c r="AX227" s="234"/>
      <c r="AY227" s="234"/>
      <c r="AZ227" s="234"/>
      <c r="BA227" s="234"/>
      <c r="BB227" s="234"/>
      <c r="BC227" s="234"/>
      <c r="BD227" s="234"/>
      <c r="BE227" s="233"/>
      <c r="BF227" s="235"/>
      <c r="BG227" s="234"/>
      <c r="BH227" s="234"/>
      <c r="BI227" s="234"/>
      <c r="BJ227" s="234"/>
      <c r="BK227" s="234"/>
      <c r="BL227" s="234"/>
      <c r="BM227" s="234"/>
      <c r="BN227" s="234"/>
      <c r="BO227" s="234"/>
      <c r="BP227" s="234"/>
      <c r="BQ227" s="233"/>
      <c r="BR227" s="235"/>
      <c r="BS227" s="234"/>
      <c r="BT227" s="234"/>
      <c r="BU227" s="234"/>
      <c r="BV227" s="234"/>
      <c r="BW227" s="234"/>
      <c r="BX227" s="234"/>
      <c r="BY227" s="234"/>
      <c r="BZ227" s="234"/>
      <c r="CA227" s="234"/>
      <c r="CB227" s="234"/>
      <c r="CC227" s="239">
        <f>G227-SUM(J227:CB227)</f>
        <v>0</v>
      </c>
      <c r="CD227" s="179" t="s">
        <v>54</v>
      </c>
    </row>
    <row r="228" spans="1:82" ht="30">
      <c r="A228" s="179"/>
      <c r="B228" s="180" t="s">
        <v>426</v>
      </c>
      <c r="C228" s="188" t="s">
        <v>427</v>
      </c>
      <c r="D228" s="182" t="s">
        <v>92</v>
      </c>
      <c r="E228" s="334">
        <v>0</v>
      </c>
      <c r="F228" s="236"/>
      <c r="G228" s="178">
        <f>+E228*F228</f>
        <v>0</v>
      </c>
      <c r="H228" s="248"/>
      <c r="I228" s="249"/>
      <c r="J228" s="248"/>
      <c r="K228" s="250"/>
      <c r="L228" s="250"/>
      <c r="M228" s="250"/>
      <c r="N228" s="250"/>
      <c r="O228" s="250"/>
      <c r="P228" s="250"/>
      <c r="Q228" s="250"/>
      <c r="R228" s="250"/>
      <c r="S228" s="250"/>
      <c r="T228" s="250"/>
      <c r="U228" s="249">
        <f>G228/2.5</f>
        <v>0</v>
      </c>
      <c r="V228" s="248"/>
      <c r="W228" s="250"/>
      <c r="X228" s="250"/>
      <c r="Y228" s="250"/>
      <c r="Z228" s="250"/>
      <c r="AA228" s="250"/>
      <c r="AB228" s="250"/>
      <c r="AC228" s="250"/>
      <c r="AD228" s="250"/>
      <c r="AE228" s="250"/>
      <c r="AF228" s="250"/>
      <c r="AG228" s="249">
        <f>G228/2.5</f>
        <v>0</v>
      </c>
      <c r="AH228" s="251"/>
      <c r="AI228" s="250"/>
      <c r="AJ228" s="250"/>
      <c r="AK228" s="250"/>
      <c r="AL228" s="250"/>
      <c r="AM228" s="250">
        <f>G228-SUM(J228:AL228)</f>
        <v>0</v>
      </c>
      <c r="AN228" s="250"/>
      <c r="AO228" s="250"/>
      <c r="AP228" s="250"/>
      <c r="AQ228" s="250"/>
      <c r="AR228" s="250"/>
      <c r="AS228" s="249"/>
      <c r="AT228" s="251"/>
      <c r="AU228" s="250"/>
      <c r="AV228" s="250"/>
      <c r="AW228" s="250"/>
      <c r="AX228" s="250"/>
      <c r="AY228" s="250"/>
      <c r="AZ228" s="250"/>
      <c r="BA228" s="250"/>
      <c r="BB228" s="250"/>
      <c r="BC228" s="250"/>
      <c r="BD228" s="250"/>
      <c r="BE228" s="249"/>
      <c r="BF228" s="251"/>
      <c r="BG228" s="250"/>
      <c r="BH228" s="250"/>
      <c r="BI228" s="250"/>
      <c r="BJ228" s="250"/>
      <c r="BK228" s="250"/>
      <c r="BL228" s="250"/>
      <c r="BM228" s="250"/>
      <c r="BN228" s="250"/>
      <c r="BO228" s="250"/>
      <c r="BP228" s="250"/>
      <c r="BQ228" s="249"/>
      <c r="BR228" s="251"/>
      <c r="BS228" s="250"/>
      <c r="BT228" s="250"/>
      <c r="BU228" s="250"/>
      <c r="BV228" s="250"/>
      <c r="BW228" s="250"/>
      <c r="BX228" s="250"/>
      <c r="BY228" s="250"/>
      <c r="BZ228" s="250"/>
      <c r="CA228" s="250"/>
      <c r="CB228" s="250"/>
      <c r="CC228" s="239">
        <f>G228-SUM(J228:CB228)</f>
        <v>0</v>
      </c>
      <c r="CD228" s="179" t="s">
        <v>54</v>
      </c>
    </row>
    <row r="229" spans="1:82" ht="15">
      <c r="A229" s="179"/>
      <c r="B229" s="123" t="s">
        <v>429</v>
      </c>
      <c r="C229" s="124" t="s">
        <v>430</v>
      </c>
      <c r="D229" s="125"/>
      <c r="E229" s="328"/>
      <c r="F229" s="260"/>
      <c r="G229" s="126">
        <f>SUM(G230:G261)</f>
        <v>0</v>
      </c>
      <c r="H229" s="127">
        <f>SUM(H230:H261)</f>
        <v>0</v>
      </c>
      <c r="I229" s="128">
        <f t="shared" ref="I229:AL229" si="227">SUM(I230:I261)</f>
        <v>0</v>
      </c>
      <c r="J229" s="127">
        <f t="shared" si="227"/>
        <v>0</v>
      </c>
      <c r="K229" s="129">
        <f t="shared" si="227"/>
        <v>0</v>
      </c>
      <c r="L229" s="129">
        <f t="shared" si="227"/>
        <v>0</v>
      </c>
      <c r="M229" s="129">
        <f t="shared" si="227"/>
        <v>0</v>
      </c>
      <c r="N229" s="129">
        <f t="shared" si="227"/>
        <v>0</v>
      </c>
      <c r="O229" s="129">
        <f t="shared" si="227"/>
        <v>0</v>
      </c>
      <c r="P229" s="129">
        <f>SUM(P230:P261)</f>
        <v>0</v>
      </c>
      <c r="Q229" s="129">
        <f t="shared" si="227"/>
        <v>0</v>
      </c>
      <c r="R229" s="129">
        <f t="shared" si="227"/>
        <v>0</v>
      </c>
      <c r="S229" s="129">
        <f t="shared" si="227"/>
        <v>0</v>
      </c>
      <c r="T229" s="129">
        <f t="shared" si="227"/>
        <v>0</v>
      </c>
      <c r="U229" s="128">
        <f t="shared" si="227"/>
        <v>0</v>
      </c>
      <c r="V229" s="127">
        <f t="shared" si="227"/>
        <v>0</v>
      </c>
      <c r="W229" s="129">
        <f t="shared" si="227"/>
        <v>0</v>
      </c>
      <c r="X229" s="129">
        <f t="shared" si="227"/>
        <v>0</v>
      </c>
      <c r="Y229" s="129">
        <f t="shared" si="227"/>
        <v>0</v>
      </c>
      <c r="Z229" s="129">
        <f t="shared" si="227"/>
        <v>0</v>
      </c>
      <c r="AA229" s="129">
        <f t="shared" si="227"/>
        <v>0</v>
      </c>
      <c r="AB229" s="129">
        <f t="shared" si="227"/>
        <v>0</v>
      </c>
      <c r="AC229" s="129">
        <f t="shared" si="227"/>
        <v>0</v>
      </c>
      <c r="AD229" s="129">
        <f t="shared" si="227"/>
        <v>0</v>
      </c>
      <c r="AE229" s="129">
        <f t="shared" si="227"/>
        <v>0</v>
      </c>
      <c r="AF229" s="129">
        <f t="shared" si="227"/>
        <v>0</v>
      </c>
      <c r="AG229" s="128">
        <f t="shared" si="227"/>
        <v>0</v>
      </c>
      <c r="AH229" s="130">
        <f t="shared" si="227"/>
        <v>0</v>
      </c>
      <c r="AI229" s="129">
        <f t="shared" si="227"/>
        <v>0</v>
      </c>
      <c r="AJ229" s="129">
        <f t="shared" si="227"/>
        <v>0</v>
      </c>
      <c r="AK229" s="129">
        <f t="shared" si="227"/>
        <v>0</v>
      </c>
      <c r="AL229" s="129">
        <f t="shared" si="227"/>
        <v>0</v>
      </c>
      <c r="AM229" s="129">
        <f t="shared" ref="AM229:CC229" si="228">SUM(AM230:AM261)</f>
        <v>0</v>
      </c>
      <c r="AN229" s="129">
        <f t="shared" si="228"/>
        <v>0</v>
      </c>
      <c r="AO229" s="129">
        <f t="shared" si="228"/>
        <v>0</v>
      </c>
      <c r="AP229" s="129">
        <f t="shared" si="228"/>
        <v>0</v>
      </c>
      <c r="AQ229" s="129">
        <f t="shared" si="228"/>
        <v>0</v>
      </c>
      <c r="AR229" s="129">
        <f t="shared" si="228"/>
        <v>0</v>
      </c>
      <c r="AS229" s="128">
        <f t="shared" si="228"/>
        <v>0</v>
      </c>
      <c r="AT229" s="130">
        <f t="shared" si="228"/>
        <v>0</v>
      </c>
      <c r="AU229" s="129">
        <f t="shared" si="228"/>
        <v>0</v>
      </c>
      <c r="AV229" s="129">
        <f t="shared" si="228"/>
        <v>0</v>
      </c>
      <c r="AW229" s="129">
        <f t="shared" si="228"/>
        <v>0</v>
      </c>
      <c r="AX229" s="129">
        <f t="shared" si="228"/>
        <v>0</v>
      </c>
      <c r="AY229" s="129">
        <f t="shared" si="228"/>
        <v>0</v>
      </c>
      <c r="AZ229" s="129">
        <f t="shared" si="228"/>
        <v>0</v>
      </c>
      <c r="BA229" s="129">
        <f t="shared" si="228"/>
        <v>0</v>
      </c>
      <c r="BB229" s="129">
        <f t="shared" si="228"/>
        <v>0</v>
      </c>
      <c r="BC229" s="129">
        <f t="shared" si="228"/>
        <v>0</v>
      </c>
      <c r="BD229" s="129">
        <f t="shared" si="228"/>
        <v>0</v>
      </c>
      <c r="BE229" s="128">
        <f t="shared" si="228"/>
        <v>0</v>
      </c>
      <c r="BF229" s="130">
        <f t="shared" si="228"/>
        <v>0</v>
      </c>
      <c r="BG229" s="129">
        <f t="shared" si="228"/>
        <v>0</v>
      </c>
      <c r="BH229" s="129">
        <f t="shared" si="228"/>
        <v>0</v>
      </c>
      <c r="BI229" s="129">
        <f t="shared" si="228"/>
        <v>0</v>
      </c>
      <c r="BJ229" s="129">
        <f t="shared" si="228"/>
        <v>0</v>
      </c>
      <c r="BK229" s="129">
        <f t="shared" si="228"/>
        <v>0</v>
      </c>
      <c r="BL229" s="129">
        <f t="shared" si="228"/>
        <v>0</v>
      </c>
      <c r="BM229" s="129">
        <f t="shared" si="228"/>
        <v>0</v>
      </c>
      <c r="BN229" s="129">
        <f t="shared" si="228"/>
        <v>0</v>
      </c>
      <c r="BO229" s="129">
        <f t="shared" si="228"/>
        <v>0</v>
      </c>
      <c r="BP229" s="129">
        <f t="shared" si="228"/>
        <v>0</v>
      </c>
      <c r="BQ229" s="128">
        <f t="shared" si="228"/>
        <v>0</v>
      </c>
      <c r="BR229" s="130">
        <f t="shared" si="228"/>
        <v>0</v>
      </c>
      <c r="BS229" s="129">
        <f t="shared" si="228"/>
        <v>0</v>
      </c>
      <c r="BT229" s="129">
        <f t="shared" si="228"/>
        <v>0</v>
      </c>
      <c r="BU229" s="129">
        <f t="shared" si="228"/>
        <v>0</v>
      </c>
      <c r="BV229" s="129">
        <f t="shared" si="228"/>
        <v>0</v>
      </c>
      <c r="BW229" s="129">
        <f t="shared" si="228"/>
        <v>0</v>
      </c>
      <c r="BX229" s="129">
        <f t="shared" si="228"/>
        <v>0</v>
      </c>
      <c r="BY229" s="129">
        <f t="shared" si="228"/>
        <v>0</v>
      </c>
      <c r="BZ229" s="129">
        <f t="shared" si="228"/>
        <v>0</v>
      </c>
      <c r="CA229" s="129">
        <f t="shared" si="228"/>
        <v>0</v>
      </c>
      <c r="CB229" s="129">
        <f t="shared" si="228"/>
        <v>0</v>
      </c>
      <c r="CC229" s="128">
        <f t="shared" si="228"/>
        <v>0</v>
      </c>
      <c r="CD229" s="41" t="s">
        <v>54</v>
      </c>
    </row>
    <row r="230" spans="1:82" ht="15">
      <c r="A230" s="179"/>
      <c r="B230" s="180" t="s">
        <v>431</v>
      </c>
      <c r="C230" s="181" t="s">
        <v>432</v>
      </c>
      <c r="D230" s="182" t="s">
        <v>92</v>
      </c>
      <c r="E230" s="334">
        <v>0</v>
      </c>
      <c r="F230" s="236"/>
      <c r="G230" s="178">
        <f t="shared" ref="G230:G237" si="229">+E230*F230</f>
        <v>0</v>
      </c>
      <c r="H230" s="232"/>
      <c r="I230" s="233"/>
      <c r="J230" s="232"/>
      <c r="K230" s="234"/>
      <c r="L230" s="234"/>
      <c r="M230" s="234"/>
      <c r="N230" s="234"/>
      <c r="O230" s="234"/>
      <c r="P230" s="234"/>
      <c r="Q230" s="234"/>
      <c r="R230" s="234"/>
      <c r="S230" s="234"/>
      <c r="T230" s="234"/>
      <c r="U230" s="233">
        <f t="shared" ref="U230:U236" si="230">G230/2.5</f>
        <v>0</v>
      </c>
      <c r="V230" s="232"/>
      <c r="W230" s="234"/>
      <c r="X230" s="234"/>
      <c r="Y230" s="234"/>
      <c r="Z230" s="234"/>
      <c r="AA230" s="234"/>
      <c r="AB230" s="234"/>
      <c r="AC230" s="234"/>
      <c r="AD230" s="234"/>
      <c r="AE230" s="234"/>
      <c r="AF230" s="234"/>
      <c r="AG230" s="233">
        <f t="shared" ref="AG230:AG236" si="231">G230/2.5</f>
        <v>0</v>
      </c>
      <c r="AH230" s="235"/>
      <c r="AI230" s="234"/>
      <c r="AJ230" s="234"/>
      <c r="AK230" s="234"/>
      <c r="AL230" s="234"/>
      <c r="AM230" s="234">
        <f t="shared" ref="AM230:AM236" si="232">G230-SUM(J230:AL230)</f>
        <v>0</v>
      </c>
      <c r="AN230" s="234"/>
      <c r="AO230" s="234"/>
      <c r="AP230" s="234"/>
      <c r="AQ230" s="234"/>
      <c r="AR230" s="234"/>
      <c r="AS230" s="233"/>
      <c r="AT230" s="235"/>
      <c r="AU230" s="234"/>
      <c r="AV230" s="234"/>
      <c r="AW230" s="234"/>
      <c r="AX230" s="234"/>
      <c r="AY230" s="234"/>
      <c r="AZ230" s="234"/>
      <c r="BA230" s="234"/>
      <c r="BB230" s="234"/>
      <c r="BC230" s="234"/>
      <c r="BD230" s="234"/>
      <c r="BE230" s="233"/>
      <c r="BF230" s="235"/>
      <c r="BG230" s="234"/>
      <c r="BH230" s="234"/>
      <c r="BI230" s="234"/>
      <c r="BJ230" s="234"/>
      <c r="BK230" s="234"/>
      <c r="BL230" s="234"/>
      <c r="BM230" s="234"/>
      <c r="BN230" s="234"/>
      <c r="BO230" s="234"/>
      <c r="BP230" s="234"/>
      <c r="BQ230" s="233"/>
      <c r="BR230" s="235"/>
      <c r="BS230" s="234"/>
      <c r="BT230" s="234"/>
      <c r="BU230" s="234"/>
      <c r="BV230" s="234"/>
      <c r="BW230" s="234"/>
      <c r="BX230" s="234"/>
      <c r="BY230" s="234"/>
      <c r="BZ230" s="234"/>
      <c r="CA230" s="234"/>
      <c r="CB230" s="234"/>
      <c r="CC230" s="239">
        <f t="shared" ref="CC230:CC236" si="233">G230-SUM(J230:CB230)</f>
        <v>0</v>
      </c>
      <c r="CD230" s="41" t="s">
        <v>54</v>
      </c>
    </row>
    <row r="231" spans="1:82" ht="15">
      <c r="A231" s="179"/>
      <c r="B231" s="180" t="s">
        <v>433</v>
      </c>
      <c r="C231" s="181" t="s">
        <v>434</v>
      </c>
      <c r="D231" s="182" t="s">
        <v>92</v>
      </c>
      <c r="E231" s="334">
        <v>0</v>
      </c>
      <c r="F231" s="236"/>
      <c r="G231" s="178">
        <f t="shared" si="229"/>
        <v>0</v>
      </c>
      <c r="H231" s="232"/>
      <c r="I231" s="233"/>
      <c r="J231" s="232"/>
      <c r="K231" s="234"/>
      <c r="L231" s="234"/>
      <c r="M231" s="234"/>
      <c r="N231" s="234"/>
      <c r="O231" s="234"/>
      <c r="P231" s="234"/>
      <c r="Q231" s="234"/>
      <c r="R231" s="234"/>
      <c r="S231" s="234"/>
      <c r="T231" s="234"/>
      <c r="U231" s="233">
        <f t="shared" si="230"/>
        <v>0</v>
      </c>
      <c r="V231" s="232"/>
      <c r="W231" s="234"/>
      <c r="X231" s="234"/>
      <c r="Y231" s="234"/>
      <c r="Z231" s="234"/>
      <c r="AA231" s="234"/>
      <c r="AB231" s="234"/>
      <c r="AC231" s="234"/>
      <c r="AD231" s="234"/>
      <c r="AE231" s="234"/>
      <c r="AF231" s="234"/>
      <c r="AG231" s="233">
        <f t="shared" si="231"/>
        <v>0</v>
      </c>
      <c r="AH231" s="235"/>
      <c r="AI231" s="234"/>
      <c r="AJ231" s="234"/>
      <c r="AK231" s="234"/>
      <c r="AL231" s="234"/>
      <c r="AM231" s="234">
        <f t="shared" si="232"/>
        <v>0</v>
      </c>
      <c r="AN231" s="234"/>
      <c r="AO231" s="234"/>
      <c r="AP231" s="234"/>
      <c r="AQ231" s="234"/>
      <c r="AR231" s="234"/>
      <c r="AS231" s="233"/>
      <c r="AT231" s="235"/>
      <c r="AU231" s="234"/>
      <c r="AV231" s="234"/>
      <c r="AW231" s="234"/>
      <c r="AX231" s="234"/>
      <c r="AY231" s="234"/>
      <c r="AZ231" s="234"/>
      <c r="BA231" s="234"/>
      <c r="BB231" s="234"/>
      <c r="BC231" s="234"/>
      <c r="BD231" s="234"/>
      <c r="BE231" s="233"/>
      <c r="BF231" s="235"/>
      <c r="BG231" s="234"/>
      <c r="BH231" s="234"/>
      <c r="BI231" s="234"/>
      <c r="BJ231" s="234"/>
      <c r="BK231" s="234"/>
      <c r="BL231" s="234"/>
      <c r="BM231" s="234"/>
      <c r="BN231" s="234"/>
      <c r="BO231" s="234"/>
      <c r="BP231" s="234"/>
      <c r="BQ231" s="233"/>
      <c r="BR231" s="235"/>
      <c r="BS231" s="234"/>
      <c r="BT231" s="234"/>
      <c r="BU231" s="234"/>
      <c r="BV231" s="234"/>
      <c r="BW231" s="234"/>
      <c r="BX231" s="234"/>
      <c r="BY231" s="234"/>
      <c r="BZ231" s="234"/>
      <c r="CA231" s="234"/>
      <c r="CB231" s="234"/>
      <c r="CC231" s="239">
        <f t="shared" si="233"/>
        <v>0</v>
      </c>
      <c r="CD231" s="41" t="s">
        <v>54</v>
      </c>
    </row>
    <row r="232" spans="1:82" ht="15">
      <c r="A232" s="41"/>
      <c r="B232" s="180" t="s">
        <v>435</v>
      </c>
      <c r="C232" s="181" t="s">
        <v>436</v>
      </c>
      <c r="D232" s="182" t="s">
        <v>92</v>
      </c>
      <c r="E232" s="334">
        <v>0</v>
      </c>
      <c r="F232" s="236"/>
      <c r="G232" s="178">
        <f t="shared" si="229"/>
        <v>0</v>
      </c>
      <c r="H232" s="232"/>
      <c r="I232" s="233"/>
      <c r="J232" s="232"/>
      <c r="K232" s="234"/>
      <c r="L232" s="234"/>
      <c r="M232" s="234"/>
      <c r="N232" s="234"/>
      <c r="O232" s="234"/>
      <c r="P232" s="234"/>
      <c r="Q232" s="234"/>
      <c r="R232" s="234"/>
      <c r="S232" s="234"/>
      <c r="T232" s="234"/>
      <c r="U232" s="233">
        <f t="shared" si="230"/>
        <v>0</v>
      </c>
      <c r="V232" s="232"/>
      <c r="W232" s="234"/>
      <c r="X232" s="234"/>
      <c r="Y232" s="234"/>
      <c r="Z232" s="234"/>
      <c r="AA232" s="234"/>
      <c r="AB232" s="234"/>
      <c r="AC232" s="234"/>
      <c r="AD232" s="234"/>
      <c r="AE232" s="234"/>
      <c r="AF232" s="234"/>
      <c r="AG232" s="233">
        <f t="shared" si="231"/>
        <v>0</v>
      </c>
      <c r="AH232" s="235"/>
      <c r="AI232" s="234"/>
      <c r="AJ232" s="234"/>
      <c r="AK232" s="234"/>
      <c r="AL232" s="234"/>
      <c r="AM232" s="234">
        <f t="shared" si="232"/>
        <v>0</v>
      </c>
      <c r="AN232" s="234"/>
      <c r="AO232" s="234"/>
      <c r="AP232" s="234"/>
      <c r="AQ232" s="234"/>
      <c r="AR232" s="234"/>
      <c r="AS232" s="233"/>
      <c r="AT232" s="235"/>
      <c r="AU232" s="234"/>
      <c r="AV232" s="234"/>
      <c r="AW232" s="234"/>
      <c r="AX232" s="234"/>
      <c r="AY232" s="234"/>
      <c r="AZ232" s="234"/>
      <c r="BA232" s="234"/>
      <c r="BB232" s="234"/>
      <c r="BC232" s="234"/>
      <c r="BD232" s="234"/>
      <c r="BE232" s="233"/>
      <c r="BF232" s="235"/>
      <c r="BG232" s="234"/>
      <c r="BH232" s="234"/>
      <c r="BI232" s="234"/>
      <c r="BJ232" s="234"/>
      <c r="BK232" s="234"/>
      <c r="BL232" s="234"/>
      <c r="BM232" s="234"/>
      <c r="BN232" s="234"/>
      <c r="BO232" s="234"/>
      <c r="BP232" s="234"/>
      <c r="BQ232" s="233"/>
      <c r="BR232" s="235"/>
      <c r="BS232" s="234"/>
      <c r="BT232" s="234"/>
      <c r="BU232" s="234"/>
      <c r="BV232" s="234"/>
      <c r="BW232" s="234"/>
      <c r="BX232" s="234"/>
      <c r="BY232" s="234"/>
      <c r="BZ232" s="234"/>
      <c r="CA232" s="234"/>
      <c r="CB232" s="234"/>
      <c r="CC232" s="239">
        <f t="shared" si="233"/>
        <v>0</v>
      </c>
      <c r="CD232" s="41" t="s">
        <v>54</v>
      </c>
    </row>
    <row r="233" spans="1:82" ht="27" customHeight="1">
      <c r="A233" s="179"/>
      <c r="B233" s="180" t="s">
        <v>437</v>
      </c>
      <c r="C233" s="181" t="s">
        <v>438</v>
      </c>
      <c r="D233" s="182" t="s">
        <v>92</v>
      </c>
      <c r="E233" s="334">
        <v>0</v>
      </c>
      <c r="F233" s="236"/>
      <c r="G233" s="178">
        <f t="shared" si="229"/>
        <v>0</v>
      </c>
      <c r="H233" s="232"/>
      <c r="I233" s="233"/>
      <c r="J233" s="232"/>
      <c r="K233" s="234"/>
      <c r="L233" s="234"/>
      <c r="M233" s="234"/>
      <c r="N233" s="234"/>
      <c r="O233" s="234"/>
      <c r="P233" s="234"/>
      <c r="Q233" s="234"/>
      <c r="R233" s="234"/>
      <c r="S233" s="234"/>
      <c r="T233" s="234"/>
      <c r="U233" s="233">
        <f t="shared" si="230"/>
        <v>0</v>
      </c>
      <c r="V233" s="232"/>
      <c r="W233" s="234"/>
      <c r="X233" s="234"/>
      <c r="Y233" s="234"/>
      <c r="Z233" s="234"/>
      <c r="AA233" s="234"/>
      <c r="AB233" s="234"/>
      <c r="AC233" s="234"/>
      <c r="AD233" s="234"/>
      <c r="AE233" s="234"/>
      <c r="AF233" s="234"/>
      <c r="AG233" s="233">
        <f t="shared" si="231"/>
        <v>0</v>
      </c>
      <c r="AH233" s="235"/>
      <c r="AI233" s="234"/>
      <c r="AJ233" s="234"/>
      <c r="AK233" s="234"/>
      <c r="AL233" s="234"/>
      <c r="AM233" s="234">
        <f t="shared" si="232"/>
        <v>0</v>
      </c>
      <c r="AN233" s="234"/>
      <c r="AO233" s="234"/>
      <c r="AP233" s="234"/>
      <c r="AQ233" s="234"/>
      <c r="AR233" s="234"/>
      <c r="AS233" s="233"/>
      <c r="AT233" s="235"/>
      <c r="AU233" s="234"/>
      <c r="AV233" s="234"/>
      <c r="AW233" s="234"/>
      <c r="AX233" s="234"/>
      <c r="AY233" s="234"/>
      <c r="AZ233" s="234"/>
      <c r="BA233" s="234"/>
      <c r="BB233" s="234"/>
      <c r="BC233" s="234"/>
      <c r="BD233" s="234"/>
      <c r="BE233" s="233"/>
      <c r="BF233" s="235"/>
      <c r="BG233" s="234"/>
      <c r="BH233" s="234"/>
      <c r="BI233" s="234"/>
      <c r="BJ233" s="234"/>
      <c r="BK233" s="234"/>
      <c r="BL233" s="234"/>
      <c r="BM233" s="234"/>
      <c r="BN233" s="234"/>
      <c r="BO233" s="234"/>
      <c r="BP233" s="234"/>
      <c r="BQ233" s="233"/>
      <c r="BR233" s="235"/>
      <c r="BS233" s="234"/>
      <c r="BT233" s="234"/>
      <c r="BU233" s="234"/>
      <c r="BV233" s="234"/>
      <c r="BW233" s="234"/>
      <c r="BX233" s="234"/>
      <c r="BY233" s="234"/>
      <c r="BZ233" s="234"/>
      <c r="CA233" s="234"/>
      <c r="CB233" s="234"/>
      <c r="CC233" s="239">
        <f t="shared" si="233"/>
        <v>0</v>
      </c>
      <c r="CD233" s="41" t="s">
        <v>54</v>
      </c>
    </row>
    <row r="234" spans="1:82" ht="15">
      <c r="A234" s="179"/>
      <c r="B234" s="180" t="s">
        <v>439</v>
      </c>
      <c r="C234" s="181" t="s">
        <v>440</v>
      </c>
      <c r="D234" s="182" t="s">
        <v>92</v>
      </c>
      <c r="E234" s="334">
        <v>0</v>
      </c>
      <c r="F234" s="236"/>
      <c r="G234" s="178">
        <f t="shared" si="229"/>
        <v>0</v>
      </c>
      <c r="H234" s="232"/>
      <c r="I234" s="233"/>
      <c r="J234" s="232"/>
      <c r="K234" s="234"/>
      <c r="L234" s="234"/>
      <c r="M234" s="234"/>
      <c r="N234" s="234"/>
      <c r="O234" s="234"/>
      <c r="P234" s="234"/>
      <c r="Q234" s="234"/>
      <c r="R234" s="234"/>
      <c r="S234" s="234"/>
      <c r="T234" s="234"/>
      <c r="U234" s="233">
        <f t="shared" si="230"/>
        <v>0</v>
      </c>
      <c r="V234" s="232"/>
      <c r="W234" s="234"/>
      <c r="X234" s="234"/>
      <c r="Y234" s="234"/>
      <c r="Z234" s="234"/>
      <c r="AA234" s="234"/>
      <c r="AB234" s="234"/>
      <c r="AC234" s="234"/>
      <c r="AD234" s="234"/>
      <c r="AE234" s="234"/>
      <c r="AF234" s="234"/>
      <c r="AG234" s="233">
        <f t="shared" si="231"/>
        <v>0</v>
      </c>
      <c r="AH234" s="235"/>
      <c r="AI234" s="234"/>
      <c r="AJ234" s="234"/>
      <c r="AK234" s="234"/>
      <c r="AL234" s="234"/>
      <c r="AM234" s="234">
        <f t="shared" si="232"/>
        <v>0</v>
      </c>
      <c r="AN234" s="234"/>
      <c r="AO234" s="234"/>
      <c r="AP234" s="234"/>
      <c r="AQ234" s="234"/>
      <c r="AR234" s="234"/>
      <c r="AS234" s="233"/>
      <c r="AT234" s="235"/>
      <c r="AU234" s="234"/>
      <c r="AV234" s="234"/>
      <c r="AW234" s="234"/>
      <c r="AX234" s="234"/>
      <c r="AY234" s="234"/>
      <c r="AZ234" s="234"/>
      <c r="BA234" s="234"/>
      <c r="BB234" s="234"/>
      <c r="BC234" s="234"/>
      <c r="BD234" s="234"/>
      <c r="BE234" s="233"/>
      <c r="BF234" s="235"/>
      <c r="BG234" s="234"/>
      <c r="BH234" s="234"/>
      <c r="BI234" s="234"/>
      <c r="BJ234" s="234"/>
      <c r="BK234" s="234"/>
      <c r="BL234" s="234"/>
      <c r="BM234" s="234"/>
      <c r="BN234" s="234"/>
      <c r="BO234" s="234"/>
      <c r="BP234" s="234"/>
      <c r="BQ234" s="233"/>
      <c r="BR234" s="235"/>
      <c r="BS234" s="234"/>
      <c r="BT234" s="234"/>
      <c r="BU234" s="234"/>
      <c r="BV234" s="234"/>
      <c r="BW234" s="234"/>
      <c r="BX234" s="234"/>
      <c r="BY234" s="234"/>
      <c r="BZ234" s="234"/>
      <c r="CA234" s="234"/>
      <c r="CB234" s="234"/>
      <c r="CC234" s="239">
        <f t="shared" si="233"/>
        <v>0</v>
      </c>
      <c r="CD234" s="41" t="s">
        <v>54</v>
      </c>
    </row>
    <row r="235" spans="1:82" ht="15">
      <c r="A235" s="179"/>
      <c r="B235" s="180" t="s">
        <v>441</v>
      </c>
      <c r="C235" s="181" t="s">
        <v>442</v>
      </c>
      <c r="D235" s="182" t="s">
        <v>92</v>
      </c>
      <c r="E235" s="334">
        <v>0</v>
      </c>
      <c r="F235" s="236"/>
      <c r="G235" s="178">
        <f t="shared" si="229"/>
        <v>0</v>
      </c>
      <c r="H235" s="232"/>
      <c r="I235" s="233"/>
      <c r="J235" s="232"/>
      <c r="K235" s="234"/>
      <c r="L235" s="234"/>
      <c r="M235" s="234"/>
      <c r="N235" s="234"/>
      <c r="O235" s="234"/>
      <c r="P235" s="234"/>
      <c r="Q235" s="234"/>
      <c r="R235" s="234"/>
      <c r="S235" s="234"/>
      <c r="T235" s="234"/>
      <c r="U235" s="233">
        <f t="shared" si="230"/>
        <v>0</v>
      </c>
      <c r="V235" s="232"/>
      <c r="W235" s="234"/>
      <c r="X235" s="234"/>
      <c r="Y235" s="234"/>
      <c r="Z235" s="234"/>
      <c r="AA235" s="234"/>
      <c r="AB235" s="234"/>
      <c r="AC235" s="234"/>
      <c r="AD235" s="234"/>
      <c r="AE235" s="234"/>
      <c r="AF235" s="234"/>
      <c r="AG235" s="233">
        <f t="shared" si="231"/>
        <v>0</v>
      </c>
      <c r="AH235" s="235"/>
      <c r="AI235" s="234"/>
      <c r="AJ235" s="234"/>
      <c r="AK235" s="234"/>
      <c r="AL235" s="234"/>
      <c r="AM235" s="234">
        <f t="shared" si="232"/>
        <v>0</v>
      </c>
      <c r="AN235" s="234"/>
      <c r="AO235" s="234"/>
      <c r="AP235" s="234"/>
      <c r="AQ235" s="234"/>
      <c r="AR235" s="234"/>
      <c r="AS235" s="233"/>
      <c r="AT235" s="235"/>
      <c r="AU235" s="234"/>
      <c r="AV235" s="234"/>
      <c r="AW235" s="234"/>
      <c r="AX235" s="234"/>
      <c r="AY235" s="234"/>
      <c r="AZ235" s="234"/>
      <c r="BA235" s="234"/>
      <c r="BB235" s="234"/>
      <c r="BC235" s="234"/>
      <c r="BD235" s="234"/>
      <c r="BE235" s="233"/>
      <c r="BF235" s="235"/>
      <c r="BG235" s="234"/>
      <c r="BH235" s="234"/>
      <c r="BI235" s="234"/>
      <c r="BJ235" s="234"/>
      <c r="BK235" s="234"/>
      <c r="BL235" s="234"/>
      <c r="BM235" s="234"/>
      <c r="BN235" s="234"/>
      <c r="BO235" s="234"/>
      <c r="BP235" s="234"/>
      <c r="BQ235" s="233"/>
      <c r="BR235" s="235"/>
      <c r="BS235" s="234"/>
      <c r="BT235" s="234"/>
      <c r="BU235" s="234"/>
      <c r="BV235" s="234"/>
      <c r="BW235" s="234"/>
      <c r="BX235" s="234"/>
      <c r="BY235" s="234"/>
      <c r="BZ235" s="234"/>
      <c r="CA235" s="234"/>
      <c r="CB235" s="234"/>
      <c r="CC235" s="239">
        <f t="shared" si="233"/>
        <v>0</v>
      </c>
      <c r="CD235" s="41" t="s">
        <v>54</v>
      </c>
    </row>
    <row r="236" spans="1:82" ht="15">
      <c r="A236" s="179"/>
      <c r="B236" s="180" t="s">
        <v>443</v>
      </c>
      <c r="C236" s="181" t="s">
        <v>444</v>
      </c>
      <c r="D236" s="182" t="s">
        <v>92</v>
      </c>
      <c r="E236" s="334">
        <v>0</v>
      </c>
      <c r="F236" s="236"/>
      <c r="G236" s="178">
        <f t="shared" si="229"/>
        <v>0</v>
      </c>
      <c r="H236" s="232"/>
      <c r="I236" s="233"/>
      <c r="J236" s="232"/>
      <c r="K236" s="234"/>
      <c r="L236" s="234"/>
      <c r="M236" s="234"/>
      <c r="N236" s="234"/>
      <c r="O236" s="234"/>
      <c r="P236" s="234"/>
      <c r="Q236" s="234"/>
      <c r="R236" s="234"/>
      <c r="S236" s="234"/>
      <c r="T236" s="234"/>
      <c r="U236" s="233">
        <f t="shared" si="230"/>
        <v>0</v>
      </c>
      <c r="V236" s="232"/>
      <c r="W236" s="234"/>
      <c r="X236" s="234"/>
      <c r="Y236" s="234"/>
      <c r="Z236" s="234"/>
      <c r="AA236" s="234"/>
      <c r="AB236" s="234"/>
      <c r="AC236" s="234"/>
      <c r="AD236" s="234"/>
      <c r="AE236" s="234"/>
      <c r="AF236" s="234"/>
      <c r="AG236" s="233">
        <f t="shared" si="231"/>
        <v>0</v>
      </c>
      <c r="AH236" s="235"/>
      <c r="AI236" s="234"/>
      <c r="AJ236" s="234"/>
      <c r="AK236" s="234"/>
      <c r="AL236" s="234"/>
      <c r="AM236" s="234">
        <f t="shared" si="232"/>
        <v>0</v>
      </c>
      <c r="AN236" s="234"/>
      <c r="AO236" s="234"/>
      <c r="AP236" s="234"/>
      <c r="AQ236" s="234"/>
      <c r="AR236" s="234"/>
      <c r="AS236" s="233"/>
      <c r="AT236" s="235"/>
      <c r="AU236" s="234"/>
      <c r="AV236" s="234"/>
      <c r="AW236" s="234"/>
      <c r="AX236" s="234"/>
      <c r="AY236" s="234"/>
      <c r="AZ236" s="234"/>
      <c r="BA236" s="234"/>
      <c r="BB236" s="234"/>
      <c r="BC236" s="234"/>
      <c r="BD236" s="234"/>
      <c r="BE236" s="233"/>
      <c r="BF236" s="235"/>
      <c r="BG236" s="234"/>
      <c r="BH236" s="234"/>
      <c r="BI236" s="234"/>
      <c r="BJ236" s="234"/>
      <c r="BK236" s="234"/>
      <c r="BL236" s="234"/>
      <c r="BM236" s="234"/>
      <c r="BN236" s="234"/>
      <c r="BO236" s="234"/>
      <c r="BP236" s="234"/>
      <c r="BQ236" s="233"/>
      <c r="BR236" s="235"/>
      <c r="BS236" s="234"/>
      <c r="BT236" s="234"/>
      <c r="BU236" s="234"/>
      <c r="BV236" s="234"/>
      <c r="BW236" s="234"/>
      <c r="BX236" s="234"/>
      <c r="BY236" s="234"/>
      <c r="BZ236" s="234"/>
      <c r="CA236" s="234"/>
      <c r="CB236" s="234"/>
      <c r="CC236" s="239">
        <f t="shared" si="233"/>
        <v>0</v>
      </c>
      <c r="CD236" s="41" t="s">
        <v>54</v>
      </c>
    </row>
    <row r="237" spans="1:82" ht="15">
      <c r="A237" s="179"/>
      <c r="B237" s="75" t="s">
        <v>445</v>
      </c>
      <c r="C237" s="131" t="s">
        <v>446</v>
      </c>
      <c r="D237" s="141" t="s">
        <v>92</v>
      </c>
      <c r="E237" s="266">
        <v>1</v>
      </c>
      <c r="F237" s="223"/>
      <c r="G237" s="76">
        <f t="shared" si="229"/>
        <v>0</v>
      </c>
      <c r="H237" s="237"/>
      <c r="I237" s="239"/>
      <c r="J237" s="237"/>
      <c r="K237" s="238"/>
      <c r="L237" s="238"/>
      <c r="M237" s="238"/>
      <c r="N237" s="238"/>
      <c r="O237" s="238"/>
      <c r="P237" s="238"/>
      <c r="Q237" s="238"/>
      <c r="R237" s="238"/>
      <c r="S237" s="238"/>
      <c r="T237" s="238"/>
      <c r="U237" s="239">
        <f>G237/6</f>
        <v>0</v>
      </c>
      <c r="V237" s="237"/>
      <c r="W237" s="238"/>
      <c r="X237" s="238"/>
      <c r="Y237" s="238"/>
      <c r="Z237" s="238"/>
      <c r="AA237" s="238"/>
      <c r="AB237" s="238"/>
      <c r="AC237" s="238"/>
      <c r="AD237" s="238"/>
      <c r="AE237" s="238"/>
      <c r="AF237" s="238"/>
      <c r="AG237" s="239">
        <f>G237/6</f>
        <v>0</v>
      </c>
      <c r="AH237" s="240"/>
      <c r="AI237" s="238"/>
      <c r="AJ237" s="238"/>
      <c r="AK237" s="238"/>
      <c r="AL237" s="238"/>
      <c r="AM237" s="238"/>
      <c r="AN237" s="238"/>
      <c r="AO237" s="238"/>
      <c r="AP237" s="238"/>
      <c r="AQ237" s="238"/>
      <c r="AR237" s="238"/>
      <c r="AS237" s="239">
        <f>G237/6</f>
        <v>0</v>
      </c>
      <c r="AT237" s="240"/>
      <c r="AU237" s="238"/>
      <c r="AV237" s="238"/>
      <c r="AW237" s="238"/>
      <c r="AX237" s="238"/>
      <c r="AY237" s="238"/>
      <c r="AZ237" s="238"/>
      <c r="BA237" s="238"/>
      <c r="BB237" s="238"/>
      <c r="BC237" s="238"/>
      <c r="BD237" s="238"/>
      <c r="BE237" s="239">
        <f>G237/6</f>
        <v>0</v>
      </c>
      <c r="BF237" s="240"/>
      <c r="BG237" s="238"/>
      <c r="BH237" s="238"/>
      <c r="BI237" s="238"/>
      <c r="BJ237" s="238"/>
      <c r="BK237" s="238"/>
      <c r="BL237" s="238"/>
      <c r="BM237" s="238"/>
      <c r="BN237" s="238"/>
      <c r="BO237" s="238"/>
      <c r="BP237" s="238"/>
      <c r="BQ237" s="239">
        <f>G237/6</f>
        <v>0</v>
      </c>
      <c r="BR237" s="240"/>
      <c r="BS237" s="238"/>
      <c r="BT237" s="238"/>
      <c r="BU237" s="238"/>
      <c r="BV237" s="238"/>
      <c r="BW237" s="238"/>
      <c r="BX237" s="238"/>
      <c r="BY237" s="238"/>
      <c r="BZ237" s="238"/>
      <c r="CA237" s="238"/>
      <c r="CB237" s="238"/>
      <c r="CC237" s="239">
        <f>G237-SUM(J237:CB237)</f>
        <v>0</v>
      </c>
      <c r="CD237" s="41" t="s">
        <v>54</v>
      </c>
    </row>
    <row r="238" spans="1:82" ht="30">
      <c r="A238" s="41"/>
      <c r="B238" s="180" t="s">
        <v>447</v>
      </c>
      <c r="C238" s="181" t="s">
        <v>448</v>
      </c>
      <c r="D238" s="182" t="s">
        <v>243</v>
      </c>
      <c r="E238" s="334">
        <v>0</v>
      </c>
      <c r="F238" s="236"/>
      <c r="G238" s="178">
        <f t="shared" ref="G238:G243" si="234">+E238*F238</f>
        <v>0</v>
      </c>
      <c r="H238" s="232"/>
      <c r="I238" s="233"/>
      <c r="J238" s="232"/>
      <c r="K238" s="234"/>
      <c r="L238" s="234"/>
      <c r="M238" s="234"/>
      <c r="N238" s="234"/>
      <c r="O238" s="234"/>
      <c r="P238" s="234"/>
      <c r="Q238" s="234"/>
      <c r="R238" s="234"/>
      <c r="S238" s="234"/>
      <c r="T238" s="234"/>
      <c r="U238" s="233">
        <f t="shared" ref="U238:U243" si="235">G238/2.5</f>
        <v>0</v>
      </c>
      <c r="V238" s="232"/>
      <c r="W238" s="234"/>
      <c r="X238" s="234"/>
      <c r="Y238" s="234"/>
      <c r="Z238" s="234"/>
      <c r="AA238" s="234"/>
      <c r="AB238" s="234"/>
      <c r="AC238" s="234"/>
      <c r="AD238" s="234"/>
      <c r="AE238" s="234"/>
      <c r="AF238" s="234"/>
      <c r="AG238" s="233">
        <f t="shared" ref="AG238:AG243" si="236">G238/2.5</f>
        <v>0</v>
      </c>
      <c r="AH238" s="235"/>
      <c r="AI238" s="234"/>
      <c r="AJ238" s="234"/>
      <c r="AK238" s="234"/>
      <c r="AL238" s="234"/>
      <c r="AM238" s="234">
        <f t="shared" ref="AM238:AM243" si="237">G238-SUM(J238:AL238)</f>
        <v>0</v>
      </c>
      <c r="AN238" s="234"/>
      <c r="AO238" s="234"/>
      <c r="AP238" s="234"/>
      <c r="AQ238" s="234"/>
      <c r="AR238" s="234"/>
      <c r="AS238" s="233"/>
      <c r="AT238" s="235"/>
      <c r="AU238" s="234"/>
      <c r="AV238" s="234"/>
      <c r="AW238" s="234"/>
      <c r="AX238" s="234"/>
      <c r="AY238" s="234"/>
      <c r="AZ238" s="234"/>
      <c r="BA238" s="234"/>
      <c r="BB238" s="234"/>
      <c r="BC238" s="234"/>
      <c r="BD238" s="234"/>
      <c r="BE238" s="233"/>
      <c r="BF238" s="235"/>
      <c r="BG238" s="234"/>
      <c r="BH238" s="234"/>
      <c r="BI238" s="234"/>
      <c r="BJ238" s="234"/>
      <c r="BK238" s="234"/>
      <c r="BL238" s="234"/>
      <c r="BM238" s="234"/>
      <c r="BN238" s="234"/>
      <c r="BO238" s="234"/>
      <c r="BP238" s="234"/>
      <c r="BQ238" s="233"/>
      <c r="BR238" s="235"/>
      <c r="BS238" s="234"/>
      <c r="BT238" s="234"/>
      <c r="BU238" s="234"/>
      <c r="BV238" s="234"/>
      <c r="BW238" s="234"/>
      <c r="BX238" s="234"/>
      <c r="BY238" s="234"/>
      <c r="BZ238" s="234"/>
      <c r="CA238" s="234"/>
      <c r="CB238" s="234"/>
      <c r="CC238" s="239">
        <f t="shared" ref="CC238:CC243" si="238">G238-SUM(J238:CB238)</f>
        <v>0</v>
      </c>
      <c r="CD238" s="41" t="s">
        <v>54</v>
      </c>
    </row>
    <row r="239" spans="1:82" ht="30">
      <c r="A239" s="41"/>
      <c r="B239" s="180" t="s">
        <v>449</v>
      </c>
      <c r="C239" s="181" t="s">
        <v>450</v>
      </c>
      <c r="D239" s="182" t="s">
        <v>92</v>
      </c>
      <c r="E239" s="334">
        <v>0</v>
      </c>
      <c r="F239" s="236"/>
      <c r="G239" s="178">
        <f t="shared" si="234"/>
        <v>0</v>
      </c>
      <c r="H239" s="232"/>
      <c r="I239" s="233"/>
      <c r="J239" s="232"/>
      <c r="K239" s="234"/>
      <c r="L239" s="234"/>
      <c r="M239" s="234"/>
      <c r="N239" s="234"/>
      <c r="O239" s="234"/>
      <c r="P239" s="234"/>
      <c r="Q239" s="234"/>
      <c r="R239" s="234"/>
      <c r="S239" s="234"/>
      <c r="T239" s="234"/>
      <c r="U239" s="233">
        <f t="shared" si="235"/>
        <v>0</v>
      </c>
      <c r="V239" s="232"/>
      <c r="W239" s="234"/>
      <c r="X239" s="234"/>
      <c r="Y239" s="234"/>
      <c r="Z239" s="234"/>
      <c r="AA239" s="234"/>
      <c r="AB239" s="234"/>
      <c r="AC239" s="234"/>
      <c r="AD239" s="234"/>
      <c r="AE239" s="234"/>
      <c r="AF239" s="234"/>
      <c r="AG239" s="233">
        <f t="shared" si="236"/>
        <v>0</v>
      </c>
      <c r="AH239" s="235"/>
      <c r="AI239" s="234"/>
      <c r="AJ239" s="234"/>
      <c r="AK239" s="234"/>
      <c r="AL239" s="234"/>
      <c r="AM239" s="234">
        <f t="shared" si="237"/>
        <v>0</v>
      </c>
      <c r="AN239" s="234"/>
      <c r="AO239" s="234"/>
      <c r="AP239" s="234"/>
      <c r="AQ239" s="234"/>
      <c r="AR239" s="234"/>
      <c r="AS239" s="233"/>
      <c r="AT239" s="235"/>
      <c r="AU239" s="234"/>
      <c r="AV239" s="234"/>
      <c r="AW239" s="234"/>
      <c r="AX239" s="234"/>
      <c r="AY239" s="234"/>
      <c r="AZ239" s="234"/>
      <c r="BA239" s="234"/>
      <c r="BB239" s="234"/>
      <c r="BC239" s="234"/>
      <c r="BD239" s="234"/>
      <c r="BE239" s="233"/>
      <c r="BF239" s="235"/>
      <c r="BG239" s="234"/>
      <c r="BH239" s="234"/>
      <c r="BI239" s="234"/>
      <c r="BJ239" s="234"/>
      <c r="BK239" s="234"/>
      <c r="BL239" s="234"/>
      <c r="BM239" s="234"/>
      <c r="BN239" s="234"/>
      <c r="BO239" s="234"/>
      <c r="BP239" s="234"/>
      <c r="BQ239" s="233"/>
      <c r="BR239" s="235"/>
      <c r="BS239" s="234"/>
      <c r="BT239" s="234"/>
      <c r="BU239" s="234"/>
      <c r="BV239" s="234"/>
      <c r="BW239" s="234"/>
      <c r="BX239" s="234"/>
      <c r="BY239" s="234"/>
      <c r="BZ239" s="234"/>
      <c r="CA239" s="234"/>
      <c r="CB239" s="234"/>
      <c r="CC239" s="239">
        <f t="shared" si="238"/>
        <v>0</v>
      </c>
      <c r="CD239" s="41" t="s">
        <v>54</v>
      </c>
    </row>
    <row r="240" spans="1:82" ht="27" customHeight="1">
      <c r="A240" s="179"/>
      <c r="B240" s="180" t="s">
        <v>451</v>
      </c>
      <c r="C240" s="181" t="s">
        <v>452</v>
      </c>
      <c r="D240" s="182" t="s">
        <v>92</v>
      </c>
      <c r="E240" s="334">
        <v>0</v>
      </c>
      <c r="F240" s="236"/>
      <c r="G240" s="178">
        <f t="shared" si="234"/>
        <v>0</v>
      </c>
      <c r="H240" s="232"/>
      <c r="I240" s="233"/>
      <c r="J240" s="232"/>
      <c r="K240" s="234"/>
      <c r="L240" s="234"/>
      <c r="M240" s="234"/>
      <c r="N240" s="234"/>
      <c r="O240" s="234"/>
      <c r="P240" s="234"/>
      <c r="Q240" s="234"/>
      <c r="R240" s="234"/>
      <c r="S240" s="234"/>
      <c r="T240" s="234"/>
      <c r="U240" s="233">
        <f t="shared" si="235"/>
        <v>0</v>
      </c>
      <c r="V240" s="232"/>
      <c r="W240" s="234"/>
      <c r="X240" s="234"/>
      <c r="Y240" s="234"/>
      <c r="Z240" s="234"/>
      <c r="AA240" s="234"/>
      <c r="AB240" s="234"/>
      <c r="AC240" s="234"/>
      <c r="AD240" s="234"/>
      <c r="AE240" s="234"/>
      <c r="AF240" s="234"/>
      <c r="AG240" s="233">
        <f t="shared" si="236"/>
        <v>0</v>
      </c>
      <c r="AH240" s="235"/>
      <c r="AI240" s="234"/>
      <c r="AJ240" s="234"/>
      <c r="AK240" s="234"/>
      <c r="AL240" s="234"/>
      <c r="AM240" s="234">
        <f t="shared" si="237"/>
        <v>0</v>
      </c>
      <c r="AN240" s="234"/>
      <c r="AO240" s="234"/>
      <c r="AP240" s="234"/>
      <c r="AQ240" s="234"/>
      <c r="AR240" s="234"/>
      <c r="AS240" s="233"/>
      <c r="AT240" s="235"/>
      <c r="AU240" s="234"/>
      <c r="AV240" s="234"/>
      <c r="AW240" s="234"/>
      <c r="AX240" s="234"/>
      <c r="AY240" s="234"/>
      <c r="AZ240" s="234"/>
      <c r="BA240" s="234"/>
      <c r="BB240" s="234"/>
      <c r="BC240" s="234"/>
      <c r="BD240" s="234"/>
      <c r="BE240" s="233"/>
      <c r="BF240" s="235"/>
      <c r="BG240" s="234"/>
      <c r="BH240" s="234"/>
      <c r="BI240" s="234"/>
      <c r="BJ240" s="234"/>
      <c r="BK240" s="234"/>
      <c r="BL240" s="234"/>
      <c r="BM240" s="234"/>
      <c r="BN240" s="234"/>
      <c r="BO240" s="234"/>
      <c r="BP240" s="234"/>
      <c r="BQ240" s="233"/>
      <c r="BR240" s="235"/>
      <c r="BS240" s="234"/>
      <c r="BT240" s="234"/>
      <c r="BU240" s="234"/>
      <c r="BV240" s="234"/>
      <c r="BW240" s="234"/>
      <c r="BX240" s="234"/>
      <c r="BY240" s="234"/>
      <c r="BZ240" s="234"/>
      <c r="CA240" s="234"/>
      <c r="CB240" s="234"/>
      <c r="CC240" s="239">
        <f t="shared" si="238"/>
        <v>0</v>
      </c>
      <c r="CD240" s="41" t="s">
        <v>54</v>
      </c>
    </row>
    <row r="241" spans="1:82" ht="27" customHeight="1">
      <c r="A241" s="179"/>
      <c r="B241" s="180" t="s">
        <v>453</v>
      </c>
      <c r="C241" s="181" t="s">
        <v>454</v>
      </c>
      <c r="D241" s="182" t="s">
        <v>92</v>
      </c>
      <c r="E241" s="334">
        <v>0</v>
      </c>
      <c r="F241" s="236"/>
      <c r="G241" s="178">
        <f t="shared" si="234"/>
        <v>0</v>
      </c>
      <c r="H241" s="232"/>
      <c r="I241" s="233"/>
      <c r="J241" s="232"/>
      <c r="K241" s="234"/>
      <c r="L241" s="234"/>
      <c r="M241" s="234"/>
      <c r="N241" s="234"/>
      <c r="O241" s="234"/>
      <c r="P241" s="234"/>
      <c r="Q241" s="234"/>
      <c r="R241" s="234"/>
      <c r="S241" s="234"/>
      <c r="T241" s="234"/>
      <c r="U241" s="233">
        <f t="shared" si="235"/>
        <v>0</v>
      </c>
      <c r="V241" s="232"/>
      <c r="W241" s="234"/>
      <c r="X241" s="234"/>
      <c r="Y241" s="234"/>
      <c r="Z241" s="234"/>
      <c r="AA241" s="234"/>
      <c r="AB241" s="234"/>
      <c r="AC241" s="234"/>
      <c r="AD241" s="234"/>
      <c r="AE241" s="234"/>
      <c r="AF241" s="234"/>
      <c r="AG241" s="233">
        <f t="shared" si="236"/>
        <v>0</v>
      </c>
      <c r="AH241" s="235"/>
      <c r="AI241" s="234"/>
      <c r="AJ241" s="234"/>
      <c r="AK241" s="234"/>
      <c r="AL241" s="234"/>
      <c r="AM241" s="234">
        <f t="shared" si="237"/>
        <v>0</v>
      </c>
      <c r="AN241" s="234"/>
      <c r="AO241" s="234"/>
      <c r="AP241" s="234"/>
      <c r="AQ241" s="234"/>
      <c r="AR241" s="234"/>
      <c r="AS241" s="233"/>
      <c r="AT241" s="235"/>
      <c r="AU241" s="234"/>
      <c r="AV241" s="234"/>
      <c r="AW241" s="234"/>
      <c r="AX241" s="234"/>
      <c r="AY241" s="234"/>
      <c r="AZ241" s="234"/>
      <c r="BA241" s="234"/>
      <c r="BB241" s="234"/>
      <c r="BC241" s="234"/>
      <c r="BD241" s="234"/>
      <c r="BE241" s="233"/>
      <c r="BF241" s="235"/>
      <c r="BG241" s="234"/>
      <c r="BH241" s="234"/>
      <c r="BI241" s="234"/>
      <c r="BJ241" s="234"/>
      <c r="BK241" s="234"/>
      <c r="BL241" s="234"/>
      <c r="BM241" s="234"/>
      <c r="BN241" s="234"/>
      <c r="BO241" s="234"/>
      <c r="BP241" s="234"/>
      <c r="BQ241" s="233"/>
      <c r="BR241" s="235"/>
      <c r="BS241" s="234"/>
      <c r="BT241" s="234"/>
      <c r="BU241" s="234"/>
      <c r="BV241" s="234"/>
      <c r="BW241" s="234"/>
      <c r="BX241" s="234"/>
      <c r="BY241" s="234"/>
      <c r="BZ241" s="234"/>
      <c r="CA241" s="234"/>
      <c r="CB241" s="234"/>
      <c r="CC241" s="239">
        <f t="shared" si="238"/>
        <v>0</v>
      </c>
      <c r="CD241" s="41" t="s">
        <v>54</v>
      </c>
    </row>
    <row r="242" spans="1:82" ht="27" customHeight="1">
      <c r="A242" s="179"/>
      <c r="B242" s="180" t="s">
        <v>455</v>
      </c>
      <c r="C242" s="181" t="s">
        <v>456</v>
      </c>
      <c r="D242" s="182" t="s">
        <v>92</v>
      </c>
      <c r="E242" s="334">
        <v>0</v>
      </c>
      <c r="F242" s="236"/>
      <c r="G242" s="178">
        <f t="shared" si="234"/>
        <v>0</v>
      </c>
      <c r="H242" s="232"/>
      <c r="I242" s="233"/>
      <c r="J242" s="232"/>
      <c r="K242" s="234"/>
      <c r="L242" s="234"/>
      <c r="M242" s="234"/>
      <c r="N242" s="234"/>
      <c r="O242" s="234"/>
      <c r="P242" s="234"/>
      <c r="Q242" s="234"/>
      <c r="R242" s="234"/>
      <c r="S242" s="234"/>
      <c r="T242" s="234"/>
      <c r="U242" s="233">
        <f t="shared" si="235"/>
        <v>0</v>
      </c>
      <c r="V242" s="232"/>
      <c r="W242" s="234"/>
      <c r="X242" s="234"/>
      <c r="Y242" s="234"/>
      <c r="Z242" s="234"/>
      <c r="AA242" s="234"/>
      <c r="AB242" s="234"/>
      <c r="AC242" s="234"/>
      <c r="AD242" s="234"/>
      <c r="AE242" s="234"/>
      <c r="AF242" s="234"/>
      <c r="AG242" s="233">
        <f t="shared" si="236"/>
        <v>0</v>
      </c>
      <c r="AH242" s="235"/>
      <c r="AI242" s="234"/>
      <c r="AJ242" s="234"/>
      <c r="AK242" s="234"/>
      <c r="AL242" s="234"/>
      <c r="AM242" s="234">
        <f t="shared" si="237"/>
        <v>0</v>
      </c>
      <c r="AN242" s="234"/>
      <c r="AO242" s="234"/>
      <c r="AP242" s="234"/>
      <c r="AQ242" s="234"/>
      <c r="AR242" s="234"/>
      <c r="AS242" s="233"/>
      <c r="AT242" s="235"/>
      <c r="AU242" s="234"/>
      <c r="AV242" s="234"/>
      <c r="AW242" s="234"/>
      <c r="AX242" s="234"/>
      <c r="AY242" s="234"/>
      <c r="AZ242" s="234"/>
      <c r="BA242" s="234"/>
      <c r="BB242" s="234"/>
      <c r="BC242" s="234"/>
      <c r="BD242" s="234"/>
      <c r="BE242" s="233"/>
      <c r="BF242" s="235"/>
      <c r="BG242" s="234"/>
      <c r="BH242" s="234"/>
      <c r="BI242" s="234"/>
      <c r="BJ242" s="234"/>
      <c r="BK242" s="234"/>
      <c r="BL242" s="234"/>
      <c r="BM242" s="234"/>
      <c r="BN242" s="234"/>
      <c r="BO242" s="234"/>
      <c r="BP242" s="234"/>
      <c r="BQ242" s="233"/>
      <c r="BR242" s="235"/>
      <c r="BS242" s="234"/>
      <c r="BT242" s="234"/>
      <c r="BU242" s="234"/>
      <c r="BV242" s="234"/>
      <c r="BW242" s="234"/>
      <c r="BX242" s="234"/>
      <c r="BY242" s="234"/>
      <c r="BZ242" s="234"/>
      <c r="CA242" s="234"/>
      <c r="CB242" s="234"/>
      <c r="CC242" s="239">
        <f t="shared" si="238"/>
        <v>0</v>
      </c>
      <c r="CD242" s="41" t="s">
        <v>54</v>
      </c>
    </row>
    <row r="243" spans="1:82" ht="27" customHeight="1">
      <c r="A243" s="179"/>
      <c r="B243" s="180" t="s">
        <v>457</v>
      </c>
      <c r="C243" s="181" t="s">
        <v>458</v>
      </c>
      <c r="D243" s="182" t="s">
        <v>92</v>
      </c>
      <c r="E243" s="334">
        <v>0</v>
      </c>
      <c r="F243" s="236"/>
      <c r="G243" s="178">
        <f t="shared" si="234"/>
        <v>0</v>
      </c>
      <c r="H243" s="232"/>
      <c r="I243" s="233"/>
      <c r="J243" s="232"/>
      <c r="K243" s="234"/>
      <c r="L243" s="234"/>
      <c r="M243" s="234"/>
      <c r="N243" s="234"/>
      <c r="O243" s="234"/>
      <c r="P243" s="234"/>
      <c r="Q243" s="234"/>
      <c r="R243" s="234"/>
      <c r="S243" s="234"/>
      <c r="T243" s="234"/>
      <c r="U243" s="233">
        <f t="shared" si="235"/>
        <v>0</v>
      </c>
      <c r="V243" s="232"/>
      <c r="W243" s="234"/>
      <c r="X243" s="234"/>
      <c r="Y243" s="234"/>
      <c r="Z243" s="234"/>
      <c r="AA243" s="234"/>
      <c r="AB243" s="234"/>
      <c r="AC243" s="234"/>
      <c r="AD243" s="234"/>
      <c r="AE243" s="234"/>
      <c r="AF243" s="234"/>
      <c r="AG243" s="233">
        <f t="shared" si="236"/>
        <v>0</v>
      </c>
      <c r="AH243" s="235"/>
      <c r="AI243" s="234"/>
      <c r="AJ243" s="234"/>
      <c r="AK243" s="234"/>
      <c r="AL243" s="234"/>
      <c r="AM243" s="234">
        <f t="shared" si="237"/>
        <v>0</v>
      </c>
      <c r="AN243" s="234"/>
      <c r="AO243" s="234"/>
      <c r="AP243" s="234"/>
      <c r="AQ243" s="234"/>
      <c r="AR243" s="234"/>
      <c r="AS243" s="233"/>
      <c r="AT243" s="235"/>
      <c r="AU243" s="234"/>
      <c r="AV243" s="234"/>
      <c r="AW243" s="234"/>
      <c r="AX243" s="234"/>
      <c r="AY243" s="234"/>
      <c r="AZ243" s="234"/>
      <c r="BA243" s="234"/>
      <c r="BB243" s="234"/>
      <c r="BC243" s="234"/>
      <c r="BD243" s="234"/>
      <c r="BE243" s="233"/>
      <c r="BF243" s="235"/>
      <c r="BG243" s="234"/>
      <c r="BH243" s="234"/>
      <c r="BI243" s="234"/>
      <c r="BJ243" s="234"/>
      <c r="BK243" s="234"/>
      <c r="BL243" s="234"/>
      <c r="BM243" s="234"/>
      <c r="BN243" s="234"/>
      <c r="BO243" s="234"/>
      <c r="BP243" s="234"/>
      <c r="BQ243" s="233"/>
      <c r="BR243" s="235"/>
      <c r="BS243" s="234"/>
      <c r="BT243" s="234"/>
      <c r="BU243" s="234"/>
      <c r="BV243" s="234"/>
      <c r="BW243" s="234"/>
      <c r="BX243" s="234"/>
      <c r="BY243" s="234"/>
      <c r="BZ243" s="234"/>
      <c r="CA243" s="234"/>
      <c r="CB243" s="234"/>
      <c r="CC243" s="239">
        <f t="shared" si="238"/>
        <v>0</v>
      </c>
      <c r="CD243" s="41" t="s">
        <v>54</v>
      </c>
    </row>
    <row r="244" spans="1:82" ht="15">
      <c r="A244" s="179"/>
      <c r="B244" s="75" t="s">
        <v>459</v>
      </c>
      <c r="C244" s="131" t="s">
        <v>460</v>
      </c>
      <c r="D244" s="141" t="s">
        <v>92</v>
      </c>
      <c r="E244" s="266">
        <v>1</v>
      </c>
      <c r="F244" s="223"/>
      <c r="G244" s="76">
        <f t="shared" ref="G244:G254" si="239">+E244*F244</f>
        <v>0</v>
      </c>
      <c r="H244" s="237"/>
      <c r="I244" s="239"/>
      <c r="J244" s="237"/>
      <c r="K244" s="238"/>
      <c r="L244" s="238"/>
      <c r="M244" s="238"/>
      <c r="N244" s="238"/>
      <c r="O244" s="238"/>
      <c r="P244" s="238"/>
      <c r="Q244" s="238"/>
      <c r="R244" s="238"/>
      <c r="S244" s="238"/>
      <c r="T244" s="238"/>
      <c r="U244" s="239">
        <f>G244/6</f>
        <v>0</v>
      </c>
      <c r="V244" s="237"/>
      <c r="W244" s="238"/>
      <c r="X244" s="238"/>
      <c r="Y244" s="238"/>
      <c r="Z244" s="238"/>
      <c r="AA244" s="238"/>
      <c r="AB244" s="238"/>
      <c r="AC244" s="238"/>
      <c r="AD244" s="238"/>
      <c r="AE244" s="238"/>
      <c r="AF244" s="238"/>
      <c r="AG244" s="239">
        <f>G244/6</f>
        <v>0</v>
      </c>
      <c r="AH244" s="240"/>
      <c r="AI244" s="238"/>
      <c r="AJ244" s="238"/>
      <c r="AK244" s="238"/>
      <c r="AL244" s="238"/>
      <c r="AM244" s="238"/>
      <c r="AN244" s="238"/>
      <c r="AO244" s="238"/>
      <c r="AP244" s="238"/>
      <c r="AQ244" s="238"/>
      <c r="AR244" s="238"/>
      <c r="AS244" s="239">
        <f>G244/6</f>
        <v>0</v>
      </c>
      <c r="AT244" s="240"/>
      <c r="AU244" s="238"/>
      <c r="AV244" s="238"/>
      <c r="AW244" s="238"/>
      <c r="AX244" s="238"/>
      <c r="AY244" s="238"/>
      <c r="AZ244" s="238"/>
      <c r="BA244" s="238"/>
      <c r="BB244" s="238"/>
      <c r="BC244" s="238"/>
      <c r="BD244" s="238"/>
      <c r="BE244" s="239">
        <f>G244/6</f>
        <v>0</v>
      </c>
      <c r="BF244" s="240"/>
      <c r="BG244" s="238"/>
      <c r="BH244" s="238"/>
      <c r="BI244" s="238"/>
      <c r="BJ244" s="238"/>
      <c r="BK244" s="238"/>
      <c r="BL244" s="238"/>
      <c r="BM244" s="238"/>
      <c r="BN244" s="238"/>
      <c r="BO244" s="238"/>
      <c r="BP244" s="238"/>
      <c r="BQ244" s="239">
        <f>G244/6</f>
        <v>0</v>
      </c>
      <c r="BR244" s="240"/>
      <c r="BS244" s="238"/>
      <c r="BT244" s="238"/>
      <c r="BU244" s="238"/>
      <c r="BV244" s="238"/>
      <c r="BW244" s="238"/>
      <c r="BX244" s="238"/>
      <c r="BY244" s="238"/>
      <c r="BZ244" s="238"/>
      <c r="CA244" s="238"/>
      <c r="CB244" s="238"/>
      <c r="CC244" s="239">
        <f>G244-SUM(J244:CB244)</f>
        <v>0</v>
      </c>
      <c r="CD244" s="41" t="s">
        <v>54</v>
      </c>
    </row>
    <row r="245" spans="1:82" ht="15">
      <c r="A245" s="179"/>
      <c r="B245" s="180" t="s">
        <v>461</v>
      </c>
      <c r="C245" s="181" t="s">
        <v>462</v>
      </c>
      <c r="D245" s="182" t="s">
        <v>92</v>
      </c>
      <c r="E245" s="334">
        <v>0</v>
      </c>
      <c r="F245" s="236"/>
      <c r="G245" s="178">
        <f t="shared" si="239"/>
        <v>0</v>
      </c>
      <c r="H245" s="232"/>
      <c r="I245" s="233"/>
      <c r="J245" s="232"/>
      <c r="K245" s="234"/>
      <c r="L245" s="234"/>
      <c r="M245" s="234"/>
      <c r="N245" s="234"/>
      <c r="O245" s="234"/>
      <c r="P245" s="234"/>
      <c r="Q245" s="234"/>
      <c r="R245" s="234"/>
      <c r="S245" s="234"/>
      <c r="T245" s="234"/>
      <c r="U245" s="233">
        <f t="shared" ref="U245:U251" si="240">G245/2.5</f>
        <v>0</v>
      </c>
      <c r="V245" s="232"/>
      <c r="W245" s="234"/>
      <c r="X245" s="234"/>
      <c r="Y245" s="234"/>
      <c r="Z245" s="234"/>
      <c r="AA245" s="234"/>
      <c r="AB245" s="234"/>
      <c r="AC245" s="234"/>
      <c r="AD245" s="234"/>
      <c r="AE245" s="234"/>
      <c r="AF245" s="234"/>
      <c r="AG245" s="233">
        <f t="shared" ref="AG245:AG251" si="241">G245/2.5</f>
        <v>0</v>
      </c>
      <c r="AH245" s="235"/>
      <c r="AI245" s="234"/>
      <c r="AJ245" s="234"/>
      <c r="AK245" s="234"/>
      <c r="AL245" s="234"/>
      <c r="AM245" s="234">
        <f t="shared" ref="AM245:AM251" si="242">G245-SUM(J245:AL245)</f>
        <v>0</v>
      </c>
      <c r="AN245" s="234"/>
      <c r="AO245" s="234"/>
      <c r="AP245" s="234"/>
      <c r="AQ245" s="234"/>
      <c r="AR245" s="234"/>
      <c r="AS245" s="233"/>
      <c r="AT245" s="235"/>
      <c r="AU245" s="234"/>
      <c r="AV245" s="234"/>
      <c r="AW245" s="234"/>
      <c r="AX245" s="234"/>
      <c r="AY245" s="234"/>
      <c r="AZ245" s="234"/>
      <c r="BA245" s="234"/>
      <c r="BB245" s="234"/>
      <c r="BC245" s="234"/>
      <c r="BD245" s="234"/>
      <c r="BE245" s="233"/>
      <c r="BF245" s="235"/>
      <c r="BG245" s="234"/>
      <c r="BH245" s="234"/>
      <c r="BI245" s="234"/>
      <c r="BJ245" s="234"/>
      <c r="BK245" s="234"/>
      <c r="BL245" s="234"/>
      <c r="BM245" s="234"/>
      <c r="BN245" s="234"/>
      <c r="BO245" s="234"/>
      <c r="BP245" s="234"/>
      <c r="BQ245" s="233"/>
      <c r="BR245" s="235"/>
      <c r="BS245" s="234"/>
      <c r="BT245" s="234"/>
      <c r="BU245" s="234"/>
      <c r="BV245" s="234"/>
      <c r="BW245" s="234"/>
      <c r="BX245" s="234"/>
      <c r="BY245" s="234"/>
      <c r="BZ245" s="234"/>
      <c r="CA245" s="234"/>
      <c r="CB245" s="234"/>
      <c r="CC245" s="239">
        <f>G245-SUM(J245:CB245)</f>
        <v>0</v>
      </c>
      <c r="CD245" s="41" t="s">
        <v>54</v>
      </c>
    </row>
    <row r="246" spans="1:82" ht="15">
      <c r="A246" s="179"/>
      <c r="B246" s="180" t="s">
        <v>463</v>
      </c>
      <c r="C246" s="181" t="s">
        <v>464</v>
      </c>
      <c r="D246" s="182" t="s">
        <v>92</v>
      </c>
      <c r="E246" s="334">
        <v>0</v>
      </c>
      <c r="F246" s="236"/>
      <c r="G246" s="178">
        <f t="shared" si="239"/>
        <v>0</v>
      </c>
      <c r="H246" s="232"/>
      <c r="I246" s="233"/>
      <c r="J246" s="232"/>
      <c r="K246" s="234"/>
      <c r="L246" s="234"/>
      <c r="M246" s="234"/>
      <c r="N246" s="234"/>
      <c r="O246" s="234"/>
      <c r="P246" s="234"/>
      <c r="Q246" s="234"/>
      <c r="R246" s="234"/>
      <c r="S246" s="234"/>
      <c r="T246" s="234"/>
      <c r="U246" s="233">
        <f t="shared" si="240"/>
        <v>0</v>
      </c>
      <c r="V246" s="232"/>
      <c r="W246" s="234"/>
      <c r="X246" s="234"/>
      <c r="Y246" s="234"/>
      <c r="Z246" s="234"/>
      <c r="AA246" s="234"/>
      <c r="AB246" s="234"/>
      <c r="AC246" s="234"/>
      <c r="AD246" s="234"/>
      <c r="AE246" s="234"/>
      <c r="AF246" s="234"/>
      <c r="AG246" s="233">
        <f t="shared" si="241"/>
        <v>0</v>
      </c>
      <c r="AH246" s="235"/>
      <c r="AI246" s="234"/>
      <c r="AJ246" s="234"/>
      <c r="AK246" s="234"/>
      <c r="AL246" s="234"/>
      <c r="AM246" s="234">
        <f t="shared" si="242"/>
        <v>0</v>
      </c>
      <c r="AN246" s="234"/>
      <c r="AO246" s="234"/>
      <c r="AP246" s="234"/>
      <c r="AQ246" s="234"/>
      <c r="AR246" s="234"/>
      <c r="AS246" s="233"/>
      <c r="AT246" s="235"/>
      <c r="AU246" s="234"/>
      <c r="AV246" s="234"/>
      <c r="AW246" s="234"/>
      <c r="AX246" s="234"/>
      <c r="AY246" s="234"/>
      <c r="AZ246" s="234"/>
      <c r="BA246" s="234"/>
      <c r="BB246" s="234"/>
      <c r="BC246" s="234"/>
      <c r="BD246" s="234"/>
      <c r="BE246" s="233"/>
      <c r="BF246" s="235"/>
      <c r="BG246" s="234"/>
      <c r="BH246" s="234"/>
      <c r="BI246" s="234"/>
      <c r="BJ246" s="234"/>
      <c r="BK246" s="234"/>
      <c r="BL246" s="234"/>
      <c r="BM246" s="234"/>
      <c r="BN246" s="234"/>
      <c r="BO246" s="234"/>
      <c r="BP246" s="234"/>
      <c r="BQ246" s="233"/>
      <c r="BR246" s="235"/>
      <c r="BS246" s="234"/>
      <c r="BT246" s="234"/>
      <c r="BU246" s="234"/>
      <c r="BV246" s="234"/>
      <c r="BW246" s="234"/>
      <c r="BX246" s="234"/>
      <c r="BY246" s="234"/>
      <c r="BZ246" s="234"/>
      <c r="CA246" s="234"/>
      <c r="CB246" s="234"/>
      <c r="CC246" s="239">
        <f t="shared" ref="CC246:CC252" si="243">G246-SUM(J246:CB246)</f>
        <v>0</v>
      </c>
      <c r="CD246" s="41" t="s">
        <v>54</v>
      </c>
    </row>
    <row r="247" spans="1:82" ht="15">
      <c r="A247" s="179"/>
      <c r="B247" s="180" t="s">
        <v>465</v>
      </c>
      <c r="C247" s="181" t="s">
        <v>466</v>
      </c>
      <c r="D247" s="182" t="s">
        <v>92</v>
      </c>
      <c r="E247" s="334">
        <v>0</v>
      </c>
      <c r="F247" s="236"/>
      <c r="G247" s="178">
        <f t="shared" si="239"/>
        <v>0</v>
      </c>
      <c r="H247" s="232"/>
      <c r="I247" s="233"/>
      <c r="J247" s="232"/>
      <c r="K247" s="234"/>
      <c r="L247" s="234"/>
      <c r="M247" s="234"/>
      <c r="N247" s="234"/>
      <c r="O247" s="234"/>
      <c r="P247" s="234"/>
      <c r="Q247" s="234"/>
      <c r="R247" s="234"/>
      <c r="S247" s="234"/>
      <c r="T247" s="234"/>
      <c r="U247" s="233">
        <f t="shared" si="240"/>
        <v>0</v>
      </c>
      <c r="V247" s="232"/>
      <c r="W247" s="234"/>
      <c r="X247" s="234"/>
      <c r="Y247" s="234"/>
      <c r="Z247" s="234"/>
      <c r="AA247" s="234"/>
      <c r="AB247" s="234"/>
      <c r="AC247" s="234"/>
      <c r="AD247" s="234"/>
      <c r="AE247" s="234"/>
      <c r="AF247" s="234"/>
      <c r="AG247" s="233">
        <f t="shared" si="241"/>
        <v>0</v>
      </c>
      <c r="AH247" s="235"/>
      <c r="AI247" s="234"/>
      <c r="AJ247" s="234"/>
      <c r="AK247" s="234"/>
      <c r="AL247" s="234"/>
      <c r="AM247" s="234">
        <f t="shared" si="242"/>
        <v>0</v>
      </c>
      <c r="AN247" s="234"/>
      <c r="AO247" s="234"/>
      <c r="AP247" s="234"/>
      <c r="AQ247" s="234"/>
      <c r="AR247" s="234"/>
      <c r="AS247" s="233"/>
      <c r="AT247" s="235"/>
      <c r="AU247" s="234"/>
      <c r="AV247" s="234"/>
      <c r="AW247" s="234"/>
      <c r="AX247" s="234"/>
      <c r="AY247" s="234"/>
      <c r="AZ247" s="234"/>
      <c r="BA247" s="234"/>
      <c r="BB247" s="234"/>
      <c r="BC247" s="234"/>
      <c r="BD247" s="234"/>
      <c r="BE247" s="233"/>
      <c r="BF247" s="235"/>
      <c r="BG247" s="234"/>
      <c r="BH247" s="234"/>
      <c r="BI247" s="234"/>
      <c r="BJ247" s="234"/>
      <c r="BK247" s="234"/>
      <c r="BL247" s="234"/>
      <c r="BM247" s="234"/>
      <c r="BN247" s="234"/>
      <c r="BO247" s="234"/>
      <c r="BP247" s="234"/>
      <c r="BQ247" s="233"/>
      <c r="BR247" s="235"/>
      <c r="BS247" s="234"/>
      <c r="BT247" s="234"/>
      <c r="BU247" s="234"/>
      <c r="BV247" s="234"/>
      <c r="BW247" s="234"/>
      <c r="BX247" s="234"/>
      <c r="BY247" s="234"/>
      <c r="BZ247" s="234"/>
      <c r="CA247" s="234"/>
      <c r="CB247" s="234"/>
      <c r="CC247" s="239">
        <f t="shared" si="243"/>
        <v>0</v>
      </c>
      <c r="CD247" s="41" t="s">
        <v>54</v>
      </c>
    </row>
    <row r="248" spans="1:82" ht="30">
      <c r="A248" s="41"/>
      <c r="B248" s="180" t="s">
        <v>467</v>
      </c>
      <c r="C248" s="181" t="s">
        <v>468</v>
      </c>
      <c r="D248" s="182" t="s">
        <v>92</v>
      </c>
      <c r="E248" s="334">
        <v>0</v>
      </c>
      <c r="F248" s="236"/>
      <c r="G248" s="178">
        <f t="shared" si="239"/>
        <v>0</v>
      </c>
      <c r="H248" s="232"/>
      <c r="I248" s="233"/>
      <c r="J248" s="232"/>
      <c r="K248" s="234"/>
      <c r="L248" s="234"/>
      <c r="M248" s="234"/>
      <c r="N248" s="234"/>
      <c r="O248" s="234"/>
      <c r="P248" s="234"/>
      <c r="Q248" s="234"/>
      <c r="R248" s="234"/>
      <c r="S248" s="234"/>
      <c r="T248" s="234"/>
      <c r="U248" s="233">
        <f t="shared" si="240"/>
        <v>0</v>
      </c>
      <c r="V248" s="232"/>
      <c r="W248" s="234"/>
      <c r="X248" s="234"/>
      <c r="Y248" s="234"/>
      <c r="Z248" s="234"/>
      <c r="AA248" s="234"/>
      <c r="AB248" s="234"/>
      <c r="AC248" s="234"/>
      <c r="AD248" s="234"/>
      <c r="AE248" s="234"/>
      <c r="AF248" s="234"/>
      <c r="AG248" s="233">
        <f t="shared" si="241"/>
        <v>0</v>
      </c>
      <c r="AH248" s="235"/>
      <c r="AI248" s="234"/>
      <c r="AJ248" s="234"/>
      <c r="AK248" s="234"/>
      <c r="AL248" s="234"/>
      <c r="AM248" s="234">
        <f t="shared" si="242"/>
        <v>0</v>
      </c>
      <c r="AN248" s="234"/>
      <c r="AO248" s="234"/>
      <c r="AP248" s="234"/>
      <c r="AQ248" s="234"/>
      <c r="AR248" s="234"/>
      <c r="AS248" s="233"/>
      <c r="AT248" s="235"/>
      <c r="AU248" s="234"/>
      <c r="AV248" s="234"/>
      <c r="AW248" s="234"/>
      <c r="AX248" s="234"/>
      <c r="AY248" s="234"/>
      <c r="AZ248" s="234"/>
      <c r="BA248" s="234"/>
      <c r="BB248" s="234"/>
      <c r="BC248" s="234"/>
      <c r="BD248" s="234"/>
      <c r="BE248" s="233"/>
      <c r="BF248" s="235"/>
      <c r="BG248" s="234"/>
      <c r="BH248" s="234"/>
      <c r="BI248" s="234"/>
      <c r="BJ248" s="234"/>
      <c r="BK248" s="234"/>
      <c r="BL248" s="234"/>
      <c r="BM248" s="234"/>
      <c r="BN248" s="234"/>
      <c r="BO248" s="234"/>
      <c r="BP248" s="234"/>
      <c r="BQ248" s="233"/>
      <c r="BR248" s="235"/>
      <c r="BS248" s="234"/>
      <c r="BT248" s="234"/>
      <c r="BU248" s="234"/>
      <c r="BV248" s="234"/>
      <c r="BW248" s="234"/>
      <c r="BX248" s="234"/>
      <c r="BY248" s="234"/>
      <c r="BZ248" s="234"/>
      <c r="CA248" s="234"/>
      <c r="CB248" s="234"/>
      <c r="CC248" s="239">
        <f t="shared" si="243"/>
        <v>0</v>
      </c>
      <c r="CD248" s="41" t="s">
        <v>54</v>
      </c>
    </row>
    <row r="249" spans="1:82" ht="15">
      <c r="A249" s="41"/>
      <c r="B249" s="180" t="s">
        <v>469</v>
      </c>
      <c r="C249" s="181" t="s">
        <v>470</v>
      </c>
      <c r="D249" s="182" t="s">
        <v>92</v>
      </c>
      <c r="E249" s="334">
        <v>0</v>
      </c>
      <c r="F249" s="236"/>
      <c r="G249" s="178">
        <f t="shared" si="239"/>
        <v>0</v>
      </c>
      <c r="H249" s="232"/>
      <c r="I249" s="233"/>
      <c r="J249" s="232"/>
      <c r="K249" s="234"/>
      <c r="L249" s="234"/>
      <c r="M249" s="234"/>
      <c r="N249" s="234"/>
      <c r="O249" s="234"/>
      <c r="P249" s="234"/>
      <c r="Q249" s="234"/>
      <c r="R249" s="234"/>
      <c r="S249" s="234"/>
      <c r="T249" s="234"/>
      <c r="U249" s="233">
        <f t="shared" si="240"/>
        <v>0</v>
      </c>
      <c r="V249" s="232"/>
      <c r="W249" s="234"/>
      <c r="X249" s="234"/>
      <c r="Y249" s="234"/>
      <c r="Z249" s="234"/>
      <c r="AA249" s="234"/>
      <c r="AB249" s="234"/>
      <c r="AC249" s="234"/>
      <c r="AD249" s="234"/>
      <c r="AE249" s="234"/>
      <c r="AF249" s="234"/>
      <c r="AG249" s="233">
        <f t="shared" si="241"/>
        <v>0</v>
      </c>
      <c r="AH249" s="235"/>
      <c r="AI249" s="234"/>
      <c r="AJ249" s="234"/>
      <c r="AK249" s="234"/>
      <c r="AL249" s="234"/>
      <c r="AM249" s="234">
        <f t="shared" si="242"/>
        <v>0</v>
      </c>
      <c r="AN249" s="234"/>
      <c r="AO249" s="234"/>
      <c r="AP249" s="234"/>
      <c r="AQ249" s="234"/>
      <c r="AR249" s="234"/>
      <c r="AS249" s="233"/>
      <c r="AT249" s="235"/>
      <c r="AU249" s="234"/>
      <c r="AV249" s="234"/>
      <c r="AW249" s="234"/>
      <c r="AX249" s="234"/>
      <c r="AY249" s="234"/>
      <c r="AZ249" s="234"/>
      <c r="BA249" s="234"/>
      <c r="BB249" s="234"/>
      <c r="BC249" s="234"/>
      <c r="BD249" s="234"/>
      <c r="BE249" s="233"/>
      <c r="BF249" s="235"/>
      <c r="BG249" s="234"/>
      <c r="BH249" s="234"/>
      <c r="BI249" s="234"/>
      <c r="BJ249" s="234"/>
      <c r="BK249" s="234"/>
      <c r="BL249" s="234"/>
      <c r="BM249" s="234"/>
      <c r="BN249" s="234"/>
      <c r="BO249" s="234"/>
      <c r="BP249" s="234"/>
      <c r="BQ249" s="233"/>
      <c r="BR249" s="235"/>
      <c r="BS249" s="234"/>
      <c r="BT249" s="234"/>
      <c r="BU249" s="234"/>
      <c r="BV249" s="234"/>
      <c r="BW249" s="234"/>
      <c r="BX249" s="234"/>
      <c r="BY249" s="234"/>
      <c r="BZ249" s="234"/>
      <c r="CA249" s="234"/>
      <c r="CB249" s="234"/>
      <c r="CC249" s="239">
        <f t="shared" si="243"/>
        <v>0</v>
      </c>
      <c r="CD249" s="41" t="s">
        <v>54</v>
      </c>
    </row>
    <row r="250" spans="1:82" ht="15">
      <c r="A250" s="179"/>
      <c r="B250" s="180" t="s">
        <v>471</v>
      </c>
      <c r="C250" s="181" t="s">
        <v>472</v>
      </c>
      <c r="D250" s="182" t="s">
        <v>92</v>
      </c>
      <c r="E250" s="334">
        <v>0</v>
      </c>
      <c r="F250" s="236"/>
      <c r="G250" s="178">
        <f t="shared" si="239"/>
        <v>0</v>
      </c>
      <c r="H250" s="232"/>
      <c r="I250" s="233"/>
      <c r="J250" s="232"/>
      <c r="K250" s="234"/>
      <c r="L250" s="234"/>
      <c r="M250" s="234"/>
      <c r="N250" s="234"/>
      <c r="O250" s="234"/>
      <c r="P250" s="234"/>
      <c r="Q250" s="234"/>
      <c r="R250" s="234"/>
      <c r="S250" s="234"/>
      <c r="T250" s="234"/>
      <c r="U250" s="233">
        <f t="shared" si="240"/>
        <v>0</v>
      </c>
      <c r="V250" s="232"/>
      <c r="W250" s="234"/>
      <c r="X250" s="234"/>
      <c r="Y250" s="234"/>
      <c r="Z250" s="234"/>
      <c r="AA250" s="234"/>
      <c r="AB250" s="234"/>
      <c r="AC250" s="234"/>
      <c r="AD250" s="234"/>
      <c r="AE250" s="234"/>
      <c r="AF250" s="234"/>
      <c r="AG250" s="233">
        <f t="shared" si="241"/>
        <v>0</v>
      </c>
      <c r="AH250" s="235"/>
      <c r="AI250" s="234"/>
      <c r="AJ250" s="234"/>
      <c r="AK250" s="234"/>
      <c r="AL250" s="234"/>
      <c r="AM250" s="234">
        <f t="shared" si="242"/>
        <v>0</v>
      </c>
      <c r="AN250" s="234"/>
      <c r="AO250" s="234"/>
      <c r="AP250" s="234"/>
      <c r="AQ250" s="234"/>
      <c r="AR250" s="234"/>
      <c r="AS250" s="233"/>
      <c r="AT250" s="235"/>
      <c r="AU250" s="234"/>
      <c r="AV250" s="234"/>
      <c r="AW250" s="234"/>
      <c r="AX250" s="234"/>
      <c r="AY250" s="234"/>
      <c r="AZ250" s="234"/>
      <c r="BA250" s="234"/>
      <c r="BB250" s="234"/>
      <c r="BC250" s="234"/>
      <c r="BD250" s="234"/>
      <c r="BE250" s="233"/>
      <c r="BF250" s="235"/>
      <c r="BG250" s="234"/>
      <c r="BH250" s="234"/>
      <c r="BI250" s="234"/>
      <c r="BJ250" s="234"/>
      <c r="BK250" s="234"/>
      <c r="BL250" s="234"/>
      <c r="BM250" s="234"/>
      <c r="BN250" s="234"/>
      <c r="BO250" s="234"/>
      <c r="BP250" s="234"/>
      <c r="BQ250" s="233"/>
      <c r="BR250" s="235"/>
      <c r="BS250" s="234"/>
      <c r="BT250" s="234"/>
      <c r="BU250" s="234"/>
      <c r="BV250" s="234"/>
      <c r="BW250" s="234"/>
      <c r="BX250" s="234"/>
      <c r="BY250" s="234"/>
      <c r="BZ250" s="234"/>
      <c r="CA250" s="234"/>
      <c r="CB250" s="234"/>
      <c r="CC250" s="239">
        <f t="shared" si="243"/>
        <v>0</v>
      </c>
      <c r="CD250" s="41" t="s">
        <v>54</v>
      </c>
    </row>
    <row r="251" spans="1:82" ht="15">
      <c r="A251" s="179"/>
      <c r="B251" s="180" t="s">
        <v>473</v>
      </c>
      <c r="C251" s="181" t="s">
        <v>474</v>
      </c>
      <c r="D251" s="182" t="s">
        <v>92</v>
      </c>
      <c r="E251" s="334">
        <v>0</v>
      </c>
      <c r="F251" s="236"/>
      <c r="G251" s="178">
        <f t="shared" si="239"/>
        <v>0</v>
      </c>
      <c r="H251" s="232"/>
      <c r="I251" s="233"/>
      <c r="J251" s="232"/>
      <c r="K251" s="234"/>
      <c r="L251" s="234"/>
      <c r="M251" s="234"/>
      <c r="N251" s="234"/>
      <c r="O251" s="234"/>
      <c r="P251" s="234"/>
      <c r="Q251" s="234"/>
      <c r="R251" s="234"/>
      <c r="S251" s="234"/>
      <c r="T251" s="234"/>
      <c r="U251" s="233">
        <f t="shared" si="240"/>
        <v>0</v>
      </c>
      <c r="V251" s="232"/>
      <c r="W251" s="234"/>
      <c r="X251" s="234"/>
      <c r="Y251" s="234"/>
      <c r="Z251" s="234"/>
      <c r="AA251" s="234"/>
      <c r="AB251" s="234"/>
      <c r="AC251" s="234"/>
      <c r="AD251" s="234"/>
      <c r="AE251" s="234"/>
      <c r="AF251" s="234"/>
      <c r="AG251" s="233">
        <f t="shared" si="241"/>
        <v>0</v>
      </c>
      <c r="AH251" s="235"/>
      <c r="AI251" s="234"/>
      <c r="AJ251" s="234"/>
      <c r="AK251" s="234"/>
      <c r="AL251" s="234"/>
      <c r="AM251" s="234">
        <f t="shared" si="242"/>
        <v>0</v>
      </c>
      <c r="AN251" s="234"/>
      <c r="AO251" s="234"/>
      <c r="AP251" s="234"/>
      <c r="AQ251" s="234"/>
      <c r="AR251" s="234"/>
      <c r="AS251" s="233"/>
      <c r="AT251" s="235"/>
      <c r="AU251" s="234"/>
      <c r="AV251" s="234"/>
      <c r="AW251" s="234"/>
      <c r="AX251" s="234"/>
      <c r="AY251" s="234"/>
      <c r="AZ251" s="234"/>
      <c r="BA251" s="234"/>
      <c r="BB251" s="234"/>
      <c r="BC251" s="234"/>
      <c r="BD251" s="234"/>
      <c r="BE251" s="233"/>
      <c r="BF251" s="235"/>
      <c r="BG251" s="234"/>
      <c r="BH251" s="234"/>
      <c r="BI251" s="234"/>
      <c r="BJ251" s="234"/>
      <c r="BK251" s="234"/>
      <c r="BL251" s="234"/>
      <c r="BM251" s="234"/>
      <c r="BN251" s="234"/>
      <c r="BO251" s="234"/>
      <c r="BP251" s="234"/>
      <c r="BQ251" s="233"/>
      <c r="BR251" s="235"/>
      <c r="BS251" s="234"/>
      <c r="BT251" s="234"/>
      <c r="BU251" s="234"/>
      <c r="BV251" s="234"/>
      <c r="BW251" s="234"/>
      <c r="BX251" s="234"/>
      <c r="BY251" s="234"/>
      <c r="BZ251" s="234"/>
      <c r="CA251" s="234"/>
      <c r="CB251" s="234"/>
      <c r="CC251" s="239">
        <f t="shared" si="243"/>
        <v>0</v>
      </c>
      <c r="CD251" s="41" t="s">
        <v>54</v>
      </c>
    </row>
    <row r="252" spans="1:82" ht="15">
      <c r="A252" s="179"/>
      <c r="B252" s="180" t="s">
        <v>476</v>
      </c>
      <c r="C252" s="181" t="s">
        <v>477</v>
      </c>
      <c r="D252" s="182" t="s">
        <v>478</v>
      </c>
      <c r="E252" s="334">
        <v>0</v>
      </c>
      <c r="F252" s="236"/>
      <c r="G252" s="178">
        <f t="shared" si="239"/>
        <v>0</v>
      </c>
      <c r="H252" s="232"/>
      <c r="I252" s="233"/>
      <c r="J252" s="232"/>
      <c r="K252" s="234"/>
      <c r="L252" s="234"/>
      <c r="M252" s="234"/>
      <c r="N252" s="234"/>
      <c r="O252" s="234"/>
      <c r="P252" s="234"/>
      <c r="Q252" s="234"/>
      <c r="R252" s="234"/>
      <c r="S252" s="234"/>
      <c r="T252" s="234"/>
      <c r="U252" s="233"/>
      <c r="V252" s="232"/>
      <c r="W252" s="234"/>
      <c r="X252" s="234"/>
      <c r="Y252" s="234"/>
      <c r="Z252" s="234"/>
      <c r="AA252" s="234"/>
      <c r="AB252" s="234"/>
      <c r="AC252" s="234"/>
      <c r="AD252" s="234"/>
      <c r="AE252" s="234"/>
      <c r="AF252" s="234"/>
      <c r="AG252" s="233"/>
      <c r="AH252" s="235"/>
      <c r="AI252" s="234"/>
      <c r="AJ252" s="234"/>
      <c r="AK252" s="234"/>
      <c r="AL252" s="234"/>
      <c r="AM252" s="234"/>
      <c r="AN252" s="234"/>
      <c r="AO252" s="234"/>
      <c r="AP252" s="234"/>
      <c r="AQ252" s="234"/>
      <c r="AR252" s="234"/>
      <c r="AS252" s="233"/>
      <c r="AT252" s="235"/>
      <c r="AU252" s="234"/>
      <c r="AV252" s="234"/>
      <c r="AW252" s="234"/>
      <c r="AX252" s="234"/>
      <c r="AY252" s="234"/>
      <c r="AZ252" s="234"/>
      <c r="BA252" s="234"/>
      <c r="BB252" s="234"/>
      <c r="BC252" s="234"/>
      <c r="BD252" s="234"/>
      <c r="BE252" s="233"/>
      <c r="BF252" s="235"/>
      <c r="BG252" s="234"/>
      <c r="BH252" s="234"/>
      <c r="BI252" s="234"/>
      <c r="BJ252" s="234"/>
      <c r="BK252" s="234"/>
      <c r="BL252" s="234"/>
      <c r="BM252" s="234"/>
      <c r="BN252" s="234"/>
      <c r="BO252" s="234"/>
      <c r="BP252" s="234"/>
      <c r="BQ252" s="233"/>
      <c r="BR252" s="235"/>
      <c r="BS252" s="234"/>
      <c r="BT252" s="234"/>
      <c r="BU252" s="234"/>
      <c r="BV252" s="234"/>
      <c r="BW252" s="234"/>
      <c r="BX252" s="234"/>
      <c r="BY252" s="234"/>
      <c r="BZ252" s="234"/>
      <c r="CA252" s="234"/>
      <c r="CB252" s="234"/>
      <c r="CC252" s="239">
        <f t="shared" si="243"/>
        <v>0</v>
      </c>
      <c r="CD252" s="41" t="s">
        <v>54</v>
      </c>
    </row>
    <row r="253" spans="1:82" ht="15">
      <c r="A253" s="179"/>
      <c r="B253" s="75" t="s">
        <v>479</v>
      </c>
      <c r="C253" s="131" t="s">
        <v>480</v>
      </c>
      <c r="D253" s="141" t="s">
        <v>92</v>
      </c>
      <c r="E253" s="266">
        <v>1</v>
      </c>
      <c r="F253" s="223"/>
      <c r="G253" s="76">
        <f t="shared" si="239"/>
        <v>0</v>
      </c>
      <c r="H253" s="237"/>
      <c r="I253" s="239"/>
      <c r="J253" s="237"/>
      <c r="K253" s="238"/>
      <c r="L253" s="238"/>
      <c r="M253" s="238"/>
      <c r="N253" s="238"/>
      <c r="O253" s="238"/>
      <c r="P253" s="238"/>
      <c r="Q253" s="238"/>
      <c r="R253" s="238"/>
      <c r="S253" s="238"/>
      <c r="T253" s="238"/>
      <c r="U253" s="239">
        <f>G253/6</f>
        <v>0</v>
      </c>
      <c r="V253" s="237"/>
      <c r="W253" s="238"/>
      <c r="X253" s="238"/>
      <c r="Y253" s="238"/>
      <c r="Z253" s="238"/>
      <c r="AA253" s="238"/>
      <c r="AB253" s="238"/>
      <c r="AC253" s="238"/>
      <c r="AD253" s="238"/>
      <c r="AE253" s="238"/>
      <c r="AF253" s="238"/>
      <c r="AG253" s="239">
        <f>G253/6</f>
        <v>0</v>
      </c>
      <c r="AH253" s="240"/>
      <c r="AI253" s="238"/>
      <c r="AJ253" s="238"/>
      <c r="AK253" s="238"/>
      <c r="AL253" s="238"/>
      <c r="AM253" s="238"/>
      <c r="AN253" s="238"/>
      <c r="AO253" s="238"/>
      <c r="AP253" s="238"/>
      <c r="AQ253" s="238"/>
      <c r="AR253" s="238"/>
      <c r="AS253" s="239">
        <f>G253/6</f>
        <v>0</v>
      </c>
      <c r="AT253" s="240"/>
      <c r="AU253" s="238"/>
      <c r="AV253" s="238"/>
      <c r="AW253" s="238"/>
      <c r="AX253" s="238"/>
      <c r="AY253" s="238"/>
      <c r="AZ253" s="238"/>
      <c r="BA253" s="238"/>
      <c r="BB253" s="238"/>
      <c r="BC253" s="238"/>
      <c r="BD253" s="238"/>
      <c r="BE253" s="239">
        <f>G253/6</f>
        <v>0</v>
      </c>
      <c r="BF253" s="240"/>
      <c r="BG253" s="238"/>
      <c r="BH253" s="238"/>
      <c r="BI253" s="238"/>
      <c r="BJ253" s="238"/>
      <c r="BK253" s="238"/>
      <c r="BL253" s="238"/>
      <c r="BM253" s="238"/>
      <c r="BN253" s="238"/>
      <c r="BO253" s="238"/>
      <c r="BP253" s="238"/>
      <c r="BQ253" s="239">
        <f>G253/6</f>
        <v>0</v>
      </c>
      <c r="BR253" s="240"/>
      <c r="BS253" s="238"/>
      <c r="BT253" s="238"/>
      <c r="BU253" s="238"/>
      <c r="BV253" s="238"/>
      <c r="BW253" s="238"/>
      <c r="BX253" s="238"/>
      <c r="BY253" s="238"/>
      <c r="BZ253" s="238"/>
      <c r="CA253" s="238"/>
      <c r="CB253" s="238"/>
      <c r="CC253" s="239">
        <f>G253-SUM(J253:CB253)</f>
        <v>0</v>
      </c>
      <c r="CD253" s="41" t="s">
        <v>54</v>
      </c>
    </row>
    <row r="254" spans="1:82" ht="15">
      <c r="A254" s="179"/>
      <c r="B254" s="75" t="s">
        <v>481</v>
      </c>
      <c r="C254" s="131" t="s">
        <v>482</v>
      </c>
      <c r="D254" s="141" t="s">
        <v>92</v>
      </c>
      <c r="E254" s="266">
        <v>1</v>
      </c>
      <c r="F254" s="223"/>
      <c r="G254" s="76">
        <f t="shared" si="239"/>
        <v>0</v>
      </c>
      <c r="H254" s="237"/>
      <c r="I254" s="239"/>
      <c r="J254" s="237"/>
      <c r="K254" s="238"/>
      <c r="L254" s="238"/>
      <c r="M254" s="238"/>
      <c r="N254" s="238"/>
      <c r="O254" s="238"/>
      <c r="P254" s="238"/>
      <c r="Q254" s="238"/>
      <c r="R254" s="238"/>
      <c r="S254" s="238"/>
      <c r="T254" s="238"/>
      <c r="U254" s="239">
        <f>G254/6</f>
        <v>0</v>
      </c>
      <c r="V254" s="237"/>
      <c r="W254" s="238"/>
      <c r="X254" s="238"/>
      <c r="Y254" s="238"/>
      <c r="Z254" s="238"/>
      <c r="AA254" s="238"/>
      <c r="AB254" s="238"/>
      <c r="AC254" s="238"/>
      <c r="AD254" s="238"/>
      <c r="AE254" s="238"/>
      <c r="AF254" s="238"/>
      <c r="AG254" s="239">
        <f>G254/6</f>
        <v>0</v>
      </c>
      <c r="AH254" s="240"/>
      <c r="AI254" s="238"/>
      <c r="AJ254" s="238"/>
      <c r="AK254" s="238"/>
      <c r="AL254" s="238"/>
      <c r="AM254" s="238"/>
      <c r="AN254" s="238"/>
      <c r="AO254" s="238"/>
      <c r="AP254" s="238"/>
      <c r="AQ254" s="238"/>
      <c r="AR254" s="238"/>
      <c r="AS254" s="239">
        <f>G254/6</f>
        <v>0</v>
      </c>
      <c r="AT254" s="240"/>
      <c r="AU254" s="238"/>
      <c r="AV254" s="238"/>
      <c r="AW254" s="238"/>
      <c r="AX254" s="238"/>
      <c r="AY254" s="238"/>
      <c r="AZ254" s="238"/>
      <c r="BA254" s="238"/>
      <c r="BB254" s="238"/>
      <c r="BC254" s="238"/>
      <c r="BD254" s="238"/>
      <c r="BE254" s="239">
        <f>G254/6</f>
        <v>0</v>
      </c>
      <c r="BF254" s="240"/>
      <c r="BG254" s="238"/>
      <c r="BH254" s="238"/>
      <c r="BI254" s="238"/>
      <c r="BJ254" s="238"/>
      <c r="BK254" s="238"/>
      <c r="BL254" s="238"/>
      <c r="BM254" s="238"/>
      <c r="BN254" s="238"/>
      <c r="BO254" s="238"/>
      <c r="BP254" s="238"/>
      <c r="BQ254" s="239">
        <f>G254/6</f>
        <v>0</v>
      </c>
      <c r="BR254" s="240"/>
      <c r="BS254" s="238"/>
      <c r="BT254" s="238"/>
      <c r="BU254" s="238"/>
      <c r="BV254" s="238"/>
      <c r="BW254" s="238"/>
      <c r="BX254" s="238"/>
      <c r="BY254" s="238"/>
      <c r="BZ254" s="238"/>
      <c r="CA254" s="238"/>
      <c r="CB254" s="238"/>
      <c r="CC254" s="239">
        <f>G254-SUM(J254:CB254)</f>
        <v>0</v>
      </c>
      <c r="CD254" s="41" t="s">
        <v>54</v>
      </c>
    </row>
    <row r="255" spans="1:82" ht="25.5" customHeight="1">
      <c r="A255" s="41"/>
      <c r="B255" s="180" t="s">
        <v>483</v>
      </c>
      <c r="C255" s="181" t="s">
        <v>484</v>
      </c>
      <c r="D255" s="182" t="s">
        <v>92</v>
      </c>
      <c r="E255" s="334">
        <v>0</v>
      </c>
      <c r="F255" s="236"/>
      <c r="G255" s="178">
        <f>+E255*F255</f>
        <v>0</v>
      </c>
      <c r="H255" s="232"/>
      <c r="I255" s="233"/>
      <c r="J255" s="232"/>
      <c r="K255" s="234"/>
      <c r="L255" s="234"/>
      <c r="M255" s="234"/>
      <c r="N255" s="234"/>
      <c r="O255" s="234"/>
      <c r="P255" s="234"/>
      <c r="Q255" s="234"/>
      <c r="R255" s="234"/>
      <c r="S255" s="234"/>
      <c r="T255" s="234"/>
      <c r="U255" s="233">
        <f>G255/2.5</f>
        <v>0</v>
      </c>
      <c r="V255" s="232"/>
      <c r="W255" s="234"/>
      <c r="X255" s="234"/>
      <c r="Y255" s="234"/>
      <c r="Z255" s="234"/>
      <c r="AA255" s="234"/>
      <c r="AB255" s="234"/>
      <c r="AC255" s="234"/>
      <c r="AD255" s="234"/>
      <c r="AE255" s="234"/>
      <c r="AF255" s="234"/>
      <c r="AG255" s="233">
        <f>G255/2.5</f>
        <v>0</v>
      </c>
      <c r="AH255" s="235"/>
      <c r="AI255" s="234"/>
      <c r="AJ255" s="234"/>
      <c r="AK255" s="234"/>
      <c r="AL255" s="234"/>
      <c r="AM255" s="234">
        <f>G255-SUM(J255:AL255)</f>
        <v>0</v>
      </c>
      <c r="AN255" s="234"/>
      <c r="AO255" s="234"/>
      <c r="AP255" s="234"/>
      <c r="AQ255" s="234"/>
      <c r="AR255" s="234"/>
      <c r="AS255" s="233"/>
      <c r="AT255" s="235"/>
      <c r="AU255" s="234"/>
      <c r="AV255" s="234"/>
      <c r="AW255" s="234"/>
      <c r="AX255" s="234"/>
      <c r="AY255" s="234"/>
      <c r="AZ255" s="234"/>
      <c r="BA255" s="234"/>
      <c r="BB255" s="234"/>
      <c r="BC255" s="234"/>
      <c r="BD255" s="234"/>
      <c r="BE255" s="233"/>
      <c r="BF255" s="235"/>
      <c r="BG255" s="234"/>
      <c r="BH255" s="234"/>
      <c r="BI255" s="234"/>
      <c r="BJ255" s="234"/>
      <c r="BK255" s="234"/>
      <c r="BL255" s="234"/>
      <c r="BM255" s="234"/>
      <c r="BN255" s="234"/>
      <c r="BO255" s="234"/>
      <c r="BP255" s="234"/>
      <c r="BQ255" s="233"/>
      <c r="BR255" s="235"/>
      <c r="BS255" s="234"/>
      <c r="BT255" s="234"/>
      <c r="BU255" s="234"/>
      <c r="BV255" s="234"/>
      <c r="BW255" s="234"/>
      <c r="BX255" s="234"/>
      <c r="BY255" s="234"/>
      <c r="BZ255" s="234"/>
      <c r="CA255" s="234"/>
      <c r="CB255" s="234"/>
      <c r="CC255" s="239">
        <f>G255-SUM(J255:CB255)</f>
        <v>0</v>
      </c>
      <c r="CD255" s="41" t="s">
        <v>54</v>
      </c>
    </row>
    <row r="256" spans="1:82" ht="15">
      <c r="A256" s="41"/>
      <c r="B256" s="180" t="s">
        <v>485</v>
      </c>
      <c r="C256" s="181" t="s">
        <v>486</v>
      </c>
      <c r="D256" s="182" t="s">
        <v>92</v>
      </c>
      <c r="E256" s="334">
        <v>0</v>
      </c>
      <c r="F256" s="236"/>
      <c r="G256" s="178">
        <f>+E256*F256</f>
        <v>0</v>
      </c>
      <c r="H256" s="232"/>
      <c r="I256" s="233"/>
      <c r="J256" s="232"/>
      <c r="K256" s="234"/>
      <c r="L256" s="234"/>
      <c r="M256" s="234"/>
      <c r="N256" s="234"/>
      <c r="O256" s="234"/>
      <c r="P256" s="234"/>
      <c r="Q256" s="234"/>
      <c r="R256" s="234"/>
      <c r="S256" s="234"/>
      <c r="T256" s="234"/>
      <c r="U256" s="233">
        <f>G256/2.5</f>
        <v>0</v>
      </c>
      <c r="V256" s="232"/>
      <c r="W256" s="234"/>
      <c r="X256" s="234"/>
      <c r="Y256" s="234"/>
      <c r="Z256" s="234"/>
      <c r="AA256" s="234"/>
      <c r="AB256" s="234"/>
      <c r="AC256" s="234"/>
      <c r="AD256" s="234"/>
      <c r="AE256" s="234"/>
      <c r="AF256" s="234"/>
      <c r="AG256" s="233">
        <f>G256/2.5</f>
        <v>0</v>
      </c>
      <c r="AH256" s="235"/>
      <c r="AI256" s="234"/>
      <c r="AJ256" s="234"/>
      <c r="AK256" s="234"/>
      <c r="AL256" s="234"/>
      <c r="AM256" s="234">
        <f>G256-SUM(J256:AL256)</f>
        <v>0</v>
      </c>
      <c r="AN256" s="234"/>
      <c r="AO256" s="234"/>
      <c r="AP256" s="234"/>
      <c r="AQ256" s="234"/>
      <c r="AR256" s="234"/>
      <c r="AS256" s="233"/>
      <c r="AT256" s="235"/>
      <c r="AU256" s="234"/>
      <c r="AV256" s="234"/>
      <c r="AW256" s="234"/>
      <c r="AX256" s="234"/>
      <c r="AY256" s="234"/>
      <c r="AZ256" s="234"/>
      <c r="BA256" s="234"/>
      <c r="BB256" s="234"/>
      <c r="BC256" s="234"/>
      <c r="BD256" s="234"/>
      <c r="BE256" s="233"/>
      <c r="BF256" s="235"/>
      <c r="BG256" s="234"/>
      <c r="BH256" s="234"/>
      <c r="BI256" s="234"/>
      <c r="BJ256" s="234"/>
      <c r="BK256" s="234"/>
      <c r="BL256" s="234"/>
      <c r="BM256" s="234"/>
      <c r="BN256" s="234"/>
      <c r="BO256" s="234"/>
      <c r="BP256" s="234"/>
      <c r="BQ256" s="233"/>
      <c r="BR256" s="235"/>
      <c r="BS256" s="234"/>
      <c r="BT256" s="234"/>
      <c r="BU256" s="234"/>
      <c r="BV256" s="234"/>
      <c r="BW256" s="234"/>
      <c r="BX256" s="234"/>
      <c r="BY256" s="234"/>
      <c r="BZ256" s="234"/>
      <c r="CA256" s="234"/>
      <c r="CB256" s="234"/>
      <c r="CC256" s="239">
        <f>G256-SUM(J256:CB256)</f>
        <v>0</v>
      </c>
      <c r="CD256" s="41" t="s">
        <v>54</v>
      </c>
    </row>
    <row r="257" spans="1:86" ht="15">
      <c r="A257" s="45"/>
      <c r="B257" s="180" t="s">
        <v>487</v>
      </c>
      <c r="C257" s="181" t="s">
        <v>488</v>
      </c>
      <c r="D257" s="182" t="s">
        <v>64</v>
      </c>
      <c r="E257" s="334">
        <v>0</v>
      </c>
      <c r="F257" s="236"/>
      <c r="G257" s="178">
        <f>+E257*F257</f>
        <v>0</v>
      </c>
      <c r="H257" s="232"/>
      <c r="I257" s="233"/>
      <c r="J257" s="232"/>
      <c r="K257" s="234"/>
      <c r="L257" s="234"/>
      <c r="M257" s="234"/>
      <c r="N257" s="234"/>
      <c r="O257" s="234"/>
      <c r="P257" s="234"/>
      <c r="Q257" s="234"/>
      <c r="R257" s="234"/>
      <c r="S257" s="234"/>
      <c r="T257" s="234"/>
      <c r="U257" s="233"/>
      <c r="V257" s="232"/>
      <c r="W257" s="234"/>
      <c r="X257" s="234"/>
      <c r="Y257" s="234"/>
      <c r="Z257" s="234"/>
      <c r="AA257" s="234"/>
      <c r="AB257" s="234"/>
      <c r="AC257" s="234"/>
      <c r="AD257" s="234"/>
      <c r="AE257" s="234"/>
      <c r="AF257" s="234"/>
      <c r="AG257" s="233"/>
      <c r="AH257" s="235"/>
      <c r="AI257" s="234"/>
      <c r="AJ257" s="234"/>
      <c r="AK257" s="234"/>
      <c r="AL257" s="234"/>
      <c r="AM257" s="234"/>
      <c r="AN257" s="234"/>
      <c r="AO257" s="234"/>
      <c r="AP257" s="234"/>
      <c r="AQ257" s="234"/>
      <c r="AR257" s="234"/>
      <c r="AS257" s="233"/>
      <c r="AT257" s="235"/>
      <c r="AU257" s="234"/>
      <c r="AV257" s="234"/>
      <c r="AW257" s="234"/>
      <c r="AX257" s="234"/>
      <c r="AY257" s="234"/>
      <c r="AZ257" s="234"/>
      <c r="BA257" s="234"/>
      <c r="BB257" s="234"/>
      <c r="BC257" s="234"/>
      <c r="BD257" s="234"/>
      <c r="BE257" s="233"/>
      <c r="BF257" s="235"/>
      <c r="BG257" s="234"/>
      <c r="BH257" s="234"/>
      <c r="BI257" s="234"/>
      <c r="BJ257" s="234"/>
      <c r="BK257" s="234"/>
      <c r="BL257" s="234"/>
      <c r="BM257" s="234"/>
      <c r="BN257" s="234"/>
      <c r="BO257" s="234"/>
      <c r="BP257" s="234"/>
      <c r="BQ257" s="233"/>
      <c r="BR257" s="235"/>
      <c r="BS257" s="234"/>
      <c r="BT257" s="234"/>
      <c r="BU257" s="234"/>
      <c r="BV257" s="234"/>
      <c r="BW257" s="234"/>
      <c r="BX257" s="234"/>
      <c r="BY257" s="234"/>
      <c r="BZ257" s="234"/>
      <c r="CA257" s="234"/>
      <c r="CB257" s="234"/>
      <c r="CC257" s="233"/>
      <c r="CD257" s="41" t="s">
        <v>54</v>
      </c>
    </row>
    <row r="258" spans="1:86" ht="15">
      <c r="A258" s="179"/>
      <c r="B258" s="180" t="s">
        <v>489</v>
      </c>
      <c r="C258" s="181" t="s">
        <v>490</v>
      </c>
      <c r="D258" s="182" t="s">
        <v>92</v>
      </c>
      <c r="E258" s="334">
        <v>0</v>
      </c>
      <c r="F258" s="236"/>
      <c r="G258" s="178">
        <f>+E258*F258</f>
        <v>0</v>
      </c>
      <c r="H258" s="232"/>
      <c r="I258" s="233"/>
      <c r="J258" s="232"/>
      <c r="K258" s="234"/>
      <c r="L258" s="234"/>
      <c r="M258" s="234"/>
      <c r="N258" s="234"/>
      <c r="O258" s="234"/>
      <c r="P258" s="234"/>
      <c r="Q258" s="234"/>
      <c r="R258" s="234"/>
      <c r="S258" s="234"/>
      <c r="T258" s="234"/>
      <c r="U258" s="233">
        <f>G258/2.5</f>
        <v>0</v>
      </c>
      <c r="V258" s="232"/>
      <c r="W258" s="234"/>
      <c r="X258" s="234"/>
      <c r="Y258" s="234"/>
      <c r="Z258" s="234"/>
      <c r="AA258" s="234"/>
      <c r="AB258" s="234"/>
      <c r="AC258" s="234"/>
      <c r="AD258" s="234"/>
      <c r="AE258" s="234"/>
      <c r="AF258" s="234"/>
      <c r="AG258" s="233">
        <f>G258/2.5</f>
        <v>0</v>
      </c>
      <c r="AH258" s="235"/>
      <c r="AI258" s="234"/>
      <c r="AJ258" s="234"/>
      <c r="AK258" s="234"/>
      <c r="AL258" s="234"/>
      <c r="AM258" s="234">
        <f>G258-SUM(J258:AL258)</f>
        <v>0</v>
      </c>
      <c r="AN258" s="234"/>
      <c r="AO258" s="234"/>
      <c r="AP258" s="234"/>
      <c r="AQ258" s="234"/>
      <c r="AR258" s="234"/>
      <c r="AS258" s="233"/>
      <c r="AT258" s="235"/>
      <c r="AU258" s="234"/>
      <c r="AV258" s="234"/>
      <c r="AW258" s="234"/>
      <c r="AX258" s="234"/>
      <c r="AY258" s="234"/>
      <c r="AZ258" s="234"/>
      <c r="BA258" s="234"/>
      <c r="BB258" s="234"/>
      <c r="BC258" s="234"/>
      <c r="BD258" s="234"/>
      <c r="BE258" s="233"/>
      <c r="BF258" s="235"/>
      <c r="BG258" s="234"/>
      <c r="BH258" s="234"/>
      <c r="BI258" s="234"/>
      <c r="BJ258" s="234"/>
      <c r="BK258" s="234"/>
      <c r="BL258" s="234"/>
      <c r="BM258" s="234"/>
      <c r="BN258" s="234"/>
      <c r="BO258" s="234"/>
      <c r="BP258" s="234"/>
      <c r="BQ258" s="233"/>
      <c r="BR258" s="235"/>
      <c r="BS258" s="234"/>
      <c r="BT258" s="234"/>
      <c r="BU258" s="234"/>
      <c r="BV258" s="234"/>
      <c r="BW258" s="234"/>
      <c r="BX258" s="234"/>
      <c r="BY258" s="234"/>
      <c r="BZ258" s="234"/>
      <c r="CA258" s="234"/>
      <c r="CB258" s="234"/>
      <c r="CC258" s="239">
        <f>G258-SUM(J258:CB258)</f>
        <v>0</v>
      </c>
      <c r="CD258" s="41" t="s">
        <v>54</v>
      </c>
    </row>
    <row r="259" spans="1:86" ht="24.75" customHeight="1">
      <c r="A259" s="179"/>
      <c r="B259" s="180" t="s">
        <v>491</v>
      </c>
      <c r="C259" s="181" t="s">
        <v>492</v>
      </c>
      <c r="D259" s="182" t="s">
        <v>92</v>
      </c>
      <c r="E259" s="334">
        <v>0</v>
      </c>
      <c r="F259" s="236"/>
      <c r="G259" s="178">
        <f>+E259*F259</f>
        <v>0</v>
      </c>
      <c r="H259" s="232"/>
      <c r="I259" s="233"/>
      <c r="J259" s="232"/>
      <c r="K259" s="234"/>
      <c r="L259" s="234"/>
      <c r="M259" s="234"/>
      <c r="N259" s="234"/>
      <c r="O259" s="234"/>
      <c r="P259" s="234"/>
      <c r="Q259" s="234"/>
      <c r="R259" s="234"/>
      <c r="S259" s="234"/>
      <c r="T259" s="234"/>
      <c r="U259" s="233">
        <f>G259/2.5</f>
        <v>0</v>
      </c>
      <c r="V259" s="232"/>
      <c r="W259" s="234"/>
      <c r="X259" s="234"/>
      <c r="Y259" s="234"/>
      <c r="Z259" s="234"/>
      <c r="AA259" s="234"/>
      <c r="AB259" s="234"/>
      <c r="AC259" s="234"/>
      <c r="AD259" s="234"/>
      <c r="AE259" s="234"/>
      <c r="AF259" s="234"/>
      <c r="AG259" s="233">
        <f>G259/2.5</f>
        <v>0</v>
      </c>
      <c r="AH259" s="235"/>
      <c r="AI259" s="234"/>
      <c r="AJ259" s="234"/>
      <c r="AK259" s="234"/>
      <c r="AL259" s="234"/>
      <c r="AM259" s="234">
        <f>G259-SUM(J259:AL259)</f>
        <v>0</v>
      </c>
      <c r="AN259" s="234"/>
      <c r="AO259" s="234"/>
      <c r="AP259" s="234"/>
      <c r="AQ259" s="234"/>
      <c r="AR259" s="234"/>
      <c r="AS259" s="233"/>
      <c r="AT259" s="235"/>
      <c r="AU259" s="234"/>
      <c r="AV259" s="234"/>
      <c r="AW259" s="234"/>
      <c r="AX259" s="234"/>
      <c r="AY259" s="234"/>
      <c r="AZ259" s="234"/>
      <c r="BA259" s="234"/>
      <c r="BB259" s="234"/>
      <c r="BC259" s="234"/>
      <c r="BD259" s="234"/>
      <c r="BE259" s="233"/>
      <c r="BF259" s="235"/>
      <c r="BG259" s="234"/>
      <c r="BH259" s="234"/>
      <c r="BI259" s="234"/>
      <c r="BJ259" s="234"/>
      <c r="BK259" s="234"/>
      <c r="BL259" s="234"/>
      <c r="BM259" s="234"/>
      <c r="BN259" s="234"/>
      <c r="BO259" s="234"/>
      <c r="BP259" s="234"/>
      <c r="BQ259" s="233"/>
      <c r="BR259" s="235"/>
      <c r="BS259" s="234"/>
      <c r="BT259" s="234"/>
      <c r="BU259" s="234"/>
      <c r="BV259" s="234"/>
      <c r="BW259" s="234"/>
      <c r="BX259" s="234"/>
      <c r="BY259" s="234"/>
      <c r="BZ259" s="234"/>
      <c r="CA259" s="234"/>
      <c r="CB259" s="234"/>
      <c r="CC259" s="239">
        <f>G259-SUM(J259:CB259)</f>
        <v>0</v>
      </c>
      <c r="CD259" s="41" t="s">
        <v>54</v>
      </c>
    </row>
    <row r="260" spans="1:86" ht="15">
      <c r="A260" s="179"/>
      <c r="B260" s="75" t="s">
        <v>493</v>
      </c>
      <c r="C260" s="131" t="s">
        <v>494</v>
      </c>
      <c r="D260" s="141" t="s">
        <v>92</v>
      </c>
      <c r="E260" s="266">
        <v>1</v>
      </c>
      <c r="F260" s="223"/>
      <c r="G260" s="76">
        <f t="shared" ref="G260" si="244">+E260*F260</f>
        <v>0</v>
      </c>
      <c r="H260" s="237"/>
      <c r="I260" s="239"/>
      <c r="J260" s="237"/>
      <c r="K260" s="238"/>
      <c r="L260" s="238"/>
      <c r="M260" s="238"/>
      <c r="N260" s="238"/>
      <c r="O260" s="238"/>
      <c r="P260" s="238"/>
      <c r="Q260" s="238"/>
      <c r="R260" s="238"/>
      <c r="S260" s="238"/>
      <c r="T260" s="238"/>
      <c r="U260" s="239">
        <f>G260/6</f>
        <v>0</v>
      </c>
      <c r="V260" s="237"/>
      <c r="W260" s="238"/>
      <c r="X260" s="238"/>
      <c r="Y260" s="238"/>
      <c r="Z260" s="238"/>
      <c r="AA260" s="238"/>
      <c r="AB260" s="238"/>
      <c r="AC260" s="238"/>
      <c r="AD260" s="238"/>
      <c r="AE260" s="238"/>
      <c r="AF260" s="238"/>
      <c r="AG260" s="239">
        <f>G260/6</f>
        <v>0</v>
      </c>
      <c r="AH260" s="240"/>
      <c r="AI260" s="238"/>
      <c r="AJ260" s="238"/>
      <c r="AK260" s="238"/>
      <c r="AL260" s="238"/>
      <c r="AM260" s="238"/>
      <c r="AN260" s="238"/>
      <c r="AO260" s="238"/>
      <c r="AP260" s="238"/>
      <c r="AQ260" s="238"/>
      <c r="AR260" s="238"/>
      <c r="AS260" s="239">
        <f>G260/6</f>
        <v>0</v>
      </c>
      <c r="AT260" s="240"/>
      <c r="AU260" s="238"/>
      <c r="AV260" s="238"/>
      <c r="AW260" s="238"/>
      <c r="AX260" s="238"/>
      <c r="AY260" s="238"/>
      <c r="AZ260" s="238"/>
      <c r="BA260" s="238"/>
      <c r="BB260" s="238"/>
      <c r="BC260" s="238"/>
      <c r="BD260" s="238"/>
      <c r="BE260" s="239">
        <f>G260/6</f>
        <v>0</v>
      </c>
      <c r="BF260" s="240"/>
      <c r="BG260" s="238"/>
      <c r="BH260" s="238"/>
      <c r="BI260" s="238"/>
      <c r="BJ260" s="238"/>
      <c r="BK260" s="238"/>
      <c r="BL260" s="238"/>
      <c r="BM260" s="238"/>
      <c r="BN260" s="238"/>
      <c r="BO260" s="238"/>
      <c r="BP260" s="238"/>
      <c r="BQ260" s="239">
        <f>G260/6</f>
        <v>0</v>
      </c>
      <c r="BR260" s="240"/>
      <c r="BS260" s="238"/>
      <c r="BT260" s="238"/>
      <c r="BU260" s="238"/>
      <c r="BV260" s="238"/>
      <c r="BW260" s="238"/>
      <c r="BX260" s="238"/>
      <c r="BY260" s="238"/>
      <c r="BZ260" s="238"/>
      <c r="CA260" s="238"/>
      <c r="CB260" s="238"/>
      <c r="CC260" s="239">
        <f>G260-SUM(J260:CB260)</f>
        <v>0</v>
      </c>
      <c r="CD260" s="41" t="s">
        <v>54</v>
      </c>
    </row>
    <row r="261" spans="1:86" ht="30">
      <c r="A261" s="179"/>
      <c r="B261" s="75" t="s">
        <v>495</v>
      </c>
      <c r="C261" s="131" t="s">
        <v>496</v>
      </c>
      <c r="D261" s="141" t="s">
        <v>92</v>
      </c>
      <c r="E261" s="266">
        <v>1</v>
      </c>
      <c r="F261" s="223"/>
      <c r="G261" s="76">
        <f>+E261*F261</f>
        <v>0</v>
      </c>
      <c r="H261" s="237"/>
      <c r="I261" s="239"/>
      <c r="J261" s="237"/>
      <c r="K261" s="238"/>
      <c r="L261" s="238"/>
      <c r="M261" s="238"/>
      <c r="N261" s="238"/>
      <c r="O261" s="238"/>
      <c r="P261" s="238"/>
      <c r="Q261" s="238"/>
      <c r="R261" s="238"/>
      <c r="S261" s="238"/>
      <c r="T261" s="238"/>
      <c r="U261" s="239">
        <f>G261/6</f>
        <v>0</v>
      </c>
      <c r="V261" s="237"/>
      <c r="W261" s="238"/>
      <c r="X261" s="238"/>
      <c r="Y261" s="238"/>
      <c r="Z261" s="238"/>
      <c r="AA261" s="238"/>
      <c r="AB261" s="238"/>
      <c r="AC261" s="238"/>
      <c r="AD261" s="238"/>
      <c r="AE261" s="238"/>
      <c r="AF261" s="238"/>
      <c r="AG261" s="239">
        <f>G261/6</f>
        <v>0</v>
      </c>
      <c r="AH261" s="240"/>
      <c r="AI261" s="238"/>
      <c r="AJ261" s="238"/>
      <c r="AK261" s="238"/>
      <c r="AL261" s="238"/>
      <c r="AM261" s="238"/>
      <c r="AN261" s="238"/>
      <c r="AO261" s="238"/>
      <c r="AP261" s="238"/>
      <c r="AQ261" s="238"/>
      <c r="AR261" s="238"/>
      <c r="AS261" s="239">
        <f>G261/6</f>
        <v>0</v>
      </c>
      <c r="AT261" s="240"/>
      <c r="AU261" s="238"/>
      <c r="AV261" s="238"/>
      <c r="AW261" s="238"/>
      <c r="AX261" s="238"/>
      <c r="AY261" s="238"/>
      <c r="AZ261" s="238"/>
      <c r="BA261" s="238"/>
      <c r="BB261" s="238"/>
      <c r="BC261" s="238"/>
      <c r="BD261" s="238"/>
      <c r="BE261" s="239">
        <f>G261/6</f>
        <v>0</v>
      </c>
      <c r="BF261" s="240"/>
      <c r="BG261" s="238"/>
      <c r="BH261" s="238"/>
      <c r="BI261" s="238"/>
      <c r="BJ261" s="238"/>
      <c r="BK261" s="238"/>
      <c r="BL261" s="238"/>
      <c r="BM261" s="238"/>
      <c r="BN261" s="238"/>
      <c r="BO261" s="238"/>
      <c r="BP261" s="238"/>
      <c r="BQ261" s="239">
        <f>G261/6</f>
        <v>0</v>
      </c>
      <c r="BR261" s="240"/>
      <c r="BS261" s="238"/>
      <c r="BT261" s="238"/>
      <c r="BU261" s="238"/>
      <c r="BV261" s="238"/>
      <c r="BW261" s="238"/>
      <c r="BX261" s="238"/>
      <c r="BY261" s="238"/>
      <c r="BZ261" s="238"/>
      <c r="CA261" s="238"/>
      <c r="CB261" s="238"/>
      <c r="CC261" s="239">
        <f>G261-SUM(J261:CB261)</f>
        <v>0</v>
      </c>
      <c r="CD261" s="41" t="s">
        <v>54</v>
      </c>
      <c r="CH261" s="310"/>
    </row>
    <row r="262" spans="1:86" ht="15">
      <c r="A262" s="179"/>
      <c r="B262" s="123" t="s">
        <v>497</v>
      </c>
      <c r="C262" s="153" t="s">
        <v>498</v>
      </c>
      <c r="D262" s="125"/>
      <c r="E262" s="328"/>
      <c r="F262" s="264"/>
      <c r="G262" s="126">
        <f>SUM(G263:G277)</f>
        <v>0</v>
      </c>
      <c r="H262" s="127">
        <f>SUM(H263:H277)</f>
        <v>0</v>
      </c>
      <c r="I262" s="128">
        <f t="shared" ref="I262:BT262" si="245">SUM(I263:I277)</f>
        <v>0</v>
      </c>
      <c r="J262" s="127">
        <f t="shared" si="245"/>
        <v>0</v>
      </c>
      <c r="K262" s="129">
        <f t="shared" si="245"/>
        <v>0</v>
      </c>
      <c r="L262" s="129">
        <f t="shared" si="245"/>
        <v>0</v>
      </c>
      <c r="M262" s="129">
        <f t="shared" si="245"/>
        <v>0</v>
      </c>
      <c r="N262" s="129">
        <f t="shared" si="245"/>
        <v>0</v>
      </c>
      <c r="O262" s="129">
        <f t="shared" si="245"/>
        <v>0</v>
      </c>
      <c r="P262" s="129">
        <f t="shared" si="245"/>
        <v>0</v>
      </c>
      <c r="Q262" s="129">
        <f>SUM(Q263:Q277)</f>
        <v>0</v>
      </c>
      <c r="R262" s="129">
        <f t="shared" si="245"/>
        <v>0</v>
      </c>
      <c r="S262" s="129">
        <f t="shared" si="245"/>
        <v>0</v>
      </c>
      <c r="T262" s="129">
        <f t="shared" si="245"/>
        <v>0</v>
      </c>
      <c r="U262" s="128">
        <f t="shared" si="245"/>
        <v>0</v>
      </c>
      <c r="V262" s="127">
        <f t="shared" si="245"/>
        <v>0</v>
      </c>
      <c r="W262" s="129">
        <f t="shared" si="245"/>
        <v>0</v>
      </c>
      <c r="X262" s="129">
        <f t="shared" si="245"/>
        <v>0</v>
      </c>
      <c r="Y262" s="129">
        <f t="shared" si="245"/>
        <v>0</v>
      </c>
      <c r="Z262" s="129">
        <f t="shared" si="245"/>
        <v>0</v>
      </c>
      <c r="AA262" s="129">
        <f t="shared" si="245"/>
        <v>0</v>
      </c>
      <c r="AB262" s="129">
        <f t="shared" si="245"/>
        <v>0</v>
      </c>
      <c r="AC262" s="129">
        <f t="shared" si="245"/>
        <v>0</v>
      </c>
      <c r="AD262" s="129">
        <f t="shared" si="245"/>
        <v>0</v>
      </c>
      <c r="AE262" s="129">
        <f t="shared" si="245"/>
        <v>0</v>
      </c>
      <c r="AF262" s="129">
        <f t="shared" si="245"/>
        <v>0</v>
      </c>
      <c r="AG262" s="128">
        <f t="shared" si="245"/>
        <v>0</v>
      </c>
      <c r="AH262" s="130">
        <f t="shared" si="245"/>
        <v>0</v>
      </c>
      <c r="AI262" s="129">
        <f t="shared" si="245"/>
        <v>0</v>
      </c>
      <c r="AJ262" s="129">
        <f t="shared" si="245"/>
        <v>0</v>
      </c>
      <c r="AK262" s="129">
        <f t="shared" si="245"/>
        <v>0</v>
      </c>
      <c r="AL262" s="129">
        <f t="shared" si="245"/>
        <v>0</v>
      </c>
      <c r="AM262" s="129">
        <f t="shared" si="245"/>
        <v>0</v>
      </c>
      <c r="AN262" s="129">
        <f t="shared" si="245"/>
        <v>0</v>
      </c>
      <c r="AO262" s="129">
        <f t="shared" si="245"/>
        <v>0</v>
      </c>
      <c r="AP262" s="129">
        <f t="shared" si="245"/>
        <v>0</v>
      </c>
      <c r="AQ262" s="129">
        <f t="shared" si="245"/>
        <v>0</v>
      </c>
      <c r="AR262" s="129">
        <f t="shared" si="245"/>
        <v>0</v>
      </c>
      <c r="AS262" s="128">
        <f t="shared" si="245"/>
        <v>0</v>
      </c>
      <c r="AT262" s="130">
        <f t="shared" si="245"/>
        <v>0</v>
      </c>
      <c r="AU262" s="129">
        <f t="shared" si="245"/>
        <v>0</v>
      </c>
      <c r="AV262" s="129">
        <f t="shared" si="245"/>
        <v>0</v>
      </c>
      <c r="AW262" s="129">
        <f t="shared" si="245"/>
        <v>0</v>
      </c>
      <c r="AX262" s="129">
        <f t="shared" si="245"/>
        <v>0</v>
      </c>
      <c r="AY262" s="129">
        <f t="shared" si="245"/>
        <v>0</v>
      </c>
      <c r="AZ262" s="129">
        <f t="shared" si="245"/>
        <v>0</v>
      </c>
      <c r="BA262" s="129">
        <f t="shared" si="245"/>
        <v>0</v>
      </c>
      <c r="BB262" s="129">
        <f t="shared" si="245"/>
        <v>0</v>
      </c>
      <c r="BC262" s="129">
        <f t="shared" si="245"/>
        <v>0</v>
      </c>
      <c r="BD262" s="129">
        <f t="shared" si="245"/>
        <v>0</v>
      </c>
      <c r="BE262" s="128">
        <f t="shared" si="245"/>
        <v>0</v>
      </c>
      <c r="BF262" s="130">
        <f t="shared" si="245"/>
        <v>0</v>
      </c>
      <c r="BG262" s="129">
        <f t="shared" si="245"/>
        <v>0</v>
      </c>
      <c r="BH262" s="129">
        <f t="shared" si="245"/>
        <v>0</v>
      </c>
      <c r="BI262" s="129">
        <f t="shared" si="245"/>
        <v>0</v>
      </c>
      <c r="BJ262" s="129">
        <f t="shared" si="245"/>
        <v>0</v>
      </c>
      <c r="BK262" s="129">
        <f t="shared" si="245"/>
        <v>0</v>
      </c>
      <c r="BL262" s="129">
        <f t="shared" si="245"/>
        <v>0</v>
      </c>
      <c r="BM262" s="129">
        <f t="shared" si="245"/>
        <v>0</v>
      </c>
      <c r="BN262" s="129">
        <f t="shared" si="245"/>
        <v>0</v>
      </c>
      <c r="BO262" s="129">
        <f t="shared" si="245"/>
        <v>0</v>
      </c>
      <c r="BP262" s="129">
        <f t="shared" si="245"/>
        <v>0</v>
      </c>
      <c r="BQ262" s="128">
        <f t="shared" si="245"/>
        <v>0</v>
      </c>
      <c r="BR262" s="130">
        <f t="shared" si="245"/>
        <v>0</v>
      </c>
      <c r="BS262" s="129">
        <f t="shared" si="245"/>
        <v>0</v>
      </c>
      <c r="BT262" s="129">
        <f t="shared" si="245"/>
        <v>0</v>
      </c>
      <c r="BU262" s="129">
        <f t="shared" ref="BU262:CC262" si="246">SUM(BU263:BU277)</f>
        <v>0</v>
      </c>
      <c r="BV262" s="129">
        <f t="shared" si="246"/>
        <v>0</v>
      </c>
      <c r="BW262" s="129">
        <f t="shared" si="246"/>
        <v>0</v>
      </c>
      <c r="BX262" s="129">
        <f t="shared" si="246"/>
        <v>0</v>
      </c>
      <c r="BY262" s="129">
        <f t="shared" si="246"/>
        <v>0</v>
      </c>
      <c r="BZ262" s="129">
        <f t="shared" si="246"/>
        <v>0</v>
      </c>
      <c r="CA262" s="129">
        <f t="shared" si="246"/>
        <v>0</v>
      </c>
      <c r="CB262" s="129">
        <f t="shared" si="246"/>
        <v>0</v>
      </c>
      <c r="CC262" s="128">
        <f t="shared" si="246"/>
        <v>0</v>
      </c>
      <c r="CD262" s="41" t="s">
        <v>54</v>
      </c>
    </row>
    <row r="263" spans="1:86" ht="30">
      <c r="A263" s="179"/>
      <c r="B263" s="180" t="s">
        <v>499</v>
      </c>
      <c r="C263" s="181" t="s">
        <v>500</v>
      </c>
      <c r="D263" s="193" t="s">
        <v>243</v>
      </c>
      <c r="E263" s="334">
        <v>0</v>
      </c>
      <c r="F263" s="236"/>
      <c r="G263" s="178">
        <f t="shared" ref="G263:G277" si="247">+E263*F263</f>
        <v>0</v>
      </c>
      <c r="H263" s="232"/>
      <c r="I263" s="233"/>
      <c r="J263" s="232"/>
      <c r="K263" s="234"/>
      <c r="L263" s="234"/>
      <c r="M263" s="234"/>
      <c r="N263" s="234"/>
      <c r="O263" s="234"/>
      <c r="P263" s="234"/>
      <c r="Q263" s="234"/>
      <c r="R263" s="234"/>
      <c r="S263" s="234"/>
      <c r="T263" s="234"/>
      <c r="U263" s="233"/>
      <c r="V263" s="232"/>
      <c r="W263" s="234"/>
      <c r="X263" s="234"/>
      <c r="Y263" s="234"/>
      <c r="Z263" s="234"/>
      <c r="AA263" s="234"/>
      <c r="AB263" s="234"/>
      <c r="AC263" s="234"/>
      <c r="AD263" s="234"/>
      <c r="AE263" s="234"/>
      <c r="AF263" s="234"/>
      <c r="AG263" s="233"/>
      <c r="AH263" s="235"/>
      <c r="AI263" s="234"/>
      <c r="AJ263" s="234"/>
      <c r="AK263" s="234"/>
      <c r="AL263" s="234"/>
      <c r="AM263" s="234"/>
      <c r="AN263" s="234"/>
      <c r="AO263" s="234"/>
      <c r="AP263" s="234"/>
      <c r="AQ263" s="234"/>
      <c r="AR263" s="234"/>
      <c r="AS263" s="233"/>
      <c r="AT263" s="235"/>
      <c r="AU263" s="234"/>
      <c r="AV263" s="234"/>
      <c r="AW263" s="234"/>
      <c r="AX263" s="234"/>
      <c r="AY263" s="234"/>
      <c r="AZ263" s="234"/>
      <c r="BA263" s="234"/>
      <c r="BB263" s="234"/>
      <c r="BC263" s="234"/>
      <c r="BD263" s="234"/>
      <c r="BE263" s="233"/>
      <c r="BF263" s="235"/>
      <c r="BG263" s="234"/>
      <c r="BH263" s="234"/>
      <c r="BI263" s="234"/>
      <c r="BJ263" s="234"/>
      <c r="BK263" s="234"/>
      <c r="BL263" s="234"/>
      <c r="BM263" s="234"/>
      <c r="BN263" s="234"/>
      <c r="BO263" s="234"/>
      <c r="BP263" s="234"/>
      <c r="BQ263" s="233"/>
      <c r="BR263" s="235"/>
      <c r="BS263" s="234"/>
      <c r="BT263" s="234"/>
      <c r="BU263" s="234"/>
      <c r="BV263" s="234"/>
      <c r="BW263" s="234"/>
      <c r="BX263" s="234"/>
      <c r="BY263" s="234"/>
      <c r="BZ263" s="234"/>
      <c r="CA263" s="234"/>
      <c r="CB263" s="234"/>
      <c r="CC263" s="239">
        <f t="shared" ref="CC263:CC277" si="248">G263-SUM(J263:CB263)</f>
        <v>0</v>
      </c>
      <c r="CD263" s="41" t="s">
        <v>54</v>
      </c>
    </row>
    <row r="264" spans="1:86" ht="15">
      <c r="A264" s="179"/>
      <c r="B264" s="180" t="s">
        <v>502</v>
      </c>
      <c r="C264" s="181" t="s">
        <v>503</v>
      </c>
      <c r="D264" s="193" t="s">
        <v>243</v>
      </c>
      <c r="E264" s="334">
        <v>0</v>
      </c>
      <c r="F264" s="236"/>
      <c r="G264" s="178">
        <f t="shared" si="247"/>
        <v>0</v>
      </c>
      <c r="H264" s="232"/>
      <c r="I264" s="233"/>
      <c r="J264" s="232"/>
      <c r="K264" s="234"/>
      <c r="L264" s="234"/>
      <c r="M264" s="234"/>
      <c r="N264" s="234"/>
      <c r="O264" s="234"/>
      <c r="P264" s="234"/>
      <c r="Q264" s="234"/>
      <c r="R264" s="234"/>
      <c r="S264" s="234"/>
      <c r="T264" s="234"/>
      <c r="U264" s="233"/>
      <c r="V264" s="232"/>
      <c r="W264" s="234"/>
      <c r="X264" s="234"/>
      <c r="Y264" s="234"/>
      <c r="Z264" s="234"/>
      <c r="AA264" s="234"/>
      <c r="AB264" s="234"/>
      <c r="AC264" s="234"/>
      <c r="AD264" s="234"/>
      <c r="AE264" s="234"/>
      <c r="AF264" s="234"/>
      <c r="AG264" s="233"/>
      <c r="AH264" s="235"/>
      <c r="AI264" s="234"/>
      <c r="AJ264" s="234"/>
      <c r="AK264" s="234"/>
      <c r="AL264" s="234"/>
      <c r="AM264" s="234"/>
      <c r="AN264" s="234"/>
      <c r="AO264" s="234"/>
      <c r="AP264" s="234"/>
      <c r="AQ264" s="234"/>
      <c r="AR264" s="234"/>
      <c r="AS264" s="233"/>
      <c r="AT264" s="235"/>
      <c r="AU264" s="234"/>
      <c r="AV264" s="234"/>
      <c r="AW264" s="234"/>
      <c r="AX264" s="234"/>
      <c r="AY264" s="234"/>
      <c r="AZ264" s="234"/>
      <c r="BA264" s="234"/>
      <c r="BB264" s="234"/>
      <c r="BC264" s="234"/>
      <c r="BD264" s="234"/>
      <c r="BE264" s="233"/>
      <c r="BF264" s="235"/>
      <c r="BG264" s="234"/>
      <c r="BH264" s="234"/>
      <c r="BI264" s="234"/>
      <c r="BJ264" s="234"/>
      <c r="BK264" s="234"/>
      <c r="BL264" s="234"/>
      <c r="BM264" s="234"/>
      <c r="BN264" s="234"/>
      <c r="BO264" s="234"/>
      <c r="BP264" s="234"/>
      <c r="BQ264" s="233"/>
      <c r="BR264" s="235"/>
      <c r="BS264" s="234"/>
      <c r="BT264" s="234"/>
      <c r="BU264" s="234"/>
      <c r="BV264" s="234"/>
      <c r="BW264" s="234"/>
      <c r="BX264" s="234"/>
      <c r="BY264" s="234"/>
      <c r="BZ264" s="234"/>
      <c r="CA264" s="234"/>
      <c r="CB264" s="234"/>
      <c r="CC264" s="239">
        <f t="shared" si="248"/>
        <v>0</v>
      </c>
      <c r="CD264" s="41" t="s">
        <v>54</v>
      </c>
    </row>
    <row r="265" spans="1:86" ht="15">
      <c r="A265" s="179"/>
      <c r="B265" s="180" t="s">
        <v>504</v>
      </c>
      <c r="C265" s="181" t="s">
        <v>505</v>
      </c>
      <c r="D265" s="193" t="s">
        <v>243</v>
      </c>
      <c r="E265" s="334">
        <v>0</v>
      </c>
      <c r="F265" s="236"/>
      <c r="G265" s="178">
        <f t="shared" si="247"/>
        <v>0</v>
      </c>
      <c r="H265" s="232"/>
      <c r="I265" s="233"/>
      <c r="J265" s="232"/>
      <c r="K265" s="234"/>
      <c r="L265" s="234"/>
      <c r="M265" s="234"/>
      <c r="N265" s="234"/>
      <c r="O265" s="234"/>
      <c r="P265" s="234"/>
      <c r="Q265" s="234"/>
      <c r="R265" s="234"/>
      <c r="S265" s="234"/>
      <c r="T265" s="234"/>
      <c r="U265" s="233"/>
      <c r="V265" s="232"/>
      <c r="W265" s="234"/>
      <c r="X265" s="234"/>
      <c r="Y265" s="234"/>
      <c r="Z265" s="234"/>
      <c r="AA265" s="234"/>
      <c r="AB265" s="234"/>
      <c r="AC265" s="234"/>
      <c r="AD265" s="234"/>
      <c r="AE265" s="234"/>
      <c r="AF265" s="234"/>
      <c r="AG265" s="233"/>
      <c r="AH265" s="235"/>
      <c r="AI265" s="234"/>
      <c r="AJ265" s="234"/>
      <c r="AK265" s="234"/>
      <c r="AL265" s="234"/>
      <c r="AM265" s="234"/>
      <c r="AN265" s="234"/>
      <c r="AO265" s="234"/>
      <c r="AP265" s="234"/>
      <c r="AQ265" s="234"/>
      <c r="AR265" s="234"/>
      <c r="AS265" s="233"/>
      <c r="AT265" s="235"/>
      <c r="AU265" s="234"/>
      <c r="AV265" s="234"/>
      <c r="AW265" s="234"/>
      <c r="AX265" s="234"/>
      <c r="AY265" s="234"/>
      <c r="AZ265" s="234"/>
      <c r="BA265" s="234"/>
      <c r="BB265" s="234"/>
      <c r="BC265" s="234"/>
      <c r="BD265" s="234"/>
      <c r="BE265" s="233"/>
      <c r="BF265" s="235"/>
      <c r="BG265" s="234"/>
      <c r="BH265" s="234"/>
      <c r="BI265" s="234"/>
      <c r="BJ265" s="234"/>
      <c r="BK265" s="234"/>
      <c r="BL265" s="234"/>
      <c r="BM265" s="234"/>
      <c r="BN265" s="234"/>
      <c r="BO265" s="234"/>
      <c r="BP265" s="234"/>
      <c r="BQ265" s="233"/>
      <c r="BR265" s="235"/>
      <c r="BS265" s="234"/>
      <c r="BT265" s="234"/>
      <c r="BU265" s="234"/>
      <c r="BV265" s="234"/>
      <c r="BW265" s="234"/>
      <c r="BX265" s="234"/>
      <c r="BY265" s="234"/>
      <c r="BZ265" s="234"/>
      <c r="CA265" s="234"/>
      <c r="CB265" s="234"/>
      <c r="CC265" s="239">
        <f t="shared" si="248"/>
        <v>0</v>
      </c>
      <c r="CD265" s="41" t="s">
        <v>54</v>
      </c>
    </row>
    <row r="266" spans="1:86" ht="30">
      <c r="A266" s="179"/>
      <c r="B266" s="180" t="s">
        <v>506</v>
      </c>
      <c r="C266" s="181" t="s">
        <v>507</v>
      </c>
      <c r="D266" s="193" t="s">
        <v>243</v>
      </c>
      <c r="E266" s="334">
        <v>0</v>
      </c>
      <c r="F266" s="236"/>
      <c r="G266" s="178">
        <f t="shared" si="247"/>
        <v>0</v>
      </c>
      <c r="H266" s="232"/>
      <c r="I266" s="233"/>
      <c r="J266" s="232"/>
      <c r="K266" s="234"/>
      <c r="L266" s="234"/>
      <c r="M266" s="234"/>
      <c r="N266" s="234"/>
      <c r="O266" s="234"/>
      <c r="P266" s="234"/>
      <c r="Q266" s="234"/>
      <c r="R266" s="234"/>
      <c r="S266" s="234"/>
      <c r="T266" s="234"/>
      <c r="U266" s="233"/>
      <c r="V266" s="232"/>
      <c r="W266" s="234"/>
      <c r="X266" s="234"/>
      <c r="Y266" s="234"/>
      <c r="Z266" s="234"/>
      <c r="AA266" s="234"/>
      <c r="AB266" s="234"/>
      <c r="AC266" s="234"/>
      <c r="AD266" s="234"/>
      <c r="AE266" s="234"/>
      <c r="AF266" s="234"/>
      <c r="AG266" s="233"/>
      <c r="AH266" s="235"/>
      <c r="AI266" s="234"/>
      <c r="AJ266" s="234"/>
      <c r="AK266" s="234"/>
      <c r="AL266" s="234"/>
      <c r="AM266" s="234"/>
      <c r="AN266" s="234"/>
      <c r="AO266" s="234"/>
      <c r="AP266" s="234"/>
      <c r="AQ266" s="234"/>
      <c r="AR266" s="234"/>
      <c r="AS266" s="233"/>
      <c r="AT266" s="235"/>
      <c r="AU266" s="234"/>
      <c r="AV266" s="234"/>
      <c r="AW266" s="234"/>
      <c r="AX266" s="234"/>
      <c r="AY266" s="234"/>
      <c r="AZ266" s="234"/>
      <c r="BA266" s="234"/>
      <c r="BB266" s="234"/>
      <c r="BC266" s="234"/>
      <c r="BD266" s="234"/>
      <c r="BE266" s="233"/>
      <c r="BF266" s="235"/>
      <c r="BG266" s="234"/>
      <c r="BH266" s="234"/>
      <c r="BI266" s="234"/>
      <c r="BJ266" s="234"/>
      <c r="BK266" s="234"/>
      <c r="BL266" s="234"/>
      <c r="BM266" s="234"/>
      <c r="BN266" s="234"/>
      <c r="BO266" s="234"/>
      <c r="BP266" s="234"/>
      <c r="BQ266" s="233"/>
      <c r="BR266" s="235"/>
      <c r="BS266" s="234"/>
      <c r="BT266" s="234"/>
      <c r="BU266" s="234"/>
      <c r="BV266" s="234"/>
      <c r="BW266" s="234"/>
      <c r="BX266" s="234"/>
      <c r="BY266" s="234"/>
      <c r="BZ266" s="234"/>
      <c r="CA266" s="234"/>
      <c r="CB266" s="234"/>
      <c r="CC266" s="239">
        <f t="shared" si="248"/>
        <v>0</v>
      </c>
      <c r="CD266" s="41" t="s">
        <v>54</v>
      </c>
    </row>
    <row r="267" spans="1:86" ht="15">
      <c r="A267" s="179"/>
      <c r="B267" s="180" t="s">
        <v>508</v>
      </c>
      <c r="C267" s="181" t="s">
        <v>509</v>
      </c>
      <c r="D267" s="193" t="s">
        <v>243</v>
      </c>
      <c r="E267" s="334">
        <v>0</v>
      </c>
      <c r="F267" s="236"/>
      <c r="G267" s="178">
        <f t="shared" si="247"/>
        <v>0</v>
      </c>
      <c r="H267" s="232"/>
      <c r="I267" s="233"/>
      <c r="J267" s="232"/>
      <c r="K267" s="234"/>
      <c r="L267" s="234"/>
      <c r="M267" s="234"/>
      <c r="N267" s="234"/>
      <c r="O267" s="234"/>
      <c r="P267" s="234"/>
      <c r="Q267" s="234"/>
      <c r="R267" s="234"/>
      <c r="S267" s="234"/>
      <c r="T267" s="234"/>
      <c r="U267" s="233"/>
      <c r="V267" s="232"/>
      <c r="W267" s="234"/>
      <c r="X267" s="234"/>
      <c r="Y267" s="234"/>
      <c r="Z267" s="234"/>
      <c r="AA267" s="234"/>
      <c r="AB267" s="234"/>
      <c r="AC267" s="234"/>
      <c r="AD267" s="234"/>
      <c r="AE267" s="234"/>
      <c r="AF267" s="234"/>
      <c r="AG267" s="233"/>
      <c r="AH267" s="235"/>
      <c r="AI267" s="234"/>
      <c r="AJ267" s="234"/>
      <c r="AK267" s="234"/>
      <c r="AL267" s="234"/>
      <c r="AM267" s="234"/>
      <c r="AN267" s="234"/>
      <c r="AO267" s="234"/>
      <c r="AP267" s="234"/>
      <c r="AQ267" s="234"/>
      <c r="AR267" s="234"/>
      <c r="AS267" s="233"/>
      <c r="AT267" s="235"/>
      <c r="AU267" s="234"/>
      <c r="AV267" s="234"/>
      <c r="AW267" s="234"/>
      <c r="AX267" s="234"/>
      <c r="AY267" s="234"/>
      <c r="AZ267" s="234"/>
      <c r="BA267" s="234"/>
      <c r="BB267" s="234"/>
      <c r="BC267" s="234"/>
      <c r="BD267" s="234"/>
      <c r="BE267" s="233"/>
      <c r="BF267" s="235"/>
      <c r="BG267" s="234"/>
      <c r="BH267" s="234"/>
      <c r="BI267" s="234"/>
      <c r="BJ267" s="234"/>
      <c r="BK267" s="234"/>
      <c r="BL267" s="234"/>
      <c r="BM267" s="234"/>
      <c r="BN267" s="234"/>
      <c r="BO267" s="234"/>
      <c r="BP267" s="234"/>
      <c r="BQ267" s="233"/>
      <c r="BR267" s="235"/>
      <c r="BS267" s="234"/>
      <c r="BT267" s="234"/>
      <c r="BU267" s="234"/>
      <c r="BV267" s="234"/>
      <c r="BW267" s="234"/>
      <c r="BX267" s="234"/>
      <c r="BY267" s="234"/>
      <c r="BZ267" s="234"/>
      <c r="CA267" s="234"/>
      <c r="CB267" s="234"/>
      <c r="CC267" s="239">
        <f t="shared" si="248"/>
        <v>0</v>
      </c>
      <c r="CD267" s="41" t="s">
        <v>54</v>
      </c>
    </row>
    <row r="268" spans="1:86" ht="15">
      <c r="A268" s="179"/>
      <c r="B268" s="180" t="s">
        <v>510</v>
      </c>
      <c r="C268" s="181" t="s">
        <v>436</v>
      </c>
      <c r="D268" s="182" t="s">
        <v>92</v>
      </c>
      <c r="E268" s="334">
        <v>0</v>
      </c>
      <c r="F268" s="236"/>
      <c r="G268" s="178">
        <f t="shared" si="247"/>
        <v>0</v>
      </c>
      <c r="H268" s="232"/>
      <c r="I268" s="233"/>
      <c r="J268" s="232"/>
      <c r="K268" s="234"/>
      <c r="L268" s="234"/>
      <c r="M268" s="234"/>
      <c r="N268" s="234"/>
      <c r="O268" s="234"/>
      <c r="P268" s="234"/>
      <c r="Q268" s="234"/>
      <c r="R268" s="234"/>
      <c r="S268" s="234"/>
      <c r="T268" s="234"/>
      <c r="U268" s="233">
        <f>G268/2.5</f>
        <v>0</v>
      </c>
      <c r="V268" s="232"/>
      <c r="W268" s="234"/>
      <c r="X268" s="234"/>
      <c r="Y268" s="234"/>
      <c r="Z268" s="234"/>
      <c r="AA268" s="234"/>
      <c r="AB268" s="234"/>
      <c r="AC268" s="234"/>
      <c r="AD268" s="234"/>
      <c r="AE268" s="234"/>
      <c r="AF268" s="234"/>
      <c r="AG268" s="233">
        <f>G268/2.5</f>
        <v>0</v>
      </c>
      <c r="AH268" s="235"/>
      <c r="AI268" s="234"/>
      <c r="AJ268" s="234"/>
      <c r="AK268" s="234"/>
      <c r="AL268" s="234"/>
      <c r="AM268" s="234">
        <f>G268-SUM(J268:AL268)</f>
        <v>0</v>
      </c>
      <c r="AN268" s="234"/>
      <c r="AO268" s="234"/>
      <c r="AP268" s="234"/>
      <c r="AQ268" s="234"/>
      <c r="AR268" s="234"/>
      <c r="AS268" s="233"/>
      <c r="AT268" s="235"/>
      <c r="AU268" s="234"/>
      <c r="AV268" s="234"/>
      <c r="AW268" s="234"/>
      <c r="AX268" s="234"/>
      <c r="AY268" s="234"/>
      <c r="AZ268" s="234"/>
      <c r="BA268" s="234"/>
      <c r="BB268" s="234"/>
      <c r="BC268" s="234"/>
      <c r="BD268" s="234"/>
      <c r="BE268" s="233"/>
      <c r="BF268" s="235"/>
      <c r="BG268" s="234"/>
      <c r="BH268" s="234"/>
      <c r="BI268" s="234"/>
      <c r="BJ268" s="234"/>
      <c r="BK268" s="234"/>
      <c r="BL268" s="234"/>
      <c r="BM268" s="234"/>
      <c r="BN268" s="234"/>
      <c r="BO268" s="234"/>
      <c r="BP268" s="234"/>
      <c r="BQ268" s="233"/>
      <c r="BR268" s="235"/>
      <c r="BS268" s="234"/>
      <c r="BT268" s="234"/>
      <c r="BU268" s="234"/>
      <c r="BV268" s="234"/>
      <c r="BW268" s="234"/>
      <c r="BX268" s="234"/>
      <c r="BY268" s="234"/>
      <c r="BZ268" s="234"/>
      <c r="CA268" s="234"/>
      <c r="CB268" s="234"/>
      <c r="CC268" s="239">
        <f t="shared" si="248"/>
        <v>0</v>
      </c>
      <c r="CD268" s="41" t="s">
        <v>54</v>
      </c>
    </row>
    <row r="269" spans="1:86" ht="15">
      <c r="A269" s="179"/>
      <c r="B269" s="180" t="s">
        <v>511</v>
      </c>
      <c r="C269" s="181" t="s">
        <v>434</v>
      </c>
      <c r="D269" s="182" t="s">
        <v>92</v>
      </c>
      <c r="E269" s="334">
        <v>0</v>
      </c>
      <c r="F269" s="236"/>
      <c r="G269" s="178">
        <f t="shared" si="247"/>
        <v>0</v>
      </c>
      <c r="H269" s="232"/>
      <c r="I269" s="233"/>
      <c r="J269" s="232"/>
      <c r="K269" s="234"/>
      <c r="L269" s="234"/>
      <c r="M269" s="234"/>
      <c r="N269" s="234"/>
      <c r="O269" s="234"/>
      <c r="P269" s="234"/>
      <c r="Q269" s="234"/>
      <c r="R269" s="234"/>
      <c r="S269" s="234"/>
      <c r="T269" s="234"/>
      <c r="U269" s="233">
        <f>G269/2.5</f>
        <v>0</v>
      </c>
      <c r="V269" s="232"/>
      <c r="W269" s="234"/>
      <c r="X269" s="234"/>
      <c r="Y269" s="234"/>
      <c r="Z269" s="234"/>
      <c r="AA269" s="234"/>
      <c r="AB269" s="234"/>
      <c r="AC269" s="234"/>
      <c r="AD269" s="234"/>
      <c r="AE269" s="234"/>
      <c r="AF269" s="234"/>
      <c r="AG269" s="233">
        <f>G269/2.5</f>
        <v>0</v>
      </c>
      <c r="AH269" s="235"/>
      <c r="AI269" s="234"/>
      <c r="AJ269" s="234"/>
      <c r="AK269" s="234"/>
      <c r="AL269" s="234"/>
      <c r="AM269" s="234">
        <f>G269-SUM(J269:AL269)</f>
        <v>0</v>
      </c>
      <c r="AN269" s="234"/>
      <c r="AO269" s="234"/>
      <c r="AP269" s="234"/>
      <c r="AQ269" s="234"/>
      <c r="AR269" s="234"/>
      <c r="AS269" s="233"/>
      <c r="AT269" s="235"/>
      <c r="AU269" s="234"/>
      <c r="AV269" s="234"/>
      <c r="AW269" s="234"/>
      <c r="AX269" s="234"/>
      <c r="AY269" s="234"/>
      <c r="AZ269" s="234"/>
      <c r="BA269" s="234"/>
      <c r="BB269" s="234"/>
      <c r="BC269" s="234"/>
      <c r="BD269" s="234"/>
      <c r="BE269" s="233"/>
      <c r="BF269" s="235"/>
      <c r="BG269" s="234"/>
      <c r="BH269" s="234"/>
      <c r="BI269" s="234"/>
      <c r="BJ269" s="234"/>
      <c r="BK269" s="234"/>
      <c r="BL269" s="234"/>
      <c r="BM269" s="234"/>
      <c r="BN269" s="234"/>
      <c r="BO269" s="234"/>
      <c r="BP269" s="234"/>
      <c r="BQ269" s="233"/>
      <c r="BR269" s="235"/>
      <c r="BS269" s="234"/>
      <c r="BT269" s="234"/>
      <c r="BU269" s="234"/>
      <c r="BV269" s="234"/>
      <c r="BW269" s="234"/>
      <c r="BX269" s="234"/>
      <c r="BY269" s="234"/>
      <c r="BZ269" s="234"/>
      <c r="CA269" s="234"/>
      <c r="CB269" s="234"/>
      <c r="CC269" s="239">
        <f t="shared" si="248"/>
        <v>0</v>
      </c>
      <c r="CD269" s="41" t="s">
        <v>54</v>
      </c>
    </row>
    <row r="270" spans="1:86" ht="15">
      <c r="A270" s="179"/>
      <c r="B270" s="180" t="s">
        <v>512</v>
      </c>
      <c r="C270" s="181" t="s">
        <v>513</v>
      </c>
      <c r="D270" s="182" t="s">
        <v>92</v>
      </c>
      <c r="E270" s="334">
        <v>0</v>
      </c>
      <c r="F270" s="236"/>
      <c r="G270" s="178">
        <f t="shared" si="247"/>
        <v>0</v>
      </c>
      <c r="H270" s="232"/>
      <c r="I270" s="233"/>
      <c r="J270" s="232"/>
      <c r="K270" s="234"/>
      <c r="L270" s="234"/>
      <c r="M270" s="234"/>
      <c r="N270" s="234"/>
      <c r="O270" s="234"/>
      <c r="P270" s="234"/>
      <c r="Q270" s="234"/>
      <c r="R270" s="234"/>
      <c r="S270" s="234"/>
      <c r="T270" s="234"/>
      <c r="U270" s="233">
        <f>G270/2.5</f>
        <v>0</v>
      </c>
      <c r="V270" s="232"/>
      <c r="W270" s="234"/>
      <c r="X270" s="234"/>
      <c r="Y270" s="234"/>
      <c r="Z270" s="234"/>
      <c r="AA270" s="234"/>
      <c r="AB270" s="234"/>
      <c r="AC270" s="234"/>
      <c r="AD270" s="234"/>
      <c r="AE270" s="234"/>
      <c r="AF270" s="234"/>
      <c r="AG270" s="233">
        <f>G270/2.5</f>
        <v>0</v>
      </c>
      <c r="AH270" s="235"/>
      <c r="AI270" s="234"/>
      <c r="AJ270" s="234"/>
      <c r="AK270" s="234"/>
      <c r="AL270" s="234"/>
      <c r="AM270" s="234">
        <f>G270-SUM(J270:AL270)</f>
        <v>0</v>
      </c>
      <c r="AN270" s="234"/>
      <c r="AO270" s="234"/>
      <c r="AP270" s="234"/>
      <c r="AQ270" s="234"/>
      <c r="AR270" s="234"/>
      <c r="AS270" s="233"/>
      <c r="AT270" s="235"/>
      <c r="AU270" s="234"/>
      <c r="AV270" s="234"/>
      <c r="AW270" s="234"/>
      <c r="AX270" s="234"/>
      <c r="AY270" s="234"/>
      <c r="AZ270" s="234"/>
      <c r="BA270" s="234"/>
      <c r="BB270" s="234"/>
      <c r="BC270" s="234"/>
      <c r="BD270" s="234"/>
      <c r="BE270" s="233"/>
      <c r="BF270" s="235"/>
      <c r="BG270" s="234"/>
      <c r="BH270" s="234"/>
      <c r="BI270" s="234"/>
      <c r="BJ270" s="234"/>
      <c r="BK270" s="234"/>
      <c r="BL270" s="234"/>
      <c r="BM270" s="234"/>
      <c r="BN270" s="234"/>
      <c r="BO270" s="234"/>
      <c r="BP270" s="234"/>
      <c r="BQ270" s="233"/>
      <c r="BR270" s="235"/>
      <c r="BS270" s="234"/>
      <c r="BT270" s="234"/>
      <c r="BU270" s="234"/>
      <c r="BV270" s="234"/>
      <c r="BW270" s="234"/>
      <c r="BX270" s="234"/>
      <c r="BY270" s="234"/>
      <c r="BZ270" s="234"/>
      <c r="CA270" s="234"/>
      <c r="CB270" s="234"/>
      <c r="CC270" s="239">
        <f t="shared" si="248"/>
        <v>0</v>
      </c>
      <c r="CD270" s="41" t="s">
        <v>54</v>
      </c>
    </row>
    <row r="271" spans="1:86" ht="30">
      <c r="A271" s="179"/>
      <c r="B271" s="180" t="s">
        <v>514</v>
      </c>
      <c r="C271" s="181" t="s">
        <v>515</v>
      </c>
      <c r="D271" s="193" t="s">
        <v>243</v>
      </c>
      <c r="E271" s="334">
        <v>0</v>
      </c>
      <c r="F271" s="236"/>
      <c r="G271" s="178">
        <f t="shared" si="247"/>
        <v>0</v>
      </c>
      <c r="H271" s="232"/>
      <c r="I271" s="233"/>
      <c r="J271" s="232"/>
      <c r="K271" s="234"/>
      <c r="L271" s="234"/>
      <c r="M271" s="234"/>
      <c r="N271" s="234"/>
      <c r="O271" s="234"/>
      <c r="P271" s="234"/>
      <c r="Q271" s="234"/>
      <c r="R271" s="234"/>
      <c r="S271" s="234"/>
      <c r="T271" s="234"/>
      <c r="U271" s="233"/>
      <c r="V271" s="232"/>
      <c r="W271" s="234"/>
      <c r="X271" s="234"/>
      <c r="Y271" s="234"/>
      <c r="Z271" s="234"/>
      <c r="AA271" s="234"/>
      <c r="AB271" s="234"/>
      <c r="AC271" s="234"/>
      <c r="AD271" s="234"/>
      <c r="AE271" s="234"/>
      <c r="AF271" s="234"/>
      <c r="AG271" s="233"/>
      <c r="AH271" s="235"/>
      <c r="AI271" s="234"/>
      <c r="AJ271" s="234"/>
      <c r="AK271" s="234"/>
      <c r="AL271" s="234"/>
      <c r="AM271" s="234"/>
      <c r="AN271" s="234"/>
      <c r="AO271" s="234"/>
      <c r="AP271" s="234"/>
      <c r="AQ271" s="234"/>
      <c r="AR271" s="234"/>
      <c r="AS271" s="233"/>
      <c r="AT271" s="235"/>
      <c r="AU271" s="234"/>
      <c r="AV271" s="234"/>
      <c r="AW271" s="234"/>
      <c r="AX271" s="234"/>
      <c r="AY271" s="234"/>
      <c r="AZ271" s="234"/>
      <c r="BA271" s="234"/>
      <c r="BB271" s="234"/>
      <c r="BC271" s="234"/>
      <c r="BD271" s="234"/>
      <c r="BE271" s="233"/>
      <c r="BF271" s="235"/>
      <c r="BG271" s="234"/>
      <c r="BH271" s="234"/>
      <c r="BI271" s="234"/>
      <c r="BJ271" s="234"/>
      <c r="BK271" s="234"/>
      <c r="BL271" s="234"/>
      <c r="BM271" s="234"/>
      <c r="BN271" s="234"/>
      <c r="BO271" s="234"/>
      <c r="BP271" s="234"/>
      <c r="BQ271" s="233"/>
      <c r="BR271" s="235"/>
      <c r="BS271" s="234"/>
      <c r="BT271" s="234"/>
      <c r="BU271" s="234"/>
      <c r="BV271" s="234"/>
      <c r="BW271" s="234"/>
      <c r="BX271" s="234"/>
      <c r="BY271" s="234"/>
      <c r="BZ271" s="234"/>
      <c r="CA271" s="234"/>
      <c r="CB271" s="234"/>
      <c r="CC271" s="239">
        <f t="shared" si="248"/>
        <v>0</v>
      </c>
      <c r="CD271" s="41" t="s">
        <v>54</v>
      </c>
    </row>
    <row r="272" spans="1:86" ht="15">
      <c r="A272" s="265"/>
      <c r="B272" s="180" t="s">
        <v>516</v>
      </c>
      <c r="C272" s="181" t="s">
        <v>517</v>
      </c>
      <c r="D272" s="193" t="s">
        <v>243</v>
      </c>
      <c r="E272" s="334">
        <v>0</v>
      </c>
      <c r="F272" s="236"/>
      <c r="G272" s="178">
        <f t="shared" si="247"/>
        <v>0</v>
      </c>
      <c r="H272" s="232"/>
      <c r="I272" s="233"/>
      <c r="J272" s="232"/>
      <c r="K272" s="234"/>
      <c r="L272" s="234"/>
      <c r="M272" s="234"/>
      <c r="N272" s="234"/>
      <c r="O272" s="234"/>
      <c r="P272" s="234"/>
      <c r="Q272" s="234"/>
      <c r="R272" s="234"/>
      <c r="S272" s="234"/>
      <c r="T272" s="234"/>
      <c r="U272" s="233"/>
      <c r="V272" s="232"/>
      <c r="W272" s="234"/>
      <c r="X272" s="234"/>
      <c r="Y272" s="234"/>
      <c r="Z272" s="234"/>
      <c r="AA272" s="234"/>
      <c r="AB272" s="234"/>
      <c r="AC272" s="234"/>
      <c r="AD272" s="234"/>
      <c r="AE272" s="234"/>
      <c r="AF272" s="234"/>
      <c r="AG272" s="233"/>
      <c r="AH272" s="235"/>
      <c r="AI272" s="234"/>
      <c r="AJ272" s="234"/>
      <c r="AK272" s="234"/>
      <c r="AL272" s="234"/>
      <c r="AM272" s="234"/>
      <c r="AN272" s="234"/>
      <c r="AO272" s="234"/>
      <c r="AP272" s="234"/>
      <c r="AQ272" s="234"/>
      <c r="AR272" s="234"/>
      <c r="AS272" s="233"/>
      <c r="AT272" s="235"/>
      <c r="AU272" s="234"/>
      <c r="AV272" s="234"/>
      <c r="AW272" s="234"/>
      <c r="AX272" s="234"/>
      <c r="AY272" s="234"/>
      <c r="AZ272" s="234"/>
      <c r="BA272" s="234"/>
      <c r="BB272" s="234"/>
      <c r="BC272" s="234"/>
      <c r="BD272" s="234"/>
      <c r="BE272" s="233"/>
      <c r="BF272" s="235"/>
      <c r="BG272" s="234"/>
      <c r="BH272" s="234"/>
      <c r="BI272" s="234"/>
      <c r="BJ272" s="234"/>
      <c r="BK272" s="234"/>
      <c r="BL272" s="234"/>
      <c r="BM272" s="234"/>
      <c r="BN272" s="234"/>
      <c r="BO272" s="234"/>
      <c r="BP272" s="234"/>
      <c r="BQ272" s="233"/>
      <c r="BR272" s="235"/>
      <c r="BS272" s="234"/>
      <c r="BT272" s="234"/>
      <c r="BU272" s="234"/>
      <c r="BV272" s="234"/>
      <c r="BW272" s="234"/>
      <c r="BX272" s="234"/>
      <c r="BY272" s="234"/>
      <c r="BZ272" s="234"/>
      <c r="CA272" s="234"/>
      <c r="CB272" s="234"/>
      <c r="CC272" s="239">
        <f t="shared" si="248"/>
        <v>0</v>
      </c>
      <c r="CD272" s="41" t="s">
        <v>54</v>
      </c>
    </row>
    <row r="273" spans="1:82" ht="15">
      <c r="A273" s="41"/>
      <c r="B273" s="180" t="s">
        <v>518</v>
      </c>
      <c r="C273" s="181" t="s">
        <v>519</v>
      </c>
      <c r="D273" s="193" t="s">
        <v>243</v>
      </c>
      <c r="E273" s="334">
        <v>0</v>
      </c>
      <c r="F273" s="236"/>
      <c r="G273" s="178">
        <f t="shared" si="247"/>
        <v>0</v>
      </c>
      <c r="H273" s="232"/>
      <c r="I273" s="233"/>
      <c r="J273" s="232"/>
      <c r="K273" s="234"/>
      <c r="L273" s="234"/>
      <c r="M273" s="234"/>
      <c r="N273" s="234"/>
      <c r="O273" s="234"/>
      <c r="P273" s="234"/>
      <c r="Q273" s="234"/>
      <c r="R273" s="234"/>
      <c r="S273" s="234"/>
      <c r="T273" s="234"/>
      <c r="U273" s="233"/>
      <c r="V273" s="232"/>
      <c r="W273" s="234"/>
      <c r="X273" s="234"/>
      <c r="Y273" s="234"/>
      <c r="Z273" s="234"/>
      <c r="AA273" s="234"/>
      <c r="AB273" s="234"/>
      <c r="AC273" s="234"/>
      <c r="AD273" s="234"/>
      <c r="AE273" s="234"/>
      <c r="AF273" s="234"/>
      <c r="AG273" s="233"/>
      <c r="AH273" s="235"/>
      <c r="AI273" s="234"/>
      <c r="AJ273" s="234"/>
      <c r="AK273" s="234"/>
      <c r="AL273" s="234"/>
      <c r="AM273" s="234"/>
      <c r="AN273" s="234"/>
      <c r="AO273" s="234"/>
      <c r="AP273" s="234"/>
      <c r="AQ273" s="234"/>
      <c r="AR273" s="234"/>
      <c r="AS273" s="233"/>
      <c r="AT273" s="235"/>
      <c r="AU273" s="234"/>
      <c r="AV273" s="234"/>
      <c r="AW273" s="234"/>
      <c r="AX273" s="234"/>
      <c r="AY273" s="234"/>
      <c r="AZ273" s="234"/>
      <c r="BA273" s="234"/>
      <c r="BB273" s="234"/>
      <c r="BC273" s="234"/>
      <c r="BD273" s="234"/>
      <c r="BE273" s="233"/>
      <c r="BF273" s="235"/>
      <c r="BG273" s="234"/>
      <c r="BH273" s="234"/>
      <c r="BI273" s="234"/>
      <c r="BJ273" s="234"/>
      <c r="BK273" s="234"/>
      <c r="BL273" s="234"/>
      <c r="BM273" s="234"/>
      <c r="BN273" s="234"/>
      <c r="BO273" s="234"/>
      <c r="BP273" s="234"/>
      <c r="BQ273" s="233"/>
      <c r="BR273" s="235"/>
      <c r="BS273" s="234"/>
      <c r="BT273" s="234"/>
      <c r="BU273" s="234"/>
      <c r="BV273" s="234"/>
      <c r="BW273" s="234"/>
      <c r="BX273" s="234"/>
      <c r="BY273" s="234"/>
      <c r="BZ273" s="234"/>
      <c r="CA273" s="234"/>
      <c r="CB273" s="234"/>
      <c r="CC273" s="239">
        <f t="shared" si="248"/>
        <v>0</v>
      </c>
      <c r="CD273" s="41" t="s">
        <v>54</v>
      </c>
    </row>
    <row r="274" spans="1:82" ht="30">
      <c r="A274" s="152"/>
      <c r="B274" s="191" t="s">
        <v>520</v>
      </c>
      <c r="C274" s="192" t="s">
        <v>521</v>
      </c>
      <c r="D274" s="193" t="s">
        <v>243</v>
      </c>
      <c r="E274" s="334">
        <v>0</v>
      </c>
      <c r="F274" s="236"/>
      <c r="G274" s="178">
        <f t="shared" si="247"/>
        <v>0</v>
      </c>
      <c r="H274" s="232"/>
      <c r="I274" s="233"/>
      <c r="J274" s="232"/>
      <c r="K274" s="234"/>
      <c r="L274" s="234"/>
      <c r="M274" s="234"/>
      <c r="N274" s="234"/>
      <c r="O274" s="234"/>
      <c r="P274" s="234"/>
      <c r="Q274" s="234"/>
      <c r="R274" s="234"/>
      <c r="S274" s="234"/>
      <c r="T274" s="234"/>
      <c r="U274" s="233"/>
      <c r="V274" s="232"/>
      <c r="W274" s="234"/>
      <c r="X274" s="234"/>
      <c r="Y274" s="234"/>
      <c r="Z274" s="234"/>
      <c r="AA274" s="234"/>
      <c r="AB274" s="234"/>
      <c r="AC274" s="234"/>
      <c r="AD274" s="234"/>
      <c r="AE274" s="234"/>
      <c r="AF274" s="234"/>
      <c r="AG274" s="233"/>
      <c r="AH274" s="235"/>
      <c r="AI274" s="234"/>
      <c r="AJ274" s="234"/>
      <c r="AK274" s="234"/>
      <c r="AL274" s="234"/>
      <c r="AM274" s="234"/>
      <c r="AN274" s="234"/>
      <c r="AO274" s="234"/>
      <c r="AP274" s="234"/>
      <c r="AQ274" s="234"/>
      <c r="AR274" s="234"/>
      <c r="AS274" s="233"/>
      <c r="AT274" s="235"/>
      <c r="AU274" s="234"/>
      <c r="AV274" s="234"/>
      <c r="AW274" s="234"/>
      <c r="AX274" s="234"/>
      <c r="AY274" s="234"/>
      <c r="AZ274" s="234"/>
      <c r="BA274" s="234"/>
      <c r="BB274" s="234"/>
      <c r="BC274" s="234"/>
      <c r="BD274" s="234"/>
      <c r="BE274" s="233"/>
      <c r="BF274" s="235"/>
      <c r="BG274" s="234"/>
      <c r="BH274" s="234"/>
      <c r="BI274" s="234"/>
      <c r="BJ274" s="234"/>
      <c r="BK274" s="234"/>
      <c r="BL274" s="234"/>
      <c r="BM274" s="234"/>
      <c r="BN274" s="234"/>
      <c r="BO274" s="234"/>
      <c r="BP274" s="234"/>
      <c r="BQ274" s="233"/>
      <c r="BR274" s="235"/>
      <c r="BS274" s="234"/>
      <c r="BT274" s="234"/>
      <c r="BU274" s="234"/>
      <c r="BV274" s="234"/>
      <c r="BW274" s="234"/>
      <c r="BX274" s="234"/>
      <c r="BY274" s="234"/>
      <c r="BZ274" s="234"/>
      <c r="CA274" s="234"/>
      <c r="CB274" s="234"/>
      <c r="CC274" s="239">
        <f t="shared" si="248"/>
        <v>0</v>
      </c>
      <c r="CD274" s="41" t="s">
        <v>54</v>
      </c>
    </row>
    <row r="275" spans="1:82" ht="30">
      <c r="A275" s="41"/>
      <c r="B275" s="191" t="s">
        <v>522</v>
      </c>
      <c r="C275" s="192" t="s">
        <v>523</v>
      </c>
      <c r="D275" s="193" t="s">
        <v>243</v>
      </c>
      <c r="E275" s="334">
        <v>0</v>
      </c>
      <c r="F275" s="236"/>
      <c r="G275" s="178">
        <f t="shared" si="247"/>
        <v>0</v>
      </c>
      <c r="H275" s="232"/>
      <c r="I275" s="233"/>
      <c r="J275" s="232"/>
      <c r="K275" s="234"/>
      <c r="L275" s="234"/>
      <c r="M275" s="234"/>
      <c r="N275" s="234"/>
      <c r="O275" s="234"/>
      <c r="P275" s="234"/>
      <c r="Q275" s="234"/>
      <c r="R275" s="234"/>
      <c r="S275" s="234"/>
      <c r="T275" s="234"/>
      <c r="U275" s="233"/>
      <c r="V275" s="232"/>
      <c r="W275" s="234"/>
      <c r="X275" s="234"/>
      <c r="Y275" s="234"/>
      <c r="Z275" s="234"/>
      <c r="AA275" s="234"/>
      <c r="AB275" s="234"/>
      <c r="AC275" s="234"/>
      <c r="AD275" s="234"/>
      <c r="AE275" s="234"/>
      <c r="AF275" s="234"/>
      <c r="AG275" s="233"/>
      <c r="AH275" s="235"/>
      <c r="AI275" s="234"/>
      <c r="AJ275" s="234"/>
      <c r="AK275" s="234"/>
      <c r="AL275" s="234"/>
      <c r="AM275" s="234"/>
      <c r="AN275" s="234"/>
      <c r="AO275" s="234"/>
      <c r="AP275" s="234"/>
      <c r="AQ275" s="234"/>
      <c r="AR275" s="234"/>
      <c r="AS275" s="233"/>
      <c r="AT275" s="235"/>
      <c r="AU275" s="234"/>
      <c r="AV275" s="234"/>
      <c r="AW275" s="234"/>
      <c r="AX275" s="234"/>
      <c r="AY275" s="234"/>
      <c r="AZ275" s="234"/>
      <c r="BA275" s="234"/>
      <c r="BB275" s="234"/>
      <c r="BC275" s="234"/>
      <c r="BD275" s="234"/>
      <c r="BE275" s="233"/>
      <c r="BF275" s="235"/>
      <c r="BG275" s="234"/>
      <c r="BH275" s="234"/>
      <c r="BI275" s="234"/>
      <c r="BJ275" s="234"/>
      <c r="BK275" s="234"/>
      <c r="BL275" s="234"/>
      <c r="BM275" s="234"/>
      <c r="BN275" s="234"/>
      <c r="BO275" s="234"/>
      <c r="BP275" s="234"/>
      <c r="BQ275" s="233"/>
      <c r="BR275" s="235"/>
      <c r="BS275" s="234"/>
      <c r="BT275" s="234"/>
      <c r="BU275" s="234"/>
      <c r="BV275" s="234"/>
      <c r="BW275" s="234"/>
      <c r="BX275" s="234"/>
      <c r="BY275" s="234"/>
      <c r="BZ275" s="234"/>
      <c r="CA275" s="234"/>
      <c r="CB275" s="234"/>
      <c r="CC275" s="239">
        <f t="shared" si="248"/>
        <v>0</v>
      </c>
      <c r="CD275" s="41" t="s">
        <v>54</v>
      </c>
    </row>
    <row r="276" spans="1:82" ht="15">
      <c r="A276" s="152"/>
      <c r="B276" s="191" t="s">
        <v>524</v>
      </c>
      <c r="C276" s="192" t="s">
        <v>525</v>
      </c>
      <c r="D276" s="194" t="s">
        <v>92</v>
      </c>
      <c r="E276" s="334">
        <v>0</v>
      </c>
      <c r="F276" s="236"/>
      <c r="G276" s="178">
        <f t="shared" si="247"/>
        <v>0</v>
      </c>
      <c r="H276" s="232"/>
      <c r="I276" s="233"/>
      <c r="J276" s="232"/>
      <c r="K276" s="234"/>
      <c r="L276" s="234"/>
      <c r="M276" s="234"/>
      <c r="N276" s="234"/>
      <c r="O276" s="234"/>
      <c r="P276" s="234"/>
      <c r="Q276" s="234"/>
      <c r="R276" s="234"/>
      <c r="S276" s="234"/>
      <c r="T276" s="234"/>
      <c r="U276" s="233">
        <f>G276/2.5</f>
        <v>0</v>
      </c>
      <c r="V276" s="232"/>
      <c r="W276" s="234"/>
      <c r="X276" s="234"/>
      <c r="Y276" s="234"/>
      <c r="Z276" s="234"/>
      <c r="AA276" s="234"/>
      <c r="AB276" s="234"/>
      <c r="AC276" s="234"/>
      <c r="AD276" s="234"/>
      <c r="AE276" s="234"/>
      <c r="AF276" s="234"/>
      <c r="AG276" s="233">
        <f>G276/2.5</f>
        <v>0</v>
      </c>
      <c r="AH276" s="235"/>
      <c r="AI276" s="234"/>
      <c r="AJ276" s="234"/>
      <c r="AK276" s="234"/>
      <c r="AL276" s="234"/>
      <c r="AM276" s="234">
        <f>G276-SUM(J276:AL276)</f>
        <v>0</v>
      </c>
      <c r="AN276" s="234"/>
      <c r="AO276" s="234"/>
      <c r="AP276" s="234"/>
      <c r="AQ276" s="234"/>
      <c r="AR276" s="234"/>
      <c r="AS276" s="233"/>
      <c r="AT276" s="235"/>
      <c r="AU276" s="234"/>
      <c r="AV276" s="234"/>
      <c r="AW276" s="234"/>
      <c r="AX276" s="234"/>
      <c r="AY276" s="234"/>
      <c r="AZ276" s="234"/>
      <c r="BA276" s="234"/>
      <c r="BB276" s="234"/>
      <c r="BC276" s="234"/>
      <c r="BD276" s="234"/>
      <c r="BE276" s="233"/>
      <c r="BF276" s="235"/>
      <c r="BG276" s="234"/>
      <c r="BH276" s="234"/>
      <c r="BI276" s="234"/>
      <c r="BJ276" s="234"/>
      <c r="BK276" s="234"/>
      <c r="BL276" s="234"/>
      <c r="BM276" s="234"/>
      <c r="BN276" s="234"/>
      <c r="BO276" s="234"/>
      <c r="BP276" s="234"/>
      <c r="BQ276" s="233"/>
      <c r="BR276" s="235"/>
      <c r="BS276" s="234"/>
      <c r="BT276" s="234"/>
      <c r="BU276" s="234"/>
      <c r="BV276" s="234"/>
      <c r="BW276" s="234"/>
      <c r="BX276" s="234"/>
      <c r="BY276" s="234"/>
      <c r="BZ276" s="234"/>
      <c r="CA276" s="234"/>
      <c r="CB276" s="234"/>
      <c r="CC276" s="239">
        <f t="shared" si="248"/>
        <v>0</v>
      </c>
      <c r="CD276" s="41" t="s">
        <v>54</v>
      </c>
    </row>
    <row r="277" spans="1:82" ht="15">
      <c r="A277" s="152"/>
      <c r="B277" s="195" t="s">
        <v>526</v>
      </c>
      <c r="C277" s="192" t="s">
        <v>527</v>
      </c>
      <c r="D277" s="194" t="s">
        <v>92</v>
      </c>
      <c r="E277" s="334">
        <v>0</v>
      </c>
      <c r="F277" s="236"/>
      <c r="G277" s="178">
        <f t="shared" si="247"/>
        <v>0</v>
      </c>
      <c r="H277" s="244"/>
      <c r="I277" s="245"/>
      <c r="J277" s="244"/>
      <c r="K277" s="246"/>
      <c r="L277" s="246"/>
      <c r="M277" s="246"/>
      <c r="N277" s="246"/>
      <c r="O277" s="246"/>
      <c r="P277" s="246"/>
      <c r="Q277" s="246"/>
      <c r="R277" s="246"/>
      <c r="S277" s="246"/>
      <c r="T277" s="246"/>
      <c r="U277" s="245">
        <f>G277/2.5</f>
        <v>0</v>
      </c>
      <c r="V277" s="244"/>
      <c r="W277" s="246"/>
      <c r="X277" s="246"/>
      <c r="Y277" s="246"/>
      <c r="Z277" s="246"/>
      <c r="AA277" s="246"/>
      <c r="AB277" s="246"/>
      <c r="AC277" s="246"/>
      <c r="AD277" s="246"/>
      <c r="AE277" s="246"/>
      <c r="AF277" s="246"/>
      <c r="AG277" s="245">
        <f>G277/2.5</f>
        <v>0</v>
      </c>
      <c r="AH277" s="247"/>
      <c r="AI277" s="246"/>
      <c r="AJ277" s="246"/>
      <c r="AK277" s="246"/>
      <c r="AL277" s="246"/>
      <c r="AM277" s="246">
        <f>G277-SUM(J277:AL277)</f>
        <v>0</v>
      </c>
      <c r="AN277" s="246"/>
      <c r="AO277" s="246"/>
      <c r="AP277" s="246"/>
      <c r="AQ277" s="246"/>
      <c r="AR277" s="246"/>
      <c r="AS277" s="245"/>
      <c r="AT277" s="247"/>
      <c r="AU277" s="246"/>
      <c r="AV277" s="246"/>
      <c r="AW277" s="246"/>
      <c r="AX277" s="246"/>
      <c r="AY277" s="246"/>
      <c r="AZ277" s="246"/>
      <c r="BA277" s="246"/>
      <c r="BB277" s="246"/>
      <c r="BC277" s="246"/>
      <c r="BD277" s="246"/>
      <c r="BE277" s="245"/>
      <c r="BF277" s="247"/>
      <c r="BG277" s="246"/>
      <c r="BH277" s="246"/>
      <c r="BI277" s="246"/>
      <c r="BJ277" s="246"/>
      <c r="BK277" s="246"/>
      <c r="BL277" s="246"/>
      <c r="BM277" s="246"/>
      <c r="BN277" s="246"/>
      <c r="BO277" s="246"/>
      <c r="BP277" s="246"/>
      <c r="BQ277" s="245"/>
      <c r="BR277" s="247"/>
      <c r="BS277" s="246"/>
      <c r="BT277" s="246"/>
      <c r="BU277" s="246"/>
      <c r="BV277" s="246"/>
      <c r="BW277" s="246"/>
      <c r="BX277" s="246"/>
      <c r="BY277" s="246"/>
      <c r="BZ277" s="246"/>
      <c r="CA277" s="246"/>
      <c r="CB277" s="246"/>
      <c r="CC277" s="239">
        <f t="shared" si="248"/>
        <v>0</v>
      </c>
      <c r="CD277" s="41" t="s">
        <v>54</v>
      </c>
    </row>
    <row r="278" spans="1:82" ht="15">
      <c r="A278" s="152"/>
      <c r="B278" s="123" t="s">
        <v>528</v>
      </c>
      <c r="C278" s="124" t="s">
        <v>529</v>
      </c>
      <c r="D278" s="125"/>
      <c r="E278" s="155"/>
      <c r="F278" s="260"/>
      <c r="G278" s="126">
        <f>SUM(G280:G427)</f>
        <v>0</v>
      </c>
      <c r="H278" s="127">
        <f>SUM(H280:H427)</f>
        <v>0</v>
      </c>
      <c r="I278" s="128">
        <f t="shared" ref="I278:BT278" si="249">SUM(I280:I427)</f>
        <v>0</v>
      </c>
      <c r="J278" s="127">
        <f t="shared" si="249"/>
        <v>0</v>
      </c>
      <c r="K278" s="129">
        <f t="shared" si="249"/>
        <v>0</v>
      </c>
      <c r="L278" s="129">
        <f t="shared" si="249"/>
        <v>0</v>
      </c>
      <c r="M278" s="129">
        <f t="shared" si="249"/>
        <v>0</v>
      </c>
      <c r="N278" s="129">
        <f t="shared" si="249"/>
        <v>0</v>
      </c>
      <c r="O278" s="129">
        <f t="shared" si="249"/>
        <v>0</v>
      </c>
      <c r="P278" s="129">
        <f t="shared" si="249"/>
        <v>0</v>
      </c>
      <c r="Q278" s="129">
        <f t="shared" si="249"/>
        <v>0</v>
      </c>
      <c r="R278" s="129">
        <f t="shared" si="249"/>
        <v>0</v>
      </c>
      <c r="S278" s="129">
        <f t="shared" si="249"/>
        <v>0</v>
      </c>
      <c r="T278" s="129">
        <f t="shared" si="249"/>
        <v>0</v>
      </c>
      <c r="U278" s="128">
        <f t="shared" si="249"/>
        <v>0</v>
      </c>
      <c r="V278" s="127">
        <f t="shared" si="249"/>
        <v>0</v>
      </c>
      <c r="W278" s="129">
        <f t="shared" si="249"/>
        <v>0</v>
      </c>
      <c r="X278" s="129">
        <f t="shared" si="249"/>
        <v>0</v>
      </c>
      <c r="Y278" s="129">
        <f t="shared" si="249"/>
        <v>0</v>
      </c>
      <c r="Z278" s="129">
        <f t="shared" si="249"/>
        <v>0</v>
      </c>
      <c r="AA278" s="129">
        <f t="shared" si="249"/>
        <v>0</v>
      </c>
      <c r="AB278" s="129">
        <f t="shared" si="249"/>
        <v>0</v>
      </c>
      <c r="AC278" s="129">
        <f t="shared" si="249"/>
        <v>0</v>
      </c>
      <c r="AD278" s="129">
        <f t="shared" si="249"/>
        <v>0</v>
      </c>
      <c r="AE278" s="129">
        <f t="shared" si="249"/>
        <v>0</v>
      </c>
      <c r="AF278" s="129">
        <f t="shared" si="249"/>
        <v>0</v>
      </c>
      <c r="AG278" s="128">
        <f t="shared" si="249"/>
        <v>0</v>
      </c>
      <c r="AH278" s="130">
        <f t="shared" si="249"/>
        <v>0</v>
      </c>
      <c r="AI278" s="129">
        <f t="shared" si="249"/>
        <v>0</v>
      </c>
      <c r="AJ278" s="129">
        <f t="shared" si="249"/>
        <v>0</v>
      </c>
      <c r="AK278" s="129">
        <f t="shared" si="249"/>
        <v>0</v>
      </c>
      <c r="AL278" s="129">
        <f t="shared" si="249"/>
        <v>0</v>
      </c>
      <c r="AM278" s="129">
        <f t="shared" si="249"/>
        <v>0</v>
      </c>
      <c r="AN278" s="129">
        <f t="shared" si="249"/>
        <v>0</v>
      </c>
      <c r="AO278" s="129">
        <f t="shared" si="249"/>
        <v>0</v>
      </c>
      <c r="AP278" s="129">
        <f t="shared" si="249"/>
        <v>0</v>
      </c>
      <c r="AQ278" s="129">
        <f t="shared" si="249"/>
        <v>0</v>
      </c>
      <c r="AR278" s="129">
        <f t="shared" si="249"/>
        <v>0</v>
      </c>
      <c r="AS278" s="128">
        <f t="shared" si="249"/>
        <v>0</v>
      </c>
      <c r="AT278" s="130">
        <f t="shared" si="249"/>
        <v>0</v>
      </c>
      <c r="AU278" s="129">
        <f t="shared" si="249"/>
        <v>0</v>
      </c>
      <c r="AV278" s="129">
        <f t="shared" si="249"/>
        <v>0</v>
      </c>
      <c r="AW278" s="129">
        <f t="shared" si="249"/>
        <v>0</v>
      </c>
      <c r="AX278" s="129">
        <f t="shared" si="249"/>
        <v>0</v>
      </c>
      <c r="AY278" s="129">
        <f t="shared" si="249"/>
        <v>0</v>
      </c>
      <c r="AZ278" s="129">
        <f t="shared" si="249"/>
        <v>0</v>
      </c>
      <c r="BA278" s="129">
        <f t="shared" si="249"/>
        <v>0</v>
      </c>
      <c r="BB278" s="129">
        <f t="shared" si="249"/>
        <v>0</v>
      </c>
      <c r="BC278" s="129">
        <f t="shared" si="249"/>
        <v>0</v>
      </c>
      <c r="BD278" s="129">
        <f t="shared" si="249"/>
        <v>0</v>
      </c>
      <c r="BE278" s="128">
        <f t="shared" si="249"/>
        <v>0</v>
      </c>
      <c r="BF278" s="130">
        <f t="shared" si="249"/>
        <v>0</v>
      </c>
      <c r="BG278" s="129">
        <f t="shared" si="249"/>
        <v>0</v>
      </c>
      <c r="BH278" s="129">
        <f t="shared" si="249"/>
        <v>0</v>
      </c>
      <c r="BI278" s="129">
        <f t="shared" si="249"/>
        <v>0</v>
      </c>
      <c r="BJ278" s="129">
        <f t="shared" si="249"/>
        <v>0</v>
      </c>
      <c r="BK278" s="129">
        <f t="shared" si="249"/>
        <v>0</v>
      </c>
      <c r="BL278" s="129">
        <f t="shared" si="249"/>
        <v>0</v>
      </c>
      <c r="BM278" s="129">
        <f t="shared" si="249"/>
        <v>0</v>
      </c>
      <c r="BN278" s="129">
        <f t="shared" si="249"/>
        <v>0</v>
      </c>
      <c r="BO278" s="129">
        <f t="shared" si="249"/>
        <v>0</v>
      </c>
      <c r="BP278" s="129">
        <f t="shared" si="249"/>
        <v>0</v>
      </c>
      <c r="BQ278" s="128">
        <f t="shared" si="249"/>
        <v>0</v>
      </c>
      <c r="BR278" s="130">
        <f t="shared" si="249"/>
        <v>0</v>
      </c>
      <c r="BS278" s="129">
        <f t="shared" si="249"/>
        <v>0</v>
      </c>
      <c r="BT278" s="129">
        <f t="shared" si="249"/>
        <v>0</v>
      </c>
      <c r="BU278" s="129">
        <f t="shared" ref="BU278:CC278" si="250">SUM(BU280:BU427)</f>
        <v>0</v>
      </c>
      <c r="BV278" s="129">
        <f t="shared" si="250"/>
        <v>0</v>
      </c>
      <c r="BW278" s="129">
        <f t="shared" si="250"/>
        <v>0</v>
      </c>
      <c r="BX278" s="129">
        <f t="shared" si="250"/>
        <v>0</v>
      </c>
      <c r="BY278" s="129">
        <f t="shared" si="250"/>
        <v>0</v>
      </c>
      <c r="BZ278" s="129">
        <f t="shared" si="250"/>
        <v>0</v>
      </c>
      <c r="CA278" s="129">
        <f t="shared" si="250"/>
        <v>0</v>
      </c>
      <c r="CB278" s="129">
        <f t="shared" si="250"/>
        <v>0</v>
      </c>
      <c r="CC278" s="128">
        <f t="shared" si="250"/>
        <v>0</v>
      </c>
      <c r="CD278" s="41" t="s">
        <v>54</v>
      </c>
    </row>
    <row r="279" spans="1:82" ht="15">
      <c r="A279" s="152"/>
      <c r="B279" s="290" t="s">
        <v>530</v>
      </c>
      <c r="C279" s="291" t="s">
        <v>938</v>
      </c>
      <c r="D279" s="292"/>
      <c r="E279" s="293"/>
      <c r="F279" s="299"/>
      <c r="G279" s="294"/>
      <c r="H279" s="295"/>
      <c r="I279" s="296"/>
      <c r="J279" s="295"/>
      <c r="K279" s="297"/>
      <c r="L279" s="297"/>
      <c r="M279" s="297"/>
      <c r="N279" s="297"/>
      <c r="O279" s="297"/>
      <c r="P279" s="297"/>
      <c r="Q279" s="297"/>
      <c r="R279" s="297"/>
      <c r="S279" s="297"/>
      <c r="T279" s="297"/>
      <c r="U279" s="296"/>
      <c r="V279" s="295"/>
      <c r="W279" s="297"/>
      <c r="X279" s="297"/>
      <c r="Y279" s="297"/>
      <c r="Z279" s="297"/>
      <c r="AA279" s="297"/>
      <c r="AB279" s="297"/>
      <c r="AC279" s="297"/>
      <c r="AD279" s="297"/>
      <c r="AE279" s="297"/>
      <c r="AF279" s="297"/>
      <c r="AG279" s="296"/>
      <c r="AH279" s="298"/>
      <c r="AI279" s="297"/>
      <c r="AJ279" s="297"/>
      <c r="AK279" s="297"/>
      <c r="AL279" s="297"/>
      <c r="AM279" s="297"/>
      <c r="AN279" s="297"/>
      <c r="AO279" s="297"/>
      <c r="AP279" s="297"/>
      <c r="AQ279" s="297"/>
      <c r="AR279" s="297"/>
      <c r="AS279" s="296"/>
      <c r="AT279" s="298"/>
      <c r="AU279" s="297"/>
      <c r="AV279" s="297"/>
      <c r="AW279" s="297"/>
      <c r="AX279" s="297"/>
      <c r="AY279" s="297"/>
      <c r="AZ279" s="297"/>
      <c r="BA279" s="297"/>
      <c r="BB279" s="297"/>
      <c r="BC279" s="297"/>
      <c r="BD279" s="297"/>
      <c r="BE279" s="296"/>
      <c r="BF279" s="298"/>
      <c r="BG279" s="297"/>
      <c r="BH279" s="297"/>
      <c r="BI279" s="297"/>
      <c r="BJ279" s="297"/>
      <c r="BK279" s="297"/>
      <c r="BL279" s="297"/>
      <c r="BM279" s="297"/>
      <c r="BN279" s="297"/>
      <c r="BO279" s="297"/>
      <c r="BP279" s="297"/>
      <c r="BQ279" s="296"/>
      <c r="BR279" s="298"/>
      <c r="BS279" s="297"/>
      <c r="BT279" s="297"/>
      <c r="BU279" s="297"/>
      <c r="BV279" s="297"/>
      <c r="BW279" s="297"/>
      <c r="BX279" s="297"/>
      <c r="BY279" s="297"/>
      <c r="BZ279" s="297"/>
      <c r="CA279" s="297"/>
      <c r="CB279" s="297"/>
      <c r="CC279" s="296"/>
      <c r="CD279" s="41"/>
    </row>
    <row r="280" spans="1:82" ht="15">
      <c r="A280" s="152"/>
      <c r="B280" s="75" t="s">
        <v>532</v>
      </c>
      <c r="C280" s="131" t="s">
        <v>533</v>
      </c>
      <c r="D280" s="132" t="s">
        <v>243</v>
      </c>
      <c r="E280" s="266">
        <v>2</v>
      </c>
      <c r="F280" s="289"/>
      <c r="G280" s="76">
        <f t="shared" ref="G280:G282" si="251">+E280*F280</f>
        <v>0</v>
      </c>
      <c r="H280" s="237"/>
      <c r="I280" s="239"/>
      <c r="J280" s="237"/>
      <c r="K280" s="238"/>
      <c r="L280" s="238"/>
      <c r="M280" s="238"/>
      <c r="N280" s="238"/>
      <c r="O280" s="238"/>
      <c r="P280" s="238"/>
      <c r="Q280" s="238"/>
      <c r="R280" s="238"/>
      <c r="S280" s="238"/>
      <c r="T280" s="238"/>
      <c r="U280" s="239">
        <f t="shared" ref="U280:U285" si="252">G280/6</f>
        <v>0</v>
      </c>
      <c r="V280" s="237"/>
      <c r="W280" s="238"/>
      <c r="X280" s="238"/>
      <c r="Y280" s="238"/>
      <c r="Z280" s="238"/>
      <c r="AA280" s="238"/>
      <c r="AB280" s="238"/>
      <c r="AC280" s="238"/>
      <c r="AD280" s="238"/>
      <c r="AE280" s="238"/>
      <c r="AF280" s="238"/>
      <c r="AG280" s="239">
        <f>G280/6</f>
        <v>0</v>
      </c>
      <c r="AH280" s="240"/>
      <c r="AI280" s="238"/>
      <c r="AJ280" s="238"/>
      <c r="AK280" s="238"/>
      <c r="AL280" s="238"/>
      <c r="AM280" s="238"/>
      <c r="AN280" s="238"/>
      <c r="AO280" s="238"/>
      <c r="AP280" s="238"/>
      <c r="AQ280" s="238"/>
      <c r="AR280" s="238"/>
      <c r="AS280" s="239">
        <f t="shared" ref="AS280:AS285" si="253">G280/6</f>
        <v>0</v>
      </c>
      <c r="AT280" s="240"/>
      <c r="AU280" s="238"/>
      <c r="AV280" s="238"/>
      <c r="AW280" s="238"/>
      <c r="AX280" s="238"/>
      <c r="AY280" s="238"/>
      <c r="AZ280" s="238"/>
      <c r="BA280" s="238"/>
      <c r="BB280" s="238"/>
      <c r="BC280" s="238"/>
      <c r="BD280" s="238"/>
      <c r="BE280" s="239">
        <f t="shared" ref="BE280:BE285" si="254">G280/6</f>
        <v>0</v>
      </c>
      <c r="BF280" s="240"/>
      <c r="BG280" s="238"/>
      <c r="BH280" s="238"/>
      <c r="BI280" s="238"/>
      <c r="BJ280" s="238"/>
      <c r="BK280" s="238"/>
      <c r="BL280" s="238"/>
      <c r="BM280" s="238"/>
      <c r="BN280" s="238"/>
      <c r="BO280" s="238"/>
      <c r="BP280" s="238"/>
      <c r="BQ280" s="239">
        <f>G280/6</f>
        <v>0</v>
      </c>
      <c r="BR280" s="240"/>
      <c r="BS280" s="238"/>
      <c r="BT280" s="238"/>
      <c r="BU280" s="238"/>
      <c r="BV280" s="238"/>
      <c r="BW280" s="238"/>
      <c r="BX280" s="238"/>
      <c r="BY280" s="238"/>
      <c r="BZ280" s="238"/>
      <c r="CA280" s="238"/>
      <c r="CB280" s="238"/>
      <c r="CC280" s="239">
        <f t="shared" ref="CC280:CC285" si="255">G280-SUM(H280:CB280)</f>
        <v>0</v>
      </c>
      <c r="CD280" s="41" t="s">
        <v>54</v>
      </c>
    </row>
    <row r="281" spans="1:82" ht="15">
      <c r="A281" s="152"/>
      <c r="B281" s="191" t="s">
        <v>534</v>
      </c>
      <c r="C281" s="192" t="s">
        <v>535</v>
      </c>
      <c r="D281" s="194" t="s">
        <v>243</v>
      </c>
      <c r="E281" s="334">
        <v>0</v>
      </c>
      <c r="F281" s="236"/>
      <c r="G281" s="178">
        <f t="shared" si="251"/>
        <v>0</v>
      </c>
      <c r="H281" s="237"/>
      <c r="I281" s="239"/>
      <c r="J281" s="237"/>
      <c r="K281" s="238"/>
      <c r="L281" s="238"/>
      <c r="M281" s="238"/>
      <c r="N281" s="238"/>
      <c r="O281" s="238"/>
      <c r="P281" s="238"/>
      <c r="Q281" s="238"/>
      <c r="R281" s="238"/>
      <c r="S281" s="238"/>
      <c r="T281" s="238"/>
      <c r="U281" s="239">
        <f t="shared" si="252"/>
        <v>0</v>
      </c>
      <c r="V281" s="237"/>
      <c r="W281" s="238"/>
      <c r="X281" s="238"/>
      <c r="Y281" s="238"/>
      <c r="Z281" s="238"/>
      <c r="AA281" s="238"/>
      <c r="AB281" s="238"/>
      <c r="AC281" s="238"/>
      <c r="AD281" s="238"/>
      <c r="AE281" s="238"/>
      <c r="AF281" s="238"/>
      <c r="AG281" s="239">
        <f t="shared" ref="AG281:AG282" si="256">G281/6</f>
        <v>0</v>
      </c>
      <c r="AH281" s="240"/>
      <c r="AI281" s="238"/>
      <c r="AJ281" s="238"/>
      <c r="AK281" s="238"/>
      <c r="AL281" s="238"/>
      <c r="AM281" s="238"/>
      <c r="AN281" s="238"/>
      <c r="AO281" s="238"/>
      <c r="AP281" s="238"/>
      <c r="AQ281" s="238"/>
      <c r="AR281" s="238"/>
      <c r="AS281" s="239">
        <f t="shared" si="253"/>
        <v>0</v>
      </c>
      <c r="AT281" s="240"/>
      <c r="AU281" s="238"/>
      <c r="AV281" s="238"/>
      <c r="AW281" s="238"/>
      <c r="AX281" s="238"/>
      <c r="AY281" s="238"/>
      <c r="AZ281" s="238"/>
      <c r="BA281" s="238"/>
      <c r="BB281" s="238"/>
      <c r="BC281" s="238"/>
      <c r="BD281" s="238"/>
      <c r="BE281" s="239">
        <f t="shared" si="254"/>
        <v>0</v>
      </c>
      <c r="BF281" s="240"/>
      <c r="BG281" s="238"/>
      <c r="BH281" s="238"/>
      <c r="BI281" s="238"/>
      <c r="BJ281" s="238"/>
      <c r="BK281" s="238"/>
      <c r="BL281" s="238"/>
      <c r="BM281" s="238"/>
      <c r="BN281" s="238"/>
      <c r="BO281" s="238"/>
      <c r="BP281" s="238"/>
      <c r="BQ281" s="239">
        <f t="shared" ref="BQ281:BQ282" si="257">G281/6</f>
        <v>0</v>
      </c>
      <c r="BR281" s="240"/>
      <c r="BS281" s="238"/>
      <c r="BT281" s="238"/>
      <c r="BU281" s="238"/>
      <c r="BV281" s="238"/>
      <c r="BW281" s="238"/>
      <c r="BX281" s="238"/>
      <c r="BY281" s="238"/>
      <c r="BZ281" s="238"/>
      <c r="CA281" s="238"/>
      <c r="CB281" s="238"/>
      <c r="CC281" s="239">
        <f t="shared" si="255"/>
        <v>0</v>
      </c>
      <c r="CD281" s="41" t="s">
        <v>54</v>
      </c>
    </row>
    <row r="282" spans="1:82" ht="15">
      <c r="A282" s="152"/>
      <c r="B282" s="75" t="s">
        <v>536</v>
      </c>
      <c r="C282" s="156" t="s">
        <v>537</v>
      </c>
      <c r="D282" s="132" t="s">
        <v>243</v>
      </c>
      <c r="E282" s="266">
        <v>1</v>
      </c>
      <c r="F282" s="289"/>
      <c r="G282" s="76">
        <f t="shared" si="251"/>
        <v>0</v>
      </c>
      <c r="H282" s="237"/>
      <c r="I282" s="239"/>
      <c r="J282" s="237"/>
      <c r="K282" s="238"/>
      <c r="L282" s="238"/>
      <c r="M282" s="238"/>
      <c r="N282" s="238"/>
      <c r="O282" s="238"/>
      <c r="P282" s="238"/>
      <c r="Q282" s="238"/>
      <c r="R282" s="238"/>
      <c r="S282" s="238"/>
      <c r="T282" s="238"/>
      <c r="U282" s="239">
        <f t="shared" si="252"/>
        <v>0</v>
      </c>
      <c r="V282" s="237"/>
      <c r="W282" s="238"/>
      <c r="X282" s="238"/>
      <c r="Y282" s="238"/>
      <c r="Z282" s="238"/>
      <c r="AA282" s="238"/>
      <c r="AB282" s="238"/>
      <c r="AC282" s="238"/>
      <c r="AD282" s="238"/>
      <c r="AE282" s="238"/>
      <c r="AF282" s="238"/>
      <c r="AG282" s="239">
        <f t="shared" si="256"/>
        <v>0</v>
      </c>
      <c r="AH282" s="240"/>
      <c r="AI282" s="238"/>
      <c r="AJ282" s="238"/>
      <c r="AK282" s="238"/>
      <c r="AL282" s="238"/>
      <c r="AM282" s="238"/>
      <c r="AN282" s="238"/>
      <c r="AO282" s="238"/>
      <c r="AP282" s="238"/>
      <c r="AQ282" s="238"/>
      <c r="AR282" s="238"/>
      <c r="AS282" s="239">
        <f t="shared" si="253"/>
        <v>0</v>
      </c>
      <c r="AT282" s="240"/>
      <c r="AU282" s="238"/>
      <c r="AV282" s="238"/>
      <c r="AW282" s="238"/>
      <c r="AX282" s="238"/>
      <c r="AY282" s="238"/>
      <c r="AZ282" s="238"/>
      <c r="BA282" s="238"/>
      <c r="BB282" s="238"/>
      <c r="BC282" s="238"/>
      <c r="BD282" s="238"/>
      <c r="BE282" s="239">
        <f t="shared" si="254"/>
        <v>0</v>
      </c>
      <c r="BF282" s="240"/>
      <c r="BG282" s="238"/>
      <c r="BH282" s="238"/>
      <c r="BI282" s="238"/>
      <c r="BJ282" s="238"/>
      <c r="BK282" s="238"/>
      <c r="BL282" s="238"/>
      <c r="BM282" s="238"/>
      <c r="BN282" s="238"/>
      <c r="BO282" s="238"/>
      <c r="BP282" s="238"/>
      <c r="BQ282" s="239">
        <f t="shared" si="257"/>
        <v>0</v>
      </c>
      <c r="BR282" s="240"/>
      <c r="BS282" s="238"/>
      <c r="BT282" s="238"/>
      <c r="BU282" s="238"/>
      <c r="BV282" s="238"/>
      <c r="BW282" s="238"/>
      <c r="BX282" s="238"/>
      <c r="BY282" s="238"/>
      <c r="BZ282" s="238"/>
      <c r="CA282" s="238"/>
      <c r="CB282" s="238"/>
      <c r="CC282" s="239">
        <f t="shared" si="255"/>
        <v>0</v>
      </c>
      <c r="CD282" s="41" t="s">
        <v>54</v>
      </c>
    </row>
    <row r="283" spans="1:82" ht="15">
      <c r="A283" s="152"/>
      <c r="B283" s="191" t="s">
        <v>538</v>
      </c>
      <c r="C283" s="192" t="s">
        <v>539</v>
      </c>
      <c r="D283" s="194" t="s">
        <v>243</v>
      </c>
      <c r="E283" s="334">
        <v>0</v>
      </c>
      <c r="F283" s="236"/>
      <c r="G283" s="178">
        <f>+E283*F283</f>
        <v>0</v>
      </c>
      <c r="H283" s="237"/>
      <c r="I283" s="239"/>
      <c r="J283" s="237"/>
      <c r="K283" s="238"/>
      <c r="L283" s="238"/>
      <c r="M283" s="238"/>
      <c r="N283" s="238"/>
      <c r="O283" s="238"/>
      <c r="P283" s="238"/>
      <c r="Q283" s="238"/>
      <c r="R283" s="238"/>
      <c r="S283" s="238"/>
      <c r="T283" s="238"/>
      <c r="U283" s="239">
        <f t="shared" si="252"/>
        <v>0</v>
      </c>
      <c r="V283" s="237"/>
      <c r="W283" s="238"/>
      <c r="X283" s="238"/>
      <c r="Y283" s="238"/>
      <c r="Z283" s="238"/>
      <c r="AA283" s="238"/>
      <c r="AB283" s="238"/>
      <c r="AC283" s="238"/>
      <c r="AD283" s="238"/>
      <c r="AE283" s="238"/>
      <c r="AF283" s="238"/>
      <c r="AG283" s="239">
        <f>G283/6</f>
        <v>0</v>
      </c>
      <c r="AH283" s="240"/>
      <c r="AI283" s="238"/>
      <c r="AJ283" s="238"/>
      <c r="AK283" s="238"/>
      <c r="AL283" s="238"/>
      <c r="AM283" s="238"/>
      <c r="AN283" s="238"/>
      <c r="AO283" s="238"/>
      <c r="AP283" s="238"/>
      <c r="AQ283" s="238"/>
      <c r="AR283" s="238"/>
      <c r="AS283" s="239">
        <f t="shared" si="253"/>
        <v>0</v>
      </c>
      <c r="AT283" s="240"/>
      <c r="AU283" s="238"/>
      <c r="AV283" s="238"/>
      <c r="AW283" s="238"/>
      <c r="AX283" s="238"/>
      <c r="AY283" s="238"/>
      <c r="AZ283" s="238"/>
      <c r="BA283" s="238"/>
      <c r="BB283" s="238"/>
      <c r="BC283" s="238"/>
      <c r="BD283" s="238"/>
      <c r="BE283" s="239">
        <f t="shared" si="254"/>
        <v>0</v>
      </c>
      <c r="BF283" s="240"/>
      <c r="BG283" s="238"/>
      <c r="BH283" s="238"/>
      <c r="BI283" s="238"/>
      <c r="BJ283" s="238"/>
      <c r="BK283" s="238"/>
      <c r="BL283" s="238"/>
      <c r="BM283" s="238"/>
      <c r="BN283" s="238"/>
      <c r="BO283" s="238"/>
      <c r="BP283" s="238"/>
      <c r="BQ283" s="239">
        <f>G283/6</f>
        <v>0</v>
      </c>
      <c r="BR283" s="240"/>
      <c r="BS283" s="238"/>
      <c r="BT283" s="238"/>
      <c r="BU283" s="238"/>
      <c r="BV283" s="238"/>
      <c r="BW283" s="238"/>
      <c r="BX283" s="238"/>
      <c r="BY283" s="238"/>
      <c r="BZ283" s="238"/>
      <c r="CA283" s="238"/>
      <c r="CB283" s="238"/>
      <c r="CC283" s="239">
        <f t="shared" si="255"/>
        <v>0</v>
      </c>
      <c r="CD283" s="41" t="s">
        <v>54</v>
      </c>
    </row>
    <row r="284" spans="1:82" ht="15">
      <c r="A284" s="152"/>
      <c r="B284" s="75" t="s">
        <v>540</v>
      </c>
      <c r="C284" s="131" t="s">
        <v>541</v>
      </c>
      <c r="D284" s="132" t="s">
        <v>542</v>
      </c>
      <c r="E284" s="266">
        <v>54</v>
      </c>
      <c r="F284" s="289"/>
      <c r="G284" s="76">
        <f t="shared" ref="G284" si="258">+E284*F284</f>
        <v>0</v>
      </c>
      <c r="H284" s="237"/>
      <c r="I284" s="239"/>
      <c r="J284" s="237"/>
      <c r="K284" s="238"/>
      <c r="L284" s="238"/>
      <c r="M284" s="238"/>
      <c r="N284" s="238"/>
      <c r="O284" s="238"/>
      <c r="P284" s="238"/>
      <c r="Q284" s="238"/>
      <c r="R284" s="238"/>
      <c r="S284" s="238"/>
      <c r="T284" s="238"/>
      <c r="U284" s="239">
        <f t="shared" si="252"/>
        <v>0</v>
      </c>
      <c r="V284" s="237"/>
      <c r="W284" s="238"/>
      <c r="X284" s="238"/>
      <c r="Y284" s="238"/>
      <c r="Z284" s="238"/>
      <c r="AA284" s="238"/>
      <c r="AB284" s="238"/>
      <c r="AC284" s="238"/>
      <c r="AD284" s="238"/>
      <c r="AE284" s="238"/>
      <c r="AF284" s="238"/>
      <c r="AG284" s="239">
        <f>G284/6</f>
        <v>0</v>
      </c>
      <c r="AH284" s="240"/>
      <c r="AI284" s="238"/>
      <c r="AJ284" s="238"/>
      <c r="AK284" s="238"/>
      <c r="AL284" s="238"/>
      <c r="AM284" s="238"/>
      <c r="AN284" s="238"/>
      <c r="AO284" s="238"/>
      <c r="AP284" s="238"/>
      <c r="AQ284" s="238"/>
      <c r="AR284" s="238"/>
      <c r="AS284" s="239">
        <f t="shared" si="253"/>
        <v>0</v>
      </c>
      <c r="AT284" s="240"/>
      <c r="AU284" s="238"/>
      <c r="AV284" s="238"/>
      <c r="AW284" s="238"/>
      <c r="AX284" s="238"/>
      <c r="AY284" s="238"/>
      <c r="AZ284" s="238"/>
      <c r="BA284" s="238"/>
      <c r="BB284" s="238"/>
      <c r="BC284" s="238"/>
      <c r="BD284" s="238"/>
      <c r="BE284" s="239">
        <f t="shared" si="254"/>
        <v>0</v>
      </c>
      <c r="BF284" s="240"/>
      <c r="BG284" s="238"/>
      <c r="BH284" s="238"/>
      <c r="BI284" s="238"/>
      <c r="BJ284" s="238"/>
      <c r="BK284" s="238"/>
      <c r="BL284" s="238"/>
      <c r="BM284" s="238"/>
      <c r="BN284" s="238"/>
      <c r="BO284" s="238"/>
      <c r="BP284" s="238"/>
      <c r="BQ284" s="239">
        <f>G284/6</f>
        <v>0</v>
      </c>
      <c r="BR284" s="240"/>
      <c r="BS284" s="238"/>
      <c r="BT284" s="238"/>
      <c r="BU284" s="238"/>
      <c r="BV284" s="238"/>
      <c r="BW284" s="238"/>
      <c r="BX284" s="238"/>
      <c r="BY284" s="238"/>
      <c r="BZ284" s="238"/>
      <c r="CA284" s="238"/>
      <c r="CB284" s="238"/>
      <c r="CC284" s="239">
        <f t="shared" si="255"/>
        <v>0</v>
      </c>
      <c r="CD284" s="41" t="s">
        <v>54</v>
      </c>
    </row>
    <row r="285" spans="1:82" ht="15">
      <c r="A285" s="152"/>
      <c r="B285" s="75" t="s">
        <v>543</v>
      </c>
      <c r="C285" s="131" t="s">
        <v>939</v>
      </c>
      <c r="D285" s="132" t="s">
        <v>545</v>
      </c>
      <c r="E285" s="266">
        <v>200</v>
      </c>
      <c r="F285" s="289"/>
      <c r="G285" s="76">
        <f>+E285*F285</f>
        <v>0</v>
      </c>
      <c r="H285" s="237"/>
      <c r="I285" s="239"/>
      <c r="J285" s="237"/>
      <c r="K285" s="238"/>
      <c r="L285" s="238"/>
      <c r="M285" s="238"/>
      <c r="N285" s="238"/>
      <c r="O285" s="238"/>
      <c r="P285" s="238"/>
      <c r="Q285" s="238"/>
      <c r="R285" s="238"/>
      <c r="S285" s="238"/>
      <c r="T285" s="238"/>
      <c r="U285" s="239">
        <f t="shared" si="252"/>
        <v>0</v>
      </c>
      <c r="V285" s="237"/>
      <c r="W285" s="238"/>
      <c r="X285" s="238"/>
      <c r="Y285" s="238"/>
      <c r="Z285" s="238"/>
      <c r="AA285" s="238"/>
      <c r="AB285" s="238"/>
      <c r="AC285" s="238"/>
      <c r="AD285" s="238"/>
      <c r="AE285" s="238"/>
      <c r="AF285" s="238"/>
      <c r="AG285" s="239">
        <f>G285/6</f>
        <v>0</v>
      </c>
      <c r="AH285" s="240"/>
      <c r="AI285" s="238"/>
      <c r="AJ285" s="238"/>
      <c r="AK285" s="238"/>
      <c r="AL285" s="238"/>
      <c r="AM285" s="238"/>
      <c r="AN285" s="238"/>
      <c r="AO285" s="238"/>
      <c r="AP285" s="238"/>
      <c r="AQ285" s="238"/>
      <c r="AR285" s="238"/>
      <c r="AS285" s="239">
        <f t="shared" si="253"/>
        <v>0</v>
      </c>
      <c r="AT285" s="240"/>
      <c r="AU285" s="238"/>
      <c r="AV285" s="238"/>
      <c r="AW285" s="238"/>
      <c r="AX285" s="238"/>
      <c r="AY285" s="238"/>
      <c r="AZ285" s="238"/>
      <c r="BA285" s="238"/>
      <c r="BB285" s="238"/>
      <c r="BC285" s="238"/>
      <c r="BD285" s="238"/>
      <c r="BE285" s="239">
        <f t="shared" si="254"/>
        <v>0</v>
      </c>
      <c r="BF285" s="240"/>
      <c r="BG285" s="238"/>
      <c r="BH285" s="238"/>
      <c r="BI285" s="238"/>
      <c r="BJ285" s="238"/>
      <c r="BK285" s="238"/>
      <c r="BL285" s="238"/>
      <c r="BM285" s="238"/>
      <c r="BN285" s="238"/>
      <c r="BO285" s="238"/>
      <c r="BP285" s="238"/>
      <c r="BQ285" s="239">
        <f>G285/6</f>
        <v>0</v>
      </c>
      <c r="BR285" s="240"/>
      <c r="BS285" s="238"/>
      <c r="BT285" s="238"/>
      <c r="BU285" s="238"/>
      <c r="BV285" s="238"/>
      <c r="BW285" s="238"/>
      <c r="BX285" s="238"/>
      <c r="BY285" s="238"/>
      <c r="BZ285" s="238"/>
      <c r="CA285" s="238"/>
      <c r="CB285" s="238"/>
      <c r="CC285" s="239">
        <f t="shared" si="255"/>
        <v>0</v>
      </c>
      <c r="CD285" s="41" t="s">
        <v>54</v>
      </c>
    </row>
    <row r="286" spans="1:82" ht="15">
      <c r="A286" s="152"/>
      <c r="B286" s="191" t="s">
        <v>546</v>
      </c>
      <c r="C286" s="192" t="s">
        <v>547</v>
      </c>
      <c r="D286" s="194" t="s">
        <v>92</v>
      </c>
      <c r="E286" s="334">
        <v>0</v>
      </c>
      <c r="F286" s="236"/>
      <c r="G286" s="178">
        <f>+E286*F286</f>
        <v>0</v>
      </c>
      <c r="H286" s="232"/>
      <c r="I286" s="233"/>
      <c r="J286" s="232"/>
      <c r="K286" s="234"/>
      <c r="L286" s="234"/>
      <c r="M286" s="234"/>
      <c r="N286" s="234"/>
      <c r="O286" s="234"/>
      <c r="P286" s="234"/>
      <c r="Q286" s="234"/>
      <c r="R286" s="234"/>
      <c r="S286" s="234"/>
      <c r="T286" s="234"/>
      <c r="U286" s="233">
        <f>G286/2.5</f>
        <v>0</v>
      </c>
      <c r="V286" s="232"/>
      <c r="W286" s="234"/>
      <c r="X286" s="234"/>
      <c r="Y286" s="234"/>
      <c r="Z286" s="234"/>
      <c r="AA286" s="234"/>
      <c r="AB286" s="234"/>
      <c r="AC286" s="234"/>
      <c r="AD286" s="234"/>
      <c r="AE286" s="234"/>
      <c r="AF286" s="234"/>
      <c r="AG286" s="233">
        <f>G286/2.5</f>
        <v>0</v>
      </c>
      <c r="AH286" s="235"/>
      <c r="AI286" s="234"/>
      <c r="AJ286" s="234"/>
      <c r="AK286" s="234"/>
      <c r="AL286" s="234"/>
      <c r="AM286" s="234">
        <f>G286-SUM(J286:AL286)</f>
        <v>0</v>
      </c>
      <c r="AN286" s="234"/>
      <c r="AO286" s="234"/>
      <c r="AP286" s="234"/>
      <c r="AQ286" s="234"/>
      <c r="AR286" s="234"/>
      <c r="AS286" s="233"/>
      <c r="AT286" s="235"/>
      <c r="AU286" s="234"/>
      <c r="AV286" s="234"/>
      <c r="AW286" s="234"/>
      <c r="AX286" s="234"/>
      <c r="AY286" s="234"/>
      <c r="AZ286" s="234"/>
      <c r="BA286" s="234"/>
      <c r="BB286" s="234"/>
      <c r="BC286" s="234"/>
      <c r="BD286" s="234"/>
      <c r="BE286" s="233"/>
      <c r="BF286" s="235"/>
      <c r="BG286" s="234"/>
      <c r="BH286" s="234"/>
      <c r="BI286" s="234"/>
      <c r="BJ286" s="234"/>
      <c r="BK286" s="234"/>
      <c r="BL286" s="234"/>
      <c r="BM286" s="234"/>
      <c r="BN286" s="234"/>
      <c r="BO286" s="234"/>
      <c r="BP286" s="234"/>
      <c r="BQ286" s="233"/>
      <c r="BR286" s="235"/>
      <c r="BS286" s="234"/>
      <c r="BT286" s="234"/>
      <c r="BU286" s="234"/>
      <c r="BV286" s="234"/>
      <c r="BW286" s="234"/>
      <c r="BX286" s="234"/>
      <c r="BY286" s="234"/>
      <c r="BZ286" s="234"/>
      <c r="CA286" s="234"/>
      <c r="CB286" s="234"/>
      <c r="CC286" s="239">
        <f>G286-SUM(J286:CB286)</f>
        <v>0</v>
      </c>
      <c r="CD286" s="41" t="s">
        <v>54</v>
      </c>
    </row>
    <row r="287" spans="1:82" ht="15">
      <c r="A287" s="152"/>
      <c r="B287" s="103" t="s">
        <v>548</v>
      </c>
      <c r="C287" s="286" t="s">
        <v>940</v>
      </c>
      <c r="D287" s="132"/>
      <c r="E287" s="266"/>
      <c r="F287" s="231"/>
      <c r="G287" s="76"/>
      <c r="H287" s="237"/>
      <c r="I287" s="239"/>
      <c r="J287" s="237"/>
      <c r="K287" s="238"/>
      <c r="L287" s="238"/>
      <c r="M287" s="238"/>
      <c r="N287" s="238"/>
      <c r="O287" s="238"/>
      <c r="P287" s="238"/>
      <c r="Q287" s="238"/>
      <c r="R287" s="238"/>
      <c r="S287" s="238"/>
      <c r="T287" s="238"/>
      <c r="U287" s="239"/>
      <c r="V287" s="237"/>
      <c r="W287" s="238"/>
      <c r="X287" s="238"/>
      <c r="Y287" s="238"/>
      <c r="Z287" s="238"/>
      <c r="AA287" s="238"/>
      <c r="AB287" s="238"/>
      <c r="AC287" s="238"/>
      <c r="AD287" s="238"/>
      <c r="AE287" s="238"/>
      <c r="AF287" s="238"/>
      <c r="AG287" s="239"/>
      <c r="AH287" s="240"/>
      <c r="AI287" s="238"/>
      <c r="AJ287" s="238"/>
      <c r="AK287" s="238"/>
      <c r="AL287" s="238"/>
      <c r="AM287" s="238"/>
      <c r="AN287" s="238"/>
      <c r="AO287" s="238"/>
      <c r="AP287" s="238"/>
      <c r="AQ287" s="238"/>
      <c r="AR287" s="238"/>
      <c r="AS287" s="239"/>
      <c r="AT287" s="240"/>
      <c r="AU287" s="238"/>
      <c r="AV287" s="238"/>
      <c r="AW287" s="238"/>
      <c r="AX287" s="238"/>
      <c r="AY287" s="238"/>
      <c r="AZ287" s="238"/>
      <c r="BA287" s="238"/>
      <c r="BB287" s="238"/>
      <c r="BC287" s="238"/>
      <c r="BD287" s="238"/>
      <c r="BE287" s="239"/>
      <c r="BF287" s="240"/>
      <c r="BG287" s="238"/>
      <c r="BH287" s="238"/>
      <c r="BI287" s="238"/>
      <c r="BJ287" s="238"/>
      <c r="BK287" s="238"/>
      <c r="BL287" s="238"/>
      <c r="BM287" s="238"/>
      <c r="BN287" s="238"/>
      <c r="BO287" s="238"/>
      <c r="BP287" s="238"/>
      <c r="BQ287" s="239"/>
      <c r="BR287" s="240"/>
      <c r="BS287" s="238"/>
      <c r="BT287" s="238"/>
      <c r="BU287" s="238"/>
      <c r="BV287" s="238"/>
      <c r="BW287" s="238"/>
      <c r="BX287" s="238"/>
      <c r="BY287" s="238"/>
      <c r="BZ287" s="238"/>
      <c r="CA287" s="238"/>
      <c r="CB287" s="238"/>
      <c r="CC287" s="239"/>
      <c r="CD287" s="41"/>
    </row>
    <row r="288" spans="1:82" ht="15">
      <c r="A288" s="152"/>
      <c r="B288" s="180" t="s">
        <v>550</v>
      </c>
      <c r="C288" s="181" t="s">
        <v>551</v>
      </c>
      <c r="D288" s="182" t="s">
        <v>243</v>
      </c>
      <c r="E288" s="334">
        <v>0</v>
      </c>
      <c r="F288" s="236"/>
      <c r="G288" s="189">
        <f t="shared" ref="G288:G301" si="259">+E288*F288</f>
        <v>0</v>
      </c>
      <c r="H288" s="237"/>
      <c r="I288" s="239"/>
      <c r="J288" s="237"/>
      <c r="K288" s="238"/>
      <c r="L288" s="238"/>
      <c r="M288" s="238"/>
      <c r="N288" s="238"/>
      <c r="O288" s="238"/>
      <c r="P288" s="238"/>
      <c r="Q288" s="238"/>
      <c r="R288" s="238"/>
      <c r="S288" s="238"/>
      <c r="T288" s="238"/>
      <c r="U288" s="239">
        <f t="shared" ref="U288:U299" si="260">G288/6</f>
        <v>0</v>
      </c>
      <c r="V288" s="237"/>
      <c r="W288" s="238"/>
      <c r="X288" s="238"/>
      <c r="Y288" s="238"/>
      <c r="Z288" s="238"/>
      <c r="AA288" s="238"/>
      <c r="AB288" s="238"/>
      <c r="AC288" s="238"/>
      <c r="AD288" s="238"/>
      <c r="AE288" s="238"/>
      <c r="AF288" s="238"/>
      <c r="AG288" s="239">
        <f t="shared" ref="AG288:AG299" si="261">G288/6</f>
        <v>0</v>
      </c>
      <c r="AH288" s="240"/>
      <c r="AI288" s="238"/>
      <c r="AJ288" s="238"/>
      <c r="AK288" s="238"/>
      <c r="AL288" s="238"/>
      <c r="AM288" s="238"/>
      <c r="AN288" s="238"/>
      <c r="AO288" s="238"/>
      <c r="AP288" s="238"/>
      <c r="AQ288" s="238"/>
      <c r="AR288" s="238"/>
      <c r="AS288" s="239">
        <f t="shared" ref="AS288:AS299" si="262">G288/6</f>
        <v>0</v>
      </c>
      <c r="AT288" s="240"/>
      <c r="AU288" s="238"/>
      <c r="AV288" s="238"/>
      <c r="AW288" s="238"/>
      <c r="AX288" s="238"/>
      <c r="AY288" s="238"/>
      <c r="AZ288" s="238"/>
      <c r="BA288" s="238"/>
      <c r="BB288" s="238"/>
      <c r="BC288" s="238"/>
      <c r="BD288" s="238"/>
      <c r="BE288" s="239">
        <f t="shared" ref="BE288:BE299" si="263">G288/6</f>
        <v>0</v>
      </c>
      <c r="BF288" s="240"/>
      <c r="BG288" s="238"/>
      <c r="BH288" s="238"/>
      <c r="BI288" s="238"/>
      <c r="BJ288" s="238"/>
      <c r="BK288" s="238"/>
      <c r="BL288" s="238"/>
      <c r="BM288" s="238"/>
      <c r="BN288" s="238"/>
      <c r="BO288" s="238"/>
      <c r="BP288" s="238"/>
      <c r="BQ288" s="239">
        <f t="shared" ref="BQ288:BQ299" si="264">G288/6</f>
        <v>0</v>
      </c>
      <c r="BR288" s="240"/>
      <c r="BS288" s="238"/>
      <c r="BT288" s="238"/>
      <c r="BU288" s="238"/>
      <c r="BV288" s="238"/>
      <c r="BW288" s="238"/>
      <c r="BX288" s="238"/>
      <c r="BY288" s="238"/>
      <c r="BZ288" s="238"/>
      <c r="CA288" s="238"/>
      <c r="CB288" s="238"/>
      <c r="CC288" s="239">
        <f>G288-SUM(H288:CB288)</f>
        <v>0</v>
      </c>
      <c r="CD288" s="41" t="s">
        <v>54</v>
      </c>
    </row>
    <row r="289" spans="1:82" ht="15">
      <c r="A289" s="152"/>
      <c r="B289" s="75" t="s">
        <v>552</v>
      </c>
      <c r="C289" s="131" t="s">
        <v>553</v>
      </c>
      <c r="D289" s="132" t="s">
        <v>243</v>
      </c>
      <c r="E289" s="266">
        <v>23</v>
      </c>
      <c r="F289" s="289"/>
      <c r="G289" s="76">
        <f t="shared" si="259"/>
        <v>0</v>
      </c>
      <c r="H289" s="237"/>
      <c r="I289" s="239"/>
      <c r="J289" s="237"/>
      <c r="K289" s="238"/>
      <c r="L289" s="238"/>
      <c r="M289" s="238"/>
      <c r="N289" s="238"/>
      <c r="O289" s="238"/>
      <c r="P289" s="238"/>
      <c r="Q289" s="238"/>
      <c r="R289" s="238"/>
      <c r="S289" s="238"/>
      <c r="T289" s="238"/>
      <c r="U289" s="239">
        <f t="shared" si="260"/>
        <v>0</v>
      </c>
      <c r="V289" s="237"/>
      <c r="W289" s="238"/>
      <c r="X289" s="238"/>
      <c r="Y289" s="238"/>
      <c r="Z289" s="238"/>
      <c r="AA289" s="238"/>
      <c r="AB289" s="238"/>
      <c r="AC289" s="238"/>
      <c r="AD289" s="238"/>
      <c r="AE289" s="238"/>
      <c r="AF289" s="238"/>
      <c r="AG289" s="239">
        <f t="shared" si="261"/>
        <v>0</v>
      </c>
      <c r="AH289" s="240"/>
      <c r="AI289" s="238"/>
      <c r="AJ289" s="238"/>
      <c r="AK289" s="238"/>
      <c r="AL289" s="238"/>
      <c r="AM289" s="238"/>
      <c r="AN289" s="238"/>
      <c r="AO289" s="238"/>
      <c r="AP289" s="238"/>
      <c r="AQ289" s="238"/>
      <c r="AR289" s="238"/>
      <c r="AS289" s="239">
        <f t="shared" si="262"/>
        <v>0</v>
      </c>
      <c r="AT289" s="240"/>
      <c r="AU289" s="238"/>
      <c r="AV289" s="238"/>
      <c r="AW289" s="238"/>
      <c r="AX289" s="238"/>
      <c r="AY289" s="238"/>
      <c r="AZ289" s="238"/>
      <c r="BA289" s="238"/>
      <c r="BB289" s="238"/>
      <c r="BC289" s="238"/>
      <c r="BD289" s="238"/>
      <c r="BE289" s="239">
        <f t="shared" si="263"/>
        <v>0</v>
      </c>
      <c r="BF289" s="240"/>
      <c r="BG289" s="238"/>
      <c r="BH289" s="238"/>
      <c r="BI289" s="238"/>
      <c r="BJ289" s="238"/>
      <c r="BK289" s="238"/>
      <c r="BL289" s="238"/>
      <c r="BM289" s="238"/>
      <c r="BN289" s="238"/>
      <c r="BO289" s="238"/>
      <c r="BP289" s="238"/>
      <c r="BQ289" s="239">
        <f t="shared" si="264"/>
        <v>0</v>
      </c>
      <c r="BR289" s="240"/>
      <c r="BS289" s="238"/>
      <c r="BT289" s="238"/>
      <c r="BU289" s="238"/>
      <c r="BV289" s="238"/>
      <c r="BW289" s="238"/>
      <c r="BX289" s="238"/>
      <c r="BY289" s="238"/>
      <c r="BZ289" s="238"/>
      <c r="CA289" s="238"/>
      <c r="CB289" s="238"/>
      <c r="CC289" s="239">
        <f>G289-SUM(H289:CB289)</f>
        <v>0</v>
      </c>
      <c r="CD289" s="41" t="s">
        <v>54</v>
      </c>
    </row>
    <row r="290" spans="1:82" ht="15">
      <c r="A290" s="152"/>
      <c r="B290" s="75" t="s">
        <v>554</v>
      </c>
      <c r="C290" s="131" t="s">
        <v>555</v>
      </c>
      <c r="D290" s="132" t="s">
        <v>243</v>
      </c>
      <c r="E290" s="266">
        <v>12</v>
      </c>
      <c r="F290" s="289"/>
      <c r="G290" s="76">
        <f t="shared" si="259"/>
        <v>0</v>
      </c>
      <c r="H290" s="237"/>
      <c r="I290" s="239"/>
      <c r="J290" s="237"/>
      <c r="K290" s="238"/>
      <c r="L290" s="238"/>
      <c r="M290" s="238"/>
      <c r="N290" s="238"/>
      <c r="O290" s="238"/>
      <c r="P290" s="238"/>
      <c r="Q290" s="238"/>
      <c r="R290" s="238"/>
      <c r="S290" s="238"/>
      <c r="T290" s="238"/>
      <c r="U290" s="239">
        <f t="shared" si="260"/>
        <v>0</v>
      </c>
      <c r="V290" s="237"/>
      <c r="W290" s="238"/>
      <c r="X290" s="238"/>
      <c r="Y290" s="238"/>
      <c r="Z290" s="238"/>
      <c r="AA290" s="238"/>
      <c r="AB290" s="238"/>
      <c r="AC290" s="238"/>
      <c r="AD290" s="238"/>
      <c r="AE290" s="238"/>
      <c r="AF290" s="238"/>
      <c r="AG290" s="239">
        <f t="shared" si="261"/>
        <v>0</v>
      </c>
      <c r="AH290" s="240"/>
      <c r="AI290" s="238"/>
      <c r="AJ290" s="238"/>
      <c r="AK290" s="238"/>
      <c r="AL290" s="238"/>
      <c r="AM290" s="238"/>
      <c r="AN290" s="238"/>
      <c r="AO290" s="238"/>
      <c r="AP290" s="238"/>
      <c r="AQ290" s="238"/>
      <c r="AR290" s="238"/>
      <c r="AS290" s="239">
        <f t="shared" si="262"/>
        <v>0</v>
      </c>
      <c r="AT290" s="240"/>
      <c r="AU290" s="238"/>
      <c r="AV290" s="238"/>
      <c r="AW290" s="238"/>
      <c r="AX290" s="238"/>
      <c r="AY290" s="238"/>
      <c r="AZ290" s="238"/>
      <c r="BA290" s="238"/>
      <c r="BB290" s="238"/>
      <c r="BC290" s="238"/>
      <c r="BD290" s="238"/>
      <c r="BE290" s="239">
        <f t="shared" si="263"/>
        <v>0</v>
      </c>
      <c r="BF290" s="240"/>
      <c r="BG290" s="238"/>
      <c r="BH290" s="238"/>
      <c r="BI290" s="238"/>
      <c r="BJ290" s="238"/>
      <c r="BK290" s="238"/>
      <c r="BL290" s="238"/>
      <c r="BM290" s="238"/>
      <c r="BN290" s="238"/>
      <c r="BO290" s="238"/>
      <c r="BP290" s="238"/>
      <c r="BQ290" s="239">
        <f t="shared" si="264"/>
        <v>0</v>
      </c>
      <c r="BR290" s="240"/>
      <c r="BS290" s="238"/>
      <c r="BT290" s="238"/>
      <c r="BU290" s="238"/>
      <c r="BV290" s="238"/>
      <c r="BW290" s="238"/>
      <c r="BX290" s="238"/>
      <c r="BY290" s="238"/>
      <c r="BZ290" s="238"/>
      <c r="CA290" s="238"/>
      <c r="CB290" s="238"/>
      <c r="CC290" s="239">
        <f>G290-SUM(H290:CB290)</f>
        <v>0</v>
      </c>
      <c r="CD290" s="41" t="s">
        <v>54</v>
      </c>
    </row>
    <row r="291" spans="1:82" ht="15">
      <c r="A291" s="152"/>
      <c r="B291" s="180" t="s">
        <v>556</v>
      </c>
      <c r="C291" s="181" t="s">
        <v>557</v>
      </c>
      <c r="D291" s="182" t="s">
        <v>243</v>
      </c>
      <c r="E291" s="334">
        <v>0</v>
      </c>
      <c r="F291" s="236"/>
      <c r="G291" s="189">
        <f t="shared" si="259"/>
        <v>0</v>
      </c>
      <c r="H291" s="237"/>
      <c r="I291" s="239"/>
      <c r="J291" s="237"/>
      <c r="K291" s="238"/>
      <c r="L291" s="238"/>
      <c r="M291" s="238"/>
      <c r="N291" s="238"/>
      <c r="O291" s="238"/>
      <c r="P291" s="238"/>
      <c r="Q291" s="238"/>
      <c r="R291" s="238"/>
      <c r="S291" s="238"/>
      <c r="T291" s="238"/>
      <c r="U291" s="239">
        <f t="shared" si="260"/>
        <v>0</v>
      </c>
      <c r="V291" s="237"/>
      <c r="W291" s="238"/>
      <c r="X291" s="238"/>
      <c r="Y291" s="238"/>
      <c r="Z291" s="238"/>
      <c r="AA291" s="238"/>
      <c r="AB291" s="238"/>
      <c r="AC291" s="238"/>
      <c r="AD291" s="238"/>
      <c r="AE291" s="238"/>
      <c r="AF291" s="238"/>
      <c r="AG291" s="239">
        <f t="shared" si="261"/>
        <v>0</v>
      </c>
      <c r="AH291" s="240"/>
      <c r="AI291" s="238"/>
      <c r="AJ291" s="238"/>
      <c r="AK291" s="238"/>
      <c r="AL291" s="238"/>
      <c r="AM291" s="238"/>
      <c r="AN291" s="238"/>
      <c r="AO291" s="238"/>
      <c r="AP291" s="238"/>
      <c r="AQ291" s="238"/>
      <c r="AR291" s="238"/>
      <c r="AS291" s="239">
        <f t="shared" si="262"/>
        <v>0</v>
      </c>
      <c r="AT291" s="240"/>
      <c r="AU291" s="238"/>
      <c r="AV291" s="238"/>
      <c r="AW291" s="238"/>
      <c r="AX291" s="238"/>
      <c r="AY291" s="238"/>
      <c r="AZ291" s="238"/>
      <c r="BA291" s="238"/>
      <c r="BB291" s="238"/>
      <c r="BC291" s="238"/>
      <c r="BD291" s="238"/>
      <c r="BE291" s="239">
        <f t="shared" si="263"/>
        <v>0</v>
      </c>
      <c r="BF291" s="240"/>
      <c r="BG291" s="238"/>
      <c r="BH291" s="238"/>
      <c r="BI291" s="238"/>
      <c r="BJ291" s="238"/>
      <c r="BK291" s="238"/>
      <c r="BL291" s="238"/>
      <c r="BM291" s="238"/>
      <c r="BN291" s="238"/>
      <c r="BO291" s="238"/>
      <c r="BP291" s="238"/>
      <c r="BQ291" s="239">
        <f t="shared" si="264"/>
        <v>0</v>
      </c>
      <c r="BR291" s="240"/>
      <c r="BS291" s="238"/>
      <c r="BT291" s="238"/>
      <c r="BU291" s="238"/>
      <c r="BV291" s="238"/>
      <c r="BW291" s="238"/>
      <c r="BX291" s="238"/>
      <c r="BY291" s="238"/>
      <c r="BZ291" s="238"/>
      <c r="CA291" s="238"/>
      <c r="CB291" s="238"/>
      <c r="CC291" s="239">
        <f>G291-SUM(H291:CB291)</f>
        <v>0</v>
      </c>
      <c r="CD291" s="41" t="s">
        <v>54</v>
      </c>
    </row>
    <row r="292" spans="1:82" ht="15">
      <c r="A292" s="152"/>
      <c r="B292" s="180" t="s">
        <v>558</v>
      </c>
      <c r="C292" s="181" t="s">
        <v>559</v>
      </c>
      <c r="D292" s="182" t="s">
        <v>243</v>
      </c>
      <c r="E292" s="334">
        <v>0</v>
      </c>
      <c r="F292" s="236"/>
      <c r="G292" s="189">
        <f t="shared" si="259"/>
        <v>0</v>
      </c>
      <c r="H292" s="237"/>
      <c r="I292" s="239"/>
      <c r="J292" s="237"/>
      <c r="K292" s="238"/>
      <c r="L292" s="238"/>
      <c r="M292" s="238"/>
      <c r="N292" s="238"/>
      <c r="O292" s="238"/>
      <c r="P292" s="238"/>
      <c r="Q292" s="238"/>
      <c r="R292" s="238"/>
      <c r="S292" s="238"/>
      <c r="T292" s="238"/>
      <c r="U292" s="239">
        <f>G292/6</f>
        <v>0</v>
      </c>
      <c r="V292" s="237"/>
      <c r="W292" s="238"/>
      <c r="X292" s="238"/>
      <c r="Y292" s="238"/>
      <c r="Z292" s="238"/>
      <c r="AA292" s="238"/>
      <c r="AB292" s="238"/>
      <c r="AC292" s="238"/>
      <c r="AD292" s="238"/>
      <c r="AE292" s="238"/>
      <c r="AF292" s="238"/>
      <c r="AG292" s="239">
        <f>G292/6</f>
        <v>0</v>
      </c>
      <c r="AH292" s="240"/>
      <c r="AI292" s="238"/>
      <c r="AJ292" s="238"/>
      <c r="AK292" s="238"/>
      <c r="AL292" s="238"/>
      <c r="AM292" s="238"/>
      <c r="AN292" s="238"/>
      <c r="AO292" s="238"/>
      <c r="AP292" s="238"/>
      <c r="AQ292" s="238"/>
      <c r="AR292" s="238"/>
      <c r="AS292" s="239">
        <f>G292/6</f>
        <v>0</v>
      </c>
      <c r="AT292" s="240"/>
      <c r="AU292" s="238"/>
      <c r="AV292" s="238"/>
      <c r="AW292" s="238"/>
      <c r="AX292" s="238"/>
      <c r="AY292" s="238"/>
      <c r="AZ292" s="238"/>
      <c r="BA292" s="238"/>
      <c r="BB292" s="238"/>
      <c r="BC292" s="238"/>
      <c r="BD292" s="238"/>
      <c r="BE292" s="239">
        <f>G292/6</f>
        <v>0</v>
      </c>
      <c r="BF292" s="240"/>
      <c r="BG292" s="238"/>
      <c r="BH292" s="238"/>
      <c r="BI292" s="238"/>
      <c r="BJ292" s="238"/>
      <c r="BK292" s="238"/>
      <c r="BL292" s="238"/>
      <c r="BM292" s="238"/>
      <c r="BN292" s="238"/>
      <c r="BO292" s="238"/>
      <c r="BP292" s="238"/>
      <c r="BQ292" s="239"/>
      <c r="BR292" s="240"/>
      <c r="BS292" s="238"/>
      <c r="BT292" s="238"/>
      <c r="BU292" s="238"/>
      <c r="BV292" s="238"/>
      <c r="BW292" s="238"/>
      <c r="BX292" s="238"/>
      <c r="BY292" s="238"/>
      <c r="BZ292" s="238"/>
      <c r="CA292" s="238"/>
      <c r="CB292" s="238"/>
      <c r="CC292" s="239">
        <f>G292-SUM(H292:CB292)</f>
        <v>0</v>
      </c>
      <c r="CD292" s="41" t="s">
        <v>54</v>
      </c>
    </row>
    <row r="293" spans="1:82" ht="15">
      <c r="A293" s="152"/>
      <c r="B293" s="75" t="s">
        <v>560</v>
      </c>
      <c r="C293" s="156" t="s">
        <v>561</v>
      </c>
      <c r="D293" s="132" t="s">
        <v>92</v>
      </c>
      <c r="E293" s="266">
        <v>1</v>
      </c>
      <c r="F293" s="223"/>
      <c r="G293" s="76">
        <f t="shared" si="259"/>
        <v>0</v>
      </c>
      <c r="H293" s="237"/>
      <c r="I293" s="239"/>
      <c r="J293" s="237"/>
      <c r="K293" s="238"/>
      <c r="L293" s="238"/>
      <c r="M293" s="238"/>
      <c r="N293" s="238"/>
      <c r="O293" s="238"/>
      <c r="P293" s="238"/>
      <c r="Q293" s="238"/>
      <c r="R293" s="238"/>
      <c r="S293" s="238"/>
      <c r="T293" s="238"/>
      <c r="U293" s="239">
        <f t="shared" si="260"/>
        <v>0</v>
      </c>
      <c r="V293" s="237"/>
      <c r="W293" s="238"/>
      <c r="X293" s="238"/>
      <c r="Y293" s="238"/>
      <c r="Z293" s="238"/>
      <c r="AA293" s="238"/>
      <c r="AB293" s="238"/>
      <c r="AC293" s="238"/>
      <c r="AD293" s="238"/>
      <c r="AE293" s="238"/>
      <c r="AF293" s="238"/>
      <c r="AG293" s="239">
        <f t="shared" si="261"/>
        <v>0</v>
      </c>
      <c r="AH293" s="240"/>
      <c r="AI293" s="238"/>
      <c r="AJ293" s="238"/>
      <c r="AK293" s="238"/>
      <c r="AL293" s="238"/>
      <c r="AM293" s="238"/>
      <c r="AN293" s="238"/>
      <c r="AO293" s="238"/>
      <c r="AP293" s="238"/>
      <c r="AQ293" s="238"/>
      <c r="AR293" s="238"/>
      <c r="AS293" s="239">
        <f t="shared" si="262"/>
        <v>0</v>
      </c>
      <c r="AT293" s="240"/>
      <c r="AU293" s="238"/>
      <c r="AV293" s="238"/>
      <c r="AW293" s="238"/>
      <c r="AX293" s="238"/>
      <c r="AY293" s="238"/>
      <c r="AZ293" s="238"/>
      <c r="BA293" s="238"/>
      <c r="BB293" s="238"/>
      <c r="BC293" s="238"/>
      <c r="BD293" s="238"/>
      <c r="BE293" s="239">
        <f t="shared" si="263"/>
        <v>0</v>
      </c>
      <c r="BF293" s="240"/>
      <c r="BG293" s="238"/>
      <c r="BH293" s="238"/>
      <c r="BI293" s="238"/>
      <c r="BJ293" s="238"/>
      <c r="BK293" s="238"/>
      <c r="BL293" s="238"/>
      <c r="BM293" s="238"/>
      <c r="BN293" s="238"/>
      <c r="BO293" s="238"/>
      <c r="BP293" s="238"/>
      <c r="BQ293" s="239">
        <f t="shared" si="264"/>
        <v>0</v>
      </c>
      <c r="BR293" s="240"/>
      <c r="BS293" s="238"/>
      <c r="BT293" s="238"/>
      <c r="BU293" s="238"/>
      <c r="BV293" s="238"/>
      <c r="BW293" s="238"/>
      <c r="BX293" s="238"/>
      <c r="BY293" s="238"/>
      <c r="BZ293" s="238"/>
      <c r="CA293" s="238"/>
      <c r="CB293" s="238"/>
      <c r="CC293" s="239">
        <f>G293-SUM(J293:CB293)</f>
        <v>0</v>
      </c>
      <c r="CD293" s="41" t="s">
        <v>54</v>
      </c>
    </row>
    <row r="294" spans="1:82" ht="15">
      <c r="A294" s="152"/>
      <c r="B294" s="75" t="s">
        <v>562</v>
      </c>
      <c r="C294" s="131" t="s">
        <v>563</v>
      </c>
      <c r="D294" s="132" t="s">
        <v>92</v>
      </c>
      <c r="E294" s="266">
        <v>1</v>
      </c>
      <c r="F294" s="223"/>
      <c r="G294" s="76">
        <f t="shared" si="259"/>
        <v>0</v>
      </c>
      <c r="H294" s="237"/>
      <c r="I294" s="239"/>
      <c r="J294" s="237"/>
      <c r="K294" s="238"/>
      <c r="L294" s="238"/>
      <c r="M294" s="238"/>
      <c r="N294" s="238"/>
      <c r="O294" s="238"/>
      <c r="P294" s="238"/>
      <c r="Q294" s="238"/>
      <c r="R294" s="238"/>
      <c r="S294" s="238"/>
      <c r="T294" s="238"/>
      <c r="U294" s="239">
        <f t="shared" si="260"/>
        <v>0</v>
      </c>
      <c r="V294" s="237"/>
      <c r="W294" s="238"/>
      <c r="X294" s="238"/>
      <c r="Y294" s="238"/>
      <c r="Z294" s="238"/>
      <c r="AA294" s="238"/>
      <c r="AB294" s="238"/>
      <c r="AC294" s="238"/>
      <c r="AD294" s="238"/>
      <c r="AE294" s="238"/>
      <c r="AF294" s="238"/>
      <c r="AG294" s="239">
        <f t="shared" si="261"/>
        <v>0</v>
      </c>
      <c r="AH294" s="240"/>
      <c r="AI294" s="238"/>
      <c r="AJ294" s="238"/>
      <c r="AK294" s="238"/>
      <c r="AL294" s="238"/>
      <c r="AM294" s="238"/>
      <c r="AN294" s="238"/>
      <c r="AO294" s="238"/>
      <c r="AP294" s="238"/>
      <c r="AQ294" s="238"/>
      <c r="AR294" s="238"/>
      <c r="AS294" s="239">
        <f t="shared" si="262"/>
        <v>0</v>
      </c>
      <c r="AT294" s="240"/>
      <c r="AU294" s="238"/>
      <c r="AV294" s="238"/>
      <c r="AW294" s="238"/>
      <c r="AX294" s="238"/>
      <c r="AY294" s="238"/>
      <c r="AZ294" s="238"/>
      <c r="BA294" s="238"/>
      <c r="BB294" s="238"/>
      <c r="BC294" s="238"/>
      <c r="BD294" s="238"/>
      <c r="BE294" s="239">
        <f t="shared" si="263"/>
        <v>0</v>
      </c>
      <c r="BF294" s="240"/>
      <c r="BG294" s="238"/>
      <c r="BH294" s="238"/>
      <c r="BI294" s="238"/>
      <c r="BJ294" s="238"/>
      <c r="BK294" s="238"/>
      <c r="BL294" s="238"/>
      <c r="BM294" s="238"/>
      <c r="BN294" s="238"/>
      <c r="BO294" s="238"/>
      <c r="BP294" s="238"/>
      <c r="BQ294" s="239">
        <f t="shared" si="264"/>
        <v>0</v>
      </c>
      <c r="BR294" s="240"/>
      <c r="BS294" s="238"/>
      <c r="BT294" s="238"/>
      <c r="BU294" s="238"/>
      <c r="BV294" s="238"/>
      <c r="BW294" s="238"/>
      <c r="BX294" s="238"/>
      <c r="BY294" s="238"/>
      <c r="BZ294" s="238"/>
      <c r="CA294" s="238"/>
      <c r="CB294" s="238"/>
      <c r="CC294" s="239">
        <f>G294-SUM(J294:CB294)</f>
        <v>0</v>
      </c>
      <c r="CD294" s="41" t="s">
        <v>54</v>
      </c>
    </row>
    <row r="295" spans="1:82" ht="15">
      <c r="A295" s="152"/>
      <c r="B295" s="75" t="s">
        <v>564</v>
      </c>
      <c r="C295" s="131" t="s">
        <v>565</v>
      </c>
      <c r="D295" s="132" t="s">
        <v>92</v>
      </c>
      <c r="E295" s="266">
        <v>1</v>
      </c>
      <c r="F295" s="223"/>
      <c r="G295" s="76">
        <f t="shared" si="259"/>
        <v>0</v>
      </c>
      <c r="H295" s="237"/>
      <c r="I295" s="239"/>
      <c r="J295" s="237"/>
      <c r="K295" s="238"/>
      <c r="L295" s="238"/>
      <c r="M295" s="238"/>
      <c r="N295" s="238"/>
      <c r="O295" s="238"/>
      <c r="P295" s="238"/>
      <c r="Q295" s="238"/>
      <c r="R295" s="238"/>
      <c r="S295" s="238"/>
      <c r="T295" s="238"/>
      <c r="U295" s="239">
        <f t="shared" si="260"/>
        <v>0</v>
      </c>
      <c r="V295" s="237"/>
      <c r="W295" s="238"/>
      <c r="X295" s="238"/>
      <c r="Y295" s="238"/>
      <c r="Z295" s="238"/>
      <c r="AA295" s="238"/>
      <c r="AB295" s="238"/>
      <c r="AC295" s="238"/>
      <c r="AD295" s="238"/>
      <c r="AE295" s="238"/>
      <c r="AF295" s="238"/>
      <c r="AG295" s="239">
        <f t="shared" si="261"/>
        <v>0</v>
      </c>
      <c r="AH295" s="240"/>
      <c r="AI295" s="238"/>
      <c r="AJ295" s="238"/>
      <c r="AK295" s="238"/>
      <c r="AL295" s="238"/>
      <c r="AM295" s="238"/>
      <c r="AN295" s="238"/>
      <c r="AO295" s="238"/>
      <c r="AP295" s="238"/>
      <c r="AQ295" s="238"/>
      <c r="AR295" s="238"/>
      <c r="AS295" s="239">
        <f t="shared" si="262"/>
        <v>0</v>
      </c>
      <c r="AT295" s="240"/>
      <c r="AU295" s="238"/>
      <c r="AV295" s="238"/>
      <c r="AW295" s="238"/>
      <c r="AX295" s="238"/>
      <c r="AY295" s="238"/>
      <c r="AZ295" s="238"/>
      <c r="BA295" s="238"/>
      <c r="BB295" s="238"/>
      <c r="BC295" s="238"/>
      <c r="BD295" s="238"/>
      <c r="BE295" s="239">
        <f t="shared" si="263"/>
        <v>0</v>
      </c>
      <c r="BF295" s="240"/>
      <c r="BG295" s="238"/>
      <c r="BH295" s="238"/>
      <c r="BI295" s="238"/>
      <c r="BJ295" s="238"/>
      <c r="BK295" s="238"/>
      <c r="BL295" s="238"/>
      <c r="BM295" s="238"/>
      <c r="BN295" s="238"/>
      <c r="BO295" s="238"/>
      <c r="BP295" s="238"/>
      <c r="BQ295" s="239">
        <f t="shared" si="264"/>
        <v>0</v>
      </c>
      <c r="BR295" s="240"/>
      <c r="BS295" s="238"/>
      <c r="BT295" s="238"/>
      <c r="BU295" s="238"/>
      <c r="BV295" s="238"/>
      <c r="BW295" s="238"/>
      <c r="BX295" s="238"/>
      <c r="BY295" s="238"/>
      <c r="BZ295" s="238"/>
      <c r="CA295" s="238"/>
      <c r="CB295" s="238"/>
      <c r="CC295" s="239">
        <f>G295-SUM(J295:CB295)</f>
        <v>0</v>
      </c>
      <c r="CD295" s="41" t="s">
        <v>54</v>
      </c>
    </row>
    <row r="296" spans="1:82" ht="15">
      <c r="A296" s="152"/>
      <c r="B296" s="103" t="s">
        <v>566</v>
      </c>
      <c r="C296" s="286" t="s">
        <v>567</v>
      </c>
      <c r="D296" s="132"/>
      <c r="E296" s="266"/>
      <c r="F296" s="252"/>
      <c r="G296" s="76"/>
      <c r="H296" s="237"/>
      <c r="I296" s="239"/>
      <c r="J296" s="237"/>
      <c r="K296" s="238"/>
      <c r="L296" s="238"/>
      <c r="M296" s="238"/>
      <c r="N296" s="238"/>
      <c r="O296" s="238"/>
      <c r="P296" s="238"/>
      <c r="Q296" s="238"/>
      <c r="R296" s="238"/>
      <c r="S296" s="238"/>
      <c r="T296" s="238"/>
      <c r="U296" s="239"/>
      <c r="V296" s="237"/>
      <c r="W296" s="238"/>
      <c r="X296" s="238"/>
      <c r="Y296" s="238"/>
      <c r="Z296" s="238"/>
      <c r="AA296" s="238"/>
      <c r="AB296" s="238"/>
      <c r="AC296" s="238"/>
      <c r="AD296" s="238"/>
      <c r="AE296" s="238"/>
      <c r="AF296" s="238"/>
      <c r="AG296" s="239"/>
      <c r="AH296" s="240"/>
      <c r="AI296" s="238"/>
      <c r="AJ296" s="238"/>
      <c r="AK296" s="238"/>
      <c r="AL296" s="238"/>
      <c r="AM296" s="238"/>
      <c r="AN296" s="238"/>
      <c r="AO296" s="238"/>
      <c r="AP296" s="238"/>
      <c r="AQ296" s="238"/>
      <c r="AR296" s="238"/>
      <c r="AS296" s="239"/>
      <c r="AT296" s="240"/>
      <c r="AU296" s="238"/>
      <c r="AV296" s="238"/>
      <c r="AW296" s="238"/>
      <c r="AX296" s="238"/>
      <c r="AY296" s="238"/>
      <c r="AZ296" s="238"/>
      <c r="BA296" s="238"/>
      <c r="BB296" s="238"/>
      <c r="BC296" s="238"/>
      <c r="BD296" s="238"/>
      <c r="BE296" s="239"/>
      <c r="BF296" s="240"/>
      <c r="BG296" s="238"/>
      <c r="BH296" s="238"/>
      <c r="BI296" s="238"/>
      <c r="BJ296" s="238"/>
      <c r="BK296" s="238"/>
      <c r="BL296" s="238"/>
      <c r="BM296" s="238"/>
      <c r="BN296" s="238"/>
      <c r="BO296" s="238"/>
      <c r="BP296" s="238"/>
      <c r="BQ296" s="239"/>
      <c r="BR296" s="240"/>
      <c r="BS296" s="238"/>
      <c r="BT296" s="238"/>
      <c r="BU296" s="238"/>
      <c r="BV296" s="238"/>
      <c r="BW296" s="238"/>
      <c r="BX296" s="238"/>
      <c r="BY296" s="238"/>
      <c r="BZ296" s="238"/>
      <c r="CA296" s="238"/>
      <c r="CB296" s="238"/>
      <c r="CC296" s="239"/>
      <c r="CD296" s="41"/>
    </row>
    <row r="297" spans="1:82" ht="15">
      <c r="A297" s="152"/>
      <c r="B297" s="75" t="s">
        <v>568</v>
      </c>
      <c r="C297" s="131" t="s">
        <v>569</v>
      </c>
      <c r="D297" s="132" t="s">
        <v>243</v>
      </c>
      <c r="E297" s="266">
        <v>8</v>
      </c>
      <c r="F297" s="289"/>
      <c r="G297" s="76">
        <f t="shared" si="259"/>
        <v>0</v>
      </c>
      <c r="H297" s="237"/>
      <c r="I297" s="239"/>
      <c r="J297" s="237"/>
      <c r="K297" s="238"/>
      <c r="L297" s="238"/>
      <c r="M297" s="238"/>
      <c r="N297" s="238"/>
      <c r="O297" s="238"/>
      <c r="P297" s="238"/>
      <c r="Q297" s="238"/>
      <c r="R297" s="238"/>
      <c r="S297" s="238"/>
      <c r="T297" s="238"/>
      <c r="U297" s="239">
        <f t="shared" si="260"/>
        <v>0</v>
      </c>
      <c r="V297" s="237"/>
      <c r="W297" s="238"/>
      <c r="X297" s="238"/>
      <c r="Y297" s="238"/>
      <c r="Z297" s="238"/>
      <c r="AA297" s="238"/>
      <c r="AB297" s="238"/>
      <c r="AC297" s="238"/>
      <c r="AD297" s="238"/>
      <c r="AE297" s="238"/>
      <c r="AF297" s="238"/>
      <c r="AG297" s="239">
        <f t="shared" si="261"/>
        <v>0</v>
      </c>
      <c r="AH297" s="240"/>
      <c r="AI297" s="238"/>
      <c r="AJ297" s="238"/>
      <c r="AK297" s="238"/>
      <c r="AL297" s="238"/>
      <c r="AM297" s="238"/>
      <c r="AN297" s="238"/>
      <c r="AO297" s="238"/>
      <c r="AP297" s="238"/>
      <c r="AQ297" s="238"/>
      <c r="AR297" s="238"/>
      <c r="AS297" s="239">
        <f t="shared" si="262"/>
        <v>0</v>
      </c>
      <c r="AT297" s="240"/>
      <c r="AU297" s="238"/>
      <c r="AV297" s="238"/>
      <c r="AW297" s="238"/>
      <c r="AX297" s="238"/>
      <c r="AY297" s="238"/>
      <c r="AZ297" s="238"/>
      <c r="BA297" s="238"/>
      <c r="BB297" s="238"/>
      <c r="BC297" s="238"/>
      <c r="BD297" s="238"/>
      <c r="BE297" s="239">
        <f t="shared" si="263"/>
        <v>0</v>
      </c>
      <c r="BF297" s="240"/>
      <c r="BG297" s="238"/>
      <c r="BH297" s="238"/>
      <c r="BI297" s="238"/>
      <c r="BJ297" s="238"/>
      <c r="BK297" s="238"/>
      <c r="BL297" s="238"/>
      <c r="BM297" s="238"/>
      <c r="BN297" s="238"/>
      <c r="BO297" s="238"/>
      <c r="BP297" s="238"/>
      <c r="BQ297" s="239">
        <f t="shared" si="264"/>
        <v>0</v>
      </c>
      <c r="BR297" s="240"/>
      <c r="BS297" s="238"/>
      <c r="BT297" s="238"/>
      <c r="BU297" s="238"/>
      <c r="BV297" s="238"/>
      <c r="BW297" s="238"/>
      <c r="BX297" s="238"/>
      <c r="BY297" s="238"/>
      <c r="BZ297" s="238"/>
      <c r="CA297" s="238"/>
      <c r="CB297" s="238"/>
      <c r="CC297" s="239">
        <f>G297-SUM(H297:CB297)</f>
        <v>0</v>
      </c>
      <c r="CD297" s="41" t="s">
        <v>54</v>
      </c>
    </row>
    <row r="298" spans="1:82" ht="15">
      <c r="A298" s="190"/>
      <c r="B298" s="180" t="s">
        <v>570</v>
      </c>
      <c r="C298" s="181" t="s">
        <v>571</v>
      </c>
      <c r="D298" s="182" t="s">
        <v>243</v>
      </c>
      <c r="E298" s="334">
        <v>0</v>
      </c>
      <c r="F298" s="236"/>
      <c r="G298" s="189">
        <f t="shared" si="259"/>
        <v>0</v>
      </c>
      <c r="H298" s="237"/>
      <c r="I298" s="239"/>
      <c r="J298" s="237"/>
      <c r="K298" s="238"/>
      <c r="L298" s="238"/>
      <c r="M298" s="238"/>
      <c r="N298" s="238"/>
      <c r="O298" s="238"/>
      <c r="P298" s="238"/>
      <c r="Q298" s="238"/>
      <c r="R298" s="238"/>
      <c r="S298" s="238"/>
      <c r="T298" s="238"/>
      <c r="U298" s="239">
        <f t="shared" si="260"/>
        <v>0</v>
      </c>
      <c r="V298" s="237"/>
      <c r="W298" s="238"/>
      <c r="X298" s="238"/>
      <c r="Y298" s="238"/>
      <c r="Z298" s="238"/>
      <c r="AA298" s="238"/>
      <c r="AB298" s="238"/>
      <c r="AC298" s="238"/>
      <c r="AD298" s="238"/>
      <c r="AE298" s="238"/>
      <c r="AF298" s="238"/>
      <c r="AG298" s="239">
        <f t="shared" si="261"/>
        <v>0</v>
      </c>
      <c r="AH298" s="240"/>
      <c r="AI298" s="238"/>
      <c r="AJ298" s="238"/>
      <c r="AK298" s="238"/>
      <c r="AL298" s="238"/>
      <c r="AM298" s="238"/>
      <c r="AN298" s="238"/>
      <c r="AO298" s="238"/>
      <c r="AP298" s="238"/>
      <c r="AQ298" s="238"/>
      <c r="AR298" s="238"/>
      <c r="AS298" s="239">
        <f t="shared" si="262"/>
        <v>0</v>
      </c>
      <c r="AT298" s="240"/>
      <c r="AU298" s="238"/>
      <c r="AV298" s="238"/>
      <c r="AW298" s="238"/>
      <c r="AX298" s="238"/>
      <c r="AY298" s="238"/>
      <c r="AZ298" s="238"/>
      <c r="BA298" s="238"/>
      <c r="BB298" s="238"/>
      <c r="BC298" s="238"/>
      <c r="BD298" s="238"/>
      <c r="BE298" s="239">
        <f t="shared" si="263"/>
        <v>0</v>
      </c>
      <c r="BF298" s="240"/>
      <c r="BG298" s="238"/>
      <c r="BH298" s="238"/>
      <c r="BI298" s="238"/>
      <c r="BJ298" s="238"/>
      <c r="BK298" s="238"/>
      <c r="BL298" s="238"/>
      <c r="BM298" s="238"/>
      <c r="BN298" s="238"/>
      <c r="BO298" s="238"/>
      <c r="BP298" s="238"/>
      <c r="BQ298" s="239">
        <f t="shared" si="264"/>
        <v>0</v>
      </c>
      <c r="BR298" s="240"/>
      <c r="BS298" s="238"/>
      <c r="BT298" s="238"/>
      <c r="BU298" s="238"/>
      <c r="BV298" s="238"/>
      <c r="BW298" s="238"/>
      <c r="BX298" s="238"/>
      <c r="BY298" s="238"/>
      <c r="BZ298" s="238"/>
      <c r="CA298" s="238"/>
      <c r="CB298" s="238"/>
      <c r="CC298" s="239">
        <f>G298-SUM(H298:CB298)</f>
        <v>0</v>
      </c>
      <c r="CD298" s="41" t="s">
        <v>54</v>
      </c>
    </row>
    <row r="299" spans="1:82" ht="15">
      <c r="A299" s="190"/>
      <c r="B299" s="75" t="s">
        <v>572</v>
      </c>
      <c r="C299" s="131" t="s">
        <v>573</v>
      </c>
      <c r="D299" s="132" t="s">
        <v>243</v>
      </c>
      <c r="E299" s="266">
        <v>10</v>
      </c>
      <c r="F299" s="289"/>
      <c r="G299" s="76">
        <f t="shared" si="259"/>
        <v>0</v>
      </c>
      <c r="H299" s="237"/>
      <c r="I299" s="239"/>
      <c r="J299" s="237"/>
      <c r="K299" s="238"/>
      <c r="L299" s="238"/>
      <c r="M299" s="238"/>
      <c r="N299" s="238"/>
      <c r="O299" s="238"/>
      <c r="P299" s="238"/>
      <c r="Q299" s="238"/>
      <c r="R299" s="238"/>
      <c r="S299" s="238"/>
      <c r="T299" s="238"/>
      <c r="U299" s="239">
        <f t="shared" si="260"/>
        <v>0</v>
      </c>
      <c r="V299" s="237"/>
      <c r="W299" s="238"/>
      <c r="X299" s="238"/>
      <c r="Y299" s="238"/>
      <c r="Z299" s="238"/>
      <c r="AA299" s="238"/>
      <c r="AB299" s="238"/>
      <c r="AC299" s="238"/>
      <c r="AD299" s="238"/>
      <c r="AE299" s="238"/>
      <c r="AF299" s="238"/>
      <c r="AG299" s="239">
        <f t="shared" si="261"/>
        <v>0</v>
      </c>
      <c r="AH299" s="240"/>
      <c r="AI299" s="238"/>
      <c r="AJ299" s="238"/>
      <c r="AK299" s="238"/>
      <c r="AL299" s="238"/>
      <c r="AM299" s="238"/>
      <c r="AN299" s="238"/>
      <c r="AO299" s="238"/>
      <c r="AP299" s="238"/>
      <c r="AQ299" s="238"/>
      <c r="AR299" s="238"/>
      <c r="AS299" s="239">
        <f t="shared" si="262"/>
        <v>0</v>
      </c>
      <c r="AT299" s="240"/>
      <c r="AU299" s="238"/>
      <c r="AV299" s="238"/>
      <c r="AW299" s="238"/>
      <c r="AX299" s="238"/>
      <c r="AY299" s="238"/>
      <c r="AZ299" s="238"/>
      <c r="BA299" s="238"/>
      <c r="BB299" s="238"/>
      <c r="BC299" s="238"/>
      <c r="BD299" s="238"/>
      <c r="BE299" s="239">
        <f t="shared" si="263"/>
        <v>0</v>
      </c>
      <c r="BF299" s="240"/>
      <c r="BG299" s="238"/>
      <c r="BH299" s="238"/>
      <c r="BI299" s="238"/>
      <c r="BJ299" s="238"/>
      <c r="BK299" s="238"/>
      <c r="BL299" s="238"/>
      <c r="BM299" s="238"/>
      <c r="BN299" s="238"/>
      <c r="BO299" s="238"/>
      <c r="BP299" s="238"/>
      <c r="BQ299" s="239">
        <f t="shared" si="264"/>
        <v>0</v>
      </c>
      <c r="BR299" s="240"/>
      <c r="BS299" s="238"/>
      <c r="BT299" s="238"/>
      <c r="BU299" s="238"/>
      <c r="BV299" s="238"/>
      <c r="BW299" s="238"/>
      <c r="BX299" s="238"/>
      <c r="BY299" s="238"/>
      <c r="BZ299" s="238"/>
      <c r="CA299" s="238"/>
      <c r="CB299" s="238"/>
      <c r="CC299" s="239">
        <f>G299-SUM(H299:CB299)</f>
        <v>0</v>
      </c>
      <c r="CD299" s="41" t="s">
        <v>54</v>
      </c>
    </row>
    <row r="300" spans="1:82" ht="15">
      <c r="A300" s="152"/>
      <c r="B300" s="75" t="s">
        <v>574</v>
      </c>
      <c r="C300" s="131" t="s">
        <v>575</v>
      </c>
      <c r="D300" s="132" t="s">
        <v>92</v>
      </c>
      <c r="E300" s="266">
        <v>1</v>
      </c>
      <c r="F300" s="223"/>
      <c r="G300" s="76">
        <f t="shared" si="259"/>
        <v>0</v>
      </c>
      <c r="H300" s="237"/>
      <c r="I300" s="239"/>
      <c r="J300" s="237"/>
      <c r="K300" s="238"/>
      <c r="L300" s="238"/>
      <c r="M300" s="238"/>
      <c r="N300" s="238"/>
      <c r="O300" s="238"/>
      <c r="P300" s="238"/>
      <c r="Q300" s="238"/>
      <c r="R300" s="238"/>
      <c r="S300" s="238"/>
      <c r="T300" s="238"/>
      <c r="U300" s="239">
        <f>G300/6</f>
        <v>0</v>
      </c>
      <c r="V300" s="237"/>
      <c r="W300" s="238"/>
      <c r="X300" s="238"/>
      <c r="Y300" s="238"/>
      <c r="Z300" s="238"/>
      <c r="AA300" s="238"/>
      <c r="AB300" s="238"/>
      <c r="AC300" s="238"/>
      <c r="AD300" s="238"/>
      <c r="AE300" s="238"/>
      <c r="AF300" s="238"/>
      <c r="AG300" s="239">
        <f>G300/6</f>
        <v>0</v>
      </c>
      <c r="AH300" s="240"/>
      <c r="AI300" s="238"/>
      <c r="AJ300" s="238"/>
      <c r="AK300" s="238"/>
      <c r="AL300" s="238"/>
      <c r="AM300" s="238"/>
      <c r="AN300" s="238"/>
      <c r="AO300" s="238"/>
      <c r="AP300" s="238"/>
      <c r="AQ300" s="238"/>
      <c r="AR300" s="238"/>
      <c r="AS300" s="239">
        <f>G300/6</f>
        <v>0</v>
      </c>
      <c r="AT300" s="240"/>
      <c r="AU300" s="238"/>
      <c r="AV300" s="238"/>
      <c r="AW300" s="238"/>
      <c r="AX300" s="238"/>
      <c r="AY300" s="238"/>
      <c r="AZ300" s="238"/>
      <c r="BA300" s="238"/>
      <c r="BB300" s="238"/>
      <c r="BC300" s="238"/>
      <c r="BD300" s="238"/>
      <c r="BE300" s="239">
        <f>G300/6</f>
        <v>0</v>
      </c>
      <c r="BF300" s="240"/>
      <c r="BG300" s="238"/>
      <c r="BH300" s="238"/>
      <c r="BI300" s="238"/>
      <c r="BJ300" s="238"/>
      <c r="BK300" s="238"/>
      <c r="BL300" s="238"/>
      <c r="BM300" s="238"/>
      <c r="BN300" s="238"/>
      <c r="BO300" s="238"/>
      <c r="BP300" s="238"/>
      <c r="BQ300" s="239">
        <f>G300/6</f>
        <v>0</v>
      </c>
      <c r="BR300" s="240"/>
      <c r="BS300" s="238"/>
      <c r="BT300" s="238"/>
      <c r="BU300" s="238"/>
      <c r="BV300" s="238"/>
      <c r="BW300" s="238"/>
      <c r="BX300" s="238"/>
      <c r="BY300" s="238"/>
      <c r="BZ300" s="238"/>
      <c r="CA300" s="238"/>
      <c r="CB300" s="238"/>
      <c r="CC300" s="239">
        <f>G300-SUM(J300:CB300)</f>
        <v>0</v>
      </c>
      <c r="CD300" s="41" t="s">
        <v>54</v>
      </c>
    </row>
    <row r="301" spans="1:82" ht="15">
      <c r="A301" s="152"/>
      <c r="B301" s="75" t="s">
        <v>576</v>
      </c>
      <c r="C301" s="131" t="s">
        <v>577</v>
      </c>
      <c r="D301" s="132" t="s">
        <v>92</v>
      </c>
      <c r="E301" s="266">
        <v>1</v>
      </c>
      <c r="F301" s="223"/>
      <c r="G301" s="76">
        <f t="shared" si="259"/>
        <v>0</v>
      </c>
      <c r="H301" s="237"/>
      <c r="I301" s="239"/>
      <c r="J301" s="237"/>
      <c r="K301" s="238"/>
      <c r="L301" s="238"/>
      <c r="M301" s="238"/>
      <c r="N301" s="238"/>
      <c r="O301" s="238"/>
      <c r="P301" s="238"/>
      <c r="Q301" s="238"/>
      <c r="R301" s="238"/>
      <c r="S301" s="238"/>
      <c r="T301" s="238"/>
      <c r="U301" s="239">
        <f>G301/6</f>
        <v>0</v>
      </c>
      <c r="V301" s="237"/>
      <c r="W301" s="238"/>
      <c r="X301" s="238"/>
      <c r="Y301" s="238"/>
      <c r="Z301" s="238"/>
      <c r="AA301" s="238"/>
      <c r="AB301" s="238"/>
      <c r="AC301" s="238"/>
      <c r="AD301" s="238"/>
      <c r="AE301" s="238"/>
      <c r="AF301" s="238"/>
      <c r="AG301" s="239">
        <f>G301/6</f>
        <v>0</v>
      </c>
      <c r="AH301" s="240"/>
      <c r="AI301" s="238"/>
      <c r="AJ301" s="238"/>
      <c r="AK301" s="238"/>
      <c r="AL301" s="238"/>
      <c r="AM301" s="238"/>
      <c r="AN301" s="238"/>
      <c r="AO301" s="238"/>
      <c r="AP301" s="238"/>
      <c r="AQ301" s="238"/>
      <c r="AR301" s="238"/>
      <c r="AS301" s="239">
        <f>G301/6</f>
        <v>0</v>
      </c>
      <c r="AT301" s="240"/>
      <c r="AU301" s="238"/>
      <c r="AV301" s="238"/>
      <c r="AW301" s="238"/>
      <c r="AX301" s="238"/>
      <c r="AY301" s="238"/>
      <c r="AZ301" s="238"/>
      <c r="BA301" s="238"/>
      <c r="BB301" s="238"/>
      <c r="BC301" s="238"/>
      <c r="BD301" s="238"/>
      <c r="BE301" s="239">
        <f>G301/6</f>
        <v>0</v>
      </c>
      <c r="BF301" s="240"/>
      <c r="BG301" s="238"/>
      <c r="BH301" s="238"/>
      <c r="BI301" s="238"/>
      <c r="BJ301" s="238"/>
      <c r="BK301" s="238"/>
      <c r="BL301" s="238"/>
      <c r="BM301" s="238"/>
      <c r="BN301" s="238"/>
      <c r="BO301" s="238"/>
      <c r="BP301" s="238"/>
      <c r="BQ301" s="239">
        <f>G301/6</f>
        <v>0</v>
      </c>
      <c r="BR301" s="240"/>
      <c r="BS301" s="238"/>
      <c r="BT301" s="238"/>
      <c r="BU301" s="238"/>
      <c r="BV301" s="238"/>
      <c r="BW301" s="238"/>
      <c r="BX301" s="238"/>
      <c r="BY301" s="238"/>
      <c r="BZ301" s="238"/>
      <c r="CA301" s="238"/>
      <c r="CB301" s="238"/>
      <c r="CC301" s="239">
        <f>G301-SUM(J301:CB301)</f>
        <v>0</v>
      </c>
      <c r="CD301" s="41" t="s">
        <v>54</v>
      </c>
    </row>
    <row r="302" spans="1:82" ht="15">
      <c r="A302" s="152"/>
      <c r="B302" s="103" t="s">
        <v>578</v>
      </c>
      <c r="C302" s="286" t="s">
        <v>579</v>
      </c>
      <c r="D302" s="132"/>
      <c r="E302" s="266"/>
      <c r="F302" s="252"/>
      <c r="G302" s="76"/>
      <c r="H302" s="237"/>
      <c r="I302" s="239"/>
      <c r="J302" s="237"/>
      <c r="K302" s="238"/>
      <c r="L302" s="238"/>
      <c r="M302" s="238"/>
      <c r="N302" s="238"/>
      <c r="O302" s="238"/>
      <c r="P302" s="238"/>
      <c r="Q302" s="238"/>
      <c r="R302" s="238"/>
      <c r="S302" s="238"/>
      <c r="T302" s="238"/>
      <c r="U302" s="239"/>
      <c r="V302" s="237"/>
      <c r="W302" s="238"/>
      <c r="X302" s="238"/>
      <c r="Y302" s="238"/>
      <c r="Z302" s="238"/>
      <c r="AA302" s="238"/>
      <c r="AB302" s="238"/>
      <c r="AC302" s="238"/>
      <c r="AD302" s="238"/>
      <c r="AE302" s="238"/>
      <c r="AF302" s="238"/>
      <c r="AG302" s="239"/>
      <c r="AH302" s="240"/>
      <c r="AI302" s="238"/>
      <c r="AJ302" s="238"/>
      <c r="AK302" s="238"/>
      <c r="AL302" s="238"/>
      <c r="AM302" s="238"/>
      <c r="AN302" s="238"/>
      <c r="AO302" s="238"/>
      <c r="AP302" s="238"/>
      <c r="AQ302" s="238"/>
      <c r="AR302" s="238"/>
      <c r="AS302" s="239"/>
      <c r="AT302" s="240"/>
      <c r="AU302" s="238"/>
      <c r="AV302" s="238"/>
      <c r="AW302" s="238"/>
      <c r="AX302" s="238"/>
      <c r="AY302" s="238"/>
      <c r="AZ302" s="238"/>
      <c r="BA302" s="238"/>
      <c r="BB302" s="238"/>
      <c r="BC302" s="238"/>
      <c r="BD302" s="238"/>
      <c r="BE302" s="239"/>
      <c r="BF302" s="240"/>
      <c r="BG302" s="238"/>
      <c r="BH302" s="238"/>
      <c r="BI302" s="238"/>
      <c r="BJ302" s="238"/>
      <c r="BK302" s="238"/>
      <c r="BL302" s="238"/>
      <c r="BM302" s="238"/>
      <c r="BN302" s="238"/>
      <c r="BO302" s="238"/>
      <c r="BP302" s="238"/>
      <c r="BQ302" s="239"/>
      <c r="BR302" s="240"/>
      <c r="BS302" s="238"/>
      <c r="BT302" s="238"/>
      <c r="BU302" s="238"/>
      <c r="BV302" s="238"/>
      <c r="BW302" s="238"/>
      <c r="BX302" s="238"/>
      <c r="BY302" s="238"/>
      <c r="BZ302" s="238"/>
      <c r="CA302" s="238"/>
      <c r="CB302" s="238"/>
      <c r="CC302" s="239"/>
      <c r="CD302" s="41"/>
    </row>
    <row r="303" spans="1:82" ht="15">
      <c r="A303" s="152"/>
      <c r="B303" s="75" t="s">
        <v>580</v>
      </c>
      <c r="C303" s="131" t="s">
        <v>581</v>
      </c>
      <c r="D303" s="132" t="s">
        <v>243</v>
      </c>
      <c r="E303" s="266">
        <v>1</v>
      </c>
      <c r="F303" s="289"/>
      <c r="G303" s="76">
        <f>+E303*F303</f>
        <v>0</v>
      </c>
      <c r="H303" s="237"/>
      <c r="I303" s="239"/>
      <c r="J303" s="237"/>
      <c r="K303" s="238"/>
      <c r="L303" s="238"/>
      <c r="M303" s="238"/>
      <c r="N303" s="238"/>
      <c r="O303" s="238"/>
      <c r="P303" s="238"/>
      <c r="Q303" s="238"/>
      <c r="R303" s="238"/>
      <c r="S303" s="238"/>
      <c r="T303" s="238"/>
      <c r="U303" s="239">
        <f t="shared" ref="U303:U309" si="265">G303/6</f>
        <v>0</v>
      </c>
      <c r="V303" s="237"/>
      <c r="W303" s="238"/>
      <c r="X303" s="238"/>
      <c r="Y303" s="238"/>
      <c r="Z303" s="238"/>
      <c r="AA303" s="238"/>
      <c r="AB303" s="238"/>
      <c r="AC303" s="238"/>
      <c r="AD303" s="238"/>
      <c r="AE303" s="238"/>
      <c r="AF303" s="238"/>
      <c r="AG303" s="239">
        <f>G303/6</f>
        <v>0</v>
      </c>
      <c r="AH303" s="240"/>
      <c r="AI303" s="238"/>
      <c r="AJ303" s="238"/>
      <c r="AK303" s="238"/>
      <c r="AL303" s="238"/>
      <c r="AM303" s="238"/>
      <c r="AN303" s="238"/>
      <c r="AO303" s="238"/>
      <c r="AP303" s="238"/>
      <c r="AQ303" s="238"/>
      <c r="AR303" s="238"/>
      <c r="AS303" s="239">
        <f>G303/6</f>
        <v>0</v>
      </c>
      <c r="AT303" s="240"/>
      <c r="AU303" s="238"/>
      <c r="AV303" s="238"/>
      <c r="AW303" s="238"/>
      <c r="AX303" s="238"/>
      <c r="AY303" s="238"/>
      <c r="AZ303" s="238"/>
      <c r="BA303" s="238"/>
      <c r="BB303" s="238"/>
      <c r="BC303" s="238"/>
      <c r="BD303" s="238"/>
      <c r="BE303" s="239">
        <f t="shared" ref="BE303:BE309" si="266">G303/6</f>
        <v>0</v>
      </c>
      <c r="BF303" s="240"/>
      <c r="BG303" s="238"/>
      <c r="BH303" s="238"/>
      <c r="BI303" s="238"/>
      <c r="BJ303" s="238"/>
      <c r="BK303" s="238"/>
      <c r="BL303" s="238"/>
      <c r="BM303" s="238"/>
      <c r="BN303" s="238"/>
      <c r="BO303" s="238"/>
      <c r="BP303" s="238"/>
      <c r="BQ303" s="239">
        <f>G303/6</f>
        <v>0</v>
      </c>
      <c r="BR303" s="240"/>
      <c r="BS303" s="238"/>
      <c r="BT303" s="238"/>
      <c r="BU303" s="238"/>
      <c r="BV303" s="238"/>
      <c r="BW303" s="238"/>
      <c r="BX303" s="238"/>
      <c r="BY303" s="238"/>
      <c r="BZ303" s="238"/>
      <c r="CA303" s="238"/>
      <c r="CB303" s="238"/>
      <c r="CC303" s="239">
        <f t="shared" ref="CC303:CC309" si="267">G303-SUM(H303:CB303)</f>
        <v>0</v>
      </c>
      <c r="CD303" s="41" t="s">
        <v>54</v>
      </c>
    </row>
    <row r="304" spans="1:82" ht="15">
      <c r="A304" s="152"/>
      <c r="B304" s="180" t="s">
        <v>582</v>
      </c>
      <c r="C304" s="181" t="s">
        <v>583</v>
      </c>
      <c r="D304" s="182" t="s">
        <v>243</v>
      </c>
      <c r="E304" s="334">
        <v>0</v>
      </c>
      <c r="F304" s="236"/>
      <c r="G304" s="189">
        <f t="shared" ref="G304:G309" si="268">+E304*F304</f>
        <v>0</v>
      </c>
      <c r="H304" s="237"/>
      <c r="I304" s="239"/>
      <c r="J304" s="237"/>
      <c r="K304" s="238"/>
      <c r="L304" s="238"/>
      <c r="M304" s="238"/>
      <c r="N304" s="238"/>
      <c r="O304" s="238"/>
      <c r="P304" s="238"/>
      <c r="Q304" s="238"/>
      <c r="R304" s="238"/>
      <c r="S304" s="238"/>
      <c r="T304" s="238"/>
      <c r="U304" s="239">
        <f t="shared" si="265"/>
        <v>0</v>
      </c>
      <c r="V304" s="237"/>
      <c r="W304" s="238"/>
      <c r="X304" s="238"/>
      <c r="Y304" s="238"/>
      <c r="Z304" s="238"/>
      <c r="AA304" s="238"/>
      <c r="AB304" s="238"/>
      <c r="AC304" s="238"/>
      <c r="AD304" s="238"/>
      <c r="AE304" s="238"/>
      <c r="AF304" s="238"/>
      <c r="AG304" s="239">
        <f>G304/6</f>
        <v>0</v>
      </c>
      <c r="AH304" s="240"/>
      <c r="AI304" s="238"/>
      <c r="AJ304" s="238"/>
      <c r="AK304" s="238"/>
      <c r="AL304" s="238"/>
      <c r="AM304" s="238"/>
      <c r="AN304" s="238"/>
      <c r="AO304" s="238"/>
      <c r="AP304" s="238"/>
      <c r="AQ304" s="238"/>
      <c r="AR304" s="238"/>
      <c r="AS304" s="239">
        <f>G304/6</f>
        <v>0</v>
      </c>
      <c r="AT304" s="240"/>
      <c r="AU304" s="238"/>
      <c r="AV304" s="238"/>
      <c r="AW304" s="238"/>
      <c r="AX304" s="238"/>
      <c r="AY304" s="238"/>
      <c r="AZ304" s="238"/>
      <c r="BA304" s="238"/>
      <c r="BB304" s="238"/>
      <c r="BC304" s="238"/>
      <c r="BD304" s="238"/>
      <c r="BE304" s="239">
        <f t="shared" si="266"/>
        <v>0</v>
      </c>
      <c r="BF304" s="240"/>
      <c r="BG304" s="238"/>
      <c r="BH304" s="238"/>
      <c r="BI304" s="238"/>
      <c r="BJ304" s="238"/>
      <c r="BK304" s="238"/>
      <c r="BL304" s="238"/>
      <c r="BM304" s="238"/>
      <c r="BN304" s="238"/>
      <c r="BO304" s="238"/>
      <c r="BP304" s="238"/>
      <c r="BQ304" s="239">
        <f>G304/6</f>
        <v>0</v>
      </c>
      <c r="BR304" s="240"/>
      <c r="BS304" s="238"/>
      <c r="BT304" s="238"/>
      <c r="BU304" s="238"/>
      <c r="BV304" s="238"/>
      <c r="BW304" s="238"/>
      <c r="BX304" s="238"/>
      <c r="BY304" s="238"/>
      <c r="BZ304" s="238"/>
      <c r="CA304" s="238"/>
      <c r="CB304" s="238"/>
      <c r="CC304" s="239">
        <f t="shared" si="267"/>
        <v>0</v>
      </c>
      <c r="CD304" s="41" t="s">
        <v>54</v>
      </c>
    </row>
    <row r="305" spans="1:82" ht="15">
      <c r="A305" s="152"/>
      <c r="B305" s="180" t="s">
        <v>584</v>
      </c>
      <c r="C305" s="181" t="s">
        <v>585</v>
      </c>
      <c r="D305" s="182" t="s">
        <v>243</v>
      </c>
      <c r="E305" s="334">
        <v>0</v>
      </c>
      <c r="F305" s="236"/>
      <c r="G305" s="189">
        <f t="shared" si="268"/>
        <v>0</v>
      </c>
      <c r="H305" s="237"/>
      <c r="I305" s="239"/>
      <c r="J305" s="237"/>
      <c r="K305" s="238"/>
      <c r="L305" s="238"/>
      <c r="M305" s="238"/>
      <c r="N305" s="238"/>
      <c r="O305" s="238"/>
      <c r="P305" s="238"/>
      <c r="Q305" s="238"/>
      <c r="R305" s="238"/>
      <c r="S305" s="238"/>
      <c r="T305" s="238"/>
      <c r="U305" s="239">
        <f t="shared" si="265"/>
        <v>0</v>
      </c>
      <c r="V305" s="237"/>
      <c r="W305" s="238"/>
      <c r="X305" s="238"/>
      <c r="Y305" s="238"/>
      <c r="Z305" s="238"/>
      <c r="AA305" s="238"/>
      <c r="AB305" s="238"/>
      <c r="AC305" s="238"/>
      <c r="AD305" s="238"/>
      <c r="AE305" s="238"/>
      <c r="AF305" s="238"/>
      <c r="AG305" s="239">
        <f>G305/6</f>
        <v>0</v>
      </c>
      <c r="AH305" s="240"/>
      <c r="AI305" s="238"/>
      <c r="AJ305" s="238"/>
      <c r="AK305" s="238"/>
      <c r="AL305" s="238"/>
      <c r="AM305" s="238"/>
      <c r="AN305" s="238"/>
      <c r="AO305" s="238"/>
      <c r="AP305" s="238"/>
      <c r="AQ305" s="238"/>
      <c r="AR305" s="238"/>
      <c r="AS305" s="239">
        <f>G305/6</f>
        <v>0</v>
      </c>
      <c r="AT305" s="240"/>
      <c r="AU305" s="238"/>
      <c r="AV305" s="238"/>
      <c r="AW305" s="238"/>
      <c r="AX305" s="238"/>
      <c r="AY305" s="238"/>
      <c r="AZ305" s="238"/>
      <c r="BA305" s="238"/>
      <c r="BB305" s="238"/>
      <c r="BC305" s="238"/>
      <c r="BD305" s="238"/>
      <c r="BE305" s="239">
        <f t="shared" si="266"/>
        <v>0</v>
      </c>
      <c r="BF305" s="240"/>
      <c r="BG305" s="238"/>
      <c r="BH305" s="238"/>
      <c r="BI305" s="238"/>
      <c r="BJ305" s="238"/>
      <c r="BK305" s="238"/>
      <c r="BL305" s="238"/>
      <c r="BM305" s="238"/>
      <c r="BN305" s="238"/>
      <c r="BO305" s="238"/>
      <c r="BP305" s="238"/>
      <c r="BQ305" s="239">
        <f>G305/6</f>
        <v>0</v>
      </c>
      <c r="BR305" s="240"/>
      <c r="BS305" s="238"/>
      <c r="BT305" s="238"/>
      <c r="BU305" s="238"/>
      <c r="BV305" s="238"/>
      <c r="BW305" s="238"/>
      <c r="BX305" s="238"/>
      <c r="BY305" s="238"/>
      <c r="BZ305" s="238"/>
      <c r="CA305" s="238"/>
      <c r="CB305" s="238"/>
      <c r="CC305" s="239">
        <f t="shared" si="267"/>
        <v>0</v>
      </c>
      <c r="CD305" s="41" t="s">
        <v>54</v>
      </c>
    </row>
    <row r="306" spans="1:82" ht="30">
      <c r="A306" s="152"/>
      <c r="B306" s="180" t="s">
        <v>586</v>
      </c>
      <c r="C306" s="181" t="s">
        <v>587</v>
      </c>
      <c r="D306" s="182" t="s">
        <v>243</v>
      </c>
      <c r="E306" s="334">
        <v>0</v>
      </c>
      <c r="F306" s="236"/>
      <c r="G306" s="189">
        <f t="shared" si="268"/>
        <v>0</v>
      </c>
      <c r="H306" s="248"/>
      <c r="I306" s="249"/>
      <c r="J306" s="248"/>
      <c r="K306" s="250"/>
      <c r="L306" s="250"/>
      <c r="M306" s="250"/>
      <c r="N306" s="250"/>
      <c r="O306" s="250"/>
      <c r="P306" s="250"/>
      <c r="Q306" s="250"/>
      <c r="R306" s="250"/>
      <c r="S306" s="250"/>
      <c r="T306" s="250"/>
      <c r="U306" s="239">
        <f t="shared" si="265"/>
        <v>0</v>
      </c>
      <c r="V306" s="248"/>
      <c r="W306" s="250"/>
      <c r="X306" s="250"/>
      <c r="Y306" s="250"/>
      <c r="Z306" s="250"/>
      <c r="AA306" s="250"/>
      <c r="AB306" s="250"/>
      <c r="AC306" s="250"/>
      <c r="AD306" s="250"/>
      <c r="AE306" s="250"/>
      <c r="AF306" s="250"/>
      <c r="AG306" s="239">
        <f t="shared" ref="AG306:AG309" si="269">G306/6</f>
        <v>0</v>
      </c>
      <c r="AH306" s="251"/>
      <c r="AI306" s="250"/>
      <c r="AJ306" s="250"/>
      <c r="AK306" s="250"/>
      <c r="AL306" s="250"/>
      <c r="AM306" s="250"/>
      <c r="AN306" s="250"/>
      <c r="AO306" s="250"/>
      <c r="AP306" s="250"/>
      <c r="AQ306" s="250"/>
      <c r="AR306" s="250"/>
      <c r="AS306" s="239">
        <f t="shared" ref="AS306:AS309" si="270">G306/6</f>
        <v>0</v>
      </c>
      <c r="AT306" s="251"/>
      <c r="AU306" s="250"/>
      <c r="AV306" s="250"/>
      <c r="AW306" s="250"/>
      <c r="AX306" s="250"/>
      <c r="AY306" s="250"/>
      <c r="AZ306" s="250"/>
      <c r="BA306" s="250"/>
      <c r="BB306" s="250"/>
      <c r="BC306" s="250"/>
      <c r="BD306" s="250"/>
      <c r="BE306" s="239">
        <f t="shared" si="266"/>
        <v>0</v>
      </c>
      <c r="BF306" s="251"/>
      <c r="BG306" s="250"/>
      <c r="BH306" s="250"/>
      <c r="BI306" s="250"/>
      <c r="BJ306" s="250"/>
      <c r="BK306" s="250"/>
      <c r="BL306" s="250"/>
      <c r="BM306" s="250"/>
      <c r="BN306" s="250"/>
      <c r="BO306" s="250"/>
      <c r="BP306" s="250"/>
      <c r="BQ306" s="239">
        <f t="shared" ref="BQ306:BQ309" si="271">G306/6</f>
        <v>0</v>
      </c>
      <c r="BR306" s="251"/>
      <c r="BS306" s="250"/>
      <c r="BT306" s="250"/>
      <c r="BU306" s="250"/>
      <c r="BV306" s="250"/>
      <c r="BW306" s="250"/>
      <c r="BX306" s="250"/>
      <c r="BY306" s="250"/>
      <c r="BZ306" s="250"/>
      <c r="CA306" s="250"/>
      <c r="CB306" s="250"/>
      <c r="CC306" s="239">
        <f t="shared" si="267"/>
        <v>0</v>
      </c>
      <c r="CD306" s="41" t="s">
        <v>54</v>
      </c>
    </row>
    <row r="307" spans="1:82" ht="23.25" customHeight="1">
      <c r="A307" s="152"/>
      <c r="B307" s="75" t="s">
        <v>588</v>
      </c>
      <c r="C307" s="229" t="s">
        <v>589</v>
      </c>
      <c r="D307" s="132" t="s">
        <v>243</v>
      </c>
      <c r="E307" s="266">
        <v>1</v>
      </c>
      <c r="F307" s="289"/>
      <c r="G307" s="76">
        <f t="shared" si="268"/>
        <v>0</v>
      </c>
      <c r="H307" s="248"/>
      <c r="I307" s="249"/>
      <c r="J307" s="248"/>
      <c r="K307" s="250"/>
      <c r="L307" s="250"/>
      <c r="M307" s="250"/>
      <c r="N307" s="250"/>
      <c r="O307" s="250"/>
      <c r="P307" s="250"/>
      <c r="Q307" s="250"/>
      <c r="R307" s="250"/>
      <c r="S307" s="250"/>
      <c r="T307" s="250"/>
      <c r="U307" s="239">
        <f t="shared" si="265"/>
        <v>0</v>
      </c>
      <c r="V307" s="248"/>
      <c r="W307" s="250"/>
      <c r="X307" s="250"/>
      <c r="Y307" s="250"/>
      <c r="Z307" s="250"/>
      <c r="AA307" s="250"/>
      <c r="AB307" s="250"/>
      <c r="AC307" s="250"/>
      <c r="AD307" s="250"/>
      <c r="AE307" s="250"/>
      <c r="AF307" s="250"/>
      <c r="AG307" s="239">
        <f t="shared" si="269"/>
        <v>0</v>
      </c>
      <c r="AH307" s="251"/>
      <c r="AI307" s="250"/>
      <c r="AJ307" s="250"/>
      <c r="AK307" s="250"/>
      <c r="AL307" s="250"/>
      <c r="AM307" s="250"/>
      <c r="AN307" s="250"/>
      <c r="AO307" s="250"/>
      <c r="AP307" s="250"/>
      <c r="AQ307" s="250"/>
      <c r="AR307" s="250"/>
      <c r="AS307" s="239">
        <f t="shared" si="270"/>
        <v>0</v>
      </c>
      <c r="AT307" s="251"/>
      <c r="AU307" s="250"/>
      <c r="AV307" s="250"/>
      <c r="AW307" s="250"/>
      <c r="AX307" s="250"/>
      <c r="AY307" s="250"/>
      <c r="AZ307" s="250"/>
      <c r="BA307" s="250"/>
      <c r="BB307" s="250"/>
      <c r="BC307" s="250"/>
      <c r="BD307" s="250"/>
      <c r="BE307" s="239">
        <f t="shared" si="266"/>
        <v>0</v>
      </c>
      <c r="BF307" s="251"/>
      <c r="BG307" s="250"/>
      <c r="BH307" s="250"/>
      <c r="BI307" s="250"/>
      <c r="BJ307" s="250"/>
      <c r="BK307" s="250"/>
      <c r="BL307" s="250"/>
      <c r="BM307" s="250"/>
      <c r="BN307" s="250"/>
      <c r="BO307" s="250"/>
      <c r="BP307" s="250"/>
      <c r="BQ307" s="239">
        <f t="shared" si="271"/>
        <v>0</v>
      </c>
      <c r="BR307" s="251"/>
      <c r="BS307" s="250"/>
      <c r="BT307" s="250"/>
      <c r="BU307" s="250"/>
      <c r="BV307" s="250"/>
      <c r="BW307" s="250"/>
      <c r="BX307" s="250"/>
      <c r="BY307" s="250"/>
      <c r="BZ307" s="250"/>
      <c r="CA307" s="250"/>
      <c r="CB307" s="250"/>
      <c r="CC307" s="239">
        <f t="shared" si="267"/>
        <v>0</v>
      </c>
      <c r="CD307" s="41" t="s">
        <v>54</v>
      </c>
    </row>
    <row r="308" spans="1:82" ht="23.25" customHeight="1">
      <c r="A308" s="152"/>
      <c r="B308" s="180" t="s">
        <v>590</v>
      </c>
      <c r="C308" s="181" t="s">
        <v>591</v>
      </c>
      <c r="D308" s="182" t="s">
        <v>243</v>
      </c>
      <c r="E308" s="334">
        <v>0</v>
      </c>
      <c r="F308" s="236"/>
      <c r="G308" s="189">
        <f t="shared" si="268"/>
        <v>0</v>
      </c>
      <c r="H308" s="248"/>
      <c r="I308" s="249"/>
      <c r="J308" s="248"/>
      <c r="K308" s="250"/>
      <c r="L308" s="250"/>
      <c r="M308" s="250"/>
      <c r="N308" s="250"/>
      <c r="O308" s="250"/>
      <c r="P308" s="250"/>
      <c r="Q308" s="250"/>
      <c r="R308" s="250"/>
      <c r="S308" s="250"/>
      <c r="T308" s="250"/>
      <c r="U308" s="239">
        <f t="shared" si="265"/>
        <v>0</v>
      </c>
      <c r="V308" s="248"/>
      <c r="W308" s="250"/>
      <c r="X308" s="250"/>
      <c r="Y308" s="250"/>
      <c r="Z308" s="250"/>
      <c r="AA308" s="250"/>
      <c r="AB308" s="250"/>
      <c r="AC308" s="250"/>
      <c r="AD308" s="250"/>
      <c r="AE308" s="250"/>
      <c r="AF308" s="250"/>
      <c r="AG308" s="239">
        <f t="shared" si="269"/>
        <v>0</v>
      </c>
      <c r="AH308" s="251"/>
      <c r="AI308" s="250"/>
      <c r="AJ308" s="250"/>
      <c r="AK308" s="250"/>
      <c r="AL308" s="250"/>
      <c r="AM308" s="250"/>
      <c r="AN308" s="250"/>
      <c r="AO308" s="250"/>
      <c r="AP308" s="250"/>
      <c r="AQ308" s="250"/>
      <c r="AR308" s="250"/>
      <c r="AS308" s="239">
        <f t="shared" si="270"/>
        <v>0</v>
      </c>
      <c r="AT308" s="251"/>
      <c r="AU308" s="250"/>
      <c r="AV308" s="250"/>
      <c r="AW308" s="250"/>
      <c r="AX308" s="250"/>
      <c r="AY308" s="250"/>
      <c r="AZ308" s="250"/>
      <c r="BA308" s="250"/>
      <c r="BB308" s="250"/>
      <c r="BC308" s="250"/>
      <c r="BD308" s="250"/>
      <c r="BE308" s="239">
        <f t="shared" si="266"/>
        <v>0</v>
      </c>
      <c r="BF308" s="251"/>
      <c r="BG308" s="250"/>
      <c r="BH308" s="250"/>
      <c r="BI308" s="250"/>
      <c r="BJ308" s="250"/>
      <c r="BK308" s="250"/>
      <c r="BL308" s="250"/>
      <c r="BM308" s="250"/>
      <c r="BN308" s="250"/>
      <c r="BO308" s="250"/>
      <c r="BP308" s="250"/>
      <c r="BQ308" s="239">
        <f t="shared" si="271"/>
        <v>0</v>
      </c>
      <c r="BR308" s="251"/>
      <c r="BS308" s="250"/>
      <c r="BT308" s="250"/>
      <c r="BU308" s="250"/>
      <c r="BV308" s="250"/>
      <c r="BW308" s="250"/>
      <c r="BX308" s="250"/>
      <c r="BY308" s="250"/>
      <c r="BZ308" s="250"/>
      <c r="CA308" s="250"/>
      <c r="CB308" s="250"/>
      <c r="CC308" s="239">
        <f t="shared" si="267"/>
        <v>0</v>
      </c>
      <c r="CD308" s="41"/>
    </row>
    <row r="309" spans="1:82" ht="23.25" customHeight="1">
      <c r="A309" s="152"/>
      <c r="B309" s="75" t="s">
        <v>592</v>
      </c>
      <c r="C309" s="229" t="s">
        <v>593</v>
      </c>
      <c r="D309" s="132" t="s">
        <v>243</v>
      </c>
      <c r="E309" s="266">
        <v>36</v>
      </c>
      <c r="F309" s="289"/>
      <c r="G309" s="76">
        <f t="shared" si="268"/>
        <v>0</v>
      </c>
      <c r="H309" s="248"/>
      <c r="I309" s="249"/>
      <c r="J309" s="248"/>
      <c r="K309" s="250"/>
      <c r="L309" s="250"/>
      <c r="M309" s="250"/>
      <c r="N309" s="250"/>
      <c r="O309" s="250"/>
      <c r="P309" s="250"/>
      <c r="Q309" s="250"/>
      <c r="R309" s="250"/>
      <c r="S309" s="250"/>
      <c r="T309" s="250"/>
      <c r="U309" s="239">
        <f t="shared" si="265"/>
        <v>0</v>
      </c>
      <c r="V309" s="248"/>
      <c r="W309" s="250"/>
      <c r="X309" s="250"/>
      <c r="Y309" s="250"/>
      <c r="Z309" s="250"/>
      <c r="AA309" s="250"/>
      <c r="AB309" s="250"/>
      <c r="AC309" s="250"/>
      <c r="AD309" s="250"/>
      <c r="AE309" s="250"/>
      <c r="AF309" s="250"/>
      <c r="AG309" s="239">
        <f t="shared" si="269"/>
        <v>0</v>
      </c>
      <c r="AH309" s="251"/>
      <c r="AI309" s="250"/>
      <c r="AJ309" s="250"/>
      <c r="AK309" s="250"/>
      <c r="AL309" s="250"/>
      <c r="AM309" s="250"/>
      <c r="AN309" s="250"/>
      <c r="AO309" s="250"/>
      <c r="AP309" s="250"/>
      <c r="AQ309" s="250"/>
      <c r="AR309" s="250"/>
      <c r="AS309" s="239">
        <f t="shared" si="270"/>
        <v>0</v>
      </c>
      <c r="AT309" s="251"/>
      <c r="AU309" s="250"/>
      <c r="AV309" s="250"/>
      <c r="AW309" s="250"/>
      <c r="AX309" s="250"/>
      <c r="AY309" s="250"/>
      <c r="AZ309" s="250"/>
      <c r="BA309" s="250"/>
      <c r="BB309" s="250"/>
      <c r="BC309" s="250"/>
      <c r="BD309" s="250"/>
      <c r="BE309" s="239">
        <f t="shared" si="266"/>
        <v>0</v>
      </c>
      <c r="BF309" s="251"/>
      <c r="BG309" s="250"/>
      <c r="BH309" s="250"/>
      <c r="BI309" s="250"/>
      <c r="BJ309" s="250"/>
      <c r="BK309" s="250"/>
      <c r="BL309" s="250"/>
      <c r="BM309" s="250"/>
      <c r="BN309" s="250"/>
      <c r="BO309" s="250"/>
      <c r="BP309" s="250"/>
      <c r="BQ309" s="239">
        <f t="shared" si="271"/>
        <v>0</v>
      </c>
      <c r="BR309" s="251"/>
      <c r="BS309" s="250"/>
      <c r="BT309" s="250"/>
      <c r="BU309" s="250"/>
      <c r="BV309" s="250"/>
      <c r="BW309" s="250"/>
      <c r="BX309" s="250"/>
      <c r="BY309" s="250"/>
      <c r="BZ309" s="250"/>
      <c r="CA309" s="250"/>
      <c r="CB309" s="250"/>
      <c r="CC309" s="239">
        <f t="shared" si="267"/>
        <v>0</v>
      </c>
      <c r="CD309" s="41"/>
    </row>
    <row r="310" spans="1:82" ht="15">
      <c r="A310" s="152"/>
      <c r="B310" s="103" t="s">
        <v>594</v>
      </c>
      <c r="C310" s="286" t="s">
        <v>595</v>
      </c>
      <c r="D310" s="182"/>
      <c r="E310" s="334"/>
      <c r="F310" s="252"/>
      <c r="G310" s="189"/>
      <c r="H310" s="248"/>
      <c r="I310" s="249"/>
      <c r="J310" s="248"/>
      <c r="K310" s="250"/>
      <c r="L310" s="250"/>
      <c r="M310" s="250"/>
      <c r="N310" s="250"/>
      <c r="O310" s="250"/>
      <c r="P310" s="250"/>
      <c r="Q310" s="250"/>
      <c r="R310" s="250"/>
      <c r="S310" s="250"/>
      <c r="T310" s="250"/>
      <c r="U310" s="249"/>
      <c r="V310" s="248"/>
      <c r="W310" s="250"/>
      <c r="X310" s="250"/>
      <c r="Y310" s="250"/>
      <c r="Z310" s="250"/>
      <c r="AA310" s="250"/>
      <c r="AB310" s="250"/>
      <c r="AC310" s="250"/>
      <c r="AD310" s="250"/>
      <c r="AE310" s="250"/>
      <c r="AF310" s="250"/>
      <c r="AG310" s="249"/>
      <c r="AH310" s="251"/>
      <c r="AI310" s="250"/>
      <c r="AJ310" s="250"/>
      <c r="AK310" s="250"/>
      <c r="AL310" s="250"/>
      <c r="AM310" s="250"/>
      <c r="AN310" s="250"/>
      <c r="AO310" s="250"/>
      <c r="AP310" s="250"/>
      <c r="AQ310" s="250"/>
      <c r="AR310" s="250"/>
      <c r="AS310" s="249"/>
      <c r="AT310" s="251"/>
      <c r="AU310" s="250"/>
      <c r="AV310" s="250"/>
      <c r="AW310" s="250"/>
      <c r="AX310" s="250"/>
      <c r="AY310" s="250"/>
      <c r="AZ310" s="250"/>
      <c r="BA310" s="250"/>
      <c r="BB310" s="250"/>
      <c r="BC310" s="250"/>
      <c r="BD310" s="250"/>
      <c r="BE310" s="249"/>
      <c r="BF310" s="251"/>
      <c r="BG310" s="250"/>
      <c r="BH310" s="250"/>
      <c r="BI310" s="250"/>
      <c r="BJ310" s="250"/>
      <c r="BK310" s="250"/>
      <c r="BL310" s="250"/>
      <c r="BM310" s="250"/>
      <c r="BN310" s="250"/>
      <c r="BO310" s="250"/>
      <c r="BP310" s="250"/>
      <c r="BQ310" s="249"/>
      <c r="BR310" s="251"/>
      <c r="BS310" s="250"/>
      <c r="BT310" s="250"/>
      <c r="BU310" s="250"/>
      <c r="BV310" s="250"/>
      <c r="BW310" s="250"/>
      <c r="BX310" s="250"/>
      <c r="BY310" s="250"/>
      <c r="BZ310" s="250"/>
      <c r="CA310" s="250"/>
      <c r="CB310" s="250"/>
      <c r="CC310" s="249"/>
      <c r="CD310" s="41"/>
    </row>
    <row r="311" spans="1:82" ht="15">
      <c r="A311" s="152"/>
      <c r="B311" s="180" t="s">
        <v>596</v>
      </c>
      <c r="C311" s="181" t="s">
        <v>597</v>
      </c>
      <c r="D311" s="182" t="s">
        <v>243</v>
      </c>
      <c r="E311" s="334">
        <v>0</v>
      </c>
      <c r="F311" s="236"/>
      <c r="G311" s="189">
        <f t="shared" ref="G311:G326" si="272">+E311*F311</f>
        <v>0</v>
      </c>
      <c r="H311" s="237"/>
      <c r="I311" s="239"/>
      <c r="J311" s="237"/>
      <c r="K311" s="238"/>
      <c r="L311" s="238"/>
      <c r="M311" s="238"/>
      <c r="N311" s="238"/>
      <c r="O311" s="238"/>
      <c r="P311" s="238"/>
      <c r="Q311" s="238"/>
      <c r="R311" s="238"/>
      <c r="S311" s="238"/>
      <c r="T311" s="238"/>
      <c r="U311" s="239">
        <f t="shared" ref="U311:U326" si="273">G311/6</f>
        <v>0</v>
      </c>
      <c r="V311" s="237"/>
      <c r="W311" s="238"/>
      <c r="X311" s="238"/>
      <c r="Y311" s="238"/>
      <c r="Z311" s="238"/>
      <c r="AA311" s="238"/>
      <c r="AB311" s="238"/>
      <c r="AC311" s="238"/>
      <c r="AD311" s="238"/>
      <c r="AE311" s="238"/>
      <c r="AF311" s="238"/>
      <c r="AG311" s="239">
        <f t="shared" ref="AG311:AG326" si="274">G311/6</f>
        <v>0</v>
      </c>
      <c r="AH311" s="240"/>
      <c r="AI311" s="238"/>
      <c r="AJ311" s="238"/>
      <c r="AK311" s="238"/>
      <c r="AL311" s="238"/>
      <c r="AM311" s="238"/>
      <c r="AN311" s="238"/>
      <c r="AO311" s="238"/>
      <c r="AP311" s="238"/>
      <c r="AQ311" s="238"/>
      <c r="AR311" s="238"/>
      <c r="AS311" s="239">
        <f t="shared" ref="AS311:AS326" si="275">G311/6</f>
        <v>0</v>
      </c>
      <c r="AT311" s="240"/>
      <c r="AU311" s="238"/>
      <c r="AV311" s="238"/>
      <c r="AW311" s="238"/>
      <c r="AX311" s="238"/>
      <c r="AY311" s="238"/>
      <c r="AZ311" s="238"/>
      <c r="BA311" s="238"/>
      <c r="BB311" s="238"/>
      <c r="BC311" s="238"/>
      <c r="BD311" s="238"/>
      <c r="BE311" s="239">
        <f t="shared" ref="BE311:BE326" si="276">G311/6</f>
        <v>0</v>
      </c>
      <c r="BF311" s="240"/>
      <c r="BG311" s="238"/>
      <c r="BH311" s="238"/>
      <c r="BI311" s="238"/>
      <c r="BJ311" s="238"/>
      <c r="BK311" s="238"/>
      <c r="BL311" s="238"/>
      <c r="BM311" s="238"/>
      <c r="BN311" s="238"/>
      <c r="BO311" s="238"/>
      <c r="BP311" s="238"/>
      <c r="BQ311" s="239">
        <f t="shared" ref="BQ311:BQ326" si="277">G311/6</f>
        <v>0</v>
      </c>
      <c r="BR311" s="240"/>
      <c r="BS311" s="238"/>
      <c r="BT311" s="238"/>
      <c r="BU311" s="238"/>
      <c r="BV311" s="238"/>
      <c r="BW311" s="238"/>
      <c r="BX311" s="238"/>
      <c r="BY311" s="238"/>
      <c r="BZ311" s="238"/>
      <c r="CA311" s="238"/>
      <c r="CB311" s="238"/>
      <c r="CC311" s="239">
        <f>G311-SUM(H311:CB311)</f>
        <v>0</v>
      </c>
      <c r="CD311" s="41" t="s">
        <v>54</v>
      </c>
    </row>
    <row r="312" spans="1:82" ht="15">
      <c r="A312" s="152"/>
      <c r="B312" s="75" t="s">
        <v>598</v>
      </c>
      <c r="C312" s="131" t="s">
        <v>599</v>
      </c>
      <c r="D312" s="132" t="s">
        <v>243</v>
      </c>
      <c r="E312" s="266">
        <v>2</v>
      </c>
      <c r="F312" s="289"/>
      <c r="G312" s="76">
        <f t="shared" si="272"/>
        <v>0</v>
      </c>
      <c r="H312" s="237"/>
      <c r="I312" s="239"/>
      <c r="J312" s="237"/>
      <c r="K312" s="238"/>
      <c r="L312" s="238"/>
      <c r="M312" s="238"/>
      <c r="N312" s="238"/>
      <c r="O312" s="238"/>
      <c r="P312" s="238"/>
      <c r="Q312" s="238"/>
      <c r="R312" s="238"/>
      <c r="S312" s="238"/>
      <c r="T312" s="238"/>
      <c r="U312" s="239">
        <f>G312/6</f>
        <v>0</v>
      </c>
      <c r="V312" s="237"/>
      <c r="W312" s="238"/>
      <c r="X312" s="238"/>
      <c r="Y312" s="238"/>
      <c r="Z312" s="238"/>
      <c r="AA312" s="238"/>
      <c r="AB312" s="238"/>
      <c r="AC312" s="238"/>
      <c r="AD312" s="238"/>
      <c r="AE312" s="238"/>
      <c r="AF312" s="238"/>
      <c r="AG312" s="239">
        <f t="shared" si="274"/>
        <v>0</v>
      </c>
      <c r="AH312" s="240"/>
      <c r="AI312" s="238"/>
      <c r="AJ312" s="238"/>
      <c r="AK312" s="238"/>
      <c r="AL312" s="238"/>
      <c r="AM312" s="238"/>
      <c r="AN312" s="238"/>
      <c r="AO312" s="238"/>
      <c r="AP312" s="238"/>
      <c r="AQ312" s="238"/>
      <c r="AR312" s="238"/>
      <c r="AS312" s="239">
        <f t="shared" si="275"/>
        <v>0</v>
      </c>
      <c r="AT312" s="240"/>
      <c r="AU312" s="238"/>
      <c r="AV312" s="238"/>
      <c r="AW312" s="238"/>
      <c r="AX312" s="238"/>
      <c r="AY312" s="238"/>
      <c r="AZ312" s="238"/>
      <c r="BA312" s="238"/>
      <c r="BB312" s="238"/>
      <c r="BC312" s="238"/>
      <c r="BD312" s="238"/>
      <c r="BE312" s="239">
        <f>G312/6</f>
        <v>0</v>
      </c>
      <c r="BF312" s="240"/>
      <c r="BG312" s="238"/>
      <c r="BH312" s="238"/>
      <c r="BI312" s="238"/>
      <c r="BJ312" s="238"/>
      <c r="BK312" s="238"/>
      <c r="BL312" s="238"/>
      <c r="BM312" s="238"/>
      <c r="BN312" s="238"/>
      <c r="BO312" s="238"/>
      <c r="BP312" s="238"/>
      <c r="BQ312" s="239">
        <f t="shared" si="277"/>
        <v>0</v>
      </c>
      <c r="BR312" s="240"/>
      <c r="BS312" s="238"/>
      <c r="BT312" s="238"/>
      <c r="BU312" s="238"/>
      <c r="BV312" s="238"/>
      <c r="BW312" s="238"/>
      <c r="BX312" s="238"/>
      <c r="BY312" s="238"/>
      <c r="BZ312" s="238"/>
      <c r="CA312" s="238"/>
      <c r="CB312" s="238"/>
      <c r="CC312" s="239">
        <f t="shared" ref="CC312:CC315" si="278">G312-SUM(H312:CB312)</f>
        <v>0</v>
      </c>
      <c r="CD312" s="41"/>
    </row>
    <row r="313" spans="1:82" ht="15">
      <c r="A313" s="152"/>
      <c r="B313" s="180" t="s">
        <v>600</v>
      </c>
      <c r="C313" s="181" t="s">
        <v>601</v>
      </c>
      <c r="D313" s="182" t="s">
        <v>243</v>
      </c>
      <c r="E313" s="334">
        <v>0</v>
      </c>
      <c r="F313" s="236"/>
      <c r="G313" s="189">
        <f t="shared" si="272"/>
        <v>0</v>
      </c>
      <c r="H313" s="237"/>
      <c r="I313" s="239"/>
      <c r="J313" s="237"/>
      <c r="K313" s="238"/>
      <c r="L313" s="238"/>
      <c r="M313" s="238"/>
      <c r="N313" s="238"/>
      <c r="O313" s="238"/>
      <c r="P313" s="238"/>
      <c r="Q313" s="238"/>
      <c r="R313" s="238"/>
      <c r="S313" s="238"/>
      <c r="T313" s="238"/>
      <c r="U313" s="239">
        <f>G313/6</f>
        <v>0</v>
      </c>
      <c r="V313" s="237"/>
      <c r="W313" s="238"/>
      <c r="X313" s="238"/>
      <c r="Y313" s="238"/>
      <c r="Z313" s="238"/>
      <c r="AA313" s="238"/>
      <c r="AB313" s="238"/>
      <c r="AC313" s="238"/>
      <c r="AD313" s="238"/>
      <c r="AE313" s="238"/>
      <c r="AF313" s="238"/>
      <c r="AG313" s="239">
        <f t="shared" si="274"/>
        <v>0</v>
      </c>
      <c r="AH313" s="240"/>
      <c r="AI313" s="238"/>
      <c r="AJ313" s="238"/>
      <c r="AK313" s="238"/>
      <c r="AL313" s="238"/>
      <c r="AM313" s="238"/>
      <c r="AN313" s="238"/>
      <c r="AO313" s="238"/>
      <c r="AP313" s="238"/>
      <c r="AQ313" s="238"/>
      <c r="AR313" s="238"/>
      <c r="AS313" s="239">
        <f t="shared" si="275"/>
        <v>0</v>
      </c>
      <c r="AT313" s="240"/>
      <c r="AU313" s="238"/>
      <c r="AV313" s="238"/>
      <c r="AW313" s="238"/>
      <c r="AX313" s="238"/>
      <c r="AY313" s="238"/>
      <c r="AZ313" s="238"/>
      <c r="BA313" s="238"/>
      <c r="BB313" s="238"/>
      <c r="BC313" s="238"/>
      <c r="BD313" s="238"/>
      <c r="BE313" s="239">
        <f>G313/6</f>
        <v>0</v>
      </c>
      <c r="BF313" s="240"/>
      <c r="BG313" s="238"/>
      <c r="BH313" s="238"/>
      <c r="BI313" s="238"/>
      <c r="BJ313" s="238"/>
      <c r="BK313" s="238"/>
      <c r="BL313" s="238"/>
      <c r="BM313" s="238"/>
      <c r="BN313" s="238"/>
      <c r="BO313" s="238"/>
      <c r="BP313" s="238"/>
      <c r="BQ313" s="239">
        <f t="shared" si="277"/>
        <v>0</v>
      </c>
      <c r="BR313" s="240"/>
      <c r="BS313" s="238"/>
      <c r="BT313" s="238"/>
      <c r="BU313" s="238"/>
      <c r="BV313" s="238"/>
      <c r="BW313" s="238"/>
      <c r="BX313" s="238"/>
      <c r="BY313" s="238"/>
      <c r="BZ313" s="238"/>
      <c r="CA313" s="238"/>
      <c r="CB313" s="238"/>
      <c r="CC313" s="239">
        <f t="shared" si="278"/>
        <v>0</v>
      </c>
      <c r="CD313" s="41"/>
    </row>
    <row r="314" spans="1:82" ht="15">
      <c r="A314" s="152"/>
      <c r="B314" s="180" t="s">
        <v>602</v>
      </c>
      <c r="C314" s="181" t="s">
        <v>603</v>
      </c>
      <c r="D314" s="182" t="s">
        <v>92</v>
      </c>
      <c r="E314" s="334">
        <v>0</v>
      </c>
      <c r="F314" s="236"/>
      <c r="G314" s="189">
        <f t="shared" si="272"/>
        <v>0</v>
      </c>
      <c r="H314" s="237"/>
      <c r="I314" s="239"/>
      <c r="J314" s="237"/>
      <c r="K314" s="238"/>
      <c r="L314" s="238"/>
      <c r="M314" s="238"/>
      <c r="N314" s="238"/>
      <c r="O314" s="238"/>
      <c r="P314" s="238"/>
      <c r="Q314" s="238"/>
      <c r="R314" s="238"/>
      <c r="S314" s="238"/>
      <c r="T314" s="238"/>
      <c r="U314" s="239">
        <f>G314/6</f>
        <v>0</v>
      </c>
      <c r="V314" s="237"/>
      <c r="W314" s="238"/>
      <c r="X314" s="238"/>
      <c r="Y314" s="238"/>
      <c r="Z314" s="238"/>
      <c r="AA314" s="238"/>
      <c r="AB314" s="238"/>
      <c r="AC314" s="238"/>
      <c r="AD314" s="238"/>
      <c r="AE314" s="238"/>
      <c r="AF314" s="238"/>
      <c r="AG314" s="239">
        <f t="shared" si="274"/>
        <v>0</v>
      </c>
      <c r="AH314" s="240"/>
      <c r="AI314" s="238"/>
      <c r="AJ314" s="238"/>
      <c r="AK314" s="238"/>
      <c r="AL314" s="238"/>
      <c r="AM314" s="238"/>
      <c r="AN314" s="238"/>
      <c r="AO314" s="238"/>
      <c r="AP314" s="238"/>
      <c r="AQ314" s="238"/>
      <c r="AR314" s="238"/>
      <c r="AS314" s="239">
        <f t="shared" si="275"/>
        <v>0</v>
      </c>
      <c r="AT314" s="240"/>
      <c r="AU314" s="238"/>
      <c r="AV314" s="238"/>
      <c r="AW314" s="238"/>
      <c r="AX314" s="238"/>
      <c r="AY314" s="238"/>
      <c r="AZ314" s="238"/>
      <c r="BA314" s="238"/>
      <c r="BB314" s="238"/>
      <c r="BC314" s="238"/>
      <c r="BD314" s="238"/>
      <c r="BE314" s="239">
        <f>G314/6</f>
        <v>0</v>
      </c>
      <c r="BF314" s="240"/>
      <c r="BG314" s="238"/>
      <c r="BH314" s="238"/>
      <c r="BI314" s="238"/>
      <c r="BJ314" s="238"/>
      <c r="BK314" s="238"/>
      <c r="BL314" s="238"/>
      <c r="BM314" s="238"/>
      <c r="BN314" s="238"/>
      <c r="BO314" s="238"/>
      <c r="BP314" s="238"/>
      <c r="BQ314" s="239">
        <f t="shared" si="277"/>
        <v>0</v>
      </c>
      <c r="BR314" s="240"/>
      <c r="BS314" s="238"/>
      <c r="BT314" s="238"/>
      <c r="BU314" s="238"/>
      <c r="BV314" s="238"/>
      <c r="BW314" s="238"/>
      <c r="BX314" s="238"/>
      <c r="BY314" s="238"/>
      <c r="BZ314" s="238"/>
      <c r="CA314" s="238"/>
      <c r="CB314" s="238"/>
      <c r="CC314" s="239">
        <f t="shared" si="278"/>
        <v>0</v>
      </c>
      <c r="CD314" s="41"/>
    </row>
    <row r="315" spans="1:82" ht="30">
      <c r="A315" s="152"/>
      <c r="B315" s="180" t="s">
        <v>604</v>
      </c>
      <c r="C315" s="181" t="s">
        <v>605</v>
      </c>
      <c r="D315" s="182" t="s">
        <v>92</v>
      </c>
      <c r="E315" s="334">
        <v>0</v>
      </c>
      <c r="F315" s="236"/>
      <c r="G315" s="189">
        <f t="shared" si="272"/>
        <v>0</v>
      </c>
      <c r="H315" s="237"/>
      <c r="I315" s="239"/>
      <c r="J315" s="237"/>
      <c r="K315" s="238"/>
      <c r="L315" s="238"/>
      <c r="M315" s="238"/>
      <c r="N315" s="238"/>
      <c r="O315" s="238"/>
      <c r="P315" s="238"/>
      <c r="Q315" s="238"/>
      <c r="R315" s="238"/>
      <c r="S315" s="238"/>
      <c r="T315" s="238"/>
      <c r="U315" s="239">
        <f>G315/6</f>
        <v>0</v>
      </c>
      <c r="V315" s="237"/>
      <c r="W315" s="238"/>
      <c r="X315" s="238"/>
      <c r="Y315" s="238"/>
      <c r="Z315" s="238"/>
      <c r="AA315" s="238"/>
      <c r="AB315" s="238"/>
      <c r="AC315" s="238"/>
      <c r="AD315" s="238"/>
      <c r="AE315" s="238"/>
      <c r="AF315" s="238"/>
      <c r="AG315" s="239">
        <f t="shared" si="274"/>
        <v>0</v>
      </c>
      <c r="AH315" s="240"/>
      <c r="AI315" s="238"/>
      <c r="AJ315" s="238"/>
      <c r="AK315" s="238"/>
      <c r="AL315" s="238"/>
      <c r="AM315" s="238"/>
      <c r="AN315" s="238"/>
      <c r="AO315" s="238"/>
      <c r="AP315" s="238"/>
      <c r="AQ315" s="238"/>
      <c r="AR315" s="238"/>
      <c r="AS315" s="239">
        <f t="shared" si="275"/>
        <v>0</v>
      </c>
      <c r="AT315" s="240"/>
      <c r="AU315" s="238"/>
      <c r="AV315" s="238"/>
      <c r="AW315" s="238"/>
      <c r="AX315" s="238"/>
      <c r="AY315" s="238"/>
      <c r="AZ315" s="238"/>
      <c r="BA315" s="238"/>
      <c r="BB315" s="238"/>
      <c r="BC315" s="238"/>
      <c r="BD315" s="238"/>
      <c r="BE315" s="239">
        <f>G315/6</f>
        <v>0</v>
      </c>
      <c r="BF315" s="240"/>
      <c r="BG315" s="238"/>
      <c r="BH315" s="238"/>
      <c r="BI315" s="238"/>
      <c r="BJ315" s="238"/>
      <c r="BK315" s="238"/>
      <c r="BL315" s="238"/>
      <c r="BM315" s="238"/>
      <c r="BN315" s="238"/>
      <c r="BO315" s="238"/>
      <c r="BP315" s="238"/>
      <c r="BQ315" s="239">
        <f t="shared" si="277"/>
        <v>0</v>
      </c>
      <c r="BR315" s="240"/>
      <c r="BS315" s="238"/>
      <c r="BT315" s="238"/>
      <c r="BU315" s="238"/>
      <c r="BV315" s="238"/>
      <c r="BW315" s="238"/>
      <c r="BX315" s="238"/>
      <c r="BY315" s="238"/>
      <c r="BZ315" s="238"/>
      <c r="CA315" s="238"/>
      <c r="CB315" s="238"/>
      <c r="CC315" s="239">
        <f t="shared" si="278"/>
        <v>0</v>
      </c>
      <c r="CD315" s="41"/>
    </row>
    <row r="316" spans="1:82" ht="15">
      <c r="A316" s="152"/>
      <c r="B316" s="103" t="s">
        <v>606</v>
      </c>
      <c r="C316" s="286" t="s">
        <v>607</v>
      </c>
      <c r="D316" s="132"/>
      <c r="E316" s="266"/>
      <c r="F316" s="252"/>
      <c r="G316" s="76"/>
      <c r="H316" s="237"/>
      <c r="I316" s="239"/>
      <c r="J316" s="237"/>
      <c r="K316" s="238"/>
      <c r="L316" s="238"/>
      <c r="M316" s="238"/>
      <c r="N316" s="238"/>
      <c r="O316" s="238"/>
      <c r="P316" s="238"/>
      <c r="Q316" s="238"/>
      <c r="R316" s="238"/>
      <c r="S316" s="238"/>
      <c r="T316" s="238"/>
      <c r="U316" s="239"/>
      <c r="V316" s="237"/>
      <c r="W316" s="238"/>
      <c r="X316" s="238"/>
      <c r="Y316" s="238"/>
      <c r="Z316" s="238"/>
      <c r="AA316" s="238"/>
      <c r="AB316" s="238"/>
      <c r="AC316" s="238"/>
      <c r="AD316" s="238"/>
      <c r="AE316" s="238"/>
      <c r="AF316" s="238"/>
      <c r="AG316" s="239"/>
      <c r="AH316" s="240"/>
      <c r="AI316" s="238"/>
      <c r="AJ316" s="238"/>
      <c r="AK316" s="238"/>
      <c r="AL316" s="238"/>
      <c r="AM316" s="238"/>
      <c r="AN316" s="238"/>
      <c r="AO316" s="238"/>
      <c r="AP316" s="238"/>
      <c r="AQ316" s="238"/>
      <c r="AR316" s="238"/>
      <c r="AS316" s="239"/>
      <c r="AT316" s="240"/>
      <c r="AU316" s="238"/>
      <c r="AV316" s="238"/>
      <c r="AW316" s="238"/>
      <c r="AX316" s="238"/>
      <c r="AY316" s="238"/>
      <c r="AZ316" s="238"/>
      <c r="BA316" s="238"/>
      <c r="BB316" s="238"/>
      <c r="BC316" s="238"/>
      <c r="BD316" s="238"/>
      <c r="BE316" s="239"/>
      <c r="BF316" s="240"/>
      <c r="BG316" s="238"/>
      <c r="BH316" s="238"/>
      <c r="BI316" s="238"/>
      <c r="BJ316" s="238"/>
      <c r="BK316" s="238"/>
      <c r="BL316" s="238"/>
      <c r="BM316" s="238"/>
      <c r="BN316" s="238"/>
      <c r="BO316" s="238"/>
      <c r="BP316" s="238"/>
      <c r="BQ316" s="239"/>
      <c r="BR316" s="240"/>
      <c r="BS316" s="238"/>
      <c r="BT316" s="238"/>
      <c r="BU316" s="238"/>
      <c r="BV316" s="238"/>
      <c r="BW316" s="238"/>
      <c r="BX316" s="238"/>
      <c r="BY316" s="238"/>
      <c r="BZ316" s="238"/>
      <c r="CA316" s="238"/>
      <c r="CB316" s="238"/>
      <c r="CC316" s="239"/>
      <c r="CD316" s="41"/>
    </row>
    <row r="317" spans="1:82" ht="15">
      <c r="A317" s="152"/>
      <c r="B317" s="180" t="s">
        <v>608</v>
      </c>
      <c r="C317" s="181" t="s">
        <v>575</v>
      </c>
      <c r="D317" s="182" t="s">
        <v>92</v>
      </c>
      <c r="E317" s="334">
        <v>0</v>
      </c>
      <c r="F317" s="236"/>
      <c r="G317" s="189">
        <f t="shared" si="272"/>
        <v>0</v>
      </c>
      <c r="H317" s="237"/>
      <c r="I317" s="239"/>
      <c r="J317" s="237"/>
      <c r="K317" s="238"/>
      <c r="L317" s="238"/>
      <c r="M317" s="238"/>
      <c r="N317" s="238"/>
      <c r="O317" s="238"/>
      <c r="P317" s="238"/>
      <c r="Q317" s="238"/>
      <c r="R317" s="238"/>
      <c r="S317" s="238"/>
      <c r="T317" s="238"/>
      <c r="U317" s="239">
        <f t="shared" si="273"/>
        <v>0</v>
      </c>
      <c r="V317" s="237"/>
      <c r="W317" s="238"/>
      <c r="X317" s="238"/>
      <c r="Y317" s="238"/>
      <c r="Z317" s="238"/>
      <c r="AA317" s="238"/>
      <c r="AB317" s="238"/>
      <c r="AC317" s="238"/>
      <c r="AD317" s="238"/>
      <c r="AE317" s="238"/>
      <c r="AF317" s="238"/>
      <c r="AG317" s="239">
        <f t="shared" si="274"/>
        <v>0</v>
      </c>
      <c r="AH317" s="240"/>
      <c r="AI317" s="238"/>
      <c r="AJ317" s="238"/>
      <c r="AK317" s="238"/>
      <c r="AL317" s="238"/>
      <c r="AM317" s="238"/>
      <c r="AN317" s="238"/>
      <c r="AO317" s="238"/>
      <c r="AP317" s="238"/>
      <c r="AQ317" s="238"/>
      <c r="AR317" s="238"/>
      <c r="AS317" s="239">
        <f t="shared" si="275"/>
        <v>0</v>
      </c>
      <c r="AT317" s="240"/>
      <c r="AU317" s="238"/>
      <c r="AV317" s="238"/>
      <c r="AW317" s="238"/>
      <c r="AX317" s="238"/>
      <c r="AY317" s="238"/>
      <c r="AZ317" s="238"/>
      <c r="BA317" s="238"/>
      <c r="BB317" s="238"/>
      <c r="BC317" s="238"/>
      <c r="BD317" s="238"/>
      <c r="BE317" s="239">
        <f t="shared" si="276"/>
        <v>0</v>
      </c>
      <c r="BF317" s="240"/>
      <c r="BG317" s="238"/>
      <c r="BH317" s="238"/>
      <c r="BI317" s="238"/>
      <c r="BJ317" s="238"/>
      <c r="BK317" s="238"/>
      <c r="BL317" s="238"/>
      <c r="BM317" s="238"/>
      <c r="BN317" s="238"/>
      <c r="BO317" s="238"/>
      <c r="BP317" s="238"/>
      <c r="BQ317" s="239">
        <f t="shared" si="277"/>
        <v>0</v>
      </c>
      <c r="BR317" s="240"/>
      <c r="BS317" s="238"/>
      <c r="BT317" s="238"/>
      <c r="BU317" s="238"/>
      <c r="BV317" s="238"/>
      <c r="BW317" s="238"/>
      <c r="BX317" s="238"/>
      <c r="BY317" s="238"/>
      <c r="BZ317" s="238"/>
      <c r="CA317" s="238"/>
      <c r="CB317" s="238"/>
      <c r="CC317" s="239">
        <f>G317-SUM(J317:CB317)</f>
        <v>0</v>
      </c>
      <c r="CD317" s="41" t="s">
        <v>54</v>
      </c>
    </row>
    <row r="318" spans="1:82" ht="25.5" customHeight="1">
      <c r="A318" s="190"/>
      <c r="B318" s="180" t="s">
        <v>609</v>
      </c>
      <c r="C318" s="181" t="s">
        <v>577</v>
      </c>
      <c r="D318" s="182" t="s">
        <v>92</v>
      </c>
      <c r="E318" s="334">
        <v>0</v>
      </c>
      <c r="F318" s="236"/>
      <c r="G318" s="189">
        <f t="shared" si="272"/>
        <v>0</v>
      </c>
      <c r="H318" s="237"/>
      <c r="I318" s="239"/>
      <c r="J318" s="237"/>
      <c r="K318" s="238"/>
      <c r="L318" s="238"/>
      <c r="M318" s="238"/>
      <c r="N318" s="238"/>
      <c r="O318" s="238"/>
      <c r="P318" s="238"/>
      <c r="Q318" s="238"/>
      <c r="R318" s="238"/>
      <c r="S318" s="238"/>
      <c r="T318" s="238"/>
      <c r="U318" s="239">
        <f t="shared" si="273"/>
        <v>0</v>
      </c>
      <c r="V318" s="237"/>
      <c r="W318" s="238"/>
      <c r="X318" s="238"/>
      <c r="Y318" s="238"/>
      <c r="Z318" s="238"/>
      <c r="AA318" s="238"/>
      <c r="AB318" s="238"/>
      <c r="AC318" s="238"/>
      <c r="AD318" s="238"/>
      <c r="AE318" s="238"/>
      <c r="AF318" s="238"/>
      <c r="AG318" s="239">
        <f t="shared" si="274"/>
        <v>0</v>
      </c>
      <c r="AH318" s="240"/>
      <c r="AI318" s="238"/>
      <c r="AJ318" s="238"/>
      <c r="AK318" s="238"/>
      <c r="AL318" s="238"/>
      <c r="AM318" s="238"/>
      <c r="AN318" s="238"/>
      <c r="AO318" s="238"/>
      <c r="AP318" s="238"/>
      <c r="AQ318" s="238"/>
      <c r="AR318" s="238"/>
      <c r="AS318" s="239">
        <f t="shared" si="275"/>
        <v>0</v>
      </c>
      <c r="AT318" s="240"/>
      <c r="AU318" s="238"/>
      <c r="AV318" s="238"/>
      <c r="AW318" s="238"/>
      <c r="AX318" s="238"/>
      <c r="AY318" s="238"/>
      <c r="AZ318" s="238"/>
      <c r="BA318" s="238"/>
      <c r="BB318" s="238"/>
      <c r="BC318" s="238"/>
      <c r="BD318" s="238"/>
      <c r="BE318" s="239">
        <f t="shared" si="276"/>
        <v>0</v>
      </c>
      <c r="BF318" s="240"/>
      <c r="BG318" s="238"/>
      <c r="BH318" s="238"/>
      <c r="BI318" s="238"/>
      <c r="BJ318" s="238"/>
      <c r="BK318" s="238"/>
      <c r="BL318" s="238"/>
      <c r="BM318" s="238"/>
      <c r="BN318" s="238"/>
      <c r="BO318" s="238"/>
      <c r="BP318" s="238"/>
      <c r="BQ318" s="239">
        <f t="shared" si="277"/>
        <v>0</v>
      </c>
      <c r="BR318" s="240"/>
      <c r="BS318" s="238"/>
      <c r="BT318" s="238"/>
      <c r="BU318" s="238"/>
      <c r="BV318" s="238"/>
      <c r="BW318" s="238"/>
      <c r="BX318" s="238"/>
      <c r="BY318" s="238"/>
      <c r="BZ318" s="238"/>
      <c r="CA318" s="238"/>
      <c r="CB318" s="238"/>
      <c r="CC318" s="239">
        <f>G318-SUM(J318:CB318)</f>
        <v>0</v>
      </c>
      <c r="CD318" s="41" t="s">
        <v>54</v>
      </c>
    </row>
    <row r="319" spans="1:82" ht="15">
      <c r="A319" s="152"/>
      <c r="B319" s="180" t="s">
        <v>610</v>
      </c>
      <c r="C319" s="181" t="s">
        <v>611</v>
      </c>
      <c r="D319" s="182" t="s">
        <v>92</v>
      </c>
      <c r="E319" s="334">
        <v>0</v>
      </c>
      <c r="F319" s="236"/>
      <c r="G319" s="189">
        <f t="shared" si="272"/>
        <v>0</v>
      </c>
      <c r="H319" s="237"/>
      <c r="I319" s="239"/>
      <c r="J319" s="237"/>
      <c r="K319" s="238"/>
      <c r="L319" s="238"/>
      <c r="M319" s="238"/>
      <c r="N319" s="238"/>
      <c r="O319" s="238"/>
      <c r="P319" s="238"/>
      <c r="Q319" s="238"/>
      <c r="R319" s="238"/>
      <c r="S319" s="238"/>
      <c r="T319" s="238"/>
      <c r="U319" s="239">
        <f t="shared" si="273"/>
        <v>0</v>
      </c>
      <c r="V319" s="237"/>
      <c r="W319" s="238"/>
      <c r="X319" s="238"/>
      <c r="Y319" s="238"/>
      <c r="Z319" s="238"/>
      <c r="AA319" s="238"/>
      <c r="AB319" s="238"/>
      <c r="AC319" s="238"/>
      <c r="AD319" s="238"/>
      <c r="AE319" s="238"/>
      <c r="AF319" s="238"/>
      <c r="AG319" s="239">
        <f t="shared" si="274"/>
        <v>0</v>
      </c>
      <c r="AH319" s="240"/>
      <c r="AI319" s="238"/>
      <c r="AJ319" s="238"/>
      <c r="AK319" s="238"/>
      <c r="AL319" s="238"/>
      <c r="AM319" s="238"/>
      <c r="AN319" s="238"/>
      <c r="AO319" s="238"/>
      <c r="AP319" s="238"/>
      <c r="AQ319" s="238"/>
      <c r="AR319" s="238"/>
      <c r="AS319" s="239">
        <f t="shared" si="275"/>
        <v>0</v>
      </c>
      <c r="AT319" s="240"/>
      <c r="AU319" s="238"/>
      <c r="AV319" s="238"/>
      <c r="AW319" s="238"/>
      <c r="AX319" s="238"/>
      <c r="AY319" s="238"/>
      <c r="AZ319" s="238"/>
      <c r="BA319" s="238"/>
      <c r="BB319" s="238"/>
      <c r="BC319" s="238"/>
      <c r="BD319" s="238"/>
      <c r="BE319" s="239">
        <f t="shared" si="276"/>
        <v>0</v>
      </c>
      <c r="BF319" s="240"/>
      <c r="BG319" s="238"/>
      <c r="BH319" s="238"/>
      <c r="BI319" s="238"/>
      <c r="BJ319" s="238"/>
      <c r="BK319" s="238"/>
      <c r="BL319" s="238"/>
      <c r="BM319" s="238"/>
      <c r="BN319" s="238"/>
      <c r="BO319" s="238"/>
      <c r="BP319" s="238"/>
      <c r="BQ319" s="239">
        <f t="shared" si="277"/>
        <v>0</v>
      </c>
      <c r="BR319" s="240"/>
      <c r="BS319" s="238"/>
      <c r="BT319" s="238"/>
      <c r="BU319" s="238"/>
      <c r="BV319" s="238"/>
      <c r="BW319" s="238"/>
      <c r="BX319" s="238"/>
      <c r="BY319" s="238"/>
      <c r="BZ319" s="238"/>
      <c r="CA319" s="238"/>
      <c r="CB319" s="238"/>
      <c r="CC319" s="239">
        <f>G319-SUM(J319:CB319)</f>
        <v>0</v>
      </c>
      <c r="CD319" s="41" t="s">
        <v>54</v>
      </c>
    </row>
    <row r="320" spans="1:82" ht="15">
      <c r="A320" s="152"/>
      <c r="B320" s="103" t="s">
        <v>612</v>
      </c>
      <c r="C320" s="286" t="s">
        <v>613</v>
      </c>
      <c r="D320" s="132"/>
      <c r="E320" s="266"/>
      <c r="F320" s="252"/>
      <c r="G320" s="76"/>
      <c r="H320" s="237"/>
      <c r="I320" s="239"/>
      <c r="J320" s="237"/>
      <c r="K320" s="238"/>
      <c r="L320" s="238"/>
      <c r="M320" s="238"/>
      <c r="N320" s="238"/>
      <c r="O320" s="238"/>
      <c r="P320" s="238"/>
      <c r="Q320" s="238"/>
      <c r="R320" s="238"/>
      <c r="S320" s="238"/>
      <c r="T320" s="238"/>
      <c r="U320" s="239"/>
      <c r="V320" s="237"/>
      <c r="W320" s="238"/>
      <c r="X320" s="238"/>
      <c r="Y320" s="238"/>
      <c r="Z320" s="238"/>
      <c r="AA320" s="238"/>
      <c r="AB320" s="238"/>
      <c r="AC320" s="238"/>
      <c r="AD320" s="238"/>
      <c r="AE320" s="238"/>
      <c r="AF320" s="238"/>
      <c r="AG320" s="239"/>
      <c r="AH320" s="240"/>
      <c r="AI320" s="238"/>
      <c r="AJ320" s="238"/>
      <c r="AK320" s="238"/>
      <c r="AL320" s="238"/>
      <c r="AM320" s="238"/>
      <c r="AN320" s="238"/>
      <c r="AO320" s="238"/>
      <c r="AP320" s="238"/>
      <c r="AQ320" s="238"/>
      <c r="AR320" s="238"/>
      <c r="AS320" s="239"/>
      <c r="AT320" s="240"/>
      <c r="AU320" s="238"/>
      <c r="AV320" s="238"/>
      <c r="AW320" s="238"/>
      <c r="AX320" s="238"/>
      <c r="AY320" s="238"/>
      <c r="AZ320" s="238"/>
      <c r="BA320" s="238"/>
      <c r="BB320" s="238"/>
      <c r="BC320" s="238"/>
      <c r="BD320" s="238"/>
      <c r="BE320" s="239"/>
      <c r="BF320" s="240"/>
      <c r="BG320" s="238"/>
      <c r="BH320" s="238"/>
      <c r="BI320" s="238"/>
      <c r="BJ320" s="238"/>
      <c r="BK320" s="238"/>
      <c r="BL320" s="238"/>
      <c r="BM320" s="238"/>
      <c r="BN320" s="238"/>
      <c r="BO320" s="238"/>
      <c r="BP320" s="238"/>
      <c r="BQ320" s="239"/>
      <c r="BR320" s="240"/>
      <c r="BS320" s="238"/>
      <c r="BT320" s="238"/>
      <c r="BU320" s="238"/>
      <c r="BV320" s="238"/>
      <c r="BW320" s="238"/>
      <c r="BX320" s="238"/>
      <c r="BY320" s="238"/>
      <c r="BZ320" s="238"/>
      <c r="CA320" s="238"/>
      <c r="CB320" s="238"/>
      <c r="CC320" s="239"/>
      <c r="CD320" s="41"/>
    </row>
    <row r="321" spans="1:82" ht="15">
      <c r="A321" s="152"/>
      <c r="B321" s="75" t="s">
        <v>614</v>
      </c>
      <c r="C321" s="131" t="s">
        <v>615</v>
      </c>
      <c r="D321" s="132" t="s">
        <v>616</v>
      </c>
      <c r="E321" s="266">
        <v>540</v>
      </c>
      <c r="F321" s="289"/>
      <c r="G321" s="76">
        <f t="shared" si="272"/>
        <v>0</v>
      </c>
      <c r="H321" s="237"/>
      <c r="I321" s="239"/>
      <c r="J321" s="237"/>
      <c r="K321" s="238"/>
      <c r="L321" s="238"/>
      <c r="M321" s="238"/>
      <c r="N321" s="238"/>
      <c r="O321" s="238"/>
      <c r="P321" s="238"/>
      <c r="Q321" s="238"/>
      <c r="R321" s="238"/>
      <c r="S321" s="238"/>
      <c r="T321" s="238"/>
      <c r="U321" s="239">
        <f t="shared" si="273"/>
        <v>0</v>
      </c>
      <c r="V321" s="237"/>
      <c r="W321" s="238"/>
      <c r="X321" s="238"/>
      <c r="Y321" s="238"/>
      <c r="Z321" s="238"/>
      <c r="AA321" s="238"/>
      <c r="AB321" s="238"/>
      <c r="AC321" s="238"/>
      <c r="AD321" s="238"/>
      <c r="AE321" s="238"/>
      <c r="AF321" s="238"/>
      <c r="AG321" s="239">
        <f t="shared" si="274"/>
        <v>0</v>
      </c>
      <c r="AH321" s="240"/>
      <c r="AI321" s="238"/>
      <c r="AJ321" s="238"/>
      <c r="AK321" s="238"/>
      <c r="AL321" s="238"/>
      <c r="AM321" s="238"/>
      <c r="AN321" s="238"/>
      <c r="AO321" s="238"/>
      <c r="AP321" s="238"/>
      <c r="AQ321" s="238"/>
      <c r="AR321" s="238"/>
      <c r="AS321" s="239">
        <f t="shared" si="275"/>
        <v>0</v>
      </c>
      <c r="AT321" s="240"/>
      <c r="AU321" s="238"/>
      <c r="AV321" s="238"/>
      <c r="AW321" s="238"/>
      <c r="AX321" s="238"/>
      <c r="AY321" s="238"/>
      <c r="AZ321" s="238"/>
      <c r="BA321" s="238"/>
      <c r="BB321" s="238"/>
      <c r="BC321" s="238"/>
      <c r="BD321" s="238"/>
      <c r="BE321" s="239">
        <f t="shared" si="276"/>
        <v>0</v>
      </c>
      <c r="BF321" s="240"/>
      <c r="BG321" s="238"/>
      <c r="BH321" s="238"/>
      <c r="BI321" s="238"/>
      <c r="BJ321" s="238"/>
      <c r="BK321" s="238"/>
      <c r="BL321" s="238"/>
      <c r="BM321" s="238"/>
      <c r="BN321" s="238"/>
      <c r="BO321" s="238"/>
      <c r="BP321" s="238"/>
      <c r="BQ321" s="239">
        <f t="shared" si="277"/>
        <v>0</v>
      </c>
      <c r="BR321" s="240"/>
      <c r="BS321" s="238"/>
      <c r="BT321" s="238"/>
      <c r="BU321" s="238"/>
      <c r="BV321" s="238"/>
      <c r="BW321" s="238"/>
      <c r="BX321" s="238"/>
      <c r="BY321" s="238"/>
      <c r="BZ321" s="238"/>
      <c r="CA321" s="238"/>
      <c r="CB321" s="238"/>
      <c r="CC321" s="239">
        <f>G321-SUM(H321:CB321)</f>
        <v>0</v>
      </c>
      <c r="CD321" s="41" t="s">
        <v>54</v>
      </c>
    </row>
    <row r="322" spans="1:82" ht="15">
      <c r="A322" s="152"/>
      <c r="B322" s="103" t="s">
        <v>617</v>
      </c>
      <c r="C322" s="286" t="s">
        <v>618</v>
      </c>
      <c r="D322" s="132"/>
      <c r="E322" s="266"/>
      <c r="F322" s="252"/>
      <c r="G322" s="76"/>
      <c r="H322" s="237"/>
      <c r="I322" s="239"/>
      <c r="J322" s="237"/>
      <c r="K322" s="238"/>
      <c r="L322" s="238"/>
      <c r="M322" s="238"/>
      <c r="N322" s="238"/>
      <c r="O322" s="238"/>
      <c r="P322" s="238"/>
      <c r="Q322" s="238"/>
      <c r="R322" s="238"/>
      <c r="S322" s="238"/>
      <c r="T322" s="238"/>
      <c r="U322" s="239"/>
      <c r="V322" s="237"/>
      <c r="W322" s="238"/>
      <c r="X322" s="238"/>
      <c r="Y322" s="238"/>
      <c r="Z322" s="238"/>
      <c r="AA322" s="238"/>
      <c r="AB322" s="238"/>
      <c r="AC322" s="238"/>
      <c r="AD322" s="238"/>
      <c r="AE322" s="238"/>
      <c r="AF322" s="238"/>
      <c r="AG322" s="239"/>
      <c r="AH322" s="240"/>
      <c r="AI322" s="238"/>
      <c r="AJ322" s="238"/>
      <c r="AK322" s="238"/>
      <c r="AL322" s="238"/>
      <c r="AM322" s="238"/>
      <c r="AN322" s="238"/>
      <c r="AO322" s="238"/>
      <c r="AP322" s="238"/>
      <c r="AQ322" s="238"/>
      <c r="AR322" s="238"/>
      <c r="AS322" s="239"/>
      <c r="AT322" s="240"/>
      <c r="AU322" s="238"/>
      <c r="AV322" s="238"/>
      <c r="AW322" s="238"/>
      <c r="AX322" s="238"/>
      <c r="AY322" s="238"/>
      <c r="AZ322" s="238"/>
      <c r="BA322" s="238"/>
      <c r="BB322" s="238"/>
      <c r="BC322" s="238"/>
      <c r="BD322" s="238"/>
      <c r="BE322" s="239"/>
      <c r="BF322" s="240"/>
      <c r="BG322" s="238"/>
      <c r="BH322" s="238"/>
      <c r="BI322" s="238"/>
      <c r="BJ322" s="238"/>
      <c r="BK322" s="238"/>
      <c r="BL322" s="238"/>
      <c r="BM322" s="238"/>
      <c r="BN322" s="238"/>
      <c r="BO322" s="238"/>
      <c r="BP322" s="238"/>
      <c r="BQ322" s="239"/>
      <c r="BR322" s="240"/>
      <c r="BS322" s="238"/>
      <c r="BT322" s="238"/>
      <c r="BU322" s="238"/>
      <c r="BV322" s="238"/>
      <c r="BW322" s="238"/>
      <c r="BX322" s="238"/>
      <c r="BY322" s="238"/>
      <c r="BZ322" s="238"/>
      <c r="CA322" s="238"/>
      <c r="CB322" s="238"/>
      <c r="CC322" s="239"/>
      <c r="CD322" s="41"/>
    </row>
    <row r="323" spans="1:82" ht="15">
      <c r="A323" s="152"/>
      <c r="B323" s="75" t="s">
        <v>619</v>
      </c>
      <c r="C323" s="131" t="s">
        <v>620</v>
      </c>
      <c r="D323" s="132" t="s">
        <v>631</v>
      </c>
      <c r="E323" s="266">
        <v>54</v>
      </c>
      <c r="F323" s="289"/>
      <c r="G323" s="76">
        <f t="shared" si="272"/>
        <v>0</v>
      </c>
      <c r="H323" s="237"/>
      <c r="I323" s="239"/>
      <c r="J323" s="237"/>
      <c r="K323" s="238"/>
      <c r="L323" s="238"/>
      <c r="M323" s="238"/>
      <c r="N323" s="238"/>
      <c r="O323" s="238"/>
      <c r="P323" s="238"/>
      <c r="Q323" s="238"/>
      <c r="R323" s="238"/>
      <c r="S323" s="238"/>
      <c r="T323" s="238"/>
      <c r="U323" s="239">
        <f t="shared" si="273"/>
        <v>0</v>
      </c>
      <c r="V323" s="237"/>
      <c r="W323" s="238"/>
      <c r="X323" s="238"/>
      <c r="Y323" s="238"/>
      <c r="Z323" s="238"/>
      <c r="AA323" s="238"/>
      <c r="AB323" s="238"/>
      <c r="AC323" s="238"/>
      <c r="AD323" s="238"/>
      <c r="AE323" s="238"/>
      <c r="AF323" s="238"/>
      <c r="AG323" s="239">
        <f t="shared" si="274"/>
        <v>0</v>
      </c>
      <c r="AH323" s="240"/>
      <c r="AI323" s="238"/>
      <c r="AJ323" s="238"/>
      <c r="AK323" s="238"/>
      <c r="AL323" s="238"/>
      <c r="AM323" s="238"/>
      <c r="AN323" s="238"/>
      <c r="AO323" s="238"/>
      <c r="AP323" s="238"/>
      <c r="AQ323" s="238"/>
      <c r="AR323" s="238"/>
      <c r="AS323" s="239">
        <f t="shared" si="275"/>
        <v>0</v>
      </c>
      <c r="AT323" s="240"/>
      <c r="AU323" s="238"/>
      <c r="AV323" s="238"/>
      <c r="AW323" s="238"/>
      <c r="AX323" s="238"/>
      <c r="AY323" s="238"/>
      <c r="AZ323" s="238"/>
      <c r="BA323" s="238"/>
      <c r="BB323" s="238"/>
      <c r="BC323" s="238"/>
      <c r="BD323" s="238"/>
      <c r="BE323" s="239">
        <f t="shared" si="276"/>
        <v>0</v>
      </c>
      <c r="BF323" s="240"/>
      <c r="BG323" s="238"/>
      <c r="BH323" s="238"/>
      <c r="BI323" s="238"/>
      <c r="BJ323" s="238"/>
      <c r="BK323" s="238"/>
      <c r="BL323" s="238"/>
      <c r="BM323" s="238"/>
      <c r="BN323" s="238"/>
      <c r="BO323" s="238"/>
      <c r="BP323" s="238"/>
      <c r="BQ323" s="239">
        <f t="shared" si="277"/>
        <v>0</v>
      </c>
      <c r="BR323" s="240"/>
      <c r="BS323" s="238"/>
      <c r="BT323" s="238"/>
      <c r="BU323" s="238"/>
      <c r="BV323" s="238"/>
      <c r="BW323" s="238"/>
      <c r="BX323" s="238"/>
      <c r="BY323" s="238"/>
      <c r="BZ323" s="238"/>
      <c r="CA323" s="238"/>
      <c r="CB323" s="238"/>
      <c r="CC323" s="239">
        <f>G323-SUM(H323:CB323)</f>
        <v>0</v>
      </c>
      <c r="CD323" s="41" t="s">
        <v>54</v>
      </c>
    </row>
    <row r="324" spans="1:82" ht="15">
      <c r="A324" s="152"/>
      <c r="B324" s="75" t="s">
        <v>621</v>
      </c>
      <c r="C324" s="131" t="s">
        <v>622</v>
      </c>
      <c r="D324" s="132" t="s">
        <v>243</v>
      </c>
      <c r="E324" s="266">
        <v>34</v>
      </c>
      <c r="F324" s="289"/>
      <c r="G324" s="76">
        <f t="shared" si="272"/>
        <v>0</v>
      </c>
      <c r="H324" s="237"/>
      <c r="I324" s="239"/>
      <c r="J324" s="237"/>
      <c r="K324" s="238"/>
      <c r="L324" s="238"/>
      <c r="M324" s="238"/>
      <c r="N324" s="238"/>
      <c r="O324" s="238"/>
      <c r="P324" s="238"/>
      <c r="Q324" s="238"/>
      <c r="R324" s="238"/>
      <c r="S324" s="238"/>
      <c r="T324" s="238"/>
      <c r="U324" s="239">
        <f t="shared" si="273"/>
        <v>0</v>
      </c>
      <c r="V324" s="237"/>
      <c r="W324" s="238"/>
      <c r="X324" s="238"/>
      <c r="Y324" s="238"/>
      <c r="Z324" s="238"/>
      <c r="AA324" s="238"/>
      <c r="AB324" s="238"/>
      <c r="AC324" s="238"/>
      <c r="AD324" s="238"/>
      <c r="AE324" s="238"/>
      <c r="AF324" s="238"/>
      <c r="AG324" s="239">
        <f t="shared" si="274"/>
        <v>0</v>
      </c>
      <c r="AH324" s="240"/>
      <c r="AI324" s="238"/>
      <c r="AJ324" s="238"/>
      <c r="AK324" s="238"/>
      <c r="AL324" s="238"/>
      <c r="AM324" s="238"/>
      <c r="AN324" s="238"/>
      <c r="AO324" s="238"/>
      <c r="AP324" s="238"/>
      <c r="AQ324" s="238"/>
      <c r="AR324" s="238"/>
      <c r="AS324" s="239">
        <f t="shared" si="275"/>
        <v>0</v>
      </c>
      <c r="AT324" s="240"/>
      <c r="AU324" s="238"/>
      <c r="AV324" s="238"/>
      <c r="AW324" s="238"/>
      <c r="AX324" s="238"/>
      <c r="AY324" s="238"/>
      <c r="AZ324" s="238"/>
      <c r="BA324" s="238"/>
      <c r="BB324" s="238"/>
      <c r="BC324" s="238"/>
      <c r="BD324" s="238"/>
      <c r="BE324" s="239">
        <f t="shared" si="276"/>
        <v>0</v>
      </c>
      <c r="BF324" s="240"/>
      <c r="BG324" s="238"/>
      <c r="BH324" s="238"/>
      <c r="BI324" s="238"/>
      <c r="BJ324" s="238"/>
      <c r="BK324" s="238"/>
      <c r="BL324" s="238"/>
      <c r="BM324" s="238"/>
      <c r="BN324" s="238"/>
      <c r="BO324" s="238"/>
      <c r="BP324" s="238"/>
      <c r="BQ324" s="239">
        <f t="shared" si="277"/>
        <v>0</v>
      </c>
      <c r="BR324" s="240"/>
      <c r="BS324" s="238"/>
      <c r="BT324" s="238"/>
      <c r="BU324" s="238"/>
      <c r="BV324" s="238"/>
      <c r="BW324" s="238"/>
      <c r="BX324" s="238"/>
      <c r="BY324" s="238"/>
      <c r="BZ324" s="238"/>
      <c r="CA324" s="238"/>
      <c r="CB324" s="238"/>
      <c r="CC324" s="239">
        <f>G324-SUM(H324:CB324)</f>
        <v>0</v>
      </c>
      <c r="CD324" s="41" t="s">
        <v>54</v>
      </c>
    </row>
    <row r="325" spans="1:82" ht="15">
      <c r="A325" s="152"/>
      <c r="B325" s="103" t="s">
        <v>623</v>
      </c>
      <c r="C325" s="286" t="s">
        <v>624</v>
      </c>
      <c r="D325" s="132"/>
      <c r="E325" s="266"/>
      <c r="F325" s="252"/>
      <c r="G325" s="76"/>
      <c r="H325" s="237"/>
      <c r="I325" s="239"/>
      <c r="J325" s="237"/>
      <c r="K325" s="238"/>
      <c r="L325" s="238"/>
      <c r="M325" s="238"/>
      <c r="N325" s="238"/>
      <c r="O325" s="238"/>
      <c r="P325" s="238"/>
      <c r="Q325" s="238"/>
      <c r="R325" s="238"/>
      <c r="S325" s="238"/>
      <c r="T325" s="238"/>
      <c r="U325" s="239"/>
      <c r="V325" s="237"/>
      <c r="W325" s="238"/>
      <c r="X325" s="238"/>
      <c r="Y325" s="238"/>
      <c r="Z325" s="238"/>
      <c r="AA325" s="238"/>
      <c r="AB325" s="238"/>
      <c r="AC325" s="238"/>
      <c r="AD325" s="238"/>
      <c r="AE325" s="238"/>
      <c r="AF325" s="238"/>
      <c r="AG325" s="239"/>
      <c r="AH325" s="240"/>
      <c r="AI325" s="238"/>
      <c r="AJ325" s="238"/>
      <c r="AK325" s="238"/>
      <c r="AL325" s="238"/>
      <c r="AM325" s="238"/>
      <c r="AN325" s="238"/>
      <c r="AO325" s="238"/>
      <c r="AP325" s="238"/>
      <c r="AQ325" s="238"/>
      <c r="AR325" s="238"/>
      <c r="AS325" s="239"/>
      <c r="AT325" s="240"/>
      <c r="AU325" s="238"/>
      <c r="AV325" s="238"/>
      <c r="AW325" s="238"/>
      <c r="AX325" s="238"/>
      <c r="AY325" s="238"/>
      <c r="AZ325" s="238"/>
      <c r="BA325" s="238"/>
      <c r="BB325" s="238"/>
      <c r="BC325" s="238"/>
      <c r="BD325" s="238"/>
      <c r="BE325" s="239"/>
      <c r="BF325" s="240"/>
      <c r="BG325" s="238"/>
      <c r="BH325" s="238"/>
      <c r="BI325" s="238"/>
      <c r="BJ325" s="238"/>
      <c r="BK325" s="238"/>
      <c r="BL325" s="238"/>
      <c r="BM325" s="238"/>
      <c r="BN325" s="238"/>
      <c r="BO325" s="238"/>
      <c r="BP325" s="238"/>
      <c r="BQ325" s="239"/>
      <c r="BR325" s="240"/>
      <c r="BS325" s="238"/>
      <c r="BT325" s="238"/>
      <c r="BU325" s="238"/>
      <c r="BV325" s="238"/>
      <c r="BW325" s="238"/>
      <c r="BX325" s="238"/>
      <c r="BY325" s="238"/>
      <c r="BZ325" s="238"/>
      <c r="CA325" s="238"/>
      <c r="CB325" s="238"/>
      <c r="CC325" s="239"/>
      <c r="CD325" s="41"/>
    </row>
    <row r="326" spans="1:82" ht="15">
      <c r="A326" s="152"/>
      <c r="B326" s="75" t="s">
        <v>625</v>
      </c>
      <c r="C326" s="131" t="s">
        <v>626</v>
      </c>
      <c r="D326" s="132" t="s">
        <v>92</v>
      </c>
      <c r="E326" s="266">
        <v>1</v>
      </c>
      <c r="F326" s="223"/>
      <c r="G326" s="76">
        <f t="shared" si="272"/>
        <v>0</v>
      </c>
      <c r="H326" s="237"/>
      <c r="I326" s="239"/>
      <c r="J326" s="237"/>
      <c r="K326" s="238"/>
      <c r="L326" s="238"/>
      <c r="M326" s="238"/>
      <c r="N326" s="238"/>
      <c r="O326" s="238"/>
      <c r="P326" s="238"/>
      <c r="Q326" s="238"/>
      <c r="R326" s="238"/>
      <c r="S326" s="238"/>
      <c r="T326" s="238"/>
      <c r="U326" s="239">
        <f t="shared" si="273"/>
        <v>0</v>
      </c>
      <c r="V326" s="237"/>
      <c r="W326" s="238"/>
      <c r="X326" s="238"/>
      <c r="Y326" s="238"/>
      <c r="Z326" s="238"/>
      <c r="AA326" s="238"/>
      <c r="AB326" s="238"/>
      <c r="AC326" s="238"/>
      <c r="AD326" s="238"/>
      <c r="AE326" s="238"/>
      <c r="AF326" s="238"/>
      <c r="AG326" s="239">
        <f t="shared" si="274"/>
        <v>0</v>
      </c>
      <c r="AH326" s="240"/>
      <c r="AI326" s="238"/>
      <c r="AJ326" s="238"/>
      <c r="AK326" s="238"/>
      <c r="AL326" s="238"/>
      <c r="AM326" s="238"/>
      <c r="AN326" s="238"/>
      <c r="AO326" s="238"/>
      <c r="AP326" s="238"/>
      <c r="AQ326" s="238"/>
      <c r="AR326" s="238"/>
      <c r="AS326" s="239">
        <f t="shared" si="275"/>
        <v>0</v>
      </c>
      <c r="AT326" s="240"/>
      <c r="AU326" s="238"/>
      <c r="AV326" s="238"/>
      <c r="AW326" s="238"/>
      <c r="AX326" s="238"/>
      <c r="AY326" s="238"/>
      <c r="AZ326" s="238"/>
      <c r="BA326" s="238"/>
      <c r="BB326" s="238"/>
      <c r="BC326" s="238"/>
      <c r="BD326" s="238"/>
      <c r="BE326" s="239">
        <f t="shared" si="276"/>
        <v>0</v>
      </c>
      <c r="BF326" s="240"/>
      <c r="BG326" s="238"/>
      <c r="BH326" s="238"/>
      <c r="BI326" s="238"/>
      <c r="BJ326" s="238"/>
      <c r="BK326" s="238"/>
      <c r="BL326" s="238"/>
      <c r="BM326" s="238"/>
      <c r="BN326" s="238"/>
      <c r="BO326" s="238"/>
      <c r="BP326" s="238"/>
      <c r="BQ326" s="239">
        <f t="shared" si="277"/>
        <v>0</v>
      </c>
      <c r="BR326" s="240"/>
      <c r="BS326" s="238"/>
      <c r="BT326" s="238"/>
      <c r="BU326" s="238"/>
      <c r="BV326" s="238"/>
      <c r="BW326" s="238"/>
      <c r="BX326" s="238"/>
      <c r="BY326" s="238"/>
      <c r="BZ326" s="238"/>
      <c r="CA326" s="238"/>
      <c r="CB326" s="238"/>
      <c r="CC326" s="239">
        <f>G326-SUM(J326:CB326)</f>
        <v>0</v>
      </c>
      <c r="CD326" s="41" t="s">
        <v>54</v>
      </c>
    </row>
    <row r="327" spans="1:82" ht="15">
      <c r="A327" s="152"/>
      <c r="B327" s="103" t="s">
        <v>627</v>
      </c>
      <c r="C327" s="286" t="s">
        <v>628</v>
      </c>
      <c r="D327" s="132"/>
      <c r="E327" s="266"/>
      <c r="F327" s="252"/>
      <c r="G327" s="76"/>
      <c r="H327" s="237"/>
      <c r="I327" s="239"/>
      <c r="J327" s="237"/>
      <c r="K327" s="238"/>
      <c r="L327" s="238"/>
      <c r="M327" s="238"/>
      <c r="N327" s="238"/>
      <c r="O327" s="238"/>
      <c r="P327" s="238"/>
      <c r="Q327" s="238"/>
      <c r="R327" s="238"/>
      <c r="S327" s="238"/>
      <c r="T327" s="238"/>
      <c r="U327" s="239"/>
      <c r="V327" s="237"/>
      <c r="W327" s="238"/>
      <c r="X327" s="238"/>
      <c r="Y327" s="238"/>
      <c r="Z327" s="238"/>
      <c r="AA327" s="238"/>
      <c r="AB327" s="238"/>
      <c r="AC327" s="238"/>
      <c r="AD327" s="238"/>
      <c r="AE327" s="238"/>
      <c r="AF327" s="238"/>
      <c r="AG327" s="239"/>
      <c r="AH327" s="240"/>
      <c r="AI327" s="238"/>
      <c r="AJ327" s="238"/>
      <c r="AK327" s="238"/>
      <c r="AL327" s="238"/>
      <c r="AM327" s="238"/>
      <c r="AN327" s="238"/>
      <c r="AO327" s="238"/>
      <c r="AP327" s="238"/>
      <c r="AQ327" s="238"/>
      <c r="AR327" s="238"/>
      <c r="AS327" s="239"/>
      <c r="AT327" s="240"/>
      <c r="AU327" s="238"/>
      <c r="AV327" s="238"/>
      <c r="AW327" s="238"/>
      <c r="AX327" s="238"/>
      <c r="AY327" s="238"/>
      <c r="AZ327" s="238"/>
      <c r="BA327" s="238"/>
      <c r="BB327" s="238"/>
      <c r="BC327" s="238"/>
      <c r="BD327" s="238"/>
      <c r="BE327" s="239"/>
      <c r="BF327" s="240"/>
      <c r="BG327" s="238"/>
      <c r="BH327" s="238"/>
      <c r="BI327" s="238"/>
      <c r="BJ327" s="238"/>
      <c r="BK327" s="238"/>
      <c r="BL327" s="238"/>
      <c r="BM327" s="238"/>
      <c r="BN327" s="238"/>
      <c r="BO327" s="238"/>
      <c r="BP327" s="238"/>
      <c r="BQ327" s="239"/>
      <c r="BR327" s="240"/>
      <c r="BS327" s="238"/>
      <c r="BT327" s="238"/>
      <c r="BU327" s="238"/>
      <c r="BV327" s="238"/>
      <c r="BW327" s="238"/>
      <c r="BX327" s="238"/>
      <c r="BY327" s="238"/>
      <c r="BZ327" s="238"/>
      <c r="CA327" s="238"/>
      <c r="CB327" s="238"/>
      <c r="CC327" s="239"/>
      <c r="CD327" s="41"/>
    </row>
    <row r="328" spans="1:82" ht="15">
      <c r="A328" s="152"/>
      <c r="B328" s="75" t="s">
        <v>629</v>
      </c>
      <c r="C328" s="131" t="s">
        <v>630</v>
      </c>
      <c r="D328" s="132" t="s">
        <v>631</v>
      </c>
      <c r="E328" s="266">
        <v>300</v>
      </c>
      <c r="F328" s="289"/>
      <c r="G328" s="76">
        <f t="shared" ref="G328:G370" si="279">+E328*F328</f>
        <v>0</v>
      </c>
      <c r="H328" s="237"/>
      <c r="I328" s="239"/>
      <c r="J328" s="237"/>
      <c r="K328" s="238"/>
      <c r="L328" s="238"/>
      <c r="M328" s="238"/>
      <c r="N328" s="238"/>
      <c r="O328" s="238"/>
      <c r="P328" s="238"/>
      <c r="Q328" s="238"/>
      <c r="R328" s="238"/>
      <c r="S328" s="238"/>
      <c r="T328" s="238"/>
      <c r="U328" s="239">
        <f t="shared" ref="U328:U333" si="280">G328/6</f>
        <v>0</v>
      </c>
      <c r="V328" s="237"/>
      <c r="W328" s="238"/>
      <c r="X328" s="238"/>
      <c r="Y328" s="238"/>
      <c r="Z328" s="238"/>
      <c r="AA328" s="238"/>
      <c r="AB328" s="238"/>
      <c r="AC328" s="238"/>
      <c r="AD328" s="238"/>
      <c r="AE328" s="238"/>
      <c r="AF328" s="238"/>
      <c r="AG328" s="239">
        <f t="shared" ref="AG328:AG333" si="281">G328/6</f>
        <v>0</v>
      </c>
      <c r="AH328" s="240"/>
      <c r="AI328" s="238"/>
      <c r="AJ328" s="238"/>
      <c r="AK328" s="238"/>
      <c r="AL328" s="238"/>
      <c r="AM328" s="238"/>
      <c r="AN328" s="238"/>
      <c r="AO328" s="238"/>
      <c r="AP328" s="238"/>
      <c r="AQ328" s="238"/>
      <c r="AR328" s="238"/>
      <c r="AS328" s="239">
        <f>G328/6</f>
        <v>0</v>
      </c>
      <c r="AT328" s="240"/>
      <c r="AU328" s="238"/>
      <c r="AV328" s="238"/>
      <c r="AW328" s="238"/>
      <c r="AX328" s="238"/>
      <c r="AY328" s="238"/>
      <c r="AZ328" s="238"/>
      <c r="BA328" s="238"/>
      <c r="BB328" s="238"/>
      <c r="BC328" s="238"/>
      <c r="BD328" s="238"/>
      <c r="BE328" s="239">
        <f t="shared" ref="BE328:BE333" si="282">G328/6</f>
        <v>0</v>
      </c>
      <c r="BF328" s="240"/>
      <c r="BG328" s="238"/>
      <c r="BH328" s="238"/>
      <c r="BI328" s="238"/>
      <c r="BJ328" s="238"/>
      <c r="BK328" s="238"/>
      <c r="BL328" s="238"/>
      <c r="BM328" s="238"/>
      <c r="BN328" s="238"/>
      <c r="BO328" s="238"/>
      <c r="BP328" s="238"/>
      <c r="BQ328" s="239">
        <f t="shared" ref="BQ328:BQ333" si="283">G328/6</f>
        <v>0</v>
      </c>
      <c r="BR328" s="240"/>
      <c r="BS328" s="238"/>
      <c r="BT328" s="238"/>
      <c r="BU328" s="238"/>
      <c r="BV328" s="238"/>
      <c r="BW328" s="238"/>
      <c r="BX328" s="238"/>
      <c r="BY328" s="238"/>
      <c r="BZ328" s="238"/>
      <c r="CA328" s="238"/>
      <c r="CB328" s="238"/>
      <c r="CC328" s="239">
        <f t="shared" ref="CC328:CC333" si="284">G328-SUM(H328:CB328)</f>
        <v>0</v>
      </c>
      <c r="CD328" s="41" t="s">
        <v>54</v>
      </c>
    </row>
    <row r="329" spans="1:82" ht="15">
      <c r="A329" s="152"/>
      <c r="B329" s="75" t="s">
        <v>632</v>
      </c>
      <c r="C329" s="131" t="s">
        <v>633</v>
      </c>
      <c r="D329" s="132" t="s">
        <v>243</v>
      </c>
      <c r="E329" s="266">
        <v>1</v>
      </c>
      <c r="F329" s="289"/>
      <c r="G329" s="76">
        <f t="shared" si="279"/>
        <v>0</v>
      </c>
      <c r="H329" s="237"/>
      <c r="I329" s="239"/>
      <c r="J329" s="237"/>
      <c r="K329" s="238"/>
      <c r="L329" s="238"/>
      <c r="M329" s="238"/>
      <c r="N329" s="238"/>
      <c r="O329" s="238"/>
      <c r="P329" s="238"/>
      <c r="Q329" s="238"/>
      <c r="R329" s="238"/>
      <c r="S329" s="238"/>
      <c r="T329" s="238"/>
      <c r="U329" s="239">
        <f t="shared" si="280"/>
        <v>0</v>
      </c>
      <c r="V329" s="237"/>
      <c r="W329" s="238"/>
      <c r="X329" s="238"/>
      <c r="Y329" s="238"/>
      <c r="Z329" s="238"/>
      <c r="AA329" s="238"/>
      <c r="AB329" s="238"/>
      <c r="AC329" s="238"/>
      <c r="AD329" s="238"/>
      <c r="AE329" s="238"/>
      <c r="AF329" s="238"/>
      <c r="AG329" s="239">
        <f t="shared" si="281"/>
        <v>0</v>
      </c>
      <c r="AH329" s="240"/>
      <c r="AI329" s="238"/>
      <c r="AJ329" s="238"/>
      <c r="AK329" s="238"/>
      <c r="AL329" s="238"/>
      <c r="AM329" s="238"/>
      <c r="AN329" s="238"/>
      <c r="AO329" s="238"/>
      <c r="AP329" s="238"/>
      <c r="AQ329" s="238"/>
      <c r="AR329" s="238"/>
      <c r="AS329" s="239">
        <f>G329/6</f>
        <v>0</v>
      </c>
      <c r="AT329" s="240"/>
      <c r="AU329" s="238"/>
      <c r="AV329" s="238"/>
      <c r="AW329" s="238"/>
      <c r="AX329" s="238"/>
      <c r="AY329" s="238"/>
      <c r="AZ329" s="238"/>
      <c r="BA329" s="238"/>
      <c r="BB329" s="238"/>
      <c r="BC329" s="238"/>
      <c r="BD329" s="238"/>
      <c r="BE329" s="239">
        <f t="shared" si="282"/>
        <v>0</v>
      </c>
      <c r="BF329" s="240"/>
      <c r="BG329" s="238"/>
      <c r="BH329" s="238"/>
      <c r="BI329" s="238"/>
      <c r="BJ329" s="238"/>
      <c r="BK329" s="238"/>
      <c r="BL329" s="238"/>
      <c r="BM329" s="238"/>
      <c r="BN329" s="238"/>
      <c r="BO329" s="238"/>
      <c r="BP329" s="238"/>
      <c r="BQ329" s="239">
        <f t="shared" si="283"/>
        <v>0</v>
      </c>
      <c r="BR329" s="240"/>
      <c r="BS329" s="238"/>
      <c r="BT329" s="238"/>
      <c r="BU329" s="238"/>
      <c r="BV329" s="238"/>
      <c r="BW329" s="238"/>
      <c r="BX329" s="238"/>
      <c r="BY329" s="238"/>
      <c r="BZ329" s="238"/>
      <c r="CA329" s="238"/>
      <c r="CB329" s="238"/>
      <c r="CC329" s="239">
        <f t="shared" si="284"/>
        <v>0</v>
      </c>
      <c r="CD329" s="41" t="s">
        <v>54</v>
      </c>
    </row>
    <row r="330" spans="1:82" ht="15">
      <c r="A330" s="152"/>
      <c r="B330" s="75" t="s">
        <v>634</v>
      </c>
      <c r="C330" s="131" t="s">
        <v>941</v>
      </c>
      <c r="D330" s="132" t="s">
        <v>243</v>
      </c>
      <c r="E330" s="266">
        <v>2</v>
      </c>
      <c r="F330" s="289"/>
      <c r="G330" s="76">
        <f t="shared" si="279"/>
        <v>0</v>
      </c>
      <c r="H330" s="237"/>
      <c r="I330" s="239"/>
      <c r="J330" s="237"/>
      <c r="K330" s="238"/>
      <c r="L330" s="238"/>
      <c r="M330" s="238"/>
      <c r="N330" s="238"/>
      <c r="O330" s="238"/>
      <c r="P330" s="238"/>
      <c r="Q330" s="238"/>
      <c r="R330" s="238"/>
      <c r="S330" s="238"/>
      <c r="T330" s="238"/>
      <c r="U330" s="239">
        <f t="shared" si="280"/>
        <v>0</v>
      </c>
      <c r="V330" s="237"/>
      <c r="W330" s="238"/>
      <c r="X330" s="238"/>
      <c r="Y330" s="238"/>
      <c r="Z330" s="238"/>
      <c r="AA330" s="238"/>
      <c r="AB330" s="238"/>
      <c r="AC330" s="238"/>
      <c r="AD330" s="238"/>
      <c r="AE330" s="238"/>
      <c r="AF330" s="238"/>
      <c r="AG330" s="239">
        <f t="shared" si="281"/>
        <v>0</v>
      </c>
      <c r="AH330" s="240"/>
      <c r="AI330" s="238"/>
      <c r="AJ330" s="238"/>
      <c r="AK330" s="238"/>
      <c r="AL330" s="238"/>
      <c r="AM330" s="238"/>
      <c r="AN330" s="238"/>
      <c r="AO330" s="238"/>
      <c r="AP330" s="238"/>
      <c r="AQ330" s="238"/>
      <c r="AR330" s="238"/>
      <c r="AS330" s="239">
        <f>G330/6</f>
        <v>0</v>
      </c>
      <c r="AT330" s="240"/>
      <c r="AU330" s="238"/>
      <c r="AV330" s="238"/>
      <c r="AW330" s="238"/>
      <c r="AX330" s="238"/>
      <c r="AY330" s="238"/>
      <c r="AZ330" s="238"/>
      <c r="BA330" s="238"/>
      <c r="BB330" s="238"/>
      <c r="BC330" s="238"/>
      <c r="BD330" s="238"/>
      <c r="BE330" s="239">
        <f t="shared" si="282"/>
        <v>0</v>
      </c>
      <c r="BF330" s="240"/>
      <c r="BG330" s="238"/>
      <c r="BH330" s="238"/>
      <c r="BI330" s="238"/>
      <c r="BJ330" s="238"/>
      <c r="BK330" s="238"/>
      <c r="BL330" s="238"/>
      <c r="BM330" s="238"/>
      <c r="BN330" s="238"/>
      <c r="BO330" s="238"/>
      <c r="BP330" s="238"/>
      <c r="BQ330" s="239">
        <f t="shared" si="283"/>
        <v>0</v>
      </c>
      <c r="BR330" s="240"/>
      <c r="BS330" s="238"/>
      <c r="BT330" s="238"/>
      <c r="BU330" s="238"/>
      <c r="BV330" s="238"/>
      <c r="BW330" s="238"/>
      <c r="BX330" s="238"/>
      <c r="BY330" s="238"/>
      <c r="BZ330" s="238"/>
      <c r="CA330" s="238"/>
      <c r="CB330" s="238"/>
      <c r="CC330" s="239">
        <f t="shared" si="284"/>
        <v>0</v>
      </c>
      <c r="CD330" s="41" t="s">
        <v>54</v>
      </c>
    </row>
    <row r="331" spans="1:82" ht="15">
      <c r="A331" s="152"/>
      <c r="B331" s="75" t="s">
        <v>636</v>
      </c>
      <c r="C331" s="131" t="s">
        <v>942</v>
      </c>
      <c r="D331" s="132" t="s">
        <v>243</v>
      </c>
      <c r="E331" s="266">
        <v>2</v>
      </c>
      <c r="F331" s="289"/>
      <c r="G331" s="76">
        <f t="shared" si="279"/>
        <v>0</v>
      </c>
      <c r="H331" s="237"/>
      <c r="I331" s="239"/>
      <c r="J331" s="237"/>
      <c r="K331" s="238"/>
      <c r="L331" s="238"/>
      <c r="M331" s="238"/>
      <c r="N331" s="238"/>
      <c r="O331" s="238"/>
      <c r="P331" s="238"/>
      <c r="Q331" s="238"/>
      <c r="R331" s="238"/>
      <c r="S331" s="238"/>
      <c r="T331" s="238"/>
      <c r="U331" s="239">
        <f t="shared" si="280"/>
        <v>0</v>
      </c>
      <c r="V331" s="237"/>
      <c r="W331" s="238"/>
      <c r="X331" s="238"/>
      <c r="Y331" s="238"/>
      <c r="Z331" s="238"/>
      <c r="AA331" s="238"/>
      <c r="AB331" s="238"/>
      <c r="AC331" s="238"/>
      <c r="AD331" s="238"/>
      <c r="AE331" s="238"/>
      <c r="AF331" s="238"/>
      <c r="AG331" s="239">
        <f t="shared" si="281"/>
        <v>0</v>
      </c>
      <c r="AH331" s="240"/>
      <c r="AI331" s="238"/>
      <c r="AJ331" s="238"/>
      <c r="AK331" s="238"/>
      <c r="AL331" s="238"/>
      <c r="AM331" s="238"/>
      <c r="AN331" s="238"/>
      <c r="AO331" s="238"/>
      <c r="AP331" s="238"/>
      <c r="AQ331" s="238"/>
      <c r="AR331" s="238"/>
      <c r="AS331" s="239">
        <f>G331/6</f>
        <v>0</v>
      </c>
      <c r="AT331" s="240"/>
      <c r="AU331" s="238"/>
      <c r="AV331" s="238"/>
      <c r="AW331" s="238"/>
      <c r="AX331" s="238"/>
      <c r="AY331" s="238"/>
      <c r="AZ331" s="238"/>
      <c r="BA331" s="238"/>
      <c r="BB331" s="238"/>
      <c r="BC331" s="238"/>
      <c r="BD331" s="238"/>
      <c r="BE331" s="239">
        <f t="shared" si="282"/>
        <v>0</v>
      </c>
      <c r="BF331" s="240"/>
      <c r="BG331" s="238"/>
      <c r="BH331" s="238"/>
      <c r="BI331" s="238"/>
      <c r="BJ331" s="238"/>
      <c r="BK331" s="238"/>
      <c r="BL331" s="238"/>
      <c r="BM331" s="238"/>
      <c r="BN331" s="238"/>
      <c r="BO331" s="238"/>
      <c r="BP331" s="238"/>
      <c r="BQ331" s="239">
        <f t="shared" si="283"/>
        <v>0</v>
      </c>
      <c r="BR331" s="240"/>
      <c r="BS331" s="238"/>
      <c r="BT331" s="238"/>
      <c r="BU331" s="238"/>
      <c r="BV331" s="238"/>
      <c r="BW331" s="238"/>
      <c r="BX331" s="238"/>
      <c r="BY331" s="238"/>
      <c r="BZ331" s="238"/>
      <c r="CA331" s="238"/>
      <c r="CB331" s="238"/>
      <c r="CC331" s="239">
        <f t="shared" si="284"/>
        <v>0</v>
      </c>
      <c r="CD331" s="41" t="s">
        <v>54</v>
      </c>
    </row>
    <row r="332" spans="1:82" ht="15">
      <c r="A332" s="152"/>
      <c r="B332" s="75" t="s">
        <v>638</v>
      </c>
      <c r="C332" s="131" t="s">
        <v>943</v>
      </c>
      <c r="D332" s="132" t="s">
        <v>243</v>
      </c>
      <c r="E332" s="266">
        <v>3</v>
      </c>
      <c r="F332" s="289"/>
      <c r="G332" s="76">
        <f t="shared" si="279"/>
        <v>0</v>
      </c>
      <c r="H332" s="237"/>
      <c r="I332" s="239"/>
      <c r="J332" s="237"/>
      <c r="K332" s="238"/>
      <c r="L332" s="238"/>
      <c r="M332" s="238"/>
      <c r="N332" s="238"/>
      <c r="O332" s="238"/>
      <c r="P332" s="238"/>
      <c r="Q332" s="238"/>
      <c r="R332" s="238"/>
      <c r="S332" s="238"/>
      <c r="T332" s="238"/>
      <c r="U332" s="239">
        <f t="shared" si="280"/>
        <v>0</v>
      </c>
      <c r="V332" s="237"/>
      <c r="W332" s="238"/>
      <c r="X332" s="238"/>
      <c r="Y332" s="238"/>
      <c r="Z332" s="238"/>
      <c r="AA332" s="238"/>
      <c r="AB332" s="238"/>
      <c r="AC332" s="238"/>
      <c r="AD332" s="238"/>
      <c r="AE332" s="238"/>
      <c r="AF332" s="238"/>
      <c r="AG332" s="239">
        <f t="shared" si="281"/>
        <v>0</v>
      </c>
      <c r="AH332" s="240"/>
      <c r="AI332" s="238"/>
      <c r="AJ332" s="238"/>
      <c r="AK332" s="238"/>
      <c r="AL332" s="238"/>
      <c r="AM332" s="238"/>
      <c r="AN332" s="238"/>
      <c r="AO332" s="238"/>
      <c r="AP332" s="238"/>
      <c r="AQ332" s="238"/>
      <c r="AR332" s="238"/>
      <c r="AS332" s="239">
        <f>G332/6</f>
        <v>0</v>
      </c>
      <c r="AT332" s="240"/>
      <c r="AU332" s="238"/>
      <c r="AV332" s="238"/>
      <c r="AW332" s="238"/>
      <c r="AX332" s="238"/>
      <c r="AY332" s="238"/>
      <c r="AZ332" s="238"/>
      <c r="BA332" s="238"/>
      <c r="BB332" s="238"/>
      <c r="BC332" s="238"/>
      <c r="BD332" s="238"/>
      <c r="BE332" s="239">
        <f t="shared" si="282"/>
        <v>0</v>
      </c>
      <c r="BF332" s="240"/>
      <c r="BG332" s="238"/>
      <c r="BH332" s="238"/>
      <c r="BI332" s="238"/>
      <c r="BJ332" s="238"/>
      <c r="BK332" s="238"/>
      <c r="BL332" s="238"/>
      <c r="BM332" s="238"/>
      <c r="BN332" s="238"/>
      <c r="BO332" s="238"/>
      <c r="BP332" s="238"/>
      <c r="BQ332" s="239">
        <f t="shared" si="283"/>
        <v>0</v>
      </c>
      <c r="BR332" s="240"/>
      <c r="BS332" s="238"/>
      <c r="BT332" s="238"/>
      <c r="BU332" s="238"/>
      <c r="BV332" s="238"/>
      <c r="BW332" s="238"/>
      <c r="BX332" s="238"/>
      <c r="BY332" s="238"/>
      <c r="BZ332" s="238"/>
      <c r="CA332" s="238"/>
      <c r="CB332" s="238"/>
      <c r="CC332" s="239">
        <f t="shared" si="284"/>
        <v>0</v>
      </c>
      <c r="CD332" s="41" t="s">
        <v>54</v>
      </c>
    </row>
    <row r="333" spans="1:82" ht="15">
      <c r="A333" s="152"/>
      <c r="B333" s="75" t="s">
        <v>640</v>
      </c>
      <c r="C333" s="131" t="s">
        <v>641</v>
      </c>
      <c r="D333" s="132" t="s">
        <v>243</v>
      </c>
      <c r="E333" s="266">
        <v>1</v>
      </c>
      <c r="F333" s="289"/>
      <c r="G333" s="76">
        <f>+E333*F333</f>
        <v>0</v>
      </c>
      <c r="H333" s="237"/>
      <c r="I333" s="239"/>
      <c r="J333" s="237"/>
      <c r="K333" s="238"/>
      <c r="L333" s="238"/>
      <c r="M333" s="238"/>
      <c r="N333" s="238"/>
      <c r="O333" s="238"/>
      <c r="P333" s="238"/>
      <c r="Q333" s="238"/>
      <c r="R333" s="238"/>
      <c r="S333" s="238"/>
      <c r="T333" s="238"/>
      <c r="U333" s="239">
        <f t="shared" si="280"/>
        <v>0</v>
      </c>
      <c r="V333" s="237"/>
      <c r="W333" s="238"/>
      <c r="X333" s="238"/>
      <c r="Y333" s="238"/>
      <c r="Z333" s="238"/>
      <c r="AA333" s="238"/>
      <c r="AB333" s="238"/>
      <c r="AC333" s="238"/>
      <c r="AD333" s="238"/>
      <c r="AE333" s="238"/>
      <c r="AF333" s="238"/>
      <c r="AG333" s="239">
        <f t="shared" si="281"/>
        <v>0</v>
      </c>
      <c r="AH333" s="240"/>
      <c r="AI333" s="238"/>
      <c r="AJ333" s="238"/>
      <c r="AK333" s="238"/>
      <c r="AL333" s="238"/>
      <c r="AM333" s="238"/>
      <c r="AN333" s="250"/>
      <c r="AO333" s="250"/>
      <c r="AP333" s="250"/>
      <c r="AQ333" s="250"/>
      <c r="AR333" s="250"/>
      <c r="AS333" s="239">
        <f t="shared" ref="AS333" si="285">G333/6</f>
        <v>0</v>
      </c>
      <c r="AT333" s="251"/>
      <c r="AU333" s="250"/>
      <c r="AV333" s="250"/>
      <c r="AW333" s="250"/>
      <c r="AX333" s="250"/>
      <c r="AY333" s="250"/>
      <c r="AZ333" s="250"/>
      <c r="BA333" s="250"/>
      <c r="BB333" s="250"/>
      <c r="BC333" s="250"/>
      <c r="BD333" s="250"/>
      <c r="BE333" s="239">
        <f t="shared" si="282"/>
        <v>0</v>
      </c>
      <c r="BF333" s="251"/>
      <c r="BG333" s="250"/>
      <c r="BH333" s="250"/>
      <c r="BI333" s="250"/>
      <c r="BJ333" s="250"/>
      <c r="BK333" s="250"/>
      <c r="BL333" s="250"/>
      <c r="BM333" s="250"/>
      <c r="BN333" s="250"/>
      <c r="BO333" s="250"/>
      <c r="BP333" s="250"/>
      <c r="BQ333" s="239">
        <f t="shared" si="283"/>
        <v>0</v>
      </c>
      <c r="BR333" s="251"/>
      <c r="BS333" s="250"/>
      <c r="BT333" s="250"/>
      <c r="BU333" s="250"/>
      <c r="BV333" s="250"/>
      <c r="BW333" s="250"/>
      <c r="BX333" s="250"/>
      <c r="BY333" s="250"/>
      <c r="BZ333" s="250"/>
      <c r="CA333" s="250"/>
      <c r="CB333" s="250"/>
      <c r="CC333" s="239">
        <f t="shared" si="284"/>
        <v>0</v>
      </c>
      <c r="CD333" s="41" t="s">
        <v>54</v>
      </c>
    </row>
    <row r="334" spans="1:82" ht="15">
      <c r="A334" s="152"/>
      <c r="B334" s="75" t="s">
        <v>642</v>
      </c>
      <c r="C334" s="131" t="s">
        <v>944</v>
      </c>
      <c r="D334" s="132" t="s">
        <v>243</v>
      </c>
      <c r="E334" s="266">
        <v>1</v>
      </c>
      <c r="F334" s="289"/>
      <c r="G334" s="76">
        <f t="shared" si="279"/>
        <v>0</v>
      </c>
      <c r="H334" s="237"/>
      <c r="I334" s="239"/>
      <c r="J334" s="237"/>
      <c r="K334" s="238"/>
      <c r="L334" s="238"/>
      <c r="M334" s="238"/>
      <c r="N334" s="238"/>
      <c r="O334" s="238"/>
      <c r="P334" s="238"/>
      <c r="Q334" s="238"/>
      <c r="R334" s="238"/>
      <c r="S334" s="238"/>
      <c r="T334" s="238"/>
      <c r="U334" s="239">
        <f t="shared" ref="U334:U370" si="286">G334/6</f>
        <v>0</v>
      </c>
      <c r="V334" s="237"/>
      <c r="W334" s="238"/>
      <c r="X334" s="238"/>
      <c r="Y334" s="238"/>
      <c r="Z334" s="238"/>
      <c r="AA334" s="238"/>
      <c r="AB334" s="238"/>
      <c r="AC334" s="238"/>
      <c r="AD334" s="238"/>
      <c r="AE334" s="238"/>
      <c r="AF334" s="238"/>
      <c r="AG334" s="239">
        <f t="shared" ref="AG334:AG370" si="287">G334/6</f>
        <v>0</v>
      </c>
      <c r="AH334" s="240"/>
      <c r="AI334" s="238"/>
      <c r="AJ334" s="238"/>
      <c r="AK334" s="238"/>
      <c r="AL334" s="238"/>
      <c r="AM334" s="238"/>
      <c r="AN334" s="238"/>
      <c r="AO334" s="238"/>
      <c r="AP334" s="238"/>
      <c r="AQ334" s="238"/>
      <c r="AR334" s="238"/>
      <c r="AS334" s="239">
        <f t="shared" ref="AS334:AS370" si="288">G334/6</f>
        <v>0</v>
      </c>
      <c r="AT334" s="240"/>
      <c r="AU334" s="238"/>
      <c r="AV334" s="238"/>
      <c r="AW334" s="238"/>
      <c r="AX334" s="238"/>
      <c r="AY334" s="238"/>
      <c r="AZ334" s="238"/>
      <c r="BA334" s="238"/>
      <c r="BB334" s="238"/>
      <c r="BC334" s="238"/>
      <c r="BD334" s="238"/>
      <c r="BE334" s="239">
        <f t="shared" ref="BE334:BE370" si="289">G334/6</f>
        <v>0</v>
      </c>
      <c r="BF334" s="240"/>
      <c r="BG334" s="238"/>
      <c r="BH334" s="238"/>
      <c r="BI334" s="238"/>
      <c r="BJ334" s="238"/>
      <c r="BK334" s="238"/>
      <c r="BL334" s="238"/>
      <c r="BM334" s="238"/>
      <c r="BN334" s="238"/>
      <c r="BO334" s="238"/>
      <c r="BP334" s="238"/>
      <c r="BQ334" s="239">
        <f t="shared" ref="BQ334:BQ370" si="290">G334/6</f>
        <v>0</v>
      </c>
      <c r="BR334" s="240"/>
      <c r="BS334" s="238"/>
      <c r="BT334" s="238"/>
      <c r="BU334" s="238"/>
      <c r="BV334" s="238"/>
      <c r="BW334" s="238"/>
      <c r="BX334" s="238"/>
      <c r="BY334" s="238"/>
      <c r="BZ334" s="238"/>
      <c r="CA334" s="238"/>
      <c r="CB334" s="238"/>
      <c r="CC334" s="239">
        <f t="shared" ref="CC334:CC340" si="291">G334-SUM(H334:CB334)</f>
        <v>0</v>
      </c>
      <c r="CD334" s="41" t="s">
        <v>54</v>
      </c>
    </row>
    <row r="335" spans="1:82" ht="15">
      <c r="A335" s="152"/>
      <c r="B335" s="75" t="s">
        <v>644</v>
      </c>
      <c r="C335" s="131" t="s">
        <v>945</v>
      </c>
      <c r="D335" s="132" t="s">
        <v>243</v>
      </c>
      <c r="E335" s="266">
        <v>8</v>
      </c>
      <c r="F335" s="289"/>
      <c r="G335" s="76">
        <f t="shared" si="279"/>
        <v>0</v>
      </c>
      <c r="H335" s="237"/>
      <c r="I335" s="239"/>
      <c r="J335" s="237"/>
      <c r="K335" s="238"/>
      <c r="L335" s="238"/>
      <c r="M335" s="238"/>
      <c r="N335" s="238"/>
      <c r="O335" s="238"/>
      <c r="P335" s="238"/>
      <c r="Q335" s="238"/>
      <c r="R335" s="238"/>
      <c r="S335" s="238"/>
      <c r="T335" s="238"/>
      <c r="U335" s="239">
        <f t="shared" si="286"/>
        <v>0</v>
      </c>
      <c r="V335" s="237"/>
      <c r="W335" s="238"/>
      <c r="X335" s="238"/>
      <c r="Y335" s="238"/>
      <c r="Z335" s="238"/>
      <c r="AA335" s="238"/>
      <c r="AB335" s="238"/>
      <c r="AC335" s="238"/>
      <c r="AD335" s="238"/>
      <c r="AE335" s="238"/>
      <c r="AF335" s="238"/>
      <c r="AG335" s="239">
        <f t="shared" si="287"/>
        <v>0</v>
      </c>
      <c r="AH335" s="240"/>
      <c r="AI335" s="238"/>
      <c r="AJ335" s="238"/>
      <c r="AK335" s="238"/>
      <c r="AL335" s="238"/>
      <c r="AM335" s="238"/>
      <c r="AN335" s="238"/>
      <c r="AO335" s="238"/>
      <c r="AP335" s="238"/>
      <c r="AQ335" s="238"/>
      <c r="AR335" s="238"/>
      <c r="AS335" s="239">
        <f t="shared" si="288"/>
        <v>0</v>
      </c>
      <c r="AT335" s="240"/>
      <c r="AU335" s="238"/>
      <c r="AV335" s="238"/>
      <c r="AW335" s="238"/>
      <c r="AX335" s="238"/>
      <c r="AY335" s="238"/>
      <c r="AZ335" s="238"/>
      <c r="BA335" s="238"/>
      <c r="BB335" s="238"/>
      <c r="BC335" s="238"/>
      <c r="BD335" s="238"/>
      <c r="BE335" s="239">
        <f t="shared" si="289"/>
        <v>0</v>
      </c>
      <c r="BF335" s="240"/>
      <c r="BG335" s="238"/>
      <c r="BH335" s="238"/>
      <c r="BI335" s="238"/>
      <c r="BJ335" s="238"/>
      <c r="BK335" s="238"/>
      <c r="BL335" s="238"/>
      <c r="BM335" s="238"/>
      <c r="BN335" s="238"/>
      <c r="BO335" s="238"/>
      <c r="BP335" s="238"/>
      <c r="BQ335" s="239">
        <f t="shared" si="290"/>
        <v>0</v>
      </c>
      <c r="BR335" s="240"/>
      <c r="BS335" s="238"/>
      <c r="BT335" s="238"/>
      <c r="BU335" s="238"/>
      <c r="BV335" s="238"/>
      <c r="BW335" s="238"/>
      <c r="BX335" s="238"/>
      <c r="BY335" s="238"/>
      <c r="BZ335" s="238"/>
      <c r="CA335" s="238"/>
      <c r="CB335" s="238"/>
      <c r="CC335" s="239">
        <f t="shared" si="291"/>
        <v>0</v>
      </c>
      <c r="CD335" s="41" t="s">
        <v>54</v>
      </c>
    </row>
    <row r="336" spans="1:82" ht="15">
      <c r="A336" s="152"/>
      <c r="B336" s="75" t="s">
        <v>646</v>
      </c>
      <c r="C336" s="131" t="s">
        <v>946</v>
      </c>
      <c r="D336" s="132" t="s">
        <v>243</v>
      </c>
      <c r="E336" s="266">
        <v>3</v>
      </c>
      <c r="F336" s="289"/>
      <c r="G336" s="76">
        <f t="shared" si="279"/>
        <v>0</v>
      </c>
      <c r="H336" s="237"/>
      <c r="I336" s="239"/>
      <c r="J336" s="237"/>
      <c r="K336" s="238"/>
      <c r="L336" s="238"/>
      <c r="M336" s="238"/>
      <c r="N336" s="238"/>
      <c r="O336" s="238"/>
      <c r="P336" s="238"/>
      <c r="Q336" s="238"/>
      <c r="R336" s="238"/>
      <c r="S336" s="238"/>
      <c r="T336" s="238"/>
      <c r="U336" s="239">
        <f t="shared" si="286"/>
        <v>0</v>
      </c>
      <c r="V336" s="237"/>
      <c r="W336" s="238"/>
      <c r="X336" s="238"/>
      <c r="Y336" s="238"/>
      <c r="Z336" s="238"/>
      <c r="AA336" s="238"/>
      <c r="AB336" s="238"/>
      <c r="AC336" s="238"/>
      <c r="AD336" s="238"/>
      <c r="AE336" s="238"/>
      <c r="AF336" s="238"/>
      <c r="AG336" s="239">
        <f t="shared" si="287"/>
        <v>0</v>
      </c>
      <c r="AH336" s="240"/>
      <c r="AI336" s="238"/>
      <c r="AJ336" s="238"/>
      <c r="AK336" s="238"/>
      <c r="AL336" s="238"/>
      <c r="AM336" s="238"/>
      <c r="AN336" s="238"/>
      <c r="AO336" s="238"/>
      <c r="AP336" s="238"/>
      <c r="AQ336" s="238"/>
      <c r="AR336" s="238"/>
      <c r="AS336" s="239">
        <f t="shared" si="288"/>
        <v>0</v>
      </c>
      <c r="AT336" s="240"/>
      <c r="AU336" s="238"/>
      <c r="AV336" s="238"/>
      <c r="AW336" s="238"/>
      <c r="AX336" s="238"/>
      <c r="AY336" s="238"/>
      <c r="AZ336" s="238"/>
      <c r="BA336" s="238"/>
      <c r="BB336" s="238"/>
      <c r="BC336" s="238"/>
      <c r="BD336" s="238"/>
      <c r="BE336" s="239">
        <f t="shared" si="289"/>
        <v>0</v>
      </c>
      <c r="BF336" s="240"/>
      <c r="BG336" s="238"/>
      <c r="BH336" s="238"/>
      <c r="BI336" s="238"/>
      <c r="BJ336" s="238"/>
      <c r="BK336" s="238"/>
      <c r="BL336" s="238"/>
      <c r="BM336" s="238"/>
      <c r="BN336" s="238"/>
      <c r="BO336" s="238"/>
      <c r="BP336" s="238"/>
      <c r="BQ336" s="239">
        <f t="shared" si="290"/>
        <v>0</v>
      </c>
      <c r="BR336" s="240"/>
      <c r="BS336" s="238"/>
      <c r="BT336" s="238"/>
      <c r="BU336" s="238"/>
      <c r="BV336" s="238"/>
      <c r="BW336" s="238"/>
      <c r="BX336" s="238"/>
      <c r="BY336" s="238"/>
      <c r="BZ336" s="238"/>
      <c r="CA336" s="238"/>
      <c r="CB336" s="238"/>
      <c r="CC336" s="239">
        <f t="shared" si="291"/>
        <v>0</v>
      </c>
      <c r="CD336" s="41" t="s">
        <v>54</v>
      </c>
    </row>
    <row r="337" spans="1:82" ht="15">
      <c r="A337" s="152"/>
      <c r="B337" s="75" t="s">
        <v>648</v>
      </c>
      <c r="C337" s="131" t="s">
        <v>947</v>
      </c>
      <c r="D337" s="132" t="s">
        <v>243</v>
      </c>
      <c r="E337" s="266">
        <v>3</v>
      </c>
      <c r="F337" s="289"/>
      <c r="G337" s="76">
        <f t="shared" si="279"/>
        <v>0</v>
      </c>
      <c r="H337" s="237"/>
      <c r="I337" s="239"/>
      <c r="J337" s="237"/>
      <c r="K337" s="238"/>
      <c r="L337" s="238"/>
      <c r="M337" s="238"/>
      <c r="N337" s="238"/>
      <c r="O337" s="238"/>
      <c r="P337" s="238"/>
      <c r="Q337" s="238"/>
      <c r="R337" s="238"/>
      <c r="S337" s="238"/>
      <c r="T337" s="238"/>
      <c r="U337" s="239">
        <f t="shared" si="286"/>
        <v>0</v>
      </c>
      <c r="V337" s="237"/>
      <c r="W337" s="238"/>
      <c r="X337" s="238"/>
      <c r="Y337" s="238"/>
      <c r="Z337" s="238"/>
      <c r="AA337" s="238"/>
      <c r="AB337" s="238"/>
      <c r="AC337" s="238"/>
      <c r="AD337" s="238"/>
      <c r="AE337" s="238"/>
      <c r="AF337" s="238"/>
      <c r="AG337" s="239">
        <f t="shared" si="287"/>
        <v>0</v>
      </c>
      <c r="AH337" s="240"/>
      <c r="AI337" s="238"/>
      <c r="AJ337" s="238"/>
      <c r="AK337" s="238"/>
      <c r="AL337" s="238"/>
      <c r="AM337" s="238"/>
      <c r="AN337" s="238"/>
      <c r="AO337" s="238"/>
      <c r="AP337" s="238"/>
      <c r="AQ337" s="238"/>
      <c r="AR337" s="238"/>
      <c r="AS337" s="239">
        <f t="shared" si="288"/>
        <v>0</v>
      </c>
      <c r="AT337" s="240"/>
      <c r="AU337" s="238"/>
      <c r="AV337" s="238"/>
      <c r="AW337" s="238"/>
      <c r="AX337" s="238"/>
      <c r="AY337" s="238"/>
      <c r="AZ337" s="238"/>
      <c r="BA337" s="238"/>
      <c r="BB337" s="238"/>
      <c r="BC337" s="238"/>
      <c r="BD337" s="238"/>
      <c r="BE337" s="239">
        <f t="shared" si="289"/>
        <v>0</v>
      </c>
      <c r="BF337" s="240"/>
      <c r="BG337" s="238"/>
      <c r="BH337" s="238"/>
      <c r="BI337" s="238"/>
      <c r="BJ337" s="238"/>
      <c r="BK337" s="238"/>
      <c r="BL337" s="238"/>
      <c r="BM337" s="238"/>
      <c r="BN337" s="238"/>
      <c r="BO337" s="238"/>
      <c r="BP337" s="238"/>
      <c r="BQ337" s="239">
        <f t="shared" si="290"/>
        <v>0</v>
      </c>
      <c r="BR337" s="240"/>
      <c r="BS337" s="238"/>
      <c r="BT337" s="238"/>
      <c r="BU337" s="238"/>
      <c r="BV337" s="238"/>
      <c r="BW337" s="238"/>
      <c r="BX337" s="238"/>
      <c r="BY337" s="238"/>
      <c r="BZ337" s="238"/>
      <c r="CA337" s="238"/>
      <c r="CB337" s="238"/>
      <c r="CC337" s="239">
        <f t="shared" si="291"/>
        <v>0</v>
      </c>
      <c r="CD337" s="41" t="s">
        <v>54</v>
      </c>
    </row>
    <row r="338" spans="1:82" ht="15">
      <c r="A338" s="152"/>
      <c r="B338" s="75" t="s">
        <v>650</v>
      </c>
      <c r="C338" s="131" t="s">
        <v>948</v>
      </c>
      <c r="D338" s="132" t="s">
        <v>243</v>
      </c>
      <c r="E338" s="266">
        <v>3</v>
      </c>
      <c r="F338" s="289"/>
      <c r="G338" s="76">
        <f t="shared" si="279"/>
        <v>0</v>
      </c>
      <c r="H338" s="237"/>
      <c r="I338" s="239"/>
      <c r="J338" s="237"/>
      <c r="K338" s="238"/>
      <c r="L338" s="238"/>
      <c r="M338" s="238"/>
      <c r="N338" s="238"/>
      <c r="O338" s="238"/>
      <c r="P338" s="238"/>
      <c r="Q338" s="238"/>
      <c r="R338" s="238"/>
      <c r="S338" s="238"/>
      <c r="T338" s="238"/>
      <c r="U338" s="239">
        <f t="shared" si="286"/>
        <v>0</v>
      </c>
      <c r="V338" s="237"/>
      <c r="W338" s="238"/>
      <c r="X338" s="238"/>
      <c r="Y338" s="238"/>
      <c r="Z338" s="238"/>
      <c r="AA338" s="238"/>
      <c r="AB338" s="238"/>
      <c r="AC338" s="238"/>
      <c r="AD338" s="238"/>
      <c r="AE338" s="238"/>
      <c r="AF338" s="238"/>
      <c r="AG338" s="239">
        <f t="shared" si="287"/>
        <v>0</v>
      </c>
      <c r="AH338" s="240"/>
      <c r="AI338" s="238"/>
      <c r="AJ338" s="238"/>
      <c r="AK338" s="238"/>
      <c r="AL338" s="238"/>
      <c r="AM338" s="238"/>
      <c r="AN338" s="238"/>
      <c r="AO338" s="238"/>
      <c r="AP338" s="238"/>
      <c r="AQ338" s="238"/>
      <c r="AR338" s="238"/>
      <c r="AS338" s="239">
        <f t="shared" si="288"/>
        <v>0</v>
      </c>
      <c r="AT338" s="240"/>
      <c r="AU338" s="238"/>
      <c r="AV338" s="238"/>
      <c r="AW338" s="238"/>
      <c r="AX338" s="238"/>
      <c r="AY338" s="238"/>
      <c r="AZ338" s="238"/>
      <c r="BA338" s="238"/>
      <c r="BB338" s="238"/>
      <c r="BC338" s="238"/>
      <c r="BD338" s="238"/>
      <c r="BE338" s="239">
        <f t="shared" si="289"/>
        <v>0</v>
      </c>
      <c r="BF338" s="240"/>
      <c r="BG338" s="238"/>
      <c r="BH338" s="238"/>
      <c r="BI338" s="238"/>
      <c r="BJ338" s="238"/>
      <c r="BK338" s="238"/>
      <c r="BL338" s="238"/>
      <c r="BM338" s="238"/>
      <c r="BN338" s="238"/>
      <c r="BO338" s="238"/>
      <c r="BP338" s="238"/>
      <c r="BQ338" s="239">
        <f t="shared" si="290"/>
        <v>0</v>
      </c>
      <c r="BR338" s="240"/>
      <c r="BS338" s="238"/>
      <c r="BT338" s="238"/>
      <c r="BU338" s="238"/>
      <c r="BV338" s="238"/>
      <c r="BW338" s="238"/>
      <c r="BX338" s="238"/>
      <c r="BY338" s="238"/>
      <c r="BZ338" s="238"/>
      <c r="CA338" s="238"/>
      <c r="CB338" s="238"/>
      <c r="CC338" s="239">
        <f t="shared" si="291"/>
        <v>0</v>
      </c>
      <c r="CD338" s="41" t="s">
        <v>54</v>
      </c>
    </row>
    <row r="339" spans="1:82" ht="15">
      <c r="A339" s="152"/>
      <c r="B339" s="75" t="s">
        <v>652</v>
      </c>
      <c r="C339" s="131" t="s">
        <v>949</v>
      </c>
      <c r="D339" s="132" t="s">
        <v>243</v>
      </c>
      <c r="E339" s="266">
        <v>3</v>
      </c>
      <c r="F339" s="289"/>
      <c r="G339" s="76">
        <f t="shared" si="279"/>
        <v>0</v>
      </c>
      <c r="H339" s="237"/>
      <c r="I339" s="239"/>
      <c r="J339" s="237"/>
      <c r="K339" s="238"/>
      <c r="L339" s="238"/>
      <c r="M339" s="238"/>
      <c r="N339" s="238"/>
      <c r="O339" s="238"/>
      <c r="P339" s="238"/>
      <c r="Q339" s="238"/>
      <c r="R339" s="238"/>
      <c r="S339" s="238"/>
      <c r="T339" s="238"/>
      <c r="U339" s="239">
        <f t="shared" si="286"/>
        <v>0</v>
      </c>
      <c r="V339" s="237"/>
      <c r="W339" s="238"/>
      <c r="X339" s="238"/>
      <c r="Y339" s="238"/>
      <c r="Z339" s="238"/>
      <c r="AA339" s="238"/>
      <c r="AB339" s="238"/>
      <c r="AC339" s="238"/>
      <c r="AD339" s="238"/>
      <c r="AE339" s="238"/>
      <c r="AF339" s="238"/>
      <c r="AG339" s="239">
        <f t="shared" si="287"/>
        <v>0</v>
      </c>
      <c r="AH339" s="240"/>
      <c r="AI339" s="238"/>
      <c r="AJ339" s="238"/>
      <c r="AK339" s="238"/>
      <c r="AL339" s="238"/>
      <c r="AM339" s="238"/>
      <c r="AN339" s="238"/>
      <c r="AO339" s="238"/>
      <c r="AP339" s="238"/>
      <c r="AQ339" s="238"/>
      <c r="AR339" s="238"/>
      <c r="AS339" s="239">
        <f t="shared" si="288"/>
        <v>0</v>
      </c>
      <c r="AT339" s="240"/>
      <c r="AU339" s="238"/>
      <c r="AV339" s="238"/>
      <c r="AW339" s="238"/>
      <c r="AX339" s="238"/>
      <c r="AY339" s="238"/>
      <c r="AZ339" s="238"/>
      <c r="BA339" s="238"/>
      <c r="BB339" s="238"/>
      <c r="BC339" s="238"/>
      <c r="BD339" s="238"/>
      <c r="BE339" s="239">
        <f t="shared" si="289"/>
        <v>0</v>
      </c>
      <c r="BF339" s="240"/>
      <c r="BG339" s="238"/>
      <c r="BH339" s="238"/>
      <c r="BI339" s="238"/>
      <c r="BJ339" s="238"/>
      <c r="BK339" s="238"/>
      <c r="BL339" s="238"/>
      <c r="BM339" s="238"/>
      <c r="BN339" s="238"/>
      <c r="BO339" s="238"/>
      <c r="BP339" s="238"/>
      <c r="BQ339" s="239">
        <f t="shared" si="290"/>
        <v>0</v>
      </c>
      <c r="BR339" s="240"/>
      <c r="BS339" s="238"/>
      <c r="BT339" s="238"/>
      <c r="BU339" s="238"/>
      <c r="BV339" s="238"/>
      <c r="BW339" s="238"/>
      <c r="BX339" s="238"/>
      <c r="BY339" s="238"/>
      <c r="BZ339" s="238"/>
      <c r="CA339" s="238"/>
      <c r="CB339" s="238"/>
      <c r="CC339" s="239">
        <f t="shared" si="291"/>
        <v>0</v>
      </c>
      <c r="CD339" s="41" t="s">
        <v>54</v>
      </c>
    </row>
    <row r="340" spans="1:82" ht="15">
      <c r="A340" s="152"/>
      <c r="B340" s="75" t="s">
        <v>654</v>
      </c>
      <c r="C340" s="131" t="s">
        <v>950</v>
      </c>
      <c r="D340" s="132" t="s">
        <v>243</v>
      </c>
      <c r="E340" s="266">
        <v>3</v>
      </c>
      <c r="F340" s="289"/>
      <c r="G340" s="76">
        <f t="shared" si="279"/>
        <v>0</v>
      </c>
      <c r="H340" s="237"/>
      <c r="I340" s="239"/>
      <c r="J340" s="237"/>
      <c r="K340" s="238"/>
      <c r="L340" s="238"/>
      <c r="M340" s="238"/>
      <c r="N340" s="238"/>
      <c r="O340" s="238"/>
      <c r="P340" s="238"/>
      <c r="Q340" s="238"/>
      <c r="R340" s="238"/>
      <c r="S340" s="238"/>
      <c r="T340" s="238"/>
      <c r="U340" s="239">
        <f t="shared" si="286"/>
        <v>0</v>
      </c>
      <c r="V340" s="237"/>
      <c r="W340" s="238"/>
      <c r="X340" s="238"/>
      <c r="Y340" s="238"/>
      <c r="Z340" s="238"/>
      <c r="AA340" s="238"/>
      <c r="AB340" s="238"/>
      <c r="AC340" s="238"/>
      <c r="AD340" s="238"/>
      <c r="AE340" s="238"/>
      <c r="AF340" s="238"/>
      <c r="AG340" s="239">
        <f t="shared" si="287"/>
        <v>0</v>
      </c>
      <c r="AH340" s="240"/>
      <c r="AI340" s="238"/>
      <c r="AJ340" s="238"/>
      <c r="AK340" s="238"/>
      <c r="AL340" s="238"/>
      <c r="AM340" s="238"/>
      <c r="AN340" s="238"/>
      <c r="AO340" s="238"/>
      <c r="AP340" s="238"/>
      <c r="AQ340" s="238"/>
      <c r="AR340" s="238"/>
      <c r="AS340" s="239">
        <f t="shared" si="288"/>
        <v>0</v>
      </c>
      <c r="AT340" s="240"/>
      <c r="AU340" s="238"/>
      <c r="AV340" s="238"/>
      <c r="AW340" s="238"/>
      <c r="AX340" s="238"/>
      <c r="AY340" s="238"/>
      <c r="AZ340" s="238"/>
      <c r="BA340" s="238"/>
      <c r="BB340" s="238"/>
      <c r="BC340" s="238"/>
      <c r="BD340" s="238"/>
      <c r="BE340" s="239">
        <f t="shared" si="289"/>
        <v>0</v>
      </c>
      <c r="BF340" s="240"/>
      <c r="BG340" s="238"/>
      <c r="BH340" s="238"/>
      <c r="BI340" s="238"/>
      <c r="BJ340" s="238"/>
      <c r="BK340" s="238"/>
      <c r="BL340" s="238"/>
      <c r="BM340" s="238"/>
      <c r="BN340" s="238"/>
      <c r="BO340" s="238"/>
      <c r="BP340" s="238"/>
      <c r="BQ340" s="239">
        <f t="shared" si="290"/>
        <v>0</v>
      </c>
      <c r="BR340" s="240"/>
      <c r="BS340" s="238"/>
      <c r="BT340" s="238"/>
      <c r="BU340" s="238"/>
      <c r="BV340" s="238"/>
      <c r="BW340" s="238"/>
      <c r="BX340" s="238"/>
      <c r="BY340" s="238"/>
      <c r="BZ340" s="238"/>
      <c r="CA340" s="238"/>
      <c r="CB340" s="238"/>
      <c r="CC340" s="239">
        <f t="shared" si="291"/>
        <v>0</v>
      </c>
      <c r="CD340" s="41" t="s">
        <v>54</v>
      </c>
    </row>
    <row r="341" spans="1:82" ht="15">
      <c r="A341" s="152"/>
      <c r="B341" s="75" t="s">
        <v>656</v>
      </c>
      <c r="C341" s="131" t="s">
        <v>951</v>
      </c>
      <c r="D341" s="132" t="s">
        <v>92</v>
      </c>
      <c r="E341" s="266">
        <v>1</v>
      </c>
      <c r="F341" s="223"/>
      <c r="G341" s="76">
        <f t="shared" si="279"/>
        <v>0</v>
      </c>
      <c r="H341" s="237"/>
      <c r="I341" s="239"/>
      <c r="J341" s="237"/>
      <c r="K341" s="238"/>
      <c r="L341" s="238"/>
      <c r="M341" s="238"/>
      <c r="N341" s="238"/>
      <c r="O341" s="238"/>
      <c r="P341" s="238"/>
      <c r="Q341" s="238"/>
      <c r="R341" s="238"/>
      <c r="S341" s="238"/>
      <c r="T341" s="238"/>
      <c r="U341" s="239">
        <f t="shared" si="286"/>
        <v>0</v>
      </c>
      <c r="V341" s="237"/>
      <c r="W341" s="238"/>
      <c r="X341" s="238"/>
      <c r="Y341" s="238"/>
      <c r="Z341" s="238"/>
      <c r="AA341" s="238"/>
      <c r="AB341" s="238"/>
      <c r="AC341" s="238"/>
      <c r="AD341" s="238"/>
      <c r="AE341" s="238"/>
      <c r="AF341" s="238"/>
      <c r="AG341" s="239">
        <f t="shared" si="287"/>
        <v>0</v>
      </c>
      <c r="AH341" s="240"/>
      <c r="AI341" s="238"/>
      <c r="AJ341" s="238"/>
      <c r="AK341" s="238"/>
      <c r="AL341" s="238"/>
      <c r="AM341" s="238"/>
      <c r="AN341" s="238"/>
      <c r="AO341" s="238"/>
      <c r="AP341" s="238"/>
      <c r="AQ341" s="238"/>
      <c r="AR341" s="238"/>
      <c r="AS341" s="239">
        <f t="shared" si="288"/>
        <v>0</v>
      </c>
      <c r="AT341" s="240"/>
      <c r="AU341" s="238"/>
      <c r="AV341" s="238"/>
      <c r="AW341" s="238"/>
      <c r="AX341" s="238"/>
      <c r="AY341" s="238"/>
      <c r="AZ341" s="238"/>
      <c r="BA341" s="238"/>
      <c r="BB341" s="238"/>
      <c r="BC341" s="238"/>
      <c r="BD341" s="238"/>
      <c r="BE341" s="239">
        <f t="shared" si="289"/>
        <v>0</v>
      </c>
      <c r="BF341" s="240"/>
      <c r="BG341" s="238"/>
      <c r="BH341" s="238"/>
      <c r="BI341" s="238"/>
      <c r="BJ341" s="238"/>
      <c r="BK341" s="238"/>
      <c r="BL341" s="238"/>
      <c r="BM341" s="238"/>
      <c r="BN341" s="238"/>
      <c r="BO341" s="238"/>
      <c r="BP341" s="238"/>
      <c r="BQ341" s="239">
        <f t="shared" si="290"/>
        <v>0</v>
      </c>
      <c r="BR341" s="240"/>
      <c r="BS341" s="238"/>
      <c r="BT341" s="238"/>
      <c r="BU341" s="238"/>
      <c r="BV341" s="238"/>
      <c r="BW341" s="238"/>
      <c r="BX341" s="238"/>
      <c r="BY341" s="238"/>
      <c r="BZ341" s="238"/>
      <c r="CA341" s="238"/>
      <c r="CB341" s="238"/>
      <c r="CC341" s="239">
        <f t="shared" ref="CC341:CC352" si="292">G341-SUM(J341:CB341)</f>
        <v>0</v>
      </c>
      <c r="CD341" s="41" t="s">
        <v>54</v>
      </c>
    </row>
    <row r="342" spans="1:82" ht="15">
      <c r="A342" s="152"/>
      <c r="B342" s="75" t="s">
        <v>657</v>
      </c>
      <c r="C342" s="131" t="s">
        <v>952</v>
      </c>
      <c r="D342" s="132" t="s">
        <v>92</v>
      </c>
      <c r="E342" s="266">
        <v>1</v>
      </c>
      <c r="F342" s="223"/>
      <c r="G342" s="76">
        <f t="shared" si="279"/>
        <v>0</v>
      </c>
      <c r="H342" s="237"/>
      <c r="I342" s="239"/>
      <c r="J342" s="237"/>
      <c r="K342" s="238"/>
      <c r="L342" s="238"/>
      <c r="M342" s="238"/>
      <c r="N342" s="238"/>
      <c r="O342" s="238"/>
      <c r="P342" s="238"/>
      <c r="Q342" s="238"/>
      <c r="R342" s="238"/>
      <c r="S342" s="238"/>
      <c r="T342" s="238"/>
      <c r="U342" s="239">
        <f t="shared" si="286"/>
        <v>0</v>
      </c>
      <c r="V342" s="237"/>
      <c r="W342" s="238"/>
      <c r="X342" s="238"/>
      <c r="Y342" s="238"/>
      <c r="Z342" s="238"/>
      <c r="AA342" s="238"/>
      <c r="AB342" s="238"/>
      <c r="AC342" s="238"/>
      <c r="AD342" s="238"/>
      <c r="AE342" s="238"/>
      <c r="AF342" s="238"/>
      <c r="AG342" s="239">
        <f t="shared" si="287"/>
        <v>0</v>
      </c>
      <c r="AH342" s="240"/>
      <c r="AI342" s="238"/>
      <c r="AJ342" s="238"/>
      <c r="AK342" s="238"/>
      <c r="AL342" s="238"/>
      <c r="AM342" s="238"/>
      <c r="AN342" s="238"/>
      <c r="AO342" s="238"/>
      <c r="AP342" s="238"/>
      <c r="AQ342" s="238"/>
      <c r="AR342" s="238"/>
      <c r="AS342" s="239">
        <f t="shared" si="288"/>
        <v>0</v>
      </c>
      <c r="AT342" s="240"/>
      <c r="AU342" s="238"/>
      <c r="AV342" s="238"/>
      <c r="AW342" s="238"/>
      <c r="AX342" s="238"/>
      <c r="AY342" s="238"/>
      <c r="AZ342" s="238"/>
      <c r="BA342" s="238"/>
      <c r="BB342" s="238"/>
      <c r="BC342" s="238"/>
      <c r="BD342" s="238"/>
      <c r="BE342" s="239">
        <f t="shared" si="289"/>
        <v>0</v>
      </c>
      <c r="BF342" s="240"/>
      <c r="BG342" s="238"/>
      <c r="BH342" s="238"/>
      <c r="BI342" s="238"/>
      <c r="BJ342" s="238"/>
      <c r="BK342" s="238"/>
      <c r="BL342" s="238"/>
      <c r="BM342" s="238"/>
      <c r="BN342" s="238"/>
      <c r="BO342" s="238"/>
      <c r="BP342" s="238"/>
      <c r="BQ342" s="239">
        <f t="shared" si="290"/>
        <v>0</v>
      </c>
      <c r="BR342" s="240"/>
      <c r="BS342" s="238"/>
      <c r="BT342" s="238"/>
      <c r="BU342" s="238"/>
      <c r="BV342" s="238"/>
      <c r="BW342" s="238"/>
      <c r="BX342" s="238"/>
      <c r="BY342" s="238"/>
      <c r="BZ342" s="238"/>
      <c r="CA342" s="238"/>
      <c r="CB342" s="238"/>
      <c r="CC342" s="239">
        <f t="shared" si="292"/>
        <v>0</v>
      </c>
      <c r="CD342" s="41" t="s">
        <v>54</v>
      </c>
    </row>
    <row r="343" spans="1:82" ht="15">
      <c r="A343" s="152"/>
      <c r="B343" s="103" t="s">
        <v>658</v>
      </c>
      <c r="C343" s="286" t="s">
        <v>659</v>
      </c>
      <c r="D343" s="132"/>
      <c r="E343" s="266"/>
      <c r="F343" s="231"/>
      <c r="G343" s="76"/>
      <c r="H343" s="237"/>
      <c r="I343" s="239"/>
      <c r="J343" s="237"/>
      <c r="K343" s="238"/>
      <c r="L343" s="238"/>
      <c r="M343" s="238"/>
      <c r="N343" s="238"/>
      <c r="O343" s="238"/>
      <c r="P343" s="238"/>
      <c r="Q343" s="238"/>
      <c r="R343" s="238"/>
      <c r="S343" s="238"/>
      <c r="T343" s="238"/>
      <c r="U343" s="239"/>
      <c r="V343" s="237"/>
      <c r="W343" s="238"/>
      <c r="X343" s="238"/>
      <c r="Y343" s="238"/>
      <c r="Z343" s="238"/>
      <c r="AA343" s="238"/>
      <c r="AB343" s="238"/>
      <c r="AC343" s="238"/>
      <c r="AD343" s="238"/>
      <c r="AE343" s="238"/>
      <c r="AF343" s="238"/>
      <c r="AG343" s="239"/>
      <c r="AH343" s="240"/>
      <c r="AI343" s="238"/>
      <c r="AJ343" s="238"/>
      <c r="AK343" s="238"/>
      <c r="AL343" s="238"/>
      <c r="AM343" s="238"/>
      <c r="AN343" s="238"/>
      <c r="AO343" s="238"/>
      <c r="AP343" s="238"/>
      <c r="AQ343" s="238"/>
      <c r="AR343" s="238"/>
      <c r="AS343" s="239"/>
      <c r="AT343" s="240"/>
      <c r="AU343" s="238"/>
      <c r="AV343" s="238"/>
      <c r="AW343" s="238"/>
      <c r="AX343" s="238"/>
      <c r="AY343" s="238"/>
      <c r="AZ343" s="238"/>
      <c r="BA343" s="238"/>
      <c r="BB343" s="238"/>
      <c r="BC343" s="238"/>
      <c r="BD343" s="238"/>
      <c r="BE343" s="239"/>
      <c r="BF343" s="240"/>
      <c r="BG343" s="238"/>
      <c r="BH343" s="238"/>
      <c r="BI343" s="238"/>
      <c r="BJ343" s="238"/>
      <c r="BK343" s="238"/>
      <c r="BL343" s="238"/>
      <c r="BM343" s="238"/>
      <c r="BN343" s="238"/>
      <c r="BO343" s="238"/>
      <c r="BP343" s="238"/>
      <c r="BQ343" s="239"/>
      <c r="BR343" s="240"/>
      <c r="BS343" s="238"/>
      <c r="BT343" s="238"/>
      <c r="BU343" s="238"/>
      <c r="BV343" s="238"/>
      <c r="BW343" s="238"/>
      <c r="BX343" s="238"/>
      <c r="BY343" s="238"/>
      <c r="BZ343" s="238"/>
      <c r="CA343" s="238"/>
      <c r="CB343" s="238"/>
      <c r="CC343" s="239"/>
      <c r="CD343" s="41"/>
    </row>
    <row r="344" spans="1:82" ht="15">
      <c r="A344" s="152"/>
      <c r="B344" s="75" t="s">
        <v>660</v>
      </c>
      <c r="C344" s="131" t="s">
        <v>575</v>
      </c>
      <c r="D344" s="132" t="s">
        <v>92</v>
      </c>
      <c r="E344" s="266">
        <v>1</v>
      </c>
      <c r="F344" s="223"/>
      <c r="G344" s="76">
        <f t="shared" si="279"/>
        <v>0</v>
      </c>
      <c r="H344" s="237"/>
      <c r="I344" s="239"/>
      <c r="J344" s="237"/>
      <c r="K344" s="238"/>
      <c r="L344" s="238"/>
      <c r="M344" s="238"/>
      <c r="N344" s="238"/>
      <c r="O344" s="238"/>
      <c r="P344" s="238"/>
      <c r="Q344" s="238"/>
      <c r="R344" s="238"/>
      <c r="S344" s="238"/>
      <c r="T344" s="238"/>
      <c r="U344" s="239">
        <f t="shared" si="286"/>
        <v>0</v>
      </c>
      <c r="V344" s="237"/>
      <c r="W344" s="238"/>
      <c r="X344" s="238"/>
      <c r="Y344" s="238"/>
      <c r="Z344" s="238"/>
      <c r="AA344" s="238"/>
      <c r="AB344" s="238"/>
      <c r="AC344" s="238"/>
      <c r="AD344" s="238"/>
      <c r="AE344" s="238"/>
      <c r="AF344" s="238"/>
      <c r="AG344" s="239">
        <f t="shared" si="287"/>
        <v>0</v>
      </c>
      <c r="AH344" s="240"/>
      <c r="AI344" s="238"/>
      <c r="AJ344" s="238"/>
      <c r="AK344" s="238"/>
      <c r="AL344" s="238"/>
      <c r="AM344" s="238"/>
      <c r="AN344" s="238"/>
      <c r="AO344" s="238"/>
      <c r="AP344" s="238"/>
      <c r="AQ344" s="238"/>
      <c r="AR344" s="238"/>
      <c r="AS344" s="239">
        <f t="shared" si="288"/>
        <v>0</v>
      </c>
      <c r="AT344" s="240"/>
      <c r="AU344" s="238"/>
      <c r="AV344" s="238"/>
      <c r="AW344" s="238"/>
      <c r="AX344" s="238"/>
      <c r="AY344" s="238"/>
      <c r="AZ344" s="238"/>
      <c r="BA344" s="238"/>
      <c r="BB344" s="238"/>
      <c r="BC344" s="238"/>
      <c r="BD344" s="238"/>
      <c r="BE344" s="239">
        <f t="shared" si="289"/>
        <v>0</v>
      </c>
      <c r="BF344" s="240"/>
      <c r="BG344" s="238"/>
      <c r="BH344" s="238"/>
      <c r="BI344" s="238"/>
      <c r="BJ344" s="238"/>
      <c r="BK344" s="238"/>
      <c r="BL344" s="238"/>
      <c r="BM344" s="238"/>
      <c r="BN344" s="238"/>
      <c r="BO344" s="238"/>
      <c r="BP344" s="238"/>
      <c r="BQ344" s="239">
        <f t="shared" si="290"/>
        <v>0</v>
      </c>
      <c r="BR344" s="240"/>
      <c r="BS344" s="238"/>
      <c r="BT344" s="238"/>
      <c r="BU344" s="238"/>
      <c r="BV344" s="238"/>
      <c r="BW344" s="238"/>
      <c r="BX344" s="238"/>
      <c r="BY344" s="238"/>
      <c r="BZ344" s="238"/>
      <c r="CA344" s="238"/>
      <c r="CB344" s="238"/>
      <c r="CC344" s="239">
        <f t="shared" si="292"/>
        <v>0</v>
      </c>
      <c r="CD344" s="41" t="s">
        <v>54</v>
      </c>
    </row>
    <row r="345" spans="1:82" ht="15">
      <c r="A345" s="152"/>
      <c r="B345" s="75" t="s">
        <v>661</v>
      </c>
      <c r="C345" s="131" t="s">
        <v>577</v>
      </c>
      <c r="D345" s="132" t="s">
        <v>92</v>
      </c>
      <c r="E345" s="266">
        <v>1</v>
      </c>
      <c r="F345" s="223"/>
      <c r="G345" s="76">
        <f t="shared" si="279"/>
        <v>0</v>
      </c>
      <c r="H345" s="237"/>
      <c r="I345" s="239"/>
      <c r="J345" s="237"/>
      <c r="K345" s="238"/>
      <c r="L345" s="238"/>
      <c r="M345" s="238"/>
      <c r="N345" s="238"/>
      <c r="O345" s="238"/>
      <c r="P345" s="238"/>
      <c r="Q345" s="238"/>
      <c r="R345" s="238"/>
      <c r="S345" s="238"/>
      <c r="T345" s="238"/>
      <c r="U345" s="239">
        <f t="shared" si="286"/>
        <v>0</v>
      </c>
      <c r="V345" s="237"/>
      <c r="W345" s="238"/>
      <c r="X345" s="238"/>
      <c r="Y345" s="238"/>
      <c r="Z345" s="238"/>
      <c r="AA345" s="238"/>
      <c r="AB345" s="238"/>
      <c r="AC345" s="238"/>
      <c r="AD345" s="238"/>
      <c r="AE345" s="238"/>
      <c r="AF345" s="238"/>
      <c r="AG345" s="239">
        <f t="shared" si="287"/>
        <v>0</v>
      </c>
      <c r="AH345" s="240"/>
      <c r="AI345" s="238"/>
      <c r="AJ345" s="238"/>
      <c r="AK345" s="238"/>
      <c r="AL345" s="238"/>
      <c r="AM345" s="238"/>
      <c r="AN345" s="238"/>
      <c r="AO345" s="238"/>
      <c r="AP345" s="238"/>
      <c r="AQ345" s="238"/>
      <c r="AR345" s="238"/>
      <c r="AS345" s="239">
        <f t="shared" si="288"/>
        <v>0</v>
      </c>
      <c r="AT345" s="240"/>
      <c r="AU345" s="238"/>
      <c r="AV345" s="238"/>
      <c r="AW345" s="238"/>
      <c r="AX345" s="238"/>
      <c r="AY345" s="238"/>
      <c r="AZ345" s="238"/>
      <c r="BA345" s="238"/>
      <c r="BB345" s="238"/>
      <c r="BC345" s="238"/>
      <c r="BD345" s="238"/>
      <c r="BE345" s="239">
        <f t="shared" si="289"/>
        <v>0</v>
      </c>
      <c r="BF345" s="240"/>
      <c r="BG345" s="238"/>
      <c r="BH345" s="238"/>
      <c r="BI345" s="238"/>
      <c r="BJ345" s="238"/>
      <c r="BK345" s="238"/>
      <c r="BL345" s="238"/>
      <c r="BM345" s="238"/>
      <c r="BN345" s="238"/>
      <c r="BO345" s="238"/>
      <c r="BP345" s="238"/>
      <c r="BQ345" s="239">
        <f t="shared" si="290"/>
        <v>0</v>
      </c>
      <c r="BR345" s="240"/>
      <c r="BS345" s="238"/>
      <c r="BT345" s="238"/>
      <c r="BU345" s="238"/>
      <c r="BV345" s="238"/>
      <c r="BW345" s="238"/>
      <c r="BX345" s="238"/>
      <c r="BY345" s="238"/>
      <c r="BZ345" s="238"/>
      <c r="CA345" s="238"/>
      <c r="CB345" s="238"/>
      <c r="CC345" s="239">
        <f t="shared" si="292"/>
        <v>0</v>
      </c>
      <c r="CD345" s="41" t="s">
        <v>54</v>
      </c>
    </row>
    <row r="346" spans="1:82" ht="15">
      <c r="A346" s="152"/>
      <c r="B346" s="75" t="s">
        <v>662</v>
      </c>
      <c r="C346" s="131" t="s">
        <v>663</v>
      </c>
      <c r="D346" s="132" t="s">
        <v>92</v>
      </c>
      <c r="E346" s="266">
        <v>1</v>
      </c>
      <c r="F346" s="223"/>
      <c r="G346" s="76">
        <f t="shared" si="279"/>
        <v>0</v>
      </c>
      <c r="H346" s="237"/>
      <c r="I346" s="239"/>
      <c r="J346" s="237"/>
      <c r="K346" s="238"/>
      <c r="L346" s="238"/>
      <c r="M346" s="238"/>
      <c r="N346" s="238"/>
      <c r="O346" s="238"/>
      <c r="P346" s="238"/>
      <c r="Q346" s="238"/>
      <c r="R346" s="238"/>
      <c r="S346" s="238"/>
      <c r="T346" s="238"/>
      <c r="U346" s="239">
        <f t="shared" si="286"/>
        <v>0</v>
      </c>
      <c r="V346" s="237"/>
      <c r="W346" s="238"/>
      <c r="X346" s="238"/>
      <c r="Y346" s="238"/>
      <c r="Z346" s="238"/>
      <c r="AA346" s="238"/>
      <c r="AB346" s="238"/>
      <c r="AC346" s="238"/>
      <c r="AD346" s="238"/>
      <c r="AE346" s="238"/>
      <c r="AF346" s="238"/>
      <c r="AG346" s="239">
        <f t="shared" si="287"/>
        <v>0</v>
      </c>
      <c r="AH346" s="240"/>
      <c r="AI346" s="238"/>
      <c r="AJ346" s="238"/>
      <c r="AK346" s="238"/>
      <c r="AL346" s="238"/>
      <c r="AM346" s="238"/>
      <c r="AN346" s="238"/>
      <c r="AO346" s="238"/>
      <c r="AP346" s="238"/>
      <c r="AQ346" s="238"/>
      <c r="AR346" s="238"/>
      <c r="AS346" s="239">
        <f t="shared" si="288"/>
        <v>0</v>
      </c>
      <c r="AT346" s="240"/>
      <c r="AU346" s="238"/>
      <c r="AV346" s="238"/>
      <c r="AW346" s="238"/>
      <c r="AX346" s="238"/>
      <c r="AY346" s="238"/>
      <c r="AZ346" s="238"/>
      <c r="BA346" s="238"/>
      <c r="BB346" s="238"/>
      <c r="BC346" s="238"/>
      <c r="BD346" s="238"/>
      <c r="BE346" s="239">
        <f t="shared" si="289"/>
        <v>0</v>
      </c>
      <c r="BF346" s="240"/>
      <c r="BG346" s="238"/>
      <c r="BH346" s="238"/>
      <c r="BI346" s="238"/>
      <c r="BJ346" s="238"/>
      <c r="BK346" s="238"/>
      <c r="BL346" s="238"/>
      <c r="BM346" s="238"/>
      <c r="BN346" s="238"/>
      <c r="BO346" s="238"/>
      <c r="BP346" s="238"/>
      <c r="BQ346" s="239">
        <f t="shared" si="290"/>
        <v>0</v>
      </c>
      <c r="BR346" s="240"/>
      <c r="BS346" s="238"/>
      <c r="BT346" s="238"/>
      <c r="BU346" s="238"/>
      <c r="BV346" s="238"/>
      <c r="BW346" s="238"/>
      <c r="BX346" s="238"/>
      <c r="BY346" s="238"/>
      <c r="BZ346" s="238"/>
      <c r="CA346" s="238"/>
      <c r="CB346" s="238"/>
      <c r="CC346" s="239">
        <f t="shared" si="292"/>
        <v>0</v>
      </c>
      <c r="CD346" s="41" t="s">
        <v>54</v>
      </c>
    </row>
    <row r="347" spans="1:82" ht="15">
      <c r="A347" s="152"/>
      <c r="B347" s="103" t="s">
        <v>664</v>
      </c>
      <c r="C347" s="286" t="s">
        <v>665</v>
      </c>
      <c r="D347" s="132"/>
      <c r="E347" s="266"/>
      <c r="F347" s="231"/>
      <c r="G347" s="76"/>
      <c r="H347" s="237"/>
      <c r="I347" s="239"/>
      <c r="J347" s="237"/>
      <c r="K347" s="238"/>
      <c r="L347" s="238"/>
      <c r="M347" s="238"/>
      <c r="N347" s="238"/>
      <c r="O347" s="238"/>
      <c r="P347" s="238"/>
      <c r="Q347" s="238"/>
      <c r="R347" s="238"/>
      <c r="S347" s="238"/>
      <c r="T347" s="238"/>
      <c r="U347" s="239"/>
      <c r="V347" s="237"/>
      <c r="W347" s="238"/>
      <c r="X347" s="238"/>
      <c r="Y347" s="238"/>
      <c r="Z347" s="238"/>
      <c r="AA347" s="238"/>
      <c r="AB347" s="238"/>
      <c r="AC347" s="238"/>
      <c r="AD347" s="238"/>
      <c r="AE347" s="238"/>
      <c r="AF347" s="238"/>
      <c r="AG347" s="239"/>
      <c r="AH347" s="240"/>
      <c r="AI347" s="238"/>
      <c r="AJ347" s="238"/>
      <c r="AK347" s="238"/>
      <c r="AL347" s="238"/>
      <c r="AM347" s="238"/>
      <c r="AN347" s="238"/>
      <c r="AO347" s="238"/>
      <c r="AP347" s="238"/>
      <c r="AQ347" s="238"/>
      <c r="AR347" s="238"/>
      <c r="AS347" s="239"/>
      <c r="AT347" s="240"/>
      <c r="AU347" s="238"/>
      <c r="AV347" s="238"/>
      <c r="AW347" s="238"/>
      <c r="AX347" s="238"/>
      <c r="AY347" s="238"/>
      <c r="AZ347" s="238"/>
      <c r="BA347" s="238"/>
      <c r="BB347" s="238"/>
      <c r="BC347" s="238"/>
      <c r="BD347" s="238"/>
      <c r="BE347" s="239"/>
      <c r="BF347" s="240"/>
      <c r="BG347" s="238"/>
      <c r="BH347" s="238"/>
      <c r="BI347" s="238"/>
      <c r="BJ347" s="238"/>
      <c r="BK347" s="238"/>
      <c r="BL347" s="238"/>
      <c r="BM347" s="238"/>
      <c r="BN347" s="238"/>
      <c r="BO347" s="238"/>
      <c r="BP347" s="238"/>
      <c r="BQ347" s="239"/>
      <c r="BR347" s="240"/>
      <c r="BS347" s="238"/>
      <c r="BT347" s="238"/>
      <c r="BU347" s="238"/>
      <c r="BV347" s="238"/>
      <c r="BW347" s="238"/>
      <c r="BX347" s="238"/>
      <c r="BY347" s="238"/>
      <c r="BZ347" s="238"/>
      <c r="CA347" s="238"/>
      <c r="CB347" s="238"/>
      <c r="CC347" s="239"/>
      <c r="CD347" s="41"/>
    </row>
    <row r="348" spans="1:82" ht="15">
      <c r="A348" s="152"/>
      <c r="B348" s="180" t="s">
        <v>666</v>
      </c>
      <c r="C348" s="181" t="s">
        <v>667</v>
      </c>
      <c r="D348" s="182" t="s">
        <v>92</v>
      </c>
      <c r="E348" s="334">
        <v>0</v>
      </c>
      <c r="F348" s="236"/>
      <c r="G348" s="189">
        <f t="shared" si="279"/>
        <v>0</v>
      </c>
      <c r="H348" s="237"/>
      <c r="I348" s="239"/>
      <c r="J348" s="237"/>
      <c r="K348" s="238"/>
      <c r="L348" s="238"/>
      <c r="M348" s="238"/>
      <c r="N348" s="238"/>
      <c r="O348" s="238"/>
      <c r="P348" s="238"/>
      <c r="Q348" s="238"/>
      <c r="R348" s="238"/>
      <c r="S348" s="238"/>
      <c r="T348" s="238"/>
      <c r="U348" s="239">
        <f t="shared" si="286"/>
        <v>0</v>
      </c>
      <c r="V348" s="237"/>
      <c r="W348" s="238"/>
      <c r="X348" s="238"/>
      <c r="Y348" s="238"/>
      <c r="Z348" s="238"/>
      <c r="AA348" s="238"/>
      <c r="AB348" s="238"/>
      <c r="AC348" s="238"/>
      <c r="AD348" s="238"/>
      <c r="AE348" s="238"/>
      <c r="AF348" s="238"/>
      <c r="AG348" s="239">
        <f t="shared" si="287"/>
        <v>0</v>
      </c>
      <c r="AH348" s="240"/>
      <c r="AI348" s="238"/>
      <c r="AJ348" s="238"/>
      <c r="AK348" s="238"/>
      <c r="AL348" s="238"/>
      <c r="AM348" s="238"/>
      <c r="AN348" s="238"/>
      <c r="AO348" s="238"/>
      <c r="AP348" s="238"/>
      <c r="AQ348" s="238"/>
      <c r="AR348" s="238"/>
      <c r="AS348" s="239">
        <f t="shared" si="288"/>
        <v>0</v>
      </c>
      <c r="AT348" s="240"/>
      <c r="AU348" s="238"/>
      <c r="AV348" s="238"/>
      <c r="AW348" s="238"/>
      <c r="AX348" s="238"/>
      <c r="AY348" s="238"/>
      <c r="AZ348" s="238"/>
      <c r="BA348" s="238"/>
      <c r="BB348" s="238"/>
      <c r="BC348" s="238"/>
      <c r="BD348" s="238"/>
      <c r="BE348" s="239">
        <f t="shared" si="289"/>
        <v>0</v>
      </c>
      <c r="BF348" s="240"/>
      <c r="BG348" s="238"/>
      <c r="BH348" s="238"/>
      <c r="BI348" s="238"/>
      <c r="BJ348" s="238"/>
      <c r="BK348" s="238"/>
      <c r="BL348" s="238"/>
      <c r="BM348" s="238"/>
      <c r="BN348" s="238"/>
      <c r="BO348" s="238"/>
      <c r="BP348" s="238"/>
      <c r="BQ348" s="239">
        <f t="shared" si="290"/>
        <v>0</v>
      </c>
      <c r="BR348" s="240"/>
      <c r="BS348" s="238"/>
      <c r="BT348" s="238"/>
      <c r="BU348" s="238"/>
      <c r="BV348" s="238"/>
      <c r="BW348" s="238"/>
      <c r="BX348" s="238"/>
      <c r="BY348" s="238"/>
      <c r="BZ348" s="238"/>
      <c r="CA348" s="238"/>
      <c r="CB348" s="238"/>
      <c r="CC348" s="239">
        <f t="shared" si="292"/>
        <v>0</v>
      </c>
      <c r="CD348" s="41" t="s">
        <v>54</v>
      </c>
    </row>
    <row r="349" spans="1:82" ht="15">
      <c r="A349" s="152"/>
      <c r="B349" s="103" t="s">
        <v>668</v>
      </c>
      <c r="C349" s="286" t="s">
        <v>669</v>
      </c>
      <c r="D349" s="132"/>
      <c r="E349" s="266"/>
      <c r="F349" s="231"/>
      <c r="G349" s="76"/>
      <c r="H349" s="237"/>
      <c r="I349" s="239"/>
      <c r="J349" s="237"/>
      <c r="K349" s="238"/>
      <c r="L349" s="238"/>
      <c r="M349" s="238"/>
      <c r="N349" s="238"/>
      <c r="O349" s="238"/>
      <c r="P349" s="238"/>
      <c r="Q349" s="238"/>
      <c r="R349" s="238"/>
      <c r="S349" s="238"/>
      <c r="T349" s="238"/>
      <c r="U349" s="239"/>
      <c r="V349" s="237"/>
      <c r="W349" s="238"/>
      <c r="X349" s="238"/>
      <c r="Y349" s="238"/>
      <c r="Z349" s="238"/>
      <c r="AA349" s="238"/>
      <c r="AB349" s="238"/>
      <c r="AC349" s="238"/>
      <c r="AD349" s="238"/>
      <c r="AE349" s="238"/>
      <c r="AF349" s="238"/>
      <c r="AG349" s="239"/>
      <c r="AH349" s="240"/>
      <c r="AI349" s="238"/>
      <c r="AJ349" s="238"/>
      <c r="AK349" s="238"/>
      <c r="AL349" s="238"/>
      <c r="AM349" s="238"/>
      <c r="AN349" s="238"/>
      <c r="AO349" s="238"/>
      <c r="AP349" s="238"/>
      <c r="AQ349" s="238"/>
      <c r="AR349" s="238"/>
      <c r="AS349" s="239"/>
      <c r="AT349" s="240"/>
      <c r="AU349" s="238"/>
      <c r="AV349" s="238"/>
      <c r="AW349" s="238"/>
      <c r="AX349" s="238"/>
      <c r="AY349" s="238"/>
      <c r="AZ349" s="238"/>
      <c r="BA349" s="238"/>
      <c r="BB349" s="238"/>
      <c r="BC349" s="238"/>
      <c r="BD349" s="238"/>
      <c r="BE349" s="239"/>
      <c r="BF349" s="240"/>
      <c r="BG349" s="238"/>
      <c r="BH349" s="238"/>
      <c r="BI349" s="238"/>
      <c r="BJ349" s="238"/>
      <c r="BK349" s="238"/>
      <c r="BL349" s="238"/>
      <c r="BM349" s="238"/>
      <c r="BN349" s="238"/>
      <c r="BO349" s="238"/>
      <c r="BP349" s="238"/>
      <c r="BQ349" s="239"/>
      <c r="BR349" s="240"/>
      <c r="BS349" s="238"/>
      <c r="BT349" s="238"/>
      <c r="BU349" s="238"/>
      <c r="BV349" s="238"/>
      <c r="BW349" s="238"/>
      <c r="BX349" s="238"/>
      <c r="BY349" s="238"/>
      <c r="BZ349" s="238"/>
      <c r="CA349" s="238"/>
      <c r="CB349" s="238"/>
      <c r="CC349" s="239"/>
      <c r="CD349" s="41"/>
    </row>
    <row r="350" spans="1:82" ht="15">
      <c r="A350" s="152"/>
      <c r="B350" s="75" t="s">
        <v>670</v>
      </c>
      <c r="C350" s="131" t="s">
        <v>575</v>
      </c>
      <c r="D350" s="132" t="s">
        <v>92</v>
      </c>
      <c r="E350" s="266">
        <v>1</v>
      </c>
      <c r="F350" s="223"/>
      <c r="G350" s="76">
        <f t="shared" si="279"/>
        <v>0</v>
      </c>
      <c r="H350" s="237"/>
      <c r="I350" s="239"/>
      <c r="J350" s="237"/>
      <c r="K350" s="238"/>
      <c r="L350" s="238"/>
      <c r="M350" s="238"/>
      <c r="N350" s="238"/>
      <c r="O350" s="238"/>
      <c r="P350" s="238"/>
      <c r="Q350" s="238"/>
      <c r="R350" s="238"/>
      <c r="S350" s="238"/>
      <c r="T350" s="238"/>
      <c r="U350" s="239">
        <f t="shared" si="286"/>
        <v>0</v>
      </c>
      <c r="V350" s="237"/>
      <c r="W350" s="238"/>
      <c r="X350" s="238"/>
      <c r="Y350" s="238"/>
      <c r="Z350" s="238"/>
      <c r="AA350" s="238"/>
      <c r="AB350" s="238"/>
      <c r="AC350" s="238"/>
      <c r="AD350" s="238"/>
      <c r="AE350" s="238"/>
      <c r="AF350" s="238"/>
      <c r="AG350" s="239">
        <f t="shared" si="287"/>
        <v>0</v>
      </c>
      <c r="AH350" s="240"/>
      <c r="AI350" s="238"/>
      <c r="AJ350" s="238"/>
      <c r="AK350" s="238"/>
      <c r="AL350" s="238"/>
      <c r="AM350" s="238"/>
      <c r="AN350" s="238"/>
      <c r="AO350" s="238"/>
      <c r="AP350" s="238"/>
      <c r="AQ350" s="238"/>
      <c r="AR350" s="238"/>
      <c r="AS350" s="239">
        <f t="shared" si="288"/>
        <v>0</v>
      </c>
      <c r="AT350" s="240"/>
      <c r="AU350" s="238"/>
      <c r="AV350" s="238"/>
      <c r="AW350" s="238"/>
      <c r="AX350" s="238"/>
      <c r="AY350" s="238"/>
      <c r="AZ350" s="238"/>
      <c r="BA350" s="238"/>
      <c r="BB350" s="238"/>
      <c r="BC350" s="238"/>
      <c r="BD350" s="238"/>
      <c r="BE350" s="239">
        <f t="shared" si="289"/>
        <v>0</v>
      </c>
      <c r="BF350" s="240"/>
      <c r="BG350" s="238"/>
      <c r="BH350" s="238"/>
      <c r="BI350" s="238"/>
      <c r="BJ350" s="238"/>
      <c r="BK350" s="238"/>
      <c r="BL350" s="238"/>
      <c r="BM350" s="238"/>
      <c r="BN350" s="238"/>
      <c r="BO350" s="238"/>
      <c r="BP350" s="238"/>
      <c r="BQ350" s="239">
        <f t="shared" si="290"/>
        <v>0</v>
      </c>
      <c r="BR350" s="240"/>
      <c r="BS350" s="238"/>
      <c r="BT350" s="238"/>
      <c r="BU350" s="238"/>
      <c r="BV350" s="238"/>
      <c r="BW350" s="238"/>
      <c r="BX350" s="238"/>
      <c r="BY350" s="238"/>
      <c r="BZ350" s="238"/>
      <c r="CA350" s="238"/>
      <c r="CB350" s="238"/>
      <c r="CC350" s="239">
        <f t="shared" si="292"/>
        <v>0</v>
      </c>
      <c r="CD350" s="41" t="s">
        <v>54</v>
      </c>
    </row>
    <row r="351" spans="1:82" ht="15">
      <c r="A351" s="152"/>
      <c r="B351" s="75" t="s">
        <v>671</v>
      </c>
      <c r="C351" s="131" t="s">
        <v>577</v>
      </c>
      <c r="D351" s="132" t="s">
        <v>92</v>
      </c>
      <c r="E351" s="266">
        <v>1</v>
      </c>
      <c r="F351" s="223"/>
      <c r="G351" s="76">
        <f t="shared" si="279"/>
        <v>0</v>
      </c>
      <c r="H351" s="237"/>
      <c r="I351" s="239"/>
      <c r="J351" s="237"/>
      <c r="K351" s="238"/>
      <c r="L351" s="238"/>
      <c r="M351" s="238"/>
      <c r="N351" s="238"/>
      <c r="O351" s="238"/>
      <c r="P351" s="238"/>
      <c r="Q351" s="238"/>
      <c r="R351" s="238"/>
      <c r="S351" s="238"/>
      <c r="T351" s="238"/>
      <c r="U351" s="239">
        <f t="shared" si="286"/>
        <v>0</v>
      </c>
      <c r="V351" s="237"/>
      <c r="W351" s="238"/>
      <c r="X351" s="238"/>
      <c r="Y351" s="238"/>
      <c r="Z351" s="238"/>
      <c r="AA351" s="238"/>
      <c r="AB351" s="238"/>
      <c r="AC351" s="238"/>
      <c r="AD351" s="238"/>
      <c r="AE351" s="238"/>
      <c r="AF351" s="238"/>
      <c r="AG351" s="239">
        <f t="shared" si="287"/>
        <v>0</v>
      </c>
      <c r="AH351" s="240"/>
      <c r="AI351" s="238"/>
      <c r="AJ351" s="238"/>
      <c r="AK351" s="238"/>
      <c r="AL351" s="238"/>
      <c r="AM351" s="238"/>
      <c r="AN351" s="238"/>
      <c r="AO351" s="238"/>
      <c r="AP351" s="238"/>
      <c r="AQ351" s="238"/>
      <c r="AR351" s="238"/>
      <c r="AS351" s="239">
        <f t="shared" si="288"/>
        <v>0</v>
      </c>
      <c r="AT351" s="240"/>
      <c r="AU351" s="238"/>
      <c r="AV351" s="238"/>
      <c r="AW351" s="238"/>
      <c r="AX351" s="238"/>
      <c r="AY351" s="238"/>
      <c r="AZ351" s="238"/>
      <c r="BA351" s="238"/>
      <c r="BB351" s="238"/>
      <c r="BC351" s="238"/>
      <c r="BD351" s="238"/>
      <c r="BE351" s="239">
        <f t="shared" si="289"/>
        <v>0</v>
      </c>
      <c r="BF351" s="240"/>
      <c r="BG351" s="238"/>
      <c r="BH351" s="238"/>
      <c r="BI351" s="238"/>
      <c r="BJ351" s="238"/>
      <c r="BK351" s="238"/>
      <c r="BL351" s="238"/>
      <c r="BM351" s="238"/>
      <c r="BN351" s="238"/>
      <c r="BO351" s="238"/>
      <c r="BP351" s="238"/>
      <c r="BQ351" s="239">
        <f t="shared" si="290"/>
        <v>0</v>
      </c>
      <c r="BR351" s="240"/>
      <c r="BS351" s="238"/>
      <c r="BT351" s="238"/>
      <c r="BU351" s="238"/>
      <c r="BV351" s="238"/>
      <c r="BW351" s="238"/>
      <c r="BX351" s="238"/>
      <c r="BY351" s="238"/>
      <c r="BZ351" s="238"/>
      <c r="CA351" s="238"/>
      <c r="CB351" s="238"/>
      <c r="CC351" s="239">
        <f t="shared" si="292"/>
        <v>0</v>
      </c>
      <c r="CD351" s="41" t="s">
        <v>54</v>
      </c>
    </row>
    <row r="352" spans="1:82" ht="15">
      <c r="A352" s="152"/>
      <c r="B352" s="75" t="s">
        <v>672</v>
      </c>
      <c r="C352" s="131" t="s">
        <v>611</v>
      </c>
      <c r="D352" s="132" t="s">
        <v>92</v>
      </c>
      <c r="E352" s="266">
        <v>1</v>
      </c>
      <c r="F352" s="223"/>
      <c r="G352" s="76">
        <f t="shared" si="279"/>
        <v>0</v>
      </c>
      <c r="H352" s="237"/>
      <c r="I352" s="239"/>
      <c r="J352" s="237"/>
      <c r="K352" s="238"/>
      <c r="L352" s="238"/>
      <c r="M352" s="238"/>
      <c r="N352" s="238"/>
      <c r="O352" s="238"/>
      <c r="P352" s="238"/>
      <c r="Q352" s="238"/>
      <c r="R352" s="238"/>
      <c r="S352" s="238"/>
      <c r="T352" s="238"/>
      <c r="U352" s="239">
        <f t="shared" si="286"/>
        <v>0</v>
      </c>
      <c r="V352" s="237"/>
      <c r="W352" s="238"/>
      <c r="X352" s="238"/>
      <c r="Y352" s="238"/>
      <c r="Z352" s="238"/>
      <c r="AA352" s="238"/>
      <c r="AB352" s="238"/>
      <c r="AC352" s="238"/>
      <c r="AD352" s="238"/>
      <c r="AE352" s="238"/>
      <c r="AF352" s="238"/>
      <c r="AG352" s="239">
        <f t="shared" si="287"/>
        <v>0</v>
      </c>
      <c r="AH352" s="240"/>
      <c r="AI352" s="238"/>
      <c r="AJ352" s="238"/>
      <c r="AK352" s="238"/>
      <c r="AL352" s="238"/>
      <c r="AM352" s="238"/>
      <c r="AN352" s="238"/>
      <c r="AO352" s="238"/>
      <c r="AP352" s="238"/>
      <c r="AQ352" s="238"/>
      <c r="AR352" s="238"/>
      <c r="AS352" s="239">
        <f t="shared" si="288"/>
        <v>0</v>
      </c>
      <c r="AT352" s="240"/>
      <c r="AU352" s="238"/>
      <c r="AV352" s="238"/>
      <c r="AW352" s="238"/>
      <c r="AX352" s="238"/>
      <c r="AY352" s="238"/>
      <c r="AZ352" s="238"/>
      <c r="BA352" s="238"/>
      <c r="BB352" s="238"/>
      <c r="BC352" s="238"/>
      <c r="BD352" s="238"/>
      <c r="BE352" s="239">
        <f t="shared" si="289"/>
        <v>0</v>
      </c>
      <c r="BF352" s="240"/>
      <c r="BG352" s="238"/>
      <c r="BH352" s="238"/>
      <c r="BI352" s="238"/>
      <c r="BJ352" s="238"/>
      <c r="BK352" s="238"/>
      <c r="BL352" s="238"/>
      <c r="BM352" s="238"/>
      <c r="BN352" s="238"/>
      <c r="BO352" s="238"/>
      <c r="BP352" s="238"/>
      <c r="BQ352" s="239">
        <f t="shared" si="290"/>
        <v>0</v>
      </c>
      <c r="BR352" s="240"/>
      <c r="BS352" s="238"/>
      <c r="BT352" s="238"/>
      <c r="BU352" s="238"/>
      <c r="BV352" s="238"/>
      <c r="BW352" s="238"/>
      <c r="BX352" s="238"/>
      <c r="BY352" s="238"/>
      <c r="BZ352" s="238"/>
      <c r="CA352" s="238"/>
      <c r="CB352" s="238"/>
      <c r="CC352" s="239">
        <f t="shared" si="292"/>
        <v>0</v>
      </c>
      <c r="CD352" s="41" t="s">
        <v>54</v>
      </c>
    </row>
    <row r="353" spans="1:82" ht="15">
      <c r="A353" s="152"/>
      <c r="B353" s="103" t="s">
        <v>673</v>
      </c>
      <c r="C353" s="286" t="s">
        <v>674</v>
      </c>
      <c r="D353" s="132"/>
      <c r="E353" s="266"/>
      <c r="F353" s="231"/>
      <c r="G353" s="76"/>
      <c r="H353" s="237"/>
      <c r="I353" s="239"/>
      <c r="J353" s="237"/>
      <c r="K353" s="238"/>
      <c r="L353" s="238"/>
      <c r="M353" s="238"/>
      <c r="N353" s="238"/>
      <c r="O353" s="238"/>
      <c r="P353" s="238"/>
      <c r="Q353" s="238"/>
      <c r="R353" s="238"/>
      <c r="S353" s="238"/>
      <c r="T353" s="238"/>
      <c r="U353" s="239"/>
      <c r="V353" s="237"/>
      <c r="W353" s="238"/>
      <c r="X353" s="238"/>
      <c r="Y353" s="238"/>
      <c r="Z353" s="238"/>
      <c r="AA353" s="238"/>
      <c r="AB353" s="238"/>
      <c r="AC353" s="238"/>
      <c r="AD353" s="238"/>
      <c r="AE353" s="238"/>
      <c r="AF353" s="238"/>
      <c r="AG353" s="239"/>
      <c r="AH353" s="240"/>
      <c r="AI353" s="238"/>
      <c r="AJ353" s="238"/>
      <c r="AK353" s="238"/>
      <c r="AL353" s="238"/>
      <c r="AM353" s="238"/>
      <c r="AN353" s="238"/>
      <c r="AO353" s="238"/>
      <c r="AP353" s="238"/>
      <c r="AQ353" s="238"/>
      <c r="AR353" s="238"/>
      <c r="AS353" s="239"/>
      <c r="AT353" s="240"/>
      <c r="AU353" s="238"/>
      <c r="AV353" s="238"/>
      <c r="AW353" s="238"/>
      <c r="AX353" s="238"/>
      <c r="AY353" s="238"/>
      <c r="AZ353" s="238"/>
      <c r="BA353" s="238"/>
      <c r="BB353" s="238"/>
      <c r="BC353" s="238"/>
      <c r="BD353" s="238"/>
      <c r="BE353" s="239"/>
      <c r="BF353" s="240"/>
      <c r="BG353" s="238"/>
      <c r="BH353" s="238"/>
      <c r="BI353" s="238"/>
      <c r="BJ353" s="238"/>
      <c r="BK353" s="238"/>
      <c r="BL353" s="238"/>
      <c r="BM353" s="238"/>
      <c r="BN353" s="238"/>
      <c r="BO353" s="238"/>
      <c r="BP353" s="238"/>
      <c r="BQ353" s="239"/>
      <c r="BR353" s="240"/>
      <c r="BS353" s="238"/>
      <c r="BT353" s="238"/>
      <c r="BU353" s="238"/>
      <c r="BV353" s="238"/>
      <c r="BW353" s="238"/>
      <c r="BX353" s="238"/>
      <c r="BY353" s="238"/>
      <c r="BZ353" s="238"/>
      <c r="CA353" s="238"/>
      <c r="CB353" s="238"/>
      <c r="CC353" s="239"/>
      <c r="CD353" s="41"/>
    </row>
    <row r="354" spans="1:82" ht="30">
      <c r="A354" s="152"/>
      <c r="B354" s="180" t="s">
        <v>675</v>
      </c>
      <c r="C354" s="181" t="s">
        <v>676</v>
      </c>
      <c r="D354" s="182" t="s">
        <v>243</v>
      </c>
      <c r="E354" s="334">
        <v>0</v>
      </c>
      <c r="F354" s="236"/>
      <c r="G354" s="189">
        <f t="shared" si="279"/>
        <v>0</v>
      </c>
      <c r="H354" s="237"/>
      <c r="I354" s="239"/>
      <c r="J354" s="237"/>
      <c r="K354" s="238"/>
      <c r="L354" s="238"/>
      <c r="M354" s="238"/>
      <c r="N354" s="238"/>
      <c r="O354" s="238"/>
      <c r="P354" s="238"/>
      <c r="Q354" s="238"/>
      <c r="R354" s="238"/>
      <c r="S354" s="238"/>
      <c r="T354" s="238"/>
      <c r="U354" s="239">
        <f t="shared" si="286"/>
        <v>0</v>
      </c>
      <c r="V354" s="237"/>
      <c r="W354" s="238"/>
      <c r="X354" s="238"/>
      <c r="Y354" s="238"/>
      <c r="Z354" s="238"/>
      <c r="AA354" s="238"/>
      <c r="AB354" s="238"/>
      <c r="AC354" s="238"/>
      <c r="AD354" s="238"/>
      <c r="AE354" s="238"/>
      <c r="AF354" s="238"/>
      <c r="AG354" s="239">
        <f t="shared" si="287"/>
        <v>0</v>
      </c>
      <c r="AH354" s="240"/>
      <c r="AI354" s="238"/>
      <c r="AJ354" s="238"/>
      <c r="AK354" s="238"/>
      <c r="AL354" s="238"/>
      <c r="AM354" s="238"/>
      <c r="AN354" s="238"/>
      <c r="AO354" s="238"/>
      <c r="AP354" s="238"/>
      <c r="AQ354" s="238"/>
      <c r="AR354" s="238"/>
      <c r="AS354" s="239">
        <f t="shared" si="288"/>
        <v>0</v>
      </c>
      <c r="AT354" s="240"/>
      <c r="AU354" s="238"/>
      <c r="AV354" s="238"/>
      <c r="AW354" s="238"/>
      <c r="AX354" s="238"/>
      <c r="AY354" s="238"/>
      <c r="AZ354" s="238"/>
      <c r="BA354" s="238"/>
      <c r="BB354" s="238"/>
      <c r="BC354" s="238"/>
      <c r="BD354" s="238"/>
      <c r="BE354" s="239">
        <f t="shared" si="289"/>
        <v>0</v>
      </c>
      <c r="BF354" s="240"/>
      <c r="BG354" s="238"/>
      <c r="BH354" s="238"/>
      <c r="BI354" s="238"/>
      <c r="BJ354" s="238"/>
      <c r="BK354" s="238"/>
      <c r="BL354" s="238"/>
      <c r="BM354" s="238"/>
      <c r="BN354" s="238"/>
      <c r="BO354" s="238"/>
      <c r="BP354" s="238"/>
      <c r="BQ354" s="239">
        <f t="shared" si="290"/>
        <v>0</v>
      </c>
      <c r="BR354" s="240"/>
      <c r="BS354" s="238"/>
      <c r="BT354" s="238"/>
      <c r="BU354" s="238"/>
      <c r="BV354" s="238"/>
      <c r="BW354" s="238"/>
      <c r="BX354" s="238"/>
      <c r="BY354" s="238"/>
      <c r="BZ354" s="238"/>
      <c r="CA354" s="238"/>
      <c r="CB354" s="238"/>
      <c r="CC354" s="239">
        <f t="shared" ref="CC354:CC364" si="293">G354-SUM(H354:CB354)</f>
        <v>0</v>
      </c>
      <c r="CD354" s="41" t="s">
        <v>54</v>
      </c>
    </row>
    <row r="355" spans="1:82" ht="30">
      <c r="A355" s="152"/>
      <c r="B355" s="180" t="s">
        <v>677</v>
      </c>
      <c r="C355" s="181" t="s">
        <v>678</v>
      </c>
      <c r="D355" s="182" t="s">
        <v>243</v>
      </c>
      <c r="E355" s="334">
        <v>0</v>
      </c>
      <c r="F355" s="236"/>
      <c r="G355" s="189">
        <f t="shared" si="279"/>
        <v>0</v>
      </c>
      <c r="H355" s="237"/>
      <c r="I355" s="239"/>
      <c r="J355" s="237"/>
      <c r="K355" s="238"/>
      <c r="L355" s="238"/>
      <c r="M355" s="238"/>
      <c r="N355" s="238"/>
      <c r="O355" s="238"/>
      <c r="P355" s="238"/>
      <c r="Q355" s="238"/>
      <c r="R355" s="238"/>
      <c r="S355" s="238"/>
      <c r="T355" s="238"/>
      <c r="U355" s="239">
        <f t="shared" si="286"/>
        <v>0</v>
      </c>
      <c r="V355" s="237"/>
      <c r="W355" s="238"/>
      <c r="X355" s="238"/>
      <c r="Y355" s="238"/>
      <c r="Z355" s="238"/>
      <c r="AA355" s="238"/>
      <c r="AB355" s="238"/>
      <c r="AC355" s="238"/>
      <c r="AD355" s="238"/>
      <c r="AE355" s="238"/>
      <c r="AF355" s="238"/>
      <c r="AG355" s="239">
        <f t="shared" si="287"/>
        <v>0</v>
      </c>
      <c r="AH355" s="240"/>
      <c r="AI355" s="238"/>
      <c r="AJ355" s="238"/>
      <c r="AK355" s="238"/>
      <c r="AL355" s="238"/>
      <c r="AM355" s="238"/>
      <c r="AN355" s="238"/>
      <c r="AO355" s="238"/>
      <c r="AP355" s="238"/>
      <c r="AQ355" s="238"/>
      <c r="AR355" s="238"/>
      <c r="AS355" s="239">
        <f t="shared" si="288"/>
        <v>0</v>
      </c>
      <c r="AT355" s="240"/>
      <c r="AU355" s="238"/>
      <c r="AV355" s="238"/>
      <c r="AW355" s="238"/>
      <c r="AX355" s="238"/>
      <c r="AY355" s="238"/>
      <c r="AZ355" s="238"/>
      <c r="BA355" s="238"/>
      <c r="BB355" s="238"/>
      <c r="BC355" s="238"/>
      <c r="BD355" s="238"/>
      <c r="BE355" s="239">
        <f t="shared" si="289"/>
        <v>0</v>
      </c>
      <c r="BF355" s="240"/>
      <c r="BG355" s="238"/>
      <c r="BH355" s="238"/>
      <c r="BI355" s="238"/>
      <c r="BJ355" s="238"/>
      <c r="BK355" s="238"/>
      <c r="BL355" s="238"/>
      <c r="BM355" s="238"/>
      <c r="BN355" s="238"/>
      <c r="BO355" s="238"/>
      <c r="BP355" s="238"/>
      <c r="BQ355" s="239">
        <f t="shared" si="290"/>
        <v>0</v>
      </c>
      <c r="BR355" s="240"/>
      <c r="BS355" s="238"/>
      <c r="BT355" s="238"/>
      <c r="BU355" s="238"/>
      <c r="BV355" s="238"/>
      <c r="BW355" s="238"/>
      <c r="BX355" s="238"/>
      <c r="BY355" s="238"/>
      <c r="BZ355" s="238"/>
      <c r="CA355" s="238"/>
      <c r="CB355" s="238"/>
      <c r="CC355" s="239">
        <f t="shared" si="293"/>
        <v>0</v>
      </c>
      <c r="CD355" s="41" t="s">
        <v>54</v>
      </c>
    </row>
    <row r="356" spans="1:82" ht="30">
      <c r="A356" s="152"/>
      <c r="B356" s="180" t="s">
        <v>679</v>
      </c>
      <c r="C356" s="181" t="s">
        <v>680</v>
      </c>
      <c r="D356" s="182" t="s">
        <v>243</v>
      </c>
      <c r="E356" s="334">
        <v>0</v>
      </c>
      <c r="F356" s="236"/>
      <c r="G356" s="189">
        <f t="shared" si="279"/>
        <v>0</v>
      </c>
      <c r="H356" s="237"/>
      <c r="I356" s="239"/>
      <c r="J356" s="237"/>
      <c r="K356" s="238"/>
      <c r="L356" s="238"/>
      <c r="M356" s="238"/>
      <c r="N356" s="238"/>
      <c r="O356" s="238"/>
      <c r="P356" s="238"/>
      <c r="Q356" s="238"/>
      <c r="R356" s="238"/>
      <c r="S356" s="238"/>
      <c r="T356" s="238"/>
      <c r="U356" s="239">
        <f t="shared" si="286"/>
        <v>0</v>
      </c>
      <c r="V356" s="237"/>
      <c r="W356" s="238"/>
      <c r="X356" s="238"/>
      <c r="Y356" s="238"/>
      <c r="Z356" s="238"/>
      <c r="AA356" s="238"/>
      <c r="AB356" s="238"/>
      <c r="AC356" s="238"/>
      <c r="AD356" s="238"/>
      <c r="AE356" s="238"/>
      <c r="AF356" s="238"/>
      <c r="AG356" s="239">
        <f t="shared" si="287"/>
        <v>0</v>
      </c>
      <c r="AH356" s="240"/>
      <c r="AI356" s="238"/>
      <c r="AJ356" s="238"/>
      <c r="AK356" s="238"/>
      <c r="AL356" s="238"/>
      <c r="AM356" s="238"/>
      <c r="AN356" s="238"/>
      <c r="AO356" s="238"/>
      <c r="AP356" s="238"/>
      <c r="AQ356" s="238"/>
      <c r="AR356" s="238"/>
      <c r="AS356" s="239">
        <f t="shared" si="288"/>
        <v>0</v>
      </c>
      <c r="AT356" s="240"/>
      <c r="AU356" s="238"/>
      <c r="AV356" s="238"/>
      <c r="AW356" s="238"/>
      <c r="AX356" s="238"/>
      <c r="AY356" s="238"/>
      <c r="AZ356" s="238"/>
      <c r="BA356" s="238"/>
      <c r="BB356" s="238"/>
      <c r="BC356" s="238"/>
      <c r="BD356" s="238"/>
      <c r="BE356" s="239">
        <f t="shared" si="289"/>
        <v>0</v>
      </c>
      <c r="BF356" s="240"/>
      <c r="BG356" s="238"/>
      <c r="BH356" s="238"/>
      <c r="BI356" s="238"/>
      <c r="BJ356" s="238"/>
      <c r="BK356" s="238"/>
      <c r="BL356" s="238"/>
      <c r="BM356" s="238"/>
      <c r="BN356" s="238"/>
      <c r="BO356" s="238"/>
      <c r="BP356" s="238"/>
      <c r="BQ356" s="239">
        <f t="shared" si="290"/>
        <v>0</v>
      </c>
      <c r="BR356" s="240"/>
      <c r="BS356" s="238"/>
      <c r="BT356" s="238"/>
      <c r="BU356" s="238"/>
      <c r="BV356" s="238"/>
      <c r="BW356" s="238"/>
      <c r="BX356" s="238"/>
      <c r="BY356" s="238"/>
      <c r="BZ356" s="238"/>
      <c r="CA356" s="238"/>
      <c r="CB356" s="238"/>
      <c r="CC356" s="239">
        <f t="shared" si="293"/>
        <v>0</v>
      </c>
      <c r="CD356" s="41" t="s">
        <v>54</v>
      </c>
    </row>
    <row r="357" spans="1:82" ht="30">
      <c r="A357" s="152"/>
      <c r="B357" s="180" t="s">
        <v>681</v>
      </c>
      <c r="C357" s="181" t="s">
        <v>682</v>
      </c>
      <c r="D357" s="182" t="s">
        <v>243</v>
      </c>
      <c r="E357" s="334">
        <v>0</v>
      </c>
      <c r="F357" s="236"/>
      <c r="G357" s="189">
        <f t="shared" si="279"/>
        <v>0</v>
      </c>
      <c r="H357" s="237"/>
      <c r="I357" s="239"/>
      <c r="J357" s="237"/>
      <c r="K357" s="238"/>
      <c r="L357" s="238"/>
      <c r="M357" s="238"/>
      <c r="N357" s="238"/>
      <c r="O357" s="238"/>
      <c r="P357" s="238"/>
      <c r="Q357" s="238"/>
      <c r="R357" s="238"/>
      <c r="S357" s="238"/>
      <c r="T357" s="238"/>
      <c r="U357" s="239">
        <f t="shared" si="286"/>
        <v>0</v>
      </c>
      <c r="V357" s="237"/>
      <c r="W357" s="238"/>
      <c r="X357" s="238"/>
      <c r="Y357" s="238"/>
      <c r="Z357" s="238"/>
      <c r="AA357" s="238"/>
      <c r="AB357" s="238"/>
      <c r="AC357" s="238"/>
      <c r="AD357" s="238"/>
      <c r="AE357" s="238"/>
      <c r="AF357" s="238"/>
      <c r="AG357" s="239">
        <f t="shared" si="287"/>
        <v>0</v>
      </c>
      <c r="AH357" s="240"/>
      <c r="AI357" s="238"/>
      <c r="AJ357" s="238"/>
      <c r="AK357" s="238"/>
      <c r="AL357" s="238"/>
      <c r="AM357" s="238"/>
      <c r="AN357" s="238"/>
      <c r="AO357" s="238"/>
      <c r="AP357" s="238"/>
      <c r="AQ357" s="238"/>
      <c r="AR357" s="238"/>
      <c r="AS357" s="239">
        <f t="shared" si="288"/>
        <v>0</v>
      </c>
      <c r="AT357" s="240"/>
      <c r="AU357" s="238"/>
      <c r="AV357" s="238"/>
      <c r="AW357" s="238"/>
      <c r="AX357" s="238"/>
      <c r="AY357" s="238"/>
      <c r="AZ357" s="238"/>
      <c r="BA357" s="238"/>
      <c r="BB357" s="238"/>
      <c r="BC357" s="238"/>
      <c r="BD357" s="238"/>
      <c r="BE357" s="239">
        <f t="shared" si="289"/>
        <v>0</v>
      </c>
      <c r="BF357" s="240"/>
      <c r="BG357" s="238"/>
      <c r="BH357" s="238"/>
      <c r="BI357" s="238"/>
      <c r="BJ357" s="238"/>
      <c r="BK357" s="238"/>
      <c r="BL357" s="238"/>
      <c r="BM357" s="238"/>
      <c r="BN357" s="238"/>
      <c r="BO357" s="238"/>
      <c r="BP357" s="238"/>
      <c r="BQ357" s="239">
        <f t="shared" si="290"/>
        <v>0</v>
      </c>
      <c r="BR357" s="240"/>
      <c r="BS357" s="238"/>
      <c r="BT357" s="238"/>
      <c r="BU357" s="238"/>
      <c r="BV357" s="238"/>
      <c r="BW357" s="238"/>
      <c r="BX357" s="238"/>
      <c r="BY357" s="238"/>
      <c r="BZ357" s="238"/>
      <c r="CA357" s="238"/>
      <c r="CB357" s="238"/>
      <c r="CC357" s="239">
        <f t="shared" si="293"/>
        <v>0</v>
      </c>
      <c r="CD357" s="41" t="s">
        <v>54</v>
      </c>
    </row>
    <row r="358" spans="1:82" ht="30">
      <c r="A358" s="152"/>
      <c r="B358" s="180" t="s">
        <v>683</v>
      </c>
      <c r="C358" s="181" t="s">
        <v>684</v>
      </c>
      <c r="D358" s="182" t="s">
        <v>243</v>
      </c>
      <c r="E358" s="334">
        <v>0</v>
      </c>
      <c r="F358" s="236"/>
      <c r="G358" s="189">
        <f t="shared" si="279"/>
        <v>0</v>
      </c>
      <c r="H358" s="237"/>
      <c r="I358" s="239"/>
      <c r="J358" s="237"/>
      <c r="K358" s="238"/>
      <c r="L358" s="238"/>
      <c r="M358" s="238"/>
      <c r="N358" s="238"/>
      <c r="O358" s="238"/>
      <c r="P358" s="238"/>
      <c r="Q358" s="238"/>
      <c r="R358" s="238"/>
      <c r="S358" s="238"/>
      <c r="T358" s="238"/>
      <c r="U358" s="239">
        <f t="shared" si="286"/>
        <v>0</v>
      </c>
      <c r="V358" s="237"/>
      <c r="W358" s="238"/>
      <c r="X358" s="238"/>
      <c r="Y358" s="238"/>
      <c r="Z358" s="238"/>
      <c r="AA358" s="238"/>
      <c r="AB358" s="238"/>
      <c r="AC358" s="238"/>
      <c r="AD358" s="238"/>
      <c r="AE358" s="238"/>
      <c r="AF358" s="238"/>
      <c r="AG358" s="239">
        <f t="shared" si="287"/>
        <v>0</v>
      </c>
      <c r="AH358" s="240"/>
      <c r="AI358" s="238"/>
      <c r="AJ358" s="238"/>
      <c r="AK358" s="238"/>
      <c r="AL358" s="238"/>
      <c r="AM358" s="238"/>
      <c r="AN358" s="238"/>
      <c r="AO358" s="238"/>
      <c r="AP358" s="238"/>
      <c r="AQ358" s="238"/>
      <c r="AR358" s="238"/>
      <c r="AS358" s="239">
        <f t="shared" si="288"/>
        <v>0</v>
      </c>
      <c r="AT358" s="240"/>
      <c r="AU358" s="238"/>
      <c r="AV358" s="238"/>
      <c r="AW358" s="238"/>
      <c r="AX358" s="238"/>
      <c r="AY358" s="238"/>
      <c r="AZ358" s="238"/>
      <c r="BA358" s="238"/>
      <c r="BB358" s="238"/>
      <c r="BC358" s="238"/>
      <c r="BD358" s="238"/>
      <c r="BE358" s="239">
        <f t="shared" si="289"/>
        <v>0</v>
      </c>
      <c r="BF358" s="240"/>
      <c r="BG358" s="238"/>
      <c r="BH358" s="238"/>
      <c r="BI358" s="238"/>
      <c r="BJ358" s="238"/>
      <c r="BK358" s="238"/>
      <c r="BL358" s="238"/>
      <c r="BM358" s="238"/>
      <c r="BN358" s="238"/>
      <c r="BO358" s="238"/>
      <c r="BP358" s="238"/>
      <c r="BQ358" s="239">
        <f t="shared" si="290"/>
        <v>0</v>
      </c>
      <c r="BR358" s="240"/>
      <c r="BS358" s="238"/>
      <c r="BT358" s="238"/>
      <c r="BU358" s="238"/>
      <c r="BV358" s="238"/>
      <c r="BW358" s="238"/>
      <c r="BX358" s="238"/>
      <c r="BY358" s="238"/>
      <c r="BZ358" s="238"/>
      <c r="CA358" s="238"/>
      <c r="CB358" s="238"/>
      <c r="CC358" s="239">
        <f t="shared" si="293"/>
        <v>0</v>
      </c>
      <c r="CD358" s="41" t="s">
        <v>54</v>
      </c>
    </row>
    <row r="359" spans="1:82" ht="30">
      <c r="A359" s="152"/>
      <c r="B359" s="180" t="s">
        <v>685</v>
      </c>
      <c r="C359" s="181" t="s">
        <v>686</v>
      </c>
      <c r="D359" s="182" t="s">
        <v>243</v>
      </c>
      <c r="E359" s="334">
        <v>0</v>
      </c>
      <c r="F359" s="236"/>
      <c r="G359" s="189">
        <f t="shared" si="279"/>
        <v>0</v>
      </c>
      <c r="H359" s="237"/>
      <c r="I359" s="239"/>
      <c r="J359" s="237"/>
      <c r="K359" s="238"/>
      <c r="L359" s="238"/>
      <c r="M359" s="238"/>
      <c r="N359" s="238"/>
      <c r="O359" s="238"/>
      <c r="P359" s="238"/>
      <c r="Q359" s="238"/>
      <c r="R359" s="238"/>
      <c r="S359" s="238"/>
      <c r="T359" s="238"/>
      <c r="U359" s="239">
        <f t="shared" si="286"/>
        <v>0</v>
      </c>
      <c r="V359" s="237"/>
      <c r="W359" s="238"/>
      <c r="X359" s="238"/>
      <c r="Y359" s="238"/>
      <c r="Z359" s="238"/>
      <c r="AA359" s="238"/>
      <c r="AB359" s="238"/>
      <c r="AC359" s="238"/>
      <c r="AD359" s="238"/>
      <c r="AE359" s="238"/>
      <c r="AF359" s="238"/>
      <c r="AG359" s="239">
        <f t="shared" si="287"/>
        <v>0</v>
      </c>
      <c r="AH359" s="240"/>
      <c r="AI359" s="238"/>
      <c r="AJ359" s="238"/>
      <c r="AK359" s="238"/>
      <c r="AL359" s="238"/>
      <c r="AM359" s="238"/>
      <c r="AN359" s="238"/>
      <c r="AO359" s="238"/>
      <c r="AP359" s="238"/>
      <c r="AQ359" s="238"/>
      <c r="AR359" s="238"/>
      <c r="AS359" s="239">
        <f t="shared" si="288"/>
        <v>0</v>
      </c>
      <c r="AT359" s="240"/>
      <c r="AU359" s="238"/>
      <c r="AV359" s="238"/>
      <c r="AW359" s="238"/>
      <c r="AX359" s="238"/>
      <c r="AY359" s="238"/>
      <c r="AZ359" s="238"/>
      <c r="BA359" s="238"/>
      <c r="BB359" s="238"/>
      <c r="BC359" s="238"/>
      <c r="BD359" s="238"/>
      <c r="BE359" s="239">
        <f t="shared" si="289"/>
        <v>0</v>
      </c>
      <c r="BF359" s="240"/>
      <c r="BG359" s="238"/>
      <c r="BH359" s="238"/>
      <c r="BI359" s="238"/>
      <c r="BJ359" s="238"/>
      <c r="BK359" s="238"/>
      <c r="BL359" s="238"/>
      <c r="BM359" s="238"/>
      <c r="BN359" s="238"/>
      <c r="BO359" s="238"/>
      <c r="BP359" s="238"/>
      <c r="BQ359" s="239">
        <f t="shared" si="290"/>
        <v>0</v>
      </c>
      <c r="BR359" s="240"/>
      <c r="BS359" s="238"/>
      <c r="BT359" s="238"/>
      <c r="BU359" s="238"/>
      <c r="BV359" s="238"/>
      <c r="BW359" s="238"/>
      <c r="BX359" s="238"/>
      <c r="BY359" s="238"/>
      <c r="BZ359" s="238"/>
      <c r="CA359" s="238"/>
      <c r="CB359" s="238"/>
      <c r="CC359" s="239">
        <f t="shared" si="293"/>
        <v>0</v>
      </c>
      <c r="CD359" s="41" t="s">
        <v>54</v>
      </c>
    </row>
    <row r="360" spans="1:82" ht="30">
      <c r="A360" s="152"/>
      <c r="B360" s="180" t="s">
        <v>687</v>
      </c>
      <c r="C360" s="181" t="s">
        <v>688</v>
      </c>
      <c r="D360" s="182" t="s">
        <v>243</v>
      </c>
      <c r="E360" s="334">
        <v>0</v>
      </c>
      <c r="F360" s="236"/>
      <c r="G360" s="189">
        <f t="shared" si="279"/>
        <v>0</v>
      </c>
      <c r="H360" s="237"/>
      <c r="I360" s="239"/>
      <c r="J360" s="237"/>
      <c r="K360" s="238"/>
      <c r="L360" s="238"/>
      <c r="M360" s="238"/>
      <c r="N360" s="238"/>
      <c r="O360" s="238"/>
      <c r="P360" s="238"/>
      <c r="Q360" s="238"/>
      <c r="R360" s="238"/>
      <c r="S360" s="238"/>
      <c r="T360" s="238"/>
      <c r="U360" s="239">
        <f t="shared" si="286"/>
        <v>0</v>
      </c>
      <c r="V360" s="237"/>
      <c r="W360" s="238"/>
      <c r="X360" s="238"/>
      <c r="Y360" s="238"/>
      <c r="Z360" s="238"/>
      <c r="AA360" s="238"/>
      <c r="AB360" s="238"/>
      <c r="AC360" s="238"/>
      <c r="AD360" s="238"/>
      <c r="AE360" s="238"/>
      <c r="AF360" s="238"/>
      <c r="AG360" s="239">
        <f t="shared" si="287"/>
        <v>0</v>
      </c>
      <c r="AH360" s="240"/>
      <c r="AI360" s="238"/>
      <c r="AJ360" s="238"/>
      <c r="AK360" s="238"/>
      <c r="AL360" s="238"/>
      <c r="AM360" s="238"/>
      <c r="AN360" s="238"/>
      <c r="AO360" s="238"/>
      <c r="AP360" s="238"/>
      <c r="AQ360" s="238"/>
      <c r="AR360" s="238"/>
      <c r="AS360" s="239">
        <f t="shared" si="288"/>
        <v>0</v>
      </c>
      <c r="AT360" s="240"/>
      <c r="AU360" s="238"/>
      <c r="AV360" s="238"/>
      <c r="AW360" s="238"/>
      <c r="AX360" s="238"/>
      <c r="AY360" s="238"/>
      <c r="AZ360" s="238"/>
      <c r="BA360" s="238"/>
      <c r="BB360" s="238"/>
      <c r="BC360" s="238"/>
      <c r="BD360" s="238"/>
      <c r="BE360" s="239">
        <f t="shared" si="289"/>
        <v>0</v>
      </c>
      <c r="BF360" s="240"/>
      <c r="BG360" s="238"/>
      <c r="BH360" s="238"/>
      <c r="BI360" s="238"/>
      <c r="BJ360" s="238"/>
      <c r="BK360" s="238"/>
      <c r="BL360" s="238"/>
      <c r="BM360" s="238"/>
      <c r="BN360" s="238"/>
      <c r="BO360" s="238"/>
      <c r="BP360" s="238"/>
      <c r="BQ360" s="239">
        <f t="shared" si="290"/>
        <v>0</v>
      </c>
      <c r="BR360" s="240"/>
      <c r="BS360" s="238"/>
      <c r="BT360" s="238"/>
      <c r="BU360" s="238"/>
      <c r="BV360" s="238"/>
      <c r="BW360" s="238"/>
      <c r="BX360" s="238"/>
      <c r="BY360" s="238"/>
      <c r="BZ360" s="238"/>
      <c r="CA360" s="238"/>
      <c r="CB360" s="238"/>
      <c r="CC360" s="239">
        <f t="shared" si="293"/>
        <v>0</v>
      </c>
      <c r="CD360" s="41" t="s">
        <v>54</v>
      </c>
    </row>
    <row r="361" spans="1:82" ht="30">
      <c r="A361" s="152"/>
      <c r="B361" s="180" t="s">
        <v>689</v>
      </c>
      <c r="C361" s="181" t="s">
        <v>690</v>
      </c>
      <c r="D361" s="182" t="s">
        <v>243</v>
      </c>
      <c r="E361" s="334">
        <v>0</v>
      </c>
      <c r="F361" s="236"/>
      <c r="G361" s="189">
        <f t="shared" si="279"/>
        <v>0</v>
      </c>
      <c r="H361" s="237"/>
      <c r="I361" s="239"/>
      <c r="J361" s="237"/>
      <c r="K361" s="238"/>
      <c r="L361" s="238"/>
      <c r="M361" s="238"/>
      <c r="N361" s="238"/>
      <c r="O361" s="238"/>
      <c r="P361" s="238"/>
      <c r="Q361" s="238"/>
      <c r="R361" s="238"/>
      <c r="S361" s="238"/>
      <c r="T361" s="238"/>
      <c r="U361" s="239">
        <f t="shared" si="286"/>
        <v>0</v>
      </c>
      <c r="V361" s="237"/>
      <c r="W361" s="238"/>
      <c r="X361" s="238"/>
      <c r="Y361" s="238"/>
      <c r="Z361" s="238"/>
      <c r="AA361" s="238"/>
      <c r="AB361" s="238"/>
      <c r="AC361" s="238"/>
      <c r="AD361" s="238"/>
      <c r="AE361" s="238"/>
      <c r="AF361" s="238"/>
      <c r="AG361" s="239">
        <f t="shared" si="287"/>
        <v>0</v>
      </c>
      <c r="AH361" s="240"/>
      <c r="AI361" s="238"/>
      <c r="AJ361" s="238"/>
      <c r="AK361" s="238"/>
      <c r="AL361" s="238"/>
      <c r="AM361" s="238"/>
      <c r="AN361" s="238"/>
      <c r="AO361" s="238"/>
      <c r="AP361" s="238"/>
      <c r="AQ361" s="238"/>
      <c r="AR361" s="238"/>
      <c r="AS361" s="239">
        <f t="shared" si="288"/>
        <v>0</v>
      </c>
      <c r="AT361" s="240"/>
      <c r="AU361" s="238"/>
      <c r="AV361" s="238"/>
      <c r="AW361" s="238"/>
      <c r="AX361" s="238"/>
      <c r="AY361" s="238"/>
      <c r="AZ361" s="238"/>
      <c r="BA361" s="238"/>
      <c r="BB361" s="238"/>
      <c r="BC361" s="238"/>
      <c r="BD361" s="238"/>
      <c r="BE361" s="239">
        <f t="shared" si="289"/>
        <v>0</v>
      </c>
      <c r="BF361" s="240"/>
      <c r="BG361" s="238"/>
      <c r="BH361" s="238"/>
      <c r="BI361" s="238"/>
      <c r="BJ361" s="238"/>
      <c r="BK361" s="238"/>
      <c r="BL361" s="238"/>
      <c r="BM361" s="238"/>
      <c r="BN361" s="238"/>
      <c r="BO361" s="238"/>
      <c r="BP361" s="238"/>
      <c r="BQ361" s="239">
        <f t="shared" si="290"/>
        <v>0</v>
      </c>
      <c r="BR361" s="240"/>
      <c r="BS361" s="238"/>
      <c r="BT361" s="238"/>
      <c r="BU361" s="238"/>
      <c r="BV361" s="238"/>
      <c r="BW361" s="238"/>
      <c r="BX361" s="238"/>
      <c r="BY361" s="238"/>
      <c r="BZ361" s="238"/>
      <c r="CA361" s="238"/>
      <c r="CB361" s="238"/>
      <c r="CC361" s="239">
        <f t="shared" si="293"/>
        <v>0</v>
      </c>
      <c r="CD361" s="41" t="s">
        <v>54</v>
      </c>
    </row>
    <row r="362" spans="1:82" ht="30">
      <c r="A362" s="152"/>
      <c r="B362" s="180" t="s">
        <v>691</v>
      </c>
      <c r="C362" s="181" t="s">
        <v>692</v>
      </c>
      <c r="D362" s="182" t="s">
        <v>243</v>
      </c>
      <c r="E362" s="334">
        <v>0</v>
      </c>
      <c r="F362" s="236"/>
      <c r="G362" s="189">
        <f t="shared" si="279"/>
        <v>0</v>
      </c>
      <c r="H362" s="237"/>
      <c r="I362" s="239"/>
      <c r="J362" s="237"/>
      <c r="K362" s="238"/>
      <c r="L362" s="238"/>
      <c r="M362" s="238"/>
      <c r="N362" s="238"/>
      <c r="O362" s="238"/>
      <c r="P362" s="238"/>
      <c r="Q362" s="238"/>
      <c r="R362" s="238"/>
      <c r="S362" s="238"/>
      <c r="T362" s="238"/>
      <c r="U362" s="239">
        <f t="shared" si="286"/>
        <v>0</v>
      </c>
      <c r="V362" s="237"/>
      <c r="W362" s="238"/>
      <c r="X362" s="238"/>
      <c r="Y362" s="238"/>
      <c r="Z362" s="238"/>
      <c r="AA362" s="238"/>
      <c r="AB362" s="238"/>
      <c r="AC362" s="238"/>
      <c r="AD362" s="238"/>
      <c r="AE362" s="238"/>
      <c r="AF362" s="238"/>
      <c r="AG362" s="239">
        <f t="shared" si="287"/>
        <v>0</v>
      </c>
      <c r="AH362" s="240"/>
      <c r="AI362" s="238"/>
      <c r="AJ362" s="238"/>
      <c r="AK362" s="238"/>
      <c r="AL362" s="238"/>
      <c r="AM362" s="238"/>
      <c r="AN362" s="238"/>
      <c r="AO362" s="238"/>
      <c r="AP362" s="238"/>
      <c r="AQ362" s="238"/>
      <c r="AR362" s="238"/>
      <c r="AS362" s="239">
        <f t="shared" si="288"/>
        <v>0</v>
      </c>
      <c r="AT362" s="240"/>
      <c r="AU362" s="238"/>
      <c r="AV362" s="238"/>
      <c r="AW362" s="238"/>
      <c r="AX362" s="238"/>
      <c r="AY362" s="238"/>
      <c r="AZ362" s="238"/>
      <c r="BA362" s="238"/>
      <c r="BB362" s="238"/>
      <c r="BC362" s="238"/>
      <c r="BD362" s="238"/>
      <c r="BE362" s="239">
        <f t="shared" si="289"/>
        <v>0</v>
      </c>
      <c r="BF362" s="240"/>
      <c r="BG362" s="238"/>
      <c r="BH362" s="238"/>
      <c r="BI362" s="238"/>
      <c r="BJ362" s="238"/>
      <c r="BK362" s="238"/>
      <c r="BL362" s="238"/>
      <c r="BM362" s="238"/>
      <c r="BN362" s="238"/>
      <c r="BO362" s="238"/>
      <c r="BP362" s="238"/>
      <c r="BQ362" s="239">
        <f t="shared" si="290"/>
        <v>0</v>
      </c>
      <c r="BR362" s="240"/>
      <c r="BS362" s="238"/>
      <c r="BT362" s="238"/>
      <c r="BU362" s="238"/>
      <c r="BV362" s="238"/>
      <c r="BW362" s="238"/>
      <c r="BX362" s="238"/>
      <c r="BY362" s="238"/>
      <c r="BZ362" s="238"/>
      <c r="CA362" s="238"/>
      <c r="CB362" s="238"/>
      <c r="CC362" s="239">
        <f t="shared" si="293"/>
        <v>0</v>
      </c>
      <c r="CD362" s="41" t="s">
        <v>54</v>
      </c>
    </row>
    <row r="363" spans="1:82" ht="15">
      <c r="A363" s="152"/>
      <c r="B363" s="180" t="s">
        <v>693</v>
      </c>
      <c r="C363" s="181" t="s">
        <v>694</v>
      </c>
      <c r="D363" s="182" t="s">
        <v>545</v>
      </c>
      <c r="E363" s="334">
        <v>0</v>
      </c>
      <c r="F363" s="236"/>
      <c r="G363" s="189">
        <f t="shared" si="279"/>
        <v>0</v>
      </c>
      <c r="H363" s="237"/>
      <c r="I363" s="239"/>
      <c r="J363" s="237"/>
      <c r="K363" s="238"/>
      <c r="L363" s="238"/>
      <c r="M363" s="238"/>
      <c r="N363" s="238"/>
      <c r="O363" s="238"/>
      <c r="P363" s="238"/>
      <c r="Q363" s="238"/>
      <c r="R363" s="238"/>
      <c r="S363" s="238"/>
      <c r="T363" s="238"/>
      <c r="U363" s="239">
        <f t="shared" si="286"/>
        <v>0</v>
      </c>
      <c r="V363" s="237"/>
      <c r="W363" s="238"/>
      <c r="X363" s="238"/>
      <c r="Y363" s="238"/>
      <c r="Z363" s="238"/>
      <c r="AA363" s="238"/>
      <c r="AB363" s="238"/>
      <c r="AC363" s="238"/>
      <c r="AD363" s="238"/>
      <c r="AE363" s="238"/>
      <c r="AF363" s="238"/>
      <c r="AG363" s="239">
        <f t="shared" si="287"/>
        <v>0</v>
      </c>
      <c r="AH363" s="240"/>
      <c r="AI363" s="238"/>
      <c r="AJ363" s="238"/>
      <c r="AK363" s="238"/>
      <c r="AL363" s="238"/>
      <c r="AM363" s="238"/>
      <c r="AN363" s="238"/>
      <c r="AO363" s="238"/>
      <c r="AP363" s="238"/>
      <c r="AQ363" s="238"/>
      <c r="AR363" s="238"/>
      <c r="AS363" s="239">
        <f t="shared" si="288"/>
        <v>0</v>
      </c>
      <c r="AT363" s="240"/>
      <c r="AU363" s="238"/>
      <c r="AV363" s="238"/>
      <c r="AW363" s="238"/>
      <c r="AX363" s="238"/>
      <c r="AY363" s="238"/>
      <c r="AZ363" s="238"/>
      <c r="BA363" s="238"/>
      <c r="BB363" s="238"/>
      <c r="BC363" s="238"/>
      <c r="BD363" s="238"/>
      <c r="BE363" s="239">
        <f t="shared" si="289"/>
        <v>0</v>
      </c>
      <c r="BF363" s="240"/>
      <c r="BG363" s="238"/>
      <c r="BH363" s="238"/>
      <c r="BI363" s="238"/>
      <c r="BJ363" s="238"/>
      <c r="BK363" s="238"/>
      <c r="BL363" s="238"/>
      <c r="BM363" s="238"/>
      <c r="BN363" s="238"/>
      <c r="BO363" s="238"/>
      <c r="BP363" s="238"/>
      <c r="BQ363" s="239">
        <f t="shared" si="290"/>
        <v>0</v>
      </c>
      <c r="BR363" s="240"/>
      <c r="BS363" s="238"/>
      <c r="BT363" s="238"/>
      <c r="BU363" s="238"/>
      <c r="BV363" s="238"/>
      <c r="BW363" s="238"/>
      <c r="BX363" s="238"/>
      <c r="BY363" s="238"/>
      <c r="BZ363" s="238"/>
      <c r="CA363" s="238"/>
      <c r="CB363" s="238"/>
      <c r="CC363" s="239">
        <f t="shared" si="293"/>
        <v>0</v>
      </c>
      <c r="CD363" s="41" t="s">
        <v>54</v>
      </c>
    </row>
    <row r="364" spans="1:82" ht="15">
      <c r="A364" s="152"/>
      <c r="B364" s="75" t="s">
        <v>696</v>
      </c>
      <c r="C364" s="131" t="s">
        <v>697</v>
      </c>
      <c r="D364" s="132" t="s">
        <v>616</v>
      </c>
      <c r="E364" s="266">
        <v>200</v>
      </c>
      <c r="F364" s="289"/>
      <c r="G364" s="76">
        <f t="shared" si="279"/>
        <v>0</v>
      </c>
      <c r="H364" s="237"/>
      <c r="I364" s="239"/>
      <c r="J364" s="237"/>
      <c r="K364" s="238"/>
      <c r="L364" s="238"/>
      <c r="M364" s="238"/>
      <c r="N364" s="238"/>
      <c r="O364" s="238"/>
      <c r="P364" s="238"/>
      <c r="Q364" s="238"/>
      <c r="R364" s="238"/>
      <c r="S364" s="238"/>
      <c r="T364" s="238"/>
      <c r="U364" s="239">
        <f t="shared" si="286"/>
        <v>0</v>
      </c>
      <c r="V364" s="237"/>
      <c r="W364" s="238"/>
      <c r="X364" s="238"/>
      <c r="Y364" s="238"/>
      <c r="Z364" s="238"/>
      <c r="AA364" s="238"/>
      <c r="AB364" s="238"/>
      <c r="AC364" s="238"/>
      <c r="AD364" s="238"/>
      <c r="AE364" s="238"/>
      <c r="AF364" s="238"/>
      <c r="AG364" s="239">
        <f t="shared" si="287"/>
        <v>0</v>
      </c>
      <c r="AH364" s="240"/>
      <c r="AI364" s="238"/>
      <c r="AJ364" s="238"/>
      <c r="AK364" s="238"/>
      <c r="AL364" s="238"/>
      <c r="AM364" s="238"/>
      <c r="AN364" s="238"/>
      <c r="AO364" s="238"/>
      <c r="AP364" s="238"/>
      <c r="AQ364" s="238"/>
      <c r="AR364" s="238"/>
      <c r="AS364" s="239">
        <f t="shared" si="288"/>
        <v>0</v>
      </c>
      <c r="AT364" s="240"/>
      <c r="AU364" s="238"/>
      <c r="AV364" s="238"/>
      <c r="AW364" s="238"/>
      <c r="AX364" s="238"/>
      <c r="AY364" s="238"/>
      <c r="AZ364" s="238"/>
      <c r="BA364" s="238"/>
      <c r="BB364" s="238"/>
      <c r="BC364" s="238"/>
      <c r="BD364" s="238"/>
      <c r="BE364" s="239">
        <f t="shared" si="289"/>
        <v>0</v>
      </c>
      <c r="BF364" s="240"/>
      <c r="BG364" s="238"/>
      <c r="BH364" s="238"/>
      <c r="BI364" s="238"/>
      <c r="BJ364" s="238"/>
      <c r="BK364" s="238"/>
      <c r="BL364" s="238"/>
      <c r="BM364" s="238"/>
      <c r="BN364" s="238"/>
      <c r="BO364" s="238"/>
      <c r="BP364" s="238"/>
      <c r="BQ364" s="239">
        <f t="shared" si="290"/>
        <v>0</v>
      </c>
      <c r="BR364" s="240"/>
      <c r="BS364" s="238"/>
      <c r="BT364" s="238"/>
      <c r="BU364" s="238"/>
      <c r="BV364" s="238"/>
      <c r="BW364" s="238"/>
      <c r="BX364" s="238"/>
      <c r="BY364" s="238"/>
      <c r="BZ364" s="238"/>
      <c r="CA364" s="238"/>
      <c r="CB364" s="238"/>
      <c r="CC364" s="239">
        <f t="shared" si="293"/>
        <v>0</v>
      </c>
      <c r="CD364" s="41" t="s">
        <v>54</v>
      </c>
    </row>
    <row r="365" spans="1:82" ht="15">
      <c r="A365" s="152"/>
      <c r="B365" s="180" t="s">
        <v>698</v>
      </c>
      <c r="C365" s="181" t="s">
        <v>699</v>
      </c>
      <c r="D365" s="182" t="s">
        <v>92</v>
      </c>
      <c r="E365" s="334">
        <v>0</v>
      </c>
      <c r="F365" s="236"/>
      <c r="G365" s="189">
        <f t="shared" si="279"/>
        <v>0</v>
      </c>
      <c r="H365" s="237"/>
      <c r="I365" s="239"/>
      <c r="J365" s="237"/>
      <c r="K365" s="238"/>
      <c r="L365" s="238"/>
      <c r="M365" s="238"/>
      <c r="N365" s="238"/>
      <c r="O365" s="238"/>
      <c r="P365" s="238"/>
      <c r="Q365" s="238"/>
      <c r="R365" s="238"/>
      <c r="S365" s="238"/>
      <c r="T365" s="238"/>
      <c r="U365" s="239">
        <f t="shared" si="286"/>
        <v>0</v>
      </c>
      <c r="V365" s="237"/>
      <c r="W365" s="238"/>
      <c r="X365" s="238"/>
      <c r="Y365" s="238"/>
      <c r="Z365" s="238"/>
      <c r="AA365" s="238"/>
      <c r="AB365" s="238"/>
      <c r="AC365" s="238"/>
      <c r="AD365" s="238"/>
      <c r="AE365" s="238"/>
      <c r="AF365" s="238"/>
      <c r="AG365" s="239">
        <f t="shared" si="287"/>
        <v>0</v>
      </c>
      <c r="AH365" s="240"/>
      <c r="AI365" s="238"/>
      <c r="AJ365" s="238"/>
      <c r="AK365" s="238"/>
      <c r="AL365" s="238"/>
      <c r="AM365" s="238"/>
      <c r="AN365" s="238"/>
      <c r="AO365" s="238"/>
      <c r="AP365" s="238"/>
      <c r="AQ365" s="238"/>
      <c r="AR365" s="238"/>
      <c r="AS365" s="239">
        <f t="shared" si="288"/>
        <v>0</v>
      </c>
      <c r="AT365" s="240"/>
      <c r="AU365" s="238"/>
      <c r="AV365" s="238"/>
      <c r="AW365" s="238"/>
      <c r="AX365" s="238"/>
      <c r="AY365" s="238"/>
      <c r="AZ365" s="238"/>
      <c r="BA365" s="238"/>
      <c r="BB365" s="238"/>
      <c r="BC365" s="238"/>
      <c r="BD365" s="238"/>
      <c r="BE365" s="239">
        <f t="shared" si="289"/>
        <v>0</v>
      </c>
      <c r="BF365" s="240"/>
      <c r="BG365" s="238"/>
      <c r="BH365" s="238"/>
      <c r="BI365" s="238"/>
      <c r="BJ365" s="238"/>
      <c r="BK365" s="238"/>
      <c r="BL365" s="238"/>
      <c r="BM365" s="238"/>
      <c r="BN365" s="238"/>
      <c r="BO365" s="238"/>
      <c r="BP365" s="238"/>
      <c r="BQ365" s="239">
        <f t="shared" si="290"/>
        <v>0</v>
      </c>
      <c r="BR365" s="240"/>
      <c r="BS365" s="238"/>
      <c r="BT365" s="238"/>
      <c r="BU365" s="238"/>
      <c r="BV365" s="238"/>
      <c r="BW365" s="238"/>
      <c r="BX365" s="238"/>
      <c r="BY365" s="238"/>
      <c r="BZ365" s="238"/>
      <c r="CA365" s="238"/>
      <c r="CB365" s="238"/>
      <c r="CC365" s="239">
        <f>G365-SUM(J365:CB365)</f>
        <v>0</v>
      </c>
      <c r="CD365" s="41" t="s">
        <v>54</v>
      </c>
    </row>
    <row r="366" spans="1:82" ht="15">
      <c r="A366" s="152"/>
      <c r="B366" s="180" t="s">
        <v>700</v>
      </c>
      <c r="C366" s="181" t="s">
        <v>577</v>
      </c>
      <c r="D366" s="182" t="s">
        <v>92</v>
      </c>
      <c r="E366" s="334">
        <v>0</v>
      </c>
      <c r="F366" s="236"/>
      <c r="G366" s="189">
        <f t="shared" si="279"/>
        <v>0</v>
      </c>
      <c r="H366" s="237"/>
      <c r="I366" s="239"/>
      <c r="J366" s="237"/>
      <c r="K366" s="238"/>
      <c r="L366" s="238"/>
      <c r="M366" s="238"/>
      <c r="N366" s="238"/>
      <c r="O366" s="238"/>
      <c r="P366" s="238"/>
      <c r="Q366" s="238"/>
      <c r="R366" s="238"/>
      <c r="S366" s="238"/>
      <c r="T366" s="238"/>
      <c r="U366" s="239">
        <f t="shared" si="286"/>
        <v>0</v>
      </c>
      <c r="V366" s="237"/>
      <c r="W366" s="238"/>
      <c r="X366" s="238"/>
      <c r="Y366" s="238"/>
      <c r="Z366" s="238"/>
      <c r="AA366" s="238"/>
      <c r="AB366" s="238"/>
      <c r="AC366" s="238"/>
      <c r="AD366" s="238"/>
      <c r="AE366" s="238"/>
      <c r="AF366" s="238"/>
      <c r="AG366" s="239">
        <f t="shared" si="287"/>
        <v>0</v>
      </c>
      <c r="AH366" s="240"/>
      <c r="AI366" s="238"/>
      <c r="AJ366" s="238"/>
      <c r="AK366" s="238"/>
      <c r="AL366" s="238"/>
      <c r="AM366" s="238"/>
      <c r="AN366" s="238"/>
      <c r="AO366" s="238"/>
      <c r="AP366" s="238"/>
      <c r="AQ366" s="238"/>
      <c r="AR366" s="238"/>
      <c r="AS366" s="239">
        <f t="shared" si="288"/>
        <v>0</v>
      </c>
      <c r="AT366" s="240"/>
      <c r="AU366" s="238"/>
      <c r="AV366" s="238"/>
      <c r="AW366" s="238"/>
      <c r="AX366" s="238"/>
      <c r="AY366" s="238"/>
      <c r="AZ366" s="238"/>
      <c r="BA366" s="238"/>
      <c r="BB366" s="238"/>
      <c r="BC366" s="238"/>
      <c r="BD366" s="238"/>
      <c r="BE366" s="239">
        <f t="shared" si="289"/>
        <v>0</v>
      </c>
      <c r="BF366" s="240"/>
      <c r="BG366" s="238"/>
      <c r="BH366" s="238"/>
      <c r="BI366" s="238"/>
      <c r="BJ366" s="238"/>
      <c r="BK366" s="238"/>
      <c r="BL366" s="238"/>
      <c r="BM366" s="238"/>
      <c r="BN366" s="238"/>
      <c r="BO366" s="238"/>
      <c r="BP366" s="238"/>
      <c r="BQ366" s="239">
        <f t="shared" si="290"/>
        <v>0</v>
      </c>
      <c r="BR366" s="240"/>
      <c r="BS366" s="238"/>
      <c r="BT366" s="238"/>
      <c r="BU366" s="238"/>
      <c r="BV366" s="238"/>
      <c r="BW366" s="238"/>
      <c r="BX366" s="238"/>
      <c r="BY366" s="238"/>
      <c r="BZ366" s="238"/>
      <c r="CA366" s="238"/>
      <c r="CB366" s="238"/>
      <c r="CC366" s="239">
        <f>G366-SUM(J366:CB366)</f>
        <v>0</v>
      </c>
      <c r="CD366" s="41" t="s">
        <v>54</v>
      </c>
    </row>
    <row r="367" spans="1:82" ht="15">
      <c r="A367" s="152"/>
      <c r="B367" s="180" t="s">
        <v>701</v>
      </c>
      <c r="C367" s="181" t="s">
        <v>611</v>
      </c>
      <c r="D367" s="182" t="s">
        <v>92</v>
      </c>
      <c r="E367" s="334">
        <v>0</v>
      </c>
      <c r="F367" s="236"/>
      <c r="G367" s="189">
        <f t="shared" si="279"/>
        <v>0</v>
      </c>
      <c r="H367" s="237"/>
      <c r="I367" s="239"/>
      <c r="J367" s="237"/>
      <c r="K367" s="238"/>
      <c r="L367" s="238"/>
      <c r="M367" s="238"/>
      <c r="N367" s="238"/>
      <c r="O367" s="238"/>
      <c r="P367" s="238"/>
      <c r="Q367" s="238"/>
      <c r="R367" s="238"/>
      <c r="S367" s="238"/>
      <c r="T367" s="238"/>
      <c r="U367" s="239">
        <f t="shared" si="286"/>
        <v>0</v>
      </c>
      <c r="V367" s="237"/>
      <c r="W367" s="238"/>
      <c r="X367" s="238"/>
      <c r="Y367" s="238"/>
      <c r="Z367" s="238"/>
      <c r="AA367" s="238"/>
      <c r="AB367" s="238"/>
      <c r="AC367" s="238"/>
      <c r="AD367" s="238"/>
      <c r="AE367" s="238"/>
      <c r="AF367" s="238"/>
      <c r="AG367" s="239">
        <f t="shared" si="287"/>
        <v>0</v>
      </c>
      <c r="AH367" s="240"/>
      <c r="AI367" s="238"/>
      <c r="AJ367" s="238"/>
      <c r="AK367" s="238"/>
      <c r="AL367" s="238"/>
      <c r="AM367" s="238"/>
      <c r="AN367" s="238"/>
      <c r="AO367" s="238"/>
      <c r="AP367" s="238"/>
      <c r="AQ367" s="238"/>
      <c r="AR367" s="238"/>
      <c r="AS367" s="239">
        <f t="shared" si="288"/>
        <v>0</v>
      </c>
      <c r="AT367" s="240"/>
      <c r="AU367" s="238"/>
      <c r="AV367" s="238"/>
      <c r="AW367" s="238"/>
      <c r="AX367" s="238"/>
      <c r="AY367" s="238"/>
      <c r="AZ367" s="238"/>
      <c r="BA367" s="238"/>
      <c r="BB367" s="238"/>
      <c r="BC367" s="238"/>
      <c r="BD367" s="238"/>
      <c r="BE367" s="239">
        <f t="shared" si="289"/>
        <v>0</v>
      </c>
      <c r="BF367" s="240"/>
      <c r="BG367" s="238"/>
      <c r="BH367" s="238"/>
      <c r="BI367" s="238"/>
      <c r="BJ367" s="238"/>
      <c r="BK367" s="238"/>
      <c r="BL367" s="238"/>
      <c r="BM367" s="238"/>
      <c r="BN367" s="238"/>
      <c r="BO367" s="238"/>
      <c r="BP367" s="238"/>
      <c r="BQ367" s="239">
        <f t="shared" si="290"/>
        <v>0</v>
      </c>
      <c r="BR367" s="240"/>
      <c r="BS367" s="238"/>
      <c r="BT367" s="238"/>
      <c r="BU367" s="238"/>
      <c r="BV367" s="238"/>
      <c r="BW367" s="238"/>
      <c r="BX367" s="238"/>
      <c r="BY367" s="238"/>
      <c r="BZ367" s="238"/>
      <c r="CA367" s="238"/>
      <c r="CB367" s="238"/>
      <c r="CC367" s="239">
        <f>G367-SUM(J367:CB367)</f>
        <v>0</v>
      </c>
      <c r="CD367" s="41" t="s">
        <v>54</v>
      </c>
    </row>
    <row r="368" spans="1:82" ht="15">
      <c r="A368" s="152"/>
      <c r="B368" s="103" t="s">
        <v>702</v>
      </c>
      <c r="C368" s="286" t="s">
        <v>703</v>
      </c>
      <c r="D368" s="132"/>
      <c r="E368" s="266"/>
      <c r="F368" s="231"/>
      <c r="G368" s="76"/>
      <c r="H368" s="237"/>
      <c r="I368" s="239"/>
      <c r="J368" s="237"/>
      <c r="K368" s="238"/>
      <c r="L368" s="238"/>
      <c r="M368" s="238"/>
      <c r="N368" s="238"/>
      <c r="O368" s="238"/>
      <c r="P368" s="238"/>
      <c r="Q368" s="238"/>
      <c r="R368" s="238"/>
      <c r="S368" s="238"/>
      <c r="T368" s="238"/>
      <c r="U368" s="239"/>
      <c r="V368" s="237"/>
      <c r="W368" s="238"/>
      <c r="X368" s="238"/>
      <c r="Y368" s="238"/>
      <c r="Z368" s="238"/>
      <c r="AA368" s="238"/>
      <c r="AB368" s="238"/>
      <c r="AC368" s="238"/>
      <c r="AD368" s="238"/>
      <c r="AE368" s="238"/>
      <c r="AF368" s="238"/>
      <c r="AG368" s="239"/>
      <c r="AH368" s="240"/>
      <c r="AI368" s="238"/>
      <c r="AJ368" s="238"/>
      <c r="AK368" s="238"/>
      <c r="AL368" s="238"/>
      <c r="AM368" s="238"/>
      <c r="AN368" s="238"/>
      <c r="AO368" s="238"/>
      <c r="AP368" s="238"/>
      <c r="AQ368" s="238"/>
      <c r="AR368" s="238"/>
      <c r="AS368" s="239"/>
      <c r="AT368" s="240"/>
      <c r="AU368" s="238"/>
      <c r="AV368" s="238"/>
      <c r="AW368" s="238"/>
      <c r="AX368" s="238"/>
      <c r="AY368" s="238"/>
      <c r="AZ368" s="238"/>
      <c r="BA368" s="238"/>
      <c r="BB368" s="238"/>
      <c r="BC368" s="238"/>
      <c r="BD368" s="238"/>
      <c r="BE368" s="239"/>
      <c r="BF368" s="240"/>
      <c r="BG368" s="238"/>
      <c r="BH368" s="238"/>
      <c r="BI368" s="238"/>
      <c r="BJ368" s="238"/>
      <c r="BK368" s="238"/>
      <c r="BL368" s="238"/>
      <c r="BM368" s="238"/>
      <c r="BN368" s="238"/>
      <c r="BO368" s="238"/>
      <c r="BP368" s="238"/>
      <c r="BQ368" s="239"/>
      <c r="BR368" s="240"/>
      <c r="BS368" s="238"/>
      <c r="BT368" s="238"/>
      <c r="BU368" s="238"/>
      <c r="BV368" s="238"/>
      <c r="BW368" s="238"/>
      <c r="BX368" s="238"/>
      <c r="BY368" s="238"/>
      <c r="BZ368" s="238"/>
      <c r="CA368" s="238"/>
      <c r="CB368" s="238"/>
      <c r="CC368" s="239"/>
      <c r="CD368" s="41"/>
    </row>
    <row r="369" spans="1:82" ht="15">
      <c r="A369" s="152"/>
      <c r="B369" s="75" t="s">
        <v>704</v>
      </c>
      <c r="C369" s="131" t="s">
        <v>328</v>
      </c>
      <c r="D369" s="132" t="s">
        <v>243</v>
      </c>
      <c r="E369" s="266">
        <v>12</v>
      </c>
      <c r="F369" s="289"/>
      <c r="G369" s="76">
        <f t="shared" si="279"/>
        <v>0</v>
      </c>
      <c r="H369" s="237"/>
      <c r="I369" s="239"/>
      <c r="J369" s="237"/>
      <c r="K369" s="238"/>
      <c r="L369" s="238"/>
      <c r="M369" s="238"/>
      <c r="N369" s="238"/>
      <c r="O369" s="238"/>
      <c r="P369" s="238"/>
      <c r="Q369" s="238"/>
      <c r="R369" s="238"/>
      <c r="S369" s="238"/>
      <c r="T369" s="238"/>
      <c r="U369" s="239">
        <f t="shared" si="286"/>
        <v>0</v>
      </c>
      <c r="V369" s="237"/>
      <c r="W369" s="238"/>
      <c r="X369" s="238"/>
      <c r="Y369" s="238"/>
      <c r="Z369" s="238"/>
      <c r="AA369" s="238"/>
      <c r="AB369" s="238"/>
      <c r="AC369" s="238"/>
      <c r="AD369" s="238"/>
      <c r="AE369" s="238"/>
      <c r="AF369" s="238"/>
      <c r="AG369" s="239">
        <f t="shared" si="287"/>
        <v>0</v>
      </c>
      <c r="AH369" s="240"/>
      <c r="AI369" s="238"/>
      <c r="AJ369" s="238"/>
      <c r="AK369" s="238"/>
      <c r="AL369" s="238"/>
      <c r="AM369" s="238"/>
      <c r="AN369" s="238"/>
      <c r="AO369" s="238"/>
      <c r="AP369" s="238"/>
      <c r="AQ369" s="238"/>
      <c r="AR369" s="238"/>
      <c r="AS369" s="239">
        <f t="shared" si="288"/>
        <v>0</v>
      </c>
      <c r="AT369" s="240"/>
      <c r="AU369" s="238"/>
      <c r="AV369" s="238"/>
      <c r="AW369" s="238"/>
      <c r="AX369" s="238"/>
      <c r="AY369" s="238"/>
      <c r="AZ369" s="238"/>
      <c r="BA369" s="238"/>
      <c r="BB369" s="238"/>
      <c r="BC369" s="238"/>
      <c r="BD369" s="238"/>
      <c r="BE369" s="239">
        <f t="shared" si="289"/>
        <v>0</v>
      </c>
      <c r="BF369" s="240"/>
      <c r="BG369" s="238"/>
      <c r="BH369" s="238"/>
      <c r="BI369" s="238"/>
      <c r="BJ369" s="238"/>
      <c r="BK369" s="238"/>
      <c r="BL369" s="238"/>
      <c r="BM369" s="238"/>
      <c r="BN369" s="238"/>
      <c r="BO369" s="238"/>
      <c r="BP369" s="238"/>
      <c r="BQ369" s="239">
        <f t="shared" si="290"/>
        <v>0</v>
      </c>
      <c r="BR369" s="240"/>
      <c r="BS369" s="238"/>
      <c r="BT369" s="238"/>
      <c r="BU369" s="238"/>
      <c r="BV369" s="238"/>
      <c r="BW369" s="238"/>
      <c r="BX369" s="238"/>
      <c r="BY369" s="238"/>
      <c r="BZ369" s="238"/>
      <c r="CA369" s="238"/>
      <c r="CB369" s="238"/>
      <c r="CC369" s="239">
        <f>G369-SUM(H369:CB369)</f>
        <v>0</v>
      </c>
      <c r="CD369" s="41" t="s">
        <v>54</v>
      </c>
    </row>
    <row r="370" spans="1:82" ht="15">
      <c r="A370" s="152"/>
      <c r="B370" s="75" t="s">
        <v>705</v>
      </c>
      <c r="C370" s="131" t="s">
        <v>706</v>
      </c>
      <c r="D370" s="132" t="s">
        <v>243</v>
      </c>
      <c r="E370" s="266">
        <v>4</v>
      </c>
      <c r="F370" s="289"/>
      <c r="G370" s="76">
        <f t="shared" si="279"/>
        <v>0</v>
      </c>
      <c r="H370" s="237"/>
      <c r="I370" s="239"/>
      <c r="J370" s="237"/>
      <c r="K370" s="238"/>
      <c r="L370" s="238"/>
      <c r="M370" s="238"/>
      <c r="N370" s="238"/>
      <c r="O370" s="238"/>
      <c r="P370" s="238"/>
      <c r="Q370" s="238"/>
      <c r="R370" s="238"/>
      <c r="S370" s="238"/>
      <c r="T370" s="238"/>
      <c r="U370" s="239">
        <f t="shared" si="286"/>
        <v>0</v>
      </c>
      <c r="V370" s="237"/>
      <c r="W370" s="238"/>
      <c r="X370" s="238"/>
      <c r="Y370" s="238"/>
      <c r="Z370" s="238"/>
      <c r="AA370" s="238"/>
      <c r="AB370" s="238"/>
      <c r="AC370" s="238"/>
      <c r="AD370" s="238"/>
      <c r="AE370" s="238"/>
      <c r="AF370" s="238"/>
      <c r="AG370" s="239">
        <f t="shared" si="287"/>
        <v>0</v>
      </c>
      <c r="AH370" s="240"/>
      <c r="AI370" s="238"/>
      <c r="AJ370" s="238"/>
      <c r="AK370" s="238"/>
      <c r="AL370" s="238"/>
      <c r="AM370" s="238"/>
      <c r="AN370" s="238"/>
      <c r="AO370" s="238"/>
      <c r="AP370" s="238"/>
      <c r="AQ370" s="238"/>
      <c r="AR370" s="238"/>
      <c r="AS370" s="239">
        <f t="shared" si="288"/>
        <v>0</v>
      </c>
      <c r="AT370" s="240"/>
      <c r="AU370" s="238"/>
      <c r="AV370" s="238"/>
      <c r="AW370" s="238"/>
      <c r="AX370" s="238"/>
      <c r="AY370" s="238"/>
      <c r="AZ370" s="238"/>
      <c r="BA370" s="238"/>
      <c r="BB370" s="238"/>
      <c r="BC370" s="238"/>
      <c r="BD370" s="238"/>
      <c r="BE370" s="239">
        <f t="shared" si="289"/>
        <v>0</v>
      </c>
      <c r="BF370" s="240"/>
      <c r="BG370" s="238"/>
      <c r="BH370" s="238"/>
      <c r="BI370" s="238"/>
      <c r="BJ370" s="238"/>
      <c r="BK370" s="238"/>
      <c r="BL370" s="238"/>
      <c r="BM370" s="238"/>
      <c r="BN370" s="238"/>
      <c r="BO370" s="238"/>
      <c r="BP370" s="238"/>
      <c r="BQ370" s="239">
        <f t="shared" si="290"/>
        <v>0</v>
      </c>
      <c r="BR370" s="240"/>
      <c r="BS370" s="238"/>
      <c r="BT370" s="238"/>
      <c r="BU370" s="238"/>
      <c r="BV370" s="238"/>
      <c r="BW370" s="238"/>
      <c r="BX370" s="238"/>
      <c r="BY370" s="238"/>
      <c r="BZ370" s="238"/>
      <c r="CA370" s="238"/>
      <c r="CB370" s="238"/>
      <c r="CC370" s="239">
        <f>G370-SUM(H370:CB370)</f>
        <v>0</v>
      </c>
      <c r="CD370" s="41" t="s">
        <v>54</v>
      </c>
    </row>
    <row r="371" spans="1:82" ht="15">
      <c r="A371" s="152"/>
      <c r="B371" s="103" t="s">
        <v>707</v>
      </c>
      <c r="C371" s="286" t="s">
        <v>708</v>
      </c>
      <c r="D371" s="132"/>
      <c r="E371" s="266"/>
      <c r="F371" s="231"/>
      <c r="G371" s="76"/>
      <c r="H371" s="237"/>
      <c r="I371" s="239"/>
      <c r="J371" s="237"/>
      <c r="K371" s="238"/>
      <c r="L371" s="238"/>
      <c r="M371" s="238"/>
      <c r="N371" s="238"/>
      <c r="O371" s="238"/>
      <c r="P371" s="238"/>
      <c r="Q371" s="238"/>
      <c r="R371" s="238"/>
      <c r="S371" s="238"/>
      <c r="T371" s="238"/>
      <c r="U371" s="239"/>
      <c r="V371" s="237"/>
      <c r="W371" s="238"/>
      <c r="X371" s="238"/>
      <c r="Y371" s="238"/>
      <c r="Z371" s="238"/>
      <c r="AA371" s="238"/>
      <c r="AB371" s="238"/>
      <c r="AC371" s="238"/>
      <c r="AD371" s="238"/>
      <c r="AE371" s="238"/>
      <c r="AF371" s="238"/>
      <c r="AG371" s="239"/>
      <c r="AH371" s="240"/>
      <c r="AI371" s="238"/>
      <c r="AJ371" s="238"/>
      <c r="AK371" s="238"/>
      <c r="AL371" s="238"/>
      <c r="AM371" s="238"/>
      <c r="AN371" s="238"/>
      <c r="AO371" s="238"/>
      <c r="AP371" s="238"/>
      <c r="AQ371" s="238"/>
      <c r="AR371" s="238"/>
      <c r="AS371" s="239"/>
      <c r="AT371" s="240"/>
      <c r="AU371" s="238"/>
      <c r="AV371" s="238"/>
      <c r="AW371" s="238"/>
      <c r="AX371" s="238"/>
      <c r="AY371" s="238"/>
      <c r="AZ371" s="238"/>
      <c r="BA371" s="238"/>
      <c r="BB371" s="238"/>
      <c r="BC371" s="238"/>
      <c r="BD371" s="238"/>
      <c r="BE371" s="239"/>
      <c r="BF371" s="240"/>
      <c r="BG371" s="238"/>
      <c r="BH371" s="238"/>
      <c r="BI371" s="238"/>
      <c r="BJ371" s="238"/>
      <c r="BK371" s="238"/>
      <c r="BL371" s="238"/>
      <c r="BM371" s="238"/>
      <c r="BN371" s="238"/>
      <c r="BO371" s="238"/>
      <c r="BP371" s="238"/>
      <c r="BQ371" s="239"/>
      <c r="BR371" s="240"/>
      <c r="BS371" s="238"/>
      <c r="BT371" s="238"/>
      <c r="BU371" s="238"/>
      <c r="BV371" s="238"/>
      <c r="BW371" s="238"/>
      <c r="BX371" s="238"/>
      <c r="BY371" s="238"/>
      <c r="BZ371" s="238"/>
      <c r="CA371" s="238"/>
      <c r="CB371" s="238"/>
      <c r="CC371" s="239"/>
      <c r="CD371" s="41"/>
    </row>
    <row r="372" spans="1:82" ht="15">
      <c r="A372" s="152"/>
      <c r="B372" s="75" t="s">
        <v>709</v>
      </c>
      <c r="C372" s="131" t="s">
        <v>710</v>
      </c>
      <c r="D372" s="132" t="s">
        <v>631</v>
      </c>
      <c r="E372" s="266">
        <v>10</v>
      </c>
      <c r="F372" s="289"/>
      <c r="G372" s="76">
        <f t="shared" ref="G372:G427" si="294">+E372*F372</f>
        <v>0</v>
      </c>
      <c r="H372" s="237"/>
      <c r="I372" s="239"/>
      <c r="J372" s="237"/>
      <c r="K372" s="238"/>
      <c r="L372" s="238"/>
      <c r="M372" s="238"/>
      <c r="N372" s="238"/>
      <c r="O372" s="238"/>
      <c r="P372" s="238"/>
      <c r="Q372" s="238"/>
      <c r="R372" s="238"/>
      <c r="S372" s="238"/>
      <c r="T372" s="238"/>
      <c r="U372" s="239">
        <f t="shared" ref="U372:U399" si="295">G372/6</f>
        <v>0</v>
      </c>
      <c r="V372" s="237"/>
      <c r="W372" s="238"/>
      <c r="X372" s="238"/>
      <c r="Y372" s="238"/>
      <c r="Z372" s="238"/>
      <c r="AA372" s="238"/>
      <c r="AB372" s="238"/>
      <c r="AC372" s="238"/>
      <c r="AD372" s="238"/>
      <c r="AE372" s="238"/>
      <c r="AF372" s="238"/>
      <c r="AG372" s="239">
        <f t="shared" ref="AG372:AG427" si="296">G372/6</f>
        <v>0</v>
      </c>
      <c r="AH372" s="240"/>
      <c r="AI372" s="238"/>
      <c r="AJ372" s="238"/>
      <c r="AK372" s="238"/>
      <c r="AL372" s="238"/>
      <c r="AM372" s="238"/>
      <c r="AN372" s="238"/>
      <c r="AO372" s="238"/>
      <c r="AP372" s="238"/>
      <c r="AQ372" s="238"/>
      <c r="AR372" s="238"/>
      <c r="AS372" s="239">
        <f t="shared" ref="AS372:AS399" si="297">G372/6</f>
        <v>0</v>
      </c>
      <c r="AT372" s="240"/>
      <c r="AU372" s="238"/>
      <c r="AV372" s="238"/>
      <c r="AW372" s="238"/>
      <c r="AX372" s="238"/>
      <c r="AY372" s="238"/>
      <c r="AZ372" s="238"/>
      <c r="BA372" s="238"/>
      <c r="BB372" s="238"/>
      <c r="BC372" s="238"/>
      <c r="BD372" s="238"/>
      <c r="BE372" s="239">
        <f t="shared" ref="BE372:BE399" si="298">G372/6</f>
        <v>0</v>
      </c>
      <c r="BF372" s="240"/>
      <c r="BG372" s="238"/>
      <c r="BH372" s="238"/>
      <c r="BI372" s="238"/>
      <c r="BJ372" s="238"/>
      <c r="BK372" s="238"/>
      <c r="BL372" s="238"/>
      <c r="BM372" s="238"/>
      <c r="BN372" s="238"/>
      <c r="BO372" s="238"/>
      <c r="BP372" s="238"/>
      <c r="BQ372" s="239">
        <f t="shared" ref="BQ372:BQ427" si="299">G372/6</f>
        <v>0</v>
      </c>
      <c r="BR372" s="240"/>
      <c r="BS372" s="238"/>
      <c r="BT372" s="238"/>
      <c r="BU372" s="238"/>
      <c r="BV372" s="238"/>
      <c r="BW372" s="238"/>
      <c r="BX372" s="238"/>
      <c r="BY372" s="238"/>
      <c r="BZ372" s="238"/>
      <c r="CA372" s="238"/>
      <c r="CB372" s="238"/>
      <c r="CC372" s="239">
        <f t="shared" ref="CC372:CC399" si="300">G372-SUM(H372:CB372)</f>
        <v>0</v>
      </c>
      <c r="CD372" s="41" t="s">
        <v>54</v>
      </c>
    </row>
    <row r="373" spans="1:82" ht="15">
      <c r="A373" s="152"/>
      <c r="B373" s="75" t="s">
        <v>711</v>
      </c>
      <c r="C373" s="131" t="s">
        <v>712</v>
      </c>
      <c r="D373" s="132" t="s">
        <v>631</v>
      </c>
      <c r="E373" s="266">
        <v>10</v>
      </c>
      <c r="F373" s="289"/>
      <c r="G373" s="76">
        <f t="shared" si="294"/>
        <v>0</v>
      </c>
      <c r="H373" s="237"/>
      <c r="I373" s="239"/>
      <c r="J373" s="237"/>
      <c r="K373" s="238"/>
      <c r="L373" s="238"/>
      <c r="M373" s="238"/>
      <c r="N373" s="238"/>
      <c r="O373" s="238"/>
      <c r="P373" s="238"/>
      <c r="Q373" s="238"/>
      <c r="R373" s="238"/>
      <c r="S373" s="238"/>
      <c r="T373" s="238"/>
      <c r="U373" s="239">
        <f t="shared" si="295"/>
        <v>0</v>
      </c>
      <c r="V373" s="237"/>
      <c r="W373" s="238"/>
      <c r="X373" s="238"/>
      <c r="Y373" s="238"/>
      <c r="Z373" s="238"/>
      <c r="AA373" s="238"/>
      <c r="AB373" s="238"/>
      <c r="AC373" s="238"/>
      <c r="AD373" s="238"/>
      <c r="AE373" s="238"/>
      <c r="AF373" s="238"/>
      <c r="AG373" s="239">
        <f t="shared" si="296"/>
        <v>0</v>
      </c>
      <c r="AH373" s="240"/>
      <c r="AI373" s="238"/>
      <c r="AJ373" s="238"/>
      <c r="AK373" s="238"/>
      <c r="AL373" s="238"/>
      <c r="AM373" s="238"/>
      <c r="AN373" s="238"/>
      <c r="AO373" s="238"/>
      <c r="AP373" s="238"/>
      <c r="AQ373" s="238"/>
      <c r="AR373" s="238"/>
      <c r="AS373" s="239">
        <f t="shared" si="297"/>
        <v>0</v>
      </c>
      <c r="AT373" s="240"/>
      <c r="AU373" s="238"/>
      <c r="AV373" s="238"/>
      <c r="AW373" s="238"/>
      <c r="AX373" s="238"/>
      <c r="AY373" s="238"/>
      <c r="AZ373" s="238"/>
      <c r="BA373" s="238"/>
      <c r="BB373" s="238"/>
      <c r="BC373" s="238"/>
      <c r="BD373" s="238"/>
      <c r="BE373" s="239">
        <f t="shared" si="298"/>
        <v>0</v>
      </c>
      <c r="BF373" s="240"/>
      <c r="BG373" s="238"/>
      <c r="BH373" s="238"/>
      <c r="BI373" s="238"/>
      <c r="BJ373" s="238"/>
      <c r="BK373" s="238"/>
      <c r="BL373" s="238"/>
      <c r="BM373" s="238"/>
      <c r="BN373" s="238"/>
      <c r="BO373" s="238"/>
      <c r="BP373" s="238"/>
      <c r="BQ373" s="239">
        <f t="shared" si="299"/>
        <v>0</v>
      </c>
      <c r="BR373" s="240"/>
      <c r="BS373" s="238"/>
      <c r="BT373" s="238"/>
      <c r="BU373" s="238"/>
      <c r="BV373" s="238"/>
      <c r="BW373" s="238"/>
      <c r="BX373" s="238"/>
      <c r="BY373" s="238"/>
      <c r="BZ373" s="238"/>
      <c r="CA373" s="238"/>
      <c r="CB373" s="238"/>
      <c r="CC373" s="239">
        <f t="shared" si="300"/>
        <v>0</v>
      </c>
      <c r="CD373" s="41" t="s">
        <v>54</v>
      </c>
    </row>
    <row r="374" spans="1:82" ht="15">
      <c r="A374" s="152"/>
      <c r="B374" s="75" t="s">
        <v>713</v>
      </c>
      <c r="C374" s="131" t="s">
        <v>714</v>
      </c>
      <c r="D374" s="132" t="s">
        <v>631</v>
      </c>
      <c r="E374" s="266">
        <v>10</v>
      </c>
      <c r="F374" s="289"/>
      <c r="G374" s="76">
        <f t="shared" si="294"/>
        <v>0</v>
      </c>
      <c r="H374" s="237"/>
      <c r="I374" s="239"/>
      <c r="J374" s="237"/>
      <c r="K374" s="238"/>
      <c r="L374" s="238"/>
      <c r="M374" s="238"/>
      <c r="N374" s="238"/>
      <c r="O374" s="238"/>
      <c r="P374" s="238"/>
      <c r="Q374" s="238"/>
      <c r="R374" s="238"/>
      <c r="S374" s="238"/>
      <c r="T374" s="238"/>
      <c r="U374" s="239">
        <f t="shared" si="295"/>
        <v>0</v>
      </c>
      <c r="V374" s="237"/>
      <c r="W374" s="238"/>
      <c r="X374" s="238"/>
      <c r="Y374" s="238"/>
      <c r="Z374" s="238"/>
      <c r="AA374" s="238"/>
      <c r="AB374" s="238"/>
      <c r="AC374" s="238"/>
      <c r="AD374" s="238"/>
      <c r="AE374" s="238"/>
      <c r="AF374" s="238"/>
      <c r="AG374" s="239">
        <f t="shared" si="296"/>
        <v>0</v>
      </c>
      <c r="AH374" s="240"/>
      <c r="AI374" s="238"/>
      <c r="AJ374" s="238"/>
      <c r="AK374" s="238"/>
      <c r="AL374" s="238"/>
      <c r="AM374" s="238"/>
      <c r="AN374" s="238"/>
      <c r="AO374" s="238"/>
      <c r="AP374" s="238"/>
      <c r="AQ374" s="238"/>
      <c r="AR374" s="238"/>
      <c r="AS374" s="239">
        <f t="shared" si="297"/>
        <v>0</v>
      </c>
      <c r="AT374" s="240"/>
      <c r="AU374" s="238"/>
      <c r="AV374" s="238"/>
      <c r="AW374" s="238"/>
      <c r="AX374" s="238"/>
      <c r="AY374" s="238"/>
      <c r="AZ374" s="238"/>
      <c r="BA374" s="238"/>
      <c r="BB374" s="238"/>
      <c r="BC374" s="238"/>
      <c r="BD374" s="238"/>
      <c r="BE374" s="239">
        <f t="shared" si="298"/>
        <v>0</v>
      </c>
      <c r="BF374" s="240"/>
      <c r="BG374" s="238"/>
      <c r="BH374" s="238"/>
      <c r="BI374" s="238"/>
      <c r="BJ374" s="238"/>
      <c r="BK374" s="238"/>
      <c r="BL374" s="238"/>
      <c r="BM374" s="238"/>
      <c r="BN374" s="238"/>
      <c r="BO374" s="238"/>
      <c r="BP374" s="238"/>
      <c r="BQ374" s="239">
        <f t="shared" si="299"/>
        <v>0</v>
      </c>
      <c r="BR374" s="240"/>
      <c r="BS374" s="238"/>
      <c r="BT374" s="238"/>
      <c r="BU374" s="238"/>
      <c r="BV374" s="238"/>
      <c r="BW374" s="238"/>
      <c r="BX374" s="238"/>
      <c r="BY374" s="238"/>
      <c r="BZ374" s="238"/>
      <c r="CA374" s="238"/>
      <c r="CB374" s="238"/>
      <c r="CC374" s="239">
        <f t="shared" si="300"/>
        <v>0</v>
      </c>
      <c r="CD374" s="41" t="s">
        <v>54</v>
      </c>
    </row>
    <row r="375" spans="1:82" ht="15">
      <c r="A375" s="152"/>
      <c r="B375" s="75" t="s">
        <v>715</v>
      </c>
      <c r="C375" s="131" t="s">
        <v>716</v>
      </c>
      <c r="D375" s="132" t="s">
        <v>631</v>
      </c>
      <c r="E375" s="266">
        <v>10</v>
      </c>
      <c r="F375" s="289"/>
      <c r="G375" s="76">
        <f t="shared" si="294"/>
        <v>0</v>
      </c>
      <c r="H375" s="237"/>
      <c r="I375" s="239"/>
      <c r="J375" s="237"/>
      <c r="K375" s="238"/>
      <c r="L375" s="238"/>
      <c r="M375" s="238"/>
      <c r="N375" s="238"/>
      <c r="O375" s="238"/>
      <c r="P375" s="238"/>
      <c r="Q375" s="238"/>
      <c r="R375" s="238"/>
      <c r="S375" s="238"/>
      <c r="T375" s="238"/>
      <c r="U375" s="239">
        <f t="shared" si="295"/>
        <v>0</v>
      </c>
      <c r="V375" s="237"/>
      <c r="W375" s="238"/>
      <c r="X375" s="238"/>
      <c r="Y375" s="238"/>
      <c r="Z375" s="238"/>
      <c r="AA375" s="238"/>
      <c r="AB375" s="238"/>
      <c r="AC375" s="238"/>
      <c r="AD375" s="238"/>
      <c r="AE375" s="238"/>
      <c r="AF375" s="238"/>
      <c r="AG375" s="239">
        <f t="shared" si="296"/>
        <v>0</v>
      </c>
      <c r="AH375" s="240"/>
      <c r="AI375" s="238"/>
      <c r="AJ375" s="238"/>
      <c r="AK375" s="238"/>
      <c r="AL375" s="238"/>
      <c r="AM375" s="238"/>
      <c r="AN375" s="238"/>
      <c r="AO375" s="238"/>
      <c r="AP375" s="238"/>
      <c r="AQ375" s="238"/>
      <c r="AR375" s="238"/>
      <c r="AS375" s="239">
        <f t="shared" si="297"/>
        <v>0</v>
      </c>
      <c r="AT375" s="240"/>
      <c r="AU375" s="238"/>
      <c r="AV375" s="238"/>
      <c r="AW375" s="238"/>
      <c r="AX375" s="238"/>
      <c r="AY375" s="238"/>
      <c r="AZ375" s="238"/>
      <c r="BA375" s="238"/>
      <c r="BB375" s="238"/>
      <c r="BC375" s="238"/>
      <c r="BD375" s="238"/>
      <c r="BE375" s="239">
        <f t="shared" si="298"/>
        <v>0</v>
      </c>
      <c r="BF375" s="240"/>
      <c r="BG375" s="238"/>
      <c r="BH375" s="238"/>
      <c r="BI375" s="238"/>
      <c r="BJ375" s="238"/>
      <c r="BK375" s="238"/>
      <c r="BL375" s="238"/>
      <c r="BM375" s="238"/>
      <c r="BN375" s="238"/>
      <c r="BO375" s="238"/>
      <c r="BP375" s="238"/>
      <c r="BQ375" s="239">
        <f t="shared" si="299"/>
        <v>0</v>
      </c>
      <c r="BR375" s="240"/>
      <c r="BS375" s="238"/>
      <c r="BT375" s="238"/>
      <c r="BU375" s="238"/>
      <c r="BV375" s="238"/>
      <c r="BW375" s="238"/>
      <c r="BX375" s="238"/>
      <c r="BY375" s="238"/>
      <c r="BZ375" s="238"/>
      <c r="CA375" s="238"/>
      <c r="CB375" s="238"/>
      <c r="CC375" s="239">
        <f t="shared" si="300"/>
        <v>0</v>
      </c>
      <c r="CD375" s="41" t="s">
        <v>54</v>
      </c>
    </row>
    <row r="376" spans="1:82" ht="15">
      <c r="A376" s="152"/>
      <c r="B376" s="103" t="s">
        <v>717</v>
      </c>
      <c r="C376" s="286" t="s">
        <v>718</v>
      </c>
      <c r="D376" s="132"/>
      <c r="E376" s="266"/>
      <c r="F376" s="231"/>
      <c r="G376" s="76"/>
      <c r="H376" s="237"/>
      <c r="I376" s="239"/>
      <c r="J376" s="237"/>
      <c r="K376" s="238"/>
      <c r="L376" s="238"/>
      <c r="M376" s="238"/>
      <c r="N376" s="238"/>
      <c r="O376" s="238"/>
      <c r="P376" s="238"/>
      <c r="Q376" s="238"/>
      <c r="R376" s="238"/>
      <c r="S376" s="238"/>
      <c r="T376" s="238"/>
      <c r="U376" s="239"/>
      <c r="V376" s="237"/>
      <c r="W376" s="238"/>
      <c r="X376" s="238"/>
      <c r="Y376" s="238"/>
      <c r="Z376" s="238"/>
      <c r="AA376" s="238"/>
      <c r="AB376" s="238"/>
      <c r="AC376" s="238"/>
      <c r="AD376" s="238"/>
      <c r="AE376" s="238"/>
      <c r="AF376" s="238"/>
      <c r="AG376" s="239"/>
      <c r="AH376" s="240"/>
      <c r="AI376" s="238"/>
      <c r="AJ376" s="238"/>
      <c r="AK376" s="238"/>
      <c r="AL376" s="238"/>
      <c r="AM376" s="238"/>
      <c r="AN376" s="238"/>
      <c r="AO376" s="238"/>
      <c r="AP376" s="238"/>
      <c r="AQ376" s="238"/>
      <c r="AR376" s="238"/>
      <c r="AS376" s="239"/>
      <c r="AT376" s="240"/>
      <c r="AU376" s="238"/>
      <c r="AV376" s="238"/>
      <c r="AW376" s="238"/>
      <c r="AX376" s="238"/>
      <c r="AY376" s="238"/>
      <c r="AZ376" s="238"/>
      <c r="BA376" s="238"/>
      <c r="BB376" s="238"/>
      <c r="BC376" s="238"/>
      <c r="BD376" s="238"/>
      <c r="BE376" s="239"/>
      <c r="BF376" s="240"/>
      <c r="BG376" s="238"/>
      <c r="BH376" s="238"/>
      <c r="BI376" s="238"/>
      <c r="BJ376" s="238"/>
      <c r="BK376" s="238"/>
      <c r="BL376" s="238"/>
      <c r="BM376" s="238"/>
      <c r="BN376" s="238"/>
      <c r="BO376" s="238"/>
      <c r="BP376" s="238"/>
      <c r="BQ376" s="239"/>
      <c r="BR376" s="240"/>
      <c r="BS376" s="238"/>
      <c r="BT376" s="238"/>
      <c r="BU376" s="238"/>
      <c r="BV376" s="238"/>
      <c r="BW376" s="238"/>
      <c r="BX376" s="238"/>
      <c r="BY376" s="238"/>
      <c r="BZ376" s="238"/>
      <c r="CA376" s="238"/>
      <c r="CB376" s="238"/>
      <c r="CC376" s="239"/>
      <c r="CD376" s="41"/>
    </row>
    <row r="377" spans="1:82" ht="15">
      <c r="A377" s="152"/>
      <c r="B377" s="75" t="s">
        <v>719</v>
      </c>
      <c r="C377" s="131" t="s">
        <v>720</v>
      </c>
      <c r="D377" s="132" t="s">
        <v>631</v>
      </c>
      <c r="E377" s="266">
        <v>25</v>
      </c>
      <c r="F377" s="289"/>
      <c r="G377" s="76">
        <f t="shared" si="294"/>
        <v>0</v>
      </c>
      <c r="H377" s="237"/>
      <c r="I377" s="239"/>
      <c r="J377" s="237"/>
      <c r="K377" s="238"/>
      <c r="L377" s="238"/>
      <c r="M377" s="238"/>
      <c r="N377" s="238"/>
      <c r="O377" s="238"/>
      <c r="P377" s="238"/>
      <c r="Q377" s="238"/>
      <c r="R377" s="238"/>
      <c r="S377" s="238"/>
      <c r="T377" s="238"/>
      <c r="U377" s="239">
        <f t="shared" si="295"/>
        <v>0</v>
      </c>
      <c r="V377" s="237"/>
      <c r="W377" s="238"/>
      <c r="X377" s="238"/>
      <c r="Y377" s="238"/>
      <c r="Z377" s="238"/>
      <c r="AA377" s="238"/>
      <c r="AB377" s="238"/>
      <c r="AC377" s="238"/>
      <c r="AD377" s="238"/>
      <c r="AE377" s="238"/>
      <c r="AF377" s="238"/>
      <c r="AG377" s="239">
        <f t="shared" si="296"/>
        <v>0</v>
      </c>
      <c r="AH377" s="240"/>
      <c r="AI377" s="238"/>
      <c r="AJ377" s="238"/>
      <c r="AK377" s="238"/>
      <c r="AL377" s="238"/>
      <c r="AM377" s="238"/>
      <c r="AN377" s="238"/>
      <c r="AO377" s="238"/>
      <c r="AP377" s="238"/>
      <c r="AQ377" s="238"/>
      <c r="AR377" s="238"/>
      <c r="AS377" s="239">
        <f t="shared" si="297"/>
        <v>0</v>
      </c>
      <c r="AT377" s="240"/>
      <c r="AU377" s="238"/>
      <c r="AV377" s="238"/>
      <c r="AW377" s="238"/>
      <c r="AX377" s="238"/>
      <c r="AY377" s="238"/>
      <c r="AZ377" s="238"/>
      <c r="BA377" s="238"/>
      <c r="BB377" s="238"/>
      <c r="BC377" s="238"/>
      <c r="BD377" s="238"/>
      <c r="BE377" s="239">
        <f t="shared" si="298"/>
        <v>0</v>
      </c>
      <c r="BF377" s="240"/>
      <c r="BG377" s="238"/>
      <c r="BH377" s="238"/>
      <c r="BI377" s="238"/>
      <c r="BJ377" s="238"/>
      <c r="BK377" s="238"/>
      <c r="BL377" s="238"/>
      <c r="BM377" s="238"/>
      <c r="BN377" s="238"/>
      <c r="BO377" s="238"/>
      <c r="BP377" s="238"/>
      <c r="BQ377" s="239">
        <f t="shared" si="299"/>
        <v>0</v>
      </c>
      <c r="BR377" s="240"/>
      <c r="BS377" s="238"/>
      <c r="BT377" s="238"/>
      <c r="BU377" s="238"/>
      <c r="BV377" s="238"/>
      <c r="BW377" s="238"/>
      <c r="BX377" s="238"/>
      <c r="BY377" s="238"/>
      <c r="BZ377" s="238"/>
      <c r="CA377" s="238"/>
      <c r="CB377" s="238"/>
      <c r="CC377" s="239">
        <f t="shared" si="300"/>
        <v>0</v>
      </c>
      <c r="CD377" s="41" t="s">
        <v>54</v>
      </c>
    </row>
    <row r="378" spans="1:82" ht="15">
      <c r="A378" s="154"/>
      <c r="B378" s="75" t="s">
        <v>721</v>
      </c>
      <c r="C378" s="131" t="s">
        <v>722</v>
      </c>
      <c r="D378" s="132" t="s">
        <v>631</v>
      </c>
      <c r="E378" s="266">
        <v>25</v>
      </c>
      <c r="F378" s="289"/>
      <c r="G378" s="76">
        <f t="shared" si="294"/>
        <v>0</v>
      </c>
      <c r="H378" s="237"/>
      <c r="I378" s="239"/>
      <c r="J378" s="237"/>
      <c r="K378" s="238"/>
      <c r="L378" s="238"/>
      <c r="M378" s="238"/>
      <c r="N378" s="238"/>
      <c r="O378" s="238"/>
      <c r="P378" s="238"/>
      <c r="Q378" s="238"/>
      <c r="R378" s="238"/>
      <c r="S378" s="238"/>
      <c r="T378" s="238"/>
      <c r="U378" s="239">
        <f t="shared" si="295"/>
        <v>0</v>
      </c>
      <c r="V378" s="237"/>
      <c r="W378" s="238"/>
      <c r="X378" s="238"/>
      <c r="Y378" s="238"/>
      <c r="Z378" s="238"/>
      <c r="AA378" s="238"/>
      <c r="AB378" s="238"/>
      <c r="AC378" s="238"/>
      <c r="AD378" s="238"/>
      <c r="AE378" s="238"/>
      <c r="AF378" s="238"/>
      <c r="AG378" s="239">
        <f t="shared" si="296"/>
        <v>0</v>
      </c>
      <c r="AH378" s="240"/>
      <c r="AI378" s="238"/>
      <c r="AJ378" s="238"/>
      <c r="AK378" s="238"/>
      <c r="AL378" s="238"/>
      <c r="AM378" s="238"/>
      <c r="AN378" s="238"/>
      <c r="AO378" s="238"/>
      <c r="AP378" s="238"/>
      <c r="AQ378" s="238"/>
      <c r="AR378" s="238"/>
      <c r="AS378" s="239">
        <f t="shared" si="297"/>
        <v>0</v>
      </c>
      <c r="AT378" s="240"/>
      <c r="AU378" s="238"/>
      <c r="AV378" s="238"/>
      <c r="AW378" s="238"/>
      <c r="AX378" s="238"/>
      <c r="AY378" s="238"/>
      <c r="AZ378" s="238"/>
      <c r="BA378" s="238"/>
      <c r="BB378" s="238"/>
      <c r="BC378" s="238"/>
      <c r="BD378" s="238"/>
      <c r="BE378" s="239">
        <f t="shared" si="298"/>
        <v>0</v>
      </c>
      <c r="BF378" s="240"/>
      <c r="BG378" s="238"/>
      <c r="BH378" s="238"/>
      <c r="BI378" s="238"/>
      <c r="BJ378" s="238"/>
      <c r="BK378" s="238"/>
      <c r="BL378" s="238"/>
      <c r="BM378" s="238"/>
      <c r="BN378" s="238"/>
      <c r="BO378" s="238"/>
      <c r="BP378" s="238"/>
      <c r="BQ378" s="239">
        <f t="shared" si="299"/>
        <v>0</v>
      </c>
      <c r="BR378" s="240"/>
      <c r="BS378" s="238"/>
      <c r="BT378" s="238"/>
      <c r="BU378" s="238"/>
      <c r="BV378" s="238"/>
      <c r="BW378" s="238"/>
      <c r="BX378" s="238"/>
      <c r="BY378" s="238"/>
      <c r="BZ378" s="238"/>
      <c r="CA378" s="238"/>
      <c r="CB378" s="238"/>
      <c r="CC378" s="239">
        <f t="shared" si="300"/>
        <v>0</v>
      </c>
      <c r="CD378" s="41" t="s">
        <v>54</v>
      </c>
    </row>
    <row r="379" spans="1:82" ht="15">
      <c r="A379" s="41"/>
      <c r="B379" s="75" t="s">
        <v>723</v>
      </c>
      <c r="C379" s="131" t="s">
        <v>724</v>
      </c>
      <c r="D379" s="132" t="s">
        <v>631</v>
      </c>
      <c r="E379" s="266">
        <v>25</v>
      </c>
      <c r="F379" s="289"/>
      <c r="G379" s="76">
        <f t="shared" si="294"/>
        <v>0</v>
      </c>
      <c r="H379" s="237"/>
      <c r="I379" s="239"/>
      <c r="J379" s="237"/>
      <c r="K379" s="238"/>
      <c r="L379" s="238"/>
      <c r="M379" s="238"/>
      <c r="N379" s="238"/>
      <c r="O379" s="238"/>
      <c r="P379" s="238"/>
      <c r="Q379" s="238"/>
      <c r="R379" s="238"/>
      <c r="S379" s="238"/>
      <c r="T379" s="238"/>
      <c r="U379" s="239">
        <f t="shared" si="295"/>
        <v>0</v>
      </c>
      <c r="V379" s="237"/>
      <c r="W379" s="238"/>
      <c r="X379" s="238"/>
      <c r="Y379" s="238"/>
      <c r="Z379" s="238"/>
      <c r="AA379" s="238"/>
      <c r="AB379" s="238"/>
      <c r="AC379" s="238"/>
      <c r="AD379" s="238"/>
      <c r="AE379" s="238"/>
      <c r="AF379" s="238"/>
      <c r="AG379" s="239">
        <f t="shared" si="296"/>
        <v>0</v>
      </c>
      <c r="AH379" s="240"/>
      <c r="AI379" s="238"/>
      <c r="AJ379" s="238"/>
      <c r="AK379" s="238"/>
      <c r="AL379" s="238"/>
      <c r="AM379" s="238"/>
      <c r="AN379" s="238"/>
      <c r="AO379" s="238"/>
      <c r="AP379" s="238"/>
      <c r="AQ379" s="238"/>
      <c r="AR379" s="238"/>
      <c r="AS379" s="239">
        <f t="shared" si="297"/>
        <v>0</v>
      </c>
      <c r="AT379" s="240"/>
      <c r="AU379" s="238"/>
      <c r="AV379" s="238"/>
      <c r="AW379" s="238"/>
      <c r="AX379" s="238"/>
      <c r="AY379" s="238"/>
      <c r="AZ379" s="238"/>
      <c r="BA379" s="238"/>
      <c r="BB379" s="238"/>
      <c r="BC379" s="238"/>
      <c r="BD379" s="238"/>
      <c r="BE379" s="239">
        <f t="shared" si="298"/>
        <v>0</v>
      </c>
      <c r="BF379" s="240"/>
      <c r="BG379" s="238"/>
      <c r="BH379" s="238"/>
      <c r="BI379" s="238"/>
      <c r="BJ379" s="238"/>
      <c r="BK379" s="238"/>
      <c r="BL379" s="238"/>
      <c r="BM379" s="238"/>
      <c r="BN379" s="238"/>
      <c r="BO379" s="238"/>
      <c r="BP379" s="238"/>
      <c r="BQ379" s="239">
        <f t="shared" si="299"/>
        <v>0</v>
      </c>
      <c r="BR379" s="240"/>
      <c r="BS379" s="238"/>
      <c r="BT379" s="238"/>
      <c r="BU379" s="238"/>
      <c r="BV379" s="238"/>
      <c r="BW379" s="238"/>
      <c r="BX379" s="238"/>
      <c r="BY379" s="238"/>
      <c r="BZ379" s="238"/>
      <c r="CA379" s="238"/>
      <c r="CB379" s="238"/>
      <c r="CC379" s="239">
        <f t="shared" si="300"/>
        <v>0</v>
      </c>
      <c r="CD379" s="41" t="s">
        <v>54</v>
      </c>
    </row>
    <row r="380" spans="1:82" ht="15">
      <c r="A380" s="41"/>
      <c r="B380" s="75" t="s">
        <v>725</v>
      </c>
      <c r="C380" s="131" t="s">
        <v>726</v>
      </c>
      <c r="D380" s="132" t="s">
        <v>631</v>
      </c>
      <c r="E380" s="266">
        <v>25</v>
      </c>
      <c r="F380" s="289"/>
      <c r="G380" s="76">
        <f t="shared" si="294"/>
        <v>0</v>
      </c>
      <c r="H380" s="237"/>
      <c r="I380" s="239"/>
      <c r="J380" s="237"/>
      <c r="K380" s="238"/>
      <c r="L380" s="238"/>
      <c r="M380" s="238"/>
      <c r="N380" s="238"/>
      <c r="O380" s="238"/>
      <c r="P380" s="238"/>
      <c r="Q380" s="238"/>
      <c r="R380" s="238"/>
      <c r="S380" s="238"/>
      <c r="T380" s="238"/>
      <c r="U380" s="239">
        <f t="shared" si="295"/>
        <v>0</v>
      </c>
      <c r="V380" s="237"/>
      <c r="W380" s="238"/>
      <c r="X380" s="238"/>
      <c r="Y380" s="238"/>
      <c r="Z380" s="238"/>
      <c r="AA380" s="238"/>
      <c r="AB380" s="238"/>
      <c r="AC380" s="238"/>
      <c r="AD380" s="238"/>
      <c r="AE380" s="238"/>
      <c r="AF380" s="238"/>
      <c r="AG380" s="239">
        <f t="shared" si="296"/>
        <v>0</v>
      </c>
      <c r="AH380" s="240"/>
      <c r="AI380" s="238"/>
      <c r="AJ380" s="238"/>
      <c r="AK380" s="238"/>
      <c r="AL380" s="238"/>
      <c r="AM380" s="238"/>
      <c r="AN380" s="238"/>
      <c r="AO380" s="238"/>
      <c r="AP380" s="238"/>
      <c r="AQ380" s="238"/>
      <c r="AR380" s="238"/>
      <c r="AS380" s="239">
        <f t="shared" si="297"/>
        <v>0</v>
      </c>
      <c r="AT380" s="240"/>
      <c r="AU380" s="238"/>
      <c r="AV380" s="238"/>
      <c r="AW380" s="238"/>
      <c r="AX380" s="238"/>
      <c r="AY380" s="238"/>
      <c r="AZ380" s="238"/>
      <c r="BA380" s="238"/>
      <c r="BB380" s="238"/>
      <c r="BC380" s="238"/>
      <c r="BD380" s="238"/>
      <c r="BE380" s="239">
        <f t="shared" si="298"/>
        <v>0</v>
      </c>
      <c r="BF380" s="240"/>
      <c r="BG380" s="238"/>
      <c r="BH380" s="238"/>
      <c r="BI380" s="238"/>
      <c r="BJ380" s="238"/>
      <c r="BK380" s="238"/>
      <c r="BL380" s="238"/>
      <c r="BM380" s="238"/>
      <c r="BN380" s="238"/>
      <c r="BO380" s="238"/>
      <c r="BP380" s="238"/>
      <c r="BQ380" s="239">
        <f t="shared" si="299"/>
        <v>0</v>
      </c>
      <c r="BR380" s="240"/>
      <c r="BS380" s="238"/>
      <c r="BT380" s="238"/>
      <c r="BU380" s="238"/>
      <c r="BV380" s="238"/>
      <c r="BW380" s="238"/>
      <c r="BX380" s="238"/>
      <c r="BY380" s="238"/>
      <c r="BZ380" s="238"/>
      <c r="CA380" s="238"/>
      <c r="CB380" s="238"/>
      <c r="CC380" s="239">
        <f t="shared" si="300"/>
        <v>0</v>
      </c>
      <c r="CD380" s="41" t="s">
        <v>54</v>
      </c>
    </row>
    <row r="381" spans="1:82" ht="15">
      <c r="A381" s="41"/>
      <c r="B381" s="75" t="s">
        <v>727</v>
      </c>
      <c r="C381" s="131" t="s">
        <v>728</v>
      </c>
      <c r="D381" s="132" t="s">
        <v>631</v>
      </c>
      <c r="E381" s="266">
        <v>25</v>
      </c>
      <c r="F381" s="289"/>
      <c r="G381" s="76">
        <f t="shared" si="294"/>
        <v>0</v>
      </c>
      <c r="H381" s="237"/>
      <c r="I381" s="239"/>
      <c r="J381" s="237"/>
      <c r="K381" s="238"/>
      <c r="L381" s="238"/>
      <c r="M381" s="238"/>
      <c r="N381" s="238"/>
      <c r="O381" s="238"/>
      <c r="P381" s="238"/>
      <c r="Q381" s="238"/>
      <c r="R381" s="238"/>
      <c r="S381" s="238"/>
      <c r="T381" s="238"/>
      <c r="U381" s="239">
        <f t="shared" si="295"/>
        <v>0</v>
      </c>
      <c r="V381" s="237"/>
      <c r="W381" s="238"/>
      <c r="X381" s="238"/>
      <c r="Y381" s="238"/>
      <c r="Z381" s="238"/>
      <c r="AA381" s="238"/>
      <c r="AB381" s="238"/>
      <c r="AC381" s="238"/>
      <c r="AD381" s="238"/>
      <c r="AE381" s="238"/>
      <c r="AF381" s="238"/>
      <c r="AG381" s="239">
        <f t="shared" si="296"/>
        <v>0</v>
      </c>
      <c r="AH381" s="240"/>
      <c r="AI381" s="238"/>
      <c r="AJ381" s="238"/>
      <c r="AK381" s="238"/>
      <c r="AL381" s="238"/>
      <c r="AM381" s="238"/>
      <c r="AN381" s="238"/>
      <c r="AO381" s="238"/>
      <c r="AP381" s="238"/>
      <c r="AQ381" s="238"/>
      <c r="AR381" s="238"/>
      <c r="AS381" s="239">
        <f t="shared" si="297"/>
        <v>0</v>
      </c>
      <c r="AT381" s="240"/>
      <c r="AU381" s="238"/>
      <c r="AV381" s="238"/>
      <c r="AW381" s="238"/>
      <c r="AX381" s="238"/>
      <c r="AY381" s="238"/>
      <c r="AZ381" s="238"/>
      <c r="BA381" s="238"/>
      <c r="BB381" s="238"/>
      <c r="BC381" s="238"/>
      <c r="BD381" s="238"/>
      <c r="BE381" s="239">
        <f t="shared" si="298"/>
        <v>0</v>
      </c>
      <c r="BF381" s="240"/>
      <c r="BG381" s="238"/>
      <c r="BH381" s="238"/>
      <c r="BI381" s="238"/>
      <c r="BJ381" s="238"/>
      <c r="BK381" s="238"/>
      <c r="BL381" s="238"/>
      <c r="BM381" s="238"/>
      <c r="BN381" s="238"/>
      <c r="BO381" s="238"/>
      <c r="BP381" s="238"/>
      <c r="BQ381" s="239">
        <f t="shared" si="299"/>
        <v>0</v>
      </c>
      <c r="BR381" s="240"/>
      <c r="BS381" s="238"/>
      <c r="BT381" s="238"/>
      <c r="BU381" s="238"/>
      <c r="BV381" s="238"/>
      <c r="BW381" s="238"/>
      <c r="BX381" s="238"/>
      <c r="BY381" s="238"/>
      <c r="BZ381" s="238"/>
      <c r="CA381" s="238"/>
      <c r="CB381" s="238"/>
      <c r="CC381" s="239">
        <f t="shared" si="300"/>
        <v>0</v>
      </c>
      <c r="CD381" s="41" t="s">
        <v>54</v>
      </c>
    </row>
    <row r="382" spans="1:82" ht="15">
      <c r="A382" s="41"/>
      <c r="B382" s="75" t="s">
        <v>729</v>
      </c>
      <c r="C382" s="131" t="s">
        <v>730</v>
      </c>
      <c r="D382" s="132" t="s">
        <v>631</v>
      </c>
      <c r="E382" s="266">
        <v>25</v>
      </c>
      <c r="F382" s="289"/>
      <c r="G382" s="76">
        <f t="shared" si="294"/>
        <v>0</v>
      </c>
      <c r="H382" s="237"/>
      <c r="I382" s="239"/>
      <c r="J382" s="237"/>
      <c r="K382" s="238"/>
      <c r="L382" s="238"/>
      <c r="M382" s="238"/>
      <c r="N382" s="238"/>
      <c r="O382" s="238"/>
      <c r="P382" s="238"/>
      <c r="Q382" s="238"/>
      <c r="R382" s="238"/>
      <c r="S382" s="238"/>
      <c r="T382" s="238"/>
      <c r="U382" s="239">
        <f t="shared" si="295"/>
        <v>0</v>
      </c>
      <c r="V382" s="237"/>
      <c r="W382" s="238"/>
      <c r="X382" s="238"/>
      <c r="Y382" s="238"/>
      <c r="Z382" s="238"/>
      <c r="AA382" s="238"/>
      <c r="AB382" s="238"/>
      <c r="AC382" s="238"/>
      <c r="AD382" s="238"/>
      <c r="AE382" s="238"/>
      <c r="AF382" s="238"/>
      <c r="AG382" s="239">
        <f t="shared" si="296"/>
        <v>0</v>
      </c>
      <c r="AH382" s="240"/>
      <c r="AI382" s="238"/>
      <c r="AJ382" s="238"/>
      <c r="AK382" s="238"/>
      <c r="AL382" s="238"/>
      <c r="AM382" s="238"/>
      <c r="AN382" s="238"/>
      <c r="AO382" s="238"/>
      <c r="AP382" s="238"/>
      <c r="AQ382" s="238"/>
      <c r="AR382" s="238"/>
      <c r="AS382" s="239">
        <f t="shared" si="297"/>
        <v>0</v>
      </c>
      <c r="AT382" s="240"/>
      <c r="AU382" s="238"/>
      <c r="AV382" s="238"/>
      <c r="AW382" s="238"/>
      <c r="AX382" s="238"/>
      <c r="AY382" s="238"/>
      <c r="AZ382" s="238"/>
      <c r="BA382" s="238"/>
      <c r="BB382" s="238"/>
      <c r="BC382" s="238"/>
      <c r="BD382" s="238"/>
      <c r="BE382" s="239">
        <f t="shared" si="298"/>
        <v>0</v>
      </c>
      <c r="BF382" s="240"/>
      <c r="BG382" s="238"/>
      <c r="BH382" s="238"/>
      <c r="BI382" s="238"/>
      <c r="BJ382" s="238"/>
      <c r="BK382" s="238"/>
      <c r="BL382" s="238"/>
      <c r="BM382" s="238"/>
      <c r="BN382" s="238"/>
      <c r="BO382" s="238"/>
      <c r="BP382" s="238"/>
      <c r="BQ382" s="239">
        <f t="shared" si="299"/>
        <v>0</v>
      </c>
      <c r="BR382" s="240"/>
      <c r="BS382" s="238"/>
      <c r="BT382" s="238"/>
      <c r="BU382" s="238"/>
      <c r="BV382" s="238"/>
      <c r="BW382" s="238"/>
      <c r="BX382" s="238"/>
      <c r="BY382" s="238"/>
      <c r="BZ382" s="238"/>
      <c r="CA382" s="238"/>
      <c r="CB382" s="238"/>
      <c r="CC382" s="239">
        <f t="shared" si="300"/>
        <v>0</v>
      </c>
      <c r="CD382" s="41" t="s">
        <v>54</v>
      </c>
    </row>
    <row r="383" spans="1:82" ht="15">
      <c r="A383" s="41"/>
      <c r="B383" s="75" t="s">
        <v>731</v>
      </c>
      <c r="C383" s="131" t="s">
        <v>732</v>
      </c>
      <c r="D383" s="132" t="s">
        <v>631</v>
      </c>
      <c r="E383" s="266">
        <v>25</v>
      </c>
      <c r="F383" s="289"/>
      <c r="G383" s="76">
        <f t="shared" si="294"/>
        <v>0</v>
      </c>
      <c r="H383" s="237"/>
      <c r="I383" s="239"/>
      <c r="J383" s="237"/>
      <c r="K383" s="238"/>
      <c r="L383" s="238"/>
      <c r="M383" s="238"/>
      <c r="N383" s="238"/>
      <c r="O383" s="238"/>
      <c r="P383" s="238"/>
      <c r="Q383" s="238"/>
      <c r="R383" s="238"/>
      <c r="S383" s="238"/>
      <c r="T383" s="238"/>
      <c r="U383" s="239">
        <f t="shared" si="295"/>
        <v>0</v>
      </c>
      <c r="V383" s="237"/>
      <c r="W383" s="238"/>
      <c r="X383" s="238"/>
      <c r="Y383" s="238"/>
      <c r="Z383" s="238"/>
      <c r="AA383" s="238"/>
      <c r="AB383" s="238"/>
      <c r="AC383" s="238"/>
      <c r="AD383" s="238"/>
      <c r="AE383" s="238"/>
      <c r="AF383" s="238"/>
      <c r="AG383" s="239">
        <f t="shared" si="296"/>
        <v>0</v>
      </c>
      <c r="AH383" s="240"/>
      <c r="AI383" s="238"/>
      <c r="AJ383" s="238"/>
      <c r="AK383" s="238"/>
      <c r="AL383" s="238"/>
      <c r="AM383" s="238"/>
      <c r="AN383" s="238"/>
      <c r="AO383" s="238"/>
      <c r="AP383" s="238"/>
      <c r="AQ383" s="238"/>
      <c r="AR383" s="238"/>
      <c r="AS383" s="239">
        <f t="shared" si="297"/>
        <v>0</v>
      </c>
      <c r="AT383" s="240"/>
      <c r="AU383" s="238"/>
      <c r="AV383" s="238"/>
      <c r="AW383" s="238"/>
      <c r="AX383" s="238"/>
      <c r="AY383" s="238"/>
      <c r="AZ383" s="238"/>
      <c r="BA383" s="238"/>
      <c r="BB383" s="238"/>
      <c r="BC383" s="238"/>
      <c r="BD383" s="238"/>
      <c r="BE383" s="239">
        <f t="shared" si="298"/>
        <v>0</v>
      </c>
      <c r="BF383" s="240"/>
      <c r="BG383" s="238"/>
      <c r="BH383" s="238"/>
      <c r="BI383" s="238"/>
      <c r="BJ383" s="238"/>
      <c r="BK383" s="238"/>
      <c r="BL383" s="238"/>
      <c r="BM383" s="238"/>
      <c r="BN383" s="238"/>
      <c r="BO383" s="238"/>
      <c r="BP383" s="238"/>
      <c r="BQ383" s="239">
        <f t="shared" si="299"/>
        <v>0</v>
      </c>
      <c r="BR383" s="240"/>
      <c r="BS383" s="238"/>
      <c r="BT383" s="238"/>
      <c r="BU383" s="238"/>
      <c r="BV383" s="238"/>
      <c r="BW383" s="238"/>
      <c r="BX383" s="238"/>
      <c r="BY383" s="238"/>
      <c r="BZ383" s="238"/>
      <c r="CA383" s="238"/>
      <c r="CB383" s="238"/>
      <c r="CC383" s="239">
        <f t="shared" si="300"/>
        <v>0</v>
      </c>
      <c r="CD383" s="41" t="s">
        <v>54</v>
      </c>
    </row>
    <row r="384" spans="1:82" ht="15">
      <c r="A384" s="45"/>
      <c r="B384" s="75" t="s">
        <v>733</v>
      </c>
      <c r="C384" s="131" t="s">
        <v>734</v>
      </c>
      <c r="D384" s="132" t="s">
        <v>631</v>
      </c>
      <c r="E384" s="266">
        <v>25</v>
      </c>
      <c r="F384" s="289"/>
      <c r="G384" s="76">
        <f t="shared" si="294"/>
        <v>0</v>
      </c>
      <c r="H384" s="237"/>
      <c r="I384" s="239"/>
      <c r="J384" s="237"/>
      <c r="K384" s="238"/>
      <c r="L384" s="238"/>
      <c r="M384" s="238"/>
      <c r="N384" s="238"/>
      <c r="O384" s="238"/>
      <c r="P384" s="238"/>
      <c r="Q384" s="238"/>
      <c r="R384" s="238"/>
      <c r="S384" s="238"/>
      <c r="T384" s="238"/>
      <c r="U384" s="239">
        <f t="shared" si="295"/>
        <v>0</v>
      </c>
      <c r="V384" s="237"/>
      <c r="W384" s="238"/>
      <c r="X384" s="238"/>
      <c r="Y384" s="238"/>
      <c r="Z384" s="238"/>
      <c r="AA384" s="238"/>
      <c r="AB384" s="238"/>
      <c r="AC384" s="238"/>
      <c r="AD384" s="238"/>
      <c r="AE384" s="238"/>
      <c r="AF384" s="238"/>
      <c r="AG384" s="239">
        <f t="shared" si="296"/>
        <v>0</v>
      </c>
      <c r="AH384" s="240"/>
      <c r="AI384" s="238"/>
      <c r="AJ384" s="238"/>
      <c r="AK384" s="238"/>
      <c r="AL384" s="238"/>
      <c r="AM384" s="238"/>
      <c r="AN384" s="238"/>
      <c r="AO384" s="238"/>
      <c r="AP384" s="238"/>
      <c r="AQ384" s="238"/>
      <c r="AR384" s="238"/>
      <c r="AS384" s="239">
        <f t="shared" si="297"/>
        <v>0</v>
      </c>
      <c r="AT384" s="240"/>
      <c r="AU384" s="238"/>
      <c r="AV384" s="238"/>
      <c r="AW384" s="238"/>
      <c r="AX384" s="238"/>
      <c r="AY384" s="238"/>
      <c r="AZ384" s="238"/>
      <c r="BA384" s="238"/>
      <c r="BB384" s="238"/>
      <c r="BC384" s="238"/>
      <c r="BD384" s="238"/>
      <c r="BE384" s="239">
        <f t="shared" si="298"/>
        <v>0</v>
      </c>
      <c r="BF384" s="240"/>
      <c r="BG384" s="238"/>
      <c r="BH384" s="238"/>
      <c r="BI384" s="238"/>
      <c r="BJ384" s="238"/>
      <c r="BK384" s="238"/>
      <c r="BL384" s="238"/>
      <c r="BM384" s="238"/>
      <c r="BN384" s="238"/>
      <c r="BO384" s="238"/>
      <c r="BP384" s="238"/>
      <c r="BQ384" s="239">
        <f t="shared" si="299"/>
        <v>0</v>
      </c>
      <c r="BR384" s="240"/>
      <c r="BS384" s="238"/>
      <c r="BT384" s="238"/>
      <c r="BU384" s="238"/>
      <c r="BV384" s="238"/>
      <c r="BW384" s="238"/>
      <c r="BX384" s="238"/>
      <c r="BY384" s="238"/>
      <c r="BZ384" s="238"/>
      <c r="CA384" s="238"/>
      <c r="CB384" s="238"/>
      <c r="CC384" s="239">
        <f t="shared" si="300"/>
        <v>0</v>
      </c>
      <c r="CD384" s="41" t="s">
        <v>54</v>
      </c>
    </row>
    <row r="385" spans="1:82" ht="15">
      <c r="A385" s="158"/>
      <c r="B385" s="103" t="s">
        <v>735</v>
      </c>
      <c r="C385" s="286" t="s">
        <v>736</v>
      </c>
      <c r="D385" s="132"/>
      <c r="E385" s="266"/>
      <c r="F385" s="231"/>
      <c r="G385" s="76"/>
      <c r="H385" s="237"/>
      <c r="I385" s="239"/>
      <c r="J385" s="237"/>
      <c r="K385" s="238"/>
      <c r="L385" s="238"/>
      <c r="M385" s="238"/>
      <c r="N385" s="238"/>
      <c r="O385" s="238"/>
      <c r="P385" s="238"/>
      <c r="Q385" s="238"/>
      <c r="R385" s="238"/>
      <c r="S385" s="238"/>
      <c r="T385" s="238"/>
      <c r="U385" s="239"/>
      <c r="V385" s="237"/>
      <c r="W385" s="238"/>
      <c r="X385" s="238"/>
      <c r="Y385" s="238"/>
      <c r="Z385" s="238"/>
      <c r="AA385" s="238"/>
      <c r="AB385" s="238"/>
      <c r="AC385" s="238"/>
      <c r="AD385" s="238"/>
      <c r="AE385" s="238"/>
      <c r="AF385" s="238"/>
      <c r="AG385" s="239"/>
      <c r="AH385" s="240"/>
      <c r="AI385" s="238"/>
      <c r="AJ385" s="238"/>
      <c r="AK385" s="238"/>
      <c r="AL385" s="238"/>
      <c r="AM385" s="238"/>
      <c r="AN385" s="238"/>
      <c r="AO385" s="238"/>
      <c r="AP385" s="238"/>
      <c r="AQ385" s="238"/>
      <c r="AR385" s="238"/>
      <c r="AS385" s="239"/>
      <c r="AT385" s="240"/>
      <c r="AU385" s="238"/>
      <c r="AV385" s="238"/>
      <c r="AW385" s="238"/>
      <c r="AX385" s="238"/>
      <c r="AY385" s="238"/>
      <c r="AZ385" s="238"/>
      <c r="BA385" s="238"/>
      <c r="BB385" s="238"/>
      <c r="BC385" s="238"/>
      <c r="BD385" s="238"/>
      <c r="BE385" s="239"/>
      <c r="BF385" s="240"/>
      <c r="BG385" s="238"/>
      <c r="BH385" s="238"/>
      <c r="BI385" s="238"/>
      <c r="BJ385" s="238"/>
      <c r="BK385" s="238"/>
      <c r="BL385" s="238"/>
      <c r="BM385" s="238"/>
      <c r="BN385" s="238"/>
      <c r="BO385" s="238"/>
      <c r="BP385" s="238"/>
      <c r="BQ385" s="239"/>
      <c r="BR385" s="240"/>
      <c r="BS385" s="238"/>
      <c r="BT385" s="238"/>
      <c r="BU385" s="238"/>
      <c r="BV385" s="238"/>
      <c r="BW385" s="238"/>
      <c r="BX385" s="238"/>
      <c r="BY385" s="238"/>
      <c r="BZ385" s="238"/>
      <c r="CA385" s="238"/>
      <c r="CB385" s="238"/>
      <c r="CC385" s="239"/>
      <c r="CD385" s="41"/>
    </row>
    <row r="386" spans="1:82" ht="15">
      <c r="A386" s="45"/>
      <c r="B386" s="75" t="s">
        <v>737</v>
      </c>
      <c r="C386" s="131" t="s">
        <v>738</v>
      </c>
      <c r="D386" s="132" t="s">
        <v>243</v>
      </c>
      <c r="E386" s="266">
        <v>2</v>
      </c>
      <c r="F386" s="289"/>
      <c r="G386" s="76">
        <f t="shared" si="294"/>
        <v>0</v>
      </c>
      <c r="H386" s="237"/>
      <c r="I386" s="239"/>
      <c r="J386" s="237"/>
      <c r="K386" s="238"/>
      <c r="L386" s="238"/>
      <c r="M386" s="238"/>
      <c r="N386" s="238"/>
      <c r="O386" s="238"/>
      <c r="P386" s="238"/>
      <c r="Q386" s="238"/>
      <c r="R386" s="238"/>
      <c r="S386" s="238"/>
      <c r="T386" s="238"/>
      <c r="U386" s="239">
        <f t="shared" si="295"/>
        <v>0</v>
      </c>
      <c r="V386" s="237"/>
      <c r="W386" s="238"/>
      <c r="X386" s="238"/>
      <c r="Y386" s="238"/>
      <c r="Z386" s="238"/>
      <c r="AA386" s="238"/>
      <c r="AB386" s="238"/>
      <c r="AC386" s="238"/>
      <c r="AD386" s="238"/>
      <c r="AE386" s="238"/>
      <c r="AF386" s="238"/>
      <c r="AG386" s="239">
        <f t="shared" si="296"/>
        <v>0</v>
      </c>
      <c r="AH386" s="240"/>
      <c r="AI386" s="238"/>
      <c r="AJ386" s="238"/>
      <c r="AK386" s="238"/>
      <c r="AL386" s="238"/>
      <c r="AM386" s="238"/>
      <c r="AN386" s="238"/>
      <c r="AO386" s="238"/>
      <c r="AP386" s="238"/>
      <c r="AQ386" s="238"/>
      <c r="AR386" s="238"/>
      <c r="AS386" s="239">
        <f t="shared" si="297"/>
        <v>0</v>
      </c>
      <c r="AT386" s="240"/>
      <c r="AU386" s="238"/>
      <c r="AV386" s="238"/>
      <c r="AW386" s="238"/>
      <c r="AX386" s="238"/>
      <c r="AY386" s="238"/>
      <c r="AZ386" s="238"/>
      <c r="BA386" s="238"/>
      <c r="BB386" s="238"/>
      <c r="BC386" s="238"/>
      <c r="BD386" s="238"/>
      <c r="BE386" s="239">
        <f t="shared" si="298"/>
        <v>0</v>
      </c>
      <c r="BF386" s="240"/>
      <c r="BG386" s="238"/>
      <c r="BH386" s="238"/>
      <c r="BI386" s="238"/>
      <c r="BJ386" s="238"/>
      <c r="BK386" s="238"/>
      <c r="BL386" s="238"/>
      <c r="BM386" s="238"/>
      <c r="BN386" s="238"/>
      <c r="BO386" s="238"/>
      <c r="BP386" s="238"/>
      <c r="BQ386" s="239">
        <f t="shared" si="299"/>
        <v>0</v>
      </c>
      <c r="BR386" s="240"/>
      <c r="BS386" s="238"/>
      <c r="BT386" s="238"/>
      <c r="BU386" s="238"/>
      <c r="BV386" s="238"/>
      <c r="BW386" s="238"/>
      <c r="BX386" s="238"/>
      <c r="BY386" s="238"/>
      <c r="BZ386" s="238"/>
      <c r="CA386" s="238"/>
      <c r="CB386" s="238"/>
      <c r="CC386" s="239">
        <f t="shared" si="300"/>
        <v>0</v>
      </c>
      <c r="CD386" s="41" t="s">
        <v>54</v>
      </c>
    </row>
    <row r="387" spans="1:82" ht="15">
      <c r="A387" s="158"/>
      <c r="B387" s="75" t="s">
        <v>739</v>
      </c>
      <c r="C387" s="131" t="s">
        <v>722</v>
      </c>
      <c r="D387" s="132" t="s">
        <v>243</v>
      </c>
      <c r="E387" s="266">
        <v>2</v>
      </c>
      <c r="F387" s="289"/>
      <c r="G387" s="76">
        <f t="shared" si="294"/>
        <v>0</v>
      </c>
      <c r="H387" s="237"/>
      <c r="I387" s="239"/>
      <c r="J387" s="237"/>
      <c r="K387" s="238"/>
      <c r="L387" s="238"/>
      <c r="M387" s="238"/>
      <c r="N387" s="238"/>
      <c r="O387" s="238"/>
      <c r="P387" s="238"/>
      <c r="Q387" s="238"/>
      <c r="R387" s="238"/>
      <c r="S387" s="238"/>
      <c r="T387" s="238"/>
      <c r="U387" s="239">
        <f t="shared" si="295"/>
        <v>0</v>
      </c>
      <c r="V387" s="237"/>
      <c r="W387" s="238"/>
      <c r="X387" s="238"/>
      <c r="Y387" s="238"/>
      <c r="Z387" s="238"/>
      <c r="AA387" s="238"/>
      <c r="AB387" s="238"/>
      <c r="AC387" s="238"/>
      <c r="AD387" s="238"/>
      <c r="AE387" s="238"/>
      <c r="AF387" s="238"/>
      <c r="AG387" s="239">
        <f t="shared" si="296"/>
        <v>0</v>
      </c>
      <c r="AH387" s="240"/>
      <c r="AI387" s="238"/>
      <c r="AJ387" s="238"/>
      <c r="AK387" s="238"/>
      <c r="AL387" s="238"/>
      <c r="AM387" s="238"/>
      <c r="AN387" s="238"/>
      <c r="AO387" s="238"/>
      <c r="AP387" s="238"/>
      <c r="AQ387" s="238"/>
      <c r="AR387" s="238"/>
      <c r="AS387" s="239">
        <f t="shared" si="297"/>
        <v>0</v>
      </c>
      <c r="AT387" s="240"/>
      <c r="AU387" s="238"/>
      <c r="AV387" s="238"/>
      <c r="AW387" s="238"/>
      <c r="AX387" s="238"/>
      <c r="AY387" s="238"/>
      <c r="AZ387" s="238"/>
      <c r="BA387" s="238"/>
      <c r="BB387" s="238"/>
      <c r="BC387" s="238"/>
      <c r="BD387" s="238"/>
      <c r="BE387" s="239">
        <f t="shared" si="298"/>
        <v>0</v>
      </c>
      <c r="BF387" s="240"/>
      <c r="BG387" s="238"/>
      <c r="BH387" s="238"/>
      <c r="BI387" s="238"/>
      <c r="BJ387" s="238"/>
      <c r="BK387" s="238"/>
      <c r="BL387" s="238"/>
      <c r="BM387" s="238"/>
      <c r="BN387" s="238"/>
      <c r="BO387" s="238"/>
      <c r="BP387" s="238"/>
      <c r="BQ387" s="239">
        <f t="shared" si="299"/>
        <v>0</v>
      </c>
      <c r="BR387" s="240"/>
      <c r="BS387" s="238"/>
      <c r="BT387" s="238"/>
      <c r="BU387" s="238"/>
      <c r="BV387" s="238"/>
      <c r="BW387" s="238"/>
      <c r="BX387" s="238"/>
      <c r="BY387" s="238"/>
      <c r="BZ387" s="238"/>
      <c r="CA387" s="238"/>
      <c r="CB387" s="238"/>
      <c r="CC387" s="239">
        <f t="shared" si="300"/>
        <v>0</v>
      </c>
      <c r="CD387" s="41" t="s">
        <v>54</v>
      </c>
    </row>
    <row r="388" spans="1:82" ht="15">
      <c r="A388" s="45"/>
      <c r="B388" s="75" t="s">
        <v>740</v>
      </c>
      <c r="C388" s="131" t="s">
        <v>724</v>
      </c>
      <c r="D388" s="132" t="s">
        <v>243</v>
      </c>
      <c r="E388" s="266">
        <v>2</v>
      </c>
      <c r="F388" s="289"/>
      <c r="G388" s="76">
        <f t="shared" si="294"/>
        <v>0</v>
      </c>
      <c r="H388" s="237"/>
      <c r="I388" s="239"/>
      <c r="J388" s="237"/>
      <c r="K388" s="238"/>
      <c r="L388" s="238"/>
      <c r="M388" s="238"/>
      <c r="N388" s="238"/>
      <c r="O388" s="238"/>
      <c r="P388" s="238"/>
      <c r="Q388" s="238"/>
      <c r="R388" s="238"/>
      <c r="S388" s="238"/>
      <c r="T388" s="238"/>
      <c r="U388" s="239">
        <f t="shared" si="295"/>
        <v>0</v>
      </c>
      <c r="V388" s="237"/>
      <c r="W388" s="238"/>
      <c r="X388" s="238"/>
      <c r="Y388" s="238"/>
      <c r="Z388" s="238"/>
      <c r="AA388" s="238"/>
      <c r="AB388" s="238"/>
      <c r="AC388" s="238"/>
      <c r="AD388" s="238"/>
      <c r="AE388" s="238"/>
      <c r="AF388" s="238"/>
      <c r="AG388" s="239">
        <f t="shared" si="296"/>
        <v>0</v>
      </c>
      <c r="AH388" s="240"/>
      <c r="AI388" s="238"/>
      <c r="AJ388" s="238"/>
      <c r="AK388" s="238"/>
      <c r="AL388" s="238"/>
      <c r="AM388" s="238"/>
      <c r="AN388" s="238"/>
      <c r="AO388" s="238"/>
      <c r="AP388" s="238"/>
      <c r="AQ388" s="238"/>
      <c r="AR388" s="238"/>
      <c r="AS388" s="239">
        <f t="shared" si="297"/>
        <v>0</v>
      </c>
      <c r="AT388" s="240"/>
      <c r="AU388" s="238"/>
      <c r="AV388" s="238"/>
      <c r="AW388" s="238"/>
      <c r="AX388" s="238"/>
      <c r="AY388" s="238"/>
      <c r="AZ388" s="238"/>
      <c r="BA388" s="238"/>
      <c r="BB388" s="238"/>
      <c r="BC388" s="238"/>
      <c r="BD388" s="238"/>
      <c r="BE388" s="239">
        <f t="shared" si="298"/>
        <v>0</v>
      </c>
      <c r="BF388" s="240"/>
      <c r="BG388" s="238"/>
      <c r="BH388" s="238"/>
      <c r="BI388" s="238"/>
      <c r="BJ388" s="238"/>
      <c r="BK388" s="238"/>
      <c r="BL388" s="238"/>
      <c r="BM388" s="238"/>
      <c r="BN388" s="238"/>
      <c r="BO388" s="238"/>
      <c r="BP388" s="238"/>
      <c r="BQ388" s="239">
        <f t="shared" si="299"/>
        <v>0</v>
      </c>
      <c r="BR388" s="240"/>
      <c r="BS388" s="238"/>
      <c r="BT388" s="238"/>
      <c r="BU388" s="238"/>
      <c r="BV388" s="238"/>
      <c r="BW388" s="238"/>
      <c r="BX388" s="238"/>
      <c r="BY388" s="238"/>
      <c r="BZ388" s="238"/>
      <c r="CA388" s="238"/>
      <c r="CB388" s="238"/>
      <c r="CC388" s="239">
        <f t="shared" si="300"/>
        <v>0</v>
      </c>
      <c r="CD388" s="41" t="s">
        <v>54</v>
      </c>
    </row>
    <row r="389" spans="1:82" ht="15">
      <c r="A389" s="158"/>
      <c r="B389" s="75" t="s">
        <v>741</v>
      </c>
      <c r="C389" s="131" t="s">
        <v>726</v>
      </c>
      <c r="D389" s="132" t="s">
        <v>243</v>
      </c>
      <c r="E389" s="266">
        <v>2</v>
      </c>
      <c r="F389" s="289"/>
      <c r="G389" s="76">
        <f t="shared" si="294"/>
        <v>0</v>
      </c>
      <c r="H389" s="237"/>
      <c r="I389" s="239"/>
      <c r="J389" s="237"/>
      <c r="K389" s="238"/>
      <c r="L389" s="238"/>
      <c r="M389" s="238"/>
      <c r="N389" s="238"/>
      <c r="O389" s="238"/>
      <c r="P389" s="238"/>
      <c r="Q389" s="238"/>
      <c r="R389" s="238"/>
      <c r="S389" s="238"/>
      <c r="T389" s="238"/>
      <c r="U389" s="239">
        <f t="shared" si="295"/>
        <v>0</v>
      </c>
      <c r="V389" s="237"/>
      <c r="W389" s="238"/>
      <c r="X389" s="238"/>
      <c r="Y389" s="238"/>
      <c r="Z389" s="238"/>
      <c r="AA389" s="238"/>
      <c r="AB389" s="238"/>
      <c r="AC389" s="238"/>
      <c r="AD389" s="238"/>
      <c r="AE389" s="238"/>
      <c r="AF389" s="238"/>
      <c r="AG389" s="239">
        <f t="shared" si="296"/>
        <v>0</v>
      </c>
      <c r="AH389" s="240"/>
      <c r="AI389" s="238"/>
      <c r="AJ389" s="238"/>
      <c r="AK389" s="238"/>
      <c r="AL389" s="238"/>
      <c r="AM389" s="238"/>
      <c r="AN389" s="238"/>
      <c r="AO389" s="238"/>
      <c r="AP389" s="238"/>
      <c r="AQ389" s="238"/>
      <c r="AR389" s="238"/>
      <c r="AS389" s="239">
        <f t="shared" si="297"/>
        <v>0</v>
      </c>
      <c r="AT389" s="240"/>
      <c r="AU389" s="238"/>
      <c r="AV389" s="238"/>
      <c r="AW389" s="238"/>
      <c r="AX389" s="238"/>
      <c r="AY389" s="238"/>
      <c r="AZ389" s="238"/>
      <c r="BA389" s="238"/>
      <c r="BB389" s="238"/>
      <c r="BC389" s="238"/>
      <c r="BD389" s="238"/>
      <c r="BE389" s="239">
        <f t="shared" si="298"/>
        <v>0</v>
      </c>
      <c r="BF389" s="240"/>
      <c r="BG389" s="238"/>
      <c r="BH389" s="238"/>
      <c r="BI389" s="238"/>
      <c r="BJ389" s="238"/>
      <c r="BK389" s="238"/>
      <c r="BL389" s="238"/>
      <c r="BM389" s="238"/>
      <c r="BN389" s="238"/>
      <c r="BO389" s="238"/>
      <c r="BP389" s="238"/>
      <c r="BQ389" s="239">
        <f t="shared" si="299"/>
        <v>0</v>
      </c>
      <c r="BR389" s="240"/>
      <c r="BS389" s="238"/>
      <c r="BT389" s="238"/>
      <c r="BU389" s="238"/>
      <c r="BV389" s="238"/>
      <c r="BW389" s="238"/>
      <c r="BX389" s="238"/>
      <c r="BY389" s="238"/>
      <c r="BZ389" s="238"/>
      <c r="CA389" s="238"/>
      <c r="CB389" s="238"/>
      <c r="CC389" s="239">
        <f t="shared" si="300"/>
        <v>0</v>
      </c>
      <c r="CD389" s="41" t="s">
        <v>54</v>
      </c>
    </row>
    <row r="390" spans="1:82" ht="15">
      <c r="A390" s="45"/>
      <c r="B390" s="75" t="s">
        <v>742</v>
      </c>
      <c r="C390" s="131" t="s">
        <v>728</v>
      </c>
      <c r="D390" s="132" t="s">
        <v>243</v>
      </c>
      <c r="E390" s="266">
        <v>2</v>
      </c>
      <c r="F390" s="289"/>
      <c r="G390" s="76">
        <f t="shared" si="294"/>
        <v>0</v>
      </c>
      <c r="H390" s="237"/>
      <c r="I390" s="239"/>
      <c r="J390" s="237"/>
      <c r="K390" s="238"/>
      <c r="L390" s="238"/>
      <c r="M390" s="238"/>
      <c r="N390" s="238"/>
      <c r="O390" s="238"/>
      <c r="P390" s="238"/>
      <c r="Q390" s="238"/>
      <c r="R390" s="238"/>
      <c r="S390" s="238"/>
      <c r="T390" s="238"/>
      <c r="U390" s="239">
        <f t="shared" si="295"/>
        <v>0</v>
      </c>
      <c r="V390" s="237"/>
      <c r="W390" s="238"/>
      <c r="X390" s="238"/>
      <c r="Y390" s="238"/>
      <c r="Z390" s="238"/>
      <c r="AA390" s="238"/>
      <c r="AB390" s="238"/>
      <c r="AC390" s="238"/>
      <c r="AD390" s="238"/>
      <c r="AE390" s="238"/>
      <c r="AF390" s="238"/>
      <c r="AG390" s="239">
        <f t="shared" si="296"/>
        <v>0</v>
      </c>
      <c r="AH390" s="240"/>
      <c r="AI390" s="238"/>
      <c r="AJ390" s="238"/>
      <c r="AK390" s="238"/>
      <c r="AL390" s="238"/>
      <c r="AM390" s="238"/>
      <c r="AN390" s="238"/>
      <c r="AO390" s="238"/>
      <c r="AP390" s="238"/>
      <c r="AQ390" s="238"/>
      <c r="AR390" s="238"/>
      <c r="AS390" s="239">
        <f t="shared" si="297"/>
        <v>0</v>
      </c>
      <c r="AT390" s="240"/>
      <c r="AU390" s="238"/>
      <c r="AV390" s="238"/>
      <c r="AW390" s="238"/>
      <c r="AX390" s="238"/>
      <c r="AY390" s="238"/>
      <c r="AZ390" s="238"/>
      <c r="BA390" s="238"/>
      <c r="BB390" s="238"/>
      <c r="BC390" s="238"/>
      <c r="BD390" s="238"/>
      <c r="BE390" s="239">
        <f t="shared" si="298"/>
        <v>0</v>
      </c>
      <c r="BF390" s="240"/>
      <c r="BG390" s="238"/>
      <c r="BH390" s="238"/>
      <c r="BI390" s="238"/>
      <c r="BJ390" s="238"/>
      <c r="BK390" s="238"/>
      <c r="BL390" s="238"/>
      <c r="BM390" s="238"/>
      <c r="BN390" s="238"/>
      <c r="BO390" s="238"/>
      <c r="BP390" s="238"/>
      <c r="BQ390" s="239">
        <f t="shared" si="299"/>
        <v>0</v>
      </c>
      <c r="BR390" s="240"/>
      <c r="BS390" s="238"/>
      <c r="BT390" s="238"/>
      <c r="BU390" s="238"/>
      <c r="BV390" s="238"/>
      <c r="BW390" s="238"/>
      <c r="BX390" s="238"/>
      <c r="BY390" s="238"/>
      <c r="BZ390" s="238"/>
      <c r="CA390" s="238"/>
      <c r="CB390" s="238"/>
      <c r="CC390" s="239">
        <f t="shared" si="300"/>
        <v>0</v>
      </c>
      <c r="CD390" s="41" t="s">
        <v>54</v>
      </c>
    </row>
    <row r="391" spans="1:82" ht="15">
      <c r="A391" s="158"/>
      <c r="B391" s="75" t="s">
        <v>743</v>
      </c>
      <c r="C391" s="131" t="s">
        <v>744</v>
      </c>
      <c r="D391" s="132" t="s">
        <v>243</v>
      </c>
      <c r="E391" s="266">
        <v>2</v>
      </c>
      <c r="F391" s="289"/>
      <c r="G391" s="76">
        <f t="shared" si="294"/>
        <v>0</v>
      </c>
      <c r="H391" s="237"/>
      <c r="I391" s="239"/>
      <c r="J391" s="237"/>
      <c r="K391" s="238"/>
      <c r="L391" s="238"/>
      <c r="M391" s="238"/>
      <c r="N391" s="238"/>
      <c r="O391" s="238"/>
      <c r="P391" s="238"/>
      <c r="Q391" s="238"/>
      <c r="R391" s="238"/>
      <c r="S391" s="238"/>
      <c r="T391" s="238"/>
      <c r="U391" s="239">
        <f t="shared" si="295"/>
        <v>0</v>
      </c>
      <c r="V391" s="237"/>
      <c r="W391" s="238"/>
      <c r="X391" s="238"/>
      <c r="Y391" s="238"/>
      <c r="Z391" s="238"/>
      <c r="AA391" s="238"/>
      <c r="AB391" s="238"/>
      <c r="AC391" s="238"/>
      <c r="AD391" s="238"/>
      <c r="AE391" s="238"/>
      <c r="AF391" s="238"/>
      <c r="AG391" s="239">
        <f t="shared" si="296"/>
        <v>0</v>
      </c>
      <c r="AH391" s="240"/>
      <c r="AI391" s="238"/>
      <c r="AJ391" s="238"/>
      <c r="AK391" s="238"/>
      <c r="AL391" s="238"/>
      <c r="AM391" s="238"/>
      <c r="AN391" s="238"/>
      <c r="AO391" s="238"/>
      <c r="AP391" s="238"/>
      <c r="AQ391" s="238"/>
      <c r="AR391" s="238"/>
      <c r="AS391" s="239">
        <f t="shared" si="297"/>
        <v>0</v>
      </c>
      <c r="AT391" s="240"/>
      <c r="AU391" s="238"/>
      <c r="AV391" s="238"/>
      <c r="AW391" s="238"/>
      <c r="AX391" s="238"/>
      <c r="AY391" s="238"/>
      <c r="AZ391" s="238"/>
      <c r="BA391" s="238"/>
      <c r="BB391" s="238"/>
      <c r="BC391" s="238"/>
      <c r="BD391" s="238"/>
      <c r="BE391" s="239">
        <f t="shared" si="298"/>
        <v>0</v>
      </c>
      <c r="BF391" s="240"/>
      <c r="BG391" s="238"/>
      <c r="BH391" s="238"/>
      <c r="BI391" s="238"/>
      <c r="BJ391" s="238"/>
      <c r="BK391" s="238"/>
      <c r="BL391" s="238"/>
      <c r="BM391" s="238"/>
      <c r="BN391" s="238"/>
      <c r="BO391" s="238"/>
      <c r="BP391" s="238"/>
      <c r="BQ391" s="239">
        <f t="shared" si="299"/>
        <v>0</v>
      </c>
      <c r="BR391" s="240"/>
      <c r="BS391" s="238"/>
      <c r="BT391" s="238"/>
      <c r="BU391" s="238"/>
      <c r="BV391" s="238"/>
      <c r="BW391" s="238"/>
      <c r="BX391" s="238"/>
      <c r="BY391" s="238"/>
      <c r="BZ391" s="238"/>
      <c r="CA391" s="238"/>
      <c r="CB391" s="238"/>
      <c r="CC391" s="239">
        <f t="shared" si="300"/>
        <v>0</v>
      </c>
      <c r="CD391" s="41" t="s">
        <v>54</v>
      </c>
    </row>
    <row r="392" spans="1:82" ht="15">
      <c r="A392" s="45"/>
      <c r="B392" s="75" t="s">
        <v>745</v>
      </c>
      <c r="C392" s="131" t="s">
        <v>746</v>
      </c>
      <c r="D392" s="132" t="s">
        <v>243</v>
      </c>
      <c r="E392" s="266">
        <v>2</v>
      </c>
      <c r="F392" s="289"/>
      <c r="G392" s="76">
        <f t="shared" si="294"/>
        <v>0</v>
      </c>
      <c r="H392" s="237"/>
      <c r="I392" s="239"/>
      <c r="J392" s="237"/>
      <c r="K392" s="238"/>
      <c r="L392" s="238"/>
      <c r="M392" s="238"/>
      <c r="N392" s="238"/>
      <c r="O392" s="238"/>
      <c r="P392" s="238"/>
      <c r="Q392" s="238"/>
      <c r="R392" s="238"/>
      <c r="S392" s="238"/>
      <c r="T392" s="238"/>
      <c r="U392" s="239">
        <f t="shared" si="295"/>
        <v>0</v>
      </c>
      <c r="V392" s="237"/>
      <c r="W392" s="238"/>
      <c r="X392" s="238"/>
      <c r="Y392" s="238"/>
      <c r="Z392" s="238"/>
      <c r="AA392" s="238"/>
      <c r="AB392" s="238"/>
      <c r="AC392" s="238"/>
      <c r="AD392" s="238"/>
      <c r="AE392" s="238"/>
      <c r="AF392" s="238"/>
      <c r="AG392" s="239">
        <f t="shared" si="296"/>
        <v>0</v>
      </c>
      <c r="AH392" s="240"/>
      <c r="AI392" s="238"/>
      <c r="AJ392" s="238"/>
      <c r="AK392" s="238"/>
      <c r="AL392" s="238"/>
      <c r="AM392" s="238"/>
      <c r="AN392" s="238"/>
      <c r="AO392" s="238"/>
      <c r="AP392" s="238"/>
      <c r="AQ392" s="238"/>
      <c r="AR392" s="238"/>
      <c r="AS392" s="239">
        <f t="shared" si="297"/>
        <v>0</v>
      </c>
      <c r="AT392" s="240"/>
      <c r="AU392" s="238"/>
      <c r="AV392" s="238"/>
      <c r="AW392" s="238"/>
      <c r="AX392" s="238"/>
      <c r="AY392" s="238"/>
      <c r="AZ392" s="238"/>
      <c r="BA392" s="238"/>
      <c r="BB392" s="238"/>
      <c r="BC392" s="238"/>
      <c r="BD392" s="238"/>
      <c r="BE392" s="239">
        <f t="shared" si="298"/>
        <v>0</v>
      </c>
      <c r="BF392" s="240"/>
      <c r="BG392" s="238"/>
      <c r="BH392" s="238"/>
      <c r="BI392" s="238"/>
      <c r="BJ392" s="238"/>
      <c r="BK392" s="238"/>
      <c r="BL392" s="238"/>
      <c r="BM392" s="238"/>
      <c r="BN392" s="238"/>
      <c r="BO392" s="238"/>
      <c r="BP392" s="238"/>
      <c r="BQ392" s="239">
        <f t="shared" si="299"/>
        <v>0</v>
      </c>
      <c r="BR392" s="240"/>
      <c r="BS392" s="238"/>
      <c r="BT392" s="238"/>
      <c r="BU392" s="238"/>
      <c r="BV392" s="238"/>
      <c r="BW392" s="238"/>
      <c r="BX392" s="238"/>
      <c r="BY392" s="238"/>
      <c r="BZ392" s="238"/>
      <c r="CA392" s="238"/>
      <c r="CB392" s="238"/>
      <c r="CC392" s="239">
        <f t="shared" si="300"/>
        <v>0</v>
      </c>
      <c r="CD392" s="41" t="s">
        <v>54</v>
      </c>
    </row>
    <row r="393" spans="1:82" ht="15">
      <c r="A393" s="158"/>
      <c r="B393" s="75" t="s">
        <v>747</v>
      </c>
      <c r="C393" s="131" t="s">
        <v>748</v>
      </c>
      <c r="D393" s="132" t="s">
        <v>243</v>
      </c>
      <c r="E393" s="266">
        <v>2</v>
      </c>
      <c r="F393" s="289"/>
      <c r="G393" s="76">
        <f t="shared" si="294"/>
        <v>0</v>
      </c>
      <c r="H393" s="237"/>
      <c r="I393" s="239"/>
      <c r="J393" s="237"/>
      <c r="K393" s="238"/>
      <c r="L393" s="238"/>
      <c r="M393" s="238"/>
      <c r="N393" s="238"/>
      <c r="O393" s="238"/>
      <c r="P393" s="238"/>
      <c r="Q393" s="238"/>
      <c r="R393" s="238"/>
      <c r="S393" s="238"/>
      <c r="T393" s="238"/>
      <c r="U393" s="239">
        <f t="shared" si="295"/>
        <v>0</v>
      </c>
      <c r="V393" s="237"/>
      <c r="W393" s="238"/>
      <c r="X393" s="238"/>
      <c r="Y393" s="238"/>
      <c r="Z393" s="238"/>
      <c r="AA393" s="238"/>
      <c r="AB393" s="238"/>
      <c r="AC393" s="238"/>
      <c r="AD393" s="238"/>
      <c r="AE393" s="238"/>
      <c r="AF393" s="238"/>
      <c r="AG393" s="239">
        <f t="shared" si="296"/>
        <v>0</v>
      </c>
      <c r="AH393" s="240"/>
      <c r="AI393" s="238"/>
      <c r="AJ393" s="238"/>
      <c r="AK393" s="238"/>
      <c r="AL393" s="238"/>
      <c r="AM393" s="238"/>
      <c r="AN393" s="238"/>
      <c r="AO393" s="238"/>
      <c r="AP393" s="238"/>
      <c r="AQ393" s="238"/>
      <c r="AR393" s="238"/>
      <c r="AS393" s="239">
        <f t="shared" si="297"/>
        <v>0</v>
      </c>
      <c r="AT393" s="240"/>
      <c r="AU393" s="238"/>
      <c r="AV393" s="238"/>
      <c r="AW393" s="238"/>
      <c r="AX393" s="238"/>
      <c r="AY393" s="238"/>
      <c r="AZ393" s="238"/>
      <c r="BA393" s="238"/>
      <c r="BB393" s="238"/>
      <c r="BC393" s="238"/>
      <c r="BD393" s="238"/>
      <c r="BE393" s="239">
        <f t="shared" si="298"/>
        <v>0</v>
      </c>
      <c r="BF393" s="240"/>
      <c r="BG393" s="238"/>
      <c r="BH393" s="238"/>
      <c r="BI393" s="238"/>
      <c r="BJ393" s="238"/>
      <c r="BK393" s="238"/>
      <c r="BL393" s="238"/>
      <c r="BM393" s="238"/>
      <c r="BN393" s="238"/>
      <c r="BO393" s="238"/>
      <c r="BP393" s="238"/>
      <c r="BQ393" s="239">
        <f t="shared" si="299"/>
        <v>0</v>
      </c>
      <c r="BR393" s="240"/>
      <c r="BS393" s="238"/>
      <c r="BT393" s="238"/>
      <c r="BU393" s="238"/>
      <c r="BV393" s="238"/>
      <c r="BW393" s="238"/>
      <c r="BX393" s="238"/>
      <c r="BY393" s="238"/>
      <c r="BZ393" s="238"/>
      <c r="CA393" s="238"/>
      <c r="CB393" s="238"/>
      <c r="CC393" s="239">
        <f t="shared" si="300"/>
        <v>0</v>
      </c>
      <c r="CD393" s="41" t="s">
        <v>54</v>
      </c>
    </row>
    <row r="394" spans="1:82" ht="15">
      <c r="A394" s="45"/>
      <c r="B394" s="103" t="s">
        <v>749</v>
      </c>
      <c r="C394" s="286" t="s">
        <v>750</v>
      </c>
      <c r="D394" s="132"/>
      <c r="E394" s="266"/>
      <c r="F394" s="231"/>
      <c r="G394" s="76"/>
      <c r="H394" s="237"/>
      <c r="I394" s="239"/>
      <c r="J394" s="237"/>
      <c r="K394" s="238"/>
      <c r="L394" s="238"/>
      <c r="M394" s="238"/>
      <c r="N394" s="238"/>
      <c r="O394" s="238"/>
      <c r="P394" s="238"/>
      <c r="Q394" s="238"/>
      <c r="R394" s="238"/>
      <c r="S394" s="238"/>
      <c r="T394" s="238"/>
      <c r="U394" s="239"/>
      <c r="V394" s="237"/>
      <c r="W394" s="238"/>
      <c r="X394" s="238"/>
      <c r="Y394" s="238"/>
      <c r="Z394" s="238"/>
      <c r="AA394" s="238"/>
      <c r="AB394" s="238"/>
      <c r="AC394" s="238"/>
      <c r="AD394" s="238"/>
      <c r="AE394" s="238"/>
      <c r="AF394" s="238"/>
      <c r="AG394" s="239"/>
      <c r="AH394" s="240"/>
      <c r="AI394" s="238"/>
      <c r="AJ394" s="238"/>
      <c r="AK394" s="238"/>
      <c r="AL394" s="238"/>
      <c r="AM394" s="238"/>
      <c r="AN394" s="238"/>
      <c r="AO394" s="238"/>
      <c r="AP394" s="238"/>
      <c r="AQ394" s="238"/>
      <c r="AR394" s="238"/>
      <c r="AS394" s="239"/>
      <c r="AT394" s="240"/>
      <c r="AU394" s="238"/>
      <c r="AV394" s="238"/>
      <c r="AW394" s="238"/>
      <c r="AX394" s="238"/>
      <c r="AY394" s="238"/>
      <c r="AZ394" s="238"/>
      <c r="BA394" s="238"/>
      <c r="BB394" s="238"/>
      <c r="BC394" s="238"/>
      <c r="BD394" s="238"/>
      <c r="BE394" s="239"/>
      <c r="BF394" s="240"/>
      <c r="BG394" s="238"/>
      <c r="BH394" s="238"/>
      <c r="BI394" s="238"/>
      <c r="BJ394" s="238"/>
      <c r="BK394" s="238"/>
      <c r="BL394" s="238"/>
      <c r="BM394" s="238"/>
      <c r="BN394" s="238"/>
      <c r="BO394" s="238"/>
      <c r="BP394" s="238"/>
      <c r="BQ394" s="239"/>
      <c r="BR394" s="240"/>
      <c r="BS394" s="238"/>
      <c r="BT394" s="238"/>
      <c r="BU394" s="238"/>
      <c r="BV394" s="238"/>
      <c r="BW394" s="238"/>
      <c r="BX394" s="238"/>
      <c r="BY394" s="238"/>
      <c r="BZ394" s="238"/>
      <c r="CA394" s="238"/>
      <c r="CB394" s="238"/>
      <c r="CC394" s="239"/>
      <c r="CD394" s="41"/>
    </row>
    <row r="395" spans="1:82" ht="15">
      <c r="A395" s="158"/>
      <c r="B395" s="75" t="s">
        <v>751</v>
      </c>
      <c r="C395" s="131" t="s">
        <v>752</v>
      </c>
      <c r="D395" s="132" t="s">
        <v>243</v>
      </c>
      <c r="E395" s="266">
        <v>1</v>
      </c>
      <c r="F395" s="289"/>
      <c r="G395" s="76">
        <f t="shared" si="294"/>
        <v>0</v>
      </c>
      <c r="H395" s="237"/>
      <c r="I395" s="239"/>
      <c r="J395" s="237"/>
      <c r="K395" s="238"/>
      <c r="L395" s="238"/>
      <c r="M395" s="238"/>
      <c r="N395" s="238"/>
      <c r="O395" s="238"/>
      <c r="P395" s="238"/>
      <c r="Q395" s="238"/>
      <c r="R395" s="238"/>
      <c r="S395" s="238"/>
      <c r="T395" s="238"/>
      <c r="U395" s="239">
        <f t="shared" si="295"/>
        <v>0</v>
      </c>
      <c r="V395" s="237"/>
      <c r="W395" s="238"/>
      <c r="X395" s="238"/>
      <c r="Y395" s="238"/>
      <c r="Z395" s="238"/>
      <c r="AA395" s="238"/>
      <c r="AB395" s="238"/>
      <c r="AC395" s="238"/>
      <c r="AD395" s="238"/>
      <c r="AE395" s="238"/>
      <c r="AF395" s="238"/>
      <c r="AG395" s="239">
        <f t="shared" si="296"/>
        <v>0</v>
      </c>
      <c r="AH395" s="240"/>
      <c r="AI395" s="238"/>
      <c r="AJ395" s="238"/>
      <c r="AK395" s="238"/>
      <c r="AL395" s="238"/>
      <c r="AM395" s="238"/>
      <c r="AN395" s="238"/>
      <c r="AO395" s="238"/>
      <c r="AP395" s="238"/>
      <c r="AQ395" s="238"/>
      <c r="AR395" s="238"/>
      <c r="AS395" s="239">
        <f t="shared" si="297"/>
        <v>0</v>
      </c>
      <c r="AT395" s="240"/>
      <c r="AU395" s="238"/>
      <c r="AV395" s="238"/>
      <c r="AW395" s="238"/>
      <c r="AX395" s="238"/>
      <c r="AY395" s="238"/>
      <c r="AZ395" s="238"/>
      <c r="BA395" s="238"/>
      <c r="BB395" s="238"/>
      <c r="BC395" s="238"/>
      <c r="BD395" s="238"/>
      <c r="BE395" s="239">
        <f t="shared" si="298"/>
        <v>0</v>
      </c>
      <c r="BF395" s="240"/>
      <c r="BG395" s="238"/>
      <c r="BH395" s="238"/>
      <c r="BI395" s="238"/>
      <c r="BJ395" s="238"/>
      <c r="BK395" s="238"/>
      <c r="BL395" s="238"/>
      <c r="BM395" s="238"/>
      <c r="BN395" s="238"/>
      <c r="BO395" s="238"/>
      <c r="BP395" s="238"/>
      <c r="BQ395" s="239">
        <f t="shared" si="299"/>
        <v>0</v>
      </c>
      <c r="BR395" s="240"/>
      <c r="BS395" s="238"/>
      <c r="BT395" s="238"/>
      <c r="BU395" s="238"/>
      <c r="BV395" s="238"/>
      <c r="BW395" s="238"/>
      <c r="BX395" s="238"/>
      <c r="BY395" s="238"/>
      <c r="BZ395" s="238"/>
      <c r="CA395" s="238"/>
      <c r="CB395" s="238"/>
      <c r="CC395" s="239">
        <f t="shared" si="300"/>
        <v>0</v>
      </c>
      <c r="CD395" s="41" t="s">
        <v>54</v>
      </c>
    </row>
    <row r="396" spans="1:82" ht="15">
      <c r="A396" s="45"/>
      <c r="B396" s="75" t="s">
        <v>753</v>
      </c>
      <c r="C396" s="131" t="s">
        <v>754</v>
      </c>
      <c r="D396" s="132" t="s">
        <v>243</v>
      </c>
      <c r="E396" s="266">
        <v>1</v>
      </c>
      <c r="F396" s="289"/>
      <c r="G396" s="76">
        <f t="shared" si="294"/>
        <v>0</v>
      </c>
      <c r="H396" s="237"/>
      <c r="I396" s="239"/>
      <c r="J396" s="237"/>
      <c r="K396" s="238"/>
      <c r="L396" s="238"/>
      <c r="M396" s="238"/>
      <c r="N396" s="238"/>
      <c r="O396" s="238"/>
      <c r="P396" s="238"/>
      <c r="Q396" s="238"/>
      <c r="R396" s="238"/>
      <c r="S396" s="238"/>
      <c r="T396" s="238"/>
      <c r="U396" s="239">
        <f t="shared" si="295"/>
        <v>0</v>
      </c>
      <c r="V396" s="237"/>
      <c r="W396" s="238"/>
      <c r="X396" s="238"/>
      <c r="Y396" s="238"/>
      <c r="Z396" s="238"/>
      <c r="AA396" s="238"/>
      <c r="AB396" s="238"/>
      <c r="AC396" s="238"/>
      <c r="AD396" s="238"/>
      <c r="AE396" s="238"/>
      <c r="AF396" s="238"/>
      <c r="AG396" s="239">
        <f t="shared" si="296"/>
        <v>0</v>
      </c>
      <c r="AH396" s="240"/>
      <c r="AI396" s="238"/>
      <c r="AJ396" s="238"/>
      <c r="AK396" s="238"/>
      <c r="AL396" s="238"/>
      <c r="AM396" s="238"/>
      <c r="AN396" s="238"/>
      <c r="AO396" s="238"/>
      <c r="AP396" s="238"/>
      <c r="AQ396" s="238"/>
      <c r="AR396" s="238"/>
      <c r="AS396" s="239">
        <f t="shared" si="297"/>
        <v>0</v>
      </c>
      <c r="AT396" s="240"/>
      <c r="AU396" s="238"/>
      <c r="AV396" s="238"/>
      <c r="AW396" s="238"/>
      <c r="AX396" s="238"/>
      <c r="AY396" s="238"/>
      <c r="AZ396" s="238"/>
      <c r="BA396" s="238"/>
      <c r="BB396" s="238"/>
      <c r="BC396" s="238"/>
      <c r="BD396" s="238"/>
      <c r="BE396" s="239">
        <f t="shared" si="298"/>
        <v>0</v>
      </c>
      <c r="BF396" s="240"/>
      <c r="BG396" s="238"/>
      <c r="BH396" s="238"/>
      <c r="BI396" s="238"/>
      <c r="BJ396" s="238"/>
      <c r="BK396" s="238"/>
      <c r="BL396" s="238"/>
      <c r="BM396" s="238"/>
      <c r="BN396" s="238"/>
      <c r="BO396" s="238"/>
      <c r="BP396" s="238"/>
      <c r="BQ396" s="239">
        <f t="shared" si="299"/>
        <v>0</v>
      </c>
      <c r="BR396" s="240"/>
      <c r="BS396" s="238"/>
      <c r="BT396" s="238"/>
      <c r="BU396" s="238"/>
      <c r="BV396" s="238"/>
      <c r="BW396" s="238"/>
      <c r="BX396" s="238"/>
      <c r="BY396" s="238"/>
      <c r="BZ396" s="238"/>
      <c r="CA396" s="238"/>
      <c r="CB396" s="238"/>
      <c r="CC396" s="239">
        <f t="shared" si="300"/>
        <v>0</v>
      </c>
      <c r="CD396" s="41" t="s">
        <v>54</v>
      </c>
    </row>
    <row r="397" spans="1:82" ht="15">
      <c r="A397" s="158"/>
      <c r="B397" s="75" t="s">
        <v>755</v>
      </c>
      <c r="C397" s="131" t="s">
        <v>756</v>
      </c>
      <c r="D397" s="132" t="s">
        <v>243</v>
      </c>
      <c r="E397" s="266">
        <v>1</v>
      </c>
      <c r="F397" s="289"/>
      <c r="G397" s="76">
        <f t="shared" si="294"/>
        <v>0</v>
      </c>
      <c r="H397" s="237"/>
      <c r="I397" s="239"/>
      <c r="J397" s="237"/>
      <c r="K397" s="238"/>
      <c r="L397" s="238"/>
      <c r="M397" s="238"/>
      <c r="N397" s="238"/>
      <c r="O397" s="238"/>
      <c r="P397" s="238"/>
      <c r="Q397" s="238"/>
      <c r="R397" s="238"/>
      <c r="S397" s="238"/>
      <c r="T397" s="238"/>
      <c r="U397" s="239">
        <f t="shared" si="295"/>
        <v>0</v>
      </c>
      <c r="V397" s="237"/>
      <c r="W397" s="238"/>
      <c r="X397" s="238"/>
      <c r="Y397" s="238"/>
      <c r="Z397" s="238"/>
      <c r="AA397" s="238"/>
      <c r="AB397" s="238"/>
      <c r="AC397" s="238"/>
      <c r="AD397" s="238"/>
      <c r="AE397" s="238"/>
      <c r="AF397" s="238"/>
      <c r="AG397" s="239">
        <f t="shared" si="296"/>
        <v>0</v>
      </c>
      <c r="AH397" s="240"/>
      <c r="AI397" s="238"/>
      <c r="AJ397" s="238"/>
      <c r="AK397" s="238"/>
      <c r="AL397" s="238"/>
      <c r="AM397" s="238"/>
      <c r="AN397" s="238"/>
      <c r="AO397" s="238"/>
      <c r="AP397" s="238"/>
      <c r="AQ397" s="238"/>
      <c r="AR397" s="238"/>
      <c r="AS397" s="239">
        <f t="shared" si="297"/>
        <v>0</v>
      </c>
      <c r="AT397" s="240"/>
      <c r="AU397" s="238"/>
      <c r="AV397" s="238"/>
      <c r="AW397" s="238"/>
      <c r="AX397" s="238"/>
      <c r="AY397" s="238"/>
      <c r="AZ397" s="238"/>
      <c r="BA397" s="238"/>
      <c r="BB397" s="238"/>
      <c r="BC397" s="238"/>
      <c r="BD397" s="238"/>
      <c r="BE397" s="239">
        <f t="shared" si="298"/>
        <v>0</v>
      </c>
      <c r="BF397" s="240"/>
      <c r="BG397" s="238"/>
      <c r="BH397" s="238"/>
      <c r="BI397" s="238"/>
      <c r="BJ397" s="238"/>
      <c r="BK397" s="238"/>
      <c r="BL397" s="238"/>
      <c r="BM397" s="238"/>
      <c r="BN397" s="238"/>
      <c r="BO397" s="238"/>
      <c r="BP397" s="238"/>
      <c r="BQ397" s="239">
        <f t="shared" si="299"/>
        <v>0</v>
      </c>
      <c r="BR397" s="240"/>
      <c r="BS397" s="238"/>
      <c r="BT397" s="238"/>
      <c r="BU397" s="238"/>
      <c r="BV397" s="238"/>
      <c r="BW397" s="238"/>
      <c r="BX397" s="238"/>
      <c r="BY397" s="238"/>
      <c r="BZ397" s="238"/>
      <c r="CA397" s="238"/>
      <c r="CB397" s="238"/>
      <c r="CC397" s="239">
        <f t="shared" si="300"/>
        <v>0</v>
      </c>
      <c r="CD397" s="41" t="s">
        <v>54</v>
      </c>
    </row>
    <row r="398" spans="1:82" ht="15">
      <c r="A398" s="45"/>
      <c r="B398" s="75" t="s">
        <v>757</v>
      </c>
      <c r="C398" s="131" t="s">
        <v>758</v>
      </c>
      <c r="D398" s="132" t="s">
        <v>243</v>
      </c>
      <c r="E398" s="266">
        <v>1</v>
      </c>
      <c r="F398" s="289"/>
      <c r="G398" s="76">
        <f t="shared" si="294"/>
        <v>0</v>
      </c>
      <c r="H398" s="237"/>
      <c r="I398" s="239"/>
      <c r="J398" s="237"/>
      <c r="K398" s="238"/>
      <c r="L398" s="238"/>
      <c r="M398" s="238"/>
      <c r="N398" s="238"/>
      <c r="O398" s="238"/>
      <c r="P398" s="238"/>
      <c r="Q398" s="238"/>
      <c r="R398" s="238"/>
      <c r="S398" s="238"/>
      <c r="T398" s="238"/>
      <c r="U398" s="239">
        <f t="shared" si="295"/>
        <v>0</v>
      </c>
      <c r="V398" s="237"/>
      <c r="W398" s="238"/>
      <c r="X398" s="238"/>
      <c r="Y398" s="238"/>
      <c r="Z398" s="238"/>
      <c r="AA398" s="238"/>
      <c r="AB398" s="238"/>
      <c r="AC398" s="238"/>
      <c r="AD398" s="238"/>
      <c r="AE398" s="238"/>
      <c r="AF398" s="238"/>
      <c r="AG398" s="239">
        <f t="shared" si="296"/>
        <v>0</v>
      </c>
      <c r="AH398" s="240"/>
      <c r="AI398" s="238"/>
      <c r="AJ398" s="238"/>
      <c r="AK398" s="238"/>
      <c r="AL398" s="238"/>
      <c r="AM398" s="238"/>
      <c r="AN398" s="238"/>
      <c r="AO398" s="238"/>
      <c r="AP398" s="238"/>
      <c r="AQ398" s="238"/>
      <c r="AR398" s="238"/>
      <c r="AS398" s="239">
        <f t="shared" si="297"/>
        <v>0</v>
      </c>
      <c r="AT398" s="240"/>
      <c r="AU398" s="238"/>
      <c r="AV398" s="238"/>
      <c r="AW398" s="238"/>
      <c r="AX398" s="238"/>
      <c r="AY398" s="238"/>
      <c r="AZ398" s="238"/>
      <c r="BA398" s="238"/>
      <c r="BB398" s="238"/>
      <c r="BC398" s="238"/>
      <c r="BD398" s="238"/>
      <c r="BE398" s="239">
        <f t="shared" si="298"/>
        <v>0</v>
      </c>
      <c r="BF398" s="240"/>
      <c r="BG398" s="238"/>
      <c r="BH398" s="238"/>
      <c r="BI398" s="238"/>
      <c r="BJ398" s="238"/>
      <c r="BK398" s="238"/>
      <c r="BL398" s="238"/>
      <c r="BM398" s="238"/>
      <c r="BN398" s="238"/>
      <c r="BO398" s="238"/>
      <c r="BP398" s="238"/>
      <c r="BQ398" s="239">
        <f t="shared" si="299"/>
        <v>0</v>
      </c>
      <c r="BR398" s="240"/>
      <c r="BS398" s="238"/>
      <c r="BT398" s="238"/>
      <c r="BU398" s="238"/>
      <c r="BV398" s="238"/>
      <c r="BW398" s="238"/>
      <c r="BX398" s="238"/>
      <c r="BY398" s="238"/>
      <c r="BZ398" s="238"/>
      <c r="CA398" s="238"/>
      <c r="CB398" s="238"/>
      <c r="CC398" s="239">
        <f t="shared" si="300"/>
        <v>0</v>
      </c>
      <c r="CD398" s="41" t="s">
        <v>54</v>
      </c>
    </row>
    <row r="399" spans="1:82" ht="15">
      <c r="A399" s="158"/>
      <c r="B399" s="25" t="s">
        <v>759</v>
      </c>
      <c r="C399" s="28" t="s">
        <v>760</v>
      </c>
      <c r="D399" s="132" t="s">
        <v>243</v>
      </c>
      <c r="E399" s="266">
        <v>1</v>
      </c>
      <c r="F399" s="289"/>
      <c r="G399" s="76">
        <f t="shared" si="294"/>
        <v>0</v>
      </c>
      <c r="H399" s="237"/>
      <c r="I399" s="239"/>
      <c r="J399" s="237"/>
      <c r="K399" s="238"/>
      <c r="L399" s="238"/>
      <c r="M399" s="238"/>
      <c r="N399" s="238"/>
      <c r="O399" s="238"/>
      <c r="P399" s="238"/>
      <c r="Q399" s="238"/>
      <c r="R399" s="238"/>
      <c r="S399" s="238"/>
      <c r="T399" s="238"/>
      <c r="U399" s="239">
        <f t="shared" si="295"/>
        <v>0</v>
      </c>
      <c r="V399" s="237"/>
      <c r="W399" s="238"/>
      <c r="X399" s="238"/>
      <c r="Y399" s="238"/>
      <c r="Z399" s="238"/>
      <c r="AA399" s="238"/>
      <c r="AB399" s="238"/>
      <c r="AC399" s="238"/>
      <c r="AD399" s="238"/>
      <c r="AE399" s="238"/>
      <c r="AF399" s="238"/>
      <c r="AG399" s="239">
        <f t="shared" si="296"/>
        <v>0</v>
      </c>
      <c r="AH399" s="240"/>
      <c r="AI399" s="238"/>
      <c r="AJ399" s="238"/>
      <c r="AK399" s="238"/>
      <c r="AL399" s="238"/>
      <c r="AM399" s="238"/>
      <c r="AN399" s="238"/>
      <c r="AO399" s="238"/>
      <c r="AP399" s="238"/>
      <c r="AQ399" s="238"/>
      <c r="AR399" s="238"/>
      <c r="AS399" s="239">
        <f t="shared" si="297"/>
        <v>0</v>
      </c>
      <c r="AT399" s="240"/>
      <c r="AU399" s="238"/>
      <c r="AV399" s="238"/>
      <c r="AW399" s="238"/>
      <c r="AX399" s="238"/>
      <c r="AY399" s="238"/>
      <c r="AZ399" s="238"/>
      <c r="BA399" s="238"/>
      <c r="BB399" s="238"/>
      <c r="BC399" s="238"/>
      <c r="BD399" s="238"/>
      <c r="BE399" s="239">
        <f t="shared" si="298"/>
        <v>0</v>
      </c>
      <c r="BF399" s="240"/>
      <c r="BG399" s="238"/>
      <c r="BH399" s="238"/>
      <c r="BI399" s="238"/>
      <c r="BJ399" s="238"/>
      <c r="BK399" s="238"/>
      <c r="BL399" s="238"/>
      <c r="BM399" s="238"/>
      <c r="BN399" s="238"/>
      <c r="BO399" s="238"/>
      <c r="BP399" s="238"/>
      <c r="BQ399" s="239">
        <f t="shared" si="299"/>
        <v>0</v>
      </c>
      <c r="BR399" s="240"/>
      <c r="BS399" s="238"/>
      <c r="BT399" s="238"/>
      <c r="BU399" s="238"/>
      <c r="BV399" s="238"/>
      <c r="BW399" s="238"/>
      <c r="BX399" s="238"/>
      <c r="BY399" s="238"/>
      <c r="BZ399" s="238"/>
      <c r="CA399" s="238"/>
      <c r="CB399" s="238"/>
      <c r="CC399" s="239">
        <f t="shared" si="300"/>
        <v>0</v>
      </c>
      <c r="CD399" s="41" t="s">
        <v>54</v>
      </c>
    </row>
    <row r="400" spans="1:82" ht="15">
      <c r="A400" s="45"/>
      <c r="B400" s="103" t="s">
        <v>761</v>
      </c>
      <c r="C400" s="286" t="s">
        <v>762</v>
      </c>
      <c r="D400" s="132"/>
      <c r="E400" s="266"/>
      <c r="F400" s="231"/>
      <c r="G400" s="76"/>
      <c r="H400" s="237"/>
      <c r="I400" s="239"/>
      <c r="J400" s="237"/>
      <c r="K400" s="238"/>
      <c r="L400" s="238"/>
      <c r="M400" s="238"/>
      <c r="N400" s="238"/>
      <c r="O400" s="238"/>
      <c r="P400" s="238"/>
      <c r="Q400" s="238"/>
      <c r="R400" s="238"/>
      <c r="S400" s="238"/>
      <c r="T400" s="238"/>
      <c r="U400" s="239"/>
      <c r="V400" s="237"/>
      <c r="W400" s="238"/>
      <c r="X400" s="238"/>
      <c r="Y400" s="238"/>
      <c r="Z400" s="238"/>
      <c r="AA400" s="238"/>
      <c r="AB400" s="238"/>
      <c r="AC400" s="238"/>
      <c r="AD400" s="238"/>
      <c r="AE400" s="238"/>
      <c r="AF400" s="238"/>
      <c r="AG400" s="239"/>
      <c r="AH400" s="240"/>
      <c r="AI400" s="238"/>
      <c r="AJ400" s="238"/>
      <c r="AK400" s="238"/>
      <c r="AL400" s="238"/>
      <c r="AM400" s="238"/>
      <c r="AN400" s="238"/>
      <c r="AO400" s="238"/>
      <c r="AP400" s="238"/>
      <c r="AQ400" s="238"/>
      <c r="AR400" s="238"/>
      <c r="AS400" s="239"/>
      <c r="AT400" s="240"/>
      <c r="AU400" s="238"/>
      <c r="AV400" s="238"/>
      <c r="AW400" s="238"/>
      <c r="AX400" s="238"/>
      <c r="AY400" s="238"/>
      <c r="AZ400" s="238"/>
      <c r="BA400" s="238"/>
      <c r="BB400" s="238"/>
      <c r="BC400" s="238"/>
      <c r="BD400" s="238"/>
      <c r="BE400" s="239"/>
      <c r="BF400" s="240"/>
      <c r="BG400" s="238"/>
      <c r="BH400" s="238"/>
      <c r="BI400" s="238"/>
      <c r="BJ400" s="238"/>
      <c r="BK400" s="238"/>
      <c r="BL400" s="238"/>
      <c r="BM400" s="238"/>
      <c r="BN400" s="238"/>
      <c r="BO400" s="238"/>
      <c r="BP400" s="238"/>
      <c r="BQ400" s="239"/>
      <c r="BR400" s="240"/>
      <c r="BS400" s="238"/>
      <c r="BT400" s="238"/>
      <c r="BU400" s="238"/>
      <c r="BV400" s="238"/>
      <c r="BW400" s="238"/>
      <c r="BX400" s="238"/>
      <c r="BY400" s="238"/>
      <c r="BZ400" s="238"/>
      <c r="CA400" s="238"/>
      <c r="CB400" s="238"/>
      <c r="CC400" s="239"/>
      <c r="CD400" s="41" t="s">
        <v>54</v>
      </c>
    </row>
    <row r="401" spans="1:82" ht="15">
      <c r="A401" s="158"/>
      <c r="B401" s="25" t="s">
        <v>763</v>
      </c>
      <c r="C401" s="131" t="s">
        <v>764</v>
      </c>
      <c r="D401" s="132" t="s">
        <v>92</v>
      </c>
      <c r="E401" s="300">
        <v>1</v>
      </c>
      <c r="F401" s="223"/>
      <c r="G401" s="76">
        <f t="shared" si="294"/>
        <v>0</v>
      </c>
      <c r="H401" s="237"/>
      <c r="I401" s="239"/>
      <c r="J401" s="237"/>
      <c r="K401" s="238"/>
      <c r="L401" s="238"/>
      <c r="M401" s="238"/>
      <c r="N401" s="238"/>
      <c r="O401" s="238"/>
      <c r="P401" s="238"/>
      <c r="Q401" s="238"/>
      <c r="R401" s="238"/>
      <c r="S401" s="238"/>
      <c r="T401" s="238"/>
      <c r="U401" s="239">
        <f t="shared" ref="U401:U427" si="301">G401/6</f>
        <v>0</v>
      </c>
      <c r="V401" s="237"/>
      <c r="W401" s="238"/>
      <c r="X401" s="238"/>
      <c r="Y401" s="238"/>
      <c r="Z401" s="238"/>
      <c r="AA401" s="238"/>
      <c r="AB401" s="238"/>
      <c r="AC401" s="238"/>
      <c r="AD401" s="238"/>
      <c r="AE401" s="238"/>
      <c r="AF401" s="238"/>
      <c r="AG401" s="239">
        <f t="shared" si="296"/>
        <v>0</v>
      </c>
      <c r="AH401" s="240"/>
      <c r="AI401" s="238"/>
      <c r="AJ401" s="238"/>
      <c r="AK401" s="238"/>
      <c r="AL401" s="238"/>
      <c r="AM401" s="238"/>
      <c r="AN401" s="238"/>
      <c r="AO401" s="238"/>
      <c r="AP401" s="238"/>
      <c r="AQ401" s="238"/>
      <c r="AR401" s="238"/>
      <c r="AS401" s="239">
        <f t="shared" ref="AS401:AS427" si="302">G401/6</f>
        <v>0</v>
      </c>
      <c r="AT401" s="240"/>
      <c r="AU401" s="238"/>
      <c r="AV401" s="238"/>
      <c r="AW401" s="238"/>
      <c r="AX401" s="238"/>
      <c r="AY401" s="238"/>
      <c r="AZ401" s="238"/>
      <c r="BA401" s="238"/>
      <c r="BB401" s="238"/>
      <c r="BC401" s="238"/>
      <c r="BD401" s="238"/>
      <c r="BE401" s="239">
        <f t="shared" ref="BE401:BE427" si="303">G401/6</f>
        <v>0</v>
      </c>
      <c r="BF401" s="240"/>
      <c r="BG401" s="238"/>
      <c r="BH401" s="238"/>
      <c r="BI401" s="238"/>
      <c r="BJ401" s="238"/>
      <c r="BK401" s="238"/>
      <c r="BL401" s="238"/>
      <c r="BM401" s="238"/>
      <c r="BN401" s="238"/>
      <c r="BO401" s="238"/>
      <c r="BP401" s="238"/>
      <c r="BQ401" s="239">
        <f t="shared" si="299"/>
        <v>0</v>
      </c>
      <c r="BR401" s="240"/>
      <c r="BS401" s="238"/>
      <c r="BT401" s="238"/>
      <c r="BU401" s="238"/>
      <c r="BV401" s="238"/>
      <c r="BW401" s="238"/>
      <c r="BX401" s="238"/>
      <c r="BY401" s="238"/>
      <c r="BZ401" s="238"/>
      <c r="CA401" s="238"/>
      <c r="CB401" s="238"/>
      <c r="CC401" s="239">
        <f t="shared" ref="CC401:CC427" si="304">G401-SUM(H401:CB401)</f>
        <v>0</v>
      </c>
      <c r="CD401" s="41" t="s">
        <v>54</v>
      </c>
    </row>
    <row r="402" spans="1:82" ht="15">
      <c r="A402" s="158"/>
      <c r="B402" s="25" t="s">
        <v>765</v>
      </c>
      <c r="C402" s="131" t="s">
        <v>577</v>
      </c>
      <c r="D402" s="132" t="s">
        <v>92</v>
      </c>
      <c r="E402" s="300">
        <v>1</v>
      </c>
      <c r="F402" s="223"/>
      <c r="G402" s="76">
        <f t="shared" si="294"/>
        <v>0</v>
      </c>
      <c r="H402" s="237"/>
      <c r="I402" s="239"/>
      <c r="J402" s="237"/>
      <c r="K402" s="238"/>
      <c r="L402" s="238"/>
      <c r="M402" s="238"/>
      <c r="N402" s="238"/>
      <c r="O402" s="238"/>
      <c r="P402" s="238"/>
      <c r="Q402" s="238"/>
      <c r="R402" s="238"/>
      <c r="S402" s="238"/>
      <c r="T402" s="238"/>
      <c r="U402" s="239">
        <f t="shared" si="301"/>
        <v>0</v>
      </c>
      <c r="V402" s="237"/>
      <c r="W402" s="238"/>
      <c r="X402" s="238"/>
      <c r="Y402" s="238"/>
      <c r="Z402" s="238"/>
      <c r="AA402" s="238"/>
      <c r="AB402" s="238"/>
      <c r="AC402" s="238"/>
      <c r="AD402" s="238"/>
      <c r="AE402" s="238"/>
      <c r="AF402" s="238"/>
      <c r="AG402" s="239">
        <f t="shared" si="296"/>
        <v>0</v>
      </c>
      <c r="AH402" s="240"/>
      <c r="AI402" s="238"/>
      <c r="AJ402" s="238"/>
      <c r="AK402" s="238"/>
      <c r="AL402" s="238"/>
      <c r="AM402" s="238"/>
      <c r="AN402" s="238"/>
      <c r="AO402" s="238"/>
      <c r="AP402" s="238"/>
      <c r="AQ402" s="238"/>
      <c r="AR402" s="238"/>
      <c r="AS402" s="239">
        <f t="shared" si="302"/>
        <v>0</v>
      </c>
      <c r="AT402" s="240"/>
      <c r="AU402" s="238"/>
      <c r="AV402" s="238"/>
      <c r="AW402" s="238"/>
      <c r="AX402" s="238"/>
      <c r="AY402" s="238"/>
      <c r="AZ402" s="238"/>
      <c r="BA402" s="238"/>
      <c r="BB402" s="238"/>
      <c r="BC402" s="238"/>
      <c r="BD402" s="238"/>
      <c r="BE402" s="239">
        <f t="shared" si="303"/>
        <v>0</v>
      </c>
      <c r="BF402" s="240"/>
      <c r="BG402" s="238"/>
      <c r="BH402" s="238"/>
      <c r="BI402" s="238"/>
      <c r="BJ402" s="238"/>
      <c r="BK402" s="238"/>
      <c r="BL402" s="238"/>
      <c r="BM402" s="238"/>
      <c r="BN402" s="238"/>
      <c r="BO402" s="238"/>
      <c r="BP402" s="238"/>
      <c r="BQ402" s="239">
        <f t="shared" si="299"/>
        <v>0</v>
      </c>
      <c r="BR402" s="240"/>
      <c r="BS402" s="238"/>
      <c r="BT402" s="238"/>
      <c r="BU402" s="238"/>
      <c r="BV402" s="238"/>
      <c r="BW402" s="238"/>
      <c r="BX402" s="238"/>
      <c r="BY402" s="238"/>
      <c r="BZ402" s="238"/>
      <c r="CA402" s="238"/>
      <c r="CB402" s="238"/>
      <c r="CC402" s="239">
        <f t="shared" si="304"/>
        <v>0</v>
      </c>
      <c r="CD402" s="41" t="s">
        <v>54</v>
      </c>
    </row>
    <row r="403" spans="1:82" ht="15">
      <c r="A403" s="158"/>
      <c r="B403" s="25" t="s">
        <v>766</v>
      </c>
      <c r="C403" s="131" t="s">
        <v>611</v>
      </c>
      <c r="D403" s="132" t="s">
        <v>92</v>
      </c>
      <c r="E403" s="300">
        <v>1</v>
      </c>
      <c r="F403" s="223"/>
      <c r="G403" s="76">
        <f t="shared" si="294"/>
        <v>0</v>
      </c>
      <c r="H403" s="237"/>
      <c r="I403" s="239"/>
      <c r="J403" s="237"/>
      <c r="K403" s="238"/>
      <c r="L403" s="238"/>
      <c r="M403" s="238"/>
      <c r="N403" s="238"/>
      <c r="O403" s="238"/>
      <c r="P403" s="238"/>
      <c r="Q403" s="238"/>
      <c r="R403" s="238"/>
      <c r="S403" s="238"/>
      <c r="T403" s="238"/>
      <c r="U403" s="239">
        <f t="shared" si="301"/>
        <v>0</v>
      </c>
      <c r="V403" s="237"/>
      <c r="W403" s="238"/>
      <c r="X403" s="238"/>
      <c r="Y403" s="238"/>
      <c r="Z403" s="238"/>
      <c r="AA403" s="238"/>
      <c r="AB403" s="238"/>
      <c r="AC403" s="238"/>
      <c r="AD403" s="238"/>
      <c r="AE403" s="238"/>
      <c r="AF403" s="238"/>
      <c r="AG403" s="239">
        <f t="shared" si="296"/>
        <v>0</v>
      </c>
      <c r="AH403" s="240"/>
      <c r="AI403" s="238"/>
      <c r="AJ403" s="238"/>
      <c r="AK403" s="238"/>
      <c r="AL403" s="238"/>
      <c r="AM403" s="238"/>
      <c r="AN403" s="238"/>
      <c r="AO403" s="238"/>
      <c r="AP403" s="238"/>
      <c r="AQ403" s="238"/>
      <c r="AR403" s="238"/>
      <c r="AS403" s="239">
        <f t="shared" si="302"/>
        <v>0</v>
      </c>
      <c r="AT403" s="240"/>
      <c r="AU403" s="238"/>
      <c r="AV403" s="238"/>
      <c r="AW403" s="238"/>
      <c r="AX403" s="238"/>
      <c r="AY403" s="238"/>
      <c r="AZ403" s="238"/>
      <c r="BA403" s="238"/>
      <c r="BB403" s="238"/>
      <c r="BC403" s="238"/>
      <c r="BD403" s="238"/>
      <c r="BE403" s="239">
        <f t="shared" si="303"/>
        <v>0</v>
      </c>
      <c r="BF403" s="240"/>
      <c r="BG403" s="238"/>
      <c r="BH403" s="238"/>
      <c r="BI403" s="238"/>
      <c r="BJ403" s="238"/>
      <c r="BK403" s="238"/>
      <c r="BL403" s="238"/>
      <c r="BM403" s="238"/>
      <c r="BN403" s="238"/>
      <c r="BO403" s="238"/>
      <c r="BP403" s="238"/>
      <c r="BQ403" s="239">
        <f t="shared" si="299"/>
        <v>0</v>
      </c>
      <c r="BR403" s="240"/>
      <c r="BS403" s="238"/>
      <c r="BT403" s="238"/>
      <c r="BU403" s="238"/>
      <c r="BV403" s="238"/>
      <c r="BW403" s="238"/>
      <c r="BX403" s="238"/>
      <c r="BY403" s="238"/>
      <c r="BZ403" s="238"/>
      <c r="CA403" s="238"/>
      <c r="CB403" s="238"/>
      <c r="CC403" s="239">
        <f t="shared" si="304"/>
        <v>0</v>
      </c>
      <c r="CD403" s="41" t="s">
        <v>54</v>
      </c>
    </row>
    <row r="404" spans="1:82" ht="15">
      <c r="A404" s="158"/>
      <c r="B404" s="287" t="s">
        <v>767</v>
      </c>
      <c r="C404" s="286" t="s">
        <v>768</v>
      </c>
      <c r="D404" s="132"/>
      <c r="E404" s="300"/>
      <c r="F404" s="231"/>
      <c r="G404" s="76"/>
      <c r="H404" s="237"/>
      <c r="I404" s="239"/>
      <c r="J404" s="237"/>
      <c r="K404" s="238"/>
      <c r="L404" s="238"/>
      <c r="M404" s="238"/>
      <c r="N404" s="238"/>
      <c r="O404" s="238"/>
      <c r="P404" s="238"/>
      <c r="Q404" s="238"/>
      <c r="R404" s="238"/>
      <c r="S404" s="238"/>
      <c r="T404" s="238"/>
      <c r="U404" s="239"/>
      <c r="V404" s="237"/>
      <c r="W404" s="238"/>
      <c r="X404" s="238"/>
      <c r="Y404" s="238"/>
      <c r="Z404" s="238"/>
      <c r="AA404" s="238"/>
      <c r="AB404" s="238"/>
      <c r="AC404" s="238"/>
      <c r="AD404" s="238"/>
      <c r="AE404" s="238"/>
      <c r="AF404" s="238"/>
      <c r="AG404" s="239"/>
      <c r="AH404" s="240"/>
      <c r="AI404" s="238"/>
      <c r="AJ404" s="238"/>
      <c r="AK404" s="238"/>
      <c r="AL404" s="238"/>
      <c r="AM404" s="238"/>
      <c r="AN404" s="238"/>
      <c r="AO404" s="238"/>
      <c r="AP404" s="238"/>
      <c r="AQ404" s="238"/>
      <c r="AR404" s="238"/>
      <c r="AS404" s="239"/>
      <c r="AT404" s="240"/>
      <c r="AU404" s="238"/>
      <c r="AV404" s="238"/>
      <c r="AW404" s="238"/>
      <c r="AX404" s="238"/>
      <c r="AY404" s="238"/>
      <c r="AZ404" s="238"/>
      <c r="BA404" s="238"/>
      <c r="BB404" s="238"/>
      <c r="BC404" s="238"/>
      <c r="BD404" s="238"/>
      <c r="BE404" s="239"/>
      <c r="BF404" s="240"/>
      <c r="BG404" s="238"/>
      <c r="BH404" s="238"/>
      <c r="BI404" s="238"/>
      <c r="BJ404" s="238"/>
      <c r="BK404" s="238"/>
      <c r="BL404" s="238"/>
      <c r="BM404" s="238"/>
      <c r="BN404" s="238"/>
      <c r="BO404" s="238"/>
      <c r="BP404" s="238"/>
      <c r="BQ404" s="239"/>
      <c r="BR404" s="240"/>
      <c r="BS404" s="238"/>
      <c r="BT404" s="238"/>
      <c r="BU404" s="238"/>
      <c r="BV404" s="238"/>
      <c r="BW404" s="238"/>
      <c r="BX404" s="238"/>
      <c r="BY404" s="238"/>
      <c r="BZ404" s="238"/>
      <c r="CA404" s="238"/>
      <c r="CB404" s="238"/>
      <c r="CC404" s="239"/>
      <c r="CD404" s="41" t="s">
        <v>54</v>
      </c>
    </row>
    <row r="405" spans="1:82" ht="15">
      <c r="A405" s="158"/>
      <c r="B405" s="25" t="s">
        <v>769</v>
      </c>
      <c r="C405" s="131" t="s">
        <v>770</v>
      </c>
      <c r="D405" s="132" t="s">
        <v>243</v>
      </c>
      <c r="E405" s="300">
        <v>88</v>
      </c>
      <c r="F405" s="289"/>
      <c r="G405" s="76">
        <f t="shared" si="294"/>
        <v>0</v>
      </c>
      <c r="H405" s="237"/>
      <c r="I405" s="239"/>
      <c r="J405" s="237"/>
      <c r="K405" s="238"/>
      <c r="L405" s="238"/>
      <c r="M405" s="238"/>
      <c r="N405" s="238"/>
      <c r="O405" s="238"/>
      <c r="P405" s="238"/>
      <c r="Q405" s="238"/>
      <c r="R405" s="238"/>
      <c r="S405" s="238"/>
      <c r="T405" s="238"/>
      <c r="U405" s="239">
        <f t="shared" si="301"/>
        <v>0</v>
      </c>
      <c r="V405" s="237"/>
      <c r="W405" s="238"/>
      <c r="X405" s="238"/>
      <c r="Y405" s="238"/>
      <c r="Z405" s="238"/>
      <c r="AA405" s="238"/>
      <c r="AB405" s="238"/>
      <c r="AC405" s="238"/>
      <c r="AD405" s="238"/>
      <c r="AE405" s="238"/>
      <c r="AF405" s="238"/>
      <c r="AG405" s="239">
        <f t="shared" si="296"/>
        <v>0</v>
      </c>
      <c r="AH405" s="240"/>
      <c r="AI405" s="238"/>
      <c r="AJ405" s="238"/>
      <c r="AK405" s="238"/>
      <c r="AL405" s="238"/>
      <c r="AM405" s="238"/>
      <c r="AN405" s="238"/>
      <c r="AO405" s="238"/>
      <c r="AP405" s="238"/>
      <c r="AQ405" s="238"/>
      <c r="AR405" s="238"/>
      <c r="AS405" s="239">
        <f t="shared" si="302"/>
        <v>0</v>
      </c>
      <c r="AT405" s="240"/>
      <c r="AU405" s="238"/>
      <c r="AV405" s="238"/>
      <c r="AW405" s="238"/>
      <c r="AX405" s="238"/>
      <c r="AY405" s="238"/>
      <c r="AZ405" s="238"/>
      <c r="BA405" s="238"/>
      <c r="BB405" s="238"/>
      <c r="BC405" s="238"/>
      <c r="BD405" s="238"/>
      <c r="BE405" s="239">
        <f t="shared" si="303"/>
        <v>0</v>
      </c>
      <c r="BF405" s="240"/>
      <c r="BG405" s="238"/>
      <c r="BH405" s="238"/>
      <c r="BI405" s="238"/>
      <c r="BJ405" s="238"/>
      <c r="BK405" s="238"/>
      <c r="BL405" s="238"/>
      <c r="BM405" s="238"/>
      <c r="BN405" s="238"/>
      <c r="BO405" s="238"/>
      <c r="BP405" s="238"/>
      <c r="BQ405" s="239">
        <f t="shared" si="299"/>
        <v>0</v>
      </c>
      <c r="BR405" s="240"/>
      <c r="BS405" s="238"/>
      <c r="BT405" s="238"/>
      <c r="BU405" s="238"/>
      <c r="BV405" s="238"/>
      <c r="BW405" s="238"/>
      <c r="BX405" s="238"/>
      <c r="BY405" s="238"/>
      <c r="BZ405" s="238"/>
      <c r="CA405" s="238"/>
      <c r="CB405" s="238"/>
      <c r="CC405" s="239">
        <f t="shared" si="304"/>
        <v>0</v>
      </c>
      <c r="CD405" s="41" t="s">
        <v>54</v>
      </c>
    </row>
    <row r="406" spans="1:82" ht="15">
      <c r="A406" s="158"/>
      <c r="B406" s="25" t="s">
        <v>771</v>
      </c>
      <c r="C406" s="131" t="s">
        <v>772</v>
      </c>
      <c r="D406" s="132" t="s">
        <v>243</v>
      </c>
      <c r="E406" s="300">
        <v>70</v>
      </c>
      <c r="F406" s="289"/>
      <c r="G406" s="76">
        <f t="shared" si="294"/>
        <v>0</v>
      </c>
      <c r="H406" s="237"/>
      <c r="I406" s="239"/>
      <c r="J406" s="237"/>
      <c r="K406" s="238"/>
      <c r="L406" s="238"/>
      <c r="M406" s="238"/>
      <c r="N406" s="238"/>
      <c r="O406" s="238"/>
      <c r="P406" s="238"/>
      <c r="Q406" s="238"/>
      <c r="R406" s="238"/>
      <c r="S406" s="238"/>
      <c r="T406" s="238"/>
      <c r="U406" s="239">
        <f t="shared" si="301"/>
        <v>0</v>
      </c>
      <c r="V406" s="237"/>
      <c r="W406" s="238"/>
      <c r="X406" s="238"/>
      <c r="Y406" s="238"/>
      <c r="Z406" s="238"/>
      <c r="AA406" s="238"/>
      <c r="AB406" s="238"/>
      <c r="AC406" s="238"/>
      <c r="AD406" s="238"/>
      <c r="AE406" s="238"/>
      <c r="AF406" s="238"/>
      <c r="AG406" s="239">
        <f t="shared" si="296"/>
        <v>0</v>
      </c>
      <c r="AH406" s="240"/>
      <c r="AI406" s="238"/>
      <c r="AJ406" s="238"/>
      <c r="AK406" s="238"/>
      <c r="AL406" s="238"/>
      <c r="AM406" s="238"/>
      <c r="AN406" s="238"/>
      <c r="AO406" s="238"/>
      <c r="AP406" s="238"/>
      <c r="AQ406" s="238"/>
      <c r="AR406" s="238"/>
      <c r="AS406" s="239">
        <f t="shared" si="302"/>
        <v>0</v>
      </c>
      <c r="AT406" s="240"/>
      <c r="AU406" s="238"/>
      <c r="AV406" s="238"/>
      <c r="AW406" s="238"/>
      <c r="AX406" s="238"/>
      <c r="AY406" s="238"/>
      <c r="AZ406" s="238"/>
      <c r="BA406" s="238"/>
      <c r="BB406" s="238"/>
      <c r="BC406" s="238"/>
      <c r="BD406" s="238"/>
      <c r="BE406" s="239">
        <f t="shared" si="303"/>
        <v>0</v>
      </c>
      <c r="BF406" s="240"/>
      <c r="BG406" s="238"/>
      <c r="BH406" s="238"/>
      <c r="BI406" s="238"/>
      <c r="BJ406" s="238"/>
      <c r="BK406" s="238"/>
      <c r="BL406" s="238"/>
      <c r="BM406" s="238"/>
      <c r="BN406" s="238"/>
      <c r="BO406" s="238"/>
      <c r="BP406" s="238"/>
      <c r="BQ406" s="239">
        <f t="shared" si="299"/>
        <v>0</v>
      </c>
      <c r="BR406" s="240"/>
      <c r="BS406" s="238"/>
      <c r="BT406" s="238"/>
      <c r="BU406" s="238"/>
      <c r="BV406" s="238"/>
      <c r="BW406" s="238"/>
      <c r="BX406" s="238"/>
      <c r="BY406" s="238"/>
      <c r="BZ406" s="238"/>
      <c r="CA406" s="238"/>
      <c r="CB406" s="238"/>
      <c r="CC406" s="239">
        <f t="shared" si="304"/>
        <v>0</v>
      </c>
      <c r="CD406" s="41" t="s">
        <v>54</v>
      </c>
    </row>
    <row r="407" spans="1:82" ht="15">
      <c r="A407" s="158"/>
      <c r="B407" s="25" t="s">
        <v>773</v>
      </c>
      <c r="C407" s="131" t="s">
        <v>774</v>
      </c>
      <c r="D407" s="132" t="s">
        <v>243</v>
      </c>
      <c r="E407" s="300">
        <v>35</v>
      </c>
      <c r="F407" s="289"/>
      <c r="G407" s="76">
        <f t="shared" si="294"/>
        <v>0</v>
      </c>
      <c r="H407" s="237"/>
      <c r="I407" s="239"/>
      <c r="J407" s="237"/>
      <c r="K407" s="238"/>
      <c r="L407" s="238"/>
      <c r="M407" s="238"/>
      <c r="N407" s="238"/>
      <c r="O407" s="238"/>
      <c r="P407" s="238"/>
      <c r="Q407" s="238"/>
      <c r="R407" s="238"/>
      <c r="S407" s="238"/>
      <c r="T407" s="238"/>
      <c r="U407" s="239">
        <f t="shared" si="301"/>
        <v>0</v>
      </c>
      <c r="V407" s="237"/>
      <c r="W407" s="238"/>
      <c r="X407" s="238"/>
      <c r="Y407" s="238"/>
      <c r="Z407" s="238"/>
      <c r="AA407" s="238"/>
      <c r="AB407" s="238"/>
      <c r="AC407" s="238"/>
      <c r="AD407" s="238"/>
      <c r="AE407" s="238"/>
      <c r="AF407" s="238"/>
      <c r="AG407" s="239">
        <f t="shared" si="296"/>
        <v>0</v>
      </c>
      <c r="AH407" s="240"/>
      <c r="AI407" s="238"/>
      <c r="AJ407" s="238"/>
      <c r="AK407" s="238"/>
      <c r="AL407" s="238"/>
      <c r="AM407" s="238"/>
      <c r="AN407" s="238"/>
      <c r="AO407" s="238"/>
      <c r="AP407" s="238"/>
      <c r="AQ407" s="238"/>
      <c r="AR407" s="238"/>
      <c r="AS407" s="239">
        <f t="shared" si="302"/>
        <v>0</v>
      </c>
      <c r="AT407" s="240"/>
      <c r="AU407" s="238"/>
      <c r="AV407" s="238"/>
      <c r="AW407" s="238"/>
      <c r="AX407" s="238"/>
      <c r="AY407" s="238"/>
      <c r="AZ407" s="238"/>
      <c r="BA407" s="238"/>
      <c r="BB407" s="238"/>
      <c r="BC407" s="238"/>
      <c r="BD407" s="238"/>
      <c r="BE407" s="239">
        <f t="shared" si="303"/>
        <v>0</v>
      </c>
      <c r="BF407" s="240"/>
      <c r="BG407" s="238"/>
      <c r="BH407" s="238"/>
      <c r="BI407" s="238"/>
      <c r="BJ407" s="238"/>
      <c r="BK407" s="238"/>
      <c r="BL407" s="238"/>
      <c r="BM407" s="238"/>
      <c r="BN407" s="238"/>
      <c r="BO407" s="238"/>
      <c r="BP407" s="238"/>
      <c r="BQ407" s="239">
        <f t="shared" si="299"/>
        <v>0</v>
      </c>
      <c r="BR407" s="240"/>
      <c r="BS407" s="238"/>
      <c r="BT407" s="238"/>
      <c r="BU407" s="238"/>
      <c r="BV407" s="238"/>
      <c r="BW407" s="238"/>
      <c r="BX407" s="238"/>
      <c r="BY407" s="238"/>
      <c r="BZ407" s="238"/>
      <c r="CA407" s="238"/>
      <c r="CB407" s="238"/>
      <c r="CC407" s="239">
        <f t="shared" si="304"/>
        <v>0</v>
      </c>
      <c r="CD407" s="41" t="s">
        <v>54</v>
      </c>
    </row>
    <row r="408" spans="1:82" ht="15">
      <c r="A408" s="158"/>
      <c r="B408" s="287" t="s">
        <v>775</v>
      </c>
      <c r="C408" s="286" t="s">
        <v>776</v>
      </c>
      <c r="D408" s="132"/>
      <c r="E408" s="300"/>
      <c r="F408" s="231"/>
      <c r="G408" s="76"/>
      <c r="H408" s="237"/>
      <c r="I408" s="239"/>
      <c r="J408" s="237"/>
      <c r="K408" s="238"/>
      <c r="L408" s="238"/>
      <c r="M408" s="238"/>
      <c r="N408" s="238"/>
      <c r="O408" s="238"/>
      <c r="P408" s="238"/>
      <c r="Q408" s="238"/>
      <c r="R408" s="238"/>
      <c r="S408" s="238"/>
      <c r="T408" s="238"/>
      <c r="U408" s="239"/>
      <c r="V408" s="237"/>
      <c r="W408" s="238"/>
      <c r="X408" s="238"/>
      <c r="Y408" s="238"/>
      <c r="Z408" s="238"/>
      <c r="AA408" s="238"/>
      <c r="AB408" s="238"/>
      <c r="AC408" s="238"/>
      <c r="AD408" s="238"/>
      <c r="AE408" s="238"/>
      <c r="AF408" s="238"/>
      <c r="AG408" s="239"/>
      <c r="AH408" s="240"/>
      <c r="AI408" s="238"/>
      <c r="AJ408" s="238"/>
      <c r="AK408" s="238"/>
      <c r="AL408" s="238"/>
      <c r="AM408" s="238"/>
      <c r="AN408" s="238"/>
      <c r="AO408" s="238"/>
      <c r="AP408" s="238"/>
      <c r="AQ408" s="238"/>
      <c r="AR408" s="238"/>
      <c r="AS408" s="239"/>
      <c r="AT408" s="240"/>
      <c r="AU408" s="238"/>
      <c r="AV408" s="238"/>
      <c r="AW408" s="238"/>
      <c r="AX408" s="238"/>
      <c r="AY408" s="238"/>
      <c r="AZ408" s="238"/>
      <c r="BA408" s="238"/>
      <c r="BB408" s="238"/>
      <c r="BC408" s="238"/>
      <c r="BD408" s="238"/>
      <c r="BE408" s="239"/>
      <c r="BF408" s="240"/>
      <c r="BG408" s="238"/>
      <c r="BH408" s="238"/>
      <c r="BI408" s="238"/>
      <c r="BJ408" s="238"/>
      <c r="BK408" s="238"/>
      <c r="BL408" s="238"/>
      <c r="BM408" s="238"/>
      <c r="BN408" s="238"/>
      <c r="BO408" s="238"/>
      <c r="BP408" s="238"/>
      <c r="BQ408" s="239"/>
      <c r="BR408" s="240"/>
      <c r="BS408" s="238"/>
      <c r="BT408" s="238"/>
      <c r="BU408" s="238"/>
      <c r="BV408" s="238"/>
      <c r="BW408" s="238"/>
      <c r="BX408" s="238"/>
      <c r="BY408" s="238"/>
      <c r="BZ408" s="238"/>
      <c r="CA408" s="238"/>
      <c r="CB408" s="238"/>
      <c r="CC408" s="239"/>
      <c r="CD408" s="41" t="s">
        <v>54</v>
      </c>
    </row>
    <row r="409" spans="1:82" ht="15">
      <c r="A409" s="158"/>
      <c r="B409" s="180" t="s">
        <v>777</v>
      </c>
      <c r="C409" s="181" t="s">
        <v>778</v>
      </c>
      <c r="D409" s="182" t="s">
        <v>243</v>
      </c>
      <c r="E409" s="334">
        <v>0</v>
      </c>
      <c r="F409" s="236"/>
      <c r="G409" s="189">
        <f t="shared" si="294"/>
        <v>0</v>
      </c>
      <c r="H409" s="237"/>
      <c r="I409" s="239"/>
      <c r="J409" s="237"/>
      <c r="K409" s="238"/>
      <c r="L409" s="238"/>
      <c r="M409" s="238"/>
      <c r="N409" s="238"/>
      <c r="O409" s="238"/>
      <c r="P409" s="238"/>
      <c r="Q409" s="238"/>
      <c r="R409" s="238"/>
      <c r="S409" s="238"/>
      <c r="T409" s="238"/>
      <c r="U409" s="239">
        <f t="shared" si="301"/>
        <v>0</v>
      </c>
      <c r="V409" s="237"/>
      <c r="W409" s="238"/>
      <c r="X409" s="238"/>
      <c r="Y409" s="238"/>
      <c r="Z409" s="238"/>
      <c r="AA409" s="238"/>
      <c r="AB409" s="238"/>
      <c r="AC409" s="238"/>
      <c r="AD409" s="238"/>
      <c r="AE409" s="238"/>
      <c r="AF409" s="238"/>
      <c r="AG409" s="239">
        <f t="shared" si="296"/>
        <v>0</v>
      </c>
      <c r="AH409" s="240"/>
      <c r="AI409" s="238"/>
      <c r="AJ409" s="238"/>
      <c r="AK409" s="238"/>
      <c r="AL409" s="238"/>
      <c r="AM409" s="238"/>
      <c r="AN409" s="238"/>
      <c r="AO409" s="238"/>
      <c r="AP409" s="238"/>
      <c r="AQ409" s="238"/>
      <c r="AR409" s="238"/>
      <c r="AS409" s="239">
        <f t="shared" si="302"/>
        <v>0</v>
      </c>
      <c r="AT409" s="240"/>
      <c r="AU409" s="238"/>
      <c r="AV409" s="238"/>
      <c r="AW409" s="238"/>
      <c r="AX409" s="238"/>
      <c r="AY409" s="238"/>
      <c r="AZ409" s="238"/>
      <c r="BA409" s="238"/>
      <c r="BB409" s="238"/>
      <c r="BC409" s="238"/>
      <c r="BD409" s="238"/>
      <c r="BE409" s="239">
        <f t="shared" si="303"/>
        <v>0</v>
      </c>
      <c r="BF409" s="240"/>
      <c r="BG409" s="238"/>
      <c r="BH409" s="238"/>
      <c r="BI409" s="238"/>
      <c r="BJ409" s="238"/>
      <c r="BK409" s="238"/>
      <c r="BL409" s="238"/>
      <c r="BM409" s="238"/>
      <c r="BN409" s="238"/>
      <c r="BO409" s="238"/>
      <c r="BP409" s="238"/>
      <c r="BQ409" s="239">
        <f t="shared" si="299"/>
        <v>0</v>
      </c>
      <c r="BR409" s="240"/>
      <c r="BS409" s="238"/>
      <c r="BT409" s="238"/>
      <c r="BU409" s="238"/>
      <c r="BV409" s="238"/>
      <c r="BW409" s="238"/>
      <c r="BX409" s="238"/>
      <c r="BY409" s="238"/>
      <c r="BZ409" s="238"/>
      <c r="CA409" s="238"/>
      <c r="CB409" s="238"/>
      <c r="CC409" s="239">
        <f t="shared" si="304"/>
        <v>0</v>
      </c>
      <c r="CD409" s="41" t="s">
        <v>54</v>
      </c>
    </row>
    <row r="410" spans="1:82" ht="15">
      <c r="A410" s="158"/>
      <c r="B410" s="180" t="s">
        <v>779</v>
      </c>
      <c r="C410" s="181" t="s">
        <v>780</v>
      </c>
      <c r="D410" s="182" t="s">
        <v>243</v>
      </c>
      <c r="E410" s="334">
        <v>0</v>
      </c>
      <c r="F410" s="236"/>
      <c r="G410" s="189">
        <f t="shared" si="294"/>
        <v>0</v>
      </c>
      <c r="H410" s="237"/>
      <c r="I410" s="239"/>
      <c r="J410" s="237"/>
      <c r="K410" s="238"/>
      <c r="L410" s="238"/>
      <c r="M410" s="238"/>
      <c r="N410" s="238"/>
      <c r="O410" s="238"/>
      <c r="P410" s="238"/>
      <c r="Q410" s="238"/>
      <c r="R410" s="238"/>
      <c r="S410" s="238"/>
      <c r="T410" s="238"/>
      <c r="U410" s="239">
        <f t="shared" si="301"/>
        <v>0</v>
      </c>
      <c r="V410" s="237"/>
      <c r="W410" s="238"/>
      <c r="X410" s="238"/>
      <c r="Y410" s="238"/>
      <c r="Z410" s="238"/>
      <c r="AA410" s="238"/>
      <c r="AB410" s="238"/>
      <c r="AC410" s="238"/>
      <c r="AD410" s="238"/>
      <c r="AE410" s="238"/>
      <c r="AF410" s="238"/>
      <c r="AG410" s="239">
        <f t="shared" si="296"/>
        <v>0</v>
      </c>
      <c r="AH410" s="240"/>
      <c r="AI410" s="238"/>
      <c r="AJ410" s="238"/>
      <c r="AK410" s="238"/>
      <c r="AL410" s="238"/>
      <c r="AM410" s="238"/>
      <c r="AN410" s="238"/>
      <c r="AO410" s="238"/>
      <c r="AP410" s="238"/>
      <c r="AQ410" s="238"/>
      <c r="AR410" s="238"/>
      <c r="AS410" s="239">
        <f t="shared" si="302"/>
        <v>0</v>
      </c>
      <c r="AT410" s="240"/>
      <c r="AU410" s="238"/>
      <c r="AV410" s="238"/>
      <c r="AW410" s="238"/>
      <c r="AX410" s="238"/>
      <c r="AY410" s="238"/>
      <c r="AZ410" s="238"/>
      <c r="BA410" s="238"/>
      <c r="BB410" s="238"/>
      <c r="BC410" s="238"/>
      <c r="BD410" s="238"/>
      <c r="BE410" s="239">
        <f t="shared" si="303"/>
        <v>0</v>
      </c>
      <c r="BF410" s="240"/>
      <c r="BG410" s="238"/>
      <c r="BH410" s="238"/>
      <c r="BI410" s="238"/>
      <c r="BJ410" s="238"/>
      <c r="BK410" s="238"/>
      <c r="BL410" s="238"/>
      <c r="BM410" s="238"/>
      <c r="BN410" s="238"/>
      <c r="BO410" s="238"/>
      <c r="BP410" s="238"/>
      <c r="BQ410" s="239">
        <f t="shared" si="299"/>
        <v>0</v>
      </c>
      <c r="BR410" s="240"/>
      <c r="BS410" s="238"/>
      <c r="BT410" s="238"/>
      <c r="BU410" s="238"/>
      <c r="BV410" s="238"/>
      <c r="BW410" s="238"/>
      <c r="BX410" s="238"/>
      <c r="BY410" s="238"/>
      <c r="BZ410" s="238"/>
      <c r="CA410" s="238"/>
      <c r="CB410" s="238"/>
      <c r="CC410" s="239">
        <f t="shared" si="304"/>
        <v>0</v>
      </c>
      <c r="CD410" s="41" t="s">
        <v>54</v>
      </c>
    </row>
    <row r="411" spans="1:82" ht="15">
      <c r="A411" s="158"/>
      <c r="B411" s="180" t="s">
        <v>781</v>
      </c>
      <c r="C411" s="181" t="s">
        <v>782</v>
      </c>
      <c r="D411" s="182" t="s">
        <v>243</v>
      </c>
      <c r="E411" s="334">
        <v>0</v>
      </c>
      <c r="F411" s="236"/>
      <c r="G411" s="189">
        <f t="shared" si="294"/>
        <v>0</v>
      </c>
      <c r="H411" s="237"/>
      <c r="I411" s="239"/>
      <c r="J411" s="237"/>
      <c r="K411" s="238"/>
      <c r="L411" s="238"/>
      <c r="M411" s="238"/>
      <c r="N411" s="238"/>
      <c r="O411" s="238"/>
      <c r="P411" s="238"/>
      <c r="Q411" s="238"/>
      <c r="R411" s="238"/>
      <c r="S411" s="238"/>
      <c r="T411" s="238"/>
      <c r="U411" s="239">
        <f t="shared" si="301"/>
        <v>0</v>
      </c>
      <c r="V411" s="237"/>
      <c r="W411" s="238"/>
      <c r="X411" s="238"/>
      <c r="Y411" s="238"/>
      <c r="Z411" s="238"/>
      <c r="AA411" s="238"/>
      <c r="AB411" s="238"/>
      <c r="AC411" s="238"/>
      <c r="AD411" s="238"/>
      <c r="AE411" s="238"/>
      <c r="AF411" s="238"/>
      <c r="AG411" s="239">
        <f t="shared" si="296"/>
        <v>0</v>
      </c>
      <c r="AH411" s="240"/>
      <c r="AI411" s="238"/>
      <c r="AJ411" s="238"/>
      <c r="AK411" s="238"/>
      <c r="AL411" s="238"/>
      <c r="AM411" s="238"/>
      <c r="AN411" s="238"/>
      <c r="AO411" s="238"/>
      <c r="AP411" s="238"/>
      <c r="AQ411" s="238"/>
      <c r="AR411" s="238"/>
      <c r="AS411" s="239">
        <f t="shared" si="302"/>
        <v>0</v>
      </c>
      <c r="AT411" s="240"/>
      <c r="AU411" s="238"/>
      <c r="AV411" s="238"/>
      <c r="AW411" s="238"/>
      <c r="AX411" s="238"/>
      <c r="AY411" s="238"/>
      <c r="AZ411" s="238"/>
      <c r="BA411" s="238"/>
      <c r="BB411" s="238"/>
      <c r="BC411" s="238"/>
      <c r="BD411" s="238"/>
      <c r="BE411" s="239">
        <f t="shared" si="303"/>
        <v>0</v>
      </c>
      <c r="BF411" s="240"/>
      <c r="BG411" s="238"/>
      <c r="BH411" s="238"/>
      <c r="BI411" s="238"/>
      <c r="BJ411" s="238"/>
      <c r="BK411" s="238"/>
      <c r="BL411" s="238"/>
      <c r="BM411" s="238"/>
      <c r="BN411" s="238"/>
      <c r="BO411" s="238"/>
      <c r="BP411" s="238"/>
      <c r="BQ411" s="239">
        <f t="shared" si="299"/>
        <v>0</v>
      </c>
      <c r="BR411" s="240"/>
      <c r="BS411" s="238"/>
      <c r="BT411" s="238"/>
      <c r="BU411" s="238"/>
      <c r="BV411" s="238"/>
      <c r="BW411" s="238"/>
      <c r="BX411" s="238"/>
      <c r="BY411" s="238"/>
      <c r="BZ411" s="238"/>
      <c r="CA411" s="238"/>
      <c r="CB411" s="238"/>
      <c r="CC411" s="239">
        <f t="shared" si="304"/>
        <v>0</v>
      </c>
      <c r="CD411" s="41" t="s">
        <v>54</v>
      </c>
    </row>
    <row r="412" spans="1:82" ht="15">
      <c r="A412" s="158"/>
      <c r="B412" s="287" t="s">
        <v>783</v>
      </c>
      <c r="C412" s="286" t="s">
        <v>784</v>
      </c>
      <c r="D412" s="132"/>
      <c r="E412" s="300"/>
      <c r="F412" s="231"/>
      <c r="G412" s="76"/>
      <c r="H412" s="237"/>
      <c r="I412" s="239"/>
      <c r="J412" s="237"/>
      <c r="K412" s="238"/>
      <c r="L412" s="238"/>
      <c r="M412" s="238"/>
      <c r="N412" s="238"/>
      <c r="O412" s="238"/>
      <c r="P412" s="238"/>
      <c r="Q412" s="238"/>
      <c r="R412" s="238"/>
      <c r="S412" s="238"/>
      <c r="T412" s="238"/>
      <c r="U412" s="239"/>
      <c r="V412" s="237"/>
      <c r="W412" s="238"/>
      <c r="X412" s="238"/>
      <c r="Y412" s="238"/>
      <c r="Z412" s="238"/>
      <c r="AA412" s="238"/>
      <c r="AB412" s="238"/>
      <c r="AC412" s="238"/>
      <c r="AD412" s="238"/>
      <c r="AE412" s="238"/>
      <c r="AF412" s="238"/>
      <c r="AG412" s="239"/>
      <c r="AH412" s="240"/>
      <c r="AI412" s="238"/>
      <c r="AJ412" s="238"/>
      <c r="AK412" s="238"/>
      <c r="AL412" s="238"/>
      <c r="AM412" s="238"/>
      <c r="AN412" s="238"/>
      <c r="AO412" s="238"/>
      <c r="AP412" s="238"/>
      <c r="AQ412" s="238"/>
      <c r="AR412" s="238"/>
      <c r="AS412" s="239"/>
      <c r="AT412" s="240"/>
      <c r="AU412" s="238"/>
      <c r="AV412" s="238"/>
      <c r="AW412" s="238"/>
      <c r="AX412" s="238"/>
      <c r="AY412" s="238"/>
      <c r="AZ412" s="238"/>
      <c r="BA412" s="238"/>
      <c r="BB412" s="238"/>
      <c r="BC412" s="238"/>
      <c r="BD412" s="238"/>
      <c r="BE412" s="239"/>
      <c r="BF412" s="240"/>
      <c r="BG412" s="238"/>
      <c r="BH412" s="238"/>
      <c r="BI412" s="238"/>
      <c r="BJ412" s="238"/>
      <c r="BK412" s="238"/>
      <c r="BL412" s="238"/>
      <c r="BM412" s="238"/>
      <c r="BN412" s="238"/>
      <c r="BO412" s="238"/>
      <c r="BP412" s="238"/>
      <c r="BQ412" s="239"/>
      <c r="BR412" s="240"/>
      <c r="BS412" s="238"/>
      <c r="BT412" s="238"/>
      <c r="BU412" s="238"/>
      <c r="BV412" s="238"/>
      <c r="BW412" s="238"/>
      <c r="BX412" s="238"/>
      <c r="BY412" s="238"/>
      <c r="BZ412" s="238"/>
      <c r="CA412" s="238"/>
      <c r="CB412" s="238"/>
      <c r="CC412" s="239"/>
      <c r="CD412" s="41" t="s">
        <v>54</v>
      </c>
    </row>
    <row r="413" spans="1:82" ht="15">
      <c r="A413" s="158"/>
      <c r="B413" s="180" t="s">
        <v>785</v>
      </c>
      <c r="C413" s="181" t="s">
        <v>786</v>
      </c>
      <c r="D413" s="182" t="s">
        <v>243</v>
      </c>
      <c r="E413" s="334">
        <v>0</v>
      </c>
      <c r="F413" s="236"/>
      <c r="G413" s="189">
        <f t="shared" si="294"/>
        <v>0</v>
      </c>
      <c r="H413" s="237"/>
      <c r="I413" s="239"/>
      <c r="J413" s="237"/>
      <c r="K413" s="238"/>
      <c r="L413" s="238"/>
      <c r="M413" s="238"/>
      <c r="N413" s="238"/>
      <c r="O413" s="238"/>
      <c r="P413" s="238"/>
      <c r="Q413" s="238"/>
      <c r="R413" s="238"/>
      <c r="S413" s="238"/>
      <c r="T413" s="238"/>
      <c r="U413" s="239">
        <f t="shared" si="301"/>
        <v>0</v>
      </c>
      <c r="V413" s="237"/>
      <c r="W413" s="238"/>
      <c r="X413" s="238"/>
      <c r="Y413" s="238"/>
      <c r="Z413" s="238"/>
      <c r="AA413" s="238"/>
      <c r="AB413" s="238"/>
      <c r="AC413" s="238"/>
      <c r="AD413" s="238"/>
      <c r="AE413" s="238"/>
      <c r="AF413" s="238"/>
      <c r="AG413" s="239">
        <f t="shared" si="296"/>
        <v>0</v>
      </c>
      <c r="AH413" s="240"/>
      <c r="AI413" s="238"/>
      <c r="AJ413" s="238"/>
      <c r="AK413" s="238"/>
      <c r="AL413" s="238"/>
      <c r="AM413" s="238"/>
      <c r="AN413" s="238"/>
      <c r="AO413" s="238"/>
      <c r="AP413" s="238"/>
      <c r="AQ413" s="238"/>
      <c r="AR413" s="238"/>
      <c r="AS413" s="239">
        <f t="shared" si="302"/>
        <v>0</v>
      </c>
      <c r="AT413" s="240"/>
      <c r="AU413" s="238"/>
      <c r="AV413" s="238"/>
      <c r="AW413" s="238"/>
      <c r="AX413" s="238"/>
      <c r="AY413" s="238"/>
      <c r="AZ413" s="238"/>
      <c r="BA413" s="238"/>
      <c r="BB413" s="238"/>
      <c r="BC413" s="238"/>
      <c r="BD413" s="238"/>
      <c r="BE413" s="239">
        <f t="shared" si="303"/>
        <v>0</v>
      </c>
      <c r="BF413" s="240"/>
      <c r="BG413" s="238"/>
      <c r="BH413" s="238"/>
      <c r="BI413" s="238"/>
      <c r="BJ413" s="238"/>
      <c r="BK413" s="238"/>
      <c r="BL413" s="238"/>
      <c r="BM413" s="238"/>
      <c r="BN413" s="238"/>
      <c r="BO413" s="238"/>
      <c r="BP413" s="238"/>
      <c r="BQ413" s="239">
        <f t="shared" si="299"/>
        <v>0</v>
      </c>
      <c r="BR413" s="240"/>
      <c r="BS413" s="238"/>
      <c r="BT413" s="238"/>
      <c r="BU413" s="238"/>
      <c r="BV413" s="238"/>
      <c r="BW413" s="238"/>
      <c r="BX413" s="238"/>
      <c r="BY413" s="238"/>
      <c r="BZ413" s="238"/>
      <c r="CA413" s="238"/>
      <c r="CB413" s="238"/>
      <c r="CC413" s="239">
        <f t="shared" si="304"/>
        <v>0</v>
      </c>
      <c r="CD413" s="41" t="s">
        <v>54</v>
      </c>
    </row>
    <row r="414" spans="1:82" ht="15">
      <c r="A414" s="158"/>
      <c r="B414" s="180" t="s">
        <v>787</v>
      </c>
      <c r="C414" s="181" t="s">
        <v>788</v>
      </c>
      <c r="D414" s="182" t="s">
        <v>92</v>
      </c>
      <c r="E414" s="334">
        <v>0</v>
      </c>
      <c r="F414" s="236"/>
      <c r="G414" s="189">
        <f t="shared" si="294"/>
        <v>0</v>
      </c>
      <c r="H414" s="237"/>
      <c r="I414" s="239"/>
      <c r="J414" s="237"/>
      <c r="K414" s="238"/>
      <c r="L414" s="238"/>
      <c r="M414" s="238"/>
      <c r="N414" s="238"/>
      <c r="O414" s="238"/>
      <c r="P414" s="238"/>
      <c r="Q414" s="238"/>
      <c r="R414" s="238"/>
      <c r="S414" s="238"/>
      <c r="T414" s="238"/>
      <c r="U414" s="239">
        <f t="shared" si="301"/>
        <v>0</v>
      </c>
      <c r="V414" s="237"/>
      <c r="W414" s="238"/>
      <c r="X414" s="238"/>
      <c r="Y414" s="238"/>
      <c r="Z414" s="238"/>
      <c r="AA414" s="238"/>
      <c r="AB414" s="238"/>
      <c r="AC414" s="238"/>
      <c r="AD414" s="238"/>
      <c r="AE414" s="238"/>
      <c r="AF414" s="238"/>
      <c r="AG414" s="239">
        <f t="shared" si="296"/>
        <v>0</v>
      </c>
      <c r="AH414" s="240"/>
      <c r="AI414" s="238"/>
      <c r="AJ414" s="238"/>
      <c r="AK414" s="238"/>
      <c r="AL414" s="238"/>
      <c r="AM414" s="238"/>
      <c r="AN414" s="238"/>
      <c r="AO414" s="238"/>
      <c r="AP414" s="238"/>
      <c r="AQ414" s="238"/>
      <c r="AR414" s="238"/>
      <c r="AS414" s="239">
        <f t="shared" si="302"/>
        <v>0</v>
      </c>
      <c r="AT414" s="240"/>
      <c r="AU414" s="238"/>
      <c r="AV414" s="238"/>
      <c r="AW414" s="238"/>
      <c r="AX414" s="238"/>
      <c r="AY414" s="238"/>
      <c r="AZ414" s="238"/>
      <c r="BA414" s="238"/>
      <c r="BB414" s="238"/>
      <c r="BC414" s="238"/>
      <c r="BD414" s="238"/>
      <c r="BE414" s="239">
        <f t="shared" si="303"/>
        <v>0</v>
      </c>
      <c r="BF414" s="240"/>
      <c r="BG414" s="238"/>
      <c r="BH414" s="238"/>
      <c r="BI414" s="238"/>
      <c r="BJ414" s="238"/>
      <c r="BK414" s="238"/>
      <c r="BL414" s="238"/>
      <c r="BM414" s="238"/>
      <c r="BN414" s="238"/>
      <c r="BO414" s="238"/>
      <c r="BP414" s="238"/>
      <c r="BQ414" s="239">
        <f t="shared" si="299"/>
        <v>0</v>
      </c>
      <c r="BR414" s="240"/>
      <c r="BS414" s="238"/>
      <c r="BT414" s="238"/>
      <c r="BU414" s="238"/>
      <c r="BV414" s="238"/>
      <c r="BW414" s="238"/>
      <c r="BX414" s="238"/>
      <c r="BY414" s="238"/>
      <c r="BZ414" s="238"/>
      <c r="CA414" s="238"/>
      <c r="CB414" s="238"/>
      <c r="CC414" s="239">
        <f t="shared" si="304"/>
        <v>0</v>
      </c>
      <c r="CD414" s="41" t="s">
        <v>54</v>
      </c>
    </row>
    <row r="415" spans="1:82" ht="15">
      <c r="A415" s="158"/>
      <c r="B415" s="287" t="s">
        <v>789</v>
      </c>
      <c r="C415" s="286" t="s">
        <v>790</v>
      </c>
      <c r="D415" s="132"/>
      <c r="E415" s="300"/>
      <c r="F415" s="231"/>
      <c r="G415" s="76"/>
      <c r="H415" s="237"/>
      <c r="I415" s="239"/>
      <c r="J415" s="237"/>
      <c r="K415" s="238"/>
      <c r="L415" s="238"/>
      <c r="M415" s="238"/>
      <c r="N415" s="238"/>
      <c r="O415" s="238"/>
      <c r="P415" s="238"/>
      <c r="Q415" s="238"/>
      <c r="R415" s="238"/>
      <c r="S415" s="238"/>
      <c r="T415" s="238"/>
      <c r="U415" s="239"/>
      <c r="V415" s="237"/>
      <c r="W415" s="238"/>
      <c r="X415" s="238"/>
      <c r="Y415" s="238"/>
      <c r="Z415" s="238"/>
      <c r="AA415" s="238"/>
      <c r="AB415" s="238"/>
      <c r="AC415" s="238"/>
      <c r="AD415" s="238"/>
      <c r="AE415" s="238"/>
      <c r="AF415" s="238"/>
      <c r="AG415" s="239"/>
      <c r="AH415" s="240"/>
      <c r="AI415" s="238"/>
      <c r="AJ415" s="238"/>
      <c r="AK415" s="238"/>
      <c r="AL415" s="238"/>
      <c r="AM415" s="238"/>
      <c r="AN415" s="238"/>
      <c r="AO415" s="238"/>
      <c r="AP415" s="238"/>
      <c r="AQ415" s="238"/>
      <c r="AR415" s="238"/>
      <c r="AS415" s="239"/>
      <c r="AT415" s="240"/>
      <c r="AU415" s="238"/>
      <c r="AV415" s="238"/>
      <c r="AW415" s="238"/>
      <c r="AX415" s="238"/>
      <c r="AY415" s="238"/>
      <c r="AZ415" s="238"/>
      <c r="BA415" s="238"/>
      <c r="BB415" s="238"/>
      <c r="BC415" s="238"/>
      <c r="BD415" s="238"/>
      <c r="BE415" s="239"/>
      <c r="BF415" s="240"/>
      <c r="BG415" s="238"/>
      <c r="BH415" s="238"/>
      <c r="BI415" s="238"/>
      <c r="BJ415" s="238"/>
      <c r="BK415" s="238"/>
      <c r="BL415" s="238"/>
      <c r="BM415" s="238"/>
      <c r="BN415" s="238"/>
      <c r="BO415" s="238"/>
      <c r="BP415" s="238"/>
      <c r="BQ415" s="239"/>
      <c r="BR415" s="240"/>
      <c r="BS415" s="238"/>
      <c r="BT415" s="238"/>
      <c r="BU415" s="238"/>
      <c r="BV415" s="238"/>
      <c r="BW415" s="238"/>
      <c r="BX415" s="238"/>
      <c r="BY415" s="238"/>
      <c r="BZ415" s="238"/>
      <c r="CA415" s="238"/>
      <c r="CB415" s="238"/>
      <c r="CC415" s="239"/>
      <c r="CD415" s="41" t="s">
        <v>54</v>
      </c>
    </row>
    <row r="416" spans="1:82" ht="15">
      <c r="A416" s="158"/>
      <c r="B416" s="25" t="s">
        <v>791</v>
      </c>
      <c r="C416" s="131" t="s">
        <v>792</v>
      </c>
      <c r="D416" s="132" t="s">
        <v>92</v>
      </c>
      <c r="E416" s="300">
        <v>1</v>
      </c>
      <c r="F416" s="223"/>
      <c r="G416" s="76">
        <f t="shared" si="294"/>
        <v>0</v>
      </c>
      <c r="H416" s="237"/>
      <c r="I416" s="239"/>
      <c r="J416" s="237"/>
      <c r="K416" s="238"/>
      <c r="L416" s="238"/>
      <c r="M416" s="238"/>
      <c r="N416" s="238"/>
      <c r="O416" s="238"/>
      <c r="P416" s="238"/>
      <c r="Q416" s="238"/>
      <c r="R416" s="238"/>
      <c r="S416" s="238"/>
      <c r="T416" s="238"/>
      <c r="U416" s="239">
        <f t="shared" si="301"/>
        <v>0</v>
      </c>
      <c r="V416" s="237"/>
      <c r="W416" s="238"/>
      <c r="X416" s="238"/>
      <c r="Y416" s="238"/>
      <c r="Z416" s="238"/>
      <c r="AA416" s="238"/>
      <c r="AB416" s="238"/>
      <c r="AC416" s="238"/>
      <c r="AD416" s="238"/>
      <c r="AE416" s="238"/>
      <c r="AF416" s="238"/>
      <c r="AG416" s="239">
        <f t="shared" si="296"/>
        <v>0</v>
      </c>
      <c r="AH416" s="240"/>
      <c r="AI416" s="238"/>
      <c r="AJ416" s="238"/>
      <c r="AK416" s="238"/>
      <c r="AL416" s="238"/>
      <c r="AM416" s="238"/>
      <c r="AN416" s="238"/>
      <c r="AO416" s="238"/>
      <c r="AP416" s="238"/>
      <c r="AQ416" s="238"/>
      <c r="AR416" s="238"/>
      <c r="AS416" s="239">
        <f t="shared" si="302"/>
        <v>0</v>
      </c>
      <c r="AT416" s="240"/>
      <c r="AU416" s="238"/>
      <c r="AV416" s="238"/>
      <c r="AW416" s="238"/>
      <c r="AX416" s="238"/>
      <c r="AY416" s="238"/>
      <c r="AZ416" s="238"/>
      <c r="BA416" s="238"/>
      <c r="BB416" s="238"/>
      <c r="BC416" s="238"/>
      <c r="BD416" s="238"/>
      <c r="BE416" s="239">
        <f t="shared" si="303"/>
        <v>0</v>
      </c>
      <c r="BF416" s="240"/>
      <c r="BG416" s="238"/>
      <c r="BH416" s="238"/>
      <c r="BI416" s="238"/>
      <c r="BJ416" s="238"/>
      <c r="BK416" s="238"/>
      <c r="BL416" s="238"/>
      <c r="BM416" s="238"/>
      <c r="BN416" s="238"/>
      <c r="BO416" s="238"/>
      <c r="BP416" s="238"/>
      <c r="BQ416" s="239">
        <f t="shared" si="299"/>
        <v>0</v>
      </c>
      <c r="BR416" s="240"/>
      <c r="BS416" s="238"/>
      <c r="BT416" s="238"/>
      <c r="BU416" s="238"/>
      <c r="BV416" s="238"/>
      <c r="BW416" s="238"/>
      <c r="BX416" s="238"/>
      <c r="BY416" s="238"/>
      <c r="BZ416" s="238"/>
      <c r="CA416" s="238"/>
      <c r="CB416" s="238"/>
      <c r="CC416" s="239">
        <f t="shared" si="304"/>
        <v>0</v>
      </c>
      <c r="CD416" s="41" t="s">
        <v>54</v>
      </c>
    </row>
    <row r="417" spans="1:82" ht="15">
      <c r="A417" s="158"/>
      <c r="B417" s="25" t="s">
        <v>793</v>
      </c>
      <c r="C417" s="131" t="s">
        <v>794</v>
      </c>
      <c r="D417" s="132" t="s">
        <v>92</v>
      </c>
      <c r="E417" s="300">
        <v>1</v>
      </c>
      <c r="F417" s="223"/>
      <c r="G417" s="76">
        <f t="shared" si="294"/>
        <v>0</v>
      </c>
      <c r="H417" s="237"/>
      <c r="I417" s="239"/>
      <c r="J417" s="237"/>
      <c r="K417" s="238"/>
      <c r="L417" s="238"/>
      <c r="M417" s="238"/>
      <c r="N417" s="238"/>
      <c r="O417" s="238"/>
      <c r="P417" s="238"/>
      <c r="Q417" s="238"/>
      <c r="R417" s="238"/>
      <c r="S417" s="238"/>
      <c r="T417" s="238"/>
      <c r="U417" s="239">
        <f t="shared" si="301"/>
        <v>0</v>
      </c>
      <c r="V417" s="237"/>
      <c r="W417" s="238"/>
      <c r="X417" s="238"/>
      <c r="Y417" s="238"/>
      <c r="Z417" s="238"/>
      <c r="AA417" s="238"/>
      <c r="AB417" s="238"/>
      <c r="AC417" s="238"/>
      <c r="AD417" s="238"/>
      <c r="AE417" s="238"/>
      <c r="AF417" s="238"/>
      <c r="AG417" s="239">
        <f t="shared" si="296"/>
        <v>0</v>
      </c>
      <c r="AH417" s="240"/>
      <c r="AI417" s="238"/>
      <c r="AJ417" s="238"/>
      <c r="AK417" s="238"/>
      <c r="AL417" s="238"/>
      <c r="AM417" s="238"/>
      <c r="AN417" s="238"/>
      <c r="AO417" s="238"/>
      <c r="AP417" s="238"/>
      <c r="AQ417" s="238"/>
      <c r="AR417" s="238"/>
      <c r="AS417" s="239">
        <f t="shared" si="302"/>
        <v>0</v>
      </c>
      <c r="AT417" s="240"/>
      <c r="AU417" s="238"/>
      <c r="AV417" s="238"/>
      <c r="AW417" s="238"/>
      <c r="AX417" s="238"/>
      <c r="AY417" s="238"/>
      <c r="AZ417" s="238"/>
      <c r="BA417" s="238"/>
      <c r="BB417" s="238"/>
      <c r="BC417" s="238"/>
      <c r="BD417" s="238"/>
      <c r="BE417" s="239">
        <f t="shared" si="303"/>
        <v>0</v>
      </c>
      <c r="BF417" s="240"/>
      <c r="BG417" s="238"/>
      <c r="BH417" s="238"/>
      <c r="BI417" s="238"/>
      <c r="BJ417" s="238"/>
      <c r="BK417" s="238"/>
      <c r="BL417" s="238"/>
      <c r="BM417" s="238"/>
      <c r="BN417" s="238"/>
      <c r="BO417" s="238"/>
      <c r="BP417" s="238"/>
      <c r="BQ417" s="239">
        <f t="shared" si="299"/>
        <v>0</v>
      </c>
      <c r="BR417" s="240"/>
      <c r="BS417" s="238"/>
      <c r="BT417" s="238"/>
      <c r="BU417" s="238"/>
      <c r="BV417" s="238"/>
      <c r="BW417" s="238"/>
      <c r="BX417" s="238"/>
      <c r="BY417" s="238"/>
      <c r="BZ417" s="238"/>
      <c r="CA417" s="238"/>
      <c r="CB417" s="238"/>
      <c r="CC417" s="239">
        <f t="shared" si="304"/>
        <v>0</v>
      </c>
      <c r="CD417" s="41" t="s">
        <v>54</v>
      </c>
    </row>
    <row r="418" spans="1:82" ht="15">
      <c r="A418" s="158"/>
      <c r="B418" s="25" t="s">
        <v>795</v>
      </c>
      <c r="C418" s="131" t="s">
        <v>611</v>
      </c>
      <c r="D418" s="132" t="s">
        <v>92</v>
      </c>
      <c r="E418" s="300">
        <v>1</v>
      </c>
      <c r="F418" s="223"/>
      <c r="G418" s="76">
        <f t="shared" si="294"/>
        <v>0</v>
      </c>
      <c r="H418" s="237"/>
      <c r="I418" s="239"/>
      <c r="J418" s="237"/>
      <c r="K418" s="238"/>
      <c r="L418" s="238"/>
      <c r="M418" s="238"/>
      <c r="N418" s="238"/>
      <c r="O418" s="238"/>
      <c r="P418" s="238"/>
      <c r="Q418" s="238"/>
      <c r="R418" s="238"/>
      <c r="S418" s="238"/>
      <c r="T418" s="238"/>
      <c r="U418" s="239">
        <f t="shared" si="301"/>
        <v>0</v>
      </c>
      <c r="V418" s="237"/>
      <c r="W418" s="238"/>
      <c r="X418" s="238"/>
      <c r="Y418" s="238"/>
      <c r="Z418" s="238"/>
      <c r="AA418" s="238"/>
      <c r="AB418" s="238"/>
      <c r="AC418" s="238"/>
      <c r="AD418" s="238"/>
      <c r="AE418" s="238"/>
      <c r="AF418" s="238"/>
      <c r="AG418" s="239">
        <f t="shared" si="296"/>
        <v>0</v>
      </c>
      <c r="AH418" s="240"/>
      <c r="AI418" s="238"/>
      <c r="AJ418" s="238"/>
      <c r="AK418" s="238"/>
      <c r="AL418" s="238"/>
      <c r="AM418" s="238"/>
      <c r="AN418" s="238"/>
      <c r="AO418" s="238"/>
      <c r="AP418" s="238"/>
      <c r="AQ418" s="238"/>
      <c r="AR418" s="238"/>
      <c r="AS418" s="239">
        <f t="shared" si="302"/>
        <v>0</v>
      </c>
      <c r="AT418" s="240"/>
      <c r="AU418" s="238"/>
      <c r="AV418" s="238"/>
      <c r="AW418" s="238"/>
      <c r="AX418" s="238"/>
      <c r="AY418" s="238"/>
      <c r="AZ418" s="238"/>
      <c r="BA418" s="238"/>
      <c r="BB418" s="238"/>
      <c r="BC418" s="238"/>
      <c r="BD418" s="238"/>
      <c r="BE418" s="239">
        <f t="shared" si="303"/>
        <v>0</v>
      </c>
      <c r="BF418" s="240"/>
      <c r="BG418" s="238"/>
      <c r="BH418" s="238"/>
      <c r="BI418" s="238"/>
      <c r="BJ418" s="238"/>
      <c r="BK418" s="238"/>
      <c r="BL418" s="238"/>
      <c r="BM418" s="238"/>
      <c r="BN418" s="238"/>
      <c r="BO418" s="238"/>
      <c r="BP418" s="238"/>
      <c r="BQ418" s="239">
        <f t="shared" si="299"/>
        <v>0</v>
      </c>
      <c r="BR418" s="240"/>
      <c r="BS418" s="238"/>
      <c r="BT418" s="238"/>
      <c r="BU418" s="238"/>
      <c r="BV418" s="238"/>
      <c r="BW418" s="238"/>
      <c r="BX418" s="238"/>
      <c r="BY418" s="238"/>
      <c r="BZ418" s="238"/>
      <c r="CA418" s="238"/>
      <c r="CB418" s="238"/>
      <c r="CC418" s="239">
        <f t="shared" si="304"/>
        <v>0</v>
      </c>
      <c r="CD418" s="41" t="s">
        <v>54</v>
      </c>
    </row>
    <row r="419" spans="1:82" ht="15">
      <c r="A419" s="158"/>
      <c r="B419" s="287" t="s">
        <v>796</v>
      </c>
      <c r="C419" s="286" t="s">
        <v>797</v>
      </c>
      <c r="D419" s="132"/>
      <c r="E419" s="300"/>
      <c r="F419" s="231"/>
      <c r="G419" s="76"/>
      <c r="H419" s="237"/>
      <c r="I419" s="239"/>
      <c r="J419" s="237"/>
      <c r="K419" s="238"/>
      <c r="L419" s="238"/>
      <c r="M419" s="238"/>
      <c r="N419" s="238"/>
      <c r="O419" s="238"/>
      <c r="P419" s="238"/>
      <c r="Q419" s="238"/>
      <c r="R419" s="238"/>
      <c r="S419" s="238"/>
      <c r="T419" s="238"/>
      <c r="U419" s="239"/>
      <c r="V419" s="237"/>
      <c r="W419" s="238"/>
      <c r="X419" s="238"/>
      <c r="Y419" s="238"/>
      <c r="Z419" s="238"/>
      <c r="AA419" s="238"/>
      <c r="AB419" s="238"/>
      <c r="AC419" s="238"/>
      <c r="AD419" s="238"/>
      <c r="AE419" s="238"/>
      <c r="AF419" s="238"/>
      <c r="AG419" s="239"/>
      <c r="AH419" s="240"/>
      <c r="AI419" s="238"/>
      <c r="AJ419" s="238"/>
      <c r="AK419" s="238"/>
      <c r="AL419" s="238"/>
      <c r="AM419" s="238"/>
      <c r="AN419" s="238"/>
      <c r="AO419" s="238"/>
      <c r="AP419" s="238"/>
      <c r="AQ419" s="238"/>
      <c r="AR419" s="238"/>
      <c r="AS419" s="239"/>
      <c r="AT419" s="240"/>
      <c r="AU419" s="238"/>
      <c r="AV419" s="238"/>
      <c r="AW419" s="238"/>
      <c r="AX419" s="238"/>
      <c r="AY419" s="238"/>
      <c r="AZ419" s="238"/>
      <c r="BA419" s="238"/>
      <c r="BB419" s="238"/>
      <c r="BC419" s="238"/>
      <c r="BD419" s="238"/>
      <c r="BE419" s="239"/>
      <c r="BF419" s="240"/>
      <c r="BG419" s="238"/>
      <c r="BH419" s="238"/>
      <c r="BI419" s="238"/>
      <c r="BJ419" s="238"/>
      <c r="BK419" s="238"/>
      <c r="BL419" s="238"/>
      <c r="BM419" s="238"/>
      <c r="BN419" s="238"/>
      <c r="BO419" s="238"/>
      <c r="BP419" s="238"/>
      <c r="BQ419" s="239"/>
      <c r="BR419" s="240"/>
      <c r="BS419" s="238"/>
      <c r="BT419" s="238"/>
      <c r="BU419" s="238"/>
      <c r="BV419" s="238"/>
      <c r="BW419" s="238"/>
      <c r="BX419" s="238"/>
      <c r="BY419" s="238"/>
      <c r="BZ419" s="238"/>
      <c r="CA419" s="238"/>
      <c r="CB419" s="238"/>
      <c r="CC419" s="239"/>
      <c r="CD419" s="41" t="s">
        <v>54</v>
      </c>
    </row>
    <row r="420" spans="1:82" ht="15">
      <c r="A420" s="158"/>
      <c r="B420" s="25" t="s">
        <v>798</v>
      </c>
      <c r="C420" s="131" t="s">
        <v>799</v>
      </c>
      <c r="D420" s="132" t="s">
        <v>243</v>
      </c>
      <c r="E420" s="300">
        <v>1</v>
      </c>
      <c r="F420" s="289"/>
      <c r="G420" s="76">
        <f t="shared" si="294"/>
        <v>0</v>
      </c>
      <c r="H420" s="237"/>
      <c r="I420" s="239"/>
      <c r="J420" s="237"/>
      <c r="K420" s="238"/>
      <c r="L420" s="238"/>
      <c r="M420" s="238"/>
      <c r="N420" s="238"/>
      <c r="O420" s="238"/>
      <c r="P420" s="238"/>
      <c r="Q420" s="238"/>
      <c r="R420" s="238"/>
      <c r="S420" s="238"/>
      <c r="T420" s="238"/>
      <c r="U420" s="239">
        <f t="shared" si="301"/>
        <v>0</v>
      </c>
      <c r="V420" s="237"/>
      <c r="W420" s="238"/>
      <c r="X420" s="238"/>
      <c r="Y420" s="238"/>
      <c r="Z420" s="238"/>
      <c r="AA420" s="238"/>
      <c r="AB420" s="238"/>
      <c r="AC420" s="238"/>
      <c r="AD420" s="238"/>
      <c r="AE420" s="238"/>
      <c r="AF420" s="238"/>
      <c r="AG420" s="239">
        <f t="shared" si="296"/>
        <v>0</v>
      </c>
      <c r="AH420" s="240"/>
      <c r="AI420" s="238"/>
      <c r="AJ420" s="238"/>
      <c r="AK420" s="238"/>
      <c r="AL420" s="238"/>
      <c r="AM420" s="238"/>
      <c r="AN420" s="238"/>
      <c r="AO420" s="238"/>
      <c r="AP420" s="238"/>
      <c r="AQ420" s="238"/>
      <c r="AR420" s="238"/>
      <c r="AS420" s="239">
        <f t="shared" si="302"/>
        <v>0</v>
      </c>
      <c r="AT420" s="240"/>
      <c r="AU420" s="238"/>
      <c r="AV420" s="238"/>
      <c r="AW420" s="238"/>
      <c r="AX420" s="238"/>
      <c r="AY420" s="238"/>
      <c r="AZ420" s="238"/>
      <c r="BA420" s="238"/>
      <c r="BB420" s="238"/>
      <c r="BC420" s="238"/>
      <c r="BD420" s="238"/>
      <c r="BE420" s="239">
        <f t="shared" si="303"/>
        <v>0</v>
      </c>
      <c r="BF420" s="240"/>
      <c r="BG420" s="238"/>
      <c r="BH420" s="238"/>
      <c r="BI420" s="238"/>
      <c r="BJ420" s="238"/>
      <c r="BK420" s="238"/>
      <c r="BL420" s="238"/>
      <c r="BM420" s="238"/>
      <c r="BN420" s="238"/>
      <c r="BO420" s="238"/>
      <c r="BP420" s="238"/>
      <c r="BQ420" s="239">
        <f t="shared" si="299"/>
        <v>0</v>
      </c>
      <c r="BR420" s="240"/>
      <c r="BS420" s="238"/>
      <c r="BT420" s="238"/>
      <c r="BU420" s="238"/>
      <c r="BV420" s="238"/>
      <c r="BW420" s="238"/>
      <c r="BX420" s="238"/>
      <c r="BY420" s="238"/>
      <c r="BZ420" s="238"/>
      <c r="CA420" s="238"/>
      <c r="CB420" s="238"/>
      <c r="CC420" s="239">
        <f t="shared" si="304"/>
        <v>0</v>
      </c>
      <c r="CD420" s="41" t="s">
        <v>54</v>
      </c>
    </row>
    <row r="421" spans="1:82" ht="15">
      <c r="A421" s="158"/>
      <c r="B421" s="287" t="s">
        <v>800</v>
      </c>
      <c r="C421" s="286" t="s">
        <v>801</v>
      </c>
      <c r="D421" s="132"/>
      <c r="E421" s="300"/>
      <c r="F421" s="231"/>
      <c r="G421" s="76"/>
      <c r="H421" s="237"/>
      <c r="I421" s="239"/>
      <c r="J421" s="237"/>
      <c r="K421" s="238"/>
      <c r="L421" s="238"/>
      <c r="M421" s="238"/>
      <c r="N421" s="238"/>
      <c r="O421" s="238"/>
      <c r="P421" s="238"/>
      <c r="Q421" s="238"/>
      <c r="R421" s="238"/>
      <c r="S421" s="238"/>
      <c r="T421" s="238"/>
      <c r="U421" s="239"/>
      <c r="V421" s="237"/>
      <c r="W421" s="238"/>
      <c r="X421" s="238"/>
      <c r="Y421" s="238"/>
      <c r="Z421" s="238"/>
      <c r="AA421" s="238"/>
      <c r="AB421" s="238"/>
      <c r="AC421" s="238"/>
      <c r="AD421" s="238"/>
      <c r="AE421" s="238"/>
      <c r="AF421" s="238"/>
      <c r="AG421" s="239"/>
      <c r="AH421" s="240"/>
      <c r="AI421" s="238"/>
      <c r="AJ421" s="238"/>
      <c r="AK421" s="238"/>
      <c r="AL421" s="238"/>
      <c r="AM421" s="238"/>
      <c r="AN421" s="238"/>
      <c r="AO421" s="238"/>
      <c r="AP421" s="238"/>
      <c r="AQ421" s="238"/>
      <c r="AR421" s="238"/>
      <c r="AS421" s="239"/>
      <c r="AT421" s="240"/>
      <c r="AU421" s="238"/>
      <c r="AV421" s="238"/>
      <c r="AW421" s="238"/>
      <c r="AX421" s="238"/>
      <c r="AY421" s="238"/>
      <c r="AZ421" s="238"/>
      <c r="BA421" s="238"/>
      <c r="BB421" s="238"/>
      <c r="BC421" s="238"/>
      <c r="BD421" s="238"/>
      <c r="BE421" s="239"/>
      <c r="BF421" s="240"/>
      <c r="BG421" s="238"/>
      <c r="BH421" s="238"/>
      <c r="BI421" s="238"/>
      <c r="BJ421" s="238"/>
      <c r="BK421" s="238"/>
      <c r="BL421" s="238"/>
      <c r="BM421" s="238"/>
      <c r="BN421" s="238"/>
      <c r="BO421" s="238"/>
      <c r="BP421" s="238"/>
      <c r="BQ421" s="239"/>
      <c r="BR421" s="240"/>
      <c r="BS421" s="238"/>
      <c r="BT421" s="238"/>
      <c r="BU421" s="238"/>
      <c r="BV421" s="238"/>
      <c r="BW421" s="238"/>
      <c r="BX421" s="238"/>
      <c r="BY421" s="238"/>
      <c r="BZ421" s="238"/>
      <c r="CA421" s="238"/>
      <c r="CB421" s="238"/>
      <c r="CC421" s="239"/>
      <c r="CD421" s="41" t="s">
        <v>54</v>
      </c>
    </row>
    <row r="422" spans="1:82" ht="15">
      <c r="A422" s="158"/>
      <c r="B422" s="180" t="s">
        <v>802</v>
      </c>
      <c r="C422" s="181" t="s">
        <v>803</v>
      </c>
      <c r="D422" s="182" t="s">
        <v>631</v>
      </c>
      <c r="E422" s="334">
        <v>0</v>
      </c>
      <c r="F422" s="236"/>
      <c r="G422" s="189">
        <f t="shared" si="294"/>
        <v>0</v>
      </c>
      <c r="H422" s="237"/>
      <c r="I422" s="239"/>
      <c r="J422" s="237"/>
      <c r="K422" s="238"/>
      <c r="L422" s="238"/>
      <c r="M422" s="238"/>
      <c r="N422" s="238"/>
      <c r="O422" s="238"/>
      <c r="P422" s="238"/>
      <c r="Q422" s="238"/>
      <c r="R422" s="238"/>
      <c r="S422" s="238"/>
      <c r="T422" s="238"/>
      <c r="U422" s="239">
        <f t="shared" si="301"/>
        <v>0</v>
      </c>
      <c r="V422" s="237"/>
      <c r="W422" s="238"/>
      <c r="X422" s="238"/>
      <c r="Y422" s="238"/>
      <c r="Z422" s="238"/>
      <c r="AA422" s="238"/>
      <c r="AB422" s="238"/>
      <c r="AC422" s="238"/>
      <c r="AD422" s="238"/>
      <c r="AE422" s="238"/>
      <c r="AF422" s="238"/>
      <c r="AG422" s="239">
        <f t="shared" si="296"/>
        <v>0</v>
      </c>
      <c r="AH422" s="240"/>
      <c r="AI422" s="238"/>
      <c r="AJ422" s="238"/>
      <c r="AK422" s="238"/>
      <c r="AL422" s="238"/>
      <c r="AM422" s="238"/>
      <c r="AN422" s="238"/>
      <c r="AO422" s="238"/>
      <c r="AP422" s="238"/>
      <c r="AQ422" s="238"/>
      <c r="AR422" s="238"/>
      <c r="AS422" s="239">
        <f t="shared" si="302"/>
        <v>0</v>
      </c>
      <c r="AT422" s="240"/>
      <c r="AU422" s="238"/>
      <c r="AV422" s="238"/>
      <c r="AW422" s="238"/>
      <c r="AX422" s="238"/>
      <c r="AY422" s="238"/>
      <c r="AZ422" s="238"/>
      <c r="BA422" s="238"/>
      <c r="BB422" s="238"/>
      <c r="BC422" s="238"/>
      <c r="BD422" s="238"/>
      <c r="BE422" s="239">
        <f t="shared" si="303"/>
        <v>0</v>
      </c>
      <c r="BF422" s="240"/>
      <c r="BG422" s="238"/>
      <c r="BH422" s="238"/>
      <c r="BI422" s="238"/>
      <c r="BJ422" s="238"/>
      <c r="BK422" s="238"/>
      <c r="BL422" s="238"/>
      <c r="BM422" s="238"/>
      <c r="BN422" s="238"/>
      <c r="BO422" s="238"/>
      <c r="BP422" s="238"/>
      <c r="BQ422" s="239">
        <f t="shared" si="299"/>
        <v>0</v>
      </c>
      <c r="BR422" s="240"/>
      <c r="BS422" s="238"/>
      <c r="BT422" s="238"/>
      <c r="BU422" s="238"/>
      <c r="BV422" s="238"/>
      <c r="BW422" s="238"/>
      <c r="BX422" s="238"/>
      <c r="BY422" s="238"/>
      <c r="BZ422" s="238"/>
      <c r="CA422" s="238"/>
      <c r="CB422" s="238"/>
      <c r="CC422" s="239">
        <f t="shared" si="304"/>
        <v>0</v>
      </c>
      <c r="CD422" s="41" t="s">
        <v>54</v>
      </c>
    </row>
    <row r="423" spans="1:82" ht="15">
      <c r="A423" s="158"/>
      <c r="B423" s="180" t="s">
        <v>804</v>
      </c>
      <c r="C423" s="181" t="s">
        <v>805</v>
      </c>
      <c r="D423" s="182" t="s">
        <v>243</v>
      </c>
      <c r="E423" s="334">
        <v>0</v>
      </c>
      <c r="F423" s="236"/>
      <c r="G423" s="189">
        <f t="shared" si="294"/>
        <v>0</v>
      </c>
      <c r="H423" s="237"/>
      <c r="I423" s="239"/>
      <c r="J423" s="237"/>
      <c r="K423" s="238"/>
      <c r="L423" s="238"/>
      <c r="M423" s="238"/>
      <c r="N423" s="238"/>
      <c r="O423" s="238"/>
      <c r="P423" s="238"/>
      <c r="Q423" s="238"/>
      <c r="R423" s="238"/>
      <c r="S423" s="238"/>
      <c r="T423" s="238"/>
      <c r="U423" s="239">
        <f t="shared" si="301"/>
        <v>0</v>
      </c>
      <c r="V423" s="237"/>
      <c r="W423" s="238"/>
      <c r="X423" s="238"/>
      <c r="Y423" s="238"/>
      <c r="Z423" s="238"/>
      <c r="AA423" s="238"/>
      <c r="AB423" s="238"/>
      <c r="AC423" s="238"/>
      <c r="AD423" s="238"/>
      <c r="AE423" s="238"/>
      <c r="AF423" s="238"/>
      <c r="AG423" s="239">
        <f t="shared" si="296"/>
        <v>0</v>
      </c>
      <c r="AH423" s="240"/>
      <c r="AI423" s="238"/>
      <c r="AJ423" s="238"/>
      <c r="AK423" s="238"/>
      <c r="AL423" s="238"/>
      <c r="AM423" s="238"/>
      <c r="AN423" s="238"/>
      <c r="AO423" s="238"/>
      <c r="AP423" s="238"/>
      <c r="AQ423" s="238"/>
      <c r="AR423" s="238"/>
      <c r="AS423" s="239">
        <f t="shared" si="302"/>
        <v>0</v>
      </c>
      <c r="AT423" s="240"/>
      <c r="AU423" s="238"/>
      <c r="AV423" s="238"/>
      <c r="AW423" s="238"/>
      <c r="AX423" s="238"/>
      <c r="AY423" s="238"/>
      <c r="AZ423" s="238"/>
      <c r="BA423" s="238"/>
      <c r="BB423" s="238"/>
      <c r="BC423" s="238"/>
      <c r="BD423" s="238"/>
      <c r="BE423" s="239">
        <f t="shared" si="303"/>
        <v>0</v>
      </c>
      <c r="BF423" s="240"/>
      <c r="BG423" s="238"/>
      <c r="BH423" s="238"/>
      <c r="BI423" s="238"/>
      <c r="BJ423" s="238"/>
      <c r="BK423" s="238"/>
      <c r="BL423" s="238"/>
      <c r="BM423" s="238"/>
      <c r="BN423" s="238"/>
      <c r="BO423" s="238"/>
      <c r="BP423" s="238"/>
      <c r="BQ423" s="239">
        <f t="shared" si="299"/>
        <v>0</v>
      </c>
      <c r="BR423" s="240"/>
      <c r="BS423" s="238"/>
      <c r="BT423" s="238"/>
      <c r="BU423" s="238"/>
      <c r="BV423" s="238"/>
      <c r="BW423" s="238"/>
      <c r="BX423" s="238"/>
      <c r="BY423" s="238"/>
      <c r="BZ423" s="238"/>
      <c r="CA423" s="238"/>
      <c r="CB423" s="238"/>
      <c r="CC423" s="239">
        <f t="shared" si="304"/>
        <v>0</v>
      </c>
      <c r="CD423" s="41" t="s">
        <v>54</v>
      </c>
    </row>
    <row r="424" spans="1:82" ht="15">
      <c r="A424" s="158"/>
      <c r="B424" s="180" t="s">
        <v>806</v>
      </c>
      <c r="C424" s="181" t="s">
        <v>807</v>
      </c>
      <c r="D424" s="182" t="s">
        <v>243</v>
      </c>
      <c r="E424" s="334">
        <v>0</v>
      </c>
      <c r="F424" s="236"/>
      <c r="G424" s="189">
        <f t="shared" si="294"/>
        <v>0</v>
      </c>
      <c r="H424" s="237"/>
      <c r="I424" s="239"/>
      <c r="J424" s="237"/>
      <c r="K424" s="238"/>
      <c r="L424" s="238"/>
      <c r="M424" s="238"/>
      <c r="N424" s="238"/>
      <c r="O424" s="238"/>
      <c r="P424" s="238"/>
      <c r="Q424" s="238"/>
      <c r="R424" s="238"/>
      <c r="S424" s="238"/>
      <c r="T424" s="238"/>
      <c r="U424" s="239">
        <f t="shared" si="301"/>
        <v>0</v>
      </c>
      <c r="V424" s="237"/>
      <c r="W424" s="238"/>
      <c r="X424" s="238"/>
      <c r="Y424" s="238"/>
      <c r="Z424" s="238"/>
      <c r="AA424" s="238"/>
      <c r="AB424" s="238"/>
      <c r="AC424" s="238"/>
      <c r="AD424" s="238"/>
      <c r="AE424" s="238"/>
      <c r="AF424" s="238"/>
      <c r="AG424" s="239">
        <f t="shared" si="296"/>
        <v>0</v>
      </c>
      <c r="AH424" s="240"/>
      <c r="AI424" s="238"/>
      <c r="AJ424" s="238"/>
      <c r="AK424" s="238"/>
      <c r="AL424" s="238"/>
      <c r="AM424" s="238"/>
      <c r="AN424" s="238"/>
      <c r="AO424" s="238"/>
      <c r="AP424" s="238"/>
      <c r="AQ424" s="238"/>
      <c r="AR424" s="238"/>
      <c r="AS424" s="239">
        <f t="shared" si="302"/>
        <v>0</v>
      </c>
      <c r="AT424" s="240"/>
      <c r="AU424" s="238"/>
      <c r="AV424" s="238"/>
      <c r="AW424" s="238"/>
      <c r="AX424" s="238"/>
      <c r="AY424" s="238"/>
      <c r="AZ424" s="238"/>
      <c r="BA424" s="238"/>
      <c r="BB424" s="238"/>
      <c r="BC424" s="238"/>
      <c r="BD424" s="238"/>
      <c r="BE424" s="239">
        <f t="shared" si="303"/>
        <v>0</v>
      </c>
      <c r="BF424" s="240"/>
      <c r="BG424" s="238"/>
      <c r="BH424" s="238"/>
      <c r="BI424" s="238"/>
      <c r="BJ424" s="238"/>
      <c r="BK424" s="238"/>
      <c r="BL424" s="238"/>
      <c r="BM424" s="238"/>
      <c r="BN424" s="238"/>
      <c r="BO424" s="238"/>
      <c r="BP424" s="238"/>
      <c r="BQ424" s="239">
        <f t="shared" si="299"/>
        <v>0</v>
      </c>
      <c r="BR424" s="240"/>
      <c r="BS424" s="238"/>
      <c r="BT424" s="238"/>
      <c r="BU424" s="238"/>
      <c r="BV424" s="238"/>
      <c r="BW424" s="238"/>
      <c r="BX424" s="238"/>
      <c r="BY424" s="238"/>
      <c r="BZ424" s="238"/>
      <c r="CA424" s="238"/>
      <c r="CB424" s="238"/>
      <c r="CC424" s="239">
        <f t="shared" si="304"/>
        <v>0</v>
      </c>
      <c r="CD424" s="41" t="s">
        <v>54</v>
      </c>
    </row>
    <row r="425" spans="1:82" ht="15">
      <c r="A425" s="158"/>
      <c r="B425" s="180" t="s">
        <v>808</v>
      </c>
      <c r="C425" s="181" t="s">
        <v>809</v>
      </c>
      <c r="D425" s="182" t="s">
        <v>243</v>
      </c>
      <c r="E425" s="334">
        <v>0</v>
      </c>
      <c r="F425" s="236"/>
      <c r="G425" s="189">
        <f t="shared" si="294"/>
        <v>0</v>
      </c>
      <c r="H425" s="237"/>
      <c r="I425" s="239"/>
      <c r="J425" s="237"/>
      <c r="K425" s="238"/>
      <c r="L425" s="238"/>
      <c r="M425" s="238"/>
      <c r="N425" s="238"/>
      <c r="O425" s="238"/>
      <c r="P425" s="238"/>
      <c r="Q425" s="238"/>
      <c r="R425" s="238"/>
      <c r="S425" s="238"/>
      <c r="T425" s="238"/>
      <c r="U425" s="239">
        <f t="shared" si="301"/>
        <v>0</v>
      </c>
      <c r="V425" s="237"/>
      <c r="W425" s="238"/>
      <c r="X425" s="238"/>
      <c r="Y425" s="238"/>
      <c r="Z425" s="238"/>
      <c r="AA425" s="238"/>
      <c r="AB425" s="238"/>
      <c r="AC425" s="238"/>
      <c r="AD425" s="238"/>
      <c r="AE425" s="238"/>
      <c r="AF425" s="238"/>
      <c r="AG425" s="239">
        <f t="shared" si="296"/>
        <v>0</v>
      </c>
      <c r="AH425" s="240"/>
      <c r="AI425" s="238"/>
      <c r="AJ425" s="238"/>
      <c r="AK425" s="238"/>
      <c r="AL425" s="238"/>
      <c r="AM425" s="238"/>
      <c r="AN425" s="238"/>
      <c r="AO425" s="238"/>
      <c r="AP425" s="238"/>
      <c r="AQ425" s="238"/>
      <c r="AR425" s="238"/>
      <c r="AS425" s="239">
        <f t="shared" si="302"/>
        <v>0</v>
      </c>
      <c r="AT425" s="240"/>
      <c r="AU425" s="238"/>
      <c r="AV425" s="238"/>
      <c r="AW425" s="238"/>
      <c r="AX425" s="238"/>
      <c r="AY425" s="238"/>
      <c r="AZ425" s="238"/>
      <c r="BA425" s="238"/>
      <c r="BB425" s="238"/>
      <c r="BC425" s="238"/>
      <c r="BD425" s="238"/>
      <c r="BE425" s="239">
        <f t="shared" si="303"/>
        <v>0</v>
      </c>
      <c r="BF425" s="240"/>
      <c r="BG425" s="238"/>
      <c r="BH425" s="238"/>
      <c r="BI425" s="238"/>
      <c r="BJ425" s="238"/>
      <c r="BK425" s="238"/>
      <c r="BL425" s="238"/>
      <c r="BM425" s="238"/>
      <c r="BN425" s="238"/>
      <c r="BO425" s="238"/>
      <c r="BP425" s="238"/>
      <c r="BQ425" s="239">
        <f t="shared" si="299"/>
        <v>0</v>
      </c>
      <c r="BR425" s="240"/>
      <c r="BS425" s="238"/>
      <c r="BT425" s="238"/>
      <c r="BU425" s="238"/>
      <c r="BV425" s="238"/>
      <c r="BW425" s="238"/>
      <c r="BX425" s="238"/>
      <c r="BY425" s="238"/>
      <c r="BZ425" s="238"/>
      <c r="CA425" s="238"/>
      <c r="CB425" s="238"/>
      <c r="CC425" s="239">
        <f t="shared" si="304"/>
        <v>0</v>
      </c>
      <c r="CD425" s="41" t="s">
        <v>54</v>
      </c>
    </row>
    <row r="426" spans="1:82" ht="15">
      <c r="A426" s="158"/>
      <c r="B426" s="287" t="s">
        <v>810</v>
      </c>
      <c r="C426" s="286" t="s">
        <v>811</v>
      </c>
      <c r="D426" s="132"/>
      <c r="E426" s="300"/>
      <c r="F426" s="231"/>
      <c r="G426" s="76"/>
      <c r="H426" s="237"/>
      <c r="I426" s="239"/>
      <c r="J426" s="237"/>
      <c r="K426" s="238"/>
      <c r="L426" s="238"/>
      <c r="M426" s="238"/>
      <c r="N426" s="238"/>
      <c r="O426" s="238"/>
      <c r="P426" s="238"/>
      <c r="Q426" s="238"/>
      <c r="R426" s="238"/>
      <c r="S426" s="238"/>
      <c r="T426" s="238"/>
      <c r="U426" s="239"/>
      <c r="V426" s="237"/>
      <c r="W426" s="238"/>
      <c r="X426" s="238"/>
      <c r="Y426" s="238"/>
      <c r="Z426" s="238"/>
      <c r="AA426" s="238"/>
      <c r="AB426" s="238"/>
      <c r="AC426" s="238"/>
      <c r="AD426" s="238"/>
      <c r="AE426" s="238"/>
      <c r="AF426" s="238"/>
      <c r="AG426" s="239"/>
      <c r="AH426" s="240"/>
      <c r="AI426" s="238"/>
      <c r="AJ426" s="238"/>
      <c r="AK426" s="238"/>
      <c r="AL426" s="238"/>
      <c r="AM426" s="238"/>
      <c r="AN426" s="238"/>
      <c r="AO426" s="238"/>
      <c r="AP426" s="238"/>
      <c r="AQ426" s="238"/>
      <c r="AR426" s="238"/>
      <c r="AS426" s="239"/>
      <c r="AT426" s="240"/>
      <c r="AU426" s="238"/>
      <c r="AV426" s="238"/>
      <c r="AW426" s="238"/>
      <c r="AX426" s="238"/>
      <c r="AY426" s="238"/>
      <c r="AZ426" s="238"/>
      <c r="BA426" s="238"/>
      <c r="BB426" s="238"/>
      <c r="BC426" s="238"/>
      <c r="BD426" s="238"/>
      <c r="BE426" s="239"/>
      <c r="BF426" s="240"/>
      <c r="BG426" s="238"/>
      <c r="BH426" s="238"/>
      <c r="BI426" s="238"/>
      <c r="BJ426" s="238"/>
      <c r="BK426" s="238"/>
      <c r="BL426" s="238"/>
      <c r="BM426" s="238"/>
      <c r="BN426" s="238"/>
      <c r="BO426" s="238"/>
      <c r="BP426" s="238"/>
      <c r="BQ426" s="239"/>
      <c r="BR426" s="240"/>
      <c r="BS426" s="238"/>
      <c r="BT426" s="238"/>
      <c r="BU426" s="238"/>
      <c r="BV426" s="238"/>
      <c r="BW426" s="238"/>
      <c r="BX426" s="238"/>
      <c r="BY426" s="238"/>
      <c r="BZ426" s="238"/>
      <c r="CA426" s="238"/>
      <c r="CB426" s="238"/>
      <c r="CC426" s="239"/>
      <c r="CD426" s="41" t="s">
        <v>54</v>
      </c>
    </row>
    <row r="427" spans="1:82" ht="15">
      <c r="A427" s="158"/>
      <c r="B427" s="25" t="s">
        <v>812</v>
      </c>
      <c r="C427" s="131" t="s">
        <v>813</v>
      </c>
      <c r="D427" s="132" t="s">
        <v>243</v>
      </c>
      <c r="E427" s="300">
        <v>2</v>
      </c>
      <c r="F427" s="289"/>
      <c r="G427" s="76">
        <f t="shared" si="294"/>
        <v>0</v>
      </c>
      <c r="H427" s="237"/>
      <c r="I427" s="239"/>
      <c r="J427" s="237"/>
      <c r="K427" s="238"/>
      <c r="L427" s="238"/>
      <c r="M427" s="238"/>
      <c r="N427" s="238"/>
      <c r="O427" s="238"/>
      <c r="P427" s="238"/>
      <c r="Q427" s="238"/>
      <c r="R427" s="238"/>
      <c r="S427" s="238"/>
      <c r="T427" s="238"/>
      <c r="U427" s="239">
        <f t="shared" si="301"/>
        <v>0</v>
      </c>
      <c r="V427" s="237"/>
      <c r="W427" s="238"/>
      <c r="X427" s="238"/>
      <c r="Y427" s="238"/>
      <c r="Z427" s="238"/>
      <c r="AA427" s="238"/>
      <c r="AB427" s="238"/>
      <c r="AC427" s="238"/>
      <c r="AD427" s="238"/>
      <c r="AE427" s="238"/>
      <c r="AF427" s="238"/>
      <c r="AG427" s="239">
        <f t="shared" si="296"/>
        <v>0</v>
      </c>
      <c r="AH427" s="240"/>
      <c r="AI427" s="238"/>
      <c r="AJ427" s="238"/>
      <c r="AK427" s="238"/>
      <c r="AL427" s="238"/>
      <c r="AM427" s="238"/>
      <c r="AN427" s="238"/>
      <c r="AO427" s="238"/>
      <c r="AP427" s="238"/>
      <c r="AQ427" s="238"/>
      <c r="AR427" s="238"/>
      <c r="AS427" s="239">
        <f t="shared" si="302"/>
        <v>0</v>
      </c>
      <c r="AT427" s="240"/>
      <c r="AU427" s="238"/>
      <c r="AV427" s="238"/>
      <c r="AW427" s="238"/>
      <c r="AX427" s="238"/>
      <c r="AY427" s="238"/>
      <c r="AZ427" s="238"/>
      <c r="BA427" s="238"/>
      <c r="BB427" s="238"/>
      <c r="BC427" s="238"/>
      <c r="BD427" s="238"/>
      <c r="BE427" s="239">
        <f t="shared" si="303"/>
        <v>0</v>
      </c>
      <c r="BF427" s="240"/>
      <c r="BG427" s="238"/>
      <c r="BH427" s="238"/>
      <c r="BI427" s="238"/>
      <c r="BJ427" s="238"/>
      <c r="BK427" s="238"/>
      <c r="BL427" s="238"/>
      <c r="BM427" s="238"/>
      <c r="BN427" s="238"/>
      <c r="BO427" s="238"/>
      <c r="BP427" s="238"/>
      <c r="BQ427" s="239">
        <f t="shared" si="299"/>
        <v>0</v>
      </c>
      <c r="BR427" s="240"/>
      <c r="BS427" s="238"/>
      <c r="BT427" s="238"/>
      <c r="BU427" s="238"/>
      <c r="BV427" s="238"/>
      <c r="BW427" s="238"/>
      <c r="BX427" s="238"/>
      <c r="BY427" s="238"/>
      <c r="BZ427" s="238"/>
      <c r="CA427" s="238"/>
      <c r="CB427" s="238"/>
      <c r="CC427" s="239">
        <f t="shared" si="304"/>
        <v>0</v>
      </c>
      <c r="CD427" s="41" t="s">
        <v>54</v>
      </c>
    </row>
    <row r="428" spans="1:82" ht="15">
      <c r="A428" s="158"/>
      <c r="B428" s="123" t="s">
        <v>814</v>
      </c>
      <c r="C428" s="124" t="s">
        <v>815</v>
      </c>
      <c r="D428" s="125"/>
      <c r="E428" s="155"/>
      <c r="F428" s="260"/>
      <c r="G428" s="126">
        <f>SUM(G429:G431)</f>
        <v>0</v>
      </c>
      <c r="H428" s="127">
        <f>SUM(H429:H431)</f>
        <v>0</v>
      </c>
      <c r="I428" s="128">
        <f t="shared" ref="I428:BT428" si="305">SUM(I429:I431)</f>
        <v>0</v>
      </c>
      <c r="J428" s="127">
        <f t="shared" si="305"/>
        <v>0</v>
      </c>
      <c r="K428" s="129">
        <f t="shared" si="305"/>
        <v>0</v>
      </c>
      <c r="L428" s="129">
        <f t="shared" si="305"/>
        <v>0</v>
      </c>
      <c r="M428" s="129">
        <f t="shared" si="305"/>
        <v>0</v>
      </c>
      <c r="N428" s="129">
        <f t="shared" si="305"/>
        <v>0</v>
      </c>
      <c r="O428" s="129">
        <f t="shared" si="305"/>
        <v>0</v>
      </c>
      <c r="P428" s="129">
        <f t="shared" si="305"/>
        <v>0</v>
      </c>
      <c r="Q428" s="129">
        <f t="shared" si="305"/>
        <v>0</v>
      </c>
      <c r="R428" s="129">
        <f>SUM(R429:R431)</f>
        <v>0</v>
      </c>
      <c r="S428" s="129">
        <f t="shared" si="305"/>
        <v>0</v>
      </c>
      <c r="T428" s="129">
        <f t="shared" si="305"/>
        <v>0</v>
      </c>
      <c r="U428" s="128">
        <f t="shared" si="305"/>
        <v>0</v>
      </c>
      <c r="V428" s="127">
        <f t="shared" si="305"/>
        <v>0</v>
      </c>
      <c r="W428" s="129">
        <f t="shared" si="305"/>
        <v>0</v>
      </c>
      <c r="X428" s="129">
        <f t="shared" si="305"/>
        <v>0</v>
      </c>
      <c r="Y428" s="129">
        <f t="shared" si="305"/>
        <v>0</v>
      </c>
      <c r="Z428" s="129">
        <f t="shared" si="305"/>
        <v>0</v>
      </c>
      <c r="AA428" s="129">
        <f t="shared" si="305"/>
        <v>0</v>
      </c>
      <c r="AB428" s="129">
        <f t="shared" si="305"/>
        <v>0</v>
      </c>
      <c r="AC428" s="129">
        <f t="shared" si="305"/>
        <v>0</v>
      </c>
      <c r="AD428" s="129">
        <f t="shared" si="305"/>
        <v>0</v>
      </c>
      <c r="AE428" s="129">
        <f t="shared" si="305"/>
        <v>0</v>
      </c>
      <c r="AF428" s="129">
        <f t="shared" si="305"/>
        <v>0</v>
      </c>
      <c r="AG428" s="128">
        <f t="shared" si="305"/>
        <v>0</v>
      </c>
      <c r="AH428" s="130">
        <f t="shared" si="305"/>
        <v>0</v>
      </c>
      <c r="AI428" s="129">
        <f t="shared" si="305"/>
        <v>0</v>
      </c>
      <c r="AJ428" s="129">
        <f t="shared" si="305"/>
        <v>0</v>
      </c>
      <c r="AK428" s="129">
        <f t="shared" si="305"/>
        <v>0</v>
      </c>
      <c r="AL428" s="129">
        <f t="shared" si="305"/>
        <v>0</v>
      </c>
      <c r="AM428" s="129">
        <f t="shared" si="305"/>
        <v>0</v>
      </c>
      <c r="AN428" s="129">
        <f t="shared" si="305"/>
        <v>0</v>
      </c>
      <c r="AO428" s="129">
        <f t="shared" si="305"/>
        <v>0</v>
      </c>
      <c r="AP428" s="129">
        <f t="shared" si="305"/>
        <v>0</v>
      </c>
      <c r="AQ428" s="129">
        <f t="shared" si="305"/>
        <v>0</v>
      </c>
      <c r="AR428" s="129">
        <f t="shared" si="305"/>
        <v>0</v>
      </c>
      <c r="AS428" s="128">
        <f t="shared" si="305"/>
        <v>0</v>
      </c>
      <c r="AT428" s="130">
        <f t="shared" si="305"/>
        <v>0</v>
      </c>
      <c r="AU428" s="129">
        <f t="shared" si="305"/>
        <v>0</v>
      </c>
      <c r="AV428" s="129">
        <f t="shared" si="305"/>
        <v>0</v>
      </c>
      <c r="AW428" s="129">
        <f t="shared" si="305"/>
        <v>0</v>
      </c>
      <c r="AX428" s="129">
        <f t="shared" si="305"/>
        <v>0</v>
      </c>
      <c r="AY428" s="129">
        <f t="shared" si="305"/>
        <v>0</v>
      </c>
      <c r="AZ428" s="129">
        <f t="shared" si="305"/>
        <v>0</v>
      </c>
      <c r="BA428" s="129">
        <f t="shared" si="305"/>
        <v>0</v>
      </c>
      <c r="BB428" s="129">
        <f t="shared" si="305"/>
        <v>0</v>
      </c>
      <c r="BC428" s="129">
        <f t="shared" si="305"/>
        <v>0</v>
      </c>
      <c r="BD428" s="129">
        <f t="shared" si="305"/>
        <v>0</v>
      </c>
      <c r="BE428" s="128">
        <f t="shared" si="305"/>
        <v>0</v>
      </c>
      <c r="BF428" s="130">
        <f t="shared" si="305"/>
        <v>0</v>
      </c>
      <c r="BG428" s="129">
        <f t="shared" si="305"/>
        <v>0</v>
      </c>
      <c r="BH428" s="129">
        <f t="shared" si="305"/>
        <v>0</v>
      </c>
      <c r="BI428" s="129">
        <f t="shared" si="305"/>
        <v>0</v>
      </c>
      <c r="BJ428" s="129">
        <f t="shared" si="305"/>
        <v>0</v>
      </c>
      <c r="BK428" s="129">
        <f t="shared" si="305"/>
        <v>0</v>
      </c>
      <c r="BL428" s="129">
        <f t="shared" si="305"/>
        <v>0</v>
      </c>
      <c r="BM428" s="129">
        <f t="shared" si="305"/>
        <v>0</v>
      </c>
      <c r="BN428" s="129">
        <f t="shared" si="305"/>
        <v>0</v>
      </c>
      <c r="BO428" s="129">
        <f t="shared" si="305"/>
        <v>0</v>
      </c>
      <c r="BP428" s="129">
        <f t="shared" si="305"/>
        <v>0</v>
      </c>
      <c r="BQ428" s="128">
        <f t="shared" si="305"/>
        <v>0</v>
      </c>
      <c r="BR428" s="130">
        <f t="shared" si="305"/>
        <v>0</v>
      </c>
      <c r="BS428" s="129">
        <f t="shared" si="305"/>
        <v>0</v>
      </c>
      <c r="BT428" s="129">
        <f t="shared" si="305"/>
        <v>0</v>
      </c>
      <c r="BU428" s="129">
        <f t="shared" ref="BU428:CC428" si="306">SUM(BU429:BU431)</f>
        <v>0</v>
      </c>
      <c r="BV428" s="129">
        <f t="shared" si="306"/>
        <v>0</v>
      </c>
      <c r="BW428" s="129">
        <f t="shared" si="306"/>
        <v>0</v>
      </c>
      <c r="BX428" s="129">
        <f t="shared" si="306"/>
        <v>0</v>
      </c>
      <c r="BY428" s="129">
        <f t="shared" si="306"/>
        <v>0</v>
      </c>
      <c r="BZ428" s="129">
        <f t="shared" si="306"/>
        <v>0</v>
      </c>
      <c r="CA428" s="129">
        <f t="shared" si="306"/>
        <v>0</v>
      </c>
      <c r="CB428" s="129">
        <f t="shared" si="306"/>
        <v>0</v>
      </c>
      <c r="CC428" s="128">
        <f t="shared" si="306"/>
        <v>0</v>
      </c>
      <c r="CD428" s="41" t="s">
        <v>54</v>
      </c>
    </row>
    <row r="429" spans="1:82" ht="15">
      <c r="A429" s="158"/>
      <c r="B429" s="75" t="s">
        <v>816</v>
      </c>
      <c r="C429" s="131" t="s">
        <v>817</v>
      </c>
      <c r="D429" s="132" t="s">
        <v>92</v>
      </c>
      <c r="E429" s="266">
        <v>1</v>
      </c>
      <c r="F429" s="223"/>
      <c r="G429" s="76">
        <f t="shared" ref="G429:G431" si="307">+E429*F429</f>
        <v>0</v>
      </c>
      <c r="H429" s="237"/>
      <c r="I429" s="239"/>
      <c r="J429" s="237"/>
      <c r="K429" s="238"/>
      <c r="L429" s="238"/>
      <c r="M429" s="238"/>
      <c r="N429" s="238"/>
      <c r="O429" s="238"/>
      <c r="P429" s="238"/>
      <c r="Q429" s="238"/>
      <c r="R429" s="238"/>
      <c r="S429" s="238"/>
      <c r="T429" s="238"/>
      <c r="U429" s="239">
        <f>G429/6</f>
        <v>0</v>
      </c>
      <c r="V429" s="237"/>
      <c r="W429" s="238"/>
      <c r="X429" s="238"/>
      <c r="Y429" s="238"/>
      <c r="Z429" s="238"/>
      <c r="AA429" s="238"/>
      <c r="AB429" s="238"/>
      <c r="AC429" s="238"/>
      <c r="AD429" s="238"/>
      <c r="AE429" s="238"/>
      <c r="AF429" s="238"/>
      <c r="AG429" s="239">
        <f>G429/6</f>
        <v>0</v>
      </c>
      <c r="AH429" s="240"/>
      <c r="AI429" s="238"/>
      <c r="AJ429" s="238"/>
      <c r="AK429" s="238"/>
      <c r="AL429" s="238"/>
      <c r="AM429" s="238"/>
      <c r="AN429" s="238"/>
      <c r="AO429" s="238"/>
      <c r="AP429" s="238"/>
      <c r="AQ429" s="238"/>
      <c r="AR429" s="238"/>
      <c r="AS429" s="239">
        <f>G429/6</f>
        <v>0</v>
      </c>
      <c r="AT429" s="240"/>
      <c r="AU429" s="238"/>
      <c r="AV429" s="238"/>
      <c r="AW429" s="238"/>
      <c r="AX429" s="238"/>
      <c r="AY429" s="238"/>
      <c r="AZ429" s="238"/>
      <c r="BA429" s="238"/>
      <c r="BB429" s="238"/>
      <c r="BC429" s="238"/>
      <c r="BD429" s="238"/>
      <c r="BE429" s="239">
        <f>G429/6</f>
        <v>0</v>
      </c>
      <c r="BF429" s="240"/>
      <c r="BG429" s="238"/>
      <c r="BH429" s="238"/>
      <c r="BI429" s="238"/>
      <c r="BJ429" s="238"/>
      <c r="BK429" s="238"/>
      <c r="BL429" s="238"/>
      <c r="BM429" s="238"/>
      <c r="BN429" s="238"/>
      <c r="BO429" s="238"/>
      <c r="BP429" s="238"/>
      <c r="BQ429" s="239">
        <f>G429/6</f>
        <v>0</v>
      </c>
      <c r="BR429" s="240"/>
      <c r="BS429" s="238"/>
      <c r="BT429" s="238"/>
      <c r="BU429" s="238"/>
      <c r="BV429" s="238"/>
      <c r="BW429" s="238"/>
      <c r="BX429" s="238"/>
      <c r="BY429" s="238"/>
      <c r="BZ429" s="238"/>
      <c r="CA429" s="238"/>
      <c r="CB429" s="238"/>
      <c r="CC429" s="239">
        <f>G429-SUM(J429:CB429)</f>
        <v>0</v>
      </c>
      <c r="CD429" s="41" t="s">
        <v>54</v>
      </c>
    </row>
    <row r="430" spans="1:82" ht="15">
      <c r="A430" s="45"/>
      <c r="B430" s="75" t="s">
        <v>818</v>
      </c>
      <c r="C430" s="131" t="s">
        <v>953</v>
      </c>
      <c r="D430" s="132" t="s">
        <v>92</v>
      </c>
      <c r="E430" s="266">
        <v>1</v>
      </c>
      <c r="F430" s="223"/>
      <c r="G430" s="76">
        <f t="shared" si="307"/>
        <v>0</v>
      </c>
      <c r="H430" s="237"/>
      <c r="I430" s="239"/>
      <c r="J430" s="237"/>
      <c r="K430" s="238"/>
      <c r="L430" s="238"/>
      <c r="M430" s="238"/>
      <c r="N430" s="238"/>
      <c r="O430" s="238"/>
      <c r="P430" s="238"/>
      <c r="Q430" s="238"/>
      <c r="R430" s="238"/>
      <c r="S430" s="238"/>
      <c r="T430" s="238"/>
      <c r="U430" s="239">
        <f>G430/6</f>
        <v>0</v>
      </c>
      <c r="V430" s="237"/>
      <c r="W430" s="238"/>
      <c r="X430" s="238"/>
      <c r="Y430" s="238"/>
      <c r="Z430" s="238"/>
      <c r="AA430" s="238"/>
      <c r="AB430" s="238"/>
      <c r="AC430" s="238"/>
      <c r="AD430" s="238"/>
      <c r="AE430" s="238"/>
      <c r="AF430" s="238"/>
      <c r="AG430" s="239">
        <f>G430/6</f>
        <v>0</v>
      </c>
      <c r="AH430" s="240"/>
      <c r="AI430" s="238"/>
      <c r="AJ430" s="238"/>
      <c r="AK430" s="238"/>
      <c r="AL430" s="238"/>
      <c r="AM430" s="238"/>
      <c r="AN430" s="238"/>
      <c r="AO430" s="238"/>
      <c r="AP430" s="238"/>
      <c r="AQ430" s="238"/>
      <c r="AR430" s="238"/>
      <c r="AS430" s="239">
        <f>G430/6</f>
        <v>0</v>
      </c>
      <c r="AT430" s="240"/>
      <c r="AU430" s="238"/>
      <c r="AV430" s="238"/>
      <c r="AW430" s="238"/>
      <c r="AX430" s="238"/>
      <c r="AY430" s="238"/>
      <c r="AZ430" s="238"/>
      <c r="BA430" s="238"/>
      <c r="BB430" s="238"/>
      <c r="BC430" s="238"/>
      <c r="BD430" s="238"/>
      <c r="BE430" s="239">
        <f>G430/6</f>
        <v>0</v>
      </c>
      <c r="BF430" s="240"/>
      <c r="BG430" s="238"/>
      <c r="BH430" s="238"/>
      <c r="BI430" s="238"/>
      <c r="BJ430" s="238"/>
      <c r="BK430" s="238"/>
      <c r="BL430" s="238"/>
      <c r="BM430" s="238"/>
      <c r="BN430" s="238"/>
      <c r="BO430" s="238"/>
      <c r="BP430" s="238"/>
      <c r="BQ430" s="239">
        <f>G430/6</f>
        <v>0</v>
      </c>
      <c r="BR430" s="240"/>
      <c r="BS430" s="238"/>
      <c r="BT430" s="238"/>
      <c r="BU430" s="238"/>
      <c r="BV430" s="238"/>
      <c r="BW430" s="238"/>
      <c r="BX430" s="238"/>
      <c r="BY430" s="238"/>
      <c r="BZ430" s="238"/>
      <c r="CA430" s="238"/>
      <c r="CB430" s="238"/>
      <c r="CC430" s="239">
        <f>G430-SUM(J430:CB430)</f>
        <v>0</v>
      </c>
      <c r="CD430" s="41" t="s">
        <v>54</v>
      </c>
    </row>
    <row r="431" spans="1:82" ht="15">
      <c r="A431" s="158"/>
      <c r="B431" s="75" t="s">
        <v>820</v>
      </c>
      <c r="C431" s="131" t="s">
        <v>821</v>
      </c>
      <c r="D431" s="132" t="s">
        <v>92</v>
      </c>
      <c r="E431" s="266">
        <v>1</v>
      </c>
      <c r="F431" s="223"/>
      <c r="G431" s="76">
        <f t="shared" si="307"/>
        <v>0</v>
      </c>
      <c r="H431" s="237"/>
      <c r="I431" s="239"/>
      <c r="J431" s="237"/>
      <c r="K431" s="238"/>
      <c r="L431" s="238"/>
      <c r="M431" s="238"/>
      <c r="N431" s="238"/>
      <c r="O431" s="238"/>
      <c r="P431" s="238"/>
      <c r="Q431" s="238"/>
      <c r="R431" s="238"/>
      <c r="S431" s="238"/>
      <c r="T431" s="238"/>
      <c r="U431" s="239">
        <f>G431/6</f>
        <v>0</v>
      </c>
      <c r="V431" s="237"/>
      <c r="W431" s="238"/>
      <c r="X431" s="238"/>
      <c r="Y431" s="238"/>
      <c r="Z431" s="238"/>
      <c r="AA431" s="238"/>
      <c r="AB431" s="238"/>
      <c r="AC431" s="238"/>
      <c r="AD431" s="238"/>
      <c r="AE431" s="238"/>
      <c r="AF431" s="238"/>
      <c r="AG431" s="239">
        <f>G431/6</f>
        <v>0</v>
      </c>
      <c r="AH431" s="240"/>
      <c r="AI431" s="238"/>
      <c r="AJ431" s="238"/>
      <c r="AK431" s="238"/>
      <c r="AL431" s="238"/>
      <c r="AM431" s="238"/>
      <c r="AN431" s="238"/>
      <c r="AO431" s="238"/>
      <c r="AP431" s="238"/>
      <c r="AQ431" s="238"/>
      <c r="AR431" s="238"/>
      <c r="AS431" s="239">
        <f>G431/6</f>
        <v>0</v>
      </c>
      <c r="AT431" s="240"/>
      <c r="AU431" s="238"/>
      <c r="AV431" s="238"/>
      <c r="AW431" s="238"/>
      <c r="AX431" s="238"/>
      <c r="AY431" s="238"/>
      <c r="AZ431" s="238"/>
      <c r="BA431" s="238"/>
      <c r="BB431" s="238"/>
      <c r="BC431" s="238"/>
      <c r="BD431" s="238"/>
      <c r="BE431" s="239">
        <f>G431/6</f>
        <v>0</v>
      </c>
      <c r="BF431" s="240"/>
      <c r="BG431" s="238"/>
      <c r="BH431" s="238"/>
      <c r="BI431" s="238"/>
      <c r="BJ431" s="238"/>
      <c r="BK431" s="238"/>
      <c r="BL431" s="238"/>
      <c r="BM431" s="238"/>
      <c r="BN431" s="238"/>
      <c r="BO431" s="238"/>
      <c r="BP431" s="238"/>
      <c r="BQ431" s="239">
        <f>G431/6</f>
        <v>0</v>
      </c>
      <c r="BR431" s="240"/>
      <c r="BS431" s="238"/>
      <c r="BT431" s="238"/>
      <c r="BU431" s="238"/>
      <c r="BV431" s="238"/>
      <c r="BW431" s="238"/>
      <c r="BX431" s="238"/>
      <c r="BY431" s="238"/>
      <c r="BZ431" s="238"/>
      <c r="CA431" s="238"/>
      <c r="CB431" s="238"/>
      <c r="CC431" s="239">
        <f>G431-SUM(H431:CB431)</f>
        <v>0</v>
      </c>
      <c r="CD431" s="41" t="s">
        <v>54</v>
      </c>
    </row>
    <row r="432" spans="1:82" ht="15">
      <c r="A432" s="45"/>
      <c r="B432" s="123" t="s">
        <v>822</v>
      </c>
      <c r="C432" s="124" t="s">
        <v>45</v>
      </c>
      <c r="D432" s="125"/>
      <c r="E432" s="155"/>
      <c r="F432" s="260"/>
      <c r="G432" s="126">
        <f t="shared" ref="G432:AL432" si="308">SUM(G433:G466)</f>
        <v>47623600</v>
      </c>
      <c r="H432" s="127">
        <f t="shared" si="308"/>
        <v>0</v>
      </c>
      <c r="I432" s="128">
        <f t="shared" si="308"/>
        <v>0</v>
      </c>
      <c r="J432" s="127">
        <f t="shared" si="308"/>
        <v>0</v>
      </c>
      <c r="K432" s="129">
        <f t="shared" si="308"/>
        <v>0</v>
      </c>
      <c r="L432" s="129">
        <f t="shared" si="308"/>
        <v>0</v>
      </c>
      <c r="M432" s="129">
        <f t="shared" si="308"/>
        <v>0</v>
      </c>
      <c r="N432" s="129">
        <f t="shared" si="308"/>
        <v>0</v>
      </c>
      <c r="O432" s="129">
        <f t="shared" si="308"/>
        <v>0</v>
      </c>
      <c r="P432" s="129">
        <f t="shared" si="308"/>
        <v>0</v>
      </c>
      <c r="Q432" s="129">
        <f t="shared" si="308"/>
        <v>0</v>
      </c>
      <c r="R432" s="129">
        <f t="shared" si="308"/>
        <v>0</v>
      </c>
      <c r="S432" s="129">
        <f t="shared" si="308"/>
        <v>0</v>
      </c>
      <c r="T432" s="129">
        <f t="shared" si="308"/>
        <v>0</v>
      </c>
      <c r="U432" s="128">
        <f t="shared" si="308"/>
        <v>7937266.6699999999</v>
      </c>
      <c r="V432" s="127">
        <f t="shared" si="308"/>
        <v>0</v>
      </c>
      <c r="W432" s="129">
        <f t="shared" si="308"/>
        <v>0</v>
      </c>
      <c r="X432" s="129">
        <f t="shared" si="308"/>
        <v>0</v>
      </c>
      <c r="Y432" s="129">
        <f t="shared" si="308"/>
        <v>0</v>
      </c>
      <c r="Z432" s="129">
        <f t="shared" si="308"/>
        <v>0</v>
      </c>
      <c r="AA432" s="129">
        <f t="shared" si="308"/>
        <v>0</v>
      </c>
      <c r="AB432" s="129">
        <f t="shared" si="308"/>
        <v>0</v>
      </c>
      <c r="AC432" s="129">
        <f t="shared" si="308"/>
        <v>0</v>
      </c>
      <c r="AD432" s="129">
        <f t="shared" si="308"/>
        <v>0</v>
      </c>
      <c r="AE432" s="129">
        <f t="shared" si="308"/>
        <v>0</v>
      </c>
      <c r="AF432" s="129">
        <f t="shared" si="308"/>
        <v>0</v>
      </c>
      <c r="AG432" s="128">
        <f t="shared" si="308"/>
        <v>7937266.6699999999</v>
      </c>
      <c r="AH432" s="130">
        <f t="shared" si="308"/>
        <v>0</v>
      </c>
      <c r="AI432" s="129">
        <f t="shared" si="308"/>
        <v>0</v>
      </c>
      <c r="AJ432" s="129">
        <f t="shared" si="308"/>
        <v>0</v>
      </c>
      <c r="AK432" s="129">
        <f t="shared" si="308"/>
        <v>0</v>
      </c>
      <c r="AL432" s="129">
        <f t="shared" si="308"/>
        <v>0</v>
      </c>
      <c r="AM432" s="129">
        <f t="shared" ref="AM432:BR432" si="309">SUM(AM433:AM466)</f>
        <v>0</v>
      </c>
      <c r="AN432" s="129">
        <f t="shared" si="309"/>
        <v>0</v>
      </c>
      <c r="AO432" s="129">
        <f t="shared" si="309"/>
        <v>0</v>
      </c>
      <c r="AP432" s="129">
        <f t="shared" si="309"/>
        <v>0</v>
      </c>
      <c r="AQ432" s="129">
        <f t="shared" si="309"/>
        <v>0</v>
      </c>
      <c r="AR432" s="129">
        <f t="shared" si="309"/>
        <v>0</v>
      </c>
      <c r="AS432" s="128">
        <f t="shared" si="309"/>
        <v>7937266.6699999999</v>
      </c>
      <c r="AT432" s="130">
        <f t="shared" si="309"/>
        <v>0</v>
      </c>
      <c r="AU432" s="129">
        <f t="shared" si="309"/>
        <v>0</v>
      </c>
      <c r="AV432" s="129">
        <f t="shared" si="309"/>
        <v>0</v>
      </c>
      <c r="AW432" s="129">
        <f t="shared" si="309"/>
        <v>0</v>
      </c>
      <c r="AX432" s="129">
        <f t="shared" si="309"/>
        <v>0</v>
      </c>
      <c r="AY432" s="129">
        <f t="shared" si="309"/>
        <v>0</v>
      </c>
      <c r="AZ432" s="129">
        <f t="shared" si="309"/>
        <v>0</v>
      </c>
      <c r="BA432" s="129">
        <f t="shared" si="309"/>
        <v>0</v>
      </c>
      <c r="BB432" s="129">
        <f t="shared" si="309"/>
        <v>0</v>
      </c>
      <c r="BC432" s="129">
        <f t="shared" si="309"/>
        <v>0</v>
      </c>
      <c r="BD432" s="129">
        <f t="shared" si="309"/>
        <v>0</v>
      </c>
      <c r="BE432" s="128">
        <f t="shared" si="309"/>
        <v>7937266.6699999999</v>
      </c>
      <c r="BF432" s="130">
        <f t="shared" si="309"/>
        <v>0</v>
      </c>
      <c r="BG432" s="129">
        <f t="shared" si="309"/>
        <v>0</v>
      </c>
      <c r="BH432" s="129">
        <f t="shared" si="309"/>
        <v>0</v>
      </c>
      <c r="BI432" s="129">
        <f t="shared" si="309"/>
        <v>0</v>
      </c>
      <c r="BJ432" s="129">
        <f t="shared" si="309"/>
        <v>0</v>
      </c>
      <c r="BK432" s="129">
        <f t="shared" si="309"/>
        <v>0</v>
      </c>
      <c r="BL432" s="129">
        <f t="shared" si="309"/>
        <v>0</v>
      </c>
      <c r="BM432" s="129">
        <f t="shared" si="309"/>
        <v>0</v>
      </c>
      <c r="BN432" s="129">
        <f t="shared" si="309"/>
        <v>0</v>
      </c>
      <c r="BO432" s="129">
        <f t="shared" si="309"/>
        <v>0</v>
      </c>
      <c r="BP432" s="129">
        <f t="shared" si="309"/>
        <v>0</v>
      </c>
      <c r="BQ432" s="128">
        <f t="shared" si="309"/>
        <v>7937266.6699999999</v>
      </c>
      <c r="BR432" s="130">
        <f t="shared" si="309"/>
        <v>0</v>
      </c>
      <c r="BS432" s="129">
        <f t="shared" ref="BS432:CC432" si="310">SUM(BS433:BS466)</f>
        <v>0</v>
      </c>
      <c r="BT432" s="129">
        <f t="shared" si="310"/>
        <v>0</v>
      </c>
      <c r="BU432" s="129">
        <f t="shared" si="310"/>
        <v>0</v>
      </c>
      <c r="BV432" s="129">
        <f t="shared" si="310"/>
        <v>0</v>
      </c>
      <c r="BW432" s="129">
        <f t="shared" si="310"/>
        <v>0</v>
      </c>
      <c r="BX432" s="129">
        <f t="shared" si="310"/>
        <v>0</v>
      </c>
      <c r="BY432" s="129">
        <f t="shared" si="310"/>
        <v>0</v>
      </c>
      <c r="BZ432" s="129">
        <f t="shared" si="310"/>
        <v>0</v>
      </c>
      <c r="CA432" s="129">
        <f t="shared" si="310"/>
        <v>0</v>
      </c>
      <c r="CB432" s="129">
        <f t="shared" si="310"/>
        <v>0</v>
      </c>
      <c r="CC432" s="128">
        <f t="shared" si="310"/>
        <v>7937266.6500000004</v>
      </c>
      <c r="CD432" s="41" t="s">
        <v>54</v>
      </c>
    </row>
    <row r="433" spans="1:82" ht="30">
      <c r="A433" s="158"/>
      <c r="B433" s="75" t="s">
        <v>823</v>
      </c>
      <c r="C433" s="131" t="str">
        <f>"Provision for the Installation and Upgrade of Employer's Assets - Provision for the installation and upgrade of Employer's Assets (" &amp; TEXT(F433,"### ###") &amp;")"</f>
        <v>Provision for the Installation and Upgrade of Employer's Assets - Provision for the installation and upgrade of Employer's Assets (504 000)</v>
      </c>
      <c r="D433" s="146" t="s">
        <v>351</v>
      </c>
      <c r="E433" s="336">
        <v>1</v>
      </c>
      <c r="F433" s="78">
        <v>504000</v>
      </c>
      <c r="G433" s="76">
        <f t="shared" ref="G433" si="311">+E433*F433</f>
        <v>504000</v>
      </c>
      <c r="H433" s="241"/>
      <c r="I433" s="242"/>
      <c r="J433" s="237"/>
      <c r="K433" s="238"/>
      <c r="L433" s="238"/>
      <c r="M433" s="238"/>
      <c r="N433" s="238"/>
      <c r="O433" s="238"/>
      <c r="P433" s="238"/>
      <c r="Q433" s="238"/>
      <c r="R433" s="238"/>
      <c r="S433" s="238"/>
      <c r="T433" s="238"/>
      <c r="U433" s="239">
        <f t="shared" ref="U433" si="312">G433/6</f>
        <v>84000</v>
      </c>
      <c r="V433" s="237"/>
      <c r="W433" s="238"/>
      <c r="X433" s="238"/>
      <c r="Y433" s="238"/>
      <c r="Z433" s="238"/>
      <c r="AA433" s="238"/>
      <c r="AB433" s="238"/>
      <c r="AC433" s="238"/>
      <c r="AD433" s="238"/>
      <c r="AE433" s="238"/>
      <c r="AF433" s="238"/>
      <c r="AG433" s="239">
        <f t="shared" ref="AG433" si="313">G433/6</f>
        <v>84000</v>
      </c>
      <c r="AH433" s="240"/>
      <c r="AI433" s="238"/>
      <c r="AJ433" s="238"/>
      <c r="AK433" s="238"/>
      <c r="AL433" s="238"/>
      <c r="AM433" s="238"/>
      <c r="AN433" s="238"/>
      <c r="AO433" s="238"/>
      <c r="AP433" s="238"/>
      <c r="AQ433" s="238"/>
      <c r="AR433" s="238"/>
      <c r="AS433" s="239">
        <f t="shared" ref="AS433" si="314">G433/6</f>
        <v>84000</v>
      </c>
      <c r="AT433" s="240"/>
      <c r="AU433" s="238"/>
      <c r="AV433" s="238"/>
      <c r="AW433" s="238"/>
      <c r="AX433" s="238"/>
      <c r="AY433" s="238"/>
      <c r="AZ433" s="238"/>
      <c r="BA433" s="238"/>
      <c r="BB433" s="238"/>
      <c r="BC433" s="238"/>
      <c r="BD433" s="238"/>
      <c r="BE433" s="239">
        <f t="shared" ref="BE433" si="315">G433/6</f>
        <v>84000</v>
      </c>
      <c r="BF433" s="240"/>
      <c r="BG433" s="238"/>
      <c r="BH433" s="238"/>
      <c r="BI433" s="238"/>
      <c r="BJ433" s="238"/>
      <c r="BK433" s="238"/>
      <c r="BL433" s="238"/>
      <c r="BM433" s="238"/>
      <c r="BN433" s="238"/>
      <c r="BO433" s="238"/>
      <c r="BP433" s="238"/>
      <c r="BQ433" s="239">
        <f t="shared" ref="BQ433" si="316">G433/6</f>
        <v>84000</v>
      </c>
      <c r="BR433" s="240"/>
      <c r="BS433" s="238"/>
      <c r="BT433" s="238"/>
      <c r="BU433" s="238"/>
      <c r="BV433" s="238"/>
      <c r="BW433" s="238"/>
      <c r="BX433" s="238"/>
      <c r="BY433" s="238"/>
      <c r="BZ433" s="238"/>
      <c r="CA433" s="238"/>
      <c r="CB433" s="238"/>
      <c r="CC433" s="239">
        <f t="shared" ref="CC433" si="317">G433-SUM(H433:CB433)</f>
        <v>84000</v>
      </c>
      <c r="CD433" s="41" t="s">
        <v>54</v>
      </c>
    </row>
    <row r="434" spans="1:82" ht="31" customHeight="1">
      <c r="A434" s="45"/>
      <c r="B434" s="26" t="s">
        <v>824</v>
      </c>
      <c r="C434" s="27" t="str">
        <f>"Provision for the Installation and Upgrade of Employer's Assets - Overhead charges and profit in respect of B-6001-a (" &amp; TEXT(F434,"###%") &amp; ")"</f>
        <v>Provision for the Installation and Upgrade of Employer's Assets - Overhead charges and profit in respect of B-6001-a (%)</v>
      </c>
      <c r="D434" s="149" t="s">
        <v>353</v>
      </c>
      <c r="E434" s="337">
        <f>+G433</f>
        <v>504000</v>
      </c>
      <c r="F434" s="356"/>
      <c r="G434" s="76">
        <f>+E434*F434</f>
        <v>0</v>
      </c>
      <c r="H434" s="241"/>
      <c r="I434" s="242"/>
      <c r="J434" s="237"/>
      <c r="K434" s="238"/>
      <c r="L434" s="238"/>
      <c r="M434" s="238"/>
      <c r="N434" s="238"/>
      <c r="O434" s="238"/>
      <c r="P434" s="238"/>
      <c r="Q434" s="238"/>
      <c r="R434" s="238"/>
      <c r="S434" s="238"/>
      <c r="T434" s="238"/>
      <c r="U434" s="239">
        <f>G434/6</f>
        <v>0</v>
      </c>
      <c r="V434" s="237"/>
      <c r="W434" s="238"/>
      <c r="X434" s="238"/>
      <c r="Y434" s="238"/>
      <c r="Z434" s="238"/>
      <c r="AA434" s="238"/>
      <c r="AB434" s="238"/>
      <c r="AC434" s="238"/>
      <c r="AD434" s="238"/>
      <c r="AE434" s="238"/>
      <c r="AF434" s="238"/>
      <c r="AG434" s="239">
        <f>G434/6</f>
        <v>0</v>
      </c>
      <c r="AH434" s="240"/>
      <c r="AI434" s="238"/>
      <c r="AJ434" s="238"/>
      <c r="AK434" s="238"/>
      <c r="AL434" s="238"/>
      <c r="AM434" s="238"/>
      <c r="AN434" s="238"/>
      <c r="AO434" s="238"/>
      <c r="AP434" s="238"/>
      <c r="AQ434" s="238"/>
      <c r="AR434" s="238"/>
      <c r="AS434" s="239">
        <f>G434/6</f>
        <v>0</v>
      </c>
      <c r="AT434" s="240"/>
      <c r="AU434" s="238"/>
      <c r="AV434" s="238"/>
      <c r="AW434" s="238"/>
      <c r="AX434" s="238"/>
      <c r="AY434" s="238"/>
      <c r="AZ434" s="238"/>
      <c r="BA434" s="238"/>
      <c r="BB434" s="238"/>
      <c r="BC434" s="238"/>
      <c r="BD434" s="238"/>
      <c r="BE434" s="239">
        <f>G434/6</f>
        <v>0</v>
      </c>
      <c r="BF434" s="240"/>
      <c r="BG434" s="238"/>
      <c r="BH434" s="238"/>
      <c r="BI434" s="238"/>
      <c r="BJ434" s="238"/>
      <c r="BK434" s="238"/>
      <c r="BL434" s="238"/>
      <c r="BM434" s="238"/>
      <c r="BN434" s="238"/>
      <c r="BO434" s="238"/>
      <c r="BP434" s="238"/>
      <c r="BQ434" s="239">
        <f>G434/6</f>
        <v>0</v>
      </c>
      <c r="BR434" s="240"/>
      <c r="BS434" s="238"/>
      <c r="BT434" s="238"/>
      <c r="BU434" s="238"/>
      <c r="BV434" s="238"/>
      <c r="BW434" s="238"/>
      <c r="BX434" s="238"/>
      <c r="BY434" s="238"/>
      <c r="BZ434" s="238"/>
      <c r="CA434" s="238"/>
      <c r="CB434" s="238"/>
      <c r="CC434" s="239">
        <f>G434-SUM(H434:CB434)</f>
        <v>0</v>
      </c>
      <c r="CD434" s="41" t="s">
        <v>54</v>
      </c>
    </row>
    <row r="435" spans="1:82" ht="30">
      <c r="A435" s="159"/>
      <c r="B435" s="75" t="s">
        <v>825</v>
      </c>
      <c r="C435" s="131" t="str">
        <f>"Provision for the Installation and Upgrade of Electrical + Mechanical Assets - Provision for the installation and upgrade of Employer's Assets ("&amp; TEXT(F435,"## ### ###") &amp;")"</f>
        <v>Provision for the Installation and Upgrade of Electrical + Mechanical Assets - Provision for the installation and upgrade of Employer's Assets (4 350 000)</v>
      </c>
      <c r="D435" s="29" t="s">
        <v>351</v>
      </c>
      <c r="E435" s="266">
        <v>1</v>
      </c>
      <c r="F435" s="231">
        <v>4350000</v>
      </c>
      <c r="G435" s="76">
        <f t="shared" ref="G435" si="318">+E435*F435</f>
        <v>4350000</v>
      </c>
      <c r="H435" s="241"/>
      <c r="I435" s="242"/>
      <c r="J435" s="237"/>
      <c r="K435" s="238"/>
      <c r="L435" s="238"/>
      <c r="M435" s="238"/>
      <c r="N435" s="238"/>
      <c r="O435" s="238"/>
      <c r="P435" s="238"/>
      <c r="Q435" s="238"/>
      <c r="R435" s="238"/>
      <c r="S435" s="238"/>
      <c r="T435" s="238"/>
      <c r="U435" s="239">
        <f t="shared" ref="U435" si="319">G435/6</f>
        <v>725000</v>
      </c>
      <c r="V435" s="237"/>
      <c r="W435" s="238"/>
      <c r="X435" s="238"/>
      <c r="Y435" s="238"/>
      <c r="Z435" s="238"/>
      <c r="AA435" s="238"/>
      <c r="AB435" s="238"/>
      <c r="AC435" s="238"/>
      <c r="AD435" s="238"/>
      <c r="AE435" s="238"/>
      <c r="AF435" s="238"/>
      <c r="AG435" s="239">
        <f t="shared" ref="AG435" si="320">G435/6</f>
        <v>725000</v>
      </c>
      <c r="AH435" s="240"/>
      <c r="AI435" s="238"/>
      <c r="AJ435" s="238"/>
      <c r="AK435" s="238"/>
      <c r="AL435" s="238"/>
      <c r="AM435" s="238"/>
      <c r="AN435" s="238"/>
      <c r="AO435" s="238"/>
      <c r="AP435" s="238"/>
      <c r="AQ435" s="238"/>
      <c r="AR435" s="238"/>
      <c r="AS435" s="239">
        <f t="shared" ref="AS435" si="321">G435/6</f>
        <v>725000</v>
      </c>
      <c r="AT435" s="240"/>
      <c r="AU435" s="238"/>
      <c r="AV435" s="238"/>
      <c r="AW435" s="238"/>
      <c r="AX435" s="238"/>
      <c r="AY435" s="238"/>
      <c r="AZ435" s="238"/>
      <c r="BA435" s="238"/>
      <c r="BB435" s="238"/>
      <c r="BC435" s="238"/>
      <c r="BD435" s="238"/>
      <c r="BE435" s="239">
        <f t="shared" ref="BE435" si="322">G435/6</f>
        <v>725000</v>
      </c>
      <c r="BF435" s="240"/>
      <c r="BG435" s="238"/>
      <c r="BH435" s="238"/>
      <c r="BI435" s="238"/>
      <c r="BJ435" s="238"/>
      <c r="BK435" s="238"/>
      <c r="BL435" s="238"/>
      <c r="BM435" s="238"/>
      <c r="BN435" s="238"/>
      <c r="BO435" s="238"/>
      <c r="BP435" s="238"/>
      <c r="BQ435" s="239">
        <f t="shared" ref="BQ435" si="323">G435/6</f>
        <v>725000</v>
      </c>
      <c r="BR435" s="240"/>
      <c r="BS435" s="238"/>
      <c r="BT435" s="238"/>
      <c r="BU435" s="238"/>
      <c r="BV435" s="238"/>
      <c r="BW435" s="238"/>
      <c r="BX435" s="238"/>
      <c r="BY435" s="238"/>
      <c r="BZ435" s="238"/>
      <c r="CA435" s="238"/>
      <c r="CB435" s="238"/>
      <c r="CC435" s="239">
        <f t="shared" ref="CC435" si="324">G435-SUM(H435:CB435)</f>
        <v>725000</v>
      </c>
      <c r="CD435" s="41" t="s">
        <v>54</v>
      </c>
    </row>
    <row r="436" spans="1:82" ht="30">
      <c r="A436" s="45"/>
      <c r="B436" s="26" t="s">
        <v>826</v>
      </c>
      <c r="C436" s="27" t="str">
        <f>"Provision for the Installation and Upgrade of Electrical + Mechanical Assets - Overhead charges and profit in respect of B-6002-a (" &amp; TEXT(F436,"###%") &amp; ")"</f>
        <v>Provision for the Installation and Upgrade of Electrical + Mechanical Assets - Overhead charges and profit in respect of B-6002-a (%)</v>
      </c>
      <c r="D436" s="149" t="s">
        <v>353</v>
      </c>
      <c r="E436" s="337">
        <f>+G435</f>
        <v>4350000</v>
      </c>
      <c r="F436" s="356"/>
      <c r="G436" s="76">
        <f>+E436*F436</f>
        <v>0</v>
      </c>
      <c r="H436" s="241"/>
      <c r="I436" s="242"/>
      <c r="J436" s="237"/>
      <c r="K436" s="238"/>
      <c r="L436" s="238"/>
      <c r="M436" s="238"/>
      <c r="N436" s="238"/>
      <c r="O436" s="238"/>
      <c r="P436" s="238"/>
      <c r="Q436" s="238"/>
      <c r="R436" s="238"/>
      <c r="S436" s="238"/>
      <c r="T436" s="238"/>
      <c r="U436" s="239">
        <f>G436/6</f>
        <v>0</v>
      </c>
      <c r="V436" s="237"/>
      <c r="W436" s="238"/>
      <c r="X436" s="238"/>
      <c r="Y436" s="238"/>
      <c r="Z436" s="238"/>
      <c r="AA436" s="238"/>
      <c r="AB436" s="238"/>
      <c r="AC436" s="238"/>
      <c r="AD436" s="238"/>
      <c r="AE436" s="238"/>
      <c r="AF436" s="238"/>
      <c r="AG436" s="239">
        <f>G436/6</f>
        <v>0</v>
      </c>
      <c r="AH436" s="240"/>
      <c r="AI436" s="238"/>
      <c r="AJ436" s="238"/>
      <c r="AK436" s="238"/>
      <c r="AL436" s="238"/>
      <c r="AM436" s="238"/>
      <c r="AN436" s="238"/>
      <c r="AO436" s="238"/>
      <c r="AP436" s="238"/>
      <c r="AQ436" s="238"/>
      <c r="AR436" s="238"/>
      <c r="AS436" s="239">
        <f>G436/6</f>
        <v>0</v>
      </c>
      <c r="AT436" s="240"/>
      <c r="AU436" s="238"/>
      <c r="AV436" s="238"/>
      <c r="AW436" s="238"/>
      <c r="AX436" s="238"/>
      <c r="AY436" s="238"/>
      <c r="AZ436" s="238"/>
      <c r="BA436" s="238"/>
      <c r="BB436" s="238"/>
      <c r="BC436" s="238"/>
      <c r="BD436" s="238"/>
      <c r="BE436" s="239">
        <f>G436/6</f>
        <v>0</v>
      </c>
      <c r="BF436" s="240"/>
      <c r="BG436" s="238"/>
      <c r="BH436" s="238"/>
      <c r="BI436" s="238"/>
      <c r="BJ436" s="238"/>
      <c r="BK436" s="238"/>
      <c r="BL436" s="238"/>
      <c r="BM436" s="238"/>
      <c r="BN436" s="238"/>
      <c r="BO436" s="238"/>
      <c r="BP436" s="238"/>
      <c r="BQ436" s="239">
        <f>G436/6</f>
        <v>0</v>
      </c>
      <c r="BR436" s="240"/>
      <c r="BS436" s="238"/>
      <c r="BT436" s="238"/>
      <c r="BU436" s="238"/>
      <c r="BV436" s="238"/>
      <c r="BW436" s="238"/>
      <c r="BX436" s="238"/>
      <c r="BY436" s="238"/>
      <c r="BZ436" s="238"/>
      <c r="CA436" s="238"/>
      <c r="CB436" s="238"/>
      <c r="CC436" s="239">
        <f>G436-SUM(H436:CB436)</f>
        <v>0</v>
      </c>
      <c r="CD436" s="41" t="s">
        <v>54</v>
      </c>
    </row>
    <row r="437" spans="1:82" ht="30">
      <c r="A437" s="159"/>
      <c r="B437" s="75" t="s">
        <v>827</v>
      </c>
      <c r="C437" s="131" t="str">
        <f>"Provision for the Installation and Upgrade of Toll System Assets - Provision for the installation and upgrade of Toll System Assets (" &amp; TEXT(F437,"######") &amp;")"</f>
        <v>Provision for the Installation and Upgrade of Toll System Assets - Provision for the installation and upgrade of Toll System Assets (360000)</v>
      </c>
      <c r="D437" s="29" t="s">
        <v>351</v>
      </c>
      <c r="E437" s="266">
        <v>1</v>
      </c>
      <c r="F437" s="231">
        <v>360000</v>
      </c>
      <c r="G437" s="76">
        <f t="shared" ref="G437" si="325">+E437*F437</f>
        <v>360000</v>
      </c>
      <c r="H437" s="241"/>
      <c r="I437" s="242"/>
      <c r="J437" s="237"/>
      <c r="K437" s="238"/>
      <c r="L437" s="238"/>
      <c r="M437" s="238"/>
      <c r="N437" s="238"/>
      <c r="O437" s="238"/>
      <c r="P437" s="238"/>
      <c r="Q437" s="238"/>
      <c r="R437" s="238"/>
      <c r="S437" s="238"/>
      <c r="T437" s="238"/>
      <c r="U437" s="239">
        <f t="shared" ref="U437" si="326">G437/6</f>
        <v>60000</v>
      </c>
      <c r="V437" s="237"/>
      <c r="W437" s="238"/>
      <c r="X437" s="238"/>
      <c r="Y437" s="238"/>
      <c r="Z437" s="238"/>
      <c r="AA437" s="238"/>
      <c r="AB437" s="238"/>
      <c r="AC437" s="238"/>
      <c r="AD437" s="238"/>
      <c r="AE437" s="238"/>
      <c r="AF437" s="238"/>
      <c r="AG437" s="239">
        <f t="shared" ref="AG437" si="327">G437/6</f>
        <v>60000</v>
      </c>
      <c r="AH437" s="240"/>
      <c r="AI437" s="238"/>
      <c r="AJ437" s="238"/>
      <c r="AK437" s="238"/>
      <c r="AL437" s="238"/>
      <c r="AM437" s="238"/>
      <c r="AN437" s="238"/>
      <c r="AO437" s="238"/>
      <c r="AP437" s="238"/>
      <c r="AQ437" s="238"/>
      <c r="AR437" s="238"/>
      <c r="AS437" s="239">
        <f t="shared" ref="AS437" si="328">G437/6</f>
        <v>60000</v>
      </c>
      <c r="AT437" s="240"/>
      <c r="AU437" s="238"/>
      <c r="AV437" s="238"/>
      <c r="AW437" s="238"/>
      <c r="AX437" s="238"/>
      <c r="AY437" s="238"/>
      <c r="AZ437" s="238"/>
      <c r="BA437" s="238"/>
      <c r="BB437" s="238"/>
      <c r="BC437" s="238"/>
      <c r="BD437" s="238"/>
      <c r="BE437" s="239">
        <f t="shared" ref="BE437" si="329">G437/6</f>
        <v>60000</v>
      </c>
      <c r="BF437" s="240"/>
      <c r="BG437" s="238"/>
      <c r="BH437" s="238"/>
      <c r="BI437" s="238"/>
      <c r="BJ437" s="238"/>
      <c r="BK437" s="238"/>
      <c r="BL437" s="238"/>
      <c r="BM437" s="238"/>
      <c r="BN437" s="238"/>
      <c r="BO437" s="238"/>
      <c r="BP437" s="238"/>
      <c r="BQ437" s="239">
        <f t="shared" ref="BQ437" si="330">G437/6</f>
        <v>60000</v>
      </c>
      <c r="BR437" s="240"/>
      <c r="BS437" s="238"/>
      <c r="BT437" s="238"/>
      <c r="BU437" s="238"/>
      <c r="BV437" s="238"/>
      <c r="BW437" s="238"/>
      <c r="BX437" s="238"/>
      <c r="BY437" s="238"/>
      <c r="BZ437" s="238"/>
      <c r="CA437" s="238"/>
      <c r="CB437" s="238"/>
      <c r="CC437" s="239">
        <f t="shared" ref="CC437" si="331">G437-SUM(H437:CB437)</f>
        <v>60000</v>
      </c>
      <c r="CD437" s="41" t="s">
        <v>54</v>
      </c>
    </row>
    <row r="438" spans="1:82" ht="33" customHeight="1">
      <c r="A438" s="45"/>
      <c r="B438" s="26" t="s">
        <v>828</v>
      </c>
      <c r="C438" s="27" t="str">
        <f>"Provision for the Installation and Upgrade of Toll System Assets - Overhead charges and profit in respect of B-6003-a (" &amp; TEXT(F438,"###%") &amp; ")"</f>
        <v>Provision for the Installation and Upgrade of Toll System Assets - Overhead charges and profit in respect of B-6003-a (%)</v>
      </c>
      <c r="D438" s="149" t="s">
        <v>353</v>
      </c>
      <c r="E438" s="337">
        <f>+G437</f>
        <v>360000</v>
      </c>
      <c r="F438" s="356"/>
      <c r="G438" s="76">
        <f>+E438*F438</f>
        <v>0</v>
      </c>
      <c r="H438" s="241"/>
      <c r="I438" s="242"/>
      <c r="J438" s="237"/>
      <c r="K438" s="238"/>
      <c r="L438" s="238"/>
      <c r="M438" s="238"/>
      <c r="N438" s="238"/>
      <c r="O438" s="238"/>
      <c r="P438" s="238"/>
      <c r="Q438" s="238"/>
      <c r="R438" s="238"/>
      <c r="S438" s="238"/>
      <c r="T438" s="238"/>
      <c r="U438" s="239">
        <f>G438/6</f>
        <v>0</v>
      </c>
      <c r="V438" s="237"/>
      <c r="W438" s="238"/>
      <c r="X438" s="238"/>
      <c r="Y438" s="238"/>
      <c r="Z438" s="238"/>
      <c r="AA438" s="238"/>
      <c r="AB438" s="238"/>
      <c r="AC438" s="238"/>
      <c r="AD438" s="238"/>
      <c r="AE438" s="238"/>
      <c r="AF438" s="238"/>
      <c r="AG438" s="239">
        <f>G438/6</f>
        <v>0</v>
      </c>
      <c r="AH438" s="240"/>
      <c r="AI438" s="238"/>
      <c r="AJ438" s="238"/>
      <c r="AK438" s="238"/>
      <c r="AL438" s="238"/>
      <c r="AM438" s="238"/>
      <c r="AN438" s="238"/>
      <c r="AO438" s="238"/>
      <c r="AP438" s="238"/>
      <c r="AQ438" s="238"/>
      <c r="AR438" s="238"/>
      <c r="AS438" s="239">
        <f>G438/6</f>
        <v>0</v>
      </c>
      <c r="AT438" s="240"/>
      <c r="AU438" s="238"/>
      <c r="AV438" s="238"/>
      <c r="AW438" s="238"/>
      <c r="AX438" s="238"/>
      <c r="AY438" s="238"/>
      <c r="AZ438" s="238"/>
      <c r="BA438" s="238"/>
      <c r="BB438" s="238"/>
      <c r="BC438" s="238"/>
      <c r="BD438" s="238"/>
      <c r="BE438" s="239">
        <f>G438/6</f>
        <v>0</v>
      </c>
      <c r="BF438" s="240"/>
      <c r="BG438" s="238"/>
      <c r="BH438" s="238"/>
      <c r="BI438" s="238"/>
      <c r="BJ438" s="238"/>
      <c r="BK438" s="238"/>
      <c r="BL438" s="238"/>
      <c r="BM438" s="238"/>
      <c r="BN438" s="238"/>
      <c r="BO438" s="238"/>
      <c r="BP438" s="238"/>
      <c r="BQ438" s="239">
        <f>G438/6</f>
        <v>0</v>
      </c>
      <c r="BR438" s="240"/>
      <c r="BS438" s="238"/>
      <c r="BT438" s="238"/>
      <c r="BU438" s="238"/>
      <c r="BV438" s="238"/>
      <c r="BW438" s="238"/>
      <c r="BX438" s="238"/>
      <c r="BY438" s="238"/>
      <c r="BZ438" s="238"/>
      <c r="CA438" s="238"/>
      <c r="CB438" s="238"/>
      <c r="CC438" s="239">
        <f>G438-SUM(H438:CB438)</f>
        <v>0</v>
      </c>
      <c r="CD438" s="41" t="s">
        <v>54</v>
      </c>
    </row>
    <row r="439" spans="1:82" ht="30">
      <c r="A439" s="159"/>
      <c r="B439" s="75" t="s">
        <v>829</v>
      </c>
      <c r="C439" s="131" t="str">
        <f>"Customer Service Kiosk at locations Remote from the Plazas - Allowance for Customer Service Kiosks Planning and Design ("&amp; TEXT(F439,"### ###") &amp;")"</f>
        <v>Customer Service Kiosk at locations Remote from the Plazas - Allowance for Customer Service Kiosks Planning and Design (72 000)</v>
      </c>
      <c r="D439" s="29" t="s">
        <v>351</v>
      </c>
      <c r="E439" s="266">
        <v>1</v>
      </c>
      <c r="F439" s="231">
        <v>72000</v>
      </c>
      <c r="G439" s="76">
        <f t="shared" ref="G439" si="332">+E439*F439</f>
        <v>72000</v>
      </c>
      <c r="H439" s="241"/>
      <c r="I439" s="242"/>
      <c r="J439" s="237"/>
      <c r="K439" s="238"/>
      <c r="L439" s="238"/>
      <c r="M439" s="238"/>
      <c r="N439" s="238"/>
      <c r="O439" s="238"/>
      <c r="P439" s="238"/>
      <c r="Q439" s="238"/>
      <c r="R439" s="238"/>
      <c r="S439" s="238"/>
      <c r="T439" s="238"/>
      <c r="U439" s="239">
        <f t="shared" ref="U439" si="333">G439/6</f>
        <v>12000</v>
      </c>
      <c r="V439" s="237"/>
      <c r="W439" s="238"/>
      <c r="X439" s="238"/>
      <c r="Y439" s="238"/>
      <c r="Z439" s="238"/>
      <c r="AA439" s="238"/>
      <c r="AB439" s="238"/>
      <c r="AC439" s="238"/>
      <c r="AD439" s="238"/>
      <c r="AE439" s="238"/>
      <c r="AF439" s="238"/>
      <c r="AG439" s="239">
        <f t="shared" ref="AG439" si="334">G439/6</f>
        <v>12000</v>
      </c>
      <c r="AH439" s="240"/>
      <c r="AI439" s="238"/>
      <c r="AJ439" s="238"/>
      <c r="AK439" s="238"/>
      <c r="AL439" s="238"/>
      <c r="AM439" s="238"/>
      <c r="AN439" s="238"/>
      <c r="AO439" s="238"/>
      <c r="AP439" s="238"/>
      <c r="AQ439" s="238"/>
      <c r="AR439" s="238"/>
      <c r="AS439" s="239">
        <f t="shared" ref="AS439" si="335">G439/6</f>
        <v>12000</v>
      </c>
      <c r="AT439" s="240"/>
      <c r="AU439" s="238"/>
      <c r="AV439" s="238"/>
      <c r="AW439" s="238"/>
      <c r="AX439" s="238"/>
      <c r="AY439" s="238"/>
      <c r="AZ439" s="238"/>
      <c r="BA439" s="238"/>
      <c r="BB439" s="238"/>
      <c r="BC439" s="238"/>
      <c r="BD439" s="238"/>
      <c r="BE439" s="239">
        <f t="shared" ref="BE439" si="336">G439/6</f>
        <v>12000</v>
      </c>
      <c r="BF439" s="240"/>
      <c r="BG439" s="238"/>
      <c r="BH439" s="238"/>
      <c r="BI439" s="238"/>
      <c r="BJ439" s="238"/>
      <c r="BK439" s="238"/>
      <c r="BL439" s="238"/>
      <c r="BM439" s="238"/>
      <c r="BN439" s="238"/>
      <c r="BO439" s="238"/>
      <c r="BP439" s="238"/>
      <c r="BQ439" s="239">
        <f t="shared" ref="BQ439" si="337">G439/6</f>
        <v>12000</v>
      </c>
      <c r="BR439" s="240"/>
      <c r="BS439" s="238"/>
      <c r="BT439" s="238"/>
      <c r="BU439" s="238"/>
      <c r="BV439" s="238"/>
      <c r="BW439" s="238"/>
      <c r="BX439" s="238"/>
      <c r="BY439" s="238"/>
      <c r="BZ439" s="238"/>
      <c r="CA439" s="238"/>
      <c r="CB439" s="238"/>
      <c r="CC439" s="239">
        <f t="shared" ref="CC439" si="338">G439-SUM(H439:CB439)</f>
        <v>12000</v>
      </c>
      <c r="CD439" s="41" t="s">
        <v>54</v>
      </c>
    </row>
    <row r="440" spans="1:82" ht="29" customHeight="1">
      <c r="A440" s="45"/>
      <c r="B440" s="26" t="s">
        <v>830</v>
      </c>
      <c r="C440" s="27" t="str">
        <f>"Customer Service Kiosk at locations Remote from the Plazas - Overhead Charges and Profit in respect of B-6004-a ("&amp; TEXT(F440,"###%") &amp; ")"</f>
        <v>Customer Service Kiosk at locations Remote from the Plazas - Overhead Charges and Profit in respect of B-6004-a (%)</v>
      </c>
      <c r="D440" s="149" t="s">
        <v>353</v>
      </c>
      <c r="E440" s="337">
        <f>+G439</f>
        <v>72000</v>
      </c>
      <c r="F440" s="356"/>
      <c r="G440" s="76">
        <f>+E440*F440</f>
        <v>0</v>
      </c>
      <c r="H440" s="241"/>
      <c r="I440" s="242"/>
      <c r="J440" s="237"/>
      <c r="K440" s="238"/>
      <c r="L440" s="238"/>
      <c r="M440" s="238"/>
      <c r="N440" s="238"/>
      <c r="O440" s="238"/>
      <c r="P440" s="238"/>
      <c r="Q440" s="238"/>
      <c r="R440" s="238"/>
      <c r="S440" s="238"/>
      <c r="T440" s="238"/>
      <c r="U440" s="239">
        <f>G440/6</f>
        <v>0</v>
      </c>
      <c r="V440" s="237"/>
      <c r="W440" s="238"/>
      <c r="X440" s="238"/>
      <c r="Y440" s="238"/>
      <c r="Z440" s="238"/>
      <c r="AA440" s="238"/>
      <c r="AB440" s="238"/>
      <c r="AC440" s="238"/>
      <c r="AD440" s="238"/>
      <c r="AE440" s="238"/>
      <c r="AF440" s="238"/>
      <c r="AG440" s="239">
        <f>G440/6</f>
        <v>0</v>
      </c>
      <c r="AH440" s="240"/>
      <c r="AI440" s="238"/>
      <c r="AJ440" s="238"/>
      <c r="AK440" s="238"/>
      <c r="AL440" s="238"/>
      <c r="AM440" s="238"/>
      <c r="AN440" s="238"/>
      <c r="AO440" s="238"/>
      <c r="AP440" s="238"/>
      <c r="AQ440" s="238"/>
      <c r="AR440" s="238"/>
      <c r="AS440" s="239">
        <f>G440/6</f>
        <v>0</v>
      </c>
      <c r="AT440" s="240"/>
      <c r="AU440" s="238"/>
      <c r="AV440" s="238"/>
      <c r="AW440" s="238"/>
      <c r="AX440" s="238"/>
      <c r="AY440" s="238"/>
      <c r="AZ440" s="238"/>
      <c r="BA440" s="238"/>
      <c r="BB440" s="238"/>
      <c r="BC440" s="238"/>
      <c r="BD440" s="238"/>
      <c r="BE440" s="239">
        <f>G440/6</f>
        <v>0</v>
      </c>
      <c r="BF440" s="240"/>
      <c r="BG440" s="238"/>
      <c r="BH440" s="238"/>
      <c r="BI440" s="238"/>
      <c r="BJ440" s="238"/>
      <c r="BK440" s="238"/>
      <c r="BL440" s="238"/>
      <c r="BM440" s="238"/>
      <c r="BN440" s="238"/>
      <c r="BO440" s="238"/>
      <c r="BP440" s="238"/>
      <c r="BQ440" s="239">
        <f>G440/6</f>
        <v>0</v>
      </c>
      <c r="BR440" s="240"/>
      <c r="BS440" s="238"/>
      <c r="BT440" s="238"/>
      <c r="BU440" s="238"/>
      <c r="BV440" s="238"/>
      <c r="BW440" s="238"/>
      <c r="BX440" s="238"/>
      <c r="BY440" s="238"/>
      <c r="BZ440" s="238"/>
      <c r="CA440" s="238"/>
      <c r="CB440" s="238"/>
      <c r="CC440" s="239">
        <f>G440-SUM(H440:CB440)</f>
        <v>0</v>
      </c>
      <c r="CD440" s="41" t="s">
        <v>54</v>
      </c>
    </row>
    <row r="441" spans="1:82" ht="24.75" customHeight="1">
      <c r="A441" s="185"/>
      <c r="B441" s="75" t="s">
        <v>831</v>
      </c>
      <c r="C441" s="131" t="str">
        <f>"Customer Service Kiosk at locations Remote from the Plazas - Procurement of Kiosks Supply and Installation ("&amp; TEXT(F441,"### ###") &amp;")"</f>
        <v>Customer Service Kiosk at locations Remote from the Plazas - Procurement of Kiosks Supply and Installation (72 000)</v>
      </c>
      <c r="D441" s="29" t="s">
        <v>351</v>
      </c>
      <c r="E441" s="266">
        <v>1</v>
      </c>
      <c r="F441" s="231">
        <v>72000</v>
      </c>
      <c r="G441" s="76">
        <f t="shared" ref="G441" si="339">+E441*F441</f>
        <v>72000</v>
      </c>
      <c r="H441" s="241"/>
      <c r="I441" s="242"/>
      <c r="J441" s="237"/>
      <c r="K441" s="238"/>
      <c r="L441" s="238"/>
      <c r="M441" s="238"/>
      <c r="N441" s="238"/>
      <c r="O441" s="238"/>
      <c r="P441" s="238"/>
      <c r="Q441" s="238"/>
      <c r="R441" s="238"/>
      <c r="S441" s="238"/>
      <c r="T441" s="238"/>
      <c r="U441" s="239">
        <f t="shared" ref="U441" si="340">G441/6</f>
        <v>12000</v>
      </c>
      <c r="V441" s="237"/>
      <c r="W441" s="238"/>
      <c r="X441" s="238"/>
      <c r="Y441" s="238"/>
      <c r="Z441" s="238"/>
      <c r="AA441" s="238"/>
      <c r="AB441" s="238"/>
      <c r="AC441" s="238"/>
      <c r="AD441" s="238"/>
      <c r="AE441" s="238"/>
      <c r="AF441" s="238"/>
      <c r="AG441" s="239">
        <f t="shared" ref="AG441" si="341">G441/6</f>
        <v>12000</v>
      </c>
      <c r="AH441" s="240"/>
      <c r="AI441" s="238"/>
      <c r="AJ441" s="238"/>
      <c r="AK441" s="238"/>
      <c r="AL441" s="238"/>
      <c r="AM441" s="238"/>
      <c r="AN441" s="238"/>
      <c r="AO441" s="238"/>
      <c r="AP441" s="238"/>
      <c r="AQ441" s="238"/>
      <c r="AR441" s="238"/>
      <c r="AS441" s="239">
        <f t="shared" ref="AS441" si="342">G441/6</f>
        <v>12000</v>
      </c>
      <c r="AT441" s="240"/>
      <c r="AU441" s="238"/>
      <c r="AV441" s="238"/>
      <c r="AW441" s="238"/>
      <c r="AX441" s="238"/>
      <c r="AY441" s="238"/>
      <c r="AZ441" s="238"/>
      <c r="BA441" s="238"/>
      <c r="BB441" s="238"/>
      <c r="BC441" s="238"/>
      <c r="BD441" s="238"/>
      <c r="BE441" s="239">
        <f t="shared" ref="BE441" si="343">G441/6</f>
        <v>12000</v>
      </c>
      <c r="BF441" s="240"/>
      <c r="BG441" s="238"/>
      <c r="BH441" s="238"/>
      <c r="BI441" s="238"/>
      <c r="BJ441" s="238"/>
      <c r="BK441" s="238"/>
      <c r="BL441" s="238"/>
      <c r="BM441" s="238"/>
      <c r="BN441" s="238"/>
      <c r="BO441" s="238"/>
      <c r="BP441" s="238"/>
      <c r="BQ441" s="239">
        <f t="shared" ref="BQ441" si="344">G441/6</f>
        <v>12000</v>
      </c>
      <c r="BR441" s="240"/>
      <c r="BS441" s="238"/>
      <c r="BT441" s="238"/>
      <c r="BU441" s="238"/>
      <c r="BV441" s="238"/>
      <c r="BW441" s="238"/>
      <c r="BX441" s="238"/>
      <c r="BY441" s="238"/>
      <c r="BZ441" s="238"/>
      <c r="CA441" s="238"/>
      <c r="CB441" s="238"/>
      <c r="CC441" s="239">
        <f t="shared" ref="CC441" si="345">G441-SUM(H441:CB441)</f>
        <v>12000</v>
      </c>
      <c r="CD441" s="41" t="s">
        <v>54</v>
      </c>
    </row>
    <row r="442" spans="1:82" ht="30" customHeight="1">
      <c r="A442" s="41"/>
      <c r="B442" s="26" t="s">
        <v>832</v>
      </c>
      <c r="C442" s="27" t="str">
        <f>"Customer Service Kiosk at locations Remote from the Plazas - Overhead charges and Profit in respect of B-6004-c ("&amp; TEXT(F442,"##%") &amp; ")"</f>
        <v>Customer Service Kiosk at locations Remote from the Plazas - Overhead charges and Profit in respect of B-6004-c (%)</v>
      </c>
      <c r="D442" s="149" t="s">
        <v>353</v>
      </c>
      <c r="E442" s="337">
        <f>+G441</f>
        <v>72000</v>
      </c>
      <c r="F442" s="356"/>
      <c r="G442" s="76">
        <f>+E442*F442</f>
        <v>0</v>
      </c>
      <c r="H442" s="241"/>
      <c r="I442" s="242"/>
      <c r="J442" s="237"/>
      <c r="K442" s="238"/>
      <c r="L442" s="238"/>
      <c r="M442" s="238"/>
      <c r="N442" s="238"/>
      <c r="O442" s="238"/>
      <c r="P442" s="238"/>
      <c r="Q442" s="238"/>
      <c r="R442" s="238"/>
      <c r="S442" s="238"/>
      <c r="T442" s="238"/>
      <c r="U442" s="239">
        <f>G442/6</f>
        <v>0</v>
      </c>
      <c r="V442" s="237"/>
      <c r="W442" s="238"/>
      <c r="X442" s="238"/>
      <c r="Y442" s="238"/>
      <c r="Z442" s="238"/>
      <c r="AA442" s="238"/>
      <c r="AB442" s="238"/>
      <c r="AC442" s="238"/>
      <c r="AD442" s="238"/>
      <c r="AE442" s="238"/>
      <c r="AF442" s="238"/>
      <c r="AG442" s="239">
        <f>G442/6</f>
        <v>0</v>
      </c>
      <c r="AH442" s="240"/>
      <c r="AI442" s="238"/>
      <c r="AJ442" s="238"/>
      <c r="AK442" s="238"/>
      <c r="AL442" s="238"/>
      <c r="AM442" s="238"/>
      <c r="AN442" s="238"/>
      <c r="AO442" s="238"/>
      <c r="AP442" s="238"/>
      <c r="AQ442" s="238"/>
      <c r="AR442" s="238"/>
      <c r="AS442" s="239">
        <f>G442/6</f>
        <v>0</v>
      </c>
      <c r="AT442" s="240"/>
      <c r="AU442" s="238"/>
      <c r="AV442" s="238"/>
      <c r="AW442" s="238"/>
      <c r="AX442" s="238"/>
      <c r="AY442" s="238"/>
      <c r="AZ442" s="238"/>
      <c r="BA442" s="238"/>
      <c r="BB442" s="238"/>
      <c r="BC442" s="238"/>
      <c r="BD442" s="238"/>
      <c r="BE442" s="239">
        <f>G442/6</f>
        <v>0</v>
      </c>
      <c r="BF442" s="240"/>
      <c r="BG442" s="238"/>
      <c r="BH442" s="238"/>
      <c r="BI442" s="238"/>
      <c r="BJ442" s="238"/>
      <c r="BK442" s="238"/>
      <c r="BL442" s="238"/>
      <c r="BM442" s="238"/>
      <c r="BN442" s="238"/>
      <c r="BO442" s="238"/>
      <c r="BP442" s="238"/>
      <c r="BQ442" s="239">
        <f>G442/6</f>
        <v>0</v>
      </c>
      <c r="BR442" s="240"/>
      <c r="BS442" s="238"/>
      <c r="BT442" s="238"/>
      <c r="BU442" s="238"/>
      <c r="BV442" s="238"/>
      <c r="BW442" s="238"/>
      <c r="BX442" s="238"/>
      <c r="BY442" s="238"/>
      <c r="BZ442" s="238"/>
      <c r="CA442" s="238"/>
      <c r="CB442" s="238"/>
      <c r="CC442" s="239">
        <f>G442-SUM(H442:CB442)</f>
        <v>0</v>
      </c>
      <c r="CD442" s="41" t="s">
        <v>54</v>
      </c>
    </row>
    <row r="443" spans="1:82" ht="15">
      <c r="A443" s="41"/>
      <c r="B443" s="75" t="s">
        <v>833</v>
      </c>
      <c r="C443" s="131" t="str">
        <f>"Customer Service Kiosks at Toll Plazas - Allowance for Customer Service Kiosks Planning and Design ("&amp; TEXT(F443,"##### ###") &amp;")"</f>
        <v>Customer Service Kiosks at Toll Plazas - Allowance for Customer Service Kiosks Planning and Design (72 000)</v>
      </c>
      <c r="D443" s="29" t="s">
        <v>351</v>
      </c>
      <c r="E443" s="266">
        <v>1</v>
      </c>
      <c r="F443" s="231">
        <v>72000</v>
      </c>
      <c r="G443" s="76">
        <f t="shared" ref="G443" si="346">+E443*F443</f>
        <v>72000</v>
      </c>
      <c r="H443" s="241"/>
      <c r="I443" s="242"/>
      <c r="J443" s="237"/>
      <c r="K443" s="238"/>
      <c r="L443" s="238"/>
      <c r="M443" s="238"/>
      <c r="N443" s="238"/>
      <c r="O443" s="238"/>
      <c r="P443" s="238"/>
      <c r="Q443" s="238"/>
      <c r="R443" s="238"/>
      <c r="S443" s="238"/>
      <c r="T443" s="238"/>
      <c r="U443" s="239">
        <f t="shared" ref="U443" si="347">G443/6</f>
        <v>12000</v>
      </c>
      <c r="V443" s="237"/>
      <c r="W443" s="238"/>
      <c r="X443" s="238"/>
      <c r="Y443" s="238"/>
      <c r="Z443" s="238"/>
      <c r="AA443" s="238"/>
      <c r="AB443" s="238"/>
      <c r="AC443" s="238"/>
      <c r="AD443" s="238"/>
      <c r="AE443" s="238"/>
      <c r="AF443" s="238"/>
      <c r="AG443" s="239">
        <f t="shared" ref="AG443" si="348">G443/6</f>
        <v>12000</v>
      </c>
      <c r="AH443" s="240"/>
      <c r="AI443" s="238"/>
      <c r="AJ443" s="238"/>
      <c r="AK443" s="238"/>
      <c r="AL443" s="238"/>
      <c r="AM443" s="238"/>
      <c r="AN443" s="238"/>
      <c r="AO443" s="238"/>
      <c r="AP443" s="238"/>
      <c r="AQ443" s="238"/>
      <c r="AR443" s="238"/>
      <c r="AS443" s="239">
        <f t="shared" ref="AS443" si="349">G443/6</f>
        <v>12000</v>
      </c>
      <c r="AT443" s="240"/>
      <c r="AU443" s="238"/>
      <c r="AV443" s="238"/>
      <c r="AW443" s="238"/>
      <c r="AX443" s="238"/>
      <c r="AY443" s="238"/>
      <c r="AZ443" s="238"/>
      <c r="BA443" s="238"/>
      <c r="BB443" s="238"/>
      <c r="BC443" s="238"/>
      <c r="BD443" s="238"/>
      <c r="BE443" s="239">
        <f t="shared" ref="BE443" si="350">G443/6</f>
        <v>12000</v>
      </c>
      <c r="BF443" s="240"/>
      <c r="BG443" s="238"/>
      <c r="BH443" s="238"/>
      <c r="BI443" s="238"/>
      <c r="BJ443" s="238"/>
      <c r="BK443" s="238"/>
      <c r="BL443" s="238"/>
      <c r="BM443" s="238"/>
      <c r="BN443" s="238"/>
      <c r="BO443" s="238"/>
      <c r="BP443" s="238"/>
      <c r="BQ443" s="239">
        <f t="shared" ref="BQ443" si="351">G443/6</f>
        <v>12000</v>
      </c>
      <c r="BR443" s="240"/>
      <c r="BS443" s="238"/>
      <c r="BT443" s="238"/>
      <c r="BU443" s="238"/>
      <c r="BV443" s="238"/>
      <c r="BW443" s="238"/>
      <c r="BX443" s="238"/>
      <c r="BY443" s="238"/>
      <c r="BZ443" s="238"/>
      <c r="CA443" s="238"/>
      <c r="CB443" s="238"/>
      <c r="CC443" s="239">
        <f t="shared" ref="CC443" si="352">G443-SUM(H443:CB443)</f>
        <v>12000</v>
      </c>
      <c r="CD443" s="41" t="s">
        <v>54</v>
      </c>
    </row>
    <row r="444" spans="1:82" ht="15">
      <c r="A444" s="45"/>
      <c r="B444" s="26" t="s">
        <v>834</v>
      </c>
      <c r="C444" s="27" t="str">
        <f>"Customer Service Kiosks at Toll Plazas - Overhead Charges and Profit in respect of B-6005-a ("&amp; TEXT(F444,"###%") &amp; ")"</f>
        <v>Customer Service Kiosks at Toll Plazas - Overhead Charges and Profit in respect of B-6005-a (%)</v>
      </c>
      <c r="D444" s="149" t="s">
        <v>353</v>
      </c>
      <c r="E444" s="337">
        <f>+G443</f>
        <v>72000</v>
      </c>
      <c r="F444" s="356"/>
      <c r="G444" s="76">
        <f>+E444*F444</f>
        <v>0</v>
      </c>
      <c r="H444" s="241"/>
      <c r="I444" s="242"/>
      <c r="J444" s="237"/>
      <c r="K444" s="238"/>
      <c r="L444" s="238"/>
      <c r="M444" s="238"/>
      <c r="N444" s="238"/>
      <c r="O444" s="238"/>
      <c r="P444" s="238"/>
      <c r="Q444" s="238"/>
      <c r="R444" s="238"/>
      <c r="S444" s="238"/>
      <c r="T444" s="238"/>
      <c r="U444" s="239">
        <f>G444/6</f>
        <v>0</v>
      </c>
      <c r="V444" s="237"/>
      <c r="W444" s="238"/>
      <c r="X444" s="238"/>
      <c r="Y444" s="238"/>
      <c r="Z444" s="238"/>
      <c r="AA444" s="238"/>
      <c r="AB444" s="238"/>
      <c r="AC444" s="238"/>
      <c r="AD444" s="238"/>
      <c r="AE444" s="238"/>
      <c r="AF444" s="238"/>
      <c r="AG444" s="239">
        <f>G444/6</f>
        <v>0</v>
      </c>
      <c r="AH444" s="240"/>
      <c r="AI444" s="238"/>
      <c r="AJ444" s="238"/>
      <c r="AK444" s="238"/>
      <c r="AL444" s="238"/>
      <c r="AM444" s="238"/>
      <c r="AN444" s="238"/>
      <c r="AO444" s="238"/>
      <c r="AP444" s="238"/>
      <c r="AQ444" s="238"/>
      <c r="AR444" s="238"/>
      <c r="AS444" s="239">
        <f>G444/6</f>
        <v>0</v>
      </c>
      <c r="AT444" s="240"/>
      <c r="AU444" s="238"/>
      <c r="AV444" s="238"/>
      <c r="AW444" s="238"/>
      <c r="AX444" s="238"/>
      <c r="AY444" s="238"/>
      <c r="AZ444" s="238"/>
      <c r="BA444" s="238"/>
      <c r="BB444" s="238"/>
      <c r="BC444" s="238"/>
      <c r="BD444" s="238"/>
      <c r="BE444" s="239">
        <f>G444/6</f>
        <v>0</v>
      </c>
      <c r="BF444" s="240"/>
      <c r="BG444" s="238"/>
      <c r="BH444" s="238"/>
      <c r="BI444" s="238"/>
      <c r="BJ444" s="238"/>
      <c r="BK444" s="238"/>
      <c r="BL444" s="238"/>
      <c r="BM444" s="238"/>
      <c r="BN444" s="238"/>
      <c r="BO444" s="238"/>
      <c r="BP444" s="238"/>
      <c r="BQ444" s="239">
        <f>G444/6</f>
        <v>0</v>
      </c>
      <c r="BR444" s="240"/>
      <c r="BS444" s="238"/>
      <c r="BT444" s="238"/>
      <c r="BU444" s="238"/>
      <c r="BV444" s="238"/>
      <c r="BW444" s="238"/>
      <c r="BX444" s="238"/>
      <c r="BY444" s="238"/>
      <c r="BZ444" s="238"/>
      <c r="CA444" s="238"/>
      <c r="CB444" s="238"/>
      <c r="CC444" s="239">
        <f>G444-SUM(H444:CB444)</f>
        <v>0</v>
      </c>
      <c r="CD444" s="41" t="s">
        <v>54</v>
      </c>
    </row>
    <row r="445" spans="1:82" ht="30">
      <c r="A445" s="45"/>
      <c r="B445" s="75" t="s">
        <v>835</v>
      </c>
      <c r="C445" s="131" t="str">
        <f>"Information Points and Desks at locations Remote from Plaza - Supply and Installation of Customer Service Kiosks Shop-fittings (" &amp; TEXT(F445,"### ###") &amp;")"</f>
        <v>Information Points and Desks at locations Remote from Plaza - Supply and Installation of Customer Service Kiosks Shop-fittings (72 000)</v>
      </c>
      <c r="D445" s="29" t="s">
        <v>351</v>
      </c>
      <c r="E445" s="266">
        <v>1</v>
      </c>
      <c r="F445" s="231">
        <v>72000</v>
      </c>
      <c r="G445" s="76">
        <f t="shared" ref="G445" si="353">+E445*F445</f>
        <v>72000</v>
      </c>
      <c r="H445" s="241"/>
      <c r="I445" s="242"/>
      <c r="J445" s="237"/>
      <c r="K445" s="238"/>
      <c r="L445" s="238"/>
      <c r="M445" s="238"/>
      <c r="N445" s="238"/>
      <c r="O445" s="238"/>
      <c r="P445" s="238"/>
      <c r="Q445" s="238"/>
      <c r="R445" s="238"/>
      <c r="S445" s="238"/>
      <c r="T445" s="238"/>
      <c r="U445" s="239">
        <f t="shared" ref="U445" si="354">G445/6</f>
        <v>12000</v>
      </c>
      <c r="V445" s="237"/>
      <c r="W445" s="238"/>
      <c r="X445" s="238"/>
      <c r="Y445" s="238"/>
      <c r="Z445" s="238"/>
      <c r="AA445" s="238"/>
      <c r="AB445" s="238"/>
      <c r="AC445" s="238"/>
      <c r="AD445" s="238"/>
      <c r="AE445" s="238"/>
      <c r="AF445" s="238"/>
      <c r="AG445" s="239">
        <f t="shared" ref="AG445" si="355">G445/6</f>
        <v>12000</v>
      </c>
      <c r="AH445" s="240"/>
      <c r="AI445" s="238"/>
      <c r="AJ445" s="238"/>
      <c r="AK445" s="238"/>
      <c r="AL445" s="238"/>
      <c r="AM445" s="238"/>
      <c r="AN445" s="238"/>
      <c r="AO445" s="238"/>
      <c r="AP445" s="238"/>
      <c r="AQ445" s="238"/>
      <c r="AR445" s="238"/>
      <c r="AS445" s="239">
        <f t="shared" ref="AS445" si="356">G445/6</f>
        <v>12000</v>
      </c>
      <c r="AT445" s="240"/>
      <c r="AU445" s="238"/>
      <c r="AV445" s="238"/>
      <c r="AW445" s="238"/>
      <c r="AX445" s="238"/>
      <c r="AY445" s="238"/>
      <c r="AZ445" s="238"/>
      <c r="BA445" s="238"/>
      <c r="BB445" s="238"/>
      <c r="BC445" s="238"/>
      <c r="BD445" s="238"/>
      <c r="BE445" s="239">
        <f t="shared" ref="BE445" si="357">G445/6</f>
        <v>12000</v>
      </c>
      <c r="BF445" s="240"/>
      <c r="BG445" s="238"/>
      <c r="BH445" s="238"/>
      <c r="BI445" s="238"/>
      <c r="BJ445" s="238"/>
      <c r="BK445" s="238"/>
      <c r="BL445" s="238"/>
      <c r="BM445" s="238"/>
      <c r="BN445" s="238"/>
      <c r="BO445" s="238"/>
      <c r="BP445" s="238"/>
      <c r="BQ445" s="239">
        <f t="shared" ref="BQ445" si="358">G445/6</f>
        <v>12000</v>
      </c>
      <c r="BR445" s="240"/>
      <c r="BS445" s="238"/>
      <c r="BT445" s="238"/>
      <c r="BU445" s="238"/>
      <c r="BV445" s="238"/>
      <c r="BW445" s="238"/>
      <c r="BX445" s="238"/>
      <c r="BY445" s="238"/>
      <c r="BZ445" s="238"/>
      <c r="CA445" s="238"/>
      <c r="CB445" s="238"/>
      <c r="CC445" s="239">
        <f t="shared" ref="CC445" si="359">G445-SUM(H445:CB445)</f>
        <v>12000</v>
      </c>
      <c r="CD445" s="41" t="s">
        <v>54</v>
      </c>
    </row>
    <row r="446" spans="1:82" ht="15">
      <c r="A446" s="45"/>
      <c r="B446" s="26" t="s">
        <v>836</v>
      </c>
      <c r="C446" s="27" t="str">
        <f>"Customer Service Kiosks at Toll Plazas - Overhead charges and Profit in respect of B-6005-c ("&amp; TEXT(F446,"###%") &amp; ")"</f>
        <v>Customer Service Kiosks at Toll Plazas - Overhead charges and Profit in respect of B-6005-c (%)</v>
      </c>
      <c r="D446" s="149" t="s">
        <v>353</v>
      </c>
      <c r="E446" s="337">
        <f>+G445</f>
        <v>72000</v>
      </c>
      <c r="F446" s="356"/>
      <c r="G446" s="76">
        <f>+E446*F446</f>
        <v>0</v>
      </c>
      <c r="H446" s="241"/>
      <c r="I446" s="242"/>
      <c r="J446" s="237"/>
      <c r="K446" s="238"/>
      <c r="L446" s="238"/>
      <c r="M446" s="238"/>
      <c r="N446" s="238"/>
      <c r="O446" s="238"/>
      <c r="P446" s="238"/>
      <c r="Q446" s="238"/>
      <c r="R446" s="238"/>
      <c r="S446" s="238"/>
      <c r="T446" s="238"/>
      <c r="U446" s="239">
        <f>G446/6</f>
        <v>0</v>
      </c>
      <c r="V446" s="237"/>
      <c r="W446" s="238"/>
      <c r="X446" s="238"/>
      <c r="Y446" s="238"/>
      <c r="Z446" s="238"/>
      <c r="AA446" s="238"/>
      <c r="AB446" s="238"/>
      <c r="AC446" s="238"/>
      <c r="AD446" s="238"/>
      <c r="AE446" s="238"/>
      <c r="AF446" s="238"/>
      <c r="AG446" s="239">
        <f>G446/6</f>
        <v>0</v>
      </c>
      <c r="AH446" s="240"/>
      <c r="AI446" s="238"/>
      <c r="AJ446" s="238"/>
      <c r="AK446" s="238"/>
      <c r="AL446" s="238"/>
      <c r="AM446" s="238"/>
      <c r="AN446" s="238"/>
      <c r="AO446" s="238"/>
      <c r="AP446" s="238"/>
      <c r="AQ446" s="238"/>
      <c r="AR446" s="238"/>
      <c r="AS446" s="239">
        <f>G446/6</f>
        <v>0</v>
      </c>
      <c r="AT446" s="240"/>
      <c r="AU446" s="238"/>
      <c r="AV446" s="238"/>
      <c r="AW446" s="238"/>
      <c r="AX446" s="238"/>
      <c r="AY446" s="238"/>
      <c r="AZ446" s="238"/>
      <c r="BA446" s="238"/>
      <c r="BB446" s="238"/>
      <c r="BC446" s="238"/>
      <c r="BD446" s="238"/>
      <c r="BE446" s="239">
        <f>G446/6</f>
        <v>0</v>
      </c>
      <c r="BF446" s="240"/>
      <c r="BG446" s="238"/>
      <c r="BH446" s="238"/>
      <c r="BI446" s="238"/>
      <c r="BJ446" s="238"/>
      <c r="BK446" s="238"/>
      <c r="BL446" s="238"/>
      <c r="BM446" s="238"/>
      <c r="BN446" s="238"/>
      <c r="BO446" s="238"/>
      <c r="BP446" s="238"/>
      <c r="BQ446" s="239">
        <f>G446/6</f>
        <v>0</v>
      </c>
      <c r="BR446" s="240"/>
      <c r="BS446" s="238"/>
      <c r="BT446" s="238"/>
      <c r="BU446" s="238"/>
      <c r="BV446" s="238"/>
      <c r="BW446" s="238"/>
      <c r="BX446" s="238"/>
      <c r="BY446" s="238"/>
      <c r="BZ446" s="238"/>
      <c r="CA446" s="238"/>
      <c r="CB446" s="238"/>
      <c r="CC446" s="239">
        <f>G446-SUM(H446:CB446)</f>
        <v>0</v>
      </c>
      <c r="CD446" s="41" t="s">
        <v>54</v>
      </c>
    </row>
    <row r="447" spans="1:82" ht="30">
      <c r="A447" s="45"/>
      <c r="B447" s="75" t="s">
        <v>837</v>
      </c>
      <c r="C447" s="131" t="str">
        <f>"Information Points and Desks at locations Remote from Plaza - Allowance for Information Points and Desks and associated Furniture – Planning and Design (" &amp; TEXT(F447,"### ###") &amp;")"</f>
        <v>Information Points and Desks at locations Remote from Plaza - Allowance for Information Points and Desks and associated Furniture – Planning and Design (72 000)</v>
      </c>
      <c r="D447" s="29" t="s">
        <v>351</v>
      </c>
      <c r="E447" s="266">
        <v>1</v>
      </c>
      <c r="F447" s="231">
        <v>72000</v>
      </c>
      <c r="G447" s="76">
        <f t="shared" ref="G447" si="360">+E447*F447</f>
        <v>72000</v>
      </c>
      <c r="H447" s="241"/>
      <c r="I447" s="242"/>
      <c r="J447" s="237"/>
      <c r="K447" s="238"/>
      <c r="L447" s="238"/>
      <c r="M447" s="238"/>
      <c r="N447" s="238"/>
      <c r="O447" s="238"/>
      <c r="P447" s="238"/>
      <c r="Q447" s="238"/>
      <c r="R447" s="238"/>
      <c r="S447" s="238"/>
      <c r="T447" s="238"/>
      <c r="U447" s="239">
        <f t="shared" ref="U447" si="361">G447/6</f>
        <v>12000</v>
      </c>
      <c r="V447" s="237"/>
      <c r="W447" s="238"/>
      <c r="X447" s="238"/>
      <c r="Y447" s="238"/>
      <c r="Z447" s="238"/>
      <c r="AA447" s="238"/>
      <c r="AB447" s="238"/>
      <c r="AC447" s="238"/>
      <c r="AD447" s="238"/>
      <c r="AE447" s="238"/>
      <c r="AF447" s="238"/>
      <c r="AG447" s="239">
        <f t="shared" ref="AG447" si="362">G447/6</f>
        <v>12000</v>
      </c>
      <c r="AH447" s="240"/>
      <c r="AI447" s="238"/>
      <c r="AJ447" s="238"/>
      <c r="AK447" s="238"/>
      <c r="AL447" s="238"/>
      <c r="AM447" s="238"/>
      <c r="AN447" s="238"/>
      <c r="AO447" s="238"/>
      <c r="AP447" s="238"/>
      <c r="AQ447" s="238"/>
      <c r="AR447" s="238"/>
      <c r="AS447" s="239">
        <f t="shared" ref="AS447" si="363">G447/6</f>
        <v>12000</v>
      </c>
      <c r="AT447" s="240"/>
      <c r="AU447" s="238"/>
      <c r="AV447" s="238"/>
      <c r="AW447" s="238"/>
      <c r="AX447" s="238"/>
      <c r="AY447" s="238"/>
      <c r="AZ447" s="238"/>
      <c r="BA447" s="238"/>
      <c r="BB447" s="238"/>
      <c r="BC447" s="238"/>
      <c r="BD447" s="238"/>
      <c r="BE447" s="239">
        <f t="shared" ref="BE447" si="364">G447/6</f>
        <v>12000</v>
      </c>
      <c r="BF447" s="240"/>
      <c r="BG447" s="238"/>
      <c r="BH447" s="238"/>
      <c r="BI447" s="238"/>
      <c r="BJ447" s="238"/>
      <c r="BK447" s="238"/>
      <c r="BL447" s="238"/>
      <c r="BM447" s="238"/>
      <c r="BN447" s="238"/>
      <c r="BO447" s="238"/>
      <c r="BP447" s="238"/>
      <c r="BQ447" s="239">
        <f t="shared" ref="BQ447" si="365">G447/6</f>
        <v>12000</v>
      </c>
      <c r="BR447" s="240"/>
      <c r="BS447" s="238"/>
      <c r="BT447" s="238"/>
      <c r="BU447" s="238"/>
      <c r="BV447" s="238"/>
      <c r="BW447" s="238"/>
      <c r="BX447" s="238"/>
      <c r="BY447" s="238"/>
      <c r="BZ447" s="238"/>
      <c r="CA447" s="238"/>
      <c r="CB447" s="238"/>
      <c r="CC447" s="239">
        <f t="shared" ref="CC447" si="366">G447-SUM(H447:CB447)</f>
        <v>12000</v>
      </c>
      <c r="CD447" s="41" t="s">
        <v>54</v>
      </c>
    </row>
    <row r="448" spans="1:82" ht="32" customHeight="1">
      <c r="A448" s="45"/>
      <c r="B448" s="26" t="s">
        <v>838</v>
      </c>
      <c r="C448" s="27" t="str">
        <f>"Information Points and Desks at locations Remote from Plaza - Overhead Charges and Profit in respect of B-6006-a ("&amp; TEXT(F448,"###%") &amp; ")"</f>
        <v>Information Points and Desks at locations Remote from Plaza - Overhead Charges and Profit in respect of B-6006-a (%)</v>
      </c>
      <c r="D448" s="149" t="s">
        <v>353</v>
      </c>
      <c r="E448" s="337">
        <f>+G447</f>
        <v>72000</v>
      </c>
      <c r="F448" s="356"/>
      <c r="G448" s="76">
        <f>+E448*F448</f>
        <v>0</v>
      </c>
      <c r="H448" s="241"/>
      <c r="I448" s="242"/>
      <c r="J448" s="237"/>
      <c r="K448" s="238"/>
      <c r="L448" s="238"/>
      <c r="M448" s="238"/>
      <c r="N448" s="238"/>
      <c r="O448" s="238"/>
      <c r="P448" s="238"/>
      <c r="Q448" s="238"/>
      <c r="R448" s="238"/>
      <c r="S448" s="238"/>
      <c r="T448" s="238"/>
      <c r="U448" s="239">
        <f>G448/6</f>
        <v>0</v>
      </c>
      <c r="V448" s="237"/>
      <c r="W448" s="238"/>
      <c r="X448" s="238"/>
      <c r="Y448" s="238"/>
      <c r="Z448" s="238"/>
      <c r="AA448" s="238"/>
      <c r="AB448" s="238"/>
      <c r="AC448" s="238"/>
      <c r="AD448" s="238"/>
      <c r="AE448" s="238"/>
      <c r="AF448" s="238"/>
      <c r="AG448" s="239">
        <f>G448/6</f>
        <v>0</v>
      </c>
      <c r="AH448" s="240"/>
      <c r="AI448" s="238"/>
      <c r="AJ448" s="238"/>
      <c r="AK448" s="238"/>
      <c r="AL448" s="238"/>
      <c r="AM448" s="238"/>
      <c r="AN448" s="238"/>
      <c r="AO448" s="238"/>
      <c r="AP448" s="238"/>
      <c r="AQ448" s="238"/>
      <c r="AR448" s="238"/>
      <c r="AS448" s="239">
        <f>G448/6</f>
        <v>0</v>
      </c>
      <c r="AT448" s="240"/>
      <c r="AU448" s="238"/>
      <c r="AV448" s="238"/>
      <c r="AW448" s="238"/>
      <c r="AX448" s="238"/>
      <c r="AY448" s="238"/>
      <c r="AZ448" s="238"/>
      <c r="BA448" s="238"/>
      <c r="BB448" s="238"/>
      <c r="BC448" s="238"/>
      <c r="BD448" s="238"/>
      <c r="BE448" s="239">
        <f>G448/6</f>
        <v>0</v>
      </c>
      <c r="BF448" s="240"/>
      <c r="BG448" s="238"/>
      <c r="BH448" s="238"/>
      <c r="BI448" s="238"/>
      <c r="BJ448" s="238"/>
      <c r="BK448" s="238"/>
      <c r="BL448" s="238"/>
      <c r="BM448" s="238"/>
      <c r="BN448" s="238"/>
      <c r="BO448" s="238"/>
      <c r="BP448" s="238"/>
      <c r="BQ448" s="239">
        <f>G448/6</f>
        <v>0</v>
      </c>
      <c r="BR448" s="240"/>
      <c r="BS448" s="238"/>
      <c r="BT448" s="238"/>
      <c r="BU448" s="238"/>
      <c r="BV448" s="238"/>
      <c r="BW448" s="238"/>
      <c r="BX448" s="238"/>
      <c r="BY448" s="238"/>
      <c r="BZ448" s="238"/>
      <c r="CA448" s="238"/>
      <c r="CB448" s="238"/>
      <c r="CC448" s="239">
        <f>G448-SUM(H448:CB448)</f>
        <v>0</v>
      </c>
      <c r="CD448" s="41" t="s">
        <v>54</v>
      </c>
    </row>
    <row r="449" spans="1:82" ht="30">
      <c r="A449" s="45"/>
      <c r="B449" s="75" t="s">
        <v>839</v>
      </c>
      <c r="C449" s="131" t="str">
        <f>"Information Points and Desks at locations Remote from Plaza - Supply and Installation of Information Points and Desks and the associated Furniture (" &amp; TEXT(F449,"### ###") &amp;")"</f>
        <v>Information Points and Desks at locations Remote from Plaza - Supply and Installation of Information Points and Desks and the associated Furniture (72 000)</v>
      </c>
      <c r="D449" s="29" t="s">
        <v>351</v>
      </c>
      <c r="E449" s="266">
        <v>1</v>
      </c>
      <c r="F449" s="231">
        <v>72000</v>
      </c>
      <c r="G449" s="76">
        <f t="shared" ref="G449" si="367">+E449*F449</f>
        <v>72000</v>
      </c>
      <c r="H449" s="241"/>
      <c r="I449" s="242"/>
      <c r="J449" s="237"/>
      <c r="K449" s="238"/>
      <c r="L449" s="238"/>
      <c r="M449" s="238"/>
      <c r="N449" s="238"/>
      <c r="O449" s="238"/>
      <c r="P449" s="238"/>
      <c r="Q449" s="238"/>
      <c r="R449" s="238"/>
      <c r="S449" s="238"/>
      <c r="T449" s="238"/>
      <c r="U449" s="239">
        <f t="shared" ref="U449" si="368">G449/6</f>
        <v>12000</v>
      </c>
      <c r="V449" s="237"/>
      <c r="W449" s="238"/>
      <c r="X449" s="238"/>
      <c r="Y449" s="238"/>
      <c r="Z449" s="238"/>
      <c r="AA449" s="238"/>
      <c r="AB449" s="238"/>
      <c r="AC449" s="238"/>
      <c r="AD449" s="238"/>
      <c r="AE449" s="238"/>
      <c r="AF449" s="238"/>
      <c r="AG449" s="239">
        <f t="shared" ref="AG449" si="369">G449/6</f>
        <v>12000</v>
      </c>
      <c r="AH449" s="240"/>
      <c r="AI449" s="238"/>
      <c r="AJ449" s="238"/>
      <c r="AK449" s="238"/>
      <c r="AL449" s="238"/>
      <c r="AM449" s="238"/>
      <c r="AN449" s="238"/>
      <c r="AO449" s="238"/>
      <c r="AP449" s="238"/>
      <c r="AQ449" s="238"/>
      <c r="AR449" s="238"/>
      <c r="AS449" s="239">
        <f t="shared" ref="AS449" si="370">G449/6</f>
        <v>12000</v>
      </c>
      <c r="AT449" s="240"/>
      <c r="AU449" s="238"/>
      <c r="AV449" s="238"/>
      <c r="AW449" s="238"/>
      <c r="AX449" s="238"/>
      <c r="AY449" s="238"/>
      <c r="AZ449" s="238"/>
      <c r="BA449" s="238"/>
      <c r="BB449" s="238"/>
      <c r="BC449" s="238"/>
      <c r="BD449" s="238"/>
      <c r="BE449" s="239">
        <f t="shared" ref="BE449" si="371">G449/6</f>
        <v>12000</v>
      </c>
      <c r="BF449" s="240"/>
      <c r="BG449" s="238"/>
      <c r="BH449" s="238"/>
      <c r="BI449" s="238"/>
      <c r="BJ449" s="238"/>
      <c r="BK449" s="238"/>
      <c r="BL449" s="238"/>
      <c r="BM449" s="238"/>
      <c r="BN449" s="238"/>
      <c r="BO449" s="238"/>
      <c r="BP449" s="238"/>
      <c r="BQ449" s="239">
        <f t="shared" ref="BQ449" si="372">G449/6</f>
        <v>12000</v>
      </c>
      <c r="BR449" s="240"/>
      <c r="BS449" s="238"/>
      <c r="BT449" s="238"/>
      <c r="BU449" s="238"/>
      <c r="BV449" s="238"/>
      <c r="BW449" s="238"/>
      <c r="BX449" s="238"/>
      <c r="BY449" s="238"/>
      <c r="BZ449" s="238"/>
      <c r="CA449" s="238"/>
      <c r="CB449" s="238"/>
      <c r="CC449" s="239">
        <f t="shared" ref="CC449" si="373">G449-SUM(H449:CB449)</f>
        <v>12000</v>
      </c>
      <c r="CD449" s="41" t="s">
        <v>54</v>
      </c>
    </row>
    <row r="450" spans="1:82" ht="29" customHeight="1">
      <c r="A450" s="45"/>
      <c r="B450" s="26" t="s">
        <v>840</v>
      </c>
      <c r="C450" s="27" t="str">
        <f>"Information Points and Desks at locations Remote from Plaza - Overhead charges and Profit in respect of B-6006-c ("&amp; TEXT(F450,"###%") &amp; ")"</f>
        <v>Information Points and Desks at locations Remote from Plaza - Overhead charges and Profit in respect of B-6006-c (%)</v>
      </c>
      <c r="D450" s="149" t="s">
        <v>353</v>
      </c>
      <c r="E450" s="337">
        <f>+G449</f>
        <v>72000</v>
      </c>
      <c r="F450" s="356"/>
      <c r="G450" s="76">
        <f>+E450*F450</f>
        <v>0</v>
      </c>
      <c r="H450" s="241"/>
      <c r="I450" s="242"/>
      <c r="J450" s="237"/>
      <c r="K450" s="238"/>
      <c r="L450" s="238"/>
      <c r="M450" s="238"/>
      <c r="N450" s="238"/>
      <c r="O450" s="238"/>
      <c r="P450" s="238"/>
      <c r="Q450" s="238"/>
      <c r="R450" s="238"/>
      <c r="S450" s="238"/>
      <c r="T450" s="238"/>
      <c r="U450" s="239">
        <f>G450/6</f>
        <v>0</v>
      </c>
      <c r="V450" s="237"/>
      <c r="W450" s="238"/>
      <c r="X450" s="238"/>
      <c r="Y450" s="238"/>
      <c r="Z450" s="238"/>
      <c r="AA450" s="238"/>
      <c r="AB450" s="238"/>
      <c r="AC450" s="238"/>
      <c r="AD450" s="238"/>
      <c r="AE450" s="238"/>
      <c r="AF450" s="238"/>
      <c r="AG450" s="239">
        <f>G450/6</f>
        <v>0</v>
      </c>
      <c r="AH450" s="240"/>
      <c r="AI450" s="238"/>
      <c r="AJ450" s="238"/>
      <c r="AK450" s="238"/>
      <c r="AL450" s="238"/>
      <c r="AM450" s="238"/>
      <c r="AN450" s="238"/>
      <c r="AO450" s="238"/>
      <c r="AP450" s="238"/>
      <c r="AQ450" s="238"/>
      <c r="AR450" s="238"/>
      <c r="AS450" s="239">
        <f>G450/6</f>
        <v>0</v>
      </c>
      <c r="AT450" s="240"/>
      <c r="AU450" s="238"/>
      <c r="AV450" s="238"/>
      <c r="AW450" s="238"/>
      <c r="AX450" s="238"/>
      <c r="AY450" s="238"/>
      <c r="AZ450" s="238"/>
      <c r="BA450" s="238"/>
      <c r="BB450" s="238"/>
      <c r="BC450" s="238"/>
      <c r="BD450" s="238"/>
      <c r="BE450" s="239">
        <f>G450/6</f>
        <v>0</v>
      </c>
      <c r="BF450" s="240"/>
      <c r="BG450" s="238"/>
      <c r="BH450" s="238"/>
      <c r="BI450" s="238"/>
      <c r="BJ450" s="238"/>
      <c r="BK450" s="238"/>
      <c r="BL450" s="238"/>
      <c r="BM450" s="238"/>
      <c r="BN450" s="238"/>
      <c r="BO450" s="238"/>
      <c r="BP450" s="238"/>
      <c r="BQ450" s="239">
        <f>G450/6</f>
        <v>0</v>
      </c>
      <c r="BR450" s="240"/>
      <c r="BS450" s="238"/>
      <c r="BT450" s="238"/>
      <c r="BU450" s="238"/>
      <c r="BV450" s="238"/>
      <c r="BW450" s="238"/>
      <c r="BX450" s="238"/>
      <c r="BY450" s="238"/>
      <c r="BZ450" s="238"/>
      <c r="CA450" s="238"/>
      <c r="CB450" s="238"/>
      <c r="CC450" s="239">
        <f>G450-SUM(H450:CB450)</f>
        <v>0</v>
      </c>
      <c r="CD450" s="41" t="s">
        <v>54</v>
      </c>
    </row>
    <row r="451" spans="1:82" ht="30" customHeight="1">
      <c r="A451" s="45"/>
      <c r="B451" s="75" t="s">
        <v>841</v>
      </c>
      <c r="C451" s="131" t="str">
        <f>"Fire detection and suppression systems complete per Control Centre – Fire detection and suppression systems (" &amp; TEXT(F451,"##  ###") &amp;")"</f>
        <v>Fire detection and suppression systems complete per Control Centre – Fire detection and suppression systems (144 000)</v>
      </c>
      <c r="D451" s="29" t="s">
        <v>351</v>
      </c>
      <c r="E451" s="266">
        <v>1</v>
      </c>
      <c r="F451" s="231">
        <v>144000</v>
      </c>
      <c r="G451" s="76">
        <f t="shared" ref="G451" si="374">+E451*F451</f>
        <v>144000</v>
      </c>
      <c r="H451" s="241"/>
      <c r="I451" s="242"/>
      <c r="J451" s="237"/>
      <c r="K451" s="238"/>
      <c r="L451" s="238"/>
      <c r="M451" s="238"/>
      <c r="N451" s="238"/>
      <c r="O451" s="238"/>
      <c r="P451" s="238"/>
      <c r="Q451" s="238"/>
      <c r="R451" s="238"/>
      <c r="S451" s="238"/>
      <c r="T451" s="238"/>
      <c r="U451" s="239">
        <f t="shared" ref="U451" si="375">G451/6</f>
        <v>24000</v>
      </c>
      <c r="V451" s="237"/>
      <c r="W451" s="238"/>
      <c r="X451" s="238"/>
      <c r="Y451" s="238"/>
      <c r="Z451" s="238"/>
      <c r="AA451" s="238"/>
      <c r="AB451" s="238"/>
      <c r="AC451" s="238"/>
      <c r="AD451" s="238"/>
      <c r="AE451" s="238"/>
      <c r="AF451" s="238"/>
      <c r="AG451" s="239">
        <f t="shared" ref="AG451" si="376">G451/6</f>
        <v>24000</v>
      </c>
      <c r="AH451" s="240"/>
      <c r="AI451" s="238"/>
      <c r="AJ451" s="238"/>
      <c r="AK451" s="238"/>
      <c r="AL451" s="238"/>
      <c r="AM451" s="238"/>
      <c r="AN451" s="238"/>
      <c r="AO451" s="238"/>
      <c r="AP451" s="238"/>
      <c r="AQ451" s="238"/>
      <c r="AR451" s="238"/>
      <c r="AS451" s="239">
        <f t="shared" ref="AS451" si="377">G451/6</f>
        <v>24000</v>
      </c>
      <c r="AT451" s="240"/>
      <c r="AU451" s="238"/>
      <c r="AV451" s="238"/>
      <c r="AW451" s="238"/>
      <c r="AX451" s="238"/>
      <c r="AY451" s="238"/>
      <c r="AZ451" s="238"/>
      <c r="BA451" s="238"/>
      <c r="BB451" s="238"/>
      <c r="BC451" s="238"/>
      <c r="BD451" s="238"/>
      <c r="BE451" s="239">
        <f t="shared" ref="BE451" si="378">G451/6</f>
        <v>24000</v>
      </c>
      <c r="BF451" s="240"/>
      <c r="BG451" s="238"/>
      <c r="BH451" s="238"/>
      <c r="BI451" s="238"/>
      <c r="BJ451" s="238"/>
      <c r="BK451" s="238"/>
      <c r="BL451" s="238"/>
      <c r="BM451" s="238"/>
      <c r="BN451" s="238"/>
      <c r="BO451" s="238"/>
      <c r="BP451" s="238"/>
      <c r="BQ451" s="239">
        <f t="shared" ref="BQ451" si="379">G451/6</f>
        <v>24000</v>
      </c>
      <c r="BR451" s="240"/>
      <c r="BS451" s="238"/>
      <c r="BT451" s="238"/>
      <c r="BU451" s="238"/>
      <c r="BV451" s="238"/>
      <c r="BW451" s="238"/>
      <c r="BX451" s="238"/>
      <c r="BY451" s="238"/>
      <c r="BZ451" s="238"/>
      <c r="CA451" s="238"/>
      <c r="CB451" s="238"/>
      <c r="CC451" s="239">
        <f t="shared" ref="CC451" si="380">G451-SUM(H451:CB451)</f>
        <v>24000</v>
      </c>
      <c r="CD451" s="41" t="s">
        <v>54</v>
      </c>
    </row>
    <row r="452" spans="1:82" ht="30">
      <c r="A452" s="45"/>
      <c r="B452" s="26" t="s">
        <v>842</v>
      </c>
      <c r="C452" s="27" t="str">
        <f>"Fire detection and suppression systems complete per Control Centre - Overhead Charges and Profit in respect of B-6007-a ("&amp; TEXT(F452,"###%") &amp; ")"</f>
        <v>Fire detection and suppression systems complete per Control Centre - Overhead Charges and Profit in respect of B-6007-a (%)</v>
      </c>
      <c r="D452" s="149" t="s">
        <v>353</v>
      </c>
      <c r="E452" s="337">
        <f>+G451</f>
        <v>144000</v>
      </c>
      <c r="F452" s="356"/>
      <c r="G452" s="76">
        <f>+E452*F452</f>
        <v>0</v>
      </c>
      <c r="H452" s="241"/>
      <c r="I452" s="242"/>
      <c r="J452" s="237"/>
      <c r="K452" s="238"/>
      <c r="L452" s="238"/>
      <c r="M452" s="238"/>
      <c r="N452" s="238"/>
      <c r="O452" s="238"/>
      <c r="P452" s="238"/>
      <c r="Q452" s="238"/>
      <c r="R452" s="238"/>
      <c r="S452" s="238"/>
      <c r="T452" s="238"/>
      <c r="U452" s="239">
        <f>G452/6</f>
        <v>0</v>
      </c>
      <c r="V452" s="237"/>
      <c r="W452" s="238"/>
      <c r="X452" s="238"/>
      <c r="Y452" s="238"/>
      <c r="Z452" s="238"/>
      <c r="AA452" s="238"/>
      <c r="AB452" s="238"/>
      <c r="AC452" s="238"/>
      <c r="AD452" s="238"/>
      <c r="AE452" s="238"/>
      <c r="AF452" s="238"/>
      <c r="AG452" s="239">
        <f>G452/6</f>
        <v>0</v>
      </c>
      <c r="AH452" s="240"/>
      <c r="AI452" s="238"/>
      <c r="AJ452" s="238"/>
      <c r="AK452" s="238"/>
      <c r="AL452" s="238"/>
      <c r="AM452" s="238"/>
      <c r="AN452" s="238"/>
      <c r="AO452" s="238"/>
      <c r="AP452" s="238"/>
      <c r="AQ452" s="238"/>
      <c r="AR452" s="238"/>
      <c r="AS452" s="239">
        <f>G452/6</f>
        <v>0</v>
      </c>
      <c r="AT452" s="240"/>
      <c r="AU452" s="238"/>
      <c r="AV452" s="238"/>
      <c r="AW452" s="238"/>
      <c r="AX452" s="238"/>
      <c r="AY452" s="238"/>
      <c r="AZ452" s="238"/>
      <c r="BA452" s="238"/>
      <c r="BB452" s="238"/>
      <c r="BC452" s="238"/>
      <c r="BD452" s="238"/>
      <c r="BE452" s="239">
        <f>G452/6</f>
        <v>0</v>
      </c>
      <c r="BF452" s="240"/>
      <c r="BG452" s="238"/>
      <c r="BH452" s="238"/>
      <c r="BI452" s="238"/>
      <c r="BJ452" s="238"/>
      <c r="BK452" s="238"/>
      <c r="BL452" s="238"/>
      <c r="BM452" s="238"/>
      <c r="BN452" s="238"/>
      <c r="BO452" s="238"/>
      <c r="BP452" s="238"/>
      <c r="BQ452" s="239">
        <f>G452/6</f>
        <v>0</v>
      </c>
      <c r="BR452" s="240"/>
      <c r="BS452" s="238"/>
      <c r="BT452" s="238"/>
      <c r="BU452" s="238"/>
      <c r="BV452" s="238"/>
      <c r="BW452" s="238"/>
      <c r="BX452" s="238"/>
      <c r="BY452" s="238"/>
      <c r="BZ452" s="238"/>
      <c r="CA452" s="238"/>
      <c r="CB452" s="238"/>
      <c r="CC452" s="239">
        <f>G452-SUM(H452:CB452)</f>
        <v>0</v>
      </c>
      <c r="CD452" s="41" t="s">
        <v>54</v>
      </c>
    </row>
    <row r="453" spans="1:82" ht="15">
      <c r="A453" s="45"/>
      <c r="B453" s="75" t="s">
        <v>843</v>
      </c>
      <c r="C453" s="131" t="str">
        <f>"Provision of PABX telephone system per Control Centre – PABX telephone system (" &amp; TEXT(F453,"## ###") &amp;")"</f>
        <v>Provision of PABX telephone system per Control Centre – PABX telephone system (57 600)</v>
      </c>
      <c r="D453" s="29" t="s">
        <v>351</v>
      </c>
      <c r="E453" s="266">
        <v>1</v>
      </c>
      <c r="F453" s="231">
        <v>57600</v>
      </c>
      <c r="G453" s="76">
        <f t="shared" ref="G453" si="381">+E453*F453</f>
        <v>57600</v>
      </c>
      <c r="H453" s="241"/>
      <c r="I453" s="242"/>
      <c r="J453" s="237"/>
      <c r="K453" s="238"/>
      <c r="L453" s="238"/>
      <c r="M453" s="238"/>
      <c r="N453" s="238"/>
      <c r="O453" s="238"/>
      <c r="P453" s="238"/>
      <c r="Q453" s="238"/>
      <c r="R453" s="238"/>
      <c r="S453" s="238"/>
      <c r="T453" s="238"/>
      <c r="U453" s="239">
        <f t="shared" ref="U453" si="382">G453/6</f>
        <v>9600</v>
      </c>
      <c r="V453" s="237"/>
      <c r="W453" s="238"/>
      <c r="X453" s="238"/>
      <c r="Y453" s="238"/>
      <c r="Z453" s="238"/>
      <c r="AA453" s="238"/>
      <c r="AB453" s="238"/>
      <c r="AC453" s="238"/>
      <c r="AD453" s="238"/>
      <c r="AE453" s="238"/>
      <c r="AF453" s="238"/>
      <c r="AG453" s="239">
        <f t="shared" ref="AG453" si="383">G453/6</f>
        <v>9600</v>
      </c>
      <c r="AH453" s="240"/>
      <c r="AI453" s="238"/>
      <c r="AJ453" s="238"/>
      <c r="AK453" s="238"/>
      <c r="AL453" s="238"/>
      <c r="AM453" s="238"/>
      <c r="AN453" s="238"/>
      <c r="AO453" s="238"/>
      <c r="AP453" s="238"/>
      <c r="AQ453" s="238"/>
      <c r="AR453" s="238"/>
      <c r="AS453" s="239">
        <f t="shared" ref="AS453" si="384">G453/6</f>
        <v>9600</v>
      </c>
      <c r="AT453" s="240"/>
      <c r="AU453" s="238"/>
      <c r="AV453" s="238"/>
      <c r="AW453" s="238"/>
      <c r="AX453" s="238"/>
      <c r="AY453" s="238"/>
      <c r="AZ453" s="238"/>
      <c r="BA453" s="238"/>
      <c r="BB453" s="238"/>
      <c r="BC453" s="238"/>
      <c r="BD453" s="238"/>
      <c r="BE453" s="239">
        <f t="shared" ref="BE453" si="385">G453/6</f>
        <v>9600</v>
      </c>
      <c r="BF453" s="240"/>
      <c r="BG453" s="238"/>
      <c r="BH453" s="238"/>
      <c r="BI453" s="238"/>
      <c r="BJ453" s="238"/>
      <c r="BK453" s="238"/>
      <c r="BL453" s="238"/>
      <c r="BM453" s="238"/>
      <c r="BN453" s="238"/>
      <c r="BO453" s="238"/>
      <c r="BP453" s="238"/>
      <c r="BQ453" s="239">
        <f t="shared" ref="BQ453" si="386">G453/6</f>
        <v>9600</v>
      </c>
      <c r="BR453" s="240"/>
      <c r="BS453" s="238"/>
      <c r="BT453" s="238"/>
      <c r="BU453" s="238"/>
      <c r="BV453" s="238"/>
      <c r="BW453" s="238"/>
      <c r="BX453" s="238"/>
      <c r="BY453" s="238"/>
      <c r="BZ453" s="238"/>
      <c r="CA453" s="238"/>
      <c r="CB453" s="238"/>
      <c r="CC453" s="239">
        <f t="shared" ref="CC453" si="387">G453-SUM(H453:CB453)</f>
        <v>9600</v>
      </c>
      <c r="CD453" s="41" t="s">
        <v>54</v>
      </c>
    </row>
    <row r="454" spans="1:82" ht="15">
      <c r="A454" s="45"/>
      <c r="B454" s="26" t="s">
        <v>844</v>
      </c>
      <c r="C454" s="27" t="str">
        <f>"Provision of PABX telephone system per Control Centre - Overhead Charges and Profit in respect of B-6008-a ("&amp; TEXT(F454,"###%") &amp; ")"</f>
        <v>Provision of PABX telephone system per Control Centre - Overhead Charges and Profit in respect of B-6008-a (%)</v>
      </c>
      <c r="D454" s="149" t="s">
        <v>353</v>
      </c>
      <c r="E454" s="337">
        <f>+G453</f>
        <v>57600</v>
      </c>
      <c r="F454" s="356"/>
      <c r="G454" s="76">
        <f>+E454*F454</f>
        <v>0</v>
      </c>
      <c r="H454" s="241"/>
      <c r="I454" s="242"/>
      <c r="J454" s="237"/>
      <c r="K454" s="238"/>
      <c r="L454" s="238"/>
      <c r="M454" s="238"/>
      <c r="N454" s="238"/>
      <c r="O454" s="238"/>
      <c r="P454" s="238"/>
      <c r="Q454" s="238"/>
      <c r="R454" s="238"/>
      <c r="S454" s="238"/>
      <c r="T454" s="238"/>
      <c r="U454" s="239">
        <f>G454/6</f>
        <v>0</v>
      </c>
      <c r="V454" s="237"/>
      <c r="W454" s="238"/>
      <c r="X454" s="238"/>
      <c r="Y454" s="238"/>
      <c r="Z454" s="238"/>
      <c r="AA454" s="238"/>
      <c r="AB454" s="238"/>
      <c r="AC454" s="238"/>
      <c r="AD454" s="238"/>
      <c r="AE454" s="238"/>
      <c r="AF454" s="238"/>
      <c r="AG454" s="239">
        <f>G454/6</f>
        <v>0</v>
      </c>
      <c r="AH454" s="240"/>
      <c r="AI454" s="238"/>
      <c r="AJ454" s="238"/>
      <c r="AK454" s="238"/>
      <c r="AL454" s="238"/>
      <c r="AM454" s="238"/>
      <c r="AN454" s="238"/>
      <c r="AO454" s="238"/>
      <c r="AP454" s="238"/>
      <c r="AQ454" s="238"/>
      <c r="AR454" s="238"/>
      <c r="AS454" s="239">
        <f>G454/6</f>
        <v>0</v>
      </c>
      <c r="AT454" s="240"/>
      <c r="AU454" s="238"/>
      <c r="AV454" s="238"/>
      <c r="AW454" s="238"/>
      <c r="AX454" s="238"/>
      <c r="AY454" s="238"/>
      <c r="AZ454" s="238"/>
      <c r="BA454" s="238"/>
      <c r="BB454" s="238"/>
      <c r="BC454" s="238"/>
      <c r="BD454" s="238"/>
      <c r="BE454" s="239">
        <f>G454/6</f>
        <v>0</v>
      </c>
      <c r="BF454" s="240"/>
      <c r="BG454" s="238"/>
      <c r="BH454" s="238"/>
      <c r="BI454" s="238"/>
      <c r="BJ454" s="238"/>
      <c r="BK454" s="238"/>
      <c r="BL454" s="238"/>
      <c r="BM454" s="238"/>
      <c r="BN454" s="238"/>
      <c r="BO454" s="238"/>
      <c r="BP454" s="238"/>
      <c r="BQ454" s="239">
        <f>G454/6</f>
        <v>0</v>
      </c>
      <c r="BR454" s="240"/>
      <c r="BS454" s="238"/>
      <c r="BT454" s="238"/>
      <c r="BU454" s="238"/>
      <c r="BV454" s="238"/>
      <c r="BW454" s="238"/>
      <c r="BX454" s="238"/>
      <c r="BY454" s="238"/>
      <c r="BZ454" s="238"/>
      <c r="CA454" s="238"/>
      <c r="CB454" s="238"/>
      <c r="CC454" s="239">
        <f>G454-SUM(H454:CB454)</f>
        <v>0</v>
      </c>
      <c r="CD454" s="41" t="s">
        <v>54</v>
      </c>
    </row>
    <row r="455" spans="1:82" ht="15">
      <c r="A455" s="45"/>
      <c r="B455" s="75" t="s">
        <v>845</v>
      </c>
      <c r="C455" s="131" t="str">
        <f>"Supply of EMVCO compliant Hardware and Software ("&amp; TEXT(F455,"### ###") &amp;")"</f>
        <v>Supply of EMVCO compliant Hardware and Software (216 000)</v>
      </c>
      <c r="D455" s="29" t="s">
        <v>351</v>
      </c>
      <c r="E455" s="266">
        <v>1</v>
      </c>
      <c r="F455" s="231">
        <v>216000</v>
      </c>
      <c r="G455" s="76">
        <f t="shared" ref="G455" si="388">+E455*F455</f>
        <v>216000</v>
      </c>
      <c r="H455" s="241"/>
      <c r="I455" s="242"/>
      <c r="J455" s="237"/>
      <c r="K455" s="238"/>
      <c r="L455" s="238"/>
      <c r="M455" s="238"/>
      <c r="N455" s="238"/>
      <c r="O455" s="238"/>
      <c r="P455" s="238"/>
      <c r="Q455" s="238"/>
      <c r="R455" s="238"/>
      <c r="S455" s="238"/>
      <c r="T455" s="238"/>
      <c r="U455" s="239">
        <f t="shared" ref="U455" si="389">G455/6</f>
        <v>36000</v>
      </c>
      <c r="V455" s="237"/>
      <c r="W455" s="238"/>
      <c r="X455" s="238"/>
      <c r="Y455" s="238"/>
      <c r="Z455" s="238"/>
      <c r="AA455" s="238"/>
      <c r="AB455" s="238"/>
      <c r="AC455" s="238"/>
      <c r="AD455" s="238"/>
      <c r="AE455" s="238"/>
      <c r="AF455" s="238"/>
      <c r="AG455" s="239">
        <f t="shared" ref="AG455" si="390">G455/6</f>
        <v>36000</v>
      </c>
      <c r="AH455" s="240"/>
      <c r="AI455" s="238"/>
      <c r="AJ455" s="238"/>
      <c r="AK455" s="238"/>
      <c r="AL455" s="238"/>
      <c r="AM455" s="238"/>
      <c r="AN455" s="238"/>
      <c r="AO455" s="238"/>
      <c r="AP455" s="238"/>
      <c r="AQ455" s="238"/>
      <c r="AR455" s="238"/>
      <c r="AS455" s="239">
        <f t="shared" ref="AS455" si="391">G455/6</f>
        <v>36000</v>
      </c>
      <c r="AT455" s="240"/>
      <c r="AU455" s="238"/>
      <c r="AV455" s="238"/>
      <c r="AW455" s="238"/>
      <c r="AX455" s="238"/>
      <c r="AY455" s="238"/>
      <c r="AZ455" s="238"/>
      <c r="BA455" s="238"/>
      <c r="BB455" s="238"/>
      <c r="BC455" s="238"/>
      <c r="BD455" s="238"/>
      <c r="BE455" s="239">
        <f t="shared" ref="BE455" si="392">G455/6</f>
        <v>36000</v>
      </c>
      <c r="BF455" s="240"/>
      <c r="BG455" s="238"/>
      <c r="BH455" s="238"/>
      <c r="BI455" s="238"/>
      <c r="BJ455" s="238"/>
      <c r="BK455" s="238"/>
      <c r="BL455" s="238"/>
      <c r="BM455" s="238"/>
      <c r="BN455" s="238"/>
      <c r="BO455" s="238"/>
      <c r="BP455" s="238"/>
      <c r="BQ455" s="239">
        <f t="shared" ref="BQ455" si="393">G455/6</f>
        <v>36000</v>
      </c>
      <c r="BR455" s="240"/>
      <c r="BS455" s="238"/>
      <c r="BT455" s="238"/>
      <c r="BU455" s="238"/>
      <c r="BV455" s="238"/>
      <c r="BW455" s="238"/>
      <c r="BX455" s="238"/>
      <c r="BY455" s="238"/>
      <c r="BZ455" s="238"/>
      <c r="CA455" s="238"/>
      <c r="CB455" s="238"/>
      <c r="CC455" s="239">
        <f t="shared" ref="CC455" si="394">G455-SUM(H455:CB455)</f>
        <v>36000</v>
      </c>
      <c r="CD455" s="41" t="s">
        <v>54</v>
      </c>
    </row>
    <row r="456" spans="1:82" ht="15">
      <c r="A456" s="45"/>
      <c r="B456" s="26" t="s">
        <v>846</v>
      </c>
      <c r="C456" s="27" t="str">
        <f>"Supply of EMVCO compliant Hardware and Software - Overhead charges and Profit in respect of B-6009-a ("&amp; TEXT(F456,"###%") &amp; ")"</f>
        <v>Supply of EMVCO compliant Hardware and Software - Overhead charges and Profit in respect of B-6009-a (%)</v>
      </c>
      <c r="D456" s="149" t="s">
        <v>353</v>
      </c>
      <c r="E456" s="337">
        <f>+G455</f>
        <v>216000</v>
      </c>
      <c r="F456" s="356"/>
      <c r="G456" s="76">
        <f>+E456*F456</f>
        <v>0</v>
      </c>
      <c r="H456" s="241"/>
      <c r="I456" s="242"/>
      <c r="J456" s="237"/>
      <c r="K456" s="238"/>
      <c r="L456" s="238"/>
      <c r="M456" s="238"/>
      <c r="N456" s="238"/>
      <c r="O456" s="238"/>
      <c r="P456" s="238"/>
      <c r="Q456" s="238"/>
      <c r="R456" s="238"/>
      <c r="S456" s="238"/>
      <c r="T456" s="238"/>
      <c r="U456" s="239">
        <f>G456/6</f>
        <v>0</v>
      </c>
      <c r="V456" s="237"/>
      <c r="W456" s="238"/>
      <c r="X456" s="238"/>
      <c r="Y456" s="238"/>
      <c r="Z456" s="238"/>
      <c r="AA456" s="238"/>
      <c r="AB456" s="238"/>
      <c r="AC456" s="238"/>
      <c r="AD456" s="238"/>
      <c r="AE456" s="238"/>
      <c r="AF456" s="238"/>
      <c r="AG456" s="239">
        <f>G456/6</f>
        <v>0</v>
      </c>
      <c r="AH456" s="240"/>
      <c r="AI456" s="238"/>
      <c r="AJ456" s="238"/>
      <c r="AK456" s="238"/>
      <c r="AL456" s="238"/>
      <c r="AM456" s="238"/>
      <c r="AN456" s="238"/>
      <c r="AO456" s="238"/>
      <c r="AP456" s="238"/>
      <c r="AQ456" s="238"/>
      <c r="AR456" s="238"/>
      <c r="AS456" s="239">
        <f>G456/6</f>
        <v>0</v>
      </c>
      <c r="AT456" s="240"/>
      <c r="AU456" s="238"/>
      <c r="AV456" s="238"/>
      <c r="AW456" s="238"/>
      <c r="AX456" s="238"/>
      <c r="AY456" s="238"/>
      <c r="AZ456" s="238"/>
      <c r="BA456" s="238"/>
      <c r="BB456" s="238"/>
      <c r="BC456" s="238"/>
      <c r="BD456" s="238"/>
      <c r="BE456" s="239">
        <f>G456/6</f>
        <v>0</v>
      </c>
      <c r="BF456" s="240"/>
      <c r="BG456" s="238"/>
      <c r="BH456" s="238"/>
      <c r="BI456" s="238"/>
      <c r="BJ456" s="238"/>
      <c r="BK456" s="238"/>
      <c r="BL456" s="238"/>
      <c r="BM456" s="238"/>
      <c r="BN456" s="238"/>
      <c r="BO456" s="238"/>
      <c r="BP456" s="238"/>
      <c r="BQ456" s="239">
        <f>G456/6</f>
        <v>0</v>
      </c>
      <c r="BR456" s="240"/>
      <c r="BS456" s="238"/>
      <c r="BT456" s="238"/>
      <c r="BU456" s="238"/>
      <c r="BV456" s="238"/>
      <c r="BW456" s="238"/>
      <c r="BX456" s="238"/>
      <c r="BY456" s="238"/>
      <c r="BZ456" s="238"/>
      <c r="CA456" s="238"/>
      <c r="CB456" s="238"/>
      <c r="CC456" s="239">
        <f>G456-SUM(H456:CB456)</f>
        <v>0</v>
      </c>
      <c r="CD456" s="41" t="s">
        <v>54</v>
      </c>
    </row>
    <row r="457" spans="1:82" ht="30">
      <c r="A457" s="45"/>
      <c r="B457" s="75" t="s">
        <v>847</v>
      </c>
      <c r="C457" s="131" t="str">
        <f>"Provision for civil works to convert Manual toll lanes to Mixed / Manual ETC lanes and Mixed / Manual ETC to Dedicated ETC (Incl signage) ("&amp; TEXT(F457,"## ### ###") &amp;")"</f>
        <v>Provision for civil works to convert Manual toll lanes to Mixed / Manual ETC lanes and Mixed / Manual ETC to Dedicated ETC (Incl signage) (1 000 000)</v>
      </c>
      <c r="D457" s="29" t="s">
        <v>351</v>
      </c>
      <c r="E457" s="266">
        <v>1</v>
      </c>
      <c r="F457" s="231">
        <v>1000000</v>
      </c>
      <c r="G457" s="76">
        <f t="shared" ref="G457" si="395">+E457*F457</f>
        <v>1000000</v>
      </c>
      <c r="H457" s="241"/>
      <c r="I457" s="242"/>
      <c r="J457" s="237"/>
      <c r="K457" s="238"/>
      <c r="L457" s="238"/>
      <c r="M457" s="238"/>
      <c r="N457" s="238"/>
      <c r="O457" s="238"/>
      <c r="P457" s="238"/>
      <c r="Q457" s="238"/>
      <c r="R457" s="238"/>
      <c r="S457" s="238"/>
      <c r="T457" s="238"/>
      <c r="U457" s="239">
        <f t="shared" ref="U457" si="396">G457/6</f>
        <v>166666.67000000001</v>
      </c>
      <c r="V457" s="237"/>
      <c r="W457" s="238"/>
      <c r="X457" s="238"/>
      <c r="Y457" s="238"/>
      <c r="Z457" s="238"/>
      <c r="AA457" s="238"/>
      <c r="AB457" s="238"/>
      <c r="AC457" s="238"/>
      <c r="AD457" s="238"/>
      <c r="AE457" s="238"/>
      <c r="AF457" s="238"/>
      <c r="AG457" s="239">
        <f t="shared" ref="AG457" si="397">G457/6</f>
        <v>166666.67000000001</v>
      </c>
      <c r="AH457" s="240"/>
      <c r="AI457" s="238"/>
      <c r="AJ457" s="238"/>
      <c r="AK457" s="238"/>
      <c r="AL457" s="238"/>
      <c r="AM457" s="238"/>
      <c r="AN457" s="238"/>
      <c r="AO457" s="238"/>
      <c r="AP457" s="238"/>
      <c r="AQ457" s="238"/>
      <c r="AR457" s="238"/>
      <c r="AS457" s="239">
        <f t="shared" ref="AS457" si="398">G457/6</f>
        <v>166666.67000000001</v>
      </c>
      <c r="AT457" s="240"/>
      <c r="AU457" s="238"/>
      <c r="AV457" s="238"/>
      <c r="AW457" s="238"/>
      <c r="AX457" s="238"/>
      <c r="AY457" s="238"/>
      <c r="AZ457" s="238"/>
      <c r="BA457" s="238"/>
      <c r="BB457" s="238"/>
      <c r="BC457" s="238"/>
      <c r="BD457" s="238"/>
      <c r="BE457" s="239">
        <f t="shared" ref="BE457" si="399">G457/6</f>
        <v>166666.67000000001</v>
      </c>
      <c r="BF457" s="240"/>
      <c r="BG457" s="238"/>
      <c r="BH457" s="238"/>
      <c r="BI457" s="238"/>
      <c r="BJ457" s="238"/>
      <c r="BK457" s="238"/>
      <c r="BL457" s="238"/>
      <c r="BM457" s="238"/>
      <c r="BN457" s="238"/>
      <c r="BO457" s="238"/>
      <c r="BP457" s="238"/>
      <c r="BQ457" s="239">
        <f t="shared" ref="BQ457" si="400">G457/6</f>
        <v>166666.67000000001</v>
      </c>
      <c r="BR457" s="240"/>
      <c r="BS457" s="238"/>
      <c r="BT457" s="238"/>
      <c r="BU457" s="238"/>
      <c r="BV457" s="238"/>
      <c r="BW457" s="238"/>
      <c r="BX457" s="238"/>
      <c r="BY457" s="238"/>
      <c r="BZ457" s="238"/>
      <c r="CA457" s="238"/>
      <c r="CB457" s="238"/>
      <c r="CC457" s="239">
        <f t="shared" ref="CC457" si="401">G457-SUM(H457:CB457)</f>
        <v>166666.65</v>
      </c>
      <c r="CD457" s="41" t="s">
        <v>54</v>
      </c>
    </row>
    <row r="458" spans="1:82" ht="30">
      <c r="A458" s="45"/>
      <c r="B458" s="26" t="s">
        <v>848</v>
      </c>
      <c r="C458" s="27" t="str">
        <f>"Provision for civil works to convert manual Toll lanes to Mixed Manual / ETC lanes (Incl signage) - Overhead charges and Profit in respect of B-6010-a ("&amp; TEXT(F458,"###%") &amp; ")"</f>
        <v>Provision for civil works to convert manual Toll lanes to Mixed Manual / ETC lanes (Incl signage) - Overhead charges and Profit in respect of B-6010-a (%)</v>
      </c>
      <c r="D458" s="149" t="s">
        <v>353</v>
      </c>
      <c r="E458" s="337">
        <f>+G457</f>
        <v>1000000</v>
      </c>
      <c r="F458" s="356"/>
      <c r="G458" s="76">
        <f>+E458*F458</f>
        <v>0</v>
      </c>
      <c r="H458" s="241"/>
      <c r="I458" s="242"/>
      <c r="J458" s="237"/>
      <c r="K458" s="238"/>
      <c r="L458" s="238"/>
      <c r="M458" s="238"/>
      <c r="N458" s="238"/>
      <c r="O458" s="238"/>
      <c r="P458" s="238"/>
      <c r="Q458" s="238"/>
      <c r="R458" s="238"/>
      <c r="S458" s="238"/>
      <c r="T458" s="238"/>
      <c r="U458" s="239">
        <f>G458/6</f>
        <v>0</v>
      </c>
      <c r="V458" s="237"/>
      <c r="W458" s="238"/>
      <c r="X458" s="238"/>
      <c r="Y458" s="238"/>
      <c r="Z458" s="238"/>
      <c r="AA458" s="238"/>
      <c r="AB458" s="238"/>
      <c r="AC458" s="238"/>
      <c r="AD458" s="238"/>
      <c r="AE458" s="238"/>
      <c r="AF458" s="238"/>
      <c r="AG458" s="239">
        <f>G458/6</f>
        <v>0</v>
      </c>
      <c r="AH458" s="240"/>
      <c r="AI458" s="238"/>
      <c r="AJ458" s="238"/>
      <c r="AK458" s="238"/>
      <c r="AL458" s="238"/>
      <c r="AM458" s="238"/>
      <c r="AN458" s="238"/>
      <c r="AO458" s="238"/>
      <c r="AP458" s="238"/>
      <c r="AQ458" s="238"/>
      <c r="AR458" s="238"/>
      <c r="AS458" s="239">
        <f>G458/6</f>
        <v>0</v>
      </c>
      <c r="AT458" s="240"/>
      <c r="AU458" s="238"/>
      <c r="AV458" s="238"/>
      <c r="AW458" s="238"/>
      <c r="AX458" s="238"/>
      <c r="AY458" s="238"/>
      <c r="AZ458" s="238"/>
      <c r="BA458" s="238"/>
      <c r="BB458" s="238"/>
      <c r="BC458" s="238"/>
      <c r="BD458" s="238"/>
      <c r="BE458" s="239">
        <f>G458/6</f>
        <v>0</v>
      </c>
      <c r="BF458" s="240"/>
      <c r="BG458" s="238"/>
      <c r="BH458" s="238"/>
      <c r="BI458" s="238"/>
      <c r="BJ458" s="238"/>
      <c r="BK458" s="238"/>
      <c r="BL458" s="238"/>
      <c r="BM458" s="238"/>
      <c r="BN458" s="238"/>
      <c r="BO458" s="238"/>
      <c r="BP458" s="238"/>
      <c r="BQ458" s="239">
        <f>G458/6</f>
        <v>0</v>
      </c>
      <c r="BR458" s="240"/>
      <c r="BS458" s="238"/>
      <c r="BT458" s="238"/>
      <c r="BU458" s="238"/>
      <c r="BV458" s="238"/>
      <c r="BW458" s="238"/>
      <c r="BX458" s="238"/>
      <c r="BY458" s="238"/>
      <c r="BZ458" s="238"/>
      <c r="CA458" s="238"/>
      <c r="CB458" s="238"/>
      <c r="CC458" s="239">
        <f>G458-SUM(H458:CB458)</f>
        <v>0</v>
      </c>
      <c r="CD458" s="41" t="s">
        <v>54</v>
      </c>
    </row>
    <row r="459" spans="1:82" ht="15">
      <c r="A459" s="45"/>
      <c r="B459" s="75" t="s">
        <v>849</v>
      </c>
      <c r="C459" s="131" t="str">
        <f>"Provision for the upgrade of the plaza to the new SANRAL Brand ("&amp; TEXT(F459,"### ###") &amp;")"</f>
        <v>Provision for the upgrade of the plaza to the new SANRAL Brand (360 000)</v>
      </c>
      <c r="D459" s="29" t="s">
        <v>351</v>
      </c>
      <c r="E459" s="266">
        <v>1</v>
      </c>
      <c r="F459" s="231">
        <v>360000</v>
      </c>
      <c r="G459" s="76">
        <f t="shared" ref="G459" si="402">+E459*F459</f>
        <v>360000</v>
      </c>
      <c r="H459" s="241"/>
      <c r="I459" s="242"/>
      <c r="J459" s="237"/>
      <c r="K459" s="238"/>
      <c r="L459" s="238"/>
      <c r="M459" s="238"/>
      <c r="N459" s="238"/>
      <c r="O459" s="238"/>
      <c r="P459" s="238"/>
      <c r="Q459" s="238"/>
      <c r="R459" s="238"/>
      <c r="S459" s="238"/>
      <c r="T459" s="238"/>
      <c r="U459" s="239">
        <f t="shared" ref="U459" si="403">G459/6</f>
        <v>60000</v>
      </c>
      <c r="V459" s="237"/>
      <c r="W459" s="238"/>
      <c r="X459" s="238"/>
      <c r="Y459" s="238"/>
      <c r="Z459" s="238"/>
      <c r="AA459" s="238"/>
      <c r="AB459" s="238"/>
      <c r="AC459" s="238"/>
      <c r="AD459" s="238"/>
      <c r="AE459" s="238"/>
      <c r="AF459" s="238"/>
      <c r="AG459" s="239">
        <f t="shared" ref="AG459" si="404">G459/6</f>
        <v>60000</v>
      </c>
      <c r="AH459" s="240"/>
      <c r="AI459" s="238"/>
      <c r="AJ459" s="238"/>
      <c r="AK459" s="238"/>
      <c r="AL459" s="238"/>
      <c r="AM459" s="238"/>
      <c r="AN459" s="238"/>
      <c r="AO459" s="238"/>
      <c r="AP459" s="238"/>
      <c r="AQ459" s="238"/>
      <c r="AR459" s="238"/>
      <c r="AS459" s="239">
        <f t="shared" ref="AS459" si="405">G459/6</f>
        <v>60000</v>
      </c>
      <c r="AT459" s="240"/>
      <c r="AU459" s="238"/>
      <c r="AV459" s="238"/>
      <c r="AW459" s="238"/>
      <c r="AX459" s="238"/>
      <c r="AY459" s="238"/>
      <c r="AZ459" s="238"/>
      <c r="BA459" s="238"/>
      <c r="BB459" s="238"/>
      <c r="BC459" s="238"/>
      <c r="BD459" s="238"/>
      <c r="BE459" s="239">
        <f t="shared" ref="BE459" si="406">G459/6</f>
        <v>60000</v>
      </c>
      <c r="BF459" s="240"/>
      <c r="BG459" s="238"/>
      <c r="BH459" s="238"/>
      <c r="BI459" s="238"/>
      <c r="BJ459" s="238"/>
      <c r="BK459" s="238"/>
      <c r="BL459" s="238"/>
      <c r="BM459" s="238"/>
      <c r="BN459" s="238"/>
      <c r="BO459" s="238"/>
      <c r="BP459" s="238"/>
      <c r="BQ459" s="239">
        <f t="shared" ref="BQ459" si="407">G459/6</f>
        <v>60000</v>
      </c>
      <c r="BR459" s="240"/>
      <c r="BS459" s="238"/>
      <c r="BT459" s="238"/>
      <c r="BU459" s="238"/>
      <c r="BV459" s="238"/>
      <c r="BW459" s="238"/>
      <c r="BX459" s="238"/>
      <c r="BY459" s="238"/>
      <c r="BZ459" s="238"/>
      <c r="CA459" s="238"/>
      <c r="CB459" s="238"/>
      <c r="CC459" s="239">
        <f t="shared" ref="CC459" si="408">G459-SUM(H459:CB459)</f>
        <v>60000</v>
      </c>
      <c r="CD459" s="41" t="s">
        <v>54</v>
      </c>
    </row>
    <row r="460" spans="1:82" ht="30" customHeight="1">
      <c r="A460" s="45"/>
      <c r="B460" s="26" t="s">
        <v>850</v>
      </c>
      <c r="C460" s="27" t="str">
        <f>"Provision for the upgrade of the plaza to the new SANRAL Brand - Overhead charges and Profit in respect of B-6011-a ("&amp; TEXT(F460,"###%") &amp; ")"</f>
        <v>Provision for the upgrade of the plaza to the new SANRAL Brand - Overhead charges and Profit in respect of B-6011-a (%)</v>
      </c>
      <c r="D460" s="149" t="s">
        <v>353</v>
      </c>
      <c r="E460" s="337">
        <f>+G459</f>
        <v>360000</v>
      </c>
      <c r="F460" s="356"/>
      <c r="G460" s="76">
        <f>+E460*F460</f>
        <v>0</v>
      </c>
      <c r="H460" s="241"/>
      <c r="I460" s="242"/>
      <c r="J460" s="237"/>
      <c r="K460" s="238"/>
      <c r="L460" s="238"/>
      <c r="M460" s="238"/>
      <c r="N460" s="238"/>
      <c r="O460" s="238"/>
      <c r="P460" s="238"/>
      <c r="Q460" s="238"/>
      <c r="R460" s="238"/>
      <c r="S460" s="238"/>
      <c r="T460" s="238"/>
      <c r="U460" s="239">
        <f>G460/6</f>
        <v>0</v>
      </c>
      <c r="V460" s="237"/>
      <c r="W460" s="238"/>
      <c r="X460" s="238"/>
      <c r="Y460" s="238"/>
      <c r="Z460" s="238"/>
      <c r="AA460" s="238"/>
      <c r="AB460" s="238"/>
      <c r="AC460" s="238"/>
      <c r="AD460" s="238"/>
      <c r="AE460" s="238"/>
      <c r="AF460" s="238"/>
      <c r="AG460" s="239">
        <f>G460/6</f>
        <v>0</v>
      </c>
      <c r="AH460" s="240"/>
      <c r="AI460" s="238"/>
      <c r="AJ460" s="238"/>
      <c r="AK460" s="238"/>
      <c r="AL460" s="238"/>
      <c r="AM460" s="238"/>
      <c r="AN460" s="238"/>
      <c r="AO460" s="238"/>
      <c r="AP460" s="238"/>
      <c r="AQ460" s="238"/>
      <c r="AR460" s="238"/>
      <c r="AS460" s="239">
        <f>G460/6</f>
        <v>0</v>
      </c>
      <c r="AT460" s="240"/>
      <c r="AU460" s="238"/>
      <c r="AV460" s="238"/>
      <c r="AW460" s="238"/>
      <c r="AX460" s="238"/>
      <c r="AY460" s="238"/>
      <c r="AZ460" s="238"/>
      <c r="BA460" s="238"/>
      <c r="BB460" s="238"/>
      <c r="BC460" s="238"/>
      <c r="BD460" s="238"/>
      <c r="BE460" s="239">
        <f>G460/6</f>
        <v>0</v>
      </c>
      <c r="BF460" s="240"/>
      <c r="BG460" s="238"/>
      <c r="BH460" s="238"/>
      <c r="BI460" s="238"/>
      <c r="BJ460" s="238"/>
      <c r="BK460" s="238"/>
      <c r="BL460" s="238"/>
      <c r="BM460" s="238"/>
      <c r="BN460" s="238"/>
      <c r="BO460" s="238"/>
      <c r="BP460" s="238"/>
      <c r="BQ460" s="239">
        <f>G460/6</f>
        <v>0</v>
      </c>
      <c r="BR460" s="240"/>
      <c r="BS460" s="238"/>
      <c r="BT460" s="238"/>
      <c r="BU460" s="238"/>
      <c r="BV460" s="238"/>
      <c r="BW460" s="238"/>
      <c r="BX460" s="238"/>
      <c r="BY460" s="238"/>
      <c r="BZ460" s="238"/>
      <c r="CA460" s="238"/>
      <c r="CB460" s="238"/>
      <c r="CC460" s="239">
        <f>G460-SUM(H460:CB460)</f>
        <v>0</v>
      </c>
      <c r="CD460" s="41" t="s">
        <v>54</v>
      </c>
    </row>
    <row r="461" spans="1:82" ht="15">
      <c r="A461" s="45"/>
      <c r="B461" s="75" t="s">
        <v>851</v>
      </c>
      <c r="C461" s="131" t="str">
        <f>"Provision for the Upgrade / Replacement of Electrical Equipment to Energy Saving Equipment(s) ("&amp; TEXT(F461,"## ### ###") &amp;")"</f>
        <v>Provision for the Upgrade / Replacement of Electrical Equipment to Energy Saving Equipment(s) (15 200 000)</v>
      </c>
      <c r="D461" s="29" t="s">
        <v>351</v>
      </c>
      <c r="E461" s="266">
        <v>1</v>
      </c>
      <c r="F461" s="231">
        <v>15200000</v>
      </c>
      <c r="G461" s="76">
        <f t="shared" ref="G461" si="409">+E461*F461</f>
        <v>15200000</v>
      </c>
      <c r="H461" s="241"/>
      <c r="I461" s="242"/>
      <c r="J461" s="237"/>
      <c r="K461" s="238"/>
      <c r="L461" s="238"/>
      <c r="M461" s="238"/>
      <c r="N461" s="238"/>
      <c r="O461" s="238"/>
      <c r="P461" s="238"/>
      <c r="Q461" s="238"/>
      <c r="R461" s="238"/>
      <c r="S461" s="238"/>
      <c r="T461" s="238"/>
      <c r="U461" s="239">
        <f t="shared" ref="U461" si="410">G461/6</f>
        <v>2533333.33</v>
      </c>
      <c r="V461" s="237"/>
      <c r="W461" s="238"/>
      <c r="X461" s="238"/>
      <c r="Y461" s="238"/>
      <c r="Z461" s="238"/>
      <c r="AA461" s="238"/>
      <c r="AB461" s="238"/>
      <c r="AC461" s="238"/>
      <c r="AD461" s="238"/>
      <c r="AE461" s="238"/>
      <c r="AF461" s="238"/>
      <c r="AG461" s="239">
        <f t="shared" ref="AG461" si="411">G461/6</f>
        <v>2533333.33</v>
      </c>
      <c r="AH461" s="240"/>
      <c r="AI461" s="238"/>
      <c r="AJ461" s="238"/>
      <c r="AK461" s="238"/>
      <c r="AL461" s="238"/>
      <c r="AM461" s="238"/>
      <c r="AN461" s="238"/>
      <c r="AO461" s="238"/>
      <c r="AP461" s="238"/>
      <c r="AQ461" s="238"/>
      <c r="AR461" s="238"/>
      <c r="AS461" s="239">
        <f t="shared" ref="AS461" si="412">G461/6</f>
        <v>2533333.33</v>
      </c>
      <c r="AT461" s="240"/>
      <c r="AU461" s="238"/>
      <c r="AV461" s="238"/>
      <c r="AW461" s="238"/>
      <c r="AX461" s="238"/>
      <c r="AY461" s="238"/>
      <c r="AZ461" s="238"/>
      <c r="BA461" s="238"/>
      <c r="BB461" s="238"/>
      <c r="BC461" s="238"/>
      <c r="BD461" s="238"/>
      <c r="BE461" s="239">
        <f t="shared" ref="BE461" si="413">G461/6</f>
        <v>2533333.33</v>
      </c>
      <c r="BF461" s="240"/>
      <c r="BG461" s="238"/>
      <c r="BH461" s="238"/>
      <c r="BI461" s="238"/>
      <c r="BJ461" s="238"/>
      <c r="BK461" s="238"/>
      <c r="BL461" s="238"/>
      <c r="BM461" s="238"/>
      <c r="BN461" s="238"/>
      <c r="BO461" s="238"/>
      <c r="BP461" s="238"/>
      <c r="BQ461" s="239">
        <f t="shared" ref="BQ461" si="414">G461/6</f>
        <v>2533333.33</v>
      </c>
      <c r="BR461" s="240"/>
      <c r="BS461" s="238"/>
      <c r="BT461" s="238"/>
      <c r="BU461" s="238"/>
      <c r="BV461" s="238"/>
      <c r="BW461" s="238"/>
      <c r="BX461" s="238"/>
      <c r="BY461" s="238"/>
      <c r="BZ461" s="238"/>
      <c r="CA461" s="238"/>
      <c r="CB461" s="238"/>
      <c r="CC461" s="239">
        <f t="shared" ref="CC461" si="415">G461-SUM(H461:CB461)</f>
        <v>2533333.35</v>
      </c>
      <c r="CD461" s="41" t="s">
        <v>54</v>
      </c>
    </row>
    <row r="462" spans="1:82" ht="30">
      <c r="A462" s="45"/>
      <c r="B462" s="26" t="s">
        <v>852</v>
      </c>
      <c r="C462" s="27" t="str">
        <f>"Provision for the Upgrade / Replacement of Electrical Equipment to Energy Saving Equipment(s) - Overhead Charges and profit in respect of B-6012-a ("&amp; TEXT(F462,"###%") &amp; ")"</f>
        <v>Provision for the Upgrade / Replacement of Electrical Equipment to Energy Saving Equipment(s) - Overhead Charges and profit in respect of B-6012-a (%)</v>
      </c>
      <c r="D462" s="149" t="s">
        <v>353</v>
      </c>
      <c r="E462" s="337">
        <f>+G461</f>
        <v>15200000</v>
      </c>
      <c r="F462" s="356"/>
      <c r="G462" s="76">
        <f>+E462*F462</f>
        <v>0</v>
      </c>
      <c r="H462" s="241"/>
      <c r="I462" s="242"/>
      <c r="J462" s="237"/>
      <c r="K462" s="238"/>
      <c r="L462" s="238"/>
      <c r="M462" s="238"/>
      <c r="N462" s="238"/>
      <c r="O462" s="238"/>
      <c r="P462" s="238"/>
      <c r="Q462" s="238"/>
      <c r="R462" s="238"/>
      <c r="S462" s="238"/>
      <c r="T462" s="238"/>
      <c r="U462" s="239">
        <f>G462/6</f>
        <v>0</v>
      </c>
      <c r="V462" s="237"/>
      <c r="W462" s="238"/>
      <c r="X462" s="238"/>
      <c r="Y462" s="238"/>
      <c r="Z462" s="238"/>
      <c r="AA462" s="238"/>
      <c r="AB462" s="238"/>
      <c r="AC462" s="238"/>
      <c r="AD462" s="238"/>
      <c r="AE462" s="238"/>
      <c r="AF462" s="238"/>
      <c r="AG462" s="239">
        <f>G462/6</f>
        <v>0</v>
      </c>
      <c r="AH462" s="240"/>
      <c r="AI462" s="238"/>
      <c r="AJ462" s="238"/>
      <c r="AK462" s="238"/>
      <c r="AL462" s="238"/>
      <c r="AM462" s="238"/>
      <c r="AN462" s="238"/>
      <c r="AO462" s="238"/>
      <c r="AP462" s="238"/>
      <c r="AQ462" s="238"/>
      <c r="AR462" s="238"/>
      <c r="AS462" s="239">
        <f>G462/6</f>
        <v>0</v>
      </c>
      <c r="AT462" s="240"/>
      <c r="AU462" s="238"/>
      <c r="AV462" s="238"/>
      <c r="AW462" s="238"/>
      <c r="AX462" s="238"/>
      <c r="AY462" s="238"/>
      <c r="AZ462" s="238"/>
      <c r="BA462" s="238"/>
      <c r="BB462" s="238"/>
      <c r="BC462" s="238"/>
      <c r="BD462" s="238"/>
      <c r="BE462" s="239">
        <f>G462/6</f>
        <v>0</v>
      </c>
      <c r="BF462" s="240"/>
      <c r="BG462" s="238"/>
      <c r="BH462" s="238"/>
      <c r="BI462" s="238"/>
      <c r="BJ462" s="238"/>
      <c r="BK462" s="238"/>
      <c r="BL462" s="238"/>
      <c r="BM462" s="238"/>
      <c r="BN462" s="238"/>
      <c r="BO462" s="238"/>
      <c r="BP462" s="238"/>
      <c r="BQ462" s="239">
        <f>G462/6</f>
        <v>0</v>
      </c>
      <c r="BR462" s="240"/>
      <c r="BS462" s="238"/>
      <c r="BT462" s="238"/>
      <c r="BU462" s="238"/>
      <c r="BV462" s="238"/>
      <c r="BW462" s="238"/>
      <c r="BX462" s="238"/>
      <c r="BY462" s="238"/>
      <c r="BZ462" s="238"/>
      <c r="CA462" s="238"/>
      <c r="CB462" s="238"/>
      <c r="CC462" s="239">
        <f>G462-SUM(H462:CB462)</f>
        <v>0</v>
      </c>
      <c r="CD462" s="41" t="s">
        <v>54</v>
      </c>
    </row>
    <row r="463" spans="1:82" ht="15">
      <c r="A463" s="45"/>
      <c r="B463" s="180" t="s">
        <v>853</v>
      </c>
      <c r="C463" s="181" t="str">
        <f>"Provision for the upgrade to Security Toll Booths ("&amp; TEXT(F463,"## ### ###") &amp;")"</f>
        <v>Provision for the upgrade to Security Toll Booths ()</v>
      </c>
      <c r="D463" s="182" t="s">
        <v>351</v>
      </c>
      <c r="E463" s="329">
        <v>0</v>
      </c>
      <c r="F463" s="236"/>
      <c r="G463" s="178">
        <f t="shared" ref="G463" si="416">+E463*F463</f>
        <v>0</v>
      </c>
      <c r="H463" s="241"/>
      <c r="I463" s="242"/>
      <c r="J463" s="237"/>
      <c r="K463" s="238"/>
      <c r="L463" s="238"/>
      <c r="M463" s="238"/>
      <c r="N463" s="238"/>
      <c r="O463" s="238"/>
      <c r="P463" s="238"/>
      <c r="Q463" s="238"/>
      <c r="R463" s="238"/>
      <c r="S463" s="238"/>
      <c r="T463" s="238"/>
      <c r="U463" s="239">
        <f t="shared" ref="U463" si="417">G463/6</f>
        <v>0</v>
      </c>
      <c r="V463" s="237"/>
      <c r="W463" s="238"/>
      <c r="X463" s="238"/>
      <c r="Y463" s="238"/>
      <c r="Z463" s="238"/>
      <c r="AA463" s="238"/>
      <c r="AB463" s="238"/>
      <c r="AC463" s="238"/>
      <c r="AD463" s="238"/>
      <c r="AE463" s="238"/>
      <c r="AF463" s="238"/>
      <c r="AG463" s="239">
        <f t="shared" ref="AG463" si="418">G463/6</f>
        <v>0</v>
      </c>
      <c r="AH463" s="240"/>
      <c r="AI463" s="238"/>
      <c r="AJ463" s="238"/>
      <c r="AK463" s="238"/>
      <c r="AL463" s="238"/>
      <c r="AM463" s="238"/>
      <c r="AN463" s="238"/>
      <c r="AO463" s="238"/>
      <c r="AP463" s="238"/>
      <c r="AQ463" s="238"/>
      <c r="AR463" s="238"/>
      <c r="AS463" s="239">
        <f t="shared" ref="AS463" si="419">G463/6</f>
        <v>0</v>
      </c>
      <c r="AT463" s="240"/>
      <c r="AU463" s="238"/>
      <c r="AV463" s="238"/>
      <c r="AW463" s="238"/>
      <c r="AX463" s="238"/>
      <c r="AY463" s="238"/>
      <c r="AZ463" s="238"/>
      <c r="BA463" s="238"/>
      <c r="BB463" s="238"/>
      <c r="BC463" s="238"/>
      <c r="BD463" s="238"/>
      <c r="BE463" s="239">
        <f t="shared" ref="BE463" si="420">G463/6</f>
        <v>0</v>
      </c>
      <c r="BF463" s="240"/>
      <c r="BG463" s="238"/>
      <c r="BH463" s="238"/>
      <c r="BI463" s="238"/>
      <c r="BJ463" s="238"/>
      <c r="BK463" s="238"/>
      <c r="BL463" s="238"/>
      <c r="BM463" s="238"/>
      <c r="BN463" s="238"/>
      <c r="BO463" s="238"/>
      <c r="BP463" s="238"/>
      <c r="BQ463" s="239">
        <f t="shared" ref="BQ463" si="421">G463/6</f>
        <v>0</v>
      </c>
      <c r="BR463" s="240"/>
      <c r="BS463" s="238"/>
      <c r="BT463" s="238"/>
      <c r="BU463" s="238"/>
      <c r="BV463" s="238"/>
      <c r="BW463" s="238"/>
      <c r="BX463" s="238"/>
      <c r="BY463" s="238"/>
      <c r="BZ463" s="238"/>
      <c r="CA463" s="238"/>
      <c r="CB463" s="238"/>
      <c r="CC463" s="239">
        <f t="shared" ref="CC463" si="422">G463-SUM(H463:CB463)</f>
        <v>0</v>
      </c>
      <c r="CD463" s="41" t="s">
        <v>54</v>
      </c>
    </row>
    <row r="464" spans="1:82" ht="15">
      <c r="A464" s="45"/>
      <c r="B464" s="180" t="s">
        <v>854</v>
      </c>
      <c r="C464" s="181" t="str">
        <f>"Provision for the upgrade to Security Toll Booths - Overhead charges and Profit in respect of B-6013-a ("&amp; TEXT(F464,"###%") &amp; ")"</f>
        <v>Provision for the upgrade to Security Toll Booths - Overhead charges and Profit in respect of B-6013-a (%)</v>
      </c>
      <c r="D464" s="182" t="s">
        <v>353</v>
      </c>
      <c r="E464" s="329">
        <f>+G463</f>
        <v>0</v>
      </c>
      <c r="F464" s="357"/>
      <c r="G464" s="178">
        <f>+E464*F464</f>
        <v>0</v>
      </c>
      <c r="H464" s="241"/>
      <c r="I464" s="242"/>
      <c r="J464" s="237"/>
      <c r="K464" s="238"/>
      <c r="L464" s="238"/>
      <c r="M464" s="238"/>
      <c r="N464" s="238"/>
      <c r="O464" s="238"/>
      <c r="P464" s="238"/>
      <c r="Q464" s="238"/>
      <c r="R464" s="238"/>
      <c r="S464" s="238"/>
      <c r="T464" s="238"/>
      <c r="U464" s="239">
        <f>G464/6</f>
        <v>0</v>
      </c>
      <c r="V464" s="237"/>
      <c r="W464" s="238"/>
      <c r="X464" s="238"/>
      <c r="Y464" s="238"/>
      <c r="Z464" s="238"/>
      <c r="AA464" s="238"/>
      <c r="AB464" s="238"/>
      <c r="AC464" s="238"/>
      <c r="AD464" s="238"/>
      <c r="AE464" s="238"/>
      <c r="AF464" s="238"/>
      <c r="AG464" s="239">
        <f>G464/6</f>
        <v>0</v>
      </c>
      <c r="AH464" s="240"/>
      <c r="AI464" s="238"/>
      <c r="AJ464" s="238"/>
      <c r="AK464" s="238"/>
      <c r="AL464" s="238"/>
      <c r="AM464" s="238"/>
      <c r="AN464" s="238"/>
      <c r="AO464" s="238"/>
      <c r="AP464" s="238"/>
      <c r="AQ464" s="238"/>
      <c r="AR464" s="238"/>
      <c r="AS464" s="239">
        <f>G464/6</f>
        <v>0</v>
      </c>
      <c r="AT464" s="240"/>
      <c r="AU464" s="238"/>
      <c r="AV464" s="238"/>
      <c r="AW464" s="238"/>
      <c r="AX464" s="238"/>
      <c r="AY464" s="238"/>
      <c r="AZ464" s="238"/>
      <c r="BA464" s="238"/>
      <c r="BB464" s="238"/>
      <c r="BC464" s="238"/>
      <c r="BD464" s="238"/>
      <c r="BE464" s="239">
        <f>G464/6</f>
        <v>0</v>
      </c>
      <c r="BF464" s="240"/>
      <c r="BG464" s="238"/>
      <c r="BH464" s="238"/>
      <c r="BI464" s="238"/>
      <c r="BJ464" s="238"/>
      <c r="BK464" s="238"/>
      <c r="BL464" s="238"/>
      <c r="BM464" s="238"/>
      <c r="BN464" s="238"/>
      <c r="BO464" s="238"/>
      <c r="BP464" s="238"/>
      <c r="BQ464" s="239">
        <f>G464/6</f>
        <v>0</v>
      </c>
      <c r="BR464" s="240"/>
      <c r="BS464" s="238"/>
      <c r="BT464" s="238"/>
      <c r="BU464" s="238"/>
      <c r="BV464" s="238"/>
      <c r="BW464" s="238"/>
      <c r="BX464" s="238"/>
      <c r="BY464" s="238"/>
      <c r="BZ464" s="238"/>
      <c r="CA464" s="238"/>
      <c r="CB464" s="238"/>
      <c r="CC464" s="239">
        <f>G464-SUM(H464:CB464)</f>
        <v>0</v>
      </c>
      <c r="CD464" s="41" t="s">
        <v>54</v>
      </c>
    </row>
    <row r="465" spans="1:82" ht="30">
      <c r="A465" s="45"/>
      <c r="B465" s="75" t="s">
        <v>855</v>
      </c>
      <c r="C465" s="131" t="str">
        <f>"Nominated Subcontract DB Works and Services (including Provisional Sums and allowances in the Nominated Subcontract ("&amp; TEXT(F465,"## ### ###") &amp;")"</f>
        <v>Nominated Subcontract DB Works and Services (including Provisional Sums and allowances in the Nominated Subcontract (25 000 000)</v>
      </c>
      <c r="D465" s="29" t="s">
        <v>351</v>
      </c>
      <c r="E465" s="266">
        <v>1</v>
      </c>
      <c r="F465" s="231">
        <v>25000000</v>
      </c>
      <c r="G465" s="76">
        <f>+E465*F465</f>
        <v>25000000</v>
      </c>
      <c r="H465" s="241"/>
      <c r="I465" s="242"/>
      <c r="J465" s="237"/>
      <c r="K465" s="238"/>
      <c r="L465" s="238"/>
      <c r="M465" s="238"/>
      <c r="N465" s="238"/>
      <c r="O465" s="238"/>
      <c r="P465" s="238"/>
      <c r="Q465" s="238"/>
      <c r="R465" s="238"/>
      <c r="S465" s="238"/>
      <c r="T465" s="238"/>
      <c r="U465" s="239">
        <f t="shared" ref="U465" si="423">G465/6</f>
        <v>4166666.67</v>
      </c>
      <c r="V465" s="237"/>
      <c r="W465" s="238"/>
      <c r="X465" s="238"/>
      <c r="Y465" s="238"/>
      <c r="Z465" s="238"/>
      <c r="AA465" s="238"/>
      <c r="AB465" s="238"/>
      <c r="AC465" s="238"/>
      <c r="AD465" s="238"/>
      <c r="AE465" s="238"/>
      <c r="AF465" s="238"/>
      <c r="AG465" s="239">
        <f t="shared" ref="AG465" si="424">G465/6</f>
        <v>4166666.67</v>
      </c>
      <c r="AH465" s="240"/>
      <c r="AI465" s="238"/>
      <c r="AJ465" s="238"/>
      <c r="AK465" s="238"/>
      <c r="AL465" s="238"/>
      <c r="AM465" s="238"/>
      <c r="AN465" s="238"/>
      <c r="AO465" s="238"/>
      <c r="AP465" s="238"/>
      <c r="AQ465" s="238"/>
      <c r="AR465" s="238"/>
      <c r="AS465" s="239">
        <f t="shared" ref="AS465" si="425">G465/6</f>
        <v>4166666.67</v>
      </c>
      <c r="AT465" s="240"/>
      <c r="AU465" s="238"/>
      <c r="AV465" s="238"/>
      <c r="AW465" s="238"/>
      <c r="AX465" s="238"/>
      <c r="AY465" s="238"/>
      <c r="AZ465" s="238"/>
      <c r="BA465" s="238"/>
      <c r="BB465" s="238"/>
      <c r="BC465" s="238"/>
      <c r="BD465" s="238"/>
      <c r="BE465" s="239">
        <f t="shared" ref="BE465" si="426">G465/6</f>
        <v>4166666.67</v>
      </c>
      <c r="BF465" s="240"/>
      <c r="BG465" s="238"/>
      <c r="BH465" s="238"/>
      <c r="BI465" s="238"/>
      <c r="BJ465" s="238"/>
      <c r="BK465" s="238"/>
      <c r="BL465" s="238"/>
      <c r="BM465" s="238"/>
      <c r="BN465" s="238"/>
      <c r="BO465" s="238"/>
      <c r="BP465" s="238"/>
      <c r="BQ465" s="239">
        <f t="shared" ref="BQ465" si="427">G465/6</f>
        <v>4166666.67</v>
      </c>
      <c r="BR465" s="240"/>
      <c r="BS465" s="238"/>
      <c r="BT465" s="238"/>
      <c r="BU465" s="238"/>
      <c r="BV465" s="238"/>
      <c r="BW465" s="238"/>
      <c r="BX465" s="238"/>
      <c r="BY465" s="238"/>
      <c r="BZ465" s="238"/>
      <c r="CA465" s="238"/>
      <c r="CB465" s="238"/>
      <c r="CC465" s="239">
        <f t="shared" ref="CC465" si="428">G465-SUM(H465:CB465)</f>
        <v>4166666.65</v>
      </c>
      <c r="CD465" s="41" t="s">
        <v>54</v>
      </c>
    </row>
    <row r="466" spans="1:82" ht="15">
      <c r="A466" s="179"/>
      <c r="B466" s="351" t="s">
        <v>856</v>
      </c>
      <c r="C466" s="184" t="str">
        <f>"Nominated Subcontract DB Works and Services - Overhead charges and Profit in respect of B-6014-a ("&amp; TEXT(F466,"###%") &amp; ")"</f>
        <v>Nominated Subcontract DB Works and Services - Overhead charges and Profit in respect of B-6014-a (%)</v>
      </c>
      <c r="D466" s="149" t="s">
        <v>353</v>
      </c>
      <c r="E466" s="337">
        <f>+G465</f>
        <v>25000000</v>
      </c>
      <c r="F466" s="356"/>
      <c r="G466" s="76">
        <f>+E466*F466</f>
        <v>0</v>
      </c>
      <c r="H466" s="241"/>
      <c r="I466" s="242"/>
      <c r="J466" s="237"/>
      <c r="K466" s="238"/>
      <c r="L466" s="238"/>
      <c r="M466" s="238"/>
      <c r="N466" s="238"/>
      <c r="O466" s="238"/>
      <c r="P466" s="238"/>
      <c r="Q466" s="238"/>
      <c r="R466" s="238"/>
      <c r="S466" s="238"/>
      <c r="T466" s="238"/>
      <c r="U466" s="239">
        <f>G466/6</f>
        <v>0</v>
      </c>
      <c r="V466" s="237"/>
      <c r="W466" s="238"/>
      <c r="X466" s="238"/>
      <c r="Y466" s="238"/>
      <c r="Z466" s="238"/>
      <c r="AA466" s="238"/>
      <c r="AB466" s="238"/>
      <c r="AC466" s="238"/>
      <c r="AD466" s="238"/>
      <c r="AE466" s="238"/>
      <c r="AF466" s="238"/>
      <c r="AG466" s="239">
        <f>G466/6</f>
        <v>0</v>
      </c>
      <c r="AH466" s="240"/>
      <c r="AI466" s="238"/>
      <c r="AJ466" s="238"/>
      <c r="AK466" s="238"/>
      <c r="AL466" s="238"/>
      <c r="AM466" s="238"/>
      <c r="AN466" s="238"/>
      <c r="AO466" s="238"/>
      <c r="AP466" s="238"/>
      <c r="AQ466" s="238"/>
      <c r="AR466" s="238"/>
      <c r="AS466" s="239">
        <f>G466/6</f>
        <v>0</v>
      </c>
      <c r="AT466" s="240"/>
      <c r="AU466" s="238"/>
      <c r="AV466" s="238"/>
      <c r="AW466" s="238"/>
      <c r="AX466" s="238"/>
      <c r="AY466" s="238"/>
      <c r="AZ466" s="238"/>
      <c r="BA466" s="238"/>
      <c r="BB466" s="238"/>
      <c r="BC466" s="238"/>
      <c r="BD466" s="238"/>
      <c r="BE466" s="239">
        <f>G466/6</f>
        <v>0</v>
      </c>
      <c r="BF466" s="240"/>
      <c r="BG466" s="238"/>
      <c r="BH466" s="238"/>
      <c r="BI466" s="238"/>
      <c r="BJ466" s="238"/>
      <c r="BK466" s="238"/>
      <c r="BL466" s="238"/>
      <c r="BM466" s="238"/>
      <c r="BN466" s="238"/>
      <c r="BO466" s="238"/>
      <c r="BP466" s="238"/>
      <c r="BQ466" s="239">
        <f>G466/6</f>
        <v>0</v>
      </c>
      <c r="BR466" s="240"/>
      <c r="BS466" s="238"/>
      <c r="BT466" s="238"/>
      <c r="BU466" s="238"/>
      <c r="BV466" s="238"/>
      <c r="BW466" s="238"/>
      <c r="BX466" s="238"/>
      <c r="BY466" s="238"/>
      <c r="BZ466" s="238"/>
      <c r="CA466" s="238"/>
      <c r="CB466" s="238"/>
      <c r="CC466" s="170">
        <f>G466-SUM(H466:CB466)</f>
        <v>0</v>
      </c>
      <c r="CD466" s="41" t="s">
        <v>54</v>
      </c>
    </row>
    <row r="467" spans="1:82" ht="15">
      <c r="A467" s="45"/>
      <c r="B467" s="160"/>
      <c r="C467" s="161"/>
      <c r="D467" s="162" t="s">
        <v>428</v>
      </c>
      <c r="E467" s="331"/>
      <c r="F467" s="163"/>
      <c r="G467" s="164"/>
      <c r="H467" s="165"/>
      <c r="I467" s="165"/>
      <c r="J467" s="165"/>
      <c r="K467" s="165"/>
      <c r="L467" s="165"/>
      <c r="M467" s="165"/>
      <c r="N467" s="165"/>
      <c r="O467" s="165"/>
      <c r="P467" s="165"/>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c r="BA467" s="165"/>
      <c r="BB467" s="165"/>
      <c r="BC467" s="165"/>
      <c r="BD467" s="165"/>
      <c r="BE467" s="165"/>
      <c r="BF467" s="165"/>
      <c r="BG467" s="165"/>
      <c r="BH467" s="165"/>
      <c r="BI467" s="165"/>
      <c r="BJ467" s="165"/>
      <c r="BK467" s="165"/>
      <c r="BL467" s="165"/>
      <c r="BM467" s="165"/>
      <c r="BN467" s="165"/>
      <c r="BO467" s="165"/>
      <c r="BP467" s="165"/>
      <c r="BQ467" s="165"/>
      <c r="BR467" s="165"/>
      <c r="BS467" s="165"/>
      <c r="BT467" s="165"/>
      <c r="BU467" s="165"/>
      <c r="BV467" s="165"/>
      <c r="BW467" s="165"/>
      <c r="BX467" s="165"/>
      <c r="BY467" s="165"/>
      <c r="BZ467" s="165"/>
      <c r="CA467" s="165"/>
      <c r="CB467" s="165"/>
      <c r="CC467" s="165"/>
      <c r="CD467" s="41"/>
    </row>
    <row r="468" spans="1:82" ht="15">
      <c r="A468" s="45"/>
      <c r="B468" s="115" t="s">
        <v>857</v>
      </c>
      <c r="C468" s="116" t="s">
        <v>858</v>
      </c>
      <c r="D468" s="117" t="s">
        <v>428</v>
      </c>
      <c r="E468" s="327"/>
      <c r="F468" s="262"/>
      <c r="G468" s="119">
        <f>SUM(G469:G503)</f>
        <v>6513500</v>
      </c>
      <c r="H468" s="119">
        <f t="shared" ref="H468:AL468" si="429">SUM(H469:H503)</f>
        <v>0</v>
      </c>
      <c r="I468" s="120">
        <f t="shared" si="429"/>
        <v>0</v>
      </c>
      <c r="J468" s="119">
        <f t="shared" si="429"/>
        <v>0</v>
      </c>
      <c r="K468" s="121">
        <f t="shared" si="429"/>
        <v>0</v>
      </c>
      <c r="L468" s="121">
        <f t="shared" si="429"/>
        <v>0</v>
      </c>
      <c r="M468" s="121">
        <f t="shared" si="429"/>
        <v>0</v>
      </c>
      <c r="N468" s="121">
        <f t="shared" si="429"/>
        <v>0</v>
      </c>
      <c r="O468" s="121">
        <f t="shared" si="429"/>
        <v>0</v>
      </c>
      <c r="P468" s="121">
        <f t="shared" si="429"/>
        <v>0</v>
      </c>
      <c r="Q468" s="121">
        <f t="shared" si="429"/>
        <v>0</v>
      </c>
      <c r="R468" s="121">
        <f>SUM(R469:R503)</f>
        <v>0</v>
      </c>
      <c r="S468" s="121">
        <f t="shared" si="429"/>
        <v>0</v>
      </c>
      <c r="T468" s="121">
        <f t="shared" si="429"/>
        <v>0</v>
      </c>
      <c r="U468" s="120">
        <f t="shared" si="429"/>
        <v>1085583.33</v>
      </c>
      <c r="V468" s="122">
        <f t="shared" si="429"/>
        <v>0</v>
      </c>
      <c r="W468" s="121">
        <f t="shared" si="429"/>
        <v>0</v>
      </c>
      <c r="X468" s="121">
        <f t="shared" si="429"/>
        <v>0</v>
      </c>
      <c r="Y468" s="121">
        <f t="shared" si="429"/>
        <v>0</v>
      </c>
      <c r="Z468" s="121">
        <f t="shared" si="429"/>
        <v>0</v>
      </c>
      <c r="AA468" s="121">
        <f t="shared" si="429"/>
        <v>0</v>
      </c>
      <c r="AB468" s="121">
        <f t="shared" si="429"/>
        <v>0</v>
      </c>
      <c r="AC468" s="121">
        <f t="shared" si="429"/>
        <v>0</v>
      </c>
      <c r="AD468" s="121">
        <f t="shared" si="429"/>
        <v>0</v>
      </c>
      <c r="AE468" s="121">
        <f t="shared" si="429"/>
        <v>0</v>
      </c>
      <c r="AF468" s="121">
        <f t="shared" si="429"/>
        <v>0</v>
      </c>
      <c r="AG468" s="120">
        <f t="shared" si="429"/>
        <v>1085583.33</v>
      </c>
      <c r="AH468" s="122">
        <f t="shared" si="429"/>
        <v>0</v>
      </c>
      <c r="AI468" s="121">
        <f t="shared" si="429"/>
        <v>0</v>
      </c>
      <c r="AJ468" s="121">
        <f t="shared" si="429"/>
        <v>0</v>
      </c>
      <c r="AK468" s="121">
        <f t="shared" si="429"/>
        <v>0</v>
      </c>
      <c r="AL468" s="121">
        <f t="shared" si="429"/>
        <v>0</v>
      </c>
      <c r="AM468" s="121">
        <f t="shared" ref="AM468:CC468" si="430">SUM(AM469:AM503)</f>
        <v>0</v>
      </c>
      <c r="AN468" s="121">
        <f t="shared" si="430"/>
        <v>0</v>
      </c>
      <c r="AO468" s="121">
        <f t="shared" si="430"/>
        <v>0</v>
      </c>
      <c r="AP468" s="121">
        <f t="shared" si="430"/>
        <v>0</v>
      </c>
      <c r="AQ468" s="121">
        <f t="shared" si="430"/>
        <v>0</v>
      </c>
      <c r="AR468" s="121">
        <f t="shared" si="430"/>
        <v>0</v>
      </c>
      <c r="AS468" s="120">
        <f t="shared" si="430"/>
        <v>1085583.33</v>
      </c>
      <c r="AT468" s="122">
        <f t="shared" si="430"/>
        <v>0</v>
      </c>
      <c r="AU468" s="121">
        <f t="shared" si="430"/>
        <v>0</v>
      </c>
      <c r="AV468" s="121">
        <f t="shared" si="430"/>
        <v>0</v>
      </c>
      <c r="AW468" s="121">
        <f t="shared" si="430"/>
        <v>0</v>
      </c>
      <c r="AX468" s="121">
        <f t="shared" si="430"/>
        <v>0</v>
      </c>
      <c r="AY468" s="121">
        <f t="shared" si="430"/>
        <v>0</v>
      </c>
      <c r="AZ468" s="121">
        <f t="shared" si="430"/>
        <v>0</v>
      </c>
      <c r="BA468" s="121">
        <f t="shared" si="430"/>
        <v>0</v>
      </c>
      <c r="BB468" s="121">
        <f t="shared" si="430"/>
        <v>0</v>
      </c>
      <c r="BC468" s="121">
        <f t="shared" si="430"/>
        <v>0</v>
      </c>
      <c r="BD468" s="121">
        <f t="shared" si="430"/>
        <v>0</v>
      </c>
      <c r="BE468" s="120">
        <f t="shared" si="430"/>
        <v>1085583.33</v>
      </c>
      <c r="BF468" s="122">
        <f t="shared" si="430"/>
        <v>0</v>
      </c>
      <c r="BG468" s="121">
        <f t="shared" si="430"/>
        <v>0</v>
      </c>
      <c r="BH468" s="121">
        <f t="shared" si="430"/>
        <v>0</v>
      </c>
      <c r="BI468" s="121">
        <f t="shared" si="430"/>
        <v>0</v>
      </c>
      <c r="BJ468" s="121">
        <f t="shared" si="430"/>
        <v>0</v>
      </c>
      <c r="BK468" s="121">
        <f t="shared" si="430"/>
        <v>0</v>
      </c>
      <c r="BL468" s="121">
        <f t="shared" si="430"/>
        <v>0</v>
      </c>
      <c r="BM468" s="121">
        <f t="shared" si="430"/>
        <v>0</v>
      </c>
      <c r="BN468" s="121">
        <f t="shared" si="430"/>
        <v>0</v>
      </c>
      <c r="BO468" s="121">
        <f t="shared" si="430"/>
        <v>0</v>
      </c>
      <c r="BP468" s="121">
        <f t="shared" si="430"/>
        <v>0</v>
      </c>
      <c r="BQ468" s="120">
        <f t="shared" si="430"/>
        <v>1085583.33</v>
      </c>
      <c r="BR468" s="122">
        <f t="shared" si="430"/>
        <v>0</v>
      </c>
      <c r="BS468" s="121">
        <f t="shared" si="430"/>
        <v>0</v>
      </c>
      <c r="BT468" s="121">
        <f t="shared" si="430"/>
        <v>0</v>
      </c>
      <c r="BU468" s="121">
        <f t="shared" si="430"/>
        <v>0</v>
      </c>
      <c r="BV468" s="121">
        <f t="shared" si="430"/>
        <v>0</v>
      </c>
      <c r="BW468" s="121">
        <f t="shared" si="430"/>
        <v>0</v>
      </c>
      <c r="BX468" s="121">
        <f t="shared" si="430"/>
        <v>0</v>
      </c>
      <c r="BY468" s="121">
        <f t="shared" si="430"/>
        <v>0</v>
      </c>
      <c r="BZ468" s="121">
        <f t="shared" si="430"/>
        <v>0</v>
      </c>
      <c r="CA468" s="121">
        <f t="shared" si="430"/>
        <v>0</v>
      </c>
      <c r="CB468" s="121">
        <f t="shared" si="430"/>
        <v>0</v>
      </c>
      <c r="CC468" s="120">
        <f t="shared" si="430"/>
        <v>1085583.3500000001</v>
      </c>
      <c r="CD468" s="41" t="s">
        <v>54</v>
      </c>
    </row>
    <row r="469" spans="1:82" ht="15" customHeight="1">
      <c r="A469" s="45"/>
      <c r="B469" s="25" t="s">
        <v>859</v>
      </c>
      <c r="C469" s="28" t="s">
        <v>860</v>
      </c>
      <c r="D469" s="29" t="s">
        <v>861</v>
      </c>
      <c r="E469" s="266">
        <v>1</v>
      </c>
      <c r="F469" s="231">
        <v>2200000</v>
      </c>
      <c r="G469" s="76">
        <f>+E469*F469</f>
        <v>2200000</v>
      </c>
      <c r="H469" s="241"/>
      <c r="I469" s="242"/>
      <c r="J469" s="237"/>
      <c r="K469" s="238"/>
      <c r="L469" s="238"/>
      <c r="M469" s="238"/>
      <c r="N469" s="238"/>
      <c r="O469" s="238"/>
      <c r="P469" s="238"/>
      <c r="Q469" s="238"/>
      <c r="R469" s="238"/>
      <c r="S469" s="238"/>
      <c r="T469" s="238"/>
      <c r="U469" s="239">
        <f t="shared" ref="U469" si="431">G469/6</f>
        <v>366666.67</v>
      </c>
      <c r="V469" s="237"/>
      <c r="W469" s="238"/>
      <c r="X469" s="238"/>
      <c r="Y469" s="238"/>
      <c r="Z469" s="238"/>
      <c r="AA469" s="238"/>
      <c r="AB469" s="238"/>
      <c r="AC469" s="238"/>
      <c r="AD469" s="238"/>
      <c r="AE469" s="238"/>
      <c r="AF469" s="238"/>
      <c r="AG469" s="239">
        <f t="shared" ref="AG469" si="432">G469/6</f>
        <v>366666.67</v>
      </c>
      <c r="AH469" s="240"/>
      <c r="AI469" s="238"/>
      <c r="AJ469" s="238"/>
      <c r="AK469" s="238"/>
      <c r="AL469" s="238"/>
      <c r="AM469" s="238"/>
      <c r="AN469" s="238"/>
      <c r="AO469" s="238"/>
      <c r="AP469" s="238"/>
      <c r="AQ469" s="238"/>
      <c r="AR469" s="238"/>
      <c r="AS469" s="239">
        <f t="shared" ref="AS469" si="433">G469/6</f>
        <v>366666.67</v>
      </c>
      <c r="AT469" s="240"/>
      <c r="AU469" s="238"/>
      <c r="AV469" s="238"/>
      <c r="AW469" s="238"/>
      <c r="AX469" s="238"/>
      <c r="AY469" s="238"/>
      <c r="AZ469" s="238"/>
      <c r="BA469" s="238"/>
      <c r="BB469" s="238"/>
      <c r="BC469" s="238"/>
      <c r="BD469" s="238"/>
      <c r="BE469" s="239">
        <f t="shared" ref="BE469" si="434">G469/6</f>
        <v>366666.67</v>
      </c>
      <c r="BF469" s="240"/>
      <c r="BG469" s="238"/>
      <c r="BH469" s="238"/>
      <c r="BI469" s="238"/>
      <c r="BJ469" s="238"/>
      <c r="BK469" s="238"/>
      <c r="BL469" s="238"/>
      <c r="BM469" s="238"/>
      <c r="BN469" s="238"/>
      <c r="BO469" s="238"/>
      <c r="BP469" s="238"/>
      <c r="BQ469" s="239">
        <f t="shared" ref="BQ469" si="435">G469/6</f>
        <v>366666.67</v>
      </c>
      <c r="BR469" s="240"/>
      <c r="BS469" s="238"/>
      <c r="BT469" s="238"/>
      <c r="BU469" s="238"/>
      <c r="BV469" s="238"/>
      <c r="BW469" s="238"/>
      <c r="BX469" s="238"/>
      <c r="BY469" s="238"/>
      <c r="BZ469" s="238"/>
      <c r="CA469" s="238"/>
      <c r="CB469" s="238"/>
      <c r="CC469" s="239">
        <f t="shared" ref="CC469" si="436">G469-SUM(H469:CB469)</f>
        <v>366666.65</v>
      </c>
      <c r="CD469" s="41" t="s">
        <v>54</v>
      </c>
    </row>
    <row r="470" spans="1:82" ht="15" customHeight="1">
      <c r="A470" s="45"/>
      <c r="B470" s="25" t="s">
        <v>862</v>
      </c>
      <c r="C470" s="28" t="s">
        <v>863</v>
      </c>
      <c r="D470" s="132"/>
      <c r="E470" s="266"/>
      <c r="F470" s="231"/>
      <c r="G470" s="76"/>
      <c r="H470" s="237"/>
      <c r="I470" s="239"/>
      <c r="J470" s="237"/>
      <c r="K470" s="238"/>
      <c r="L470" s="238"/>
      <c r="M470" s="238"/>
      <c r="N470" s="238"/>
      <c r="O470" s="238"/>
      <c r="P470" s="238"/>
      <c r="Q470" s="238"/>
      <c r="R470" s="238"/>
      <c r="S470" s="238"/>
      <c r="T470" s="238"/>
      <c r="U470" s="239"/>
      <c r="V470" s="237"/>
      <c r="W470" s="238"/>
      <c r="X470" s="238"/>
      <c r="Y470" s="238"/>
      <c r="Z470" s="238"/>
      <c r="AA470" s="238"/>
      <c r="AB470" s="238"/>
      <c r="AC470" s="238"/>
      <c r="AD470" s="238"/>
      <c r="AE470" s="238"/>
      <c r="AF470" s="238"/>
      <c r="AG470" s="239"/>
      <c r="AH470" s="240"/>
      <c r="AI470" s="238"/>
      <c r="AJ470" s="238"/>
      <c r="AK470" s="238"/>
      <c r="AL470" s="238"/>
      <c r="AM470" s="238"/>
      <c r="AN470" s="238"/>
      <c r="AO470" s="238"/>
      <c r="AP470" s="238"/>
      <c r="AQ470" s="238"/>
      <c r="AR470" s="238"/>
      <c r="AS470" s="239"/>
      <c r="AT470" s="240"/>
      <c r="AU470" s="238"/>
      <c r="AV470" s="238"/>
      <c r="AW470" s="238"/>
      <c r="AX470" s="238"/>
      <c r="AY470" s="238"/>
      <c r="AZ470" s="238"/>
      <c r="BA470" s="238"/>
      <c r="BB470" s="238"/>
      <c r="BC470" s="238"/>
      <c r="BD470" s="238"/>
      <c r="BE470" s="239"/>
      <c r="BF470" s="240"/>
      <c r="BG470" s="238"/>
      <c r="BH470" s="238"/>
      <c r="BI470" s="238"/>
      <c r="BJ470" s="238"/>
      <c r="BK470" s="238"/>
      <c r="BL470" s="238"/>
      <c r="BM470" s="238"/>
      <c r="BN470" s="238"/>
      <c r="BO470" s="238"/>
      <c r="BP470" s="238"/>
      <c r="BQ470" s="239"/>
      <c r="BR470" s="240"/>
      <c r="BS470" s="238"/>
      <c r="BT470" s="238"/>
      <c r="BU470" s="238"/>
      <c r="BV470" s="238"/>
      <c r="BW470" s="238"/>
      <c r="BX470" s="238"/>
      <c r="BY470" s="238"/>
      <c r="BZ470" s="238"/>
      <c r="CA470" s="238"/>
      <c r="CB470" s="238"/>
      <c r="CC470" s="239"/>
      <c r="CD470" s="41" t="s">
        <v>54</v>
      </c>
    </row>
    <row r="471" spans="1:82" ht="15" customHeight="1">
      <c r="A471" s="45"/>
      <c r="B471" s="25" t="s">
        <v>864</v>
      </c>
      <c r="C471" s="28" t="s">
        <v>865</v>
      </c>
      <c r="D471" s="29" t="s">
        <v>861</v>
      </c>
      <c r="E471" s="266">
        <v>1</v>
      </c>
      <c r="F471" s="231">
        <v>800000</v>
      </c>
      <c r="G471" s="76">
        <f>+E471*F471</f>
        <v>800000</v>
      </c>
      <c r="H471" s="241">
        <f>G5*0.4*0.5*0.05</f>
        <v>0</v>
      </c>
      <c r="I471" s="242"/>
      <c r="J471" s="237"/>
      <c r="K471" s="238"/>
      <c r="L471" s="238"/>
      <c r="M471" s="238"/>
      <c r="N471" s="238"/>
      <c r="O471" s="238"/>
      <c r="P471" s="238"/>
      <c r="Q471" s="238"/>
      <c r="R471" s="238"/>
      <c r="S471" s="238"/>
      <c r="T471" s="238"/>
      <c r="U471" s="239">
        <f t="shared" ref="U471" si="437">G471/6</f>
        <v>133333.32999999999</v>
      </c>
      <c r="V471" s="237"/>
      <c r="W471" s="238"/>
      <c r="X471" s="238"/>
      <c r="Y471" s="238"/>
      <c r="Z471" s="238"/>
      <c r="AA471" s="238"/>
      <c r="AB471" s="238"/>
      <c r="AC471" s="238"/>
      <c r="AD471" s="238"/>
      <c r="AE471" s="238"/>
      <c r="AF471" s="238"/>
      <c r="AG471" s="239">
        <f t="shared" ref="AG471" si="438">G471/6</f>
        <v>133333.32999999999</v>
      </c>
      <c r="AH471" s="240"/>
      <c r="AI471" s="238"/>
      <c r="AJ471" s="238"/>
      <c r="AK471" s="238"/>
      <c r="AL471" s="238"/>
      <c r="AM471" s="238"/>
      <c r="AN471" s="238"/>
      <c r="AO471" s="238"/>
      <c r="AP471" s="238"/>
      <c r="AQ471" s="238"/>
      <c r="AR471" s="238"/>
      <c r="AS471" s="239">
        <f t="shared" ref="AS471" si="439">G471/6</f>
        <v>133333.32999999999</v>
      </c>
      <c r="AT471" s="240"/>
      <c r="AU471" s="238"/>
      <c r="AV471" s="238"/>
      <c r="AW471" s="238"/>
      <c r="AX471" s="238"/>
      <c r="AY471" s="238"/>
      <c r="AZ471" s="238"/>
      <c r="BA471" s="238"/>
      <c r="BB471" s="238"/>
      <c r="BC471" s="238"/>
      <c r="BD471" s="238"/>
      <c r="BE471" s="239">
        <f t="shared" ref="BE471" si="440">G471/6</f>
        <v>133333.32999999999</v>
      </c>
      <c r="BF471" s="240"/>
      <c r="BG471" s="238"/>
      <c r="BH471" s="238"/>
      <c r="BI471" s="238"/>
      <c r="BJ471" s="238"/>
      <c r="BK471" s="238"/>
      <c r="BL471" s="238"/>
      <c r="BM471" s="238"/>
      <c r="BN471" s="238"/>
      <c r="BO471" s="238"/>
      <c r="BP471" s="238"/>
      <c r="BQ471" s="239">
        <f t="shared" ref="BQ471" si="441">G471/6</f>
        <v>133333.32999999999</v>
      </c>
      <c r="BR471" s="240"/>
      <c r="BS471" s="238"/>
      <c r="BT471" s="238"/>
      <c r="BU471" s="238"/>
      <c r="BV471" s="238"/>
      <c r="BW471" s="238"/>
      <c r="BX471" s="238"/>
      <c r="BY471" s="238"/>
      <c r="BZ471" s="238"/>
      <c r="CA471" s="238"/>
      <c r="CB471" s="238"/>
      <c r="CC471" s="239">
        <f t="shared" ref="CC471" si="442">G471-SUM(H471:CB471)</f>
        <v>133333.35</v>
      </c>
      <c r="CD471" s="41" t="s">
        <v>54</v>
      </c>
    </row>
    <row r="472" spans="1:82" ht="15" customHeight="1">
      <c r="A472" s="45"/>
      <c r="B472" s="26" t="s">
        <v>866</v>
      </c>
      <c r="C472" s="27" t="str">
        <f>"Handling cost and profit in respect of sub-item D10.02(a) ("&amp; TEXT(F472,"###%") &amp; ")"</f>
        <v>Handling cost and profit in respect of sub-item D10.02(a) (%)</v>
      </c>
      <c r="D472" s="267" t="s">
        <v>353</v>
      </c>
      <c r="E472" s="337">
        <f>+F471</f>
        <v>800000</v>
      </c>
      <c r="F472" s="356"/>
      <c r="G472" s="76">
        <f t="shared" ref="G472" si="443">+E472*F472</f>
        <v>0</v>
      </c>
      <c r="H472" s="241"/>
      <c r="I472" s="242"/>
      <c r="J472" s="237"/>
      <c r="K472" s="238"/>
      <c r="L472" s="238"/>
      <c r="M472" s="238"/>
      <c r="N472" s="238"/>
      <c r="O472" s="238"/>
      <c r="P472" s="238"/>
      <c r="Q472" s="238"/>
      <c r="R472" s="238"/>
      <c r="S472" s="238"/>
      <c r="T472" s="238"/>
      <c r="U472" s="239">
        <f>G472/6</f>
        <v>0</v>
      </c>
      <c r="V472" s="237"/>
      <c r="W472" s="238"/>
      <c r="X472" s="238"/>
      <c r="Y472" s="238"/>
      <c r="Z472" s="238"/>
      <c r="AA472" s="238"/>
      <c r="AB472" s="238"/>
      <c r="AC472" s="238"/>
      <c r="AD472" s="238"/>
      <c r="AE472" s="238"/>
      <c r="AF472" s="238"/>
      <c r="AG472" s="239">
        <f>G472/6</f>
        <v>0</v>
      </c>
      <c r="AH472" s="240"/>
      <c r="AI472" s="238"/>
      <c r="AJ472" s="238"/>
      <c r="AK472" s="238"/>
      <c r="AL472" s="238"/>
      <c r="AM472" s="238"/>
      <c r="AN472" s="238"/>
      <c r="AO472" s="238"/>
      <c r="AP472" s="238"/>
      <c r="AQ472" s="238"/>
      <c r="AR472" s="238"/>
      <c r="AS472" s="239">
        <f>G472/6</f>
        <v>0</v>
      </c>
      <c r="AT472" s="240"/>
      <c r="AU472" s="238"/>
      <c r="AV472" s="238"/>
      <c r="AW472" s="238"/>
      <c r="AX472" s="238"/>
      <c r="AY472" s="238"/>
      <c r="AZ472" s="238"/>
      <c r="BA472" s="238"/>
      <c r="BB472" s="238"/>
      <c r="BC472" s="238"/>
      <c r="BD472" s="238"/>
      <c r="BE472" s="239">
        <f>G472/6</f>
        <v>0</v>
      </c>
      <c r="BF472" s="240"/>
      <c r="BG472" s="238"/>
      <c r="BH472" s="238"/>
      <c r="BI472" s="238"/>
      <c r="BJ472" s="238"/>
      <c r="BK472" s="238"/>
      <c r="BL472" s="238"/>
      <c r="BM472" s="238"/>
      <c r="BN472" s="238"/>
      <c r="BO472" s="238"/>
      <c r="BP472" s="238"/>
      <c r="BQ472" s="239">
        <f>G472/6</f>
        <v>0</v>
      </c>
      <c r="BR472" s="240"/>
      <c r="BS472" s="238"/>
      <c r="BT472" s="238"/>
      <c r="BU472" s="238"/>
      <c r="BV472" s="238"/>
      <c r="BW472" s="238"/>
      <c r="BX472" s="238"/>
      <c r="BY472" s="238"/>
      <c r="BZ472" s="238"/>
      <c r="CA472" s="238"/>
      <c r="CB472" s="238"/>
      <c r="CC472" s="239">
        <f>G472-SUM(H472:CB472)</f>
        <v>0</v>
      </c>
      <c r="CD472" s="41" t="s">
        <v>54</v>
      </c>
    </row>
    <row r="473" spans="1:82" ht="15" customHeight="1">
      <c r="A473" s="45"/>
      <c r="B473" s="25" t="s">
        <v>868</v>
      </c>
      <c r="C473" s="28" t="s">
        <v>869</v>
      </c>
      <c r="D473" s="132"/>
      <c r="E473" s="337"/>
      <c r="F473" s="231"/>
      <c r="G473" s="76"/>
      <c r="H473" s="237"/>
      <c r="I473" s="239"/>
      <c r="J473" s="237"/>
      <c r="K473" s="238"/>
      <c r="L473" s="238"/>
      <c r="M473" s="238"/>
      <c r="N473" s="238"/>
      <c r="O473" s="238"/>
      <c r="P473" s="238"/>
      <c r="Q473" s="238"/>
      <c r="R473" s="238"/>
      <c r="S473" s="238"/>
      <c r="T473" s="238"/>
      <c r="U473" s="239"/>
      <c r="V473" s="237"/>
      <c r="W473" s="238"/>
      <c r="X473" s="238"/>
      <c r="Y473" s="238"/>
      <c r="Z473" s="238"/>
      <c r="AA473" s="238"/>
      <c r="AB473" s="238"/>
      <c r="AC473" s="238"/>
      <c r="AD473" s="238"/>
      <c r="AE473" s="238"/>
      <c r="AF473" s="238"/>
      <c r="AG473" s="239"/>
      <c r="AH473" s="240"/>
      <c r="AI473" s="238"/>
      <c r="AJ473" s="238"/>
      <c r="AK473" s="238"/>
      <c r="AL473" s="238"/>
      <c r="AM473" s="238"/>
      <c r="AN473" s="238"/>
      <c r="AO473" s="238"/>
      <c r="AP473" s="238"/>
      <c r="AQ473" s="238"/>
      <c r="AR473" s="238"/>
      <c r="AS473" s="239"/>
      <c r="AT473" s="240"/>
      <c r="AU473" s="238"/>
      <c r="AV473" s="238"/>
      <c r="AW473" s="238"/>
      <c r="AX473" s="238"/>
      <c r="AY473" s="238"/>
      <c r="AZ473" s="238"/>
      <c r="BA473" s="238"/>
      <c r="BB473" s="238"/>
      <c r="BC473" s="238"/>
      <c r="BD473" s="238"/>
      <c r="BE473" s="239"/>
      <c r="BF473" s="240"/>
      <c r="BG473" s="238"/>
      <c r="BH473" s="238"/>
      <c r="BI473" s="238"/>
      <c r="BJ473" s="238"/>
      <c r="BK473" s="238"/>
      <c r="BL473" s="238"/>
      <c r="BM473" s="238"/>
      <c r="BN473" s="238"/>
      <c r="BO473" s="238"/>
      <c r="BP473" s="238"/>
      <c r="BQ473" s="239"/>
      <c r="BR473" s="240"/>
      <c r="BS473" s="238"/>
      <c r="BT473" s="238"/>
      <c r="BU473" s="238"/>
      <c r="BV473" s="238"/>
      <c r="BW473" s="238"/>
      <c r="BX473" s="238"/>
      <c r="BY473" s="238"/>
      <c r="BZ473" s="238"/>
      <c r="CA473" s="238"/>
      <c r="CB473" s="238"/>
      <c r="CC473" s="239"/>
      <c r="CD473" s="41" t="s">
        <v>54</v>
      </c>
    </row>
    <row r="474" spans="1:82" ht="15" customHeight="1">
      <c r="A474" s="45"/>
      <c r="B474" s="25" t="s">
        <v>870</v>
      </c>
      <c r="C474" s="28" t="s">
        <v>871</v>
      </c>
      <c r="D474" s="132"/>
      <c r="E474" s="337"/>
      <c r="F474" s="231"/>
      <c r="G474" s="76"/>
      <c r="H474" s="237"/>
      <c r="I474" s="239"/>
      <c r="J474" s="237"/>
      <c r="K474" s="238"/>
      <c r="L474" s="238"/>
      <c r="M474" s="238"/>
      <c r="N474" s="238"/>
      <c r="O474" s="238"/>
      <c r="P474" s="238"/>
      <c r="Q474" s="238"/>
      <c r="R474" s="238"/>
      <c r="S474" s="238"/>
      <c r="T474" s="238"/>
      <c r="U474" s="239"/>
      <c r="V474" s="237"/>
      <c r="W474" s="238"/>
      <c r="X474" s="238"/>
      <c r="Y474" s="238"/>
      <c r="Z474" s="238"/>
      <c r="AA474" s="238"/>
      <c r="AB474" s="238"/>
      <c r="AC474" s="238"/>
      <c r="AD474" s="238"/>
      <c r="AE474" s="238"/>
      <c r="AF474" s="238"/>
      <c r="AG474" s="239"/>
      <c r="AH474" s="240"/>
      <c r="AI474" s="238"/>
      <c r="AJ474" s="238"/>
      <c r="AK474" s="238"/>
      <c r="AL474" s="238"/>
      <c r="AM474" s="238"/>
      <c r="AN474" s="238"/>
      <c r="AO474" s="238"/>
      <c r="AP474" s="238"/>
      <c r="AQ474" s="238"/>
      <c r="AR474" s="238"/>
      <c r="AS474" s="239"/>
      <c r="AT474" s="240"/>
      <c r="AU474" s="238"/>
      <c r="AV474" s="238"/>
      <c r="AW474" s="238"/>
      <c r="AX474" s="238"/>
      <c r="AY474" s="238"/>
      <c r="AZ474" s="238"/>
      <c r="BA474" s="238"/>
      <c r="BB474" s="238"/>
      <c r="BC474" s="238"/>
      <c r="BD474" s="238"/>
      <c r="BE474" s="239"/>
      <c r="BF474" s="240"/>
      <c r="BG474" s="238"/>
      <c r="BH474" s="238"/>
      <c r="BI474" s="238"/>
      <c r="BJ474" s="238"/>
      <c r="BK474" s="238"/>
      <c r="BL474" s="238"/>
      <c r="BM474" s="238"/>
      <c r="BN474" s="238"/>
      <c r="BO474" s="238"/>
      <c r="BP474" s="238"/>
      <c r="BQ474" s="239"/>
      <c r="BR474" s="240"/>
      <c r="BS474" s="238"/>
      <c r="BT474" s="238"/>
      <c r="BU474" s="238"/>
      <c r="BV474" s="238"/>
      <c r="BW474" s="238"/>
      <c r="BX474" s="238"/>
      <c r="BY474" s="238"/>
      <c r="BZ474" s="238"/>
      <c r="CA474" s="238"/>
      <c r="CB474" s="238"/>
      <c r="CC474" s="239"/>
      <c r="CD474" s="41" t="s">
        <v>54</v>
      </c>
    </row>
    <row r="475" spans="1:82" ht="15" customHeight="1">
      <c r="A475" s="158"/>
      <c r="B475" s="75" t="s">
        <v>872</v>
      </c>
      <c r="C475" s="131" t="s">
        <v>873</v>
      </c>
      <c r="D475" s="132" t="s">
        <v>243</v>
      </c>
      <c r="E475" s="266">
        <v>2</v>
      </c>
      <c r="F475" s="289"/>
      <c r="G475" s="76">
        <f t="shared" ref="G475:G478" si="444">+E475*F475</f>
        <v>0</v>
      </c>
      <c r="H475" s="237"/>
      <c r="I475" s="239"/>
      <c r="J475" s="237"/>
      <c r="K475" s="238"/>
      <c r="L475" s="238"/>
      <c r="M475" s="238"/>
      <c r="N475" s="238"/>
      <c r="O475" s="238"/>
      <c r="P475" s="238"/>
      <c r="Q475" s="238"/>
      <c r="R475" s="238"/>
      <c r="S475" s="238"/>
      <c r="T475" s="238"/>
      <c r="U475" s="239">
        <f>G475/6</f>
        <v>0</v>
      </c>
      <c r="V475" s="237"/>
      <c r="W475" s="238"/>
      <c r="X475" s="238"/>
      <c r="Y475" s="238"/>
      <c r="Z475" s="238"/>
      <c r="AA475" s="238"/>
      <c r="AB475" s="238"/>
      <c r="AC475" s="238"/>
      <c r="AD475" s="238"/>
      <c r="AE475" s="238"/>
      <c r="AF475" s="238"/>
      <c r="AG475" s="239">
        <f>G475/6</f>
        <v>0</v>
      </c>
      <c r="AH475" s="240"/>
      <c r="AI475" s="238"/>
      <c r="AJ475" s="238"/>
      <c r="AK475" s="238"/>
      <c r="AL475" s="238"/>
      <c r="AM475" s="238"/>
      <c r="AN475" s="238"/>
      <c r="AO475" s="238"/>
      <c r="AP475" s="238"/>
      <c r="AQ475" s="238"/>
      <c r="AR475" s="238"/>
      <c r="AS475" s="239">
        <f>G475/6</f>
        <v>0</v>
      </c>
      <c r="AT475" s="240"/>
      <c r="AU475" s="238"/>
      <c r="AV475" s="238"/>
      <c r="AW475" s="238"/>
      <c r="AX475" s="238"/>
      <c r="AY475" s="238"/>
      <c r="AZ475" s="238"/>
      <c r="BA475" s="238"/>
      <c r="BB475" s="238"/>
      <c r="BC475" s="238"/>
      <c r="BD475" s="238"/>
      <c r="BE475" s="239">
        <f>G475/6</f>
        <v>0</v>
      </c>
      <c r="BF475" s="240"/>
      <c r="BG475" s="238"/>
      <c r="BH475" s="238"/>
      <c r="BI475" s="238"/>
      <c r="BJ475" s="238"/>
      <c r="BK475" s="238"/>
      <c r="BL475" s="238"/>
      <c r="BM475" s="238"/>
      <c r="BN475" s="238"/>
      <c r="BO475" s="238"/>
      <c r="BP475" s="238"/>
      <c r="BQ475" s="239">
        <f>G475/6</f>
        <v>0</v>
      </c>
      <c r="BR475" s="240"/>
      <c r="BS475" s="238"/>
      <c r="BT475" s="238"/>
      <c r="BU475" s="238"/>
      <c r="BV475" s="238"/>
      <c r="BW475" s="238"/>
      <c r="BX475" s="238"/>
      <c r="BY475" s="238"/>
      <c r="BZ475" s="238"/>
      <c r="CA475" s="238"/>
      <c r="CB475" s="238"/>
      <c r="CC475" s="239">
        <f>G475-SUM(H475:CB475)</f>
        <v>0</v>
      </c>
      <c r="CD475" s="41" t="s">
        <v>54</v>
      </c>
    </row>
    <row r="476" spans="1:82" ht="15" customHeight="1">
      <c r="A476" s="158"/>
      <c r="B476" s="75" t="s">
        <v>874</v>
      </c>
      <c r="C476" s="131" t="s">
        <v>875</v>
      </c>
      <c r="D476" s="132" t="s">
        <v>243</v>
      </c>
      <c r="E476" s="266">
        <v>1</v>
      </c>
      <c r="F476" s="289"/>
      <c r="G476" s="76">
        <f t="shared" si="444"/>
        <v>0</v>
      </c>
      <c r="H476" s="237"/>
      <c r="I476" s="239"/>
      <c r="J476" s="237"/>
      <c r="K476" s="238"/>
      <c r="L476" s="238"/>
      <c r="M476" s="238"/>
      <c r="N476" s="238"/>
      <c r="O476" s="238"/>
      <c r="P476" s="238"/>
      <c r="Q476" s="238"/>
      <c r="R476" s="238"/>
      <c r="S476" s="238"/>
      <c r="T476" s="238"/>
      <c r="U476" s="239">
        <f>G476/6</f>
        <v>0</v>
      </c>
      <c r="V476" s="237"/>
      <c r="W476" s="238"/>
      <c r="X476" s="238"/>
      <c r="Y476" s="238"/>
      <c r="Z476" s="238"/>
      <c r="AA476" s="238"/>
      <c r="AB476" s="238"/>
      <c r="AC476" s="238"/>
      <c r="AD476" s="238"/>
      <c r="AE476" s="238"/>
      <c r="AF476" s="238"/>
      <c r="AG476" s="239">
        <f>G476/6</f>
        <v>0</v>
      </c>
      <c r="AH476" s="240"/>
      <c r="AI476" s="238"/>
      <c r="AJ476" s="238"/>
      <c r="AK476" s="238"/>
      <c r="AL476" s="238"/>
      <c r="AM476" s="238"/>
      <c r="AN476" s="238"/>
      <c r="AO476" s="238"/>
      <c r="AP476" s="238"/>
      <c r="AQ476" s="238"/>
      <c r="AR476" s="238"/>
      <c r="AS476" s="239">
        <f>G476/6</f>
        <v>0</v>
      </c>
      <c r="AT476" s="240"/>
      <c r="AU476" s="238"/>
      <c r="AV476" s="238"/>
      <c r="AW476" s="238"/>
      <c r="AX476" s="238"/>
      <c r="AY476" s="238"/>
      <c r="AZ476" s="238"/>
      <c r="BA476" s="238"/>
      <c r="BB476" s="238"/>
      <c r="BC476" s="238"/>
      <c r="BD476" s="238"/>
      <c r="BE476" s="239">
        <f>G476/6</f>
        <v>0</v>
      </c>
      <c r="BF476" s="240"/>
      <c r="BG476" s="238"/>
      <c r="BH476" s="238"/>
      <c r="BI476" s="238"/>
      <c r="BJ476" s="238"/>
      <c r="BK476" s="238"/>
      <c r="BL476" s="238"/>
      <c r="BM476" s="238"/>
      <c r="BN476" s="238"/>
      <c r="BO476" s="238"/>
      <c r="BP476" s="238"/>
      <c r="BQ476" s="239">
        <f>G476/6</f>
        <v>0</v>
      </c>
      <c r="BR476" s="240"/>
      <c r="BS476" s="238"/>
      <c r="BT476" s="238"/>
      <c r="BU476" s="238"/>
      <c r="BV476" s="238"/>
      <c r="BW476" s="238"/>
      <c r="BX476" s="238"/>
      <c r="BY476" s="238"/>
      <c r="BZ476" s="238"/>
      <c r="CA476" s="238"/>
      <c r="CB476" s="238"/>
      <c r="CC476" s="239">
        <f>G476-SUM(H476:CB476)</f>
        <v>0</v>
      </c>
      <c r="CD476" s="41" t="s">
        <v>54</v>
      </c>
    </row>
    <row r="477" spans="1:82" ht="15" customHeight="1">
      <c r="A477" s="158"/>
      <c r="B477" s="75" t="s">
        <v>876</v>
      </c>
      <c r="C477" s="131" t="s">
        <v>877</v>
      </c>
      <c r="D477" s="132" t="s">
        <v>243</v>
      </c>
      <c r="E477" s="266">
        <v>1</v>
      </c>
      <c r="F477" s="289"/>
      <c r="G477" s="76">
        <f t="shared" si="444"/>
        <v>0</v>
      </c>
      <c r="H477" s="237"/>
      <c r="I477" s="239"/>
      <c r="J477" s="237"/>
      <c r="K477" s="238"/>
      <c r="L477" s="238"/>
      <c r="M477" s="238"/>
      <c r="N477" s="238"/>
      <c r="O477" s="238"/>
      <c r="P477" s="238"/>
      <c r="Q477" s="238"/>
      <c r="R477" s="238"/>
      <c r="S477" s="238"/>
      <c r="T477" s="238"/>
      <c r="U477" s="239">
        <f>G477/6</f>
        <v>0</v>
      </c>
      <c r="V477" s="237"/>
      <c r="W477" s="238"/>
      <c r="X477" s="238"/>
      <c r="Y477" s="238"/>
      <c r="Z477" s="238"/>
      <c r="AA477" s="238"/>
      <c r="AB477" s="238"/>
      <c r="AC477" s="238"/>
      <c r="AD477" s="238"/>
      <c r="AE477" s="238"/>
      <c r="AF477" s="238"/>
      <c r="AG477" s="239">
        <f>G477/6</f>
        <v>0</v>
      </c>
      <c r="AH477" s="240"/>
      <c r="AI477" s="238"/>
      <c r="AJ477" s="238"/>
      <c r="AK477" s="238"/>
      <c r="AL477" s="238"/>
      <c r="AM477" s="238"/>
      <c r="AN477" s="238"/>
      <c r="AO477" s="238"/>
      <c r="AP477" s="238"/>
      <c r="AQ477" s="238"/>
      <c r="AR477" s="238"/>
      <c r="AS477" s="239">
        <f>G477/6</f>
        <v>0</v>
      </c>
      <c r="AT477" s="240"/>
      <c r="AU477" s="238"/>
      <c r="AV477" s="238"/>
      <c r="AW477" s="238"/>
      <c r="AX477" s="238"/>
      <c r="AY477" s="238"/>
      <c r="AZ477" s="238"/>
      <c r="BA477" s="238"/>
      <c r="BB477" s="238"/>
      <c r="BC477" s="238"/>
      <c r="BD477" s="238"/>
      <c r="BE477" s="239">
        <f>G477/6</f>
        <v>0</v>
      </c>
      <c r="BF477" s="240"/>
      <c r="BG477" s="238"/>
      <c r="BH477" s="238"/>
      <c r="BI477" s="238"/>
      <c r="BJ477" s="238"/>
      <c r="BK477" s="238"/>
      <c r="BL477" s="238"/>
      <c r="BM477" s="238"/>
      <c r="BN477" s="238"/>
      <c r="BO477" s="238"/>
      <c r="BP477" s="238"/>
      <c r="BQ477" s="239">
        <f>G477/6</f>
        <v>0</v>
      </c>
      <c r="BR477" s="240"/>
      <c r="BS477" s="238"/>
      <c r="BT477" s="238"/>
      <c r="BU477" s="238"/>
      <c r="BV477" s="238"/>
      <c r="BW477" s="238"/>
      <c r="BX477" s="238"/>
      <c r="BY477" s="238"/>
      <c r="BZ477" s="238"/>
      <c r="CA477" s="238"/>
      <c r="CB477" s="238"/>
      <c r="CC477" s="239">
        <f>G477-SUM(H477:CB477)</f>
        <v>0</v>
      </c>
      <c r="CD477" s="41" t="s">
        <v>54</v>
      </c>
    </row>
    <row r="478" spans="1:82" ht="15" customHeight="1">
      <c r="A478" s="158"/>
      <c r="B478" s="75" t="s">
        <v>878</v>
      </c>
      <c r="C478" s="131" t="s">
        <v>879</v>
      </c>
      <c r="D478" s="132" t="s">
        <v>243</v>
      </c>
      <c r="E478" s="266">
        <v>1</v>
      </c>
      <c r="F478" s="289"/>
      <c r="G478" s="76">
        <f t="shared" si="444"/>
        <v>0</v>
      </c>
      <c r="H478" s="237"/>
      <c r="I478" s="239"/>
      <c r="J478" s="237"/>
      <c r="K478" s="238"/>
      <c r="L478" s="238"/>
      <c r="M478" s="238"/>
      <c r="N478" s="238"/>
      <c r="O478" s="238"/>
      <c r="P478" s="238"/>
      <c r="Q478" s="238"/>
      <c r="R478" s="238"/>
      <c r="S478" s="238"/>
      <c r="T478" s="238"/>
      <c r="U478" s="239">
        <f>G478/6</f>
        <v>0</v>
      </c>
      <c r="V478" s="237"/>
      <c r="W478" s="238"/>
      <c r="X478" s="238"/>
      <c r="Y478" s="238"/>
      <c r="Z478" s="238"/>
      <c r="AA478" s="238"/>
      <c r="AB478" s="238"/>
      <c r="AC478" s="238"/>
      <c r="AD478" s="238"/>
      <c r="AE478" s="238"/>
      <c r="AF478" s="238"/>
      <c r="AG478" s="239">
        <f>G478/6</f>
        <v>0</v>
      </c>
      <c r="AH478" s="240"/>
      <c r="AI478" s="238"/>
      <c r="AJ478" s="238"/>
      <c r="AK478" s="238"/>
      <c r="AL478" s="238"/>
      <c r="AM478" s="238"/>
      <c r="AN478" s="238"/>
      <c r="AO478" s="238"/>
      <c r="AP478" s="238"/>
      <c r="AQ478" s="238"/>
      <c r="AR478" s="238"/>
      <c r="AS478" s="239">
        <f>G478/6</f>
        <v>0</v>
      </c>
      <c r="AT478" s="240"/>
      <c r="AU478" s="238"/>
      <c r="AV478" s="238"/>
      <c r="AW478" s="238"/>
      <c r="AX478" s="238"/>
      <c r="AY478" s="238"/>
      <c r="AZ478" s="238"/>
      <c r="BA478" s="238"/>
      <c r="BB478" s="238"/>
      <c r="BC478" s="238"/>
      <c r="BD478" s="238"/>
      <c r="BE478" s="239">
        <f>G478/6</f>
        <v>0</v>
      </c>
      <c r="BF478" s="240"/>
      <c r="BG478" s="238"/>
      <c r="BH478" s="238"/>
      <c r="BI478" s="238"/>
      <c r="BJ478" s="238"/>
      <c r="BK478" s="238"/>
      <c r="BL478" s="238"/>
      <c r="BM478" s="238"/>
      <c r="BN478" s="238"/>
      <c r="BO478" s="238"/>
      <c r="BP478" s="238"/>
      <c r="BQ478" s="239">
        <f>G478/6</f>
        <v>0</v>
      </c>
      <c r="BR478" s="240"/>
      <c r="BS478" s="238"/>
      <c r="BT478" s="238"/>
      <c r="BU478" s="238"/>
      <c r="BV478" s="238"/>
      <c r="BW478" s="238"/>
      <c r="BX478" s="238"/>
      <c r="BY478" s="238"/>
      <c r="BZ478" s="238"/>
      <c r="CA478" s="238"/>
      <c r="CB478" s="238"/>
      <c r="CC478" s="239">
        <f>G478-SUM(H478:CB478)</f>
        <v>0</v>
      </c>
      <c r="CD478" s="41" t="s">
        <v>54</v>
      </c>
    </row>
    <row r="479" spans="1:82" ht="15" customHeight="1">
      <c r="B479" s="75" t="s">
        <v>880</v>
      </c>
      <c r="C479" s="28" t="s">
        <v>881</v>
      </c>
      <c r="D479" s="29" t="s">
        <v>64</v>
      </c>
      <c r="E479" s="266">
        <v>72</v>
      </c>
      <c r="F479" s="231"/>
      <c r="G479" s="76">
        <f t="shared" ref="G479" si="445">+SUM(H479:CC479)</f>
        <v>0</v>
      </c>
      <c r="H479" s="237"/>
      <c r="I479" s="239"/>
      <c r="J479" s="226"/>
      <c r="K479" s="227"/>
      <c r="L479" s="227"/>
      <c r="M479" s="227"/>
      <c r="N479" s="227"/>
      <c r="O479" s="227"/>
      <c r="P479" s="227"/>
      <c r="Q479" s="227"/>
      <c r="R479" s="227"/>
      <c r="S479" s="227"/>
      <c r="T479" s="227"/>
      <c r="U479" s="225"/>
      <c r="V479" s="226"/>
      <c r="W479" s="227"/>
      <c r="X479" s="227"/>
      <c r="Y479" s="227"/>
      <c r="Z479" s="227"/>
      <c r="AA479" s="227"/>
      <c r="AB479" s="227"/>
      <c r="AC479" s="227"/>
      <c r="AD479" s="227"/>
      <c r="AE479" s="227"/>
      <c r="AF479" s="227"/>
      <c r="AG479" s="225"/>
      <c r="AH479" s="228"/>
      <c r="AI479" s="227"/>
      <c r="AJ479" s="227"/>
      <c r="AK479" s="227"/>
      <c r="AL479" s="227"/>
      <c r="AM479" s="227"/>
      <c r="AN479" s="227"/>
      <c r="AO479" s="227"/>
      <c r="AP479" s="227"/>
      <c r="AQ479" s="227"/>
      <c r="AR479" s="227"/>
      <c r="AS479" s="225"/>
      <c r="AT479" s="228"/>
      <c r="AU479" s="227"/>
      <c r="AV479" s="227"/>
      <c r="AW479" s="227"/>
      <c r="AX479" s="227"/>
      <c r="AY479" s="227"/>
      <c r="AZ479" s="227"/>
      <c r="BA479" s="227"/>
      <c r="BB479" s="227"/>
      <c r="BC479" s="227"/>
      <c r="BD479" s="227"/>
      <c r="BE479" s="225"/>
      <c r="BF479" s="228"/>
      <c r="BG479" s="227"/>
      <c r="BH479" s="227"/>
      <c r="BI479" s="227"/>
      <c r="BJ479" s="227"/>
      <c r="BK479" s="227"/>
      <c r="BL479" s="227"/>
      <c r="BM479" s="227"/>
      <c r="BN479" s="227"/>
      <c r="BO479" s="227"/>
      <c r="BP479" s="227"/>
      <c r="BQ479" s="225"/>
      <c r="BR479" s="228"/>
      <c r="BS479" s="227"/>
      <c r="BT479" s="227"/>
      <c r="BU479" s="227"/>
      <c r="BV479" s="227"/>
      <c r="BW479" s="227"/>
      <c r="BX479" s="227"/>
      <c r="BY479" s="227"/>
      <c r="BZ479" s="227"/>
      <c r="CA479" s="227"/>
      <c r="CB479" s="227"/>
      <c r="CC479" s="225"/>
      <c r="CD479" s="41" t="s">
        <v>54</v>
      </c>
    </row>
    <row r="480" spans="1:82" ht="15" customHeight="1">
      <c r="B480" s="25" t="s">
        <v>882</v>
      </c>
      <c r="C480" s="28" t="s">
        <v>883</v>
      </c>
      <c r="D480" s="132"/>
      <c r="E480" s="337"/>
      <c r="F480" s="231"/>
      <c r="G480" s="76"/>
      <c r="H480" s="237"/>
      <c r="I480" s="239"/>
      <c r="J480" s="237"/>
      <c r="K480" s="238"/>
      <c r="L480" s="238"/>
      <c r="M480" s="238"/>
      <c r="N480" s="238"/>
      <c r="O480" s="238"/>
      <c r="P480" s="238"/>
      <c r="Q480" s="238"/>
      <c r="R480" s="238"/>
      <c r="S480" s="238"/>
      <c r="T480" s="238"/>
      <c r="U480" s="239"/>
      <c r="V480" s="237"/>
      <c r="W480" s="238"/>
      <c r="X480" s="238"/>
      <c r="Y480" s="238"/>
      <c r="Z480" s="238"/>
      <c r="AA480" s="238"/>
      <c r="AB480" s="238"/>
      <c r="AC480" s="238"/>
      <c r="AD480" s="238"/>
      <c r="AE480" s="238"/>
      <c r="AF480" s="238"/>
      <c r="AG480" s="239"/>
      <c r="AH480" s="240"/>
      <c r="AI480" s="238"/>
      <c r="AJ480" s="238"/>
      <c r="AK480" s="238"/>
      <c r="AL480" s="238"/>
      <c r="AM480" s="238"/>
      <c r="AN480" s="238"/>
      <c r="AO480" s="238"/>
      <c r="AP480" s="238"/>
      <c r="AQ480" s="238"/>
      <c r="AR480" s="238"/>
      <c r="AS480" s="239"/>
      <c r="AT480" s="240"/>
      <c r="AU480" s="238"/>
      <c r="AV480" s="238"/>
      <c r="AW480" s="238"/>
      <c r="AX480" s="238"/>
      <c r="AY480" s="238"/>
      <c r="AZ480" s="238"/>
      <c r="BA480" s="238"/>
      <c r="BB480" s="238"/>
      <c r="BC480" s="238"/>
      <c r="BD480" s="238"/>
      <c r="BE480" s="239"/>
      <c r="BF480" s="240"/>
      <c r="BG480" s="238"/>
      <c r="BH480" s="238"/>
      <c r="BI480" s="238"/>
      <c r="BJ480" s="238"/>
      <c r="BK480" s="238"/>
      <c r="BL480" s="238"/>
      <c r="BM480" s="238"/>
      <c r="BN480" s="238"/>
      <c r="BO480" s="238"/>
      <c r="BP480" s="238"/>
      <c r="BQ480" s="239"/>
      <c r="BR480" s="240"/>
      <c r="BS480" s="238"/>
      <c r="BT480" s="238"/>
      <c r="BU480" s="238"/>
      <c r="BV480" s="238"/>
      <c r="BW480" s="238"/>
      <c r="BX480" s="238"/>
      <c r="BY480" s="238"/>
      <c r="BZ480" s="238"/>
      <c r="CA480" s="238"/>
      <c r="CB480" s="238"/>
      <c r="CC480" s="239"/>
      <c r="CD480" s="41" t="s">
        <v>54</v>
      </c>
    </row>
    <row r="481" spans="2:82" ht="28" customHeight="1">
      <c r="B481" s="25" t="s">
        <v>884</v>
      </c>
      <c r="C481" s="28" t="s">
        <v>885</v>
      </c>
      <c r="D481" s="132" t="s">
        <v>64</v>
      </c>
      <c r="E481" s="266">
        <v>72</v>
      </c>
      <c r="F481" s="231"/>
      <c r="G481" s="76">
        <f t="shared" ref="G481" si="446">+SUM(H481:CC481)</f>
        <v>0</v>
      </c>
      <c r="H481" s="237"/>
      <c r="I481" s="239"/>
      <c r="J481" s="226"/>
      <c r="K481" s="227"/>
      <c r="L481" s="227"/>
      <c r="M481" s="227"/>
      <c r="N481" s="227"/>
      <c r="O481" s="227"/>
      <c r="P481" s="227"/>
      <c r="Q481" s="227"/>
      <c r="R481" s="227"/>
      <c r="S481" s="227"/>
      <c r="T481" s="227"/>
      <c r="U481" s="225"/>
      <c r="V481" s="226"/>
      <c r="W481" s="227"/>
      <c r="X481" s="227"/>
      <c r="Y481" s="227"/>
      <c r="Z481" s="227"/>
      <c r="AA481" s="227"/>
      <c r="AB481" s="227"/>
      <c r="AC481" s="227"/>
      <c r="AD481" s="227"/>
      <c r="AE481" s="227"/>
      <c r="AF481" s="227"/>
      <c r="AG481" s="225"/>
      <c r="AH481" s="228"/>
      <c r="AI481" s="227"/>
      <c r="AJ481" s="227"/>
      <c r="AK481" s="227"/>
      <c r="AL481" s="227"/>
      <c r="AM481" s="227"/>
      <c r="AN481" s="227"/>
      <c r="AO481" s="227"/>
      <c r="AP481" s="227"/>
      <c r="AQ481" s="227"/>
      <c r="AR481" s="227"/>
      <c r="AS481" s="225"/>
      <c r="AT481" s="228"/>
      <c r="AU481" s="227"/>
      <c r="AV481" s="227"/>
      <c r="AW481" s="227"/>
      <c r="AX481" s="227"/>
      <c r="AY481" s="227"/>
      <c r="AZ481" s="227"/>
      <c r="BA481" s="227"/>
      <c r="BB481" s="227"/>
      <c r="BC481" s="227"/>
      <c r="BD481" s="227"/>
      <c r="BE481" s="225"/>
      <c r="BF481" s="228"/>
      <c r="BG481" s="227"/>
      <c r="BH481" s="227"/>
      <c r="BI481" s="227"/>
      <c r="BJ481" s="227"/>
      <c r="BK481" s="227"/>
      <c r="BL481" s="227"/>
      <c r="BM481" s="227"/>
      <c r="BN481" s="227"/>
      <c r="BO481" s="227"/>
      <c r="BP481" s="227"/>
      <c r="BQ481" s="225"/>
      <c r="BR481" s="228"/>
      <c r="BS481" s="227"/>
      <c r="BT481" s="227"/>
      <c r="BU481" s="227"/>
      <c r="BV481" s="227"/>
      <c r="BW481" s="227"/>
      <c r="BX481" s="227"/>
      <c r="BY481" s="227"/>
      <c r="BZ481" s="227"/>
      <c r="CA481" s="227"/>
      <c r="CB481" s="227"/>
      <c r="CC481" s="225"/>
      <c r="CD481" s="41" t="s">
        <v>54</v>
      </c>
    </row>
    <row r="482" spans="2:82" ht="15" customHeight="1">
      <c r="B482" s="25" t="s">
        <v>886</v>
      </c>
      <c r="C482" s="28" t="s">
        <v>887</v>
      </c>
      <c r="D482" s="132" t="s">
        <v>888</v>
      </c>
      <c r="E482" s="268">
        <v>72</v>
      </c>
      <c r="F482" s="78"/>
      <c r="G482" s="76">
        <f t="shared" ref="G482" si="447">+SUM(H482:CC482)</f>
        <v>0</v>
      </c>
      <c r="H482" s="237"/>
      <c r="I482" s="239"/>
      <c r="J482" s="226"/>
      <c r="K482" s="227"/>
      <c r="L482" s="227"/>
      <c r="M482" s="227"/>
      <c r="N482" s="227"/>
      <c r="O482" s="227"/>
      <c r="P482" s="227"/>
      <c r="Q482" s="227"/>
      <c r="R482" s="227"/>
      <c r="S482" s="227"/>
      <c r="T482" s="227"/>
      <c r="U482" s="225"/>
      <c r="V482" s="226"/>
      <c r="W482" s="227"/>
      <c r="X482" s="227"/>
      <c r="Y482" s="227"/>
      <c r="Z482" s="227"/>
      <c r="AA482" s="227"/>
      <c r="AB482" s="227"/>
      <c r="AC482" s="227"/>
      <c r="AD482" s="227"/>
      <c r="AE482" s="227"/>
      <c r="AF482" s="227"/>
      <c r="AG482" s="225"/>
      <c r="AH482" s="228"/>
      <c r="AI482" s="227"/>
      <c r="AJ482" s="227"/>
      <c r="AK482" s="227"/>
      <c r="AL482" s="227"/>
      <c r="AM482" s="227"/>
      <c r="AN482" s="227"/>
      <c r="AO482" s="227"/>
      <c r="AP482" s="227"/>
      <c r="AQ482" s="227"/>
      <c r="AR482" s="227"/>
      <c r="AS482" s="225"/>
      <c r="AT482" s="228"/>
      <c r="AU482" s="227"/>
      <c r="AV482" s="227"/>
      <c r="AW482" s="227"/>
      <c r="AX482" s="227"/>
      <c r="AY482" s="227"/>
      <c r="AZ482" s="227"/>
      <c r="BA482" s="227"/>
      <c r="BB482" s="227"/>
      <c r="BC482" s="227"/>
      <c r="BD482" s="227"/>
      <c r="BE482" s="225"/>
      <c r="BF482" s="228"/>
      <c r="BG482" s="227"/>
      <c r="BH482" s="227"/>
      <c r="BI482" s="227"/>
      <c r="BJ482" s="227"/>
      <c r="BK482" s="227"/>
      <c r="BL482" s="227"/>
      <c r="BM482" s="227"/>
      <c r="BN482" s="227"/>
      <c r="BO482" s="227"/>
      <c r="BP482" s="227"/>
      <c r="BQ482" s="225"/>
      <c r="BR482" s="228"/>
      <c r="BS482" s="227"/>
      <c r="BT482" s="227"/>
      <c r="BU482" s="227"/>
      <c r="BV482" s="227"/>
      <c r="BW482" s="227"/>
      <c r="BX482" s="227"/>
      <c r="BY482" s="227"/>
      <c r="BZ482" s="227"/>
      <c r="CA482" s="227"/>
      <c r="CB482" s="227"/>
      <c r="CC482" s="225"/>
      <c r="CD482" s="41" t="s">
        <v>54</v>
      </c>
    </row>
    <row r="483" spans="2:82" ht="15" customHeight="1">
      <c r="B483" s="180" t="s">
        <v>889</v>
      </c>
      <c r="C483" s="181" t="s">
        <v>890</v>
      </c>
      <c r="D483" s="182" t="s">
        <v>888</v>
      </c>
      <c r="E483" s="329">
        <v>0</v>
      </c>
      <c r="F483" s="236"/>
      <c r="G483" s="178">
        <f>+SUM(H483:CC483)</f>
        <v>0</v>
      </c>
      <c r="H483" s="232"/>
      <c r="I483" s="233"/>
      <c r="J483" s="232"/>
      <c r="K483" s="234"/>
      <c r="L483" s="234"/>
      <c r="M483" s="234"/>
      <c r="N483" s="234"/>
      <c r="O483" s="234"/>
      <c r="P483" s="234"/>
      <c r="Q483" s="234"/>
      <c r="R483" s="234"/>
      <c r="S483" s="234"/>
      <c r="T483" s="234"/>
      <c r="U483" s="233"/>
      <c r="V483" s="232"/>
      <c r="W483" s="234"/>
      <c r="X483" s="234"/>
      <c r="Y483" s="234"/>
      <c r="Z483" s="234"/>
      <c r="AA483" s="234"/>
      <c r="AB483" s="234"/>
      <c r="AC483" s="234"/>
      <c r="AD483" s="234"/>
      <c r="AE483" s="234"/>
      <c r="AF483" s="234"/>
      <c r="AG483" s="233"/>
      <c r="AH483" s="235"/>
      <c r="AI483" s="234"/>
      <c r="AJ483" s="234"/>
      <c r="AK483" s="234"/>
      <c r="AL483" s="234"/>
      <c r="AM483" s="234"/>
      <c r="AN483" s="234"/>
      <c r="AO483" s="234"/>
      <c r="AP483" s="234"/>
      <c r="AQ483" s="234"/>
      <c r="AR483" s="234"/>
      <c r="AS483" s="233"/>
      <c r="AT483" s="235"/>
      <c r="AU483" s="234"/>
      <c r="AV483" s="234"/>
      <c r="AW483" s="234"/>
      <c r="AX483" s="234"/>
      <c r="AY483" s="234"/>
      <c r="AZ483" s="234"/>
      <c r="BA483" s="234"/>
      <c r="BB483" s="234"/>
      <c r="BC483" s="234"/>
      <c r="BD483" s="234"/>
      <c r="BE483" s="233"/>
      <c r="BF483" s="235"/>
      <c r="BG483" s="234"/>
      <c r="BH483" s="234"/>
      <c r="BI483" s="234"/>
      <c r="BJ483" s="234"/>
      <c r="BK483" s="234"/>
      <c r="BL483" s="234"/>
      <c r="BM483" s="234"/>
      <c r="BN483" s="234"/>
      <c r="BO483" s="234"/>
      <c r="BP483" s="234"/>
      <c r="BQ483" s="233"/>
      <c r="BR483" s="235"/>
      <c r="BS483" s="234"/>
      <c r="BT483" s="234"/>
      <c r="BU483" s="234"/>
      <c r="BV483" s="234"/>
      <c r="BW483" s="234"/>
      <c r="BX483" s="234"/>
      <c r="BY483" s="234"/>
      <c r="BZ483" s="234"/>
      <c r="CA483" s="234"/>
      <c r="CB483" s="234"/>
      <c r="CC483" s="239"/>
      <c r="CD483" s="41" t="s">
        <v>54</v>
      </c>
    </row>
    <row r="484" spans="2:82" ht="15" customHeight="1">
      <c r="B484" s="25" t="s">
        <v>891</v>
      </c>
      <c r="C484" s="28" t="s">
        <v>892</v>
      </c>
      <c r="D484" s="132"/>
      <c r="E484" s="268"/>
      <c r="F484" s="78"/>
      <c r="G484" s="76"/>
      <c r="H484" s="237"/>
      <c r="I484" s="239"/>
      <c r="J484" s="237"/>
      <c r="K484" s="238"/>
      <c r="L484" s="238"/>
      <c r="M484" s="238"/>
      <c r="N484" s="238"/>
      <c r="O484" s="238"/>
      <c r="P484" s="238"/>
      <c r="Q484" s="238"/>
      <c r="R484" s="238"/>
      <c r="S484" s="238"/>
      <c r="T484" s="238"/>
      <c r="U484" s="239"/>
      <c r="V484" s="237"/>
      <c r="W484" s="238"/>
      <c r="X484" s="238"/>
      <c r="Y484" s="238"/>
      <c r="Z484" s="238"/>
      <c r="AA484" s="238"/>
      <c r="AB484" s="238"/>
      <c r="AC484" s="238"/>
      <c r="AD484" s="238"/>
      <c r="AE484" s="238"/>
      <c r="AF484" s="238"/>
      <c r="AG484" s="239"/>
      <c r="AH484" s="240"/>
      <c r="AI484" s="238"/>
      <c r="AJ484" s="238"/>
      <c r="AK484" s="238"/>
      <c r="AL484" s="238"/>
      <c r="AM484" s="238"/>
      <c r="AN484" s="238"/>
      <c r="AO484" s="238"/>
      <c r="AP484" s="238"/>
      <c r="AQ484" s="238"/>
      <c r="AR484" s="238"/>
      <c r="AS484" s="239"/>
      <c r="AT484" s="240"/>
      <c r="AU484" s="238"/>
      <c r="AV484" s="238"/>
      <c r="AW484" s="238"/>
      <c r="AX484" s="238"/>
      <c r="AY484" s="238"/>
      <c r="AZ484" s="238"/>
      <c r="BA484" s="238"/>
      <c r="BB484" s="238"/>
      <c r="BC484" s="238"/>
      <c r="BD484" s="238"/>
      <c r="BE484" s="239"/>
      <c r="BF484" s="240"/>
      <c r="BG484" s="238"/>
      <c r="BH484" s="238"/>
      <c r="BI484" s="238"/>
      <c r="BJ484" s="238"/>
      <c r="BK484" s="238"/>
      <c r="BL484" s="238"/>
      <c r="BM484" s="238"/>
      <c r="BN484" s="238"/>
      <c r="BO484" s="238"/>
      <c r="BP484" s="238"/>
      <c r="BQ484" s="239"/>
      <c r="BR484" s="240"/>
      <c r="BS484" s="238"/>
      <c r="BT484" s="238"/>
      <c r="BU484" s="238"/>
      <c r="BV484" s="238"/>
      <c r="BW484" s="238"/>
      <c r="BX484" s="238"/>
      <c r="BY484" s="238"/>
      <c r="BZ484" s="238"/>
      <c r="CA484" s="238"/>
      <c r="CB484" s="238"/>
      <c r="CC484" s="239"/>
      <c r="CD484" s="41" t="s">
        <v>54</v>
      </c>
    </row>
    <row r="485" spans="2:82" ht="27" customHeight="1">
      <c r="B485" s="25" t="s">
        <v>893</v>
      </c>
      <c r="C485" s="28" t="s">
        <v>894</v>
      </c>
      <c r="D485" s="132" t="s">
        <v>351</v>
      </c>
      <c r="E485" s="268">
        <v>1</v>
      </c>
      <c r="F485" s="78">
        <v>613500</v>
      </c>
      <c r="G485" s="76">
        <f>+E485*F485</f>
        <v>613500</v>
      </c>
      <c r="H485" s="241"/>
      <c r="I485" s="242"/>
      <c r="J485" s="237"/>
      <c r="K485" s="238"/>
      <c r="L485" s="238"/>
      <c r="M485" s="238"/>
      <c r="N485" s="238"/>
      <c r="O485" s="238"/>
      <c r="P485" s="238"/>
      <c r="Q485" s="238"/>
      <c r="R485" s="238"/>
      <c r="S485" s="238"/>
      <c r="T485" s="238"/>
      <c r="U485" s="239">
        <f t="shared" ref="U485" si="448">G485/6</f>
        <v>102250</v>
      </c>
      <c r="V485" s="237"/>
      <c r="W485" s="238"/>
      <c r="X485" s="238"/>
      <c r="Y485" s="238"/>
      <c r="Z485" s="238"/>
      <c r="AA485" s="238"/>
      <c r="AB485" s="238"/>
      <c r="AC485" s="238"/>
      <c r="AD485" s="238"/>
      <c r="AE485" s="238"/>
      <c r="AF485" s="238"/>
      <c r="AG485" s="239">
        <f t="shared" ref="AG485" si="449">G485/6</f>
        <v>102250</v>
      </c>
      <c r="AH485" s="240"/>
      <c r="AI485" s="238"/>
      <c r="AJ485" s="238"/>
      <c r="AK485" s="238"/>
      <c r="AL485" s="238"/>
      <c r="AM485" s="238"/>
      <c r="AN485" s="238"/>
      <c r="AO485" s="238"/>
      <c r="AP485" s="238"/>
      <c r="AQ485" s="238"/>
      <c r="AR485" s="238"/>
      <c r="AS485" s="239">
        <f t="shared" ref="AS485" si="450">G485/6</f>
        <v>102250</v>
      </c>
      <c r="AT485" s="240"/>
      <c r="AU485" s="238"/>
      <c r="AV485" s="238"/>
      <c r="AW485" s="238"/>
      <c r="AX485" s="238"/>
      <c r="AY485" s="238"/>
      <c r="AZ485" s="238"/>
      <c r="BA485" s="238"/>
      <c r="BB485" s="238"/>
      <c r="BC485" s="238"/>
      <c r="BD485" s="238"/>
      <c r="BE485" s="239">
        <f t="shared" ref="BE485" si="451">G485/6</f>
        <v>102250</v>
      </c>
      <c r="BF485" s="240"/>
      <c r="BG485" s="238"/>
      <c r="BH485" s="238"/>
      <c r="BI485" s="238"/>
      <c r="BJ485" s="238"/>
      <c r="BK485" s="238"/>
      <c r="BL485" s="238"/>
      <c r="BM485" s="238"/>
      <c r="BN485" s="238"/>
      <c r="BO485" s="238"/>
      <c r="BP485" s="238"/>
      <c r="BQ485" s="239">
        <f t="shared" ref="BQ485" si="452">G485/6</f>
        <v>102250</v>
      </c>
      <c r="BR485" s="240"/>
      <c r="BS485" s="238"/>
      <c r="BT485" s="238"/>
      <c r="BU485" s="238"/>
      <c r="BV485" s="238"/>
      <c r="BW485" s="238"/>
      <c r="BX485" s="238"/>
      <c r="BY485" s="238"/>
      <c r="BZ485" s="238"/>
      <c r="CA485" s="238"/>
      <c r="CB485" s="238"/>
      <c r="CC485" s="239">
        <f t="shared" ref="CC485" si="453">G485-SUM(H485:CB485)</f>
        <v>102250</v>
      </c>
      <c r="CD485" s="41" t="s">
        <v>54</v>
      </c>
    </row>
    <row r="486" spans="2:82" ht="15" customHeight="1">
      <c r="B486" s="25" t="s">
        <v>895</v>
      </c>
      <c r="C486" s="28" t="str">
        <f>"Handling costs and profit in respect of payment associated with subitem D10.05(a) ("&amp; TEXT(F486,"###%") &amp; ")"</f>
        <v>Handling costs and profit in respect of payment associated with subitem D10.05(a) (%)</v>
      </c>
      <c r="D486" s="132" t="s">
        <v>353</v>
      </c>
      <c r="E486" s="268">
        <f>+F485</f>
        <v>613500</v>
      </c>
      <c r="F486" s="356"/>
      <c r="G486" s="76">
        <f t="shared" ref="G486:G488" si="454">+E486*F486</f>
        <v>0</v>
      </c>
      <c r="H486" s="241"/>
      <c r="I486" s="242"/>
      <c r="J486" s="237"/>
      <c r="K486" s="238"/>
      <c r="L486" s="238"/>
      <c r="M486" s="238"/>
      <c r="N486" s="238"/>
      <c r="O486" s="238"/>
      <c r="P486" s="238"/>
      <c r="Q486" s="238"/>
      <c r="R486" s="238"/>
      <c r="S486" s="238"/>
      <c r="T486" s="238"/>
      <c r="U486" s="239">
        <f>G486/6</f>
        <v>0</v>
      </c>
      <c r="V486" s="237"/>
      <c r="W486" s="238"/>
      <c r="X486" s="238"/>
      <c r="Y486" s="238"/>
      <c r="Z486" s="238"/>
      <c r="AA486" s="238"/>
      <c r="AB486" s="238"/>
      <c r="AC486" s="238"/>
      <c r="AD486" s="238"/>
      <c r="AE486" s="238"/>
      <c r="AF486" s="238"/>
      <c r="AG486" s="239">
        <f>G486/6</f>
        <v>0</v>
      </c>
      <c r="AH486" s="240"/>
      <c r="AI486" s="238"/>
      <c r="AJ486" s="238"/>
      <c r="AK486" s="238"/>
      <c r="AL486" s="238"/>
      <c r="AM486" s="238"/>
      <c r="AN486" s="238"/>
      <c r="AO486" s="238"/>
      <c r="AP486" s="238"/>
      <c r="AQ486" s="238"/>
      <c r="AR486" s="238"/>
      <c r="AS486" s="239">
        <f>G486/6</f>
        <v>0</v>
      </c>
      <c r="AT486" s="240"/>
      <c r="AU486" s="238"/>
      <c r="AV486" s="238"/>
      <c r="AW486" s="238"/>
      <c r="AX486" s="238"/>
      <c r="AY486" s="238"/>
      <c r="AZ486" s="238"/>
      <c r="BA486" s="238"/>
      <c r="BB486" s="238"/>
      <c r="BC486" s="238"/>
      <c r="BD486" s="238"/>
      <c r="BE486" s="239">
        <f>G486/6</f>
        <v>0</v>
      </c>
      <c r="BF486" s="240"/>
      <c r="BG486" s="238"/>
      <c r="BH486" s="238"/>
      <c r="BI486" s="238"/>
      <c r="BJ486" s="238"/>
      <c r="BK486" s="238"/>
      <c r="BL486" s="238"/>
      <c r="BM486" s="238"/>
      <c r="BN486" s="238"/>
      <c r="BO486" s="238"/>
      <c r="BP486" s="238"/>
      <c r="BQ486" s="239">
        <f>G486/6</f>
        <v>0</v>
      </c>
      <c r="BR486" s="240"/>
      <c r="BS486" s="238"/>
      <c r="BT486" s="238"/>
      <c r="BU486" s="238"/>
      <c r="BV486" s="238"/>
      <c r="BW486" s="238"/>
      <c r="BX486" s="238"/>
      <c r="BY486" s="238"/>
      <c r="BZ486" s="238"/>
      <c r="CA486" s="238"/>
      <c r="CB486" s="238"/>
      <c r="CC486" s="239">
        <f>G486-SUM(H486:CB486)</f>
        <v>0</v>
      </c>
      <c r="CD486" s="41" t="s">
        <v>54</v>
      </c>
    </row>
    <row r="487" spans="2:82" ht="15" customHeight="1">
      <c r="B487" s="25" t="s">
        <v>897</v>
      </c>
      <c r="C487" s="28" t="s">
        <v>898</v>
      </c>
      <c r="D487" s="132" t="s">
        <v>92</v>
      </c>
      <c r="E487" s="268">
        <v>1</v>
      </c>
      <c r="F487" s="223"/>
      <c r="G487" s="76">
        <f t="shared" si="454"/>
        <v>0</v>
      </c>
      <c r="H487" s="237"/>
      <c r="I487" s="239"/>
      <c r="J487" s="237"/>
      <c r="K487" s="238"/>
      <c r="L487" s="238"/>
      <c r="M487" s="238"/>
      <c r="N487" s="238"/>
      <c r="O487" s="238"/>
      <c r="P487" s="238"/>
      <c r="Q487" s="238"/>
      <c r="R487" s="238"/>
      <c r="S487" s="238"/>
      <c r="T487" s="238"/>
      <c r="U487" s="239">
        <f>G487/6</f>
        <v>0</v>
      </c>
      <c r="V487" s="237"/>
      <c r="W487" s="238"/>
      <c r="X487" s="238"/>
      <c r="Y487" s="238"/>
      <c r="Z487" s="238"/>
      <c r="AA487" s="238"/>
      <c r="AB487" s="238"/>
      <c r="AC487" s="238"/>
      <c r="AD487" s="238"/>
      <c r="AE487" s="238"/>
      <c r="AF487" s="238"/>
      <c r="AG487" s="239">
        <f>G487/6</f>
        <v>0</v>
      </c>
      <c r="AH487" s="240"/>
      <c r="AI487" s="238"/>
      <c r="AJ487" s="238"/>
      <c r="AK487" s="238"/>
      <c r="AL487" s="238"/>
      <c r="AM487" s="238"/>
      <c r="AN487" s="238"/>
      <c r="AO487" s="238"/>
      <c r="AP487" s="238"/>
      <c r="AQ487" s="238"/>
      <c r="AR487" s="238"/>
      <c r="AS487" s="239">
        <f>G487/6</f>
        <v>0</v>
      </c>
      <c r="AT487" s="240"/>
      <c r="AU487" s="238"/>
      <c r="AV487" s="238"/>
      <c r="AW487" s="238"/>
      <c r="AX487" s="238"/>
      <c r="AY487" s="238"/>
      <c r="AZ487" s="238"/>
      <c r="BA487" s="238"/>
      <c r="BB487" s="238"/>
      <c r="BC487" s="238"/>
      <c r="BD487" s="238"/>
      <c r="BE487" s="239">
        <f>G487/6</f>
        <v>0</v>
      </c>
      <c r="BF487" s="240"/>
      <c r="BG487" s="238"/>
      <c r="BH487" s="238"/>
      <c r="BI487" s="238"/>
      <c r="BJ487" s="238"/>
      <c r="BK487" s="238"/>
      <c r="BL487" s="238"/>
      <c r="BM487" s="238"/>
      <c r="BN487" s="238"/>
      <c r="BO487" s="238"/>
      <c r="BP487" s="238"/>
      <c r="BQ487" s="239">
        <f>G487/6</f>
        <v>0</v>
      </c>
      <c r="BR487" s="240"/>
      <c r="BS487" s="238"/>
      <c r="BT487" s="238"/>
      <c r="BU487" s="238"/>
      <c r="BV487" s="238"/>
      <c r="BW487" s="238"/>
      <c r="BX487" s="238"/>
      <c r="BY487" s="238"/>
      <c r="BZ487" s="238"/>
      <c r="CA487" s="238"/>
      <c r="CB487" s="238"/>
      <c r="CC487" s="239">
        <f>G487-SUM(H487:CB487)</f>
        <v>0</v>
      </c>
      <c r="CD487" s="41" t="s">
        <v>54</v>
      </c>
    </row>
    <row r="488" spans="2:82" ht="15" customHeight="1">
      <c r="B488" s="25" t="s">
        <v>899</v>
      </c>
      <c r="C488" s="28" t="s">
        <v>900</v>
      </c>
      <c r="D488" s="132" t="s">
        <v>92</v>
      </c>
      <c r="E488" s="268">
        <v>1</v>
      </c>
      <c r="F488" s="223"/>
      <c r="G488" s="76">
        <f t="shared" si="454"/>
        <v>0</v>
      </c>
      <c r="H488" s="237"/>
      <c r="I488" s="239"/>
      <c r="J488" s="237"/>
      <c r="K488" s="238"/>
      <c r="L488" s="238"/>
      <c r="M488" s="238"/>
      <c r="N488" s="238"/>
      <c r="O488" s="238"/>
      <c r="P488" s="238"/>
      <c r="Q488" s="238"/>
      <c r="R488" s="238"/>
      <c r="S488" s="238"/>
      <c r="T488" s="238"/>
      <c r="U488" s="239">
        <f>G488/6</f>
        <v>0</v>
      </c>
      <c r="V488" s="237"/>
      <c r="W488" s="238"/>
      <c r="X488" s="238"/>
      <c r="Y488" s="238"/>
      <c r="Z488" s="238"/>
      <c r="AA488" s="238"/>
      <c r="AB488" s="238"/>
      <c r="AC488" s="238"/>
      <c r="AD488" s="238"/>
      <c r="AE488" s="238"/>
      <c r="AF488" s="238"/>
      <c r="AG488" s="239">
        <f>G488/6</f>
        <v>0</v>
      </c>
      <c r="AH488" s="240"/>
      <c r="AI488" s="238"/>
      <c r="AJ488" s="238"/>
      <c r="AK488" s="238"/>
      <c r="AL488" s="238"/>
      <c r="AM488" s="238"/>
      <c r="AN488" s="238"/>
      <c r="AO488" s="238"/>
      <c r="AP488" s="238"/>
      <c r="AQ488" s="238"/>
      <c r="AR488" s="238"/>
      <c r="AS488" s="239">
        <f>G488/6</f>
        <v>0</v>
      </c>
      <c r="AT488" s="240"/>
      <c r="AU488" s="238"/>
      <c r="AV488" s="238"/>
      <c r="AW488" s="238"/>
      <c r="AX488" s="238"/>
      <c r="AY488" s="238"/>
      <c r="AZ488" s="238"/>
      <c r="BA488" s="238"/>
      <c r="BB488" s="238"/>
      <c r="BC488" s="238"/>
      <c r="BD488" s="238"/>
      <c r="BE488" s="239">
        <f>G488/6</f>
        <v>0</v>
      </c>
      <c r="BF488" s="240"/>
      <c r="BG488" s="238"/>
      <c r="BH488" s="238"/>
      <c r="BI488" s="238"/>
      <c r="BJ488" s="238"/>
      <c r="BK488" s="238"/>
      <c r="BL488" s="238"/>
      <c r="BM488" s="238"/>
      <c r="BN488" s="238"/>
      <c r="BO488" s="238"/>
      <c r="BP488" s="238"/>
      <c r="BQ488" s="239">
        <f>G488/6</f>
        <v>0</v>
      </c>
      <c r="BR488" s="240"/>
      <c r="BS488" s="238"/>
      <c r="BT488" s="238"/>
      <c r="BU488" s="238"/>
      <c r="BV488" s="238"/>
      <c r="BW488" s="238"/>
      <c r="BX488" s="238"/>
      <c r="BY488" s="238"/>
      <c r="BZ488" s="238"/>
      <c r="CA488" s="238"/>
      <c r="CB488" s="238"/>
      <c r="CC488" s="239">
        <f>G488-SUM(H488:CB488)</f>
        <v>0</v>
      </c>
      <c r="CD488" s="41" t="s">
        <v>54</v>
      </c>
    </row>
    <row r="489" spans="2:82" ht="15" customHeight="1">
      <c r="B489" s="25" t="s">
        <v>901</v>
      </c>
      <c r="C489" s="28" t="s">
        <v>902</v>
      </c>
      <c r="D489" s="29"/>
      <c r="E489" s="337"/>
      <c r="F489" s="231"/>
      <c r="G489" s="76"/>
      <c r="H489" s="237"/>
      <c r="I489" s="239"/>
      <c r="J489" s="237"/>
      <c r="K489" s="238"/>
      <c r="L489" s="238"/>
      <c r="M489" s="238"/>
      <c r="N489" s="238"/>
      <c r="O489" s="238"/>
      <c r="P489" s="238"/>
      <c r="Q489" s="238"/>
      <c r="R489" s="238"/>
      <c r="S489" s="238"/>
      <c r="T489" s="238"/>
      <c r="U489" s="239"/>
      <c r="V489" s="237"/>
      <c r="W489" s="238"/>
      <c r="X489" s="238"/>
      <c r="Y489" s="238"/>
      <c r="Z489" s="238"/>
      <c r="AA489" s="238"/>
      <c r="AB489" s="238"/>
      <c r="AC489" s="238"/>
      <c r="AD489" s="238"/>
      <c r="AE489" s="238"/>
      <c r="AF489" s="238"/>
      <c r="AG489" s="239"/>
      <c r="AH489" s="240"/>
      <c r="AI489" s="238"/>
      <c r="AJ489" s="238"/>
      <c r="AK489" s="238"/>
      <c r="AL489" s="238"/>
      <c r="AM489" s="238"/>
      <c r="AN489" s="238"/>
      <c r="AO489" s="238"/>
      <c r="AP489" s="238"/>
      <c r="AQ489" s="238"/>
      <c r="AR489" s="238"/>
      <c r="AS489" s="239"/>
      <c r="AT489" s="240"/>
      <c r="AU489" s="238"/>
      <c r="AV489" s="238"/>
      <c r="AW489" s="238"/>
      <c r="AX489" s="238"/>
      <c r="AY489" s="238"/>
      <c r="AZ489" s="238"/>
      <c r="BA489" s="238"/>
      <c r="BB489" s="238"/>
      <c r="BC489" s="238"/>
      <c r="BD489" s="238"/>
      <c r="BE489" s="239"/>
      <c r="BF489" s="240"/>
      <c r="BG489" s="238"/>
      <c r="BH489" s="238"/>
      <c r="BI489" s="238"/>
      <c r="BJ489" s="238"/>
      <c r="BK489" s="238"/>
      <c r="BL489" s="238"/>
      <c r="BM489" s="238"/>
      <c r="BN489" s="238"/>
      <c r="BO489" s="238"/>
      <c r="BP489" s="238"/>
      <c r="BQ489" s="239"/>
      <c r="BR489" s="240"/>
      <c r="BS489" s="238"/>
      <c r="BT489" s="238"/>
      <c r="BU489" s="238"/>
      <c r="BV489" s="238"/>
      <c r="BW489" s="238"/>
      <c r="BX489" s="238"/>
      <c r="BY489" s="238"/>
      <c r="BZ489" s="238"/>
      <c r="CA489" s="238"/>
      <c r="CB489" s="238"/>
      <c r="CC489" s="239"/>
      <c r="CD489" s="41" t="s">
        <v>54</v>
      </c>
    </row>
    <row r="490" spans="2:82" ht="15" customHeight="1">
      <c r="B490" s="25" t="s">
        <v>903</v>
      </c>
      <c r="C490" s="28" t="s">
        <v>904</v>
      </c>
      <c r="D490" s="132"/>
      <c r="E490" s="337"/>
      <c r="F490" s="231"/>
      <c r="G490" s="76"/>
      <c r="H490" s="237"/>
      <c r="I490" s="239"/>
      <c r="J490" s="237"/>
      <c r="K490" s="238"/>
      <c r="L490" s="238"/>
      <c r="M490" s="238"/>
      <c r="N490" s="238"/>
      <c r="O490" s="238"/>
      <c r="P490" s="238"/>
      <c r="Q490" s="238"/>
      <c r="R490" s="238"/>
      <c r="S490" s="238"/>
      <c r="T490" s="238"/>
      <c r="U490" s="239"/>
      <c r="V490" s="237"/>
      <c r="W490" s="238"/>
      <c r="X490" s="238"/>
      <c r="Y490" s="238"/>
      <c r="Z490" s="238"/>
      <c r="AA490" s="238"/>
      <c r="AB490" s="238"/>
      <c r="AC490" s="238"/>
      <c r="AD490" s="238"/>
      <c r="AE490" s="238"/>
      <c r="AF490" s="238"/>
      <c r="AG490" s="239"/>
      <c r="AH490" s="240"/>
      <c r="AI490" s="238"/>
      <c r="AJ490" s="238"/>
      <c r="AK490" s="238"/>
      <c r="AL490" s="238"/>
      <c r="AM490" s="238"/>
      <c r="AN490" s="238"/>
      <c r="AO490" s="238"/>
      <c r="AP490" s="238"/>
      <c r="AQ490" s="238"/>
      <c r="AR490" s="238"/>
      <c r="AS490" s="239"/>
      <c r="AT490" s="240"/>
      <c r="AU490" s="238"/>
      <c r="AV490" s="238"/>
      <c r="AW490" s="238"/>
      <c r="AX490" s="238"/>
      <c r="AY490" s="238"/>
      <c r="AZ490" s="238"/>
      <c r="BA490" s="238"/>
      <c r="BB490" s="238"/>
      <c r="BC490" s="238"/>
      <c r="BD490" s="238"/>
      <c r="BE490" s="239"/>
      <c r="BF490" s="240"/>
      <c r="BG490" s="238"/>
      <c r="BH490" s="238"/>
      <c r="BI490" s="238"/>
      <c r="BJ490" s="238"/>
      <c r="BK490" s="238"/>
      <c r="BL490" s="238"/>
      <c r="BM490" s="238"/>
      <c r="BN490" s="238"/>
      <c r="BO490" s="238"/>
      <c r="BP490" s="238"/>
      <c r="BQ490" s="239"/>
      <c r="BR490" s="240"/>
      <c r="BS490" s="238"/>
      <c r="BT490" s="238"/>
      <c r="BU490" s="238"/>
      <c r="BV490" s="238"/>
      <c r="BW490" s="238"/>
      <c r="BX490" s="238"/>
      <c r="BY490" s="238"/>
      <c r="BZ490" s="238"/>
      <c r="CA490" s="238"/>
      <c r="CB490" s="238"/>
      <c r="CC490" s="239"/>
      <c r="CD490" s="41" t="s">
        <v>54</v>
      </c>
    </row>
    <row r="491" spans="2:82" ht="15" customHeight="1">
      <c r="B491" s="180" t="s">
        <v>905</v>
      </c>
      <c r="C491" s="181" t="s">
        <v>906</v>
      </c>
      <c r="D491" s="182" t="s">
        <v>351</v>
      </c>
      <c r="E491" s="329">
        <v>0</v>
      </c>
      <c r="F491" s="236"/>
      <c r="G491" s="178">
        <f>+E491*F491</f>
        <v>0</v>
      </c>
      <c r="H491" s="232"/>
      <c r="I491" s="233"/>
      <c r="J491" s="232"/>
      <c r="K491" s="234"/>
      <c r="L491" s="234"/>
      <c r="M491" s="234"/>
      <c r="N491" s="234"/>
      <c r="O491" s="234"/>
      <c r="P491" s="234"/>
      <c r="Q491" s="234"/>
      <c r="R491" s="234"/>
      <c r="S491" s="234"/>
      <c r="T491" s="234"/>
      <c r="U491" s="233"/>
      <c r="V491" s="232"/>
      <c r="W491" s="234"/>
      <c r="X491" s="234"/>
      <c r="Y491" s="234"/>
      <c r="Z491" s="234"/>
      <c r="AA491" s="234"/>
      <c r="AB491" s="234"/>
      <c r="AC491" s="234"/>
      <c r="AD491" s="234"/>
      <c r="AE491" s="234"/>
      <c r="AF491" s="234"/>
      <c r="AG491" s="233"/>
      <c r="AH491" s="235"/>
      <c r="AI491" s="234"/>
      <c r="AJ491" s="234"/>
      <c r="AK491" s="234"/>
      <c r="AL491" s="234"/>
      <c r="AM491" s="234"/>
      <c r="AN491" s="234"/>
      <c r="AO491" s="234"/>
      <c r="AP491" s="234"/>
      <c r="AQ491" s="234"/>
      <c r="AR491" s="234"/>
      <c r="AS491" s="233"/>
      <c r="AT491" s="235"/>
      <c r="AU491" s="234"/>
      <c r="AV491" s="234"/>
      <c r="AW491" s="234"/>
      <c r="AX491" s="234"/>
      <c r="AY491" s="234"/>
      <c r="AZ491" s="234"/>
      <c r="BA491" s="234"/>
      <c r="BB491" s="234"/>
      <c r="BC491" s="234"/>
      <c r="BD491" s="234"/>
      <c r="BE491" s="233"/>
      <c r="BF491" s="235"/>
      <c r="BG491" s="234"/>
      <c r="BH491" s="234"/>
      <c r="BI491" s="234"/>
      <c r="BJ491" s="234"/>
      <c r="BK491" s="234"/>
      <c r="BL491" s="234"/>
      <c r="BM491" s="234"/>
      <c r="BN491" s="234"/>
      <c r="BO491" s="234"/>
      <c r="BP491" s="234"/>
      <c r="BQ491" s="233"/>
      <c r="BR491" s="235"/>
      <c r="BS491" s="234"/>
      <c r="BT491" s="234"/>
      <c r="BU491" s="234"/>
      <c r="BV491" s="234"/>
      <c r="BW491" s="234"/>
      <c r="BX491" s="234"/>
      <c r="BY491" s="234"/>
      <c r="BZ491" s="234"/>
      <c r="CA491" s="234"/>
      <c r="CB491" s="234"/>
      <c r="CC491" s="239">
        <f>G491-SUM(H491:CB491)</f>
        <v>0</v>
      </c>
      <c r="CD491" s="41" t="s">
        <v>54</v>
      </c>
    </row>
    <row r="492" spans="2:82" ht="15" customHeight="1">
      <c r="B492" s="25" t="s">
        <v>907</v>
      </c>
      <c r="C492" s="28" t="s">
        <v>908</v>
      </c>
      <c r="D492" s="29" t="s">
        <v>351</v>
      </c>
      <c r="E492" s="266">
        <v>1</v>
      </c>
      <c r="F492" s="352">
        <v>200000</v>
      </c>
      <c r="G492" s="76">
        <f>+E492*F492</f>
        <v>200000</v>
      </c>
      <c r="H492" s="241"/>
      <c r="I492" s="242"/>
      <c r="J492" s="237"/>
      <c r="K492" s="238"/>
      <c r="L492" s="238"/>
      <c r="M492" s="238"/>
      <c r="N492" s="238"/>
      <c r="O492" s="238"/>
      <c r="P492" s="238"/>
      <c r="Q492" s="238"/>
      <c r="R492" s="238"/>
      <c r="S492" s="238"/>
      <c r="T492" s="238"/>
      <c r="U492" s="239">
        <f t="shared" ref="U492:U494" si="455">G492/6</f>
        <v>33333.33</v>
      </c>
      <c r="V492" s="237"/>
      <c r="W492" s="238"/>
      <c r="X492" s="238"/>
      <c r="Y492" s="238"/>
      <c r="Z492" s="238"/>
      <c r="AA492" s="238"/>
      <c r="AB492" s="238"/>
      <c r="AC492" s="238"/>
      <c r="AD492" s="238"/>
      <c r="AE492" s="238"/>
      <c r="AF492" s="238"/>
      <c r="AG492" s="239">
        <f t="shared" ref="AG492:AG494" si="456">G492/6</f>
        <v>33333.33</v>
      </c>
      <c r="AH492" s="240"/>
      <c r="AI492" s="238"/>
      <c r="AJ492" s="238"/>
      <c r="AK492" s="238"/>
      <c r="AL492" s="238"/>
      <c r="AM492" s="238"/>
      <c r="AN492" s="238"/>
      <c r="AO492" s="238"/>
      <c r="AP492" s="238"/>
      <c r="AQ492" s="238"/>
      <c r="AR492" s="238"/>
      <c r="AS492" s="239">
        <f t="shared" ref="AS492:AS494" si="457">G492/6</f>
        <v>33333.33</v>
      </c>
      <c r="AT492" s="240"/>
      <c r="AU492" s="238"/>
      <c r="AV492" s="238"/>
      <c r="AW492" s="238"/>
      <c r="AX492" s="238"/>
      <c r="AY492" s="238"/>
      <c r="AZ492" s="238"/>
      <c r="BA492" s="238"/>
      <c r="BB492" s="238"/>
      <c r="BC492" s="238"/>
      <c r="BD492" s="238"/>
      <c r="BE492" s="239">
        <f t="shared" ref="BE492:BE494" si="458">G492/6</f>
        <v>33333.33</v>
      </c>
      <c r="BF492" s="240"/>
      <c r="BG492" s="238"/>
      <c r="BH492" s="238"/>
      <c r="BI492" s="238"/>
      <c r="BJ492" s="238"/>
      <c r="BK492" s="238"/>
      <c r="BL492" s="238"/>
      <c r="BM492" s="238"/>
      <c r="BN492" s="238"/>
      <c r="BO492" s="238"/>
      <c r="BP492" s="238"/>
      <c r="BQ492" s="239">
        <f t="shared" ref="BQ492:BQ494" si="459">G492/6</f>
        <v>33333.33</v>
      </c>
      <c r="BR492" s="240"/>
      <c r="BS492" s="238"/>
      <c r="BT492" s="238"/>
      <c r="BU492" s="238"/>
      <c r="BV492" s="238"/>
      <c r="BW492" s="238"/>
      <c r="BX492" s="238"/>
      <c r="BY492" s="238"/>
      <c r="BZ492" s="238"/>
      <c r="CA492" s="238"/>
      <c r="CB492" s="238"/>
      <c r="CC492" s="239">
        <f t="shared" ref="CC492:CC494" si="460">G492-SUM(H492:CB492)</f>
        <v>33333.35</v>
      </c>
      <c r="CD492" s="41" t="s">
        <v>54</v>
      </c>
    </row>
    <row r="493" spans="2:82" ht="15" customHeight="1">
      <c r="B493" s="25" t="s">
        <v>909</v>
      </c>
      <c r="C493" s="28" t="s">
        <v>910</v>
      </c>
      <c r="D493" s="29" t="s">
        <v>351</v>
      </c>
      <c r="E493" s="266">
        <v>1</v>
      </c>
      <c r="F493" s="352">
        <v>200000</v>
      </c>
      <c r="G493" s="76">
        <f>+E493*F493</f>
        <v>200000</v>
      </c>
      <c r="H493" s="241"/>
      <c r="I493" s="242"/>
      <c r="J493" s="237"/>
      <c r="K493" s="238"/>
      <c r="L493" s="238"/>
      <c r="M493" s="238"/>
      <c r="N493" s="238"/>
      <c r="O493" s="238"/>
      <c r="P493" s="238"/>
      <c r="Q493" s="238"/>
      <c r="R493" s="238"/>
      <c r="S493" s="238"/>
      <c r="T493" s="238"/>
      <c r="U493" s="239">
        <f t="shared" si="455"/>
        <v>33333.33</v>
      </c>
      <c r="V493" s="237"/>
      <c r="W493" s="238"/>
      <c r="X493" s="238"/>
      <c r="Y493" s="238"/>
      <c r="Z493" s="238"/>
      <c r="AA493" s="238"/>
      <c r="AB493" s="238"/>
      <c r="AC493" s="238"/>
      <c r="AD493" s="238"/>
      <c r="AE493" s="238"/>
      <c r="AF493" s="238"/>
      <c r="AG493" s="239">
        <f t="shared" si="456"/>
        <v>33333.33</v>
      </c>
      <c r="AH493" s="240"/>
      <c r="AI493" s="238"/>
      <c r="AJ493" s="238"/>
      <c r="AK493" s="238"/>
      <c r="AL493" s="238"/>
      <c r="AM493" s="238"/>
      <c r="AN493" s="238"/>
      <c r="AO493" s="238"/>
      <c r="AP493" s="238"/>
      <c r="AQ493" s="238"/>
      <c r="AR493" s="238"/>
      <c r="AS493" s="239">
        <f t="shared" si="457"/>
        <v>33333.33</v>
      </c>
      <c r="AT493" s="240"/>
      <c r="AU493" s="238"/>
      <c r="AV493" s="238"/>
      <c r="AW493" s="238"/>
      <c r="AX493" s="238"/>
      <c r="AY493" s="238"/>
      <c r="AZ493" s="238"/>
      <c r="BA493" s="238"/>
      <c r="BB493" s="238"/>
      <c r="BC493" s="238"/>
      <c r="BD493" s="238"/>
      <c r="BE493" s="239">
        <f t="shared" si="458"/>
        <v>33333.33</v>
      </c>
      <c r="BF493" s="240"/>
      <c r="BG493" s="238"/>
      <c r="BH493" s="238"/>
      <c r="BI493" s="238"/>
      <c r="BJ493" s="238"/>
      <c r="BK493" s="238"/>
      <c r="BL493" s="238"/>
      <c r="BM493" s="238"/>
      <c r="BN493" s="238"/>
      <c r="BO493" s="238"/>
      <c r="BP493" s="238"/>
      <c r="BQ493" s="239">
        <f t="shared" si="459"/>
        <v>33333.33</v>
      </c>
      <c r="BR493" s="240"/>
      <c r="BS493" s="238"/>
      <c r="BT493" s="238"/>
      <c r="BU493" s="238"/>
      <c r="BV493" s="238"/>
      <c r="BW493" s="238"/>
      <c r="BX493" s="238"/>
      <c r="BY493" s="238"/>
      <c r="BZ493" s="238"/>
      <c r="CA493" s="238"/>
      <c r="CB493" s="238"/>
      <c r="CC493" s="239">
        <f t="shared" si="460"/>
        <v>33333.35</v>
      </c>
      <c r="CD493" s="41" t="s">
        <v>54</v>
      </c>
    </row>
    <row r="494" spans="2:82" ht="15" customHeight="1">
      <c r="B494" s="25" t="s">
        <v>911</v>
      </c>
      <c r="C494" s="28" t="s">
        <v>912</v>
      </c>
      <c r="D494" s="29" t="s">
        <v>351</v>
      </c>
      <c r="E494" s="266">
        <v>1</v>
      </c>
      <c r="F494" s="352">
        <v>200000</v>
      </c>
      <c r="G494" s="76">
        <f>+E494*F494</f>
        <v>200000</v>
      </c>
      <c r="H494" s="241"/>
      <c r="I494" s="242"/>
      <c r="J494" s="237"/>
      <c r="K494" s="238"/>
      <c r="L494" s="238"/>
      <c r="M494" s="238"/>
      <c r="N494" s="238"/>
      <c r="O494" s="238"/>
      <c r="P494" s="238"/>
      <c r="Q494" s="238"/>
      <c r="R494" s="238"/>
      <c r="S494" s="238"/>
      <c r="T494" s="238"/>
      <c r="U494" s="239">
        <f t="shared" si="455"/>
        <v>33333.33</v>
      </c>
      <c r="V494" s="237"/>
      <c r="W494" s="238"/>
      <c r="X494" s="238"/>
      <c r="Y494" s="238"/>
      <c r="Z494" s="238"/>
      <c r="AA494" s="238"/>
      <c r="AB494" s="238"/>
      <c r="AC494" s="238"/>
      <c r="AD494" s="238"/>
      <c r="AE494" s="238"/>
      <c r="AF494" s="238"/>
      <c r="AG494" s="239">
        <f t="shared" si="456"/>
        <v>33333.33</v>
      </c>
      <c r="AH494" s="240"/>
      <c r="AI494" s="238"/>
      <c r="AJ494" s="238"/>
      <c r="AK494" s="238"/>
      <c r="AL494" s="238"/>
      <c r="AM494" s="238"/>
      <c r="AN494" s="238"/>
      <c r="AO494" s="238"/>
      <c r="AP494" s="238"/>
      <c r="AQ494" s="238"/>
      <c r="AR494" s="238"/>
      <c r="AS494" s="239">
        <f t="shared" si="457"/>
        <v>33333.33</v>
      </c>
      <c r="AT494" s="240"/>
      <c r="AU494" s="238"/>
      <c r="AV494" s="238"/>
      <c r="AW494" s="238"/>
      <c r="AX494" s="238"/>
      <c r="AY494" s="238"/>
      <c r="AZ494" s="238"/>
      <c r="BA494" s="238"/>
      <c r="BB494" s="238"/>
      <c r="BC494" s="238"/>
      <c r="BD494" s="238"/>
      <c r="BE494" s="239">
        <f t="shared" si="458"/>
        <v>33333.33</v>
      </c>
      <c r="BF494" s="240"/>
      <c r="BG494" s="238"/>
      <c r="BH494" s="238"/>
      <c r="BI494" s="238"/>
      <c r="BJ494" s="238"/>
      <c r="BK494" s="238"/>
      <c r="BL494" s="238"/>
      <c r="BM494" s="238"/>
      <c r="BN494" s="238"/>
      <c r="BO494" s="238"/>
      <c r="BP494" s="238"/>
      <c r="BQ494" s="239">
        <f t="shared" si="459"/>
        <v>33333.33</v>
      </c>
      <c r="BR494" s="240"/>
      <c r="BS494" s="238"/>
      <c r="BT494" s="238"/>
      <c r="BU494" s="238"/>
      <c r="BV494" s="238"/>
      <c r="BW494" s="238"/>
      <c r="BX494" s="238"/>
      <c r="BY494" s="238"/>
      <c r="BZ494" s="238"/>
      <c r="CA494" s="238"/>
      <c r="CB494" s="238"/>
      <c r="CC494" s="239">
        <f t="shared" si="460"/>
        <v>33333.35</v>
      </c>
      <c r="CD494" s="41"/>
    </row>
    <row r="495" spans="2:82" ht="15" customHeight="1">
      <c r="B495" s="26" t="s">
        <v>954</v>
      </c>
      <c r="C495" s="27" t="str">
        <f>"Handling cost and profit in respect of subitems D10.06(a)(i), (ii), and (iii) ("&amp; TEXT(F495,"###%") &amp; ")"</f>
        <v>Handling cost and profit in respect of subitems D10.06(a)(i), (ii), and (iii) (%)</v>
      </c>
      <c r="D495" s="267" t="s">
        <v>353</v>
      </c>
      <c r="E495" s="337">
        <f>+F493+F492+F491</f>
        <v>400000</v>
      </c>
      <c r="F495" s="356"/>
      <c r="G495" s="76">
        <f t="shared" ref="G495" si="461">+E495*F495</f>
        <v>0</v>
      </c>
      <c r="H495" s="241"/>
      <c r="I495" s="242"/>
      <c r="J495" s="237"/>
      <c r="K495" s="238"/>
      <c r="L495" s="238"/>
      <c r="M495" s="238"/>
      <c r="N495" s="238"/>
      <c r="O495" s="238"/>
      <c r="P495" s="238"/>
      <c r="Q495" s="238"/>
      <c r="R495" s="238"/>
      <c r="S495" s="238"/>
      <c r="T495" s="238"/>
      <c r="U495" s="239">
        <f>G495/6</f>
        <v>0</v>
      </c>
      <c r="V495" s="237"/>
      <c r="W495" s="238"/>
      <c r="X495" s="238"/>
      <c r="Y495" s="238"/>
      <c r="Z495" s="238"/>
      <c r="AA495" s="238"/>
      <c r="AB495" s="238"/>
      <c r="AC495" s="238"/>
      <c r="AD495" s="238"/>
      <c r="AE495" s="238"/>
      <c r="AF495" s="238"/>
      <c r="AG495" s="239">
        <f>G495/6</f>
        <v>0</v>
      </c>
      <c r="AH495" s="240"/>
      <c r="AI495" s="238"/>
      <c r="AJ495" s="238"/>
      <c r="AK495" s="238"/>
      <c r="AL495" s="238"/>
      <c r="AM495" s="238"/>
      <c r="AN495" s="238"/>
      <c r="AO495" s="238"/>
      <c r="AP495" s="238"/>
      <c r="AQ495" s="238"/>
      <c r="AR495" s="238"/>
      <c r="AS495" s="239">
        <f>G495/6</f>
        <v>0</v>
      </c>
      <c r="AT495" s="240"/>
      <c r="AU495" s="238"/>
      <c r="AV495" s="238"/>
      <c r="AW495" s="238"/>
      <c r="AX495" s="238"/>
      <c r="AY495" s="238"/>
      <c r="AZ495" s="238"/>
      <c r="BA495" s="238"/>
      <c r="BB495" s="238"/>
      <c r="BC495" s="238"/>
      <c r="BD495" s="238"/>
      <c r="BE495" s="239">
        <f>G495/6</f>
        <v>0</v>
      </c>
      <c r="BF495" s="240"/>
      <c r="BG495" s="238"/>
      <c r="BH495" s="238"/>
      <c r="BI495" s="238"/>
      <c r="BJ495" s="238"/>
      <c r="BK495" s="238"/>
      <c r="BL495" s="238"/>
      <c r="BM495" s="238"/>
      <c r="BN495" s="238"/>
      <c r="BO495" s="238"/>
      <c r="BP495" s="238"/>
      <c r="BQ495" s="239">
        <f>G495/6</f>
        <v>0</v>
      </c>
      <c r="BR495" s="240"/>
      <c r="BS495" s="238"/>
      <c r="BT495" s="238"/>
      <c r="BU495" s="238"/>
      <c r="BV495" s="238"/>
      <c r="BW495" s="238"/>
      <c r="BX495" s="238"/>
      <c r="BY495" s="238"/>
      <c r="BZ495" s="238"/>
      <c r="CA495" s="238"/>
      <c r="CB495" s="238"/>
      <c r="CC495" s="239">
        <f>G495-SUM(H495:CB495)</f>
        <v>0</v>
      </c>
      <c r="CD495" s="41" t="s">
        <v>54</v>
      </c>
    </row>
    <row r="496" spans="2:82" ht="15" customHeight="1">
      <c r="B496" s="25" t="s">
        <v>914</v>
      </c>
      <c r="C496" s="28" t="s">
        <v>915</v>
      </c>
      <c r="D496" s="29"/>
      <c r="E496" s="266"/>
      <c r="F496" s="231"/>
      <c r="G496" s="76"/>
      <c r="H496" s="237"/>
      <c r="I496" s="239"/>
      <c r="J496" s="237"/>
      <c r="K496" s="238"/>
      <c r="L496" s="238"/>
      <c r="M496" s="238"/>
      <c r="N496" s="238"/>
      <c r="O496" s="238"/>
      <c r="P496" s="238"/>
      <c r="Q496" s="238"/>
      <c r="R496" s="238"/>
      <c r="S496" s="238"/>
      <c r="T496" s="238"/>
      <c r="U496" s="239"/>
      <c r="V496" s="237"/>
      <c r="W496" s="238"/>
      <c r="X496" s="238"/>
      <c r="Y496" s="238"/>
      <c r="Z496" s="238"/>
      <c r="AA496" s="238"/>
      <c r="AB496" s="238"/>
      <c r="AC496" s="238"/>
      <c r="AD496" s="238"/>
      <c r="AE496" s="238"/>
      <c r="AF496" s="238"/>
      <c r="AG496" s="239"/>
      <c r="AH496" s="240"/>
      <c r="AI496" s="238"/>
      <c r="AJ496" s="238"/>
      <c r="AK496" s="238"/>
      <c r="AL496" s="238"/>
      <c r="AM496" s="238"/>
      <c r="AN496" s="238"/>
      <c r="AO496" s="238"/>
      <c r="AP496" s="238"/>
      <c r="AQ496" s="238"/>
      <c r="AR496" s="238"/>
      <c r="AS496" s="239"/>
      <c r="AT496" s="240"/>
      <c r="AU496" s="238"/>
      <c r="AV496" s="238"/>
      <c r="AW496" s="238"/>
      <c r="AX496" s="238"/>
      <c r="AY496" s="238"/>
      <c r="AZ496" s="238"/>
      <c r="BA496" s="238"/>
      <c r="BB496" s="238"/>
      <c r="BC496" s="238"/>
      <c r="BD496" s="238"/>
      <c r="BE496" s="239"/>
      <c r="BF496" s="240"/>
      <c r="BG496" s="238"/>
      <c r="BH496" s="238"/>
      <c r="BI496" s="238"/>
      <c r="BJ496" s="238"/>
      <c r="BK496" s="238"/>
      <c r="BL496" s="238"/>
      <c r="BM496" s="238"/>
      <c r="BN496" s="238"/>
      <c r="BO496" s="238"/>
      <c r="BP496" s="238"/>
      <c r="BQ496" s="239"/>
      <c r="BR496" s="240"/>
      <c r="BS496" s="238"/>
      <c r="BT496" s="238"/>
      <c r="BU496" s="238"/>
      <c r="BV496" s="238"/>
      <c r="BW496" s="238"/>
      <c r="BX496" s="238"/>
      <c r="BY496" s="238"/>
      <c r="BZ496" s="238"/>
      <c r="CA496" s="238"/>
      <c r="CB496" s="238"/>
      <c r="CC496" s="239"/>
      <c r="CD496" s="41" t="s">
        <v>54</v>
      </c>
    </row>
    <row r="497" spans="2:82" ht="15" customHeight="1">
      <c r="B497" s="180" t="s">
        <v>916</v>
      </c>
      <c r="C497" s="181" t="s">
        <v>917</v>
      </c>
      <c r="D497" s="182" t="s">
        <v>861</v>
      </c>
      <c r="E497" s="329">
        <v>0</v>
      </c>
      <c r="F497" s="231"/>
      <c r="G497" s="178">
        <f>+E497*F497</f>
        <v>0</v>
      </c>
      <c r="H497" s="241"/>
      <c r="I497" s="242"/>
      <c r="J497" s="237"/>
      <c r="K497" s="238"/>
      <c r="L497" s="238"/>
      <c r="M497" s="238"/>
      <c r="N497" s="238"/>
      <c r="O497" s="238"/>
      <c r="P497" s="238"/>
      <c r="Q497" s="238"/>
      <c r="R497" s="238"/>
      <c r="S497" s="238"/>
      <c r="T497" s="238"/>
      <c r="U497" s="239">
        <f t="shared" ref="U497" si="462">G497/6</f>
        <v>0</v>
      </c>
      <c r="V497" s="237"/>
      <c r="W497" s="238"/>
      <c r="X497" s="238"/>
      <c r="Y497" s="238"/>
      <c r="Z497" s="238"/>
      <c r="AA497" s="238"/>
      <c r="AB497" s="238"/>
      <c r="AC497" s="238"/>
      <c r="AD497" s="238"/>
      <c r="AE497" s="238"/>
      <c r="AF497" s="238"/>
      <c r="AG497" s="239">
        <f t="shared" ref="AG497" si="463">G497/6</f>
        <v>0</v>
      </c>
      <c r="AH497" s="240"/>
      <c r="AI497" s="238"/>
      <c r="AJ497" s="238"/>
      <c r="AK497" s="238"/>
      <c r="AL497" s="238"/>
      <c r="AM497" s="238"/>
      <c r="AN497" s="238"/>
      <c r="AO497" s="238"/>
      <c r="AP497" s="238"/>
      <c r="AQ497" s="238"/>
      <c r="AR497" s="238"/>
      <c r="AS497" s="239">
        <f t="shared" ref="AS497" si="464">G497/6</f>
        <v>0</v>
      </c>
      <c r="AT497" s="240"/>
      <c r="AU497" s="238"/>
      <c r="AV497" s="238"/>
      <c r="AW497" s="238"/>
      <c r="AX497" s="238"/>
      <c r="AY497" s="238"/>
      <c r="AZ497" s="238"/>
      <c r="BA497" s="238"/>
      <c r="BB497" s="238"/>
      <c r="BC497" s="238"/>
      <c r="BD497" s="238"/>
      <c r="BE497" s="239">
        <f t="shared" ref="BE497" si="465">G497/6</f>
        <v>0</v>
      </c>
      <c r="BF497" s="240"/>
      <c r="BG497" s="238"/>
      <c r="BH497" s="238"/>
      <c r="BI497" s="238"/>
      <c r="BJ497" s="238"/>
      <c r="BK497" s="238"/>
      <c r="BL497" s="238"/>
      <c r="BM497" s="238"/>
      <c r="BN497" s="238"/>
      <c r="BO497" s="238"/>
      <c r="BP497" s="238"/>
      <c r="BQ497" s="239">
        <f t="shared" ref="BQ497" si="466">G497/6</f>
        <v>0</v>
      </c>
      <c r="BR497" s="240"/>
      <c r="BS497" s="238"/>
      <c r="BT497" s="238"/>
      <c r="BU497" s="238"/>
      <c r="BV497" s="238"/>
      <c r="BW497" s="238"/>
      <c r="BX497" s="238"/>
      <c r="BY497" s="238"/>
      <c r="BZ497" s="238"/>
      <c r="CA497" s="238"/>
      <c r="CB497" s="238"/>
      <c r="CC497" s="239">
        <f t="shared" ref="CC497" si="467">G497-SUM(H497:CB497)</f>
        <v>0</v>
      </c>
      <c r="CD497" s="41" t="s">
        <v>54</v>
      </c>
    </row>
    <row r="498" spans="2:82" ht="15" customHeight="1">
      <c r="B498" s="180" t="s">
        <v>918</v>
      </c>
      <c r="C498" s="181" t="s">
        <v>919</v>
      </c>
      <c r="D498" s="182" t="s">
        <v>888</v>
      </c>
      <c r="E498" s="329">
        <v>0</v>
      </c>
      <c r="F498" s="231"/>
      <c r="G498" s="178">
        <f>+SUM(H498:CC498)</f>
        <v>0</v>
      </c>
      <c r="H498" s="237"/>
      <c r="I498" s="239"/>
      <c r="J498" s="237"/>
      <c r="K498" s="238"/>
      <c r="L498" s="238"/>
      <c r="M498" s="238"/>
      <c r="N498" s="238"/>
      <c r="O498" s="238"/>
      <c r="P498" s="238"/>
      <c r="Q498" s="238"/>
      <c r="R498" s="238"/>
      <c r="S498" s="238"/>
      <c r="T498" s="238"/>
      <c r="U498" s="239"/>
      <c r="V498" s="237"/>
      <c r="W498" s="238"/>
      <c r="X498" s="238"/>
      <c r="Y498" s="238"/>
      <c r="Z498" s="238"/>
      <c r="AA498" s="238"/>
      <c r="AB498" s="238"/>
      <c r="AC498" s="238"/>
      <c r="AD498" s="238"/>
      <c r="AE498" s="238"/>
      <c r="AF498" s="238"/>
      <c r="AG498" s="239"/>
      <c r="AH498" s="240"/>
      <c r="AI498" s="238"/>
      <c r="AJ498" s="238"/>
      <c r="AK498" s="238"/>
      <c r="AL498" s="238"/>
      <c r="AM498" s="238"/>
      <c r="AN498" s="238"/>
      <c r="AO498" s="238"/>
      <c r="AP498" s="238"/>
      <c r="AQ498" s="238"/>
      <c r="AR498" s="238"/>
      <c r="AS498" s="239"/>
      <c r="AT498" s="240"/>
      <c r="AU498" s="238"/>
      <c r="AV498" s="238"/>
      <c r="AW498" s="238"/>
      <c r="AX498" s="238"/>
      <c r="AY498" s="238"/>
      <c r="AZ498" s="238"/>
      <c r="BA498" s="238"/>
      <c r="BB498" s="238"/>
      <c r="BC498" s="238"/>
      <c r="BD498" s="238"/>
      <c r="BE498" s="239"/>
      <c r="BF498" s="240"/>
      <c r="BG498" s="238"/>
      <c r="BH498" s="238"/>
      <c r="BI498" s="238"/>
      <c r="BJ498" s="238"/>
      <c r="BK498" s="238"/>
      <c r="BL498" s="238"/>
      <c r="BM498" s="238"/>
      <c r="BN498" s="238"/>
      <c r="BO498" s="238"/>
      <c r="BP498" s="238"/>
      <c r="BQ498" s="239"/>
      <c r="BR498" s="240"/>
      <c r="BS498" s="238"/>
      <c r="BT498" s="238"/>
      <c r="BU498" s="238"/>
      <c r="BV498" s="238"/>
      <c r="BW498" s="238"/>
      <c r="BX498" s="238"/>
      <c r="BY498" s="238"/>
      <c r="BZ498" s="238"/>
      <c r="CA498" s="238"/>
      <c r="CB498" s="238"/>
      <c r="CC498" s="239"/>
      <c r="CD498" s="41" t="s">
        <v>54</v>
      </c>
    </row>
    <row r="499" spans="2:82" ht="15" customHeight="1">
      <c r="B499" s="25" t="s">
        <v>920</v>
      </c>
      <c r="C499" s="28" t="s">
        <v>921</v>
      </c>
      <c r="D499" s="29" t="s">
        <v>861</v>
      </c>
      <c r="E499" s="266">
        <v>1</v>
      </c>
      <c r="F499" s="231">
        <v>100000</v>
      </c>
      <c r="G499" s="76">
        <f>+E499*F499</f>
        <v>100000</v>
      </c>
      <c r="H499" s="241"/>
      <c r="I499" s="242"/>
      <c r="J499" s="237"/>
      <c r="K499" s="238"/>
      <c r="L499" s="238"/>
      <c r="M499" s="238"/>
      <c r="N499" s="238"/>
      <c r="O499" s="238"/>
      <c r="P499" s="238"/>
      <c r="Q499" s="238"/>
      <c r="R499" s="238"/>
      <c r="S499" s="238"/>
      <c r="T499" s="238"/>
      <c r="U499" s="239">
        <f t="shared" ref="U499" si="468">G499/6</f>
        <v>16666.669999999998</v>
      </c>
      <c r="V499" s="237"/>
      <c r="W499" s="238"/>
      <c r="X499" s="238"/>
      <c r="Y499" s="238"/>
      <c r="Z499" s="238"/>
      <c r="AA499" s="238"/>
      <c r="AB499" s="238"/>
      <c r="AC499" s="238"/>
      <c r="AD499" s="238"/>
      <c r="AE499" s="238"/>
      <c r="AF499" s="238"/>
      <c r="AG499" s="239">
        <f t="shared" ref="AG499" si="469">G499/6</f>
        <v>16666.669999999998</v>
      </c>
      <c r="AH499" s="240"/>
      <c r="AI499" s="238"/>
      <c r="AJ499" s="238"/>
      <c r="AK499" s="238"/>
      <c r="AL499" s="238"/>
      <c r="AM499" s="238"/>
      <c r="AN499" s="238"/>
      <c r="AO499" s="238"/>
      <c r="AP499" s="238"/>
      <c r="AQ499" s="238"/>
      <c r="AR499" s="238"/>
      <c r="AS499" s="239">
        <f t="shared" ref="AS499" si="470">G499/6</f>
        <v>16666.669999999998</v>
      </c>
      <c r="AT499" s="240"/>
      <c r="AU499" s="238"/>
      <c r="AV499" s="238"/>
      <c r="AW499" s="238"/>
      <c r="AX499" s="238"/>
      <c r="AY499" s="238"/>
      <c r="AZ499" s="238"/>
      <c r="BA499" s="238"/>
      <c r="BB499" s="238"/>
      <c r="BC499" s="238"/>
      <c r="BD499" s="238"/>
      <c r="BE499" s="239">
        <f t="shared" ref="BE499" si="471">G499/6</f>
        <v>16666.669999999998</v>
      </c>
      <c r="BF499" s="240"/>
      <c r="BG499" s="238"/>
      <c r="BH499" s="238"/>
      <c r="BI499" s="238"/>
      <c r="BJ499" s="238"/>
      <c r="BK499" s="238"/>
      <c r="BL499" s="238"/>
      <c r="BM499" s="238"/>
      <c r="BN499" s="238"/>
      <c r="BO499" s="238"/>
      <c r="BP499" s="238"/>
      <c r="BQ499" s="239">
        <f t="shared" ref="BQ499" si="472">G499/6</f>
        <v>16666.669999999998</v>
      </c>
      <c r="BR499" s="240"/>
      <c r="BS499" s="238"/>
      <c r="BT499" s="238"/>
      <c r="BU499" s="238"/>
      <c r="BV499" s="238"/>
      <c r="BW499" s="238"/>
      <c r="BX499" s="238"/>
      <c r="BY499" s="238"/>
      <c r="BZ499" s="238"/>
      <c r="CA499" s="238"/>
      <c r="CB499" s="238"/>
      <c r="CC499" s="239">
        <f t="shared" ref="CC499" si="473">G499-SUM(H499:CB499)</f>
        <v>16666.650000000001</v>
      </c>
      <c r="CD499" s="41" t="s">
        <v>54</v>
      </c>
    </row>
    <row r="500" spans="2:82" ht="15" customHeight="1">
      <c r="B500" s="25" t="s">
        <v>922</v>
      </c>
      <c r="C500" s="28" t="s">
        <v>923</v>
      </c>
      <c r="D500" s="29" t="s">
        <v>92</v>
      </c>
      <c r="E500" s="266">
        <v>1</v>
      </c>
      <c r="F500" s="223"/>
      <c r="G500" s="76">
        <f t="shared" ref="G500" si="474">+E500*F500</f>
        <v>0</v>
      </c>
      <c r="H500" s="237"/>
      <c r="I500" s="239"/>
      <c r="J500" s="237"/>
      <c r="K500" s="238"/>
      <c r="L500" s="238"/>
      <c r="M500" s="238"/>
      <c r="N500" s="238"/>
      <c r="O500" s="238"/>
      <c r="P500" s="238"/>
      <c r="Q500" s="238"/>
      <c r="R500" s="238"/>
      <c r="S500" s="238"/>
      <c r="T500" s="238"/>
      <c r="U500" s="239">
        <f>G500/6</f>
        <v>0</v>
      </c>
      <c r="V500" s="237"/>
      <c r="W500" s="238"/>
      <c r="X500" s="238"/>
      <c r="Y500" s="238"/>
      <c r="Z500" s="238"/>
      <c r="AA500" s="238"/>
      <c r="AB500" s="238"/>
      <c r="AC500" s="238"/>
      <c r="AD500" s="238"/>
      <c r="AE500" s="238"/>
      <c r="AF500" s="238"/>
      <c r="AG500" s="239">
        <f>G500/6</f>
        <v>0</v>
      </c>
      <c r="AH500" s="240"/>
      <c r="AI500" s="238"/>
      <c r="AJ500" s="238"/>
      <c r="AK500" s="238"/>
      <c r="AL500" s="238"/>
      <c r="AM500" s="238"/>
      <c r="AN500" s="238"/>
      <c r="AO500" s="238"/>
      <c r="AP500" s="238"/>
      <c r="AQ500" s="238"/>
      <c r="AR500" s="238"/>
      <c r="AS500" s="239">
        <f>G500/6</f>
        <v>0</v>
      </c>
      <c r="AT500" s="240"/>
      <c r="AU500" s="238"/>
      <c r="AV500" s="238"/>
      <c r="AW500" s="238"/>
      <c r="AX500" s="238"/>
      <c r="AY500" s="238"/>
      <c r="AZ500" s="238"/>
      <c r="BA500" s="238"/>
      <c r="BB500" s="238"/>
      <c r="BC500" s="238"/>
      <c r="BD500" s="238"/>
      <c r="BE500" s="239">
        <f>G500/6</f>
        <v>0</v>
      </c>
      <c r="BF500" s="240"/>
      <c r="BG500" s="238"/>
      <c r="BH500" s="238"/>
      <c r="BI500" s="238"/>
      <c r="BJ500" s="238"/>
      <c r="BK500" s="238"/>
      <c r="BL500" s="238"/>
      <c r="BM500" s="238"/>
      <c r="BN500" s="238"/>
      <c r="BO500" s="238"/>
      <c r="BP500" s="238"/>
      <c r="BQ500" s="239">
        <f>G500/6</f>
        <v>0</v>
      </c>
      <c r="BR500" s="240"/>
      <c r="BS500" s="238"/>
      <c r="BT500" s="238"/>
      <c r="BU500" s="238"/>
      <c r="BV500" s="238"/>
      <c r="BW500" s="238"/>
      <c r="BX500" s="238"/>
      <c r="BY500" s="238"/>
      <c r="BZ500" s="238"/>
      <c r="CA500" s="238"/>
      <c r="CB500" s="238"/>
      <c r="CC500" s="239">
        <f>G500-SUM(H500:CB500)</f>
        <v>0</v>
      </c>
      <c r="CD500" s="41" t="s">
        <v>54</v>
      </c>
    </row>
    <row r="501" spans="2:82" ht="28" customHeight="1">
      <c r="B501" s="25" t="s">
        <v>924</v>
      </c>
      <c r="C501" s="280" t="str">
        <f>"Nominated Subcontract Contract Participation Works and Services (including Provisional Sums and allowances in the Nominated Subcontract for Schedule D series ("&amp; TEXT(F501,"##,###,###") &amp;")"</f>
        <v>Nominated Subcontract Contract Participation Works and Services (including Provisional Sums and allowances in the Nominated Subcontract for Schedule D series (2200000,,)</v>
      </c>
      <c r="D501" s="29" t="s">
        <v>351</v>
      </c>
      <c r="E501" s="266">
        <v>1</v>
      </c>
      <c r="F501" s="231">
        <v>2200000</v>
      </c>
      <c r="G501" s="76">
        <f>+E501*F501</f>
        <v>2200000</v>
      </c>
      <c r="H501" s="241"/>
      <c r="I501" s="242"/>
      <c r="J501" s="237"/>
      <c r="K501" s="238"/>
      <c r="L501" s="238"/>
      <c r="M501" s="238"/>
      <c r="N501" s="238"/>
      <c r="O501" s="238"/>
      <c r="P501" s="238"/>
      <c r="Q501" s="238"/>
      <c r="R501" s="238"/>
      <c r="S501" s="238"/>
      <c r="T501" s="238"/>
      <c r="U501" s="239">
        <f t="shared" ref="U501" si="475">G501/6</f>
        <v>366666.67</v>
      </c>
      <c r="V501" s="237"/>
      <c r="W501" s="238"/>
      <c r="X501" s="238"/>
      <c r="Y501" s="238"/>
      <c r="Z501" s="238"/>
      <c r="AA501" s="238"/>
      <c r="AB501" s="238"/>
      <c r="AC501" s="238"/>
      <c r="AD501" s="238"/>
      <c r="AE501" s="238"/>
      <c r="AF501" s="238"/>
      <c r="AG501" s="239">
        <f t="shared" ref="AG501" si="476">G501/6</f>
        <v>366666.67</v>
      </c>
      <c r="AH501" s="240"/>
      <c r="AI501" s="238"/>
      <c r="AJ501" s="238"/>
      <c r="AK501" s="238"/>
      <c r="AL501" s="238"/>
      <c r="AM501" s="238"/>
      <c r="AN501" s="238"/>
      <c r="AO501" s="238"/>
      <c r="AP501" s="238"/>
      <c r="AQ501" s="238"/>
      <c r="AR501" s="238"/>
      <c r="AS501" s="239">
        <f t="shared" ref="AS501" si="477">G501/6</f>
        <v>366666.67</v>
      </c>
      <c r="AT501" s="240"/>
      <c r="AU501" s="238"/>
      <c r="AV501" s="238"/>
      <c r="AW501" s="238"/>
      <c r="AX501" s="238"/>
      <c r="AY501" s="238"/>
      <c r="AZ501" s="238"/>
      <c r="BA501" s="238"/>
      <c r="BB501" s="238"/>
      <c r="BC501" s="238"/>
      <c r="BD501" s="238"/>
      <c r="BE501" s="239">
        <f t="shared" ref="BE501" si="478">G501/6</f>
        <v>366666.67</v>
      </c>
      <c r="BF501" s="240"/>
      <c r="BG501" s="238"/>
      <c r="BH501" s="238"/>
      <c r="BI501" s="238"/>
      <c r="BJ501" s="238"/>
      <c r="BK501" s="238"/>
      <c r="BL501" s="238"/>
      <c r="BM501" s="238"/>
      <c r="BN501" s="238"/>
      <c r="BO501" s="238"/>
      <c r="BP501" s="238"/>
      <c r="BQ501" s="239">
        <f t="shared" ref="BQ501" si="479">G501/6</f>
        <v>366666.67</v>
      </c>
      <c r="BR501" s="240"/>
      <c r="BS501" s="238"/>
      <c r="BT501" s="238"/>
      <c r="BU501" s="238"/>
      <c r="BV501" s="238"/>
      <c r="BW501" s="238"/>
      <c r="BX501" s="238"/>
      <c r="BY501" s="238"/>
      <c r="BZ501" s="238"/>
      <c r="CA501" s="238"/>
      <c r="CB501" s="238"/>
      <c r="CC501" s="239">
        <f t="shared" ref="CC501" si="480">G501-SUM(H501:CB501)</f>
        <v>366666.65</v>
      </c>
      <c r="CD501" s="41" t="s">
        <v>54</v>
      </c>
    </row>
    <row r="502" spans="2:82" ht="29" customHeight="1">
      <c r="B502" s="26" t="s">
        <v>925</v>
      </c>
      <c r="C502" s="279" t="str">
        <f>"Nominated Subcontract Contract Participation Works and Services - Overhead charges and Profit in respect of B-6014-a ("&amp; TEXT(F466,"###%") &amp; ")"</f>
        <v>Nominated Subcontract Contract Participation Works and Services - Overhead charges and Profit in respect of B-6014-a (%)</v>
      </c>
      <c r="D502" s="267" t="s">
        <v>353</v>
      </c>
      <c r="E502" s="337">
        <f>F501</f>
        <v>2200000</v>
      </c>
      <c r="F502" s="356"/>
      <c r="G502" s="76">
        <f t="shared" ref="G502" si="481">+E502*F502</f>
        <v>0</v>
      </c>
      <c r="H502" s="241"/>
      <c r="I502" s="242"/>
      <c r="J502" s="237"/>
      <c r="K502" s="238"/>
      <c r="L502" s="238"/>
      <c r="M502" s="238"/>
      <c r="N502" s="238"/>
      <c r="O502" s="238"/>
      <c r="P502" s="238"/>
      <c r="Q502" s="238"/>
      <c r="R502" s="238"/>
      <c r="S502" s="238"/>
      <c r="T502" s="238"/>
      <c r="U502" s="239">
        <f>G502/6</f>
        <v>0</v>
      </c>
      <c r="V502" s="237"/>
      <c r="W502" s="238"/>
      <c r="X502" s="238"/>
      <c r="Y502" s="238"/>
      <c r="Z502" s="238"/>
      <c r="AA502" s="238"/>
      <c r="AB502" s="238"/>
      <c r="AC502" s="238"/>
      <c r="AD502" s="238"/>
      <c r="AE502" s="238"/>
      <c r="AF502" s="238"/>
      <c r="AG502" s="239">
        <f>G502/6</f>
        <v>0</v>
      </c>
      <c r="AH502" s="240"/>
      <c r="AI502" s="238"/>
      <c r="AJ502" s="238"/>
      <c r="AK502" s="238"/>
      <c r="AL502" s="238"/>
      <c r="AM502" s="238"/>
      <c r="AN502" s="238"/>
      <c r="AO502" s="238"/>
      <c r="AP502" s="238"/>
      <c r="AQ502" s="238"/>
      <c r="AR502" s="238"/>
      <c r="AS502" s="239">
        <f>G502/6</f>
        <v>0</v>
      </c>
      <c r="AT502" s="240"/>
      <c r="AU502" s="238"/>
      <c r="AV502" s="238"/>
      <c r="AW502" s="238"/>
      <c r="AX502" s="238"/>
      <c r="AY502" s="238"/>
      <c r="AZ502" s="238"/>
      <c r="BA502" s="238"/>
      <c r="BB502" s="238"/>
      <c r="BC502" s="238"/>
      <c r="BD502" s="238"/>
      <c r="BE502" s="239">
        <f>G502/6</f>
        <v>0</v>
      </c>
      <c r="BF502" s="240"/>
      <c r="BG502" s="238"/>
      <c r="BH502" s="238"/>
      <c r="BI502" s="238"/>
      <c r="BJ502" s="238"/>
      <c r="BK502" s="238"/>
      <c r="BL502" s="238"/>
      <c r="BM502" s="238"/>
      <c r="BN502" s="238"/>
      <c r="BO502" s="238"/>
      <c r="BP502" s="238"/>
      <c r="BQ502" s="239">
        <f>G502/6</f>
        <v>0</v>
      </c>
      <c r="BR502" s="240"/>
      <c r="BS502" s="238"/>
      <c r="BT502" s="238"/>
      <c r="BU502" s="238"/>
      <c r="BV502" s="238"/>
      <c r="BW502" s="238"/>
      <c r="BX502" s="238"/>
      <c r="BY502" s="238"/>
      <c r="BZ502" s="238"/>
      <c r="CA502" s="238"/>
      <c r="CB502" s="238"/>
      <c r="CC502" s="239">
        <f>G502-SUM(H502:CB502)</f>
        <v>0</v>
      </c>
      <c r="CD502" s="41" t="s">
        <v>54</v>
      </c>
    </row>
    <row r="503" spans="2:82" ht="15" customHeight="1">
      <c r="B503" s="166"/>
      <c r="C503" s="167"/>
      <c r="D503" s="168"/>
      <c r="E503" s="332"/>
      <c r="F503" s="355"/>
      <c r="G503" s="176"/>
      <c r="H503" s="169"/>
      <c r="I503" s="170"/>
      <c r="J503" s="169"/>
      <c r="K503" s="111"/>
      <c r="L503" s="111"/>
      <c r="M503" s="111"/>
      <c r="N503" s="111"/>
      <c r="O503" s="111"/>
      <c r="P503" s="111"/>
      <c r="Q503" s="111"/>
      <c r="R503" s="111"/>
      <c r="S503" s="111"/>
      <c r="T503" s="111"/>
      <c r="U503" s="170"/>
      <c r="V503" s="171"/>
      <c r="W503" s="111"/>
      <c r="X503" s="111"/>
      <c r="Y503" s="111"/>
      <c r="Z503" s="111"/>
      <c r="AA503" s="111"/>
      <c r="AB503" s="111"/>
      <c r="AC503" s="111"/>
      <c r="AD503" s="111"/>
      <c r="AE503" s="111"/>
      <c r="AF503" s="111"/>
      <c r="AG503" s="170"/>
      <c r="AH503" s="171"/>
      <c r="AI503" s="111"/>
      <c r="AJ503" s="111"/>
      <c r="AK503" s="111"/>
      <c r="AL503" s="111"/>
      <c r="AM503" s="111"/>
      <c r="AN503" s="111"/>
      <c r="AO503" s="111"/>
      <c r="AP503" s="111"/>
      <c r="AQ503" s="111"/>
      <c r="AR503" s="111"/>
      <c r="AS503" s="170"/>
      <c r="AT503" s="171"/>
      <c r="AU503" s="111"/>
      <c r="AV503" s="111"/>
      <c r="AW503" s="111"/>
      <c r="AX503" s="111"/>
      <c r="AY503" s="111"/>
      <c r="AZ503" s="111"/>
      <c r="BA503" s="111"/>
      <c r="BB503" s="111"/>
      <c r="BC503" s="111"/>
      <c r="BD503" s="111"/>
      <c r="BE503" s="170"/>
      <c r="BF503" s="171"/>
      <c r="BG503" s="111"/>
      <c r="BH503" s="111"/>
      <c r="BI503" s="111"/>
      <c r="BJ503" s="111"/>
      <c r="BK503" s="111"/>
      <c r="BL503" s="111"/>
      <c r="BM503" s="111"/>
      <c r="BN503" s="111"/>
      <c r="BO503" s="111"/>
      <c r="BP503" s="111"/>
      <c r="BQ503" s="170"/>
      <c r="BR503" s="171"/>
      <c r="BS503" s="111"/>
      <c r="BT503" s="111"/>
      <c r="BU503" s="111"/>
      <c r="BV503" s="111"/>
      <c r="BW503" s="111"/>
      <c r="BX503" s="111"/>
      <c r="BY503" s="111"/>
      <c r="BZ503" s="111"/>
      <c r="CA503" s="111"/>
      <c r="CB503" s="111"/>
      <c r="CC503" s="170"/>
      <c r="CD503" s="41"/>
    </row>
    <row r="504" spans="2:82" ht="12.75" customHeight="1">
      <c r="CD504" s="41"/>
    </row>
    <row r="505" spans="2:82" ht="12.75" customHeight="1">
      <c r="CD505" s="41"/>
    </row>
    <row r="506" spans="2:82" ht="12.75" customHeight="1">
      <c r="CD506" s="41"/>
    </row>
    <row r="507" spans="2:82" ht="12.75" customHeight="1">
      <c r="CD507" s="41"/>
    </row>
    <row r="508" spans="2:82" ht="12.75" customHeight="1">
      <c r="CD508" s="41"/>
    </row>
  </sheetData>
  <sheetProtection algorithmName="SHA-512" hashValue="ah5hnDZZMgTJDF1GRP/fZVekyvKUYn9tLjkVeCqLBOr/WGh9aSUzj+sk1Mt3Pj9EIPdaT3gYYECgHmBYKIlRsw==" saltValue="ftEavtV0wKbYhCc5MKjM8g==" spinCount="100000" sheet="1" objects="1" scenarios="1" selectLockedCells="1"/>
  <autoFilter ref="C2:F503" xr:uid="{DCE2A039-8E5A-274E-97BB-69DC307F77A3}"/>
  <dataConsolidate link="1"/>
  <mergeCells count="28">
    <mergeCell ref="B2:B3"/>
    <mergeCell ref="C2:C3"/>
    <mergeCell ref="D2:D3"/>
    <mergeCell ref="E2:E3"/>
    <mergeCell ref="F2:F3"/>
    <mergeCell ref="C12:F12"/>
    <mergeCell ref="H2:I2"/>
    <mergeCell ref="J2:U2"/>
    <mergeCell ref="V2:AG2"/>
    <mergeCell ref="AH2:AS2"/>
    <mergeCell ref="G2:G3"/>
    <mergeCell ref="BR2:CC2"/>
    <mergeCell ref="C6:F6"/>
    <mergeCell ref="C7:F7"/>
    <mergeCell ref="C8:F8"/>
    <mergeCell ref="C11:F11"/>
    <mergeCell ref="AT2:BE2"/>
    <mergeCell ref="BF2:BQ2"/>
    <mergeCell ref="C23:F23"/>
    <mergeCell ref="C24:F24"/>
    <mergeCell ref="C25:F25"/>
    <mergeCell ref="C26:F26"/>
    <mergeCell ref="C13:F13"/>
    <mergeCell ref="C14:F14"/>
    <mergeCell ref="C15:F15"/>
    <mergeCell ref="C20:F20"/>
    <mergeCell ref="C21:F21"/>
    <mergeCell ref="C22:F22"/>
  </mergeCells>
  <conditionalFormatting sqref="G2:G26 H156:BQ160 H173:BQ370 BR297:CC301 G300:G301 H328:I399">
    <cfRule type="expression" dxfId="324" priority="343">
      <formula>G$20&gt;0.4</formula>
    </cfRule>
  </conditionalFormatting>
  <conditionalFormatting sqref="G31:G35">
    <cfRule type="expression" dxfId="323" priority="114">
      <formula>G$20&gt;0.4</formula>
    </cfRule>
  </conditionalFormatting>
  <conditionalFormatting sqref="G151:G167">
    <cfRule type="expression" dxfId="322" priority="132">
      <formula>G$20&gt;0.4</formula>
    </cfRule>
  </conditionalFormatting>
  <conditionalFormatting sqref="G215:G228">
    <cfRule type="expression" dxfId="321" priority="579">
      <formula>G$20&gt;0.4</formula>
    </cfRule>
  </conditionalFormatting>
  <conditionalFormatting sqref="G280:G285">
    <cfRule type="expression" dxfId="320" priority="115">
      <formula>G$20&gt;0.4</formula>
    </cfRule>
  </conditionalFormatting>
  <conditionalFormatting sqref="G298">
    <cfRule type="expression" dxfId="319" priority="128">
      <formula>G$20&gt;0.4</formula>
    </cfRule>
  </conditionalFormatting>
  <conditionalFormatting sqref="G303:G309">
    <cfRule type="expression" dxfId="318" priority="126">
      <formula>G$20&gt;0.4</formula>
    </cfRule>
  </conditionalFormatting>
  <conditionalFormatting sqref="G350:G370">
    <cfRule type="expression" dxfId="317" priority="117">
      <formula>G$20&gt;0.4</formula>
    </cfRule>
  </conditionalFormatting>
  <conditionalFormatting sqref="G473:G474 G479:G494">
    <cfRule type="expression" dxfId="316" priority="27">
      <formula>G$20&gt;0.4</formula>
    </cfRule>
  </conditionalFormatting>
  <conditionalFormatting sqref="G297:BQ297 G299:BQ299">
    <cfRule type="expression" dxfId="315" priority="697">
      <formula>G$20&gt;0.4</formula>
    </cfRule>
  </conditionalFormatting>
  <conditionalFormatting sqref="G27:CC29">
    <cfRule type="expression" dxfId="314" priority="374">
      <formula>G$20&gt;0.4</formula>
    </cfRule>
  </conditionalFormatting>
  <conditionalFormatting sqref="G36:CC150 H151:CC155">
    <cfRule type="expression" dxfId="313" priority="7">
      <formula>G$20&gt;0.4</formula>
    </cfRule>
  </conditionalFormatting>
  <conditionalFormatting sqref="G229:CC279">
    <cfRule type="expression" dxfId="312" priority="96">
      <formula>G$20&gt;0.4</formula>
    </cfRule>
  </conditionalFormatting>
  <conditionalFormatting sqref="G286:CC296">
    <cfRule type="expression" dxfId="311" priority="95">
      <formula>G$20&gt;0.4</formula>
    </cfRule>
  </conditionalFormatting>
  <conditionalFormatting sqref="G310:CC349">
    <cfRule type="expression" dxfId="310" priority="122">
      <formula>G$20&gt;0.4</formula>
    </cfRule>
  </conditionalFormatting>
  <conditionalFormatting sqref="G371:CC466">
    <cfRule type="expression" dxfId="309" priority="89">
      <formula>G$20&gt;0.4</formula>
    </cfRule>
  </conditionalFormatting>
  <conditionalFormatting sqref="G469:CC472">
    <cfRule type="expression" dxfId="308" priority="381">
      <formula>G$20&gt;0.4</formula>
    </cfRule>
  </conditionalFormatting>
  <conditionalFormatting sqref="G475:CC478">
    <cfRule type="expression" dxfId="307" priority="1">
      <formula>G$20&gt;0.4</formula>
    </cfRule>
  </conditionalFormatting>
  <conditionalFormatting sqref="G495:CC502">
    <cfRule type="expression" dxfId="306" priority="49">
      <formula>G$20&gt;0.4</formula>
    </cfRule>
  </conditionalFormatting>
  <conditionalFormatting sqref="H2 G302:CC302 G503">
    <cfRule type="expression" dxfId="305" priority="779">
      <formula>G$20&gt;0.4</formula>
    </cfRule>
  </conditionalFormatting>
  <conditionalFormatting sqref="H161:I167">
    <cfRule type="expression" dxfId="304" priority="141">
      <formula>H$20&gt;0.4</formula>
    </cfRule>
  </conditionalFormatting>
  <conditionalFormatting sqref="H401:I491">
    <cfRule type="expression" dxfId="303" priority="2">
      <formula>H$20&gt;0.4</formula>
    </cfRule>
  </conditionalFormatting>
  <conditionalFormatting sqref="H3:CC26">
    <cfRule type="expression" dxfId="302" priority="375">
      <formula>H$20&gt;0.4</formula>
    </cfRule>
  </conditionalFormatting>
  <conditionalFormatting sqref="H30:CC35">
    <cfRule type="expression" dxfId="301" priority="86">
      <formula>H$20&gt;0.4</formula>
    </cfRule>
  </conditionalFormatting>
  <conditionalFormatting sqref="H217:CC228">
    <cfRule type="expression" dxfId="300" priority="106">
      <formula>H$20&gt;0.4</formula>
    </cfRule>
  </conditionalFormatting>
  <conditionalFormatting sqref="H280:CC282">
    <cfRule type="expression" dxfId="299" priority="560">
      <formula>H$20&gt;0.4</formula>
    </cfRule>
  </conditionalFormatting>
  <conditionalFormatting sqref="H492:CC494">
    <cfRule type="expression" dxfId="298" priority="53">
      <formula>H$20&gt;0.4</formula>
    </cfRule>
  </conditionalFormatting>
  <conditionalFormatting sqref="J2 V2 AH2">
    <cfRule type="expression" dxfId="297" priority="780">
      <formula>K$20&gt;0.4</formula>
    </cfRule>
  </conditionalFormatting>
  <conditionalFormatting sqref="J165:BQ167">
    <cfRule type="expression" dxfId="296" priority="77">
      <formula>J$20&gt;0.4</formula>
    </cfRule>
  </conditionalFormatting>
  <conditionalFormatting sqref="J487:BQ491">
    <cfRule type="expression" dxfId="295" priority="33">
      <formula>J$20&gt;0.4</formula>
    </cfRule>
  </conditionalFormatting>
  <conditionalFormatting sqref="J156:CC167 G168:CC214">
    <cfRule type="expression" dxfId="294" priority="6">
      <formula>G$20&gt;0.4</formula>
    </cfRule>
  </conditionalFormatting>
  <conditionalFormatting sqref="J473:CC474">
    <cfRule type="expression" dxfId="293" priority="24">
      <formula>J$20&gt;0.4</formula>
    </cfRule>
  </conditionalFormatting>
  <conditionalFormatting sqref="J479:CC486">
    <cfRule type="expression" dxfId="292" priority="3">
      <formula>J$20&gt;0.4</formula>
    </cfRule>
  </conditionalFormatting>
  <conditionalFormatting sqref="U292">
    <cfRule type="expression" dxfId="291" priority="315">
      <formula>U$20&gt;0.4</formula>
    </cfRule>
  </conditionalFormatting>
  <conditionalFormatting sqref="U303">
    <cfRule type="expression" dxfId="290" priority="314">
      <formula>U$20&gt;0.4</formula>
    </cfRule>
  </conditionalFormatting>
  <conditionalFormatting sqref="U306:U309">
    <cfRule type="expression" dxfId="289" priority="310">
      <formula>U$20&gt;0.4</formula>
    </cfRule>
  </conditionalFormatting>
  <conditionalFormatting sqref="U333">
    <cfRule type="expression" dxfId="288" priority="305">
      <formula>U$20&gt;0.4</formula>
    </cfRule>
  </conditionalFormatting>
  <conditionalFormatting sqref="AG281:AG282">
    <cfRule type="expression" dxfId="287" priority="300">
      <formula>AG$20&gt;0.4</formula>
    </cfRule>
  </conditionalFormatting>
  <conditionalFormatting sqref="AG292">
    <cfRule type="expression" dxfId="286" priority="301">
      <formula>AG$20&gt;0.4</formula>
    </cfRule>
  </conditionalFormatting>
  <conditionalFormatting sqref="AG306:AG309">
    <cfRule type="expression" dxfId="285" priority="302">
      <formula>AG$20&gt;0.4</formula>
    </cfRule>
  </conditionalFormatting>
  <conditionalFormatting sqref="AS292">
    <cfRule type="expression" dxfId="284" priority="299">
      <formula>AS$20&gt;0.4</formula>
    </cfRule>
  </conditionalFormatting>
  <conditionalFormatting sqref="AS303">
    <cfRule type="expression" dxfId="283" priority="298">
      <formula>AS$20&gt;0.4</formula>
    </cfRule>
  </conditionalFormatting>
  <conditionalFormatting sqref="AS306:AS309">
    <cfRule type="expression" dxfId="282" priority="297">
      <formula>AS$20&gt;0.4</formula>
    </cfRule>
  </conditionalFormatting>
  <conditionalFormatting sqref="AT2">
    <cfRule type="expression" dxfId="281" priority="778">
      <formula>AU$20&gt;0.4</formula>
    </cfRule>
  </conditionalFormatting>
  <conditionalFormatting sqref="BE292">
    <cfRule type="expression" dxfId="280" priority="296">
      <formula>BE$20&gt;0.4</formula>
    </cfRule>
  </conditionalFormatting>
  <conditionalFormatting sqref="BE303">
    <cfRule type="expression" dxfId="279" priority="295">
      <formula>BE$20&gt;0.4</formula>
    </cfRule>
  </conditionalFormatting>
  <conditionalFormatting sqref="BE306:BE309">
    <cfRule type="expression" dxfId="278" priority="291">
      <formula>BE$20&gt;0.4</formula>
    </cfRule>
  </conditionalFormatting>
  <conditionalFormatting sqref="BE333">
    <cfRule type="expression" dxfId="277" priority="286">
      <formula>BE$20&gt;0.4</formula>
    </cfRule>
  </conditionalFormatting>
  <conditionalFormatting sqref="BF2">
    <cfRule type="expression" dxfId="276" priority="777">
      <formula>BG$20&gt;0.4</formula>
    </cfRule>
  </conditionalFormatting>
  <conditionalFormatting sqref="BQ281:BQ282">
    <cfRule type="expression" dxfId="275" priority="281">
      <formula>BQ$20&gt;0.4</formula>
    </cfRule>
  </conditionalFormatting>
  <conditionalFormatting sqref="BQ303:CC303">
    <cfRule type="expression" dxfId="274" priority="279">
      <formula>BQ$20&gt;0.4</formula>
    </cfRule>
  </conditionalFormatting>
  <conditionalFormatting sqref="BQ306:CC309">
    <cfRule type="expression" dxfId="273" priority="275">
      <formula>BQ$20&gt;0.4</formula>
    </cfRule>
  </conditionalFormatting>
  <conditionalFormatting sqref="BR2">
    <cfRule type="expression" dxfId="272" priority="775">
      <formula>BS$20&gt;0.4</formula>
    </cfRule>
  </conditionalFormatting>
  <conditionalFormatting sqref="BR487:CB488">
    <cfRule type="expression" dxfId="271" priority="32">
      <formula>BR$20&gt;0.4</formula>
    </cfRule>
  </conditionalFormatting>
  <conditionalFormatting sqref="BR215:CC216">
    <cfRule type="expression" dxfId="270" priority="109">
      <formula>BR$20&gt;0.4</formula>
    </cfRule>
  </conditionalFormatting>
  <conditionalFormatting sqref="BR283:CC285">
    <cfRule type="expression" dxfId="269" priority="280">
      <formula>BR$20&gt;0.4</formula>
    </cfRule>
  </conditionalFormatting>
  <conditionalFormatting sqref="BR304:CC305">
    <cfRule type="expression" dxfId="268" priority="405">
      <formula>BR$20&gt;0.4</formula>
    </cfRule>
  </conditionalFormatting>
  <conditionalFormatting sqref="BR350:CC370">
    <cfRule type="expression" dxfId="267" priority="525">
      <formula>BR$20&gt;0.4</formula>
    </cfRule>
  </conditionalFormatting>
  <conditionalFormatting sqref="BR489:CC491">
    <cfRule type="expression" dxfId="266" priority="433">
      <formula>BR$20&gt;0.4</formula>
    </cfRule>
  </conditionalFormatting>
  <conditionalFormatting sqref="CC483:CC484">
    <cfRule type="expression" dxfId="265" priority="26">
      <formula>CC$20&gt;0.4</formula>
    </cfRule>
  </conditionalFormatting>
  <conditionalFormatting sqref="CC487:CC491">
    <cfRule type="expression" dxfId="264" priority="28">
      <formula>CC$20&gt;0.4</formula>
    </cfRule>
  </conditionalFormatting>
  <conditionalFormatting sqref="CC498">
    <cfRule type="expression" dxfId="263" priority="50">
      <formula>CC$20&gt;0.4</formula>
    </cfRule>
  </conditionalFormatting>
  <printOptions horizontalCentered="1"/>
  <pageMargins left="0.23622047244094491" right="0.23622047244094491" top="0.31496062992125984" bottom="0.59055118110236227" header="0.31496062992125984" footer="0.31496062992125984"/>
  <pageSetup paperSize="8" scale="27" fitToWidth="6" fitToHeight="3" orientation="portrait" r:id="rId1"/>
  <headerFooter>
    <oddHeader>&amp;RPage &amp;P of &amp;N</oddHeader>
    <oddFooter>&amp;L&amp;8&amp;F
&amp;A&amp;C&amp;8Page &amp;P of &amp;N&amp;R&amp;8&amp;D &amp; &amp;T</oddFooter>
  </headerFooter>
  <colBreaks count="1" manualBreakCount="1">
    <brk id="34" min="1" max="39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7A84A-8EEB-214E-BB29-77E898034455}">
  <sheetPr>
    <tabColor theme="7" tint="0.39997558519241921"/>
    <pageSetUpPr fitToPage="1"/>
  </sheetPr>
  <dimension ref="A1:CI505"/>
  <sheetViews>
    <sheetView showGridLines="0" zoomScale="134" zoomScaleNormal="100" zoomScaleSheetLayoutView="70" workbookViewId="0">
      <pane xSplit="7" ySplit="4" topLeftCell="H467" activePane="bottomRight" state="frozen"/>
      <selection pane="topRight" activeCell="J75" sqref="J75:CC75"/>
      <selection pane="bottomLeft" activeCell="J75" sqref="J75:CC75"/>
      <selection pane="bottomRight" activeCell="F500" sqref="F500"/>
    </sheetView>
  </sheetViews>
  <sheetFormatPr baseColWidth="10" defaultColWidth="9.1640625" defaultRowHeight="12.75" customHeight="1"/>
  <cols>
    <col min="1" max="1" width="1" customWidth="1"/>
    <col min="2" max="2" width="12.33203125" customWidth="1"/>
    <col min="3" max="3" width="82.33203125" customWidth="1"/>
    <col min="4" max="4" width="14.83203125" bestFit="1" customWidth="1"/>
    <col min="5" max="5" width="15.1640625" style="339" bestFit="1" customWidth="1"/>
    <col min="6" max="6" width="13.1640625" style="32" bestFit="1" customWidth="1"/>
    <col min="7" max="7" width="15.83203125" bestFit="1" customWidth="1"/>
    <col min="8" max="8" width="13.83203125" bestFit="1" customWidth="1"/>
    <col min="9" max="9" width="15" customWidth="1"/>
    <col min="10" max="81" width="12.83203125" customWidth="1"/>
    <col min="82" max="82" width="5" style="46" bestFit="1" customWidth="1"/>
  </cols>
  <sheetData>
    <row r="1" spans="1:82" ht="7.5" customHeight="1">
      <c r="A1" s="41"/>
      <c r="B1" s="41"/>
      <c r="C1" s="42"/>
      <c r="D1" s="43"/>
      <c r="E1" s="322"/>
      <c r="F1" s="319"/>
      <c r="G1" s="44"/>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1"/>
    </row>
    <row r="2" spans="1:82" ht="19.5" customHeight="1">
      <c r="A2" s="41"/>
      <c r="B2" s="416" t="s">
        <v>25</v>
      </c>
      <c r="C2" s="417" t="s">
        <v>26</v>
      </c>
      <c r="D2" s="420" t="s">
        <v>27</v>
      </c>
      <c r="E2" s="419" t="s">
        <v>28</v>
      </c>
      <c r="F2" s="436" t="s">
        <v>29</v>
      </c>
      <c r="G2" s="421" t="s">
        <v>30</v>
      </c>
      <c r="H2" s="423" t="s">
        <v>7</v>
      </c>
      <c r="I2" s="426"/>
      <c r="J2" s="422" t="s">
        <v>31</v>
      </c>
      <c r="K2" s="424"/>
      <c r="L2" s="424"/>
      <c r="M2" s="424"/>
      <c r="N2" s="424"/>
      <c r="O2" s="424"/>
      <c r="P2" s="424"/>
      <c r="Q2" s="424"/>
      <c r="R2" s="424"/>
      <c r="S2" s="424"/>
      <c r="T2" s="424"/>
      <c r="U2" s="425"/>
      <c r="V2" s="422" t="s">
        <v>32</v>
      </c>
      <c r="W2" s="424"/>
      <c r="X2" s="424"/>
      <c r="Y2" s="424"/>
      <c r="Z2" s="424"/>
      <c r="AA2" s="424"/>
      <c r="AB2" s="424"/>
      <c r="AC2" s="424"/>
      <c r="AD2" s="424"/>
      <c r="AE2" s="424"/>
      <c r="AF2" s="424"/>
      <c r="AG2" s="425"/>
      <c r="AH2" s="422" t="s">
        <v>33</v>
      </c>
      <c r="AI2" s="424"/>
      <c r="AJ2" s="424"/>
      <c r="AK2" s="424"/>
      <c r="AL2" s="424"/>
      <c r="AM2" s="424"/>
      <c r="AN2" s="424"/>
      <c r="AO2" s="424"/>
      <c r="AP2" s="424"/>
      <c r="AQ2" s="424"/>
      <c r="AR2" s="424"/>
      <c r="AS2" s="425"/>
      <c r="AT2" s="422" t="s">
        <v>34</v>
      </c>
      <c r="AU2" s="424"/>
      <c r="AV2" s="424"/>
      <c r="AW2" s="424"/>
      <c r="AX2" s="424"/>
      <c r="AY2" s="424"/>
      <c r="AZ2" s="424"/>
      <c r="BA2" s="424"/>
      <c r="BB2" s="424"/>
      <c r="BC2" s="424"/>
      <c r="BD2" s="424"/>
      <c r="BE2" s="425"/>
      <c r="BF2" s="422" t="s">
        <v>35</v>
      </c>
      <c r="BG2" s="424"/>
      <c r="BH2" s="424"/>
      <c r="BI2" s="424"/>
      <c r="BJ2" s="424"/>
      <c r="BK2" s="424"/>
      <c r="BL2" s="424"/>
      <c r="BM2" s="424"/>
      <c r="BN2" s="424"/>
      <c r="BO2" s="424"/>
      <c r="BP2" s="424"/>
      <c r="BQ2" s="425"/>
      <c r="BR2" s="422" t="s">
        <v>36</v>
      </c>
      <c r="BS2" s="424"/>
      <c r="BT2" s="424"/>
      <c r="BU2" s="424"/>
      <c r="BV2" s="424"/>
      <c r="BW2" s="424"/>
      <c r="BX2" s="424"/>
      <c r="BY2" s="424"/>
      <c r="BZ2" s="424"/>
      <c r="CA2" s="424"/>
      <c r="CB2" s="424"/>
      <c r="CC2" s="425"/>
      <c r="CD2" s="41"/>
    </row>
    <row r="3" spans="1:82" ht="18.75" customHeight="1">
      <c r="A3" s="41"/>
      <c r="B3" s="434"/>
      <c r="C3" s="435"/>
      <c r="D3" s="439"/>
      <c r="E3" s="438"/>
      <c r="F3" s="437"/>
      <c r="G3" s="433"/>
      <c r="H3" s="47">
        <f>'Title Page'!C11</f>
        <v>45523</v>
      </c>
      <c r="I3" s="48">
        <f>DATE(YEAR(H3),MONTH(H3)+2,1)-1</f>
        <v>45565</v>
      </c>
      <c r="J3" s="47">
        <f>DATE(YEAR(I3),MONTH(I3)+2,1)-1</f>
        <v>45596</v>
      </c>
      <c r="K3" s="49">
        <f t="shared" ref="K3:BV3" si="0">DATE(YEAR(J3),MONTH(J3)+2,1)-1</f>
        <v>45626</v>
      </c>
      <c r="L3" s="49">
        <f t="shared" si="0"/>
        <v>45657</v>
      </c>
      <c r="M3" s="49">
        <f t="shared" si="0"/>
        <v>45688</v>
      </c>
      <c r="N3" s="49">
        <f t="shared" si="0"/>
        <v>45716</v>
      </c>
      <c r="O3" s="49">
        <f t="shared" si="0"/>
        <v>45747</v>
      </c>
      <c r="P3" s="49">
        <f t="shared" si="0"/>
        <v>45777</v>
      </c>
      <c r="Q3" s="49">
        <f t="shared" si="0"/>
        <v>45808</v>
      </c>
      <c r="R3" s="49">
        <f t="shared" si="0"/>
        <v>45838</v>
      </c>
      <c r="S3" s="49">
        <f t="shared" si="0"/>
        <v>45869</v>
      </c>
      <c r="T3" s="49">
        <f t="shared" si="0"/>
        <v>45900</v>
      </c>
      <c r="U3" s="48">
        <f t="shared" si="0"/>
        <v>45930</v>
      </c>
      <c r="V3" s="47">
        <f t="shared" si="0"/>
        <v>45961</v>
      </c>
      <c r="W3" s="49">
        <f t="shared" si="0"/>
        <v>45991</v>
      </c>
      <c r="X3" s="49">
        <f t="shared" si="0"/>
        <v>46022</v>
      </c>
      <c r="Y3" s="49">
        <f t="shared" si="0"/>
        <v>46053</v>
      </c>
      <c r="Z3" s="49">
        <f t="shared" si="0"/>
        <v>46081</v>
      </c>
      <c r="AA3" s="49">
        <f t="shared" si="0"/>
        <v>46112</v>
      </c>
      <c r="AB3" s="49">
        <f t="shared" si="0"/>
        <v>46142</v>
      </c>
      <c r="AC3" s="49">
        <f t="shared" si="0"/>
        <v>46173</v>
      </c>
      <c r="AD3" s="49">
        <f t="shared" si="0"/>
        <v>46203</v>
      </c>
      <c r="AE3" s="49">
        <f t="shared" si="0"/>
        <v>46234</v>
      </c>
      <c r="AF3" s="49">
        <f t="shared" si="0"/>
        <v>46265</v>
      </c>
      <c r="AG3" s="48">
        <f t="shared" si="0"/>
        <v>46295</v>
      </c>
      <c r="AH3" s="47">
        <f t="shared" si="0"/>
        <v>46326</v>
      </c>
      <c r="AI3" s="49">
        <f t="shared" si="0"/>
        <v>46356</v>
      </c>
      <c r="AJ3" s="49">
        <f t="shared" si="0"/>
        <v>46387</v>
      </c>
      <c r="AK3" s="49">
        <f t="shared" si="0"/>
        <v>46418</v>
      </c>
      <c r="AL3" s="49">
        <f t="shared" si="0"/>
        <v>46446</v>
      </c>
      <c r="AM3" s="49">
        <f t="shared" si="0"/>
        <v>46477</v>
      </c>
      <c r="AN3" s="49">
        <f t="shared" si="0"/>
        <v>46507</v>
      </c>
      <c r="AO3" s="49">
        <f t="shared" si="0"/>
        <v>46538</v>
      </c>
      <c r="AP3" s="49">
        <f t="shared" si="0"/>
        <v>46568</v>
      </c>
      <c r="AQ3" s="49">
        <f t="shared" si="0"/>
        <v>46599</v>
      </c>
      <c r="AR3" s="49">
        <f t="shared" si="0"/>
        <v>46630</v>
      </c>
      <c r="AS3" s="48">
        <f t="shared" si="0"/>
        <v>46660</v>
      </c>
      <c r="AT3" s="47">
        <f t="shared" si="0"/>
        <v>46691</v>
      </c>
      <c r="AU3" s="49">
        <f t="shared" si="0"/>
        <v>46721</v>
      </c>
      <c r="AV3" s="49">
        <f t="shared" si="0"/>
        <v>46752</v>
      </c>
      <c r="AW3" s="49">
        <f t="shared" si="0"/>
        <v>46783</v>
      </c>
      <c r="AX3" s="49">
        <f t="shared" si="0"/>
        <v>46812</v>
      </c>
      <c r="AY3" s="49">
        <f t="shared" si="0"/>
        <v>46843</v>
      </c>
      <c r="AZ3" s="49">
        <f t="shared" si="0"/>
        <v>46873</v>
      </c>
      <c r="BA3" s="49">
        <f t="shared" si="0"/>
        <v>46904</v>
      </c>
      <c r="BB3" s="49">
        <f t="shared" si="0"/>
        <v>46934</v>
      </c>
      <c r="BC3" s="49">
        <f t="shared" si="0"/>
        <v>46965</v>
      </c>
      <c r="BD3" s="49">
        <f t="shared" si="0"/>
        <v>46996</v>
      </c>
      <c r="BE3" s="48">
        <f t="shared" si="0"/>
        <v>47026</v>
      </c>
      <c r="BF3" s="47">
        <f t="shared" si="0"/>
        <v>47057</v>
      </c>
      <c r="BG3" s="49">
        <f t="shared" si="0"/>
        <v>47087</v>
      </c>
      <c r="BH3" s="49">
        <f t="shared" si="0"/>
        <v>47118</v>
      </c>
      <c r="BI3" s="49">
        <f t="shared" si="0"/>
        <v>47149</v>
      </c>
      <c r="BJ3" s="49">
        <f t="shared" si="0"/>
        <v>47177</v>
      </c>
      <c r="BK3" s="49">
        <f t="shared" si="0"/>
        <v>47208</v>
      </c>
      <c r="BL3" s="49">
        <f t="shared" si="0"/>
        <v>47238</v>
      </c>
      <c r="BM3" s="49">
        <f t="shared" si="0"/>
        <v>47269</v>
      </c>
      <c r="BN3" s="49">
        <f t="shared" si="0"/>
        <v>47299</v>
      </c>
      <c r="BO3" s="49">
        <f t="shared" si="0"/>
        <v>47330</v>
      </c>
      <c r="BP3" s="49">
        <f t="shared" si="0"/>
        <v>47361</v>
      </c>
      <c r="BQ3" s="48">
        <f t="shared" si="0"/>
        <v>47391</v>
      </c>
      <c r="BR3" s="47">
        <f t="shared" si="0"/>
        <v>47422</v>
      </c>
      <c r="BS3" s="49">
        <f t="shared" si="0"/>
        <v>47452</v>
      </c>
      <c r="BT3" s="49">
        <f t="shared" si="0"/>
        <v>47483</v>
      </c>
      <c r="BU3" s="49">
        <f t="shared" si="0"/>
        <v>47514</v>
      </c>
      <c r="BV3" s="49">
        <f t="shared" si="0"/>
        <v>47542</v>
      </c>
      <c r="BW3" s="49">
        <f t="shared" ref="BW3:CC3" si="1">DATE(YEAR(BV3),MONTH(BV3)+2,1)-1</f>
        <v>47573</v>
      </c>
      <c r="BX3" s="49">
        <f t="shared" si="1"/>
        <v>47603</v>
      </c>
      <c r="BY3" s="49">
        <f t="shared" si="1"/>
        <v>47634</v>
      </c>
      <c r="BZ3" s="49">
        <f t="shared" si="1"/>
        <v>47664</v>
      </c>
      <c r="CA3" s="49">
        <f t="shared" si="1"/>
        <v>47695</v>
      </c>
      <c r="CB3" s="49">
        <f t="shared" si="1"/>
        <v>47726</v>
      </c>
      <c r="CC3" s="48">
        <f t="shared" si="1"/>
        <v>47756</v>
      </c>
      <c r="CD3" s="41"/>
    </row>
    <row r="4" spans="1:82" ht="6" customHeight="1">
      <c r="A4" s="41"/>
      <c r="B4" s="50"/>
      <c r="C4" s="51"/>
      <c r="D4" s="52"/>
      <c r="E4" s="323"/>
      <c r="F4" s="353"/>
      <c r="G4" s="53"/>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5"/>
      <c r="CD4" s="41"/>
    </row>
    <row r="5" spans="1:82" ht="12.75" customHeight="1">
      <c r="A5" s="41"/>
      <c r="B5" s="56"/>
      <c r="C5" s="57"/>
      <c r="D5" s="58"/>
      <c r="E5" s="324"/>
      <c r="F5" s="354"/>
      <c r="G5" s="59"/>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60"/>
      <c r="CD5" s="41"/>
    </row>
    <row r="6" spans="1:82" ht="12.75" customHeight="1">
      <c r="A6" s="41"/>
      <c r="B6" s="56"/>
      <c r="C6" s="403" t="s">
        <v>926</v>
      </c>
      <c r="D6" s="431"/>
      <c r="E6" s="431"/>
      <c r="F6" s="432"/>
      <c r="G6" s="61">
        <f>+G7+G8</f>
        <v>102778007</v>
      </c>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60"/>
      <c r="CD6" s="41"/>
    </row>
    <row r="7" spans="1:82" ht="12.75" customHeight="1">
      <c r="A7" s="41"/>
      <c r="B7" s="56"/>
      <c r="C7" s="402" t="s">
        <v>38</v>
      </c>
      <c r="D7" s="429"/>
      <c r="E7" s="429"/>
      <c r="F7" s="430"/>
      <c r="G7" s="62">
        <f>+G8*0.15</f>
        <v>13405827</v>
      </c>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60"/>
      <c r="CD7" s="41"/>
    </row>
    <row r="8" spans="1:82" ht="12.75" customHeight="1">
      <c r="A8" s="41"/>
      <c r="B8" s="56"/>
      <c r="C8" s="401" t="s">
        <v>39</v>
      </c>
      <c r="D8" s="427"/>
      <c r="E8" s="427"/>
      <c r="F8" s="428"/>
      <c r="G8" s="63">
        <f>+G11</f>
        <v>89372180</v>
      </c>
      <c r="H8" s="45"/>
      <c r="I8" s="211"/>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60"/>
      <c r="CD8" s="41"/>
    </row>
    <row r="9" spans="1:82" ht="12.75" customHeight="1">
      <c r="A9" s="41"/>
      <c r="B9" s="56"/>
      <c r="C9" s="41"/>
      <c r="D9" s="45"/>
      <c r="E9" s="325"/>
      <c r="F9" s="113"/>
      <c r="G9" s="64"/>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60"/>
      <c r="CD9" s="41"/>
    </row>
    <row r="10" spans="1:82" ht="12.75" customHeight="1">
      <c r="A10" s="41"/>
      <c r="B10" s="56"/>
      <c r="C10" s="42"/>
      <c r="D10" s="43"/>
      <c r="E10" s="322"/>
      <c r="F10" s="319" t="s">
        <v>40</v>
      </c>
      <c r="G10" s="44">
        <f>+SUM(H30:CC53,H55:CC91,H93:CC101,H103:CC112,H115:CC125,H127:CC135,H137:CC145,H147:CC149,H151:CC167,H169:CC170,H172:CC172,H174:CC211,H215:CC228,H230:CC261,H263:CC277,H280:CC427,H429:CC431,H433:CC466,H469:CC503)</f>
        <v>89372180</v>
      </c>
      <c r="H10" s="211" t="b">
        <f>G10=G11</f>
        <v>1</v>
      </c>
      <c r="I10" s="113" t="b">
        <f>G28+G213+G468=G10</f>
        <v>1</v>
      </c>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60"/>
      <c r="CD10" s="41"/>
    </row>
    <row r="11" spans="1:82" ht="12.75" customHeight="1">
      <c r="A11" s="41"/>
      <c r="B11" s="66"/>
      <c r="C11" s="406" t="s">
        <v>41</v>
      </c>
      <c r="D11" s="442"/>
      <c r="E11" s="442"/>
      <c r="F11" s="443"/>
      <c r="G11" s="254">
        <f t="shared" ref="G11:G19" si="2">+SUM(H11:CC11)</f>
        <v>89372180</v>
      </c>
      <c r="H11" s="275">
        <f>+H21+H12+H24</f>
        <v>0</v>
      </c>
      <c r="I11" s="67">
        <f t="shared" ref="I11:BT11" si="3">+I21+I12+I24</f>
        <v>0</v>
      </c>
      <c r="J11" s="275">
        <f t="shared" si="3"/>
        <v>0</v>
      </c>
      <c r="K11" s="68">
        <f t="shared" si="3"/>
        <v>0</v>
      </c>
      <c r="L11" s="68">
        <f t="shared" si="3"/>
        <v>0</v>
      </c>
      <c r="M11" s="68">
        <f t="shared" si="3"/>
        <v>0</v>
      </c>
      <c r="N11" s="68">
        <f t="shared" si="3"/>
        <v>0</v>
      </c>
      <c r="O11" s="68">
        <f t="shared" si="3"/>
        <v>0</v>
      </c>
      <c r="P11" s="68">
        <f t="shared" si="3"/>
        <v>0</v>
      </c>
      <c r="Q11" s="68">
        <f t="shared" si="3"/>
        <v>0</v>
      </c>
      <c r="R11" s="68">
        <f t="shared" si="3"/>
        <v>0</v>
      </c>
      <c r="S11" s="68">
        <f t="shared" si="3"/>
        <v>0</v>
      </c>
      <c r="T11" s="68">
        <f t="shared" si="3"/>
        <v>0</v>
      </c>
      <c r="U11" s="67">
        <f t="shared" si="3"/>
        <v>14895363.32</v>
      </c>
      <c r="V11" s="275">
        <f t="shared" si="3"/>
        <v>0</v>
      </c>
      <c r="W11" s="68">
        <f t="shared" si="3"/>
        <v>0</v>
      </c>
      <c r="X11" s="68">
        <f t="shared" si="3"/>
        <v>0</v>
      </c>
      <c r="Y11" s="68">
        <f t="shared" si="3"/>
        <v>0</v>
      </c>
      <c r="Z11" s="68">
        <f t="shared" si="3"/>
        <v>0</v>
      </c>
      <c r="AA11" s="68">
        <f t="shared" si="3"/>
        <v>0</v>
      </c>
      <c r="AB11" s="68">
        <f t="shared" si="3"/>
        <v>0</v>
      </c>
      <c r="AC11" s="68">
        <f t="shared" si="3"/>
        <v>0</v>
      </c>
      <c r="AD11" s="68">
        <f t="shared" si="3"/>
        <v>0</v>
      </c>
      <c r="AE11" s="68">
        <f t="shared" si="3"/>
        <v>0</v>
      </c>
      <c r="AF11" s="68">
        <f t="shared" si="3"/>
        <v>0</v>
      </c>
      <c r="AG11" s="67">
        <f t="shared" si="3"/>
        <v>14895363.32</v>
      </c>
      <c r="AH11" s="69">
        <f t="shared" si="3"/>
        <v>0</v>
      </c>
      <c r="AI11" s="68">
        <f t="shared" si="3"/>
        <v>0</v>
      </c>
      <c r="AJ11" s="68">
        <f t="shared" si="3"/>
        <v>0</v>
      </c>
      <c r="AK11" s="68">
        <f t="shared" si="3"/>
        <v>0</v>
      </c>
      <c r="AL11" s="68">
        <f t="shared" si="3"/>
        <v>0</v>
      </c>
      <c r="AM11" s="68">
        <f t="shared" si="3"/>
        <v>0</v>
      </c>
      <c r="AN11" s="68">
        <f t="shared" si="3"/>
        <v>0</v>
      </c>
      <c r="AO11" s="68">
        <f t="shared" si="3"/>
        <v>0</v>
      </c>
      <c r="AP11" s="68">
        <f t="shared" si="3"/>
        <v>0</v>
      </c>
      <c r="AQ11" s="68">
        <f t="shared" si="3"/>
        <v>0</v>
      </c>
      <c r="AR11" s="68">
        <f t="shared" si="3"/>
        <v>0</v>
      </c>
      <c r="AS11" s="67">
        <f t="shared" si="3"/>
        <v>14895363.32</v>
      </c>
      <c r="AT11" s="69">
        <f t="shared" si="3"/>
        <v>0</v>
      </c>
      <c r="AU11" s="68">
        <f t="shared" si="3"/>
        <v>0</v>
      </c>
      <c r="AV11" s="68">
        <f t="shared" si="3"/>
        <v>0</v>
      </c>
      <c r="AW11" s="68">
        <f t="shared" si="3"/>
        <v>0</v>
      </c>
      <c r="AX11" s="68">
        <f t="shared" si="3"/>
        <v>0</v>
      </c>
      <c r="AY11" s="68">
        <f t="shared" si="3"/>
        <v>0</v>
      </c>
      <c r="AZ11" s="68">
        <f t="shared" si="3"/>
        <v>0</v>
      </c>
      <c r="BA11" s="68">
        <f t="shared" si="3"/>
        <v>0</v>
      </c>
      <c r="BB11" s="68">
        <f t="shared" si="3"/>
        <v>0</v>
      </c>
      <c r="BC11" s="68">
        <f t="shared" si="3"/>
        <v>0</v>
      </c>
      <c r="BD11" s="68">
        <f t="shared" si="3"/>
        <v>0</v>
      </c>
      <c r="BE11" s="67">
        <f t="shared" si="3"/>
        <v>14895363.32</v>
      </c>
      <c r="BF11" s="69">
        <f t="shared" si="3"/>
        <v>0</v>
      </c>
      <c r="BG11" s="68">
        <f t="shared" si="3"/>
        <v>0</v>
      </c>
      <c r="BH11" s="68">
        <f t="shared" si="3"/>
        <v>0</v>
      </c>
      <c r="BI11" s="68">
        <f t="shared" si="3"/>
        <v>0</v>
      </c>
      <c r="BJ11" s="68">
        <f t="shared" si="3"/>
        <v>0</v>
      </c>
      <c r="BK11" s="68">
        <f t="shared" si="3"/>
        <v>0</v>
      </c>
      <c r="BL11" s="68">
        <f t="shared" si="3"/>
        <v>0</v>
      </c>
      <c r="BM11" s="68">
        <f t="shared" si="3"/>
        <v>0</v>
      </c>
      <c r="BN11" s="68">
        <f t="shared" si="3"/>
        <v>0</v>
      </c>
      <c r="BO11" s="68">
        <f t="shared" si="3"/>
        <v>0</v>
      </c>
      <c r="BP11" s="68">
        <f t="shared" si="3"/>
        <v>0</v>
      </c>
      <c r="BQ11" s="67">
        <f t="shared" si="3"/>
        <v>14895363.32</v>
      </c>
      <c r="BR11" s="69">
        <f t="shared" si="3"/>
        <v>0</v>
      </c>
      <c r="BS11" s="68">
        <f t="shared" si="3"/>
        <v>0</v>
      </c>
      <c r="BT11" s="68">
        <f t="shared" si="3"/>
        <v>0</v>
      </c>
      <c r="BU11" s="68">
        <f t="shared" ref="BU11:CC11" si="4">+BU21+BU12+BU24</f>
        <v>0</v>
      </c>
      <c r="BV11" s="68">
        <f t="shared" si="4"/>
        <v>0</v>
      </c>
      <c r="BW11" s="68">
        <f t="shared" si="4"/>
        <v>0</v>
      </c>
      <c r="BX11" s="68">
        <f t="shared" si="4"/>
        <v>0</v>
      </c>
      <c r="BY11" s="68">
        <f t="shared" si="4"/>
        <v>0</v>
      </c>
      <c r="BZ11" s="68">
        <f t="shared" si="4"/>
        <v>0</v>
      </c>
      <c r="CA11" s="68">
        <f t="shared" si="4"/>
        <v>0</v>
      </c>
      <c r="CB11" s="68">
        <f t="shared" si="4"/>
        <v>0</v>
      </c>
      <c r="CC11" s="67">
        <f t="shared" si="4"/>
        <v>14895363.4</v>
      </c>
      <c r="CD11"/>
    </row>
    <row r="12" spans="1:82" ht="12.75" customHeight="1">
      <c r="A12" s="41"/>
      <c r="B12" s="70" t="s">
        <v>42</v>
      </c>
      <c r="C12" s="415" t="s">
        <v>43</v>
      </c>
      <c r="D12" s="444"/>
      <c r="E12" s="444"/>
      <c r="F12" s="445"/>
      <c r="G12" s="255">
        <f t="shared" si="2"/>
        <v>54684000</v>
      </c>
      <c r="H12" s="71">
        <f>+H28</f>
        <v>0</v>
      </c>
      <c r="I12" s="72">
        <f t="shared" ref="I12:BT12" si="5">+I28</f>
        <v>0</v>
      </c>
      <c r="J12" s="71">
        <f t="shared" si="5"/>
        <v>0</v>
      </c>
      <c r="K12" s="73">
        <f t="shared" si="5"/>
        <v>0</v>
      </c>
      <c r="L12" s="73">
        <f t="shared" si="5"/>
        <v>0</v>
      </c>
      <c r="M12" s="73">
        <f t="shared" si="5"/>
        <v>0</v>
      </c>
      <c r="N12" s="73">
        <f t="shared" si="5"/>
        <v>0</v>
      </c>
      <c r="O12" s="73">
        <f t="shared" si="5"/>
        <v>0</v>
      </c>
      <c r="P12" s="73">
        <f t="shared" si="5"/>
        <v>0</v>
      </c>
      <c r="Q12" s="73">
        <f t="shared" si="5"/>
        <v>0</v>
      </c>
      <c r="R12" s="73">
        <f t="shared" si="5"/>
        <v>0</v>
      </c>
      <c r="S12" s="73">
        <f t="shared" si="5"/>
        <v>0</v>
      </c>
      <c r="T12" s="73">
        <f t="shared" si="5"/>
        <v>0</v>
      </c>
      <c r="U12" s="72">
        <f t="shared" si="5"/>
        <v>9114000</v>
      </c>
      <c r="V12" s="71">
        <f t="shared" si="5"/>
        <v>0</v>
      </c>
      <c r="W12" s="73">
        <f t="shared" si="5"/>
        <v>0</v>
      </c>
      <c r="X12" s="73">
        <f t="shared" si="5"/>
        <v>0</v>
      </c>
      <c r="Y12" s="73">
        <f t="shared" si="5"/>
        <v>0</v>
      </c>
      <c r="Z12" s="73">
        <f t="shared" si="5"/>
        <v>0</v>
      </c>
      <c r="AA12" s="73">
        <f t="shared" si="5"/>
        <v>0</v>
      </c>
      <c r="AB12" s="73">
        <f t="shared" si="5"/>
        <v>0</v>
      </c>
      <c r="AC12" s="73">
        <f t="shared" si="5"/>
        <v>0</v>
      </c>
      <c r="AD12" s="73">
        <f t="shared" si="5"/>
        <v>0</v>
      </c>
      <c r="AE12" s="73">
        <f t="shared" si="5"/>
        <v>0</v>
      </c>
      <c r="AF12" s="73">
        <f t="shared" si="5"/>
        <v>0</v>
      </c>
      <c r="AG12" s="72">
        <f t="shared" si="5"/>
        <v>9114000</v>
      </c>
      <c r="AH12" s="74">
        <f t="shared" si="5"/>
        <v>0</v>
      </c>
      <c r="AI12" s="73">
        <f t="shared" si="5"/>
        <v>0</v>
      </c>
      <c r="AJ12" s="73">
        <f t="shared" si="5"/>
        <v>0</v>
      </c>
      <c r="AK12" s="73">
        <f t="shared" si="5"/>
        <v>0</v>
      </c>
      <c r="AL12" s="73">
        <f t="shared" si="5"/>
        <v>0</v>
      </c>
      <c r="AM12" s="73">
        <f t="shared" si="5"/>
        <v>0</v>
      </c>
      <c r="AN12" s="73">
        <f t="shared" si="5"/>
        <v>0</v>
      </c>
      <c r="AO12" s="73">
        <f t="shared" si="5"/>
        <v>0</v>
      </c>
      <c r="AP12" s="73">
        <f t="shared" si="5"/>
        <v>0</v>
      </c>
      <c r="AQ12" s="73">
        <f t="shared" si="5"/>
        <v>0</v>
      </c>
      <c r="AR12" s="73">
        <f t="shared" si="5"/>
        <v>0</v>
      </c>
      <c r="AS12" s="72">
        <f t="shared" si="5"/>
        <v>9114000</v>
      </c>
      <c r="AT12" s="74">
        <f t="shared" si="5"/>
        <v>0</v>
      </c>
      <c r="AU12" s="73">
        <f t="shared" si="5"/>
        <v>0</v>
      </c>
      <c r="AV12" s="73">
        <f t="shared" si="5"/>
        <v>0</v>
      </c>
      <c r="AW12" s="73">
        <f t="shared" si="5"/>
        <v>0</v>
      </c>
      <c r="AX12" s="73">
        <f t="shared" si="5"/>
        <v>0</v>
      </c>
      <c r="AY12" s="73">
        <f t="shared" si="5"/>
        <v>0</v>
      </c>
      <c r="AZ12" s="73">
        <f t="shared" si="5"/>
        <v>0</v>
      </c>
      <c r="BA12" s="73">
        <f t="shared" si="5"/>
        <v>0</v>
      </c>
      <c r="BB12" s="73">
        <f t="shared" si="5"/>
        <v>0</v>
      </c>
      <c r="BC12" s="73">
        <f t="shared" si="5"/>
        <v>0</v>
      </c>
      <c r="BD12" s="73">
        <f t="shared" si="5"/>
        <v>0</v>
      </c>
      <c r="BE12" s="72">
        <f t="shared" si="5"/>
        <v>9114000</v>
      </c>
      <c r="BF12" s="74">
        <f t="shared" si="5"/>
        <v>0</v>
      </c>
      <c r="BG12" s="73">
        <f t="shared" si="5"/>
        <v>0</v>
      </c>
      <c r="BH12" s="73">
        <f t="shared" si="5"/>
        <v>0</v>
      </c>
      <c r="BI12" s="73">
        <f t="shared" si="5"/>
        <v>0</v>
      </c>
      <c r="BJ12" s="73">
        <f t="shared" si="5"/>
        <v>0</v>
      </c>
      <c r="BK12" s="73">
        <f t="shared" si="5"/>
        <v>0</v>
      </c>
      <c r="BL12" s="73">
        <f t="shared" si="5"/>
        <v>0</v>
      </c>
      <c r="BM12" s="73">
        <f t="shared" si="5"/>
        <v>0</v>
      </c>
      <c r="BN12" s="73">
        <f t="shared" si="5"/>
        <v>0</v>
      </c>
      <c r="BO12" s="73">
        <f t="shared" si="5"/>
        <v>0</v>
      </c>
      <c r="BP12" s="73">
        <f t="shared" si="5"/>
        <v>0</v>
      </c>
      <c r="BQ12" s="72">
        <f t="shared" si="5"/>
        <v>9114000</v>
      </c>
      <c r="BR12" s="74">
        <f t="shared" si="5"/>
        <v>0</v>
      </c>
      <c r="BS12" s="73">
        <f t="shared" si="5"/>
        <v>0</v>
      </c>
      <c r="BT12" s="73">
        <f t="shared" si="5"/>
        <v>0</v>
      </c>
      <c r="BU12" s="73">
        <f t="shared" ref="BU12:CC12" si="6">+BU28</f>
        <v>0</v>
      </c>
      <c r="BV12" s="73">
        <f t="shared" si="6"/>
        <v>0</v>
      </c>
      <c r="BW12" s="73">
        <f t="shared" si="6"/>
        <v>0</v>
      </c>
      <c r="BX12" s="73">
        <f t="shared" si="6"/>
        <v>0</v>
      </c>
      <c r="BY12" s="73">
        <f t="shared" si="6"/>
        <v>0</v>
      </c>
      <c r="BZ12" s="73">
        <f t="shared" si="6"/>
        <v>0</v>
      </c>
      <c r="CA12" s="73">
        <f t="shared" si="6"/>
        <v>0</v>
      </c>
      <c r="CB12" s="73">
        <f t="shared" si="6"/>
        <v>0</v>
      </c>
      <c r="CC12" s="72">
        <f t="shared" si="6"/>
        <v>9114000</v>
      </c>
      <c r="CD12" s="316" t="b">
        <f>G12=G28</f>
        <v>1</v>
      </c>
    </row>
    <row r="13" spans="1:82" ht="12.75" customHeight="1">
      <c r="A13" s="41"/>
      <c r="B13" s="75"/>
      <c r="C13" s="405" t="s">
        <v>44</v>
      </c>
      <c r="D13" s="407"/>
      <c r="E13" s="407"/>
      <c r="F13" s="408"/>
      <c r="G13" s="76">
        <f t="shared" si="2"/>
        <v>0</v>
      </c>
      <c r="H13" s="77">
        <f>+H12-SUM(H14:H15)</f>
        <v>0</v>
      </c>
      <c r="I13" s="78">
        <f t="shared" ref="I13:BT13" si="7">+I12-SUM(I14:I15)</f>
        <v>0</v>
      </c>
      <c r="J13" s="77">
        <f t="shared" si="7"/>
        <v>0</v>
      </c>
      <c r="K13" s="79">
        <f t="shared" si="7"/>
        <v>0</v>
      </c>
      <c r="L13" s="79">
        <f t="shared" si="7"/>
        <v>0</v>
      </c>
      <c r="M13" s="79">
        <f t="shared" si="7"/>
        <v>0</v>
      </c>
      <c r="N13" s="79">
        <f t="shared" si="7"/>
        <v>0</v>
      </c>
      <c r="O13" s="79">
        <f t="shared" si="7"/>
        <v>0</v>
      </c>
      <c r="P13" s="79">
        <f t="shared" si="7"/>
        <v>0</v>
      </c>
      <c r="Q13" s="79">
        <f t="shared" si="7"/>
        <v>0</v>
      </c>
      <c r="R13" s="79">
        <f t="shared" si="7"/>
        <v>0</v>
      </c>
      <c r="S13" s="79">
        <f t="shared" si="7"/>
        <v>0</v>
      </c>
      <c r="T13" s="79">
        <f t="shared" si="7"/>
        <v>0</v>
      </c>
      <c r="U13" s="78">
        <f t="shared" si="7"/>
        <v>0</v>
      </c>
      <c r="V13" s="77">
        <f t="shared" si="7"/>
        <v>0</v>
      </c>
      <c r="W13" s="79">
        <f t="shared" si="7"/>
        <v>0</v>
      </c>
      <c r="X13" s="79">
        <f t="shared" si="7"/>
        <v>0</v>
      </c>
      <c r="Y13" s="79">
        <f t="shared" si="7"/>
        <v>0</v>
      </c>
      <c r="Z13" s="79">
        <f t="shared" si="7"/>
        <v>0</v>
      </c>
      <c r="AA13" s="79">
        <f t="shared" si="7"/>
        <v>0</v>
      </c>
      <c r="AB13" s="79">
        <f t="shared" si="7"/>
        <v>0</v>
      </c>
      <c r="AC13" s="79">
        <f t="shared" si="7"/>
        <v>0</v>
      </c>
      <c r="AD13" s="79">
        <f t="shared" si="7"/>
        <v>0</v>
      </c>
      <c r="AE13" s="79">
        <f t="shared" si="7"/>
        <v>0</v>
      </c>
      <c r="AF13" s="79">
        <f t="shared" si="7"/>
        <v>0</v>
      </c>
      <c r="AG13" s="78">
        <f t="shared" si="7"/>
        <v>0</v>
      </c>
      <c r="AH13" s="80">
        <f t="shared" si="7"/>
        <v>0</v>
      </c>
      <c r="AI13" s="79">
        <f t="shared" si="7"/>
        <v>0</v>
      </c>
      <c r="AJ13" s="79">
        <f t="shared" si="7"/>
        <v>0</v>
      </c>
      <c r="AK13" s="79">
        <f t="shared" si="7"/>
        <v>0</v>
      </c>
      <c r="AL13" s="79">
        <f t="shared" si="7"/>
        <v>0</v>
      </c>
      <c r="AM13" s="79">
        <f t="shared" si="7"/>
        <v>0</v>
      </c>
      <c r="AN13" s="79">
        <f t="shared" si="7"/>
        <v>0</v>
      </c>
      <c r="AO13" s="79">
        <f t="shared" si="7"/>
        <v>0</v>
      </c>
      <c r="AP13" s="79">
        <f t="shared" si="7"/>
        <v>0</v>
      </c>
      <c r="AQ13" s="79">
        <f t="shared" si="7"/>
        <v>0</v>
      </c>
      <c r="AR13" s="79">
        <f t="shared" si="7"/>
        <v>0</v>
      </c>
      <c r="AS13" s="78">
        <f t="shared" si="7"/>
        <v>0</v>
      </c>
      <c r="AT13" s="80">
        <f t="shared" si="7"/>
        <v>0</v>
      </c>
      <c r="AU13" s="79">
        <f t="shared" si="7"/>
        <v>0</v>
      </c>
      <c r="AV13" s="79">
        <f t="shared" si="7"/>
        <v>0</v>
      </c>
      <c r="AW13" s="79">
        <f t="shared" si="7"/>
        <v>0</v>
      </c>
      <c r="AX13" s="79">
        <f t="shared" si="7"/>
        <v>0</v>
      </c>
      <c r="AY13" s="79">
        <f t="shared" si="7"/>
        <v>0</v>
      </c>
      <c r="AZ13" s="79">
        <f t="shared" si="7"/>
        <v>0</v>
      </c>
      <c r="BA13" s="79">
        <f t="shared" si="7"/>
        <v>0</v>
      </c>
      <c r="BB13" s="79">
        <f t="shared" si="7"/>
        <v>0</v>
      </c>
      <c r="BC13" s="79">
        <f t="shared" si="7"/>
        <v>0</v>
      </c>
      <c r="BD13" s="79">
        <f t="shared" si="7"/>
        <v>0</v>
      </c>
      <c r="BE13" s="78">
        <f t="shared" si="7"/>
        <v>0</v>
      </c>
      <c r="BF13" s="80">
        <f t="shared" si="7"/>
        <v>0</v>
      </c>
      <c r="BG13" s="79">
        <f t="shared" si="7"/>
        <v>0</v>
      </c>
      <c r="BH13" s="79">
        <f t="shared" si="7"/>
        <v>0</v>
      </c>
      <c r="BI13" s="79">
        <f t="shared" si="7"/>
        <v>0</v>
      </c>
      <c r="BJ13" s="79">
        <f t="shared" si="7"/>
        <v>0</v>
      </c>
      <c r="BK13" s="79">
        <f t="shared" si="7"/>
        <v>0</v>
      </c>
      <c r="BL13" s="79">
        <f t="shared" si="7"/>
        <v>0</v>
      </c>
      <c r="BM13" s="79">
        <f t="shared" si="7"/>
        <v>0</v>
      </c>
      <c r="BN13" s="79">
        <f t="shared" si="7"/>
        <v>0</v>
      </c>
      <c r="BO13" s="79">
        <f t="shared" si="7"/>
        <v>0</v>
      </c>
      <c r="BP13" s="79">
        <f t="shared" si="7"/>
        <v>0</v>
      </c>
      <c r="BQ13" s="78">
        <f t="shared" si="7"/>
        <v>0</v>
      </c>
      <c r="BR13" s="80">
        <f t="shared" si="7"/>
        <v>0</v>
      </c>
      <c r="BS13" s="79">
        <f t="shared" si="7"/>
        <v>0</v>
      </c>
      <c r="BT13" s="79">
        <f t="shared" si="7"/>
        <v>0</v>
      </c>
      <c r="BU13" s="79">
        <f t="shared" ref="BU13:CC13" si="8">+BU12-SUM(BU14:BU15)</f>
        <v>0</v>
      </c>
      <c r="BV13" s="79">
        <f t="shared" si="8"/>
        <v>0</v>
      </c>
      <c r="BW13" s="79">
        <f t="shared" si="8"/>
        <v>0</v>
      </c>
      <c r="BX13" s="79">
        <f t="shared" si="8"/>
        <v>0</v>
      </c>
      <c r="BY13" s="79">
        <f t="shared" si="8"/>
        <v>0</v>
      </c>
      <c r="BZ13" s="79">
        <f t="shared" si="8"/>
        <v>0</v>
      </c>
      <c r="CA13" s="79">
        <f t="shared" si="8"/>
        <v>0</v>
      </c>
      <c r="CB13" s="79">
        <f t="shared" si="8"/>
        <v>0</v>
      </c>
      <c r="CC13" s="78">
        <f t="shared" si="8"/>
        <v>0</v>
      </c>
      <c r="CD13"/>
    </row>
    <row r="14" spans="1:82" ht="12.75" customHeight="1">
      <c r="A14" s="41"/>
      <c r="B14" s="75"/>
      <c r="C14" s="405" t="s">
        <v>45</v>
      </c>
      <c r="D14" s="407"/>
      <c r="E14" s="407"/>
      <c r="F14" s="408"/>
      <c r="G14" s="256">
        <f t="shared" si="2"/>
        <v>54684000</v>
      </c>
      <c r="H14" s="81">
        <f>+H173</f>
        <v>0</v>
      </c>
      <c r="I14" s="82">
        <f t="shared" ref="I14:BT14" si="9">+I173</f>
        <v>0</v>
      </c>
      <c r="J14" s="81">
        <f t="shared" si="9"/>
        <v>0</v>
      </c>
      <c r="K14" s="83">
        <f t="shared" si="9"/>
        <v>0</v>
      </c>
      <c r="L14" s="83">
        <f t="shared" si="9"/>
        <v>0</v>
      </c>
      <c r="M14" s="83">
        <f t="shared" si="9"/>
        <v>0</v>
      </c>
      <c r="N14" s="83">
        <f t="shared" si="9"/>
        <v>0</v>
      </c>
      <c r="O14" s="83">
        <f t="shared" si="9"/>
        <v>0</v>
      </c>
      <c r="P14" s="83">
        <f t="shared" si="9"/>
        <v>0</v>
      </c>
      <c r="Q14" s="83">
        <f t="shared" si="9"/>
        <v>0</v>
      </c>
      <c r="R14" s="83">
        <f t="shared" si="9"/>
        <v>0</v>
      </c>
      <c r="S14" s="83">
        <f t="shared" si="9"/>
        <v>0</v>
      </c>
      <c r="T14" s="83">
        <f t="shared" si="9"/>
        <v>0</v>
      </c>
      <c r="U14" s="82">
        <f t="shared" si="9"/>
        <v>9114000</v>
      </c>
      <c r="V14" s="81">
        <f t="shared" si="9"/>
        <v>0</v>
      </c>
      <c r="W14" s="83">
        <f t="shared" si="9"/>
        <v>0</v>
      </c>
      <c r="X14" s="83">
        <f t="shared" si="9"/>
        <v>0</v>
      </c>
      <c r="Y14" s="83">
        <f t="shared" si="9"/>
        <v>0</v>
      </c>
      <c r="Z14" s="83">
        <f t="shared" si="9"/>
        <v>0</v>
      </c>
      <c r="AA14" s="83">
        <f t="shared" si="9"/>
        <v>0</v>
      </c>
      <c r="AB14" s="83">
        <f t="shared" si="9"/>
        <v>0</v>
      </c>
      <c r="AC14" s="83">
        <f t="shared" si="9"/>
        <v>0</v>
      </c>
      <c r="AD14" s="83">
        <f t="shared" si="9"/>
        <v>0</v>
      </c>
      <c r="AE14" s="83">
        <f t="shared" si="9"/>
        <v>0</v>
      </c>
      <c r="AF14" s="83">
        <f t="shared" si="9"/>
        <v>0</v>
      </c>
      <c r="AG14" s="82">
        <f t="shared" si="9"/>
        <v>9114000</v>
      </c>
      <c r="AH14" s="84">
        <f t="shared" si="9"/>
        <v>0</v>
      </c>
      <c r="AI14" s="83">
        <f t="shared" si="9"/>
        <v>0</v>
      </c>
      <c r="AJ14" s="83">
        <f t="shared" si="9"/>
        <v>0</v>
      </c>
      <c r="AK14" s="83">
        <f t="shared" si="9"/>
        <v>0</v>
      </c>
      <c r="AL14" s="83">
        <f t="shared" si="9"/>
        <v>0</v>
      </c>
      <c r="AM14" s="83">
        <f t="shared" si="9"/>
        <v>0</v>
      </c>
      <c r="AN14" s="83">
        <f t="shared" si="9"/>
        <v>0</v>
      </c>
      <c r="AO14" s="83">
        <f t="shared" si="9"/>
        <v>0</v>
      </c>
      <c r="AP14" s="83">
        <f t="shared" si="9"/>
        <v>0</v>
      </c>
      <c r="AQ14" s="83">
        <f t="shared" si="9"/>
        <v>0</v>
      </c>
      <c r="AR14" s="83">
        <f t="shared" si="9"/>
        <v>0</v>
      </c>
      <c r="AS14" s="82">
        <f t="shared" si="9"/>
        <v>9114000</v>
      </c>
      <c r="AT14" s="84">
        <f t="shared" si="9"/>
        <v>0</v>
      </c>
      <c r="AU14" s="83">
        <f t="shared" si="9"/>
        <v>0</v>
      </c>
      <c r="AV14" s="83">
        <f t="shared" si="9"/>
        <v>0</v>
      </c>
      <c r="AW14" s="83">
        <f t="shared" si="9"/>
        <v>0</v>
      </c>
      <c r="AX14" s="83">
        <f t="shared" si="9"/>
        <v>0</v>
      </c>
      <c r="AY14" s="83">
        <f t="shared" si="9"/>
        <v>0</v>
      </c>
      <c r="AZ14" s="83">
        <f t="shared" si="9"/>
        <v>0</v>
      </c>
      <c r="BA14" s="83">
        <f t="shared" si="9"/>
        <v>0</v>
      </c>
      <c r="BB14" s="83">
        <f t="shared" si="9"/>
        <v>0</v>
      </c>
      <c r="BC14" s="83">
        <f t="shared" si="9"/>
        <v>0</v>
      </c>
      <c r="BD14" s="83">
        <f t="shared" si="9"/>
        <v>0</v>
      </c>
      <c r="BE14" s="82">
        <f t="shared" si="9"/>
        <v>9114000</v>
      </c>
      <c r="BF14" s="84">
        <f t="shared" si="9"/>
        <v>0</v>
      </c>
      <c r="BG14" s="83">
        <f t="shared" si="9"/>
        <v>0</v>
      </c>
      <c r="BH14" s="83">
        <f t="shared" si="9"/>
        <v>0</v>
      </c>
      <c r="BI14" s="83">
        <f t="shared" si="9"/>
        <v>0</v>
      </c>
      <c r="BJ14" s="83">
        <f t="shared" si="9"/>
        <v>0</v>
      </c>
      <c r="BK14" s="83">
        <f t="shared" si="9"/>
        <v>0</v>
      </c>
      <c r="BL14" s="83">
        <f t="shared" si="9"/>
        <v>0</v>
      </c>
      <c r="BM14" s="83">
        <f t="shared" si="9"/>
        <v>0</v>
      </c>
      <c r="BN14" s="83">
        <f t="shared" si="9"/>
        <v>0</v>
      </c>
      <c r="BO14" s="83">
        <f t="shared" si="9"/>
        <v>0</v>
      </c>
      <c r="BP14" s="83">
        <f t="shared" si="9"/>
        <v>0</v>
      </c>
      <c r="BQ14" s="82">
        <f t="shared" si="9"/>
        <v>9114000</v>
      </c>
      <c r="BR14" s="84">
        <f t="shared" si="9"/>
        <v>0</v>
      </c>
      <c r="BS14" s="83">
        <f t="shared" si="9"/>
        <v>0</v>
      </c>
      <c r="BT14" s="83">
        <f t="shared" si="9"/>
        <v>0</v>
      </c>
      <c r="BU14" s="83">
        <f t="shared" ref="BU14:CC14" si="10">+BU173</f>
        <v>0</v>
      </c>
      <c r="BV14" s="83">
        <f t="shared" si="10"/>
        <v>0</v>
      </c>
      <c r="BW14" s="83">
        <f t="shared" si="10"/>
        <v>0</v>
      </c>
      <c r="BX14" s="83">
        <f t="shared" si="10"/>
        <v>0</v>
      </c>
      <c r="BY14" s="83">
        <f t="shared" si="10"/>
        <v>0</v>
      </c>
      <c r="BZ14" s="83">
        <f t="shared" si="10"/>
        <v>0</v>
      </c>
      <c r="CA14" s="83">
        <f t="shared" si="10"/>
        <v>0</v>
      </c>
      <c r="CB14" s="83">
        <f t="shared" si="10"/>
        <v>0</v>
      </c>
      <c r="CC14" s="82">
        <f t="shared" si="10"/>
        <v>9114000</v>
      </c>
      <c r="CD14"/>
    </row>
    <row r="15" spans="1:82" ht="12.75" customHeight="1">
      <c r="A15" s="41"/>
      <c r="B15" s="75"/>
      <c r="C15" s="405" t="s">
        <v>46</v>
      </c>
      <c r="D15" s="407"/>
      <c r="E15" s="407"/>
      <c r="F15" s="408"/>
      <c r="G15" s="257">
        <f t="shared" si="2"/>
        <v>0</v>
      </c>
      <c r="H15" s="85">
        <f t="shared" ref="H15" si="11">+SUM(H16:H19)</f>
        <v>0</v>
      </c>
      <c r="I15" s="86">
        <f t="shared" ref="I15:BT15" si="12">+SUM(I16:I19)</f>
        <v>0</v>
      </c>
      <c r="J15" s="85">
        <f t="shared" si="12"/>
        <v>0</v>
      </c>
      <c r="K15" s="87">
        <f t="shared" si="12"/>
        <v>0</v>
      </c>
      <c r="L15" s="87">
        <f t="shared" si="12"/>
        <v>0</v>
      </c>
      <c r="M15" s="87">
        <f t="shared" si="12"/>
        <v>0</v>
      </c>
      <c r="N15" s="87">
        <f t="shared" si="12"/>
        <v>0</v>
      </c>
      <c r="O15" s="87">
        <f t="shared" si="12"/>
        <v>0</v>
      </c>
      <c r="P15" s="87">
        <f t="shared" si="12"/>
        <v>0</v>
      </c>
      <c r="Q15" s="87">
        <f t="shared" si="12"/>
        <v>0</v>
      </c>
      <c r="R15" s="87">
        <f t="shared" si="12"/>
        <v>0</v>
      </c>
      <c r="S15" s="87">
        <f t="shared" si="12"/>
        <v>0</v>
      </c>
      <c r="T15" s="87">
        <f t="shared" si="12"/>
        <v>0</v>
      </c>
      <c r="U15" s="86">
        <f t="shared" si="12"/>
        <v>0</v>
      </c>
      <c r="V15" s="85">
        <f t="shared" si="12"/>
        <v>0</v>
      </c>
      <c r="W15" s="87">
        <f t="shared" si="12"/>
        <v>0</v>
      </c>
      <c r="X15" s="87">
        <f t="shared" si="12"/>
        <v>0</v>
      </c>
      <c r="Y15" s="87">
        <f t="shared" si="12"/>
        <v>0</v>
      </c>
      <c r="Z15" s="87">
        <f t="shared" si="12"/>
        <v>0</v>
      </c>
      <c r="AA15" s="87">
        <f t="shared" si="12"/>
        <v>0</v>
      </c>
      <c r="AB15" s="87">
        <f t="shared" si="12"/>
        <v>0</v>
      </c>
      <c r="AC15" s="87">
        <f t="shared" si="12"/>
        <v>0</v>
      </c>
      <c r="AD15" s="87">
        <f t="shared" si="12"/>
        <v>0</v>
      </c>
      <c r="AE15" s="87">
        <f t="shared" si="12"/>
        <v>0</v>
      </c>
      <c r="AF15" s="87">
        <f t="shared" si="12"/>
        <v>0</v>
      </c>
      <c r="AG15" s="86">
        <f t="shared" si="12"/>
        <v>0</v>
      </c>
      <c r="AH15" s="88">
        <f t="shared" si="12"/>
        <v>0</v>
      </c>
      <c r="AI15" s="87">
        <f t="shared" si="12"/>
        <v>0</v>
      </c>
      <c r="AJ15" s="87">
        <f t="shared" si="12"/>
        <v>0</v>
      </c>
      <c r="AK15" s="87">
        <f t="shared" si="12"/>
        <v>0</v>
      </c>
      <c r="AL15" s="87">
        <f t="shared" si="12"/>
        <v>0</v>
      </c>
      <c r="AM15" s="87">
        <f t="shared" si="12"/>
        <v>0</v>
      </c>
      <c r="AN15" s="87">
        <f t="shared" si="12"/>
        <v>0</v>
      </c>
      <c r="AO15" s="87">
        <f t="shared" si="12"/>
        <v>0</v>
      </c>
      <c r="AP15" s="87">
        <f t="shared" si="12"/>
        <v>0</v>
      </c>
      <c r="AQ15" s="87">
        <f t="shared" si="12"/>
        <v>0</v>
      </c>
      <c r="AR15" s="87">
        <f t="shared" si="12"/>
        <v>0</v>
      </c>
      <c r="AS15" s="86">
        <f t="shared" si="12"/>
        <v>0</v>
      </c>
      <c r="AT15" s="88">
        <f t="shared" si="12"/>
        <v>0</v>
      </c>
      <c r="AU15" s="87">
        <f t="shared" si="12"/>
        <v>0</v>
      </c>
      <c r="AV15" s="87">
        <f t="shared" si="12"/>
        <v>0</v>
      </c>
      <c r="AW15" s="87">
        <f t="shared" si="12"/>
        <v>0</v>
      </c>
      <c r="AX15" s="87">
        <f t="shared" si="12"/>
        <v>0</v>
      </c>
      <c r="AY15" s="87">
        <f t="shared" si="12"/>
        <v>0</v>
      </c>
      <c r="AZ15" s="87">
        <f t="shared" si="12"/>
        <v>0</v>
      </c>
      <c r="BA15" s="87">
        <f t="shared" si="12"/>
        <v>0</v>
      </c>
      <c r="BB15" s="87">
        <f t="shared" si="12"/>
        <v>0</v>
      </c>
      <c r="BC15" s="87">
        <f t="shared" si="12"/>
        <v>0</v>
      </c>
      <c r="BD15" s="87">
        <f t="shared" si="12"/>
        <v>0</v>
      </c>
      <c r="BE15" s="86">
        <f t="shared" si="12"/>
        <v>0</v>
      </c>
      <c r="BF15" s="88">
        <f t="shared" si="12"/>
        <v>0</v>
      </c>
      <c r="BG15" s="87">
        <f t="shared" si="12"/>
        <v>0</v>
      </c>
      <c r="BH15" s="87">
        <f t="shared" si="12"/>
        <v>0</v>
      </c>
      <c r="BI15" s="87">
        <f t="shared" si="12"/>
        <v>0</v>
      </c>
      <c r="BJ15" s="87">
        <f t="shared" si="12"/>
        <v>0</v>
      </c>
      <c r="BK15" s="87">
        <f t="shared" si="12"/>
        <v>0</v>
      </c>
      <c r="BL15" s="87">
        <f t="shared" si="12"/>
        <v>0</v>
      </c>
      <c r="BM15" s="87">
        <f t="shared" si="12"/>
        <v>0</v>
      </c>
      <c r="BN15" s="87">
        <f t="shared" si="12"/>
        <v>0</v>
      </c>
      <c r="BO15" s="87">
        <f t="shared" si="12"/>
        <v>0</v>
      </c>
      <c r="BP15" s="87">
        <f t="shared" si="12"/>
        <v>0</v>
      </c>
      <c r="BQ15" s="86">
        <f t="shared" si="12"/>
        <v>0</v>
      </c>
      <c r="BR15" s="88">
        <f t="shared" si="12"/>
        <v>0</v>
      </c>
      <c r="BS15" s="87">
        <f t="shared" si="12"/>
        <v>0</v>
      </c>
      <c r="BT15" s="87">
        <f t="shared" si="12"/>
        <v>0</v>
      </c>
      <c r="BU15" s="87">
        <f t="shared" ref="BU15:CC15" si="13">+SUM(BU16:BU19)</f>
        <v>0</v>
      </c>
      <c r="BV15" s="87">
        <f t="shared" si="13"/>
        <v>0</v>
      </c>
      <c r="BW15" s="87">
        <f t="shared" si="13"/>
        <v>0</v>
      </c>
      <c r="BX15" s="87">
        <f t="shared" si="13"/>
        <v>0</v>
      </c>
      <c r="BY15" s="87">
        <f t="shared" si="13"/>
        <v>0</v>
      </c>
      <c r="BZ15" s="87">
        <f t="shared" si="13"/>
        <v>0</v>
      </c>
      <c r="CA15" s="87">
        <f t="shared" si="13"/>
        <v>0</v>
      </c>
      <c r="CB15" s="87">
        <f t="shared" si="13"/>
        <v>0</v>
      </c>
      <c r="CC15" s="86">
        <f t="shared" si="13"/>
        <v>0</v>
      </c>
      <c r="CD15"/>
    </row>
    <row r="16" spans="1:82" ht="12.75" customHeight="1">
      <c r="A16" s="41"/>
      <c r="B16" s="75"/>
      <c r="C16" s="89" t="s">
        <v>9</v>
      </c>
      <c r="D16" s="132" t="s">
        <v>64</v>
      </c>
      <c r="E16" s="326">
        <v>72</v>
      </c>
      <c r="F16" s="230"/>
      <c r="G16" s="76">
        <f t="shared" si="2"/>
        <v>0</v>
      </c>
      <c r="H16" s="77"/>
      <c r="I16" s="78"/>
      <c r="J16" s="226"/>
      <c r="K16" s="227"/>
      <c r="L16" s="227"/>
      <c r="M16" s="227"/>
      <c r="N16" s="227"/>
      <c r="O16" s="227"/>
      <c r="P16" s="227"/>
      <c r="Q16" s="227"/>
      <c r="R16" s="227"/>
      <c r="S16" s="227"/>
      <c r="T16" s="227"/>
      <c r="U16" s="225"/>
      <c r="V16" s="226"/>
      <c r="W16" s="227"/>
      <c r="X16" s="227"/>
      <c r="Y16" s="227"/>
      <c r="Z16" s="227"/>
      <c r="AA16" s="227"/>
      <c r="AB16" s="227"/>
      <c r="AC16" s="227"/>
      <c r="AD16" s="227"/>
      <c r="AE16" s="227"/>
      <c r="AF16" s="227"/>
      <c r="AG16" s="225"/>
      <c r="AH16" s="228"/>
      <c r="AI16" s="227"/>
      <c r="AJ16" s="227"/>
      <c r="AK16" s="227"/>
      <c r="AL16" s="227"/>
      <c r="AM16" s="227"/>
      <c r="AN16" s="227"/>
      <c r="AO16" s="227"/>
      <c r="AP16" s="227"/>
      <c r="AQ16" s="227"/>
      <c r="AR16" s="227"/>
      <c r="AS16" s="225"/>
      <c r="AT16" s="228"/>
      <c r="AU16" s="227"/>
      <c r="AV16" s="227"/>
      <c r="AW16" s="227"/>
      <c r="AX16" s="227"/>
      <c r="AY16" s="227"/>
      <c r="AZ16" s="227"/>
      <c r="BA16" s="227"/>
      <c r="BB16" s="227"/>
      <c r="BC16" s="227"/>
      <c r="BD16" s="227"/>
      <c r="BE16" s="225"/>
      <c r="BF16" s="228"/>
      <c r="BG16" s="227"/>
      <c r="BH16" s="227"/>
      <c r="BI16" s="227"/>
      <c r="BJ16" s="227"/>
      <c r="BK16" s="227"/>
      <c r="BL16" s="227"/>
      <c r="BM16" s="227"/>
      <c r="BN16" s="227"/>
      <c r="BO16" s="227"/>
      <c r="BP16" s="227"/>
      <c r="BQ16" s="225"/>
      <c r="BR16" s="228"/>
      <c r="BS16" s="227"/>
      <c r="BT16" s="227"/>
      <c r="BU16" s="227"/>
      <c r="BV16" s="227"/>
      <c r="BW16" s="227"/>
      <c r="BX16" s="227"/>
      <c r="BY16" s="227"/>
      <c r="BZ16" s="227"/>
      <c r="CA16" s="227"/>
      <c r="CB16" s="227"/>
      <c r="CC16" s="225"/>
      <c r="CD16"/>
    </row>
    <row r="17" spans="1:82" ht="12.75" customHeight="1">
      <c r="A17" s="41"/>
      <c r="B17" s="75"/>
      <c r="C17" s="89" t="s">
        <v>10</v>
      </c>
      <c r="D17" s="132" t="s">
        <v>64</v>
      </c>
      <c r="E17" s="326">
        <v>72</v>
      </c>
      <c r="F17" s="230"/>
      <c r="G17" s="76">
        <f t="shared" si="2"/>
        <v>0</v>
      </c>
      <c r="H17" s="77"/>
      <c r="I17" s="78"/>
      <c r="J17" s="226"/>
      <c r="K17" s="227"/>
      <c r="L17" s="227"/>
      <c r="M17" s="227"/>
      <c r="N17" s="227"/>
      <c r="O17" s="227"/>
      <c r="P17" s="227"/>
      <c r="Q17" s="227"/>
      <c r="R17" s="227"/>
      <c r="S17" s="227"/>
      <c r="T17" s="227"/>
      <c r="U17" s="225"/>
      <c r="V17" s="226"/>
      <c r="W17" s="227"/>
      <c r="X17" s="227"/>
      <c r="Y17" s="227"/>
      <c r="Z17" s="227"/>
      <c r="AA17" s="227"/>
      <c r="AB17" s="227"/>
      <c r="AC17" s="227"/>
      <c r="AD17" s="227"/>
      <c r="AE17" s="227"/>
      <c r="AF17" s="227"/>
      <c r="AG17" s="225"/>
      <c r="AH17" s="228"/>
      <c r="AI17" s="227"/>
      <c r="AJ17" s="227"/>
      <c r="AK17" s="227"/>
      <c r="AL17" s="227"/>
      <c r="AM17" s="227"/>
      <c r="AN17" s="227"/>
      <c r="AO17" s="227"/>
      <c r="AP17" s="227"/>
      <c r="AQ17" s="227"/>
      <c r="AR17" s="227"/>
      <c r="AS17" s="225"/>
      <c r="AT17" s="228"/>
      <c r="AU17" s="227"/>
      <c r="AV17" s="227"/>
      <c r="AW17" s="227"/>
      <c r="AX17" s="227"/>
      <c r="AY17" s="227"/>
      <c r="AZ17" s="227"/>
      <c r="BA17" s="227"/>
      <c r="BB17" s="227"/>
      <c r="BC17" s="227"/>
      <c r="BD17" s="227"/>
      <c r="BE17" s="225"/>
      <c r="BF17" s="228"/>
      <c r="BG17" s="227"/>
      <c r="BH17" s="227"/>
      <c r="BI17" s="227"/>
      <c r="BJ17" s="227"/>
      <c r="BK17" s="227"/>
      <c r="BL17" s="227"/>
      <c r="BM17" s="227"/>
      <c r="BN17" s="227"/>
      <c r="BO17" s="227"/>
      <c r="BP17" s="227"/>
      <c r="BQ17" s="225"/>
      <c r="BR17" s="228"/>
      <c r="BS17" s="227"/>
      <c r="BT17" s="227"/>
      <c r="BU17" s="227"/>
      <c r="BV17" s="227"/>
      <c r="BW17" s="227"/>
      <c r="BX17" s="227"/>
      <c r="BY17" s="227"/>
      <c r="BZ17" s="227"/>
      <c r="CA17" s="227"/>
      <c r="CB17" s="227"/>
      <c r="CC17" s="225"/>
      <c r="CD17"/>
    </row>
    <row r="18" spans="1:82" ht="12.75" customHeight="1">
      <c r="A18" s="41"/>
      <c r="B18" s="75"/>
      <c r="C18" s="89" t="s">
        <v>11</v>
      </c>
      <c r="D18" s="132" t="s">
        <v>64</v>
      </c>
      <c r="E18" s="326">
        <v>72</v>
      </c>
      <c r="F18" s="230"/>
      <c r="G18" s="76">
        <f t="shared" si="2"/>
        <v>0</v>
      </c>
      <c r="H18" s="77"/>
      <c r="I18" s="78"/>
      <c r="J18" s="226"/>
      <c r="K18" s="227"/>
      <c r="L18" s="227"/>
      <c r="M18" s="227"/>
      <c r="N18" s="227"/>
      <c r="O18" s="227"/>
      <c r="P18" s="227"/>
      <c r="Q18" s="227"/>
      <c r="R18" s="227"/>
      <c r="S18" s="227"/>
      <c r="T18" s="227"/>
      <c r="U18" s="225"/>
      <c r="V18" s="226"/>
      <c r="W18" s="227"/>
      <c r="X18" s="227"/>
      <c r="Y18" s="227"/>
      <c r="Z18" s="227"/>
      <c r="AA18" s="227"/>
      <c r="AB18" s="227"/>
      <c r="AC18" s="227"/>
      <c r="AD18" s="227"/>
      <c r="AE18" s="227"/>
      <c r="AF18" s="227"/>
      <c r="AG18" s="225"/>
      <c r="AH18" s="228"/>
      <c r="AI18" s="227"/>
      <c r="AJ18" s="227"/>
      <c r="AK18" s="227"/>
      <c r="AL18" s="227"/>
      <c r="AM18" s="227"/>
      <c r="AN18" s="227"/>
      <c r="AO18" s="227"/>
      <c r="AP18" s="227"/>
      <c r="AQ18" s="227"/>
      <c r="AR18" s="227"/>
      <c r="AS18" s="225"/>
      <c r="AT18" s="228"/>
      <c r="AU18" s="227"/>
      <c r="AV18" s="227"/>
      <c r="AW18" s="227"/>
      <c r="AX18" s="227"/>
      <c r="AY18" s="227"/>
      <c r="AZ18" s="227"/>
      <c r="BA18" s="227"/>
      <c r="BB18" s="227"/>
      <c r="BC18" s="227"/>
      <c r="BD18" s="227"/>
      <c r="BE18" s="225"/>
      <c r="BF18" s="228"/>
      <c r="BG18" s="227"/>
      <c r="BH18" s="227"/>
      <c r="BI18" s="227"/>
      <c r="BJ18" s="227"/>
      <c r="BK18" s="227"/>
      <c r="BL18" s="227"/>
      <c r="BM18" s="227"/>
      <c r="BN18" s="227"/>
      <c r="BO18" s="227"/>
      <c r="BP18" s="227"/>
      <c r="BQ18" s="225"/>
      <c r="BR18" s="228"/>
      <c r="BS18" s="227"/>
      <c r="BT18" s="227"/>
      <c r="BU18" s="227"/>
      <c r="BV18" s="227"/>
      <c r="BW18" s="227"/>
      <c r="BX18" s="227"/>
      <c r="BY18" s="227"/>
      <c r="BZ18" s="227"/>
      <c r="CA18" s="227"/>
      <c r="CB18" s="227"/>
      <c r="CC18" s="225"/>
      <c r="CD18"/>
    </row>
    <row r="19" spans="1:82" ht="12.75" customHeight="1">
      <c r="A19" s="41"/>
      <c r="B19" s="75"/>
      <c r="C19" s="89" t="s">
        <v>12</v>
      </c>
      <c r="D19" s="132" t="s">
        <v>64</v>
      </c>
      <c r="E19" s="326">
        <v>72</v>
      </c>
      <c r="F19" s="230"/>
      <c r="G19" s="76">
        <f t="shared" si="2"/>
        <v>0</v>
      </c>
      <c r="H19" s="77"/>
      <c r="I19" s="78"/>
      <c r="J19" s="226"/>
      <c r="K19" s="227"/>
      <c r="L19" s="227"/>
      <c r="M19" s="227"/>
      <c r="N19" s="227"/>
      <c r="O19" s="227"/>
      <c r="P19" s="227"/>
      <c r="Q19" s="227"/>
      <c r="R19" s="227"/>
      <c r="S19" s="227"/>
      <c r="T19" s="227"/>
      <c r="U19" s="225"/>
      <c r="V19" s="226"/>
      <c r="W19" s="227"/>
      <c r="X19" s="227"/>
      <c r="Y19" s="227"/>
      <c r="Z19" s="227"/>
      <c r="AA19" s="227"/>
      <c r="AB19" s="227"/>
      <c r="AC19" s="227"/>
      <c r="AD19" s="227"/>
      <c r="AE19" s="227"/>
      <c r="AF19" s="227"/>
      <c r="AG19" s="225"/>
      <c r="AH19" s="228"/>
      <c r="AI19" s="227"/>
      <c r="AJ19" s="227"/>
      <c r="AK19" s="227"/>
      <c r="AL19" s="227"/>
      <c r="AM19" s="227"/>
      <c r="AN19" s="227"/>
      <c r="AO19" s="227"/>
      <c r="AP19" s="227"/>
      <c r="AQ19" s="227"/>
      <c r="AR19" s="227"/>
      <c r="AS19" s="225"/>
      <c r="AT19" s="228"/>
      <c r="AU19" s="227"/>
      <c r="AV19" s="227"/>
      <c r="AW19" s="227"/>
      <c r="AX19" s="227"/>
      <c r="AY19" s="227"/>
      <c r="AZ19" s="227"/>
      <c r="BA19" s="227"/>
      <c r="BB19" s="227"/>
      <c r="BC19" s="227"/>
      <c r="BD19" s="227"/>
      <c r="BE19" s="225"/>
      <c r="BF19" s="228"/>
      <c r="BG19" s="227"/>
      <c r="BH19" s="227"/>
      <c r="BI19" s="227"/>
      <c r="BJ19" s="227"/>
      <c r="BK19" s="227"/>
      <c r="BL19" s="227"/>
      <c r="BM19" s="227"/>
      <c r="BN19" s="227"/>
      <c r="BO19" s="227"/>
      <c r="BP19" s="227"/>
      <c r="BQ19" s="225"/>
      <c r="BR19" s="228"/>
      <c r="BS19" s="227"/>
      <c r="BT19" s="227"/>
      <c r="BU19" s="227"/>
      <c r="BV19" s="227"/>
      <c r="BW19" s="227"/>
      <c r="BX19" s="227"/>
      <c r="BY19" s="227"/>
      <c r="BZ19" s="227"/>
      <c r="CA19" s="227"/>
      <c r="CB19" s="227"/>
      <c r="CC19" s="225"/>
      <c r="CD19"/>
    </row>
    <row r="20" spans="1:82" ht="12.75" customHeight="1">
      <c r="A20" s="41"/>
      <c r="B20" s="91"/>
      <c r="C20" s="404"/>
      <c r="D20" s="440"/>
      <c r="E20" s="440"/>
      <c r="F20" s="441"/>
      <c r="G20" s="92">
        <f t="shared" ref="G20:AL20" si="14">IF(SUM(G16:G19)=0,0,IF(AND((SUM(G16:G19)/G12)&gt;0.4,G173=0),0.4,(SUM(G16:G19)/G12)))</f>
        <v>0</v>
      </c>
      <c r="H20" s="93">
        <f t="shared" si="14"/>
        <v>0</v>
      </c>
      <c r="I20" s="94">
        <f t="shared" si="14"/>
        <v>0</v>
      </c>
      <c r="J20" s="93">
        <f t="shared" si="14"/>
        <v>0</v>
      </c>
      <c r="K20" s="95">
        <f t="shared" si="14"/>
        <v>0</v>
      </c>
      <c r="L20" s="95">
        <f t="shared" si="14"/>
        <v>0</v>
      </c>
      <c r="M20" s="95">
        <f t="shared" si="14"/>
        <v>0</v>
      </c>
      <c r="N20" s="95">
        <f t="shared" si="14"/>
        <v>0</v>
      </c>
      <c r="O20" s="95">
        <f t="shared" si="14"/>
        <v>0</v>
      </c>
      <c r="P20" s="95">
        <f t="shared" si="14"/>
        <v>0</v>
      </c>
      <c r="Q20" s="95">
        <f t="shared" si="14"/>
        <v>0</v>
      </c>
      <c r="R20" s="95">
        <f t="shared" si="14"/>
        <v>0</v>
      </c>
      <c r="S20" s="95">
        <f t="shared" si="14"/>
        <v>0</v>
      </c>
      <c r="T20" s="95">
        <f t="shared" si="14"/>
        <v>0</v>
      </c>
      <c r="U20" s="94">
        <f t="shared" si="14"/>
        <v>0</v>
      </c>
      <c r="V20" s="93">
        <f t="shared" si="14"/>
        <v>0</v>
      </c>
      <c r="W20" s="95">
        <f t="shared" si="14"/>
        <v>0</v>
      </c>
      <c r="X20" s="95">
        <f t="shared" si="14"/>
        <v>0</v>
      </c>
      <c r="Y20" s="95">
        <f t="shared" si="14"/>
        <v>0</v>
      </c>
      <c r="Z20" s="95">
        <f t="shared" si="14"/>
        <v>0</v>
      </c>
      <c r="AA20" s="95">
        <f t="shared" si="14"/>
        <v>0</v>
      </c>
      <c r="AB20" s="95">
        <f t="shared" si="14"/>
        <v>0</v>
      </c>
      <c r="AC20" s="95">
        <f t="shared" si="14"/>
        <v>0</v>
      </c>
      <c r="AD20" s="95">
        <f t="shared" si="14"/>
        <v>0</v>
      </c>
      <c r="AE20" s="95">
        <f t="shared" si="14"/>
        <v>0</v>
      </c>
      <c r="AF20" s="95">
        <f t="shared" si="14"/>
        <v>0</v>
      </c>
      <c r="AG20" s="94">
        <f t="shared" si="14"/>
        <v>0</v>
      </c>
      <c r="AH20" s="96">
        <f t="shared" si="14"/>
        <v>0</v>
      </c>
      <c r="AI20" s="95">
        <f t="shared" si="14"/>
        <v>0</v>
      </c>
      <c r="AJ20" s="95">
        <f t="shared" si="14"/>
        <v>0</v>
      </c>
      <c r="AK20" s="95">
        <f t="shared" si="14"/>
        <v>0</v>
      </c>
      <c r="AL20" s="95">
        <f t="shared" si="14"/>
        <v>0</v>
      </c>
      <c r="AM20" s="95">
        <f t="shared" ref="AM20:BR20" si="15">IF(SUM(AM16:AM19)=0,0,IF(AND((SUM(AM16:AM19)/AM12)&gt;0.4,AM173=0),0.4,(SUM(AM16:AM19)/AM12)))</f>
        <v>0</v>
      </c>
      <c r="AN20" s="95">
        <f t="shared" si="15"/>
        <v>0</v>
      </c>
      <c r="AO20" s="95">
        <f t="shared" si="15"/>
        <v>0</v>
      </c>
      <c r="AP20" s="95">
        <f t="shared" si="15"/>
        <v>0</v>
      </c>
      <c r="AQ20" s="95">
        <f t="shared" si="15"/>
        <v>0</v>
      </c>
      <c r="AR20" s="95">
        <f t="shared" si="15"/>
        <v>0</v>
      </c>
      <c r="AS20" s="94">
        <f t="shared" si="15"/>
        <v>0</v>
      </c>
      <c r="AT20" s="96">
        <f t="shared" si="15"/>
        <v>0</v>
      </c>
      <c r="AU20" s="95">
        <f t="shared" si="15"/>
        <v>0</v>
      </c>
      <c r="AV20" s="95">
        <f t="shared" si="15"/>
        <v>0</v>
      </c>
      <c r="AW20" s="95">
        <f t="shared" si="15"/>
        <v>0</v>
      </c>
      <c r="AX20" s="95">
        <f t="shared" si="15"/>
        <v>0</v>
      </c>
      <c r="AY20" s="95">
        <f t="shared" si="15"/>
        <v>0</v>
      </c>
      <c r="AZ20" s="95">
        <f t="shared" si="15"/>
        <v>0</v>
      </c>
      <c r="BA20" s="95">
        <f t="shared" si="15"/>
        <v>0</v>
      </c>
      <c r="BB20" s="95">
        <f t="shared" si="15"/>
        <v>0</v>
      </c>
      <c r="BC20" s="95">
        <f t="shared" si="15"/>
        <v>0</v>
      </c>
      <c r="BD20" s="95">
        <f t="shared" si="15"/>
        <v>0</v>
      </c>
      <c r="BE20" s="94">
        <f t="shared" si="15"/>
        <v>0</v>
      </c>
      <c r="BF20" s="96">
        <f t="shared" si="15"/>
        <v>0</v>
      </c>
      <c r="BG20" s="95">
        <f t="shared" si="15"/>
        <v>0</v>
      </c>
      <c r="BH20" s="95">
        <f t="shared" si="15"/>
        <v>0</v>
      </c>
      <c r="BI20" s="95">
        <f t="shared" si="15"/>
        <v>0</v>
      </c>
      <c r="BJ20" s="95">
        <f t="shared" si="15"/>
        <v>0</v>
      </c>
      <c r="BK20" s="95">
        <f t="shared" si="15"/>
        <v>0</v>
      </c>
      <c r="BL20" s="95">
        <f t="shared" si="15"/>
        <v>0</v>
      </c>
      <c r="BM20" s="95">
        <f t="shared" si="15"/>
        <v>0</v>
      </c>
      <c r="BN20" s="95">
        <f t="shared" si="15"/>
        <v>0</v>
      </c>
      <c r="BO20" s="95">
        <f t="shared" si="15"/>
        <v>0</v>
      </c>
      <c r="BP20" s="95">
        <f t="shared" si="15"/>
        <v>0</v>
      </c>
      <c r="BQ20" s="94">
        <f t="shared" si="15"/>
        <v>0</v>
      </c>
      <c r="BR20" s="96">
        <f t="shared" si="15"/>
        <v>0</v>
      </c>
      <c r="BS20" s="95">
        <f t="shared" ref="BS20:CC20" si="16">IF(SUM(BS16:BS19)=0,0,IF(AND((SUM(BS16:BS19)/BS12)&gt;0.4,BS173=0),0.4,(SUM(BS16:BS19)/BS12)))</f>
        <v>0</v>
      </c>
      <c r="BT20" s="95">
        <f t="shared" si="16"/>
        <v>0</v>
      </c>
      <c r="BU20" s="95">
        <f t="shared" si="16"/>
        <v>0</v>
      </c>
      <c r="BV20" s="95">
        <f t="shared" si="16"/>
        <v>0</v>
      </c>
      <c r="BW20" s="95">
        <f t="shared" si="16"/>
        <v>0</v>
      </c>
      <c r="BX20" s="95">
        <f t="shared" si="16"/>
        <v>0</v>
      </c>
      <c r="BY20" s="95">
        <f t="shared" si="16"/>
        <v>0</v>
      </c>
      <c r="BZ20" s="95">
        <f t="shared" si="16"/>
        <v>0</v>
      </c>
      <c r="CA20" s="95">
        <f t="shared" si="16"/>
        <v>0</v>
      </c>
      <c r="CB20" s="95">
        <f t="shared" si="16"/>
        <v>0</v>
      </c>
      <c r="CC20" s="94">
        <f t="shared" si="16"/>
        <v>0</v>
      </c>
      <c r="CD20"/>
    </row>
    <row r="21" spans="1:82" ht="12.75" customHeight="1">
      <c r="A21" s="41"/>
      <c r="B21" s="97" t="s">
        <v>48</v>
      </c>
      <c r="C21" s="412" t="s">
        <v>49</v>
      </c>
      <c r="D21" s="413"/>
      <c r="E21" s="413"/>
      <c r="F21" s="414"/>
      <c r="G21" s="98">
        <f t="shared" ref="G21:G26" si="17">+SUM(H21:CC21)</f>
        <v>28674680</v>
      </c>
      <c r="H21" s="99">
        <f>+H213</f>
        <v>0</v>
      </c>
      <c r="I21" s="100">
        <f t="shared" ref="I21:BT21" si="18">+I213</f>
        <v>0</v>
      </c>
      <c r="J21" s="99">
        <f t="shared" si="18"/>
        <v>0</v>
      </c>
      <c r="K21" s="101">
        <f t="shared" si="18"/>
        <v>0</v>
      </c>
      <c r="L21" s="101">
        <f t="shared" si="18"/>
        <v>0</v>
      </c>
      <c r="M21" s="101">
        <f t="shared" si="18"/>
        <v>0</v>
      </c>
      <c r="N21" s="101">
        <f t="shared" si="18"/>
        <v>0</v>
      </c>
      <c r="O21" s="101">
        <f t="shared" si="18"/>
        <v>0</v>
      </c>
      <c r="P21" s="101">
        <f t="shared" si="18"/>
        <v>0</v>
      </c>
      <c r="Q21" s="101">
        <f t="shared" si="18"/>
        <v>0</v>
      </c>
      <c r="R21" s="101">
        <f t="shared" si="18"/>
        <v>0</v>
      </c>
      <c r="S21" s="101">
        <f t="shared" si="18"/>
        <v>0</v>
      </c>
      <c r="T21" s="101">
        <f t="shared" si="18"/>
        <v>0</v>
      </c>
      <c r="U21" s="100">
        <f t="shared" si="18"/>
        <v>4779113.33</v>
      </c>
      <c r="V21" s="99">
        <f t="shared" si="18"/>
        <v>0</v>
      </c>
      <c r="W21" s="101">
        <f t="shared" si="18"/>
        <v>0</v>
      </c>
      <c r="X21" s="101">
        <f t="shared" si="18"/>
        <v>0</v>
      </c>
      <c r="Y21" s="101">
        <f t="shared" si="18"/>
        <v>0</v>
      </c>
      <c r="Z21" s="101">
        <f t="shared" si="18"/>
        <v>0</v>
      </c>
      <c r="AA21" s="101">
        <f t="shared" si="18"/>
        <v>0</v>
      </c>
      <c r="AB21" s="101">
        <f t="shared" si="18"/>
        <v>0</v>
      </c>
      <c r="AC21" s="101">
        <f t="shared" si="18"/>
        <v>0</v>
      </c>
      <c r="AD21" s="101">
        <f t="shared" si="18"/>
        <v>0</v>
      </c>
      <c r="AE21" s="101">
        <f t="shared" si="18"/>
        <v>0</v>
      </c>
      <c r="AF21" s="101">
        <f t="shared" si="18"/>
        <v>0</v>
      </c>
      <c r="AG21" s="100">
        <f t="shared" si="18"/>
        <v>4779113.33</v>
      </c>
      <c r="AH21" s="102">
        <f t="shared" si="18"/>
        <v>0</v>
      </c>
      <c r="AI21" s="101">
        <f t="shared" si="18"/>
        <v>0</v>
      </c>
      <c r="AJ21" s="101">
        <f t="shared" si="18"/>
        <v>0</v>
      </c>
      <c r="AK21" s="101">
        <f t="shared" si="18"/>
        <v>0</v>
      </c>
      <c r="AL21" s="101">
        <f t="shared" si="18"/>
        <v>0</v>
      </c>
      <c r="AM21" s="101">
        <f t="shared" si="18"/>
        <v>0</v>
      </c>
      <c r="AN21" s="101">
        <f t="shared" si="18"/>
        <v>0</v>
      </c>
      <c r="AO21" s="101">
        <f t="shared" si="18"/>
        <v>0</v>
      </c>
      <c r="AP21" s="101">
        <f t="shared" si="18"/>
        <v>0</v>
      </c>
      <c r="AQ21" s="101">
        <f t="shared" si="18"/>
        <v>0</v>
      </c>
      <c r="AR21" s="101">
        <f t="shared" si="18"/>
        <v>0</v>
      </c>
      <c r="AS21" s="100">
        <f t="shared" si="18"/>
        <v>4779113.33</v>
      </c>
      <c r="AT21" s="102">
        <f t="shared" si="18"/>
        <v>0</v>
      </c>
      <c r="AU21" s="101">
        <f t="shared" si="18"/>
        <v>0</v>
      </c>
      <c r="AV21" s="101">
        <f t="shared" si="18"/>
        <v>0</v>
      </c>
      <c r="AW21" s="101">
        <f t="shared" si="18"/>
        <v>0</v>
      </c>
      <c r="AX21" s="101">
        <f t="shared" si="18"/>
        <v>0</v>
      </c>
      <c r="AY21" s="101">
        <f t="shared" si="18"/>
        <v>0</v>
      </c>
      <c r="AZ21" s="101">
        <f t="shared" si="18"/>
        <v>0</v>
      </c>
      <c r="BA21" s="101">
        <f t="shared" si="18"/>
        <v>0</v>
      </c>
      <c r="BB21" s="101">
        <f t="shared" si="18"/>
        <v>0</v>
      </c>
      <c r="BC21" s="101">
        <f t="shared" si="18"/>
        <v>0</v>
      </c>
      <c r="BD21" s="101">
        <f t="shared" si="18"/>
        <v>0</v>
      </c>
      <c r="BE21" s="100">
        <f t="shared" si="18"/>
        <v>4779113.33</v>
      </c>
      <c r="BF21" s="102">
        <f t="shared" si="18"/>
        <v>0</v>
      </c>
      <c r="BG21" s="101">
        <f t="shared" si="18"/>
        <v>0</v>
      </c>
      <c r="BH21" s="101">
        <f t="shared" si="18"/>
        <v>0</v>
      </c>
      <c r="BI21" s="101">
        <f t="shared" si="18"/>
        <v>0</v>
      </c>
      <c r="BJ21" s="101">
        <f t="shared" si="18"/>
        <v>0</v>
      </c>
      <c r="BK21" s="101">
        <f t="shared" si="18"/>
        <v>0</v>
      </c>
      <c r="BL21" s="101">
        <f t="shared" si="18"/>
        <v>0</v>
      </c>
      <c r="BM21" s="101">
        <f t="shared" si="18"/>
        <v>0</v>
      </c>
      <c r="BN21" s="101">
        <f t="shared" si="18"/>
        <v>0</v>
      </c>
      <c r="BO21" s="101">
        <f t="shared" si="18"/>
        <v>0</v>
      </c>
      <c r="BP21" s="101">
        <f t="shared" si="18"/>
        <v>0</v>
      </c>
      <c r="BQ21" s="100">
        <f t="shared" si="18"/>
        <v>4779113.33</v>
      </c>
      <c r="BR21" s="102">
        <f t="shared" si="18"/>
        <v>0</v>
      </c>
      <c r="BS21" s="101">
        <f t="shared" si="18"/>
        <v>0</v>
      </c>
      <c r="BT21" s="101">
        <f t="shared" si="18"/>
        <v>0</v>
      </c>
      <c r="BU21" s="101">
        <f t="shared" ref="BU21:CC21" si="19">+BU213</f>
        <v>0</v>
      </c>
      <c r="BV21" s="101">
        <f t="shared" si="19"/>
        <v>0</v>
      </c>
      <c r="BW21" s="101">
        <f t="shared" si="19"/>
        <v>0</v>
      </c>
      <c r="BX21" s="101">
        <f t="shared" si="19"/>
        <v>0</v>
      </c>
      <c r="BY21" s="101">
        <f t="shared" si="19"/>
        <v>0</v>
      </c>
      <c r="BZ21" s="101">
        <f t="shared" si="19"/>
        <v>0</v>
      </c>
      <c r="CA21" s="101">
        <f t="shared" si="19"/>
        <v>0</v>
      </c>
      <c r="CB21" s="101">
        <f t="shared" si="19"/>
        <v>0</v>
      </c>
      <c r="CC21" s="100">
        <f t="shared" si="19"/>
        <v>4779113.3499999996</v>
      </c>
      <c r="CD21" s="316" t="b">
        <f>G21=G213</f>
        <v>1</v>
      </c>
    </row>
    <row r="22" spans="1:82" ht="12.75" customHeight="1">
      <c r="A22" s="41"/>
      <c r="B22" s="103"/>
      <c r="C22" s="405" t="s">
        <v>44</v>
      </c>
      <c r="D22" s="407"/>
      <c r="E22" s="407"/>
      <c r="F22" s="408"/>
      <c r="G22" s="76">
        <f t="shared" si="17"/>
        <v>0</v>
      </c>
      <c r="H22" s="104">
        <f t="shared" ref="H22:BS22" si="20">+H21-H23</f>
        <v>0</v>
      </c>
      <c r="I22" s="105">
        <f t="shared" si="20"/>
        <v>0</v>
      </c>
      <c r="J22" s="104">
        <f t="shared" si="20"/>
        <v>0</v>
      </c>
      <c r="K22" s="79">
        <f t="shared" si="20"/>
        <v>0</v>
      </c>
      <c r="L22" s="79">
        <f t="shared" si="20"/>
        <v>0</v>
      </c>
      <c r="M22" s="79">
        <f t="shared" si="20"/>
        <v>0</v>
      </c>
      <c r="N22" s="79">
        <f t="shared" si="20"/>
        <v>0</v>
      </c>
      <c r="O22" s="79">
        <f t="shared" si="20"/>
        <v>0</v>
      </c>
      <c r="P22" s="79">
        <f t="shared" si="20"/>
        <v>0</v>
      </c>
      <c r="Q22" s="79">
        <f t="shared" si="20"/>
        <v>0</v>
      </c>
      <c r="R22" s="79">
        <f t="shared" si="20"/>
        <v>0</v>
      </c>
      <c r="S22" s="79">
        <f t="shared" si="20"/>
        <v>0</v>
      </c>
      <c r="T22" s="79">
        <f t="shared" si="20"/>
        <v>0</v>
      </c>
      <c r="U22" s="105">
        <f t="shared" si="20"/>
        <v>0</v>
      </c>
      <c r="V22" s="104">
        <f t="shared" si="20"/>
        <v>0</v>
      </c>
      <c r="W22" s="79">
        <f t="shared" si="20"/>
        <v>0</v>
      </c>
      <c r="X22" s="79">
        <f t="shared" si="20"/>
        <v>0</v>
      </c>
      <c r="Y22" s="79">
        <f t="shared" si="20"/>
        <v>0</v>
      </c>
      <c r="Z22" s="79">
        <f t="shared" si="20"/>
        <v>0</v>
      </c>
      <c r="AA22" s="79">
        <f t="shared" si="20"/>
        <v>0</v>
      </c>
      <c r="AB22" s="79">
        <f t="shared" si="20"/>
        <v>0</v>
      </c>
      <c r="AC22" s="79">
        <f t="shared" si="20"/>
        <v>0</v>
      </c>
      <c r="AD22" s="79">
        <f t="shared" si="20"/>
        <v>0</v>
      </c>
      <c r="AE22" s="79">
        <f t="shared" si="20"/>
        <v>0</v>
      </c>
      <c r="AF22" s="79">
        <f t="shared" si="20"/>
        <v>0</v>
      </c>
      <c r="AG22" s="105">
        <f t="shared" si="20"/>
        <v>0</v>
      </c>
      <c r="AH22" s="106">
        <f t="shared" si="20"/>
        <v>0</v>
      </c>
      <c r="AI22" s="79">
        <f t="shared" si="20"/>
        <v>0</v>
      </c>
      <c r="AJ22" s="79">
        <f t="shared" si="20"/>
        <v>0</v>
      </c>
      <c r="AK22" s="79">
        <f t="shared" si="20"/>
        <v>0</v>
      </c>
      <c r="AL22" s="79">
        <f t="shared" si="20"/>
        <v>0</v>
      </c>
      <c r="AM22" s="79">
        <f t="shared" si="20"/>
        <v>0</v>
      </c>
      <c r="AN22" s="79">
        <f t="shared" si="20"/>
        <v>0</v>
      </c>
      <c r="AO22" s="79">
        <f t="shared" si="20"/>
        <v>0</v>
      </c>
      <c r="AP22" s="79">
        <f t="shared" si="20"/>
        <v>0</v>
      </c>
      <c r="AQ22" s="79">
        <f t="shared" si="20"/>
        <v>0</v>
      </c>
      <c r="AR22" s="79">
        <f t="shared" si="20"/>
        <v>0</v>
      </c>
      <c r="AS22" s="105">
        <f t="shared" si="20"/>
        <v>0</v>
      </c>
      <c r="AT22" s="106">
        <f t="shared" si="20"/>
        <v>0</v>
      </c>
      <c r="AU22" s="79">
        <f t="shared" si="20"/>
        <v>0</v>
      </c>
      <c r="AV22" s="79">
        <f t="shared" si="20"/>
        <v>0</v>
      </c>
      <c r="AW22" s="79">
        <f t="shared" si="20"/>
        <v>0</v>
      </c>
      <c r="AX22" s="79">
        <f t="shared" si="20"/>
        <v>0</v>
      </c>
      <c r="AY22" s="79">
        <f t="shared" si="20"/>
        <v>0</v>
      </c>
      <c r="AZ22" s="79">
        <f t="shared" si="20"/>
        <v>0</v>
      </c>
      <c r="BA22" s="79">
        <f t="shared" si="20"/>
        <v>0</v>
      </c>
      <c r="BB22" s="79">
        <f t="shared" si="20"/>
        <v>0</v>
      </c>
      <c r="BC22" s="79">
        <f t="shared" si="20"/>
        <v>0</v>
      </c>
      <c r="BD22" s="79">
        <f t="shared" si="20"/>
        <v>0</v>
      </c>
      <c r="BE22" s="105">
        <f t="shared" si="20"/>
        <v>0</v>
      </c>
      <c r="BF22" s="106">
        <f t="shared" si="20"/>
        <v>0</v>
      </c>
      <c r="BG22" s="79">
        <f t="shared" si="20"/>
        <v>0</v>
      </c>
      <c r="BH22" s="79">
        <f t="shared" si="20"/>
        <v>0</v>
      </c>
      <c r="BI22" s="79">
        <f t="shared" si="20"/>
        <v>0</v>
      </c>
      <c r="BJ22" s="79">
        <f t="shared" si="20"/>
        <v>0</v>
      </c>
      <c r="BK22" s="79">
        <f t="shared" si="20"/>
        <v>0</v>
      </c>
      <c r="BL22" s="79">
        <f t="shared" si="20"/>
        <v>0</v>
      </c>
      <c r="BM22" s="79">
        <f t="shared" si="20"/>
        <v>0</v>
      </c>
      <c r="BN22" s="79">
        <f t="shared" si="20"/>
        <v>0</v>
      </c>
      <c r="BO22" s="79">
        <f t="shared" si="20"/>
        <v>0</v>
      </c>
      <c r="BP22" s="79">
        <f t="shared" si="20"/>
        <v>0</v>
      </c>
      <c r="BQ22" s="105">
        <f t="shared" si="20"/>
        <v>0</v>
      </c>
      <c r="BR22" s="106">
        <f t="shared" si="20"/>
        <v>0</v>
      </c>
      <c r="BS22" s="79">
        <f t="shared" si="20"/>
        <v>0</v>
      </c>
      <c r="BT22" s="79">
        <f t="shared" ref="BT22:CC22" si="21">+BT21-BT23</f>
        <v>0</v>
      </c>
      <c r="BU22" s="79">
        <f t="shared" si="21"/>
        <v>0</v>
      </c>
      <c r="BV22" s="79">
        <f t="shared" si="21"/>
        <v>0</v>
      </c>
      <c r="BW22" s="79">
        <f t="shared" si="21"/>
        <v>0</v>
      </c>
      <c r="BX22" s="79">
        <f t="shared" si="21"/>
        <v>0</v>
      </c>
      <c r="BY22" s="79">
        <f t="shared" si="21"/>
        <v>0</v>
      </c>
      <c r="BZ22" s="79">
        <f t="shared" si="21"/>
        <v>0</v>
      </c>
      <c r="CA22" s="79">
        <f t="shared" si="21"/>
        <v>0</v>
      </c>
      <c r="CB22" s="79">
        <f t="shared" si="21"/>
        <v>0</v>
      </c>
      <c r="CC22" s="105">
        <f t="shared" si="21"/>
        <v>0</v>
      </c>
      <c r="CD22"/>
    </row>
    <row r="23" spans="1:82" ht="12.75" customHeight="1">
      <c r="A23" s="41"/>
      <c r="B23" s="107"/>
      <c r="C23" s="409" t="s">
        <v>45</v>
      </c>
      <c r="D23" s="410"/>
      <c r="E23" s="410"/>
      <c r="F23" s="411"/>
      <c r="G23" s="108">
        <f t="shared" si="17"/>
        <v>28674680</v>
      </c>
      <c r="H23" s="109">
        <f>+H432</f>
        <v>0</v>
      </c>
      <c r="I23" s="110">
        <f t="shared" ref="I23:BT23" si="22">+I432</f>
        <v>0</v>
      </c>
      <c r="J23" s="109">
        <f t="shared" si="22"/>
        <v>0</v>
      </c>
      <c r="K23" s="111">
        <f t="shared" si="22"/>
        <v>0</v>
      </c>
      <c r="L23" s="111">
        <f t="shared" si="22"/>
        <v>0</v>
      </c>
      <c r="M23" s="111">
        <f t="shared" si="22"/>
        <v>0</v>
      </c>
      <c r="N23" s="111">
        <f t="shared" si="22"/>
        <v>0</v>
      </c>
      <c r="O23" s="111">
        <f t="shared" si="22"/>
        <v>0</v>
      </c>
      <c r="P23" s="111">
        <f t="shared" si="22"/>
        <v>0</v>
      </c>
      <c r="Q23" s="111">
        <f t="shared" si="22"/>
        <v>0</v>
      </c>
      <c r="R23" s="111">
        <f t="shared" si="22"/>
        <v>0</v>
      </c>
      <c r="S23" s="111">
        <f t="shared" si="22"/>
        <v>0</v>
      </c>
      <c r="T23" s="111">
        <f t="shared" si="22"/>
        <v>0</v>
      </c>
      <c r="U23" s="110">
        <f t="shared" si="22"/>
        <v>4779113.33</v>
      </c>
      <c r="V23" s="112">
        <f t="shared" si="22"/>
        <v>0</v>
      </c>
      <c r="W23" s="111">
        <f t="shared" si="22"/>
        <v>0</v>
      </c>
      <c r="X23" s="111">
        <f t="shared" si="22"/>
        <v>0</v>
      </c>
      <c r="Y23" s="111">
        <f t="shared" si="22"/>
        <v>0</v>
      </c>
      <c r="Z23" s="111">
        <f t="shared" si="22"/>
        <v>0</v>
      </c>
      <c r="AA23" s="111">
        <f t="shared" si="22"/>
        <v>0</v>
      </c>
      <c r="AB23" s="111">
        <f t="shared" si="22"/>
        <v>0</v>
      </c>
      <c r="AC23" s="111">
        <f t="shared" si="22"/>
        <v>0</v>
      </c>
      <c r="AD23" s="111">
        <f t="shared" si="22"/>
        <v>0</v>
      </c>
      <c r="AE23" s="111">
        <f t="shared" si="22"/>
        <v>0</v>
      </c>
      <c r="AF23" s="111">
        <f t="shared" si="22"/>
        <v>0</v>
      </c>
      <c r="AG23" s="110">
        <f t="shared" si="22"/>
        <v>4779113.33</v>
      </c>
      <c r="AH23" s="112">
        <f t="shared" si="22"/>
        <v>0</v>
      </c>
      <c r="AI23" s="111">
        <f t="shared" si="22"/>
        <v>0</v>
      </c>
      <c r="AJ23" s="111">
        <f t="shared" si="22"/>
        <v>0</v>
      </c>
      <c r="AK23" s="111">
        <f t="shared" si="22"/>
        <v>0</v>
      </c>
      <c r="AL23" s="111">
        <f t="shared" si="22"/>
        <v>0</v>
      </c>
      <c r="AM23" s="111">
        <f t="shared" si="22"/>
        <v>0</v>
      </c>
      <c r="AN23" s="111">
        <f t="shared" si="22"/>
        <v>0</v>
      </c>
      <c r="AO23" s="111">
        <f t="shared" si="22"/>
        <v>0</v>
      </c>
      <c r="AP23" s="111">
        <f t="shared" si="22"/>
        <v>0</v>
      </c>
      <c r="AQ23" s="111">
        <f t="shared" si="22"/>
        <v>0</v>
      </c>
      <c r="AR23" s="111">
        <f t="shared" si="22"/>
        <v>0</v>
      </c>
      <c r="AS23" s="110">
        <f t="shared" si="22"/>
        <v>4779113.33</v>
      </c>
      <c r="AT23" s="112">
        <f t="shared" si="22"/>
        <v>0</v>
      </c>
      <c r="AU23" s="111">
        <f t="shared" si="22"/>
        <v>0</v>
      </c>
      <c r="AV23" s="111">
        <f t="shared" si="22"/>
        <v>0</v>
      </c>
      <c r="AW23" s="111">
        <f t="shared" si="22"/>
        <v>0</v>
      </c>
      <c r="AX23" s="111">
        <f t="shared" si="22"/>
        <v>0</v>
      </c>
      <c r="AY23" s="111">
        <f t="shared" si="22"/>
        <v>0</v>
      </c>
      <c r="AZ23" s="111">
        <f t="shared" si="22"/>
        <v>0</v>
      </c>
      <c r="BA23" s="111">
        <f t="shared" si="22"/>
        <v>0</v>
      </c>
      <c r="BB23" s="111">
        <f t="shared" si="22"/>
        <v>0</v>
      </c>
      <c r="BC23" s="111">
        <f t="shared" si="22"/>
        <v>0</v>
      </c>
      <c r="BD23" s="111">
        <f t="shared" si="22"/>
        <v>0</v>
      </c>
      <c r="BE23" s="110">
        <f t="shared" si="22"/>
        <v>4779113.33</v>
      </c>
      <c r="BF23" s="112">
        <f t="shared" si="22"/>
        <v>0</v>
      </c>
      <c r="BG23" s="111">
        <f t="shared" si="22"/>
        <v>0</v>
      </c>
      <c r="BH23" s="111">
        <f t="shared" si="22"/>
        <v>0</v>
      </c>
      <c r="BI23" s="111">
        <f t="shared" si="22"/>
        <v>0</v>
      </c>
      <c r="BJ23" s="111">
        <f t="shared" si="22"/>
        <v>0</v>
      </c>
      <c r="BK23" s="111">
        <f t="shared" si="22"/>
        <v>0</v>
      </c>
      <c r="BL23" s="111">
        <f t="shared" si="22"/>
        <v>0</v>
      </c>
      <c r="BM23" s="111">
        <f t="shared" si="22"/>
        <v>0</v>
      </c>
      <c r="BN23" s="111">
        <f t="shared" si="22"/>
        <v>0</v>
      </c>
      <c r="BO23" s="111">
        <f t="shared" si="22"/>
        <v>0</v>
      </c>
      <c r="BP23" s="111">
        <f t="shared" si="22"/>
        <v>0</v>
      </c>
      <c r="BQ23" s="110">
        <f t="shared" si="22"/>
        <v>4779113.33</v>
      </c>
      <c r="BR23" s="112">
        <f t="shared" si="22"/>
        <v>0</v>
      </c>
      <c r="BS23" s="111">
        <f t="shared" si="22"/>
        <v>0</v>
      </c>
      <c r="BT23" s="111">
        <f t="shared" si="22"/>
        <v>0</v>
      </c>
      <c r="BU23" s="111">
        <f t="shared" ref="BU23:CC23" si="23">+BU432</f>
        <v>0</v>
      </c>
      <c r="BV23" s="111">
        <f t="shared" si="23"/>
        <v>0</v>
      </c>
      <c r="BW23" s="111">
        <f t="shared" si="23"/>
        <v>0</v>
      </c>
      <c r="BX23" s="111">
        <f t="shared" si="23"/>
        <v>0</v>
      </c>
      <c r="BY23" s="111">
        <f t="shared" si="23"/>
        <v>0</v>
      </c>
      <c r="BZ23" s="111">
        <f t="shared" si="23"/>
        <v>0</v>
      </c>
      <c r="CA23" s="111">
        <f t="shared" si="23"/>
        <v>0</v>
      </c>
      <c r="CB23" s="111">
        <f t="shared" si="23"/>
        <v>0</v>
      </c>
      <c r="CC23" s="110">
        <f t="shared" si="23"/>
        <v>4779113.3499999996</v>
      </c>
      <c r="CD23"/>
    </row>
    <row r="24" spans="1:82" ht="12.75" customHeight="1">
      <c r="A24" s="41"/>
      <c r="B24" s="97" t="s">
        <v>50</v>
      </c>
      <c r="C24" s="412" t="s">
        <v>51</v>
      </c>
      <c r="D24" s="413"/>
      <c r="E24" s="413"/>
      <c r="F24" s="414"/>
      <c r="G24" s="98">
        <f t="shared" si="17"/>
        <v>6013500</v>
      </c>
      <c r="H24" s="99">
        <f t="shared" ref="H24:BS24" si="24">+H468</f>
        <v>0</v>
      </c>
      <c r="I24" s="100">
        <f t="shared" si="24"/>
        <v>0</v>
      </c>
      <c r="J24" s="99">
        <f t="shared" si="24"/>
        <v>0</v>
      </c>
      <c r="K24" s="101">
        <f t="shared" si="24"/>
        <v>0</v>
      </c>
      <c r="L24" s="101">
        <f t="shared" si="24"/>
        <v>0</v>
      </c>
      <c r="M24" s="101">
        <f t="shared" si="24"/>
        <v>0</v>
      </c>
      <c r="N24" s="101">
        <f t="shared" si="24"/>
        <v>0</v>
      </c>
      <c r="O24" s="101">
        <f t="shared" si="24"/>
        <v>0</v>
      </c>
      <c r="P24" s="101">
        <f t="shared" si="24"/>
        <v>0</v>
      </c>
      <c r="Q24" s="101">
        <f t="shared" si="24"/>
        <v>0</v>
      </c>
      <c r="R24" s="101">
        <f t="shared" si="24"/>
        <v>0</v>
      </c>
      <c r="S24" s="101">
        <f t="shared" si="24"/>
        <v>0</v>
      </c>
      <c r="T24" s="101">
        <f t="shared" si="24"/>
        <v>0</v>
      </c>
      <c r="U24" s="100">
        <f t="shared" si="24"/>
        <v>1002249.99</v>
      </c>
      <c r="V24" s="99">
        <f t="shared" si="24"/>
        <v>0</v>
      </c>
      <c r="W24" s="101">
        <f t="shared" si="24"/>
        <v>0</v>
      </c>
      <c r="X24" s="101">
        <f t="shared" si="24"/>
        <v>0</v>
      </c>
      <c r="Y24" s="101">
        <f t="shared" si="24"/>
        <v>0</v>
      </c>
      <c r="Z24" s="101">
        <f t="shared" si="24"/>
        <v>0</v>
      </c>
      <c r="AA24" s="101">
        <f t="shared" si="24"/>
        <v>0</v>
      </c>
      <c r="AB24" s="101">
        <f t="shared" si="24"/>
        <v>0</v>
      </c>
      <c r="AC24" s="101">
        <f t="shared" si="24"/>
        <v>0</v>
      </c>
      <c r="AD24" s="101">
        <f t="shared" si="24"/>
        <v>0</v>
      </c>
      <c r="AE24" s="101">
        <f t="shared" si="24"/>
        <v>0</v>
      </c>
      <c r="AF24" s="101">
        <f t="shared" si="24"/>
        <v>0</v>
      </c>
      <c r="AG24" s="100">
        <f t="shared" si="24"/>
        <v>1002249.99</v>
      </c>
      <c r="AH24" s="102">
        <f t="shared" si="24"/>
        <v>0</v>
      </c>
      <c r="AI24" s="101">
        <f t="shared" si="24"/>
        <v>0</v>
      </c>
      <c r="AJ24" s="101">
        <f t="shared" si="24"/>
        <v>0</v>
      </c>
      <c r="AK24" s="101">
        <f t="shared" si="24"/>
        <v>0</v>
      </c>
      <c r="AL24" s="101">
        <f t="shared" si="24"/>
        <v>0</v>
      </c>
      <c r="AM24" s="101">
        <f t="shared" si="24"/>
        <v>0</v>
      </c>
      <c r="AN24" s="101">
        <f t="shared" si="24"/>
        <v>0</v>
      </c>
      <c r="AO24" s="101">
        <f t="shared" si="24"/>
        <v>0</v>
      </c>
      <c r="AP24" s="101">
        <f t="shared" si="24"/>
        <v>0</v>
      </c>
      <c r="AQ24" s="101">
        <f t="shared" si="24"/>
        <v>0</v>
      </c>
      <c r="AR24" s="101">
        <f t="shared" si="24"/>
        <v>0</v>
      </c>
      <c r="AS24" s="100">
        <f t="shared" si="24"/>
        <v>1002249.99</v>
      </c>
      <c r="AT24" s="102">
        <f t="shared" si="24"/>
        <v>0</v>
      </c>
      <c r="AU24" s="101">
        <f t="shared" si="24"/>
        <v>0</v>
      </c>
      <c r="AV24" s="101">
        <f t="shared" si="24"/>
        <v>0</v>
      </c>
      <c r="AW24" s="101">
        <f t="shared" si="24"/>
        <v>0</v>
      </c>
      <c r="AX24" s="101">
        <f t="shared" si="24"/>
        <v>0</v>
      </c>
      <c r="AY24" s="101">
        <f t="shared" si="24"/>
        <v>0</v>
      </c>
      <c r="AZ24" s="101">
        <f t="shared" si="24"/>
        <v>0</v>
      </c>
      <c r="BA24" s="101">
        <f t="shared" si="24"/>
        <v>0</v>
      </c>
      <c r="BB24" s="101">
        <f t="shared" si="24"/>
        <v>0</v>
      </c>
      <c r="BC24" s="101">
        <f t="shared" si="24"/>
        <v>0</v>
      </c>
      <c r="BD24" s="101">
        <f t="shared" si="24"/>
        <v>0</v>
      </c>
      <c r="BE24" s="100">
        <f t="shared" si="24"/>
        <v>1002249.99</v>
      </c>
      <c r="BF24" s="102">
        <f t="shared" si="24"/>
        <v>0</v>
      </c>
      <c r="BG24" s="101">
        <f t="shared" si="24"/>
        <v>0</v>
      </c>
      <c r="BH24" s="101">
        <f t="shared" si="24"/>
        <v>0</v>
      </c>
      <c r="BI24" s="101">
        <f t="shared" si="24"/>
        <v>0</v>
      </c>
      <c r="BJ24" s="101">
        <f t="shared" si="24"/>
        <v>0</v>
      </c>
      <c r="BK24" s="101">
        <f t="shared" si="24"/>
        <v>0</v>
      </c>
      <c r="BL24" s="101">
        <f t="shared" si="24"/>
        <v>0</v>
      </c>
      <c r="BM24" s="101">
        <f t="shared" si="24"/>
        <v>0</v>
      </c>
      <c r="BN24" s="101">
        <f t="shared" si="24"/>
        <v>0</v>
      </c>
      <c r="BO24" s="101">
        <f t="shared" si="24"/>
        <v>0</v>
      </c>
      <c r="BP24" s="101">
        <f t="shared" si="24"/>
        <v>0</v>
      </c>
      <c r="BQ24" s="100">
        <f t="shared" si="24"/>
        <v>1002249.99</v>
      </c>
      <c r="BR24" s="102">
        <f t="shared" si="24"/>
        <v>0</v>
      </c>
      <c r="BS24" s="101">
        <f t="shared" si="24"/>
        <v>0</v>
      </c>
      <c r="BT24" s="101">
        <f t="shared" ref="BT24" si="25">+BT468</f>
        <v>0</v>
      </c>
      <c r="BU24" s="101">
        <f>+BU468</f>
        <v>0</v>
      </c>
      <c r="BV24" s="101">
        <f t="shared" ref="BV24:CC24" si="26">+BV468</f>
        <v>0</v>
      </c>
      <c r="BW24" s="101">
        <f t="shared" si="26"/>
        <v>0</v>
      </c>
      <c r="BX24" s="101">
        <f t="shared" si="26"/>
        <v>0</v>
      </c>
      <c r="BY24" s="101">
        <f t="shared" si="26"/>
        <v>0</v>
      </c>
      <c r="BZ24" s="101">
        <f t="shared" si="26"/>
        <v>0</v>
      </c>
      <c r="CA24" s="101">
        <f t="shared" si="26"/>
        <v>0</v>
      </c>
      <c r="CB24" s="101">
        <f t="shared" si="26"/>
        <v>0</v>
      </c>
      <c r="CC24" s="100">
        <f t="shared" si="26"/>
        <v>1002250.05</v>
      </c>
      <c r="CD24" s="316" t="b">
        <f>G24=G468</f>
        <v>1</v>
      </c>
    </row>
    <row r="25" spans="1:82" ht="12.75" customHeight="1">
      <c r="A25" s="41"/>
      <c r="B25" s="103"/>
      <c r="C25" s="405" t="s">
        <v>44</v>
      </c>
      <c r="D25" s="407"/>
      <c r="E25" s="407"/>
      <c r="F25" s="408"/>
      <c r="G25" s="76">
        <f t="shared" si="17"/>
        <v>0</v>
      </c>
      <c r="H25" s="104">
        <f>H24-H26</f>
        <v>0</v>
      </c>
      <c r="I25" s="105">
        <f t="shared" ref="I25:BT25" si="27">I24-I26</f>
        <v>0</v>
      </c>
      <c r="J25" s="104">
        <f t="shared" si="27"/>
        <v>0</v>
      </c>
      <c r="K25" s="79">
        <f t="shared" si="27"/>
        <v>0</v>
      </c>
      <c r="L25" s="79">
        <f t="shared" si="27"/>
        <v>0</v>
      </c>
      <c r="M25" s="79">
        <f t="shared" si="27"/>
        <v>0</v>
      </c>
      <c r="N25" s="79">
        <f t="shared" si="27"/>
        <v>0</v>
      </c>
      <c r="O25" s="79">
        <f t="shared" si="27"/>
        <v>0</v>
      </c>
      <c r="P25" s="79">
        <f t="shared" si="27"/>
        <v>0</v>
      </c>
      <c r="Q25" s="79">
        <f t="shared" si="27"/>
        <v>0</v>
      </c>
      <c r="R25" s="79">
        <f t="shared" si="27"/>
        <v>0</v>
      </c>
      <c r="S25" s="79">
        <f t="shared" si="27"/>
        <v>0</v>
      </c>
      <c r="T25" s="79">
        <f t="shared" si="27"/>
        <v>0</v>
      </c>
      <c r="U25" s="105">
        <f t="shared" si="27"/>
        <v>0</v>
      </c>
      <c r="V25" s="104">
        <f t="shared" si="27"/>
        <v>0</v>
      </c>
      <c r="W25" s="79">
        <f t="shared" si="27"/>
        <v>0</v>
      </c>
      <c r="X25" s="79">
        <f t="shared" si="27"/>
        <v>0</v>
      </c>
      <c r="Y25" s="79">
        <f t="shared" si="27"/>
        <v>0</v>
      </c>
      <c r="Z25" s="79">
        <f t="shared" si="27"/>
        <v>0</v>
      </c>
      <c r="AA25" s="79">
        <f t="shared" si="27"/>
        <v>0</v>
      </c>
      <c r="AB25" s="79">
        <f t="shared" si="27"/>
        <v>0</v>
      </c>
      <c r="AC25" s="79">
        <f t="shared" si="27"/>
        <v>0</v>
      </c>
      <c r="AD25" s="79">
        <f t="shared" si="27"/>
        <v>0</v>
      </c>
      <c r="AE25" s="79">
        <f t="shared" si="27"/>
        <v>0</v>
      </c>
      <c r="AF25" s="79">
        <f t="shared" si="27"/>
        <v>0</v>
      </c>
      <c r="AG25" s="105">
        <f t="shared" si="27"/>
        <v>0</v>
      </c>
      <c r="AH25" s="106">
        <f t="shared" si="27"/>
        <v>0</v>
      </c>
      <c r="AI25" s="79">
        <f t="shared" si="27"/>
        <v>0</v>
      </c>
      <c r="AJ25" s="79">
        <f t="shared" si="27"/>
        <v>0</v>
      </c>
      <c r="AK25" s="79">
        <f t="shared" si="27"/>
        <v>0</v>
      </c>
      <c r="AL25" s="79">
        <f t="shared" si="27"/>
        <v>0</v>
      </c>
      <c r="AM25" s="79">
        <f t="shared" si="27"/>
        <v>0</v>
      </c>
      <c r="AN25" s="79">
        <f t="shared" si="27"/>
        <v>0</v>
      </c>
      <c r="AO25" s="79">
        <f t="shared" si="27"/>
        <v>0</v>
      </c>
      <c r="AP25" s="79">
        <f t="shared" si="27"/>
        <v>0</v>
      </c>
      <c r="AQ25" s="79">
        <f t="shared" si="27"/>
        <v>0</v>
      </c>
      <c r="AR25" s="79">
        <f t="shared" si="27"/>
        <v>0</v>
      </c>
      <c r="AS25" s="105">
        <f t="shared" si="27"/>
        <v>0</v>
      </c>
      <c r="AT25" s="106">
        <f t="shared" si="27"/>
        <v>0</v>
      </c>
      <c r="AU25" s="79">
        <f t="shared" si="27"/>
        <v>0</v>
      </c>
      <c r="AV25" s="79">
        <f t="shared" si="27"/>
        <v>0</v>
      </c>
      <c r="AW25" s="79">
        <f t="shared" si="27"/>
        <v>0</v>
      </c>
      <c r="AX25" s="79">
        <f t="shared" si="27"/>
        <v>0</v>
      </c>
      <c r="AY25" s="79">
        <f t="shared" si="27"/>
        <v>0</v>
      </c>
      <c r="AZ25" s="79">
        <f t="shared" si="27"/>
        <v>0</v>
      </c>
      <c r="BA25" s="79">
        <f t="shared" si="27"/>
        <v>0</v>
      </c>
      <c r="BB25" s="79">
        <f t="shared" si="27"/>
        <v>0</v>
      </c>
      <c r="BC25" s="79">
        <f t="shared" si="27"/>
        <v>0</v>
      </c>
      <c r="BD25" s="79">
        <f t="shared" si="27"/>
        <v>0</v>
      </c>
      <c r="BE25" s="105">
        <f t="shared" si="27"/>
        <v>0</v>
      </c>
      <c r="BF25" s="106">
        <f t="shared" si="27"/>
        <v>0</v>
      </c>
      <c r="BG25" s="79">
        <f t="shared" si="27"/>
        <v>0</v>
      </c>
      <c r="BH25" s="79">
        <f t="shared" si="27"/>
        <v>0</v>
      </c>
      <c r="BI25" s="79">
        <f t="shared" si="27"/>
        <v>0</v>
      </c>
      <c r="BJ25" s="79">
        <f t="shared" si="27"/>
        <v>0</v>
      </c>
      <c r="BK25" s="79">
        <f t="shared" si="27"/>
        <v>0</v>
      </c>
      <c r="BL25" s="79">
        <f t="shared" si="27"/>
        <v>0</v>
      </c>
      <c r="BM25" s="79">
        <f t="shared" si="27"/>
        <v>0</v>
      </c>
      <c r="BN25" s="79">
        <f t="shared" si="27"/>
        <v>0</v>
      </c>
      <c r="BO25" s="79">
        <f t="shared" si="27"/>
        <v>0</v>
      </c>
      <c r="BP25" s="79">
        <f t="shared" si="27"/>
        <v>0</v>
      </c>
      <c r="BQ25" s="105">
        <f t="shared" si="27"/>
        <v>0</v>
      </c>
      <c r="BR25" s="106">
        <f t="shared" si="27"/>
        <v>0</v>
      </c>
      <c r="BS25" s="79">
        <f t="shared" si="27"/>
        <v>0</v>
      </c>
      <c r="BT25" s="79">
        <f t="shared" si="27"/>
        <v>0</v>
      </c>
      <c r="BU25" s="79">
        <f t="shared" ref="BU25:CC25" si="28">BU24-BU26</f>
        <v>0</v>
      </c>
      <c r="BV25" s="79">
        <f t="shared" si="28"/>
        <v>0</v>
      </c>
      <c r="BW25" s="79">
        <f t="shared" si="28"/>
        <v>0</v>
      </c>
      <c r="BX25" s="79">
        <f t="shared" si="28"/>
        <v>0</v>
      </c>
      <c r="BY25" s="79">
        <f t="shared" si="28"/>
        <v>0</v>
      </c>
      <c r="BZ25" s="79">
        <f t="shared" si="28"/>
        <v>0</v>
      </c>
      <c r="CA25" s="79">
        <f t="shared" si="28"/>
        <v>0</v>
      </c>
      <c r="CB25" s="79">
        <f t="shared" si="28"/>
        <v>0</v>
      </c>
      <c r="CC25" s="105">
        <f t="shared" si="28"/>
        <v>0</v>
      </c>
      <c r="CD25"/>
    </row>
    <row r="26" spans="1:82" ht="12.75" customHeight="1">
      <c r="A26" s="41"/>
      <c r="B26" s="107"/>
      <c r="C26" s="409" t="s">
        <v>45</v>
      </c>
      <c r="D26" s="410"/>
      <c r="E26" s="410"/>
      <c r="F26" s="411"/>
      <c r="G26" s="108">
        <f t="shared" si="17"/>
        <v>6013500</v>
      </c>
      <c r="H26" s="109">
        <f>SUM(H469,H471,H472,H485:H486,H492:H495,H497,H499,H501:H502)</f>
        <v>0</v>
      </c>
      <c r="I26" s="110">
        <f>SUM(I469,I471,I472,I485:I486,I492:I495,I497,I499,I501:I502)</f>
        <v>0</v>
      </c>
      <c r="J26" s="109">
        <f>SUM(J469,J471,J472,J485:J486,J492:J495,J497,J499,J501:J502)</f>
        <v>0</v>
      </c>
      <c r="K26" s="111">
        <f t="shared" ref="K26:BV26" si="29">SUM(K469,K471,K472,K485:K486,K492:K495,K497,K499,K501:K502)</f>
        <v>0</v>
      </c>
      <c r="L26" s="111">
        <f t="shared" si="29"/>
        <v>0</v>
      </c>
      <c r="M26" s="111">
        <f t="shared" si="29"/>
        <v>0</v>
      </c>
      <c r="N26" s="111">
        <f t="shared" si="29"/>
        <v>0</v>
      </c>
      <c r="O26" s="111">
        <f t="shared" si="29"/>
        <v>0</v>
      </c>
      <c r="P26" s="111">
        <f t="shared" si="29"/>
        <v>0</v>
      </c>
      <c r="Q26" s="111">
        <f t="shared" si="29"/>
        <v>0</v>
      </c>
      <c r="R26" s="111">
        <f t="shared" si="29"/>
        <v>0</v>
      </c>
      <c r="S26" s="111">
        <f t="shared" si="29"/>
        <v>0</v>
      </c>
      <c r="T26" s="111">
        <f t="shared" si="29"/>
        <v>0</v>
      </c>
      <c r="U26" s="110">
        <f t="shared" si="29"/>
        <v>1002249.99</v>
      </c>
      <c r="V26" s="109">
        <f t="shared" si="29"/>
        <v>0</v>
      </c>
      <c r="W26" s="111">
        <f t="shared" si="29"/>
        <v>0</v>
      </c>
      <c r="X26" s="111">
        <f t="shared" si="29"/>
        <v>0</v>
      </c>
      <c r="Y26" s="111">
        <f t="shared" si="29"/>
        <v>0</v>
      </c>
      <c r="Z26" s="111">
        <f t="shared" si="29"/>
        <v>0</v>
      </c>
      <c r="AA26" s="111">
        <f t="shared" si="29"/>
        <v>0</v>
      </c>
      <c r="AB26" s="111">
        <f t="shared" si="29"/>
        <v>0</v>
      </c>
      <c r="AC26" s="111">
        <f t="shared" si="29"/>
        <v>0</v>
      </c>
      <c r="AD26" s="111">
        <f t="shared" si="29"/>
        <v>0</v>
      </c>
      <c r="AE26" s="111">
        <f t="shared" si="29"/>
        <v>0</v>
      </c>
      <c r="AF26" s="111">
        <f t="shared" si="29"/>
        <v>0</v>
      </c>
      <c r="AG26" s="110">
        <f t="shared" si="29"/>
        <v>1002249.99</v>
      </c>
      <c r="AH26" s="112">
        <f t="shared" si="29"/>
        <v>0</v>
      </c>
      <c r="AI26" s="111">
        <f t="shared" si="29"/>
        <v>0</v>
      </c>
      <c r="AJ26" s="111">
        <f t="shared" si="29"/>
        <v>0</v>
      </c>
      <c r="AK26" s="111">
        <f t="shared" si="29"/>
        <v>0</v>
      </c>
      <c r="AL26" s="111">
        <f t="shared" si="29"/>
        <v>0</v>
      </c>
      <c r="AM26" s="111">
        <f t="shared" si="29"/>
        <v>0</v>
      </c>
      <c r="AN26" s="111">
        <f t="shared" si="29"/>
        <v>0</v>
      </c>
      <c r="AO26" s="111">
        <f t="shared" si="29"/>
        <v>0</v>
      </c>
      <c r="AP26" s="111">
        <f t="shared" si="29"/>
        <v>0</v>
      </c>
      <c r="AQ26" s="111">
        <f t="shared" si="29"/>
        <v>0</v>
      </c>
      <c r="AR26" s="111">
        <f t="shared" si="29"/>
        <v>0</v>
      </c>
      <c r="AS26" s="110">
        <f t="shared" si="29"/>
        <v>1002249.99</v>
      </c>
      <c r="AT26" s="112">
        <f t="shared" si="29"/>
        <v>0</v>
      </c>
      <c r="AU26" s="111">
        <f t="shared" si="29"/>
        <v>0</v>
      </c>
      <c r="AV26" s="111">
        <f t="shared" si="29"/>
        <v>0</v>
      </c>
      <c r="AW26" s="111">
        <f t="shared" si="29"/>
        <v>0</v>
      </c>
      <c r="AX26" s="111">
        <f t="shared" si="29"/>
        <v>0</v>
      </c>
      <c r="AY26" s="111">
        <f t="shared" si="29"/>
        <v>0</v>
      </c>
      <c r="AZ26" s="111">
        <f t="shared" si="29"/>
        <v>0</v>
      </c>
      <c r="BA26" s="111">
        <f t="shared" si="29"/>
        <v>0</v>
      </c>
      <c r="BB26" s="111">
        <f t="shared" si="29"/>
        <v>0</v>
      </c>
      <c r="BC26" s="111">
        <f t="shared" si="29"/>
        <v>0</v>
      </c>
      <c r="BD26" s="111">
        <f t="shared" si="29"/>
        <v>0</v>
      </c>
      <c r="BE26" s="110">
        <f t="shared" si="29"/>
        <v>1002249.99</v>
      </c>
      <c r="BF26" s="112">
        <f t="shared" si="29"/>
        <v>0</v>
      </c>
      <c r="BG26" s="111">
        <f t="shared" si="29"/>
        <v>0</v>
      </c>
      <c r="BH26" s="111">
        <f t="shared" si="29"/>
        <v>0</v>
      </c>
      <c r="BI26" s="111">
        <f t="shared" si="29"/>
        <v>0</v>
      </c>
      <c r="BJ26" s="111">
        <f t="shared" si="29"/>
        <v>0</v>
      </c>
      <c r="BK26" s="111">
        <f t="shared" si="29"/>
        <v>0</v>
      </c>
      <c r="BL26" s="111">
        <f t="shared" si="29"/>
        <v>0</v>
      </c>
      <c r="BM26" s="111">
        <f t="shared" si="29"/>
        <v>0</v>
      </c>
      <c r="BN26" s="111">
        <f t="shared" si="29"/>
        <v>0</v>
      </c>
      <c r="BO26" s="111">
        <f t="shared" si="29"/>
        <v>0</v>
      </c>
      <c r="BP26" s="111">
        <f t="shared" si="29"/>
        <v>0</v>
      </c>
      <c r="BQ26" s="110">
        <f t="shared" si="29"/>
        <v>1002249.99</v>
      </c>
      <c r="BR26" s="112">
        <f t="shared" si="29"/>
        <v>0</v>
      </c>
      <c r="BS26" s="111">
        <f t="shared" si="29"/>
        <v>0</v>
      </c>
      <c r="BT26" s="111">
        <f t="shared" si="29"/>
        <v>0</v>
      </c>
      <c r="BU26" s="111">
        <f t="shared" si="29"/>
        <v>0</v>
      </c>
      <c r="BV26" s="111">
        <f t="shared" si="29"/>
        <v>0</v>
      </c>
      <c r="BW26" s="111">
        <f t="shared" ref="BW26:CC26" si="30">SUM(BW469,BW471,BW472,BW485:BW486,BW492:BW495,BW497,BW499,BW501:BW502)</f>
        <v>0</v>
      </c>
      <c r="BX26" s="111">
        <f t="shared" si="30"/>
        <v>0</v>
      </c>
      <c r="BY26" s="111">
        <f t="shared" si="30"/>
        <v>0</v>
      </c>
      <c r="BZ26" s="111">
        <f t="shared" si="30"/>
        <v>0</v>
      </c>
      <c r="CA26" s="111">
        <f t="shared" si="30"/>
        <v>0</v>
      </c>
      <c r="CB26" s="111">
        <f t="shared" si="30"/>
        <v>0</v>
      </c>
      <c r="CC26" s="110">
        <f t="shared" si="30"/>
        <v>1002250.05</v>
      </c>
      <c r="CD26"/>
    </row>
    <row r="27" spans="1:82" ht="12.75" customHeight="1">
      <c r="A27" s="41"/>
      <c r="B27" s="56"/>
      <c r="C27" s="42"/>
      <c r="D27" s="43"/>
      <c r="E27" s="322"/>
      <c r="F27" s="319"/>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4"/>
      <c r="CD27" s="41"/>
    </row>
    <row r="28" spans="1:82" ht="12.75" customHeight="1">
      <c r="A28" s="41"/>
      <c r="B28" s="115" t="s">
        <v>52</v>
      </c>
      <c r="C28" s="116" t="s">
        <v>53</v>
      </c>
      <c r="D28" s="117"/>
      <c r="E28" s="327"/>
      <c r="F28" s="262"/>
      <c r="G28" s="118">
        <f t="shared" ref="G28:AL28" si="31">+SUM(G29,G54,G92,G102,G113,G146,G150,G168,G171,G173)</f>
        <v>54684000</v>
      </c>
      <c r="H28" s="119">
        <f t="shared" si="31"/>
        <v>0</v>
      </c>
      <c r="I28" s="120">
        <f t="shared" si="31"/>
        <v>0</v>
      </c>
      <c r="J28" s="119">
        <f t="shared" si="31"/>
        <v>0</v>
      </c>
      <c r="K28" s="121">
        <f t="shared" si="31"/>
        <v>0</v>
      </c>
      <c r="L28" s="121">
        <f t="shared" si="31"/>
        <v>0</v>
      </c>
      <c r="M28" s="121">
        <f t="shared" si="31"/>
        <v>0</v>
      </c>
      <c r="N28" s="121">
        <f t="shared" si="31"/>
        <v>0</v>
      </c>
      <c r="O28" s="121">
        <f t="shared" si="31"/>
        <v>0</v>
      </c>
      <c r="P28" s="121">
        <f t="shared" si="31"/>
        <v>0</v>
      </c>
      <c r="Q28" s="121">
        <f t="shared" si="31"/>
        <v>0</v>
      </c>
      <c r="R28" s="121">
        <f t="shared" si="31"/>
        <v>0</v>
      </c>
      <c r="S28" s="121">
        <f t="shared" si="31"/>
        <v>0</v>
      </c>
      <c r="T28" s="121">
        <f t="shared" si="31"/>
        <v>0</v>
      </c>
      <c r="U28" s="120">
        <f t="shared" si="31"/>
        <v>9114000</v>
      </c>
      <c r="V28" s="119">
        <f t="shared" si="31"/>
        <v>0</v>
      </c>
      <c r="W28" s="121">
        <f t="shared" si="31"/>
        <v>0</v>
      </c>
      <c r="X28" s="121">
        <f t="shared" si="31"/>
        <v>0</v>
      </c>
      <c r="Y28" s="121">
        <f t="shared" si="31"/>
        <v>0</v>
      </c>
      <c r="Z28" s="121">
        <f t="shared" si="31"/>
        <v>0</v>
      </c>
      <c r="AA28" s="121">
        <f t="shared" si="31"/>
        <v>0</v>
      </c>
      <c r="AB28" s="121">
        <f t="shared" si="31"/>
        <v>0</v>
      </c>
      <c r="AC28" s="121">
        <f t="shared" si="31"/>
        <v>0</v>
      </c>
      <c r="AD28" s="121">
        <f t="shared" si="31"/>
        <v>0</v>
      </c>
      <c r="AE28" s="121">
        <f t="shared" si="31"/>
        <v>0</v>
      </c>
      <c r="AF28" s="121">
        <f t="shared" si="31"/>
        <v>0</v>
      </c>
      <c r="AG28" s="120">
        <f t="shared" si="31"/>
        <v>9114000</v>
      </c>
      <c r="AH28" s="122">
        <f t="shared" si="31"/>
        <v>0</v>
      </c>
      <c r="AI28" s="121">
        <f t="shared" si="31"/>
        <v>0</v>
      </c>
      <c r="AJ28" s="121">
        <f t="shared" si="31"/>
        <v>0</v>
      </c>
      <c r="AK28" s="121">
        <f t="shared" si="31"/>
        <v>0</v>
      </c>
      <c r="AL28" s="121">
        <f t="shared" si="31"/>
        <v>0</v>
      </c>
      <c r="AM28" s="121">
        <f t="shared" ref="AM28:BR28" si="32">+SUM(AM29,AM54,AM92,AM102,AM113,AM146,AM150,AM168,AM171,AM173)</f>
        <v>0</v>
      </c>
      <c r="AN28" s="121">
        <f t="shared" si="32"/>
        <v>0</v>
      </c>
      <c r="AO28" s="121">
        <f t="shared" si="32"/>
        <v>0</v>
      </c>
      <c r="AP28" s="121">
        <f t="shared" si="32"/>
        <v>0</v>
      </c>
      <c r="AQ28" s="121">
        <f t="shared" si="32"/>
        <v>0</v>
      </c>
      <c r="AR28" s="121">
        <f t="shared" si="32"/>
        <v>0</v>
      </c>
      <c r="AS28" s="120">
        <f t="shared" si="32"/>
        <v>9114000</v>
      </c>
      <c r="AT28" s="122">
        <f t="shared" si="32"/>
        <v>0</v>
      </c>
      <c r="AU28" s="121">
        <f t="shared" si="32"/>
        <v>0</v>
      </c>
      <c r="AV28" s="121">
        <f t="shared" si="32"/>
        <v>0</v>
      </c>
      <c r="AW28" s="121">
        <f t="shared" si="32"/>
        <v>0</v>
      </c>
      <c r="AX28" s="121">
        <f t="shared" si="32"/>
        <v>0</v>
      </c>
      <c r="AY28" s="121">
        <f t="shared" si="32"/>
        <v>0</v>
      </c>
      <c r="AZ28" s="121">
        <f t="shared" si="32"/>
        <v>0</v>
      </c>
      <c r="BA28" s="121">
        <f t="shared" si="32"/>
        <v>0</v>
      </c>
      <c r="BB28" s="121">
        <f t="shared" si="32"/>
        <v>0</v>
      </c>
      <c r="BC28" s="121">
        <f t="shared" si="32"/>
        <v>0</v>
      </c>
      <c r="BD28" s="121">
        <f t="shared" si="32"/>
        <v>0</v>
      </c>
      <c r="BE28" s="120">
        <f t="shared" si="32"/>
        <v>9114000</v>
      </c>
      <c r="BF28" s="122">
        <f t="shared" si="32"/>
        <v>0</v>
      </c>
      <c r="BG28" s="121">
        <f t="shared" si="32"/>
        <v>0</v>
      </c>
      <c r="BH28" s="121">
        <f t="shared" si="32"/>
        <v>0</v>
      </c>
      <c r="BI28" s="121">
        <f t="shared" si="32"/>
        <v>0</v>
      </c>
      <c r="BJ28" s="121">
        <f t="shared" si="32"/>
        <v>0</v>
      </c>
      <c r="BK28" s="121">
        <f t="shared" si="32"/>
        <v>0</v>
      </c>
      <c r="BL28" s="121">
        <f t="shared" si="32"/>
        <v>0</v>
      </c>
      <c r="BM28" s="121">
        <f t="shared" si="32"/>
        <v>0</v>
      </c>
      <c r="BN28" s="121">
        <f t="shared" si="32"/>
        <v>0</v>
      </c>
      <c r="BO28" s="121">
        <f t="shared" si="32"/>
        <v>0</v>
      </c>
      <c r="BP28" s="121">
        <f t="shared" si="32"/>
        <v>0</v>
      </c>
      <c r="BQ28" s="120">
        <f t="shared" si="32"/>
        <v>9114000</v>
      </c>
      <c r="BR28" s="122">
        <f t="shared" si="32"/>
        <v>0</v>
      </c>
      <c r="BS28" s="121">
        <f t="shared" ref="BS28:CC28" si="33">+SUM(BS29,BS54,BS92,BS102,BS113,BS146,BS150,BS168,BS171,BS173)</f>
        <v>0</v>
      </c>
      <c r="BT28" s="121">
        <f t="shared" si="33"/>
        <v>0</v>
      </c>
      <c r="BU28" s="121">
        <f t="shared" si="33"/>
        <v>0</v>
      </c>
      <c r="BV28" s="121">
        <f t="shared" si="33"/>
        <v>0</v>
      </c>
      <c r="BW28" s="121">
        <f t="shared" si="33"/>
        <v>0</v>
      </c>
      <c r="BX28" s="121">
        <f t="shared" si="33"/>
        <v>0</v>
      </c>
      <c r="BY28" s="121">
        <f t="shared" si="33"/>
        <v>0</v>
      </c>
      <c r="BZ28" s="121">
        <f t="shared" si="33"/>
        <v>0</v>
      </c>
      <c r="CA28" s="121">
        <f t="shared" si="33"/>
        <v>0</v>
      </c>
      <c r="CB28" s="121">
        <f t="shared" si="33"/>
        <v>0</v>
      </c>
      <c r="CC28" s="120">
        <f t="shared" si="33"/>
        <v>9114000</v>
      </c>
      <c r="CD28" s="41" t="s">
        <v>54</v>
      </c>
    </row>
    <row r="29" spans="1:82" ht="12.75" customHeight="1">
      <c r="A29" s="41"/>
      <c r="B29" s="123" t="s">
        <v>55</v>
      </c>
      <c r="C29" s="124" t="s">
        <v>56</v>
      </c>
      <c r="D29" s="125"/>
      <c r="E29" s="328"/>
      <c r="F29" s="260"/>
      <c r="G29" s="126">
        <f>SUM(G30:G53)</f>
        <v>0</v>
      </c>
      <c r="H29" s="127">
        <f>SUM(H30:H53)</f>
        <v>0</v>
      </c>
      <c r="I29" s="128">
        <f t="shared" ref="I29:BS29" si="34">SUM(I30:I53)</f>
        <v>0</v>
      </c>
      <c r="J29" s="127">
        <f t="shared" si="34"/>
        <v>0</v>
      </c>
      <c r="K29" s="129">
        <f t="shared" si="34"/>
        <v>0</v>
      </c>
      <c r="L29" s="129">
        <f t="shared" si="34"/>
        <v>0</v>
      </c>
      <c r="M29" s="129">
        <f t="shared" si="34"/>
        <v>0</v>
      </c>
      <c r="N29" s="129">
        <f t="shared" si="34"/>
        <v>0</v>
      </c>
      <c r="O29" s="129">
        <f t="shared" si="34"/>
        <v>0</v>
      </c>
      <c r="P29" s="129">
        <f>SUM(P30:P53)</f>
        <v>0</v>
      </c>
      <c r="Q29" s="129">
        <f>SUM(Q30:Q53)</f>
        <v>0</v>
      </c>
      <c r="R29" s="129">
        <f t="shared" si="34"/>
        <v>0</v>
      </c>
      <c r="S29" s="129">
        <f t="shared" si="34"/>
        <v>0</v>
      </c>
      <c r="T29" s="129">
        <f t="shared" si="34"/>
        <v>0</v>
      </c>
      <c r="U29" s="128">
        <f t="shared" si="34"/>
        <v>0</v>
      </c>
      <c r="V29" s="127">
        <f t="shared" si="34"/>
        <v>0</v>
      </c>
      <c r="W29" s="129">
        <f t="shared" si="34"/>
        <v>0</v>
      </c>
      <c r="X29" s="129">
        <f t="shared" si="34"/>
        <v>0</v>
      </c>
      <c r="Y29" s="129">
        <f t="shared" si="34"/>
        <v>0</v>
      </c>
      <c r="Z29" s="129">
        <f t="shared" si="34"/>
        <v>0</v>
      </c>
      <c r="AA29" s="129">
        <f t="shared" si="34"/>
        <v>0</v>
      </c>
      <c r="AB29" s="129">
        <f t="shared" si="34"/>
        <v>0</v>
      </c>
      <c r="AC29" s="129">
        <f t="shared" si="34"/>
        <v>0</v>
      </c>
      <c r="AD29" s="129">
        <f t="shared" si="34"/>
        <v>0</v>
      </c>
      <c r="AE29" s="129">
        <f t="shared" si="34"/>
        <v>0</v>
      </c>
      <c r="AF29" s="129">
        <f t="shared" si="34"/>
        <v>0</v>
      </c>
      <c r="AG29" s="128">
        <f t="shared" si="34"/>
        <v>0</v>
      </c>
      <c r="AH29" s="130">
        <f t="shared" si="34"/>
        <v>0</v>
      </c>
      <c r="AI29" s="129">
        <f t="shared" si="34"/>
        <v>0</v>
      </c>
      <c r="AJ29" s="129">
        <f t="shared" si="34"/>
        <v>0</v>
      </c>
      <c r="AK29" s="129">
        <f t="shared" si="34"/>
        <v>0</v>
      </c>
      <c r="AL29" s="129">
        <f t="shared" si="34"/>
        <v>0</v>
      </c>
      <c r="AM29" s="129">
        <f t="shared" si="34"/>
        <v>0</v>
      </c>
      <c r="AN29" s="129">
        <f t="shared" si="34"/>
        <v>0</v>
      </c>
      <c r="AO29" s="129">
        <f t="shared" si="34"/>
        <v>0</v>
      </c>
      <c r="AP29" s="129">
        <f t="shared" si="34"/>
        <v>0</v>
      </c>
      <c r="AQ29" s="129">
        <f t="shared" si="34"/>
        <v>0</v>
      </c>
      <c r="AR29" s="129">
        <f t="shared" si="34"/>
        <v>0</v>
      </c>
      <c r="AS29" s="128">
        <f t="shared" si="34"/>
        <v>0</v>
      </c>
      <c r="AT29" s="130">
        <f t="shared" si="34"/>
        <v>0</v>
      </c>
      <c r="AU29" s="129">
        <f t="shared" si="34"/>
        <v>0</v>
      </c>
      <c r="AV29" s="129">
        <f t="shared" si="34"/>
        <v>0</v>
      </c>
      <c r="AW29" s="129">
        <f t="shared" si="34"/>
        <v>0</v>
      </c>
      <c r="AX29" s="129">
        <f t="shared" si="34"/>
        <v>0</v>
      </c>
      <c r="AY29" s="129">
        <f t="shared" si="34"/>
        <v>0</v>
      </c>
      <c r="AZ29" s="129">
        <f t="shared" si="34"/>
        <v>0</v>
      </c>
      <c r="BA29" s="129">
        <f t="shared" si="34"/>
        <v>0</v>
      </c>
      <c r="BB29" s="129">
        <f t="shared" si="34"/>
        <v>0</v>
      </c>
      <c r="BC29" s="129">
        <f t="shared" si="34"/>
        <v>0</v>
      </c>
      <c r="BD29" s="129">
        <f t="shared" si="34"/>
        <v>0</v>
      </c>
      <c r="BE29" s="128">
        <f t="shared" si="34"/>
        <v>0</v>
      </c>
      <c r="BF29" s="130">
        <f t="shared" si="34"/>
        <v>0</v>
      </c>
      <c r="BG29" s="129">
        <f t="shared" si="34"/>
        <v>0</v>
      </c>
      <c r="BH29" s="129">
        <f t="shared" si="34"/>
        <v>0</v>
      </c>
      <c r="BI29" s="129">
        <f t="shared" si="34"/>
        <v>0</v>
      </c>
      <c r="BJ29" s="129">
        <f t="shared" si="34"/>
        <v>0</v>
      </c>
      <c r="BK29" s="129">
        <f t="shared" si="34"/>
        <v>0</v>
      </c>
      <c r="BL29" s="129">
        <f t="shared" si="34"/>
        <v>0</v>
      </c>
      <c r="BM29" s="129">
        <f t="shared" si="34"/>
        <v>0</v>
      </c>
      <c r="BN29" s="129">
        <f t="shared" si="34"/>
        <v>0</v>
      </c>
      <c r="BO29" s="129">
        <f t="shared" si="34"/>
        <v>0</v>
      </c>
      <c r="BP29" s="129">
        <f t="shared" si="34"/>
        <v>0</v>
      </c>
      <c r="BQ29" s="128">
        <f t="shared" si="34"/>
        <v>0</v>
      </c>
      <c r="BR29" s="130">
        <f t="shared" si="34"/>
        <v>0</v>
      </c>
      <c r="BS29" s="129">
        <f t="shared" si="34"/>
        <v>0</v>
      </c>
      <c r="BT29" s="129">
        <f t="shared" ref="BT29:CC29" si="35">SUM(BT30:BT53)</f>
        <v>0</v>
      </c>
      <c r="BU29" s="129">
        <f t="shared" si="35"/>
        <v>0</v>
      </c>
      <c r="BV29" s="129">
        <f t="shared" si="35"/>
        <v>0</v>
      </c>
      <c r="BW29" s="129">
        <f t="shared" si="35"/>
        <v>0</v>
      </c>
      <c r="BX29" s="129">
        <f t="shared" si="35"/>
        <v>0</v>
      </c>
      <c r="BY29" s="129">
        <f t="shared" si="35"/>
        <v>0</v>
      </c>
      <c r="BZ29" s="129">
        <f t="shared" si="35"/>
        <v>0</v>
      </c>
      <c r="CA29" s="129">
        <f t="shared" si="35"/>
        <v>0</v>
      </c>
      <c r="CB29" s="129">
        <f t="shared" si="35"/>
        <v>0</v>
      </c>
      <c r="CC29" s="128">
        <f t="shared" si="35"/>
        <v>0</v>
      </c>
      <c r="CD29" s="41" t="s">
        <v>54</v>
      </c>
    </row>
    <row r="30" spans="1:82" ht="15">
      <c r="A30" s="41"/>
      <c r="B30" s="75" t="s">
        <v>57</v>
      </c>
      <c r="C30" s="131" t="s">
        <v>58</v>
      </c>
      <c r="D30" s="132"/>
      <c r="E30" s="266"/>
      <c r="F30" s="231"/>
      <c r="G30" s="224"/>
      <c r="H30" s="77"/>
      <c r="I30" s="78"/>
      <c r="J30" s="237"/>
      <c r="K30" s="238"/>
      <c r="L30" s="238"/>
      <c r="M30" s="238"/>
      <c r="N30" s="238"/>
      <c r="O30" s="238"/>
      <c r="P30" s="238"/>
      <c r="Q30" s="238"/>
      <c r="R30" s="238"/>
      <c r="S30" s="238"/>
      <c r="T30" s="238"/>
      <c r="U30" s="239"/>
      <c r="V30" s="237"/>
      <c r="W30" s="238"/>
      <c r="X30" s="238"/>
      <c r="Y30" s="238"/>
      <c r="Z30" s="238"/>
      <c r="AA30" s="238"/>
      <c r="AB30" s="238"/>
      <c r="AC30" s="238"/>
      <c r="AD30" s="238"/>
      <c r="AE30" s="238"/>
      <c r="AF30" s="238"/>
      <c r="AG30" s="239"/>
      <c r="AH30" s="240"/>
      <c r="AI30" s="238"/>
      <c r="AJ30" s="238"/>
      <c r="AK30" s="238"/>
      <c r="AL30" s="238"/>
      <c r="AM30" s="238"/>
      <c r="AN30" s="238"/>
      <c r="AO30" s="238"/>
      <c r="AP30" s="238"/>
      <c r="AQ30" s="238"/>
      <c r="AR30" s="238"/>
      <c r="AS30" s="239"/>
      <c r="AT30" s="240"/>
      <c r="AU30" s="238"/>
      <c r="AV30" s="238"/>
      <c r="AW30" s="238"/>
      <c r="AX30" s="238"/>
      <c r="AY30" s="238"/>
      <c r="AZ30" s="238"/>
      <c r="BA30" s="238"/>
      <c r="BB30" s="238"/>
      <c r="BC30" s="238"/>
      <c r="BD30" s="238"/>
      <c r="BE30" s="239"/>
      <c r="BF30" s="240"/>
      <c r="BG30" s="238"/>
      <c r="BH30" s="238"/>
      <c r="BI30" s="238"/>
      <c r="BJ30" s="238"/>
      <c r="BK30" s="238"/>
      <c r="BL30" s="238"/>
      <c r="BM30" s="238"/>
      <c r="BN30" s="238"/>
      <c r="BO30" s="238"/>
      <c r="BP30" s="238"/>
      <c r="BQ30" s="239"/>
      <c r="BR30" s="240"/>
      <c r="BS30" s="238"/>
      <c r="BT30" s="238"/>
      <c r="BU30" s="238"/>
      <c r="BV30" s="238"/>
      <c r="BW30" s="238"/>
      <c r="BX30" s="238"/>
      <c r="BY30" s="238"/>
      <c r="BZ30" s="238"/>
      <c r="CA30" s="238"/>
      <c r="CB30" s="238"/>
      <c r="CC30" s="239"/>
      <c r="CD30" s="41" t="s">
        <v>54</v>
      </c>
    </row>
    <row r="31" spans="1:82" ht="15">
      <c r="A31" s="41"/>
      <c r="B31" s="75" t="s">
        <v>59</v>
      </c>
      <c r="C31" s="131" t="s">
        <v>60</v>
      </c>
      <c r="D31" s="132" t="s">
        <v>61</v>
      </c>
      <c r="E31" s="266">
        <v>6</v>
      </c>
      <c r="F31" s="231"/>
      <c r="G31" s="76">
        <f t="shared" ref="G31:G91" si="36">+SUM(H31:CC31)</f>
        <v>0</v>
      </c>
      <c r="H31" s="226"/>
      <c r="I31" s="225"/>
      <c r="J31" s="77"/>
      <c r="K31" s="79"/>
      <c r="L31" s="79"/>
      <c r="M31" s="79"/>
      <c r="N31" s="79"/>
      <c r="O31" s="79"/>
      <c r="P31" s="79"/>
      <c r="Q31" s="79"/>
      <c r="R31" s="79"/>
      <c r="S31" s="79"/>
      <c r="T31" s="79"/>
      <c r="U31" s="78"/>
      <c r="V31" s="77"/>
      <c r="W31" s="79"/>
      <c r="X31" s="79"/>
      <c r="Y31" s="79"/>
      <c r="Z31" s="79"/>
      <c r="AA31" s="79"/>
      <c r="AB31" s="79"/>
      <c r="AC31" s="79"/>
      <c r="AD31" s="79"/>
      <c r="AE31" s="79"/>
      <c r="AF31" s="79"/>
      <c r="AG31" s="78"/>
      <c r="AH31" s="80"/>
      <c r="AI31" s="79"/>
      <c r="AJ31" s="79"/>
      <c r="AK31" s="79"/>
      <c r="AL31" s="79"/>
      <c r="AM31" s="79"/>
      <c r="AN31" s="79"/>
      <c r="AO31" s="79"/>
      <c r="AP31" s="79"/>
      <c r="AQ31" s="79"/>
      <c r="AR31" s="79"/>
      <c r="AS31" s="78"/>
      <c r="AT31" s="80"/>
      <c r="AU31" s="79"/>
      <c r="AV31" s="79"/>
      <c r="AW31" s="79"/>
      <c r="AX31" s="79"/>
      <c r="AY31" s="79"/>
      <c r="AZ31" s="79"/>
      <c r="BA31" s="79"/>
      <c r="BB31" s="79"/>
      <c r="BC31" s="79"/>
      <c r="BD31" s="79"/>
      <c r="BE31" s="78"/>
      <c r="BF31" s="80"/>
      <c r="BG31" s="79"/>
      <c r="BH31" s="79"/>
      <c r="BI31" s="79"/>
      <c r="BJ31" s="79"/>
      <c r="BK31" s="79"/>
      <c r="BL31" s="79"/>
      <c r="BM31" s="79"/>
      <c r="BN31" s="79"/>
      <c r="BO31" s="79"/>
      <c r="BP31" s="79"/>
      <c r="BQ31" s="78"/>
      <c r="BR31" s="80"/>
      <c r="BS31" s="79"/>
      <c r="BT31" s="79"/>
      <c r="BU31" s="79"/>
      <c r="BV31" s="79"/>
      <c r="BW31" s="79"/>
      <c r="BX31" s="79"/>
      <c r="BY31" s="79"/>
      <c r="BZ31" s="79"/>
      <c r="CA31" s="79"/>
      <c r="CB31" s="79"/>
      <c r="CC31" s="78"/>
      <c r="CD31" s="41" t="s">
        <v>54</v>
      </c>
    </row>
    <row r="32" spans="1:82" ht="15">
      <c r="A32" s="41"/>
      <c r="B32" s="75" t="s">
        <v>62</v>
      </c>
      <c r="C32" s="131" t="s">
        <v>63</v>
      </c>
      <c r="D32" s="132" t="s">
        <v>64</v>
      </c>
      <c r="E32" s="266">
        <v>36</v>
      </c>
      <c r="F32" s="231"/>
      <c r="G32" s="76">
        <f t="shared" si="36"/>
        <v>0</v>
      </c>
      <c r="H32" s="77"/>
      <c r="I32" s="78"/>
      <c r="J32" s="226"/>
      <c r="K32" s="227"/>
      <c r="L32" s="227"/>
      <c r="M32" s="227"/>
      <c r="N32" s="227"/>
      <c r="O32" s="227"/>
      <c r="P32" s="227"/>
      <c r="Q32" s="227"/>
      <c r="R32" s="227"/>
      <c r="S32" s="227"/>
      <c r="T32" s="227"/>
      <c r="U32" s="225"/>
      <c r="V32" s="226"/>
      <c r="W32" s="227"/>
      <c r="X32" s="227"/>
      <c r="Y32" s="227"/>
      <c r="Z32" s="227"/>
      <c r="AA32" s="227"/>
      <c r="AB32" s="227"/>
      <c r="AC32" s="227"/>
      <c r="AD32" s="227"/>
      <c r="AE32" s="227"/>
      <c r="AF32" s="227"/>
      <c r="AG32" s="225"/>
      <c r="AH32" s="226"/>
      <c r="AI32" s="227"/>
      <c r="AJ32" s="227"/>
      <c r="AK32" s="227"/>
      <c r="AL32" s="227"/>
      <c r="AM32" s="227"/>
      <c r="AN32" s="227"/>
      <c r="AO32" s="227"/>
      <c r="AP32" s="227"/>
      <c r="AQ32" s="227"/>
      <c r="AR32" s="227"/>
      <c r="AS32" s="225"/>
      <c r="AT32" s="80"/>
      <c r="AU32" s="79"/>
      <c r="AV32" s="79"/>
      <c r="AW32" s="79"/>
      <c r="AX32" s="79"/>
      <c r="AY32" s="79"/>
      <c r="AZ32" s="79"/>
      <c r="BA32" s="79"/>
      <c r="BB32" s="79"/>
      <c r="BC32" s="79"/>
      <c r="BD32" s="79"/>
      <c r="BE32" s="78"/>
      <c r="BF32" s="80"/>
      <c r="BG32" s="79"/>
      <c r="BH32" s="79"/>
      <c r="BI32" s="79"/>
      <c r="BJ32" s="79"/>
      <c r="BK32" s="79"/>
      <c r="BL32" s="79"/>
      <c r="BM32" s="79"/>
      <c r="BN32" s="79"/>
      <c r="BO32" s="79"/>
      <c r="BP32" s="79"/>
      <c r="BQ32" s="78"/>
      <c r="BR32" s="80"/>
      <c r="BS32" s="79"/>
      <c r="BT32" s="79"/>
      <c r="BU32" s="79"/>
      <c r="BV32" s="79"/>
      <c r="BW32" s="79"/>
      <c r="BX32" s="79"/>
      <c r="BY32" s="79"/>
      <c r="BZ32" s="79"/>
      <c r="CA32" s="79"/>
      <c r="CB32" s="79"/>
      <c r="CC32" s="78"/>
      <c r="CD32" s="41" t="s">
        <v>54</v>
      </c>
    </row>
    <row r="33" spans="1:82" ht="15">
      <c r="A33" s="41"/>
      <c r="B33" s="75" t="s">
        <v>65</v>
      </c>
      <c r="C33" s="131" t="s">
        <v>66</v>
      </c>
      <c r="D33" s="132" t="s">
        <v>64</v>
      </c>
      <c r="E33" s="266">
        <v>14</v>
      </c>
      <c r="F33" s="231"/>
      <c r="G33" s="76">
        <f t="shared" si="36"/>
        <v>0</v>
      </c>
      <c r="H33" s="77"/>
      <c r="I33" s="78"/>
      <c r="J33" s="77"/>
      <c r="K33" s="79"/>
      <c r="L33" s="79"/>
      <c r="M33" s="79"/>
      <c r="N33" s="79"/>
      <c r="O33" s="79"/>
      <c r="P33" s="79"/>
      <c r="Q33" s="79"/>
      <c r="R33" s="79"/>
      <c r="S33" s="79"/>
      <c r="T33" s="79"/>
      <c r="U33" s="78"/>
      <c r="V33" s="77"/>
      <c r="W33" s="79"/>
      <c r="X33" s="79"/>
      <c r="Y33" s="79"/>
      <c r="Z33" s="79"/>
      <c r="AA33" s="79"/>
      <c r="AB33" s="79"/>
      <c r="AC33" s="79"/>
      <c r="AD33" s="79"/>
      <c r="AE33" s="79"/>
      <c r="AF33" s="79"/>
      <c r="AG33" s="78"/>
      <c r="AH33" s="77"/>
      <c r="AI33" s="79"/>
      <c r="AJ33" s="79"/>
      <c r="AK33" s="79"/>
      <c r="AL33" s="79"/>
      <c r="AM33" s="79"/>
      <c r="AN33" s="79"/>
      <c r="AO33" s="79"/>
      <c r="AP33" s="79"/>
      <c r="AQ33" s="79"/>
      <c r="AR33" s="79"/>
      <c r="AS33" s="78"/>
      <c r="AT33" s="228"/>
      <c r="AU33" s="227"/>
      <c r="AV33" s="227"/>
      <c r="AW33" s="227"/>
      <c r="AX33" s="227"/>
      <c r="AY33" s="227"/>
      <c r="AZ33" s="227"/>
      <c r="BA33" s="227"/>
      <c r="BB33" s="227"/>
      <c r="BC33" s="227"/>
      <c r="BD33" s="227"/>
      <c r="BE33" s="225"/>
      <c r="BF33" s="228"/>
      <c r="BG33" s="227"/>
      <c r="BH33" s="79"/>
      <c r="BI33" s="79"/>
      <c r="BJ33" s="79"/>
      <c r="BK33" s="79"/>
      <c r="BL33" s="79"/>
      <c r="BM33" s="79"/>
      <c r="BN33" s="79"/>
      <c r="BO33" s="79"/>
      <c r="BP33" s="79"/>
      <c r="BQ33" s="78"/>
      <c r="BR33" s="80"/>
      <c r="BS33" s="79"/>
      <c r="BT33" s="79"/>
      <c r="BU33" s="79"/>
      <c r="BV33" s="79"/>
      <c r="BW33" s="79"/>
      <c r="BX33" s="79"/>
      <c r="BY33" s="79"/>
      <c r="BZ33" s="79"/>
      <c r="CA33" s="79"/>
      <c r="CB33" s="79"/>
      <c r="CC33" s="78"/>
      <c r="CD33" s="41" t="s">
        <v>54</v>
      </c>
    </row>
    <row r="34" spans="1:82" ht="15">
      <c r="A34" s="41"/>
      <c r="B34" s="75" t="s">
        <v>67</v>
      </c>
      <c r="C34" s="131" t="s">
        <v>68</v>
      </c>
      <c r="D34" s="132" t="s">
        <v>64</v>
      </c>
      <c r="E34" s="266">
        <v>11</v>
      </c>
      <c r="F34" s="231"/>
      <c r="G34" s="76">
        <f t="shared" si="36"/>
        <v>0</v>
      </c>
      <c r="H34" s="77"/>
      <c r="I34" s="78"/>
      <c r="J34" s="77"/>
      <c r="K34" s="79"/>
      <c r="L34" s="79"/>
      <c r="M34" s="79"/>
      <c r="N34" s="79"/>
      <c r="O34" s="79"/>
      <c r="P34" s="79"/>
      <c r="Q34" s="79"/>
      <c r="R34" s="79"/>
      <c r="S34" s="79"/>
      <c r="T34" s="79"/>
      <c r="U34" s="78"/>
      <c r="V34" s="77"/>
      <c r="W34" s="79"/>
      <c r="X34" s="79"/>
      <c r="Y34" s="79"/>
      <c r="Z34" s="79"/>
      <c r="AA34" s="79"/>
      <c r="AB34" s="79"/>
      <c r="AC34" s="79"/>
      <c r="AD34" s="79"/>
      <c r="AE34" s="79"/>
      <c r="AF34" s="79"/>
      <c r="AG34" s="78"/>
      <c r="AH34" s="80"/>
      <c r="AI34" s="79"/>
      <c r="AJ34" s="79"/>
      <c r="AK34" s="79"/>
      <c r="AL34" s="79"/>
      <c r="AM34" s="79"/>
      <c r="AN34" s="79"/>
      <c r="AO34" s="79"/>
      <c r="AP34" s="79"/>
      <c r="AQ34" s="79"/>
      <c r="AR34" s="79"/>
      <c r="AS34" s="78"/>
      <c r="AT34" s="80"/>
      <c r="AU34" s="79"/>
      <c r="AV34" s="79"/>
      <c r="AW34" s="79"/>
      <c r="AX34" s="79"/>
      <c r="AY34" s="79"/>
      <c r="AZ34" s="79"/>
      <c r="BA34" s="79"/>
      <c r="BB34" s="79"/>
      <c r="BC34" s="79"/>
      <c r="BD34" s="79"/>
      <c r="BE34" s="78"/>
      <c r="BF34" s="80"/>
      <c r="BG34" s="79"/>
      <c r="BH34" s="227"/>
      <c r="BI34" s="227"/>
      <c r="BJ34" s="227"/>
      <c r="BK34" s="227"/>
      <c r="BL34" s="227"/>
      <c r="BM34" s="227"/>
      <c r="BN34" s="227"/>
      <c r="BO34" s="227"/>
      <c r="BP34" s="227"/>
      <c r="BQ34" s="225"/>
      <c r="BR34" s="228"/>
      <c r="BS34" s="79"/>
      <c r="BT34" s="79"/>
      <c r="BU34" s="79"/>
      <c r="BV34" s="79"/>
      <c r="BW34" s="79"/>
      <c r="BX34" s="79"/>
      <c r="BY34" s="79"/>
      <c r="BZ34" s="79"/>
      <c r="CA34" s="79"/>
      <c r="CB34" s="79"/>
      <c r="CC34" s="78"/>
      <c r="CD34" s="41" t="s">
        <v>54</v>
      </c>
    </row>
    <row r="35" spans="1:82" ht="15">
      <c r="A35" s="179"/>
      <c r="B35" s="75" t="s">
        <v>69</v>
      </c>
      <c r="C35" s="131" t="s">
        <v>70</v>
      </c>
      <c r="D35" s="132" t="s">
        <v>64</v>
      </c>
      <c r="E35" s="266">
        <v>11</v>
      </c>
      <c r="F35" s="236"/>
      <c r="G35" s="76">
        <f t="shared" si="36"/>
        <v>0</v>
      </c>
      <c r="H35" s="232"/>
      <c r="I35" s="233"/>
      <c r="J35" s="232"/>
      <c r="K35" s="234"/>
      <c r="L35" s="234"/>
      <c r="M35" s="234"/>
      <c r="N35" s="234"/>
      <c r="O35" s="234"/>
      <c r="P35" s="234"/>
      <c r="Q35" s="234"/>
      <c r="R35" s="234"/>
      <c r="S35" s="234"/>
      <c r="T35" s="234"/>
      <c r="U35" s="233"/>
      <c r="V35" s="232"/>
      <c r="W35" s="234"/>
      <c r="X35" s="234"/>
      <c r="Y35" s="234"/>
      <c r="Z35" s="234"/>
      <c r="AA35" s="234"/>
      <c r="AB35" s="234"/>
      <c r="AC35" s="234"/>
      <c r="AD35" s="234"/>
      <c r="AE35" s="234"/>
      <c r="AF35" s="234"/>
      <c r="AG35" s="233"/>
      <c r="AH35" s="235"/>
      <c r="AI35" s="234"/>
      <c r="AJ35" s="234"/>
      <c r="AK35" s="234"/>
      <c r="AL35" s="234"/>
      <c r="AM35" s="234"/>
      <c r="AN35" s="234"/>
      <c r="AO35" s="234"/>
      <c r="AP35" s="234"/>
      <c r="AQ35" s="234"/>
      <c r="AR35" s="234"/>
      <c r="AS35" s="233"/>
      <c r="AT35" s="235"/>
      <c r="AU35" s="234"/>
      <c r="AV35" s="234"/>
      <c r="AW35" s="234"/>
      <c r="AX35" s="234"/>
      <c r="AY35" s="234"/>
      <c r="AZ35" s="234"/>
      <c r="BA35" s="234"/>
      <c r="BB35" s="234"/>
      <c r="BC35" s="234"/>
      <c r="BD35" s="234"/>
      <c r="BE35" s="233"/>
      <c r="BF35" s="235"/>
      <c r="BG35" s="234"/>
      <c r="BH35" s="234"/>
      <c r="BI35" s="234"/>
      <c r="BJ35" s="234"/>
      <c r="BK35" s="234"/>
      <c r="BL35" s="234"/>
      <c r="BM35" s="234"/>
      <c r="BN35" s="234"/>
      <c r="BO35" s="234"/>
      <c r="BP35" s="234"/>
      <c r="BQ35" s="233"/>
      <c r="BR35" s="235"/>
      <c r="BS35" s="227"/>
      <c r="BT35" s="227"/>
      <c r="BU35" s="227"/>
      <c r="BV35" s="227"/>
      <c r="BW35" s="227"/>
      <c r="BX35" s="227"/>
      <c r="BY35" s="227"/>
      <c r="BZ35" s="227"/>
      <c r="CA35" s="227"/>
      <c r="CB35" s="227"/>
      <c r="CC35" s="225"/>
      <c r="CD35" s="41" t="s">
        <v>54</v>
      </c>
    </row>
    <row r="36" spans="1:82" ht="15">
      <c r="A36" s="41"/>
      <c r="B36" s="75" t="s">
        <v>71</v>
      </c>
      <c r="C36" s="131" t="s">
        <v>72</v>
      </c>
      <c r="D36" s="132" t="s">
        <v>73</v>
      </c>
      <c r="E36" s="266">
        <v>6</v>
      </c>
      <c r="F36" s="231"/>
      <c r="G36" s="76">
        <f t="shared" si="36"/>
        <v>0</v>
      </c>
      <c r="H36" s="77"/>
      <c r="I36" s="78"/>
      <c r="J36" s="314"/>
      <c r="K36" s="79"/>
      <c r="L36" s="79"/>
      <c r="M36" s="79"/>
      <c r="N36" s="79"/>
      <c r="O36" s="79"/>
      <c r="P36" s="79"/>
      <c r="Q36" s="79"/>
      <c r="R36" s="79"/>
      <c r="S36" s="79"/>
      <c r="T36" s="79"/>
      <c r="U36" s="78"/>
      <c r="V36" s="314"/>
      <c r="W36" s="79"/>
      <c r="X36" s="79"/>
      <c r="Y36" s="79"/>
      <c r="Z36" s="79"/>
      <c r="AA36" s="79"/>
      <c r="AB36" s="79"/>
      <c r="AC36" s="79"/>
      <c r="AD36" s="79"/>
      <c r="AE36" s="79"/>
      <c r="AF36" s="79"/>
      <c r="AG36" s="78"/>
      <c r="AH36" s="314"/>
      <c r="AI36" s="79"/>
      <c r="AJ36" s="79"/>
      <c r="AK36" s="79"/>
      <c r="AL36" s="79"/>
      <c r="AM36" s="79"/>
      <c r="AN36" s="79"/>
      <c r="AO36" s="79"/>
      <c r="AP36" s="79"/>
      <c r="AQ36" s="79"/>
      <c r="AR36" s="79"/>
      <c r="AS36" s="78"/>
      <c r="AT36" s="314"/>
      <c r="AU36" s="79"/>
      <c r="AV36" s="79"/>
      <c r="AW36" s="79"/>
      <c r="AX36" s="79"/>
      <c r="AY36" s="79"/>
      <c r="AZ36" s="79"/>
      <c r="BA36" s="79"/>
      <c r="BB36" s="79"/>
      <c r="BC36" s="79"/>
      <c r="BD36" s="79"/>
      <c r="BE36" s="78"/>
      <c r="BF36" s="314"/>
      <c r="BG36" s="79"/>
      <c r="BH36" s="79"/>
      <c r="BI36" s="79"/>
      <c r="BJ36" s="79"/>
      <c r="BK36" s="79"/>
      <c r="BL36" s="79"/>
      <c r="BM36" s="79"/>
      <c r="BN36" s="79"/>
      <c r="BO36" s="79"/>
      <c r="BP36" s="79"/>
      <c r="BQ36" s="78"/>
      <c r="BR36" s="314"/>
      <c r="BS36" s="79"/>
      <c r="BT36" s="79"/>
      <c r="BU36" s="79"/>
      <c r="BV36" s="79"/>
      <c r="BW36" s="79"/>
      <c r="BX36" s="79"/>
      <c r="BY36" s="79"/>
      <c r="BZ36" s="79"/>
      <c r="CA36" s="79"/>
      <c r="CB36" s="79"/>
      <c r="CC36" s="78"/>
      <c r="CD36" s="41" t="s">
        <v>54</v>
      </c>
    </row>
    <row r="37" spans="1:82" ht="15">
      <c r="A37" s="41"/>
      <c r="B37" s="75" t="s">
        <v>74</v>
      </c>
      <c r="C37" s="131" t="s">
        <v>75</v>
      </c>
      <c r="D37" s="132" t="s">
        <v>64</v>
      </c>
      <c r="E37" s="266">
        <v>72</v>
      </c>
      <c r="F37" s="231"/>
      <c r="G37" s="76">
        <f t="shared" si="36"/>
        <v>0</v>
      </c>
      <c r="H37" s="77"/>
      <c r="I37" s="78"/>
      <c r="J37" s="226"/>
      <c r="K37" s="227"/>
      <c r="L37" s="227"/>
      <c r="M37" s="227"/>
      <c r="N37" s="227"/>
      <c r="O37" s="227"/>
      <c r="P37" s="227"/>
      <c r="Q37" s="227"/>
      <c r="R37" s="227"/>
      <c r="S37" s="227"/>
      <c r="T37" s="227"/>
      <c r="U37" s="225"/>
      <c r="V37" s="226"/>
      <c r="W37" s="227"/>
      <c r="X37" s="227"/>
      <c r="Y37" s="227"/>
      <c r="Z37" s="227"/>
      <c r="AA37" s="227"/>
      <c r="AB37" s="227"/>
      <c r="AC37" s="227"/>
      <c r="AD37" s="227"/>
      <c r="AE37" s="227"/>
      <c r="AF37" s="227"/>
      <c r="AG37" s="225"/>
      <c r="AH37" s="228"/>
      <c r="AI37" s="227"/>
      <c r="AJ37" s="227"/>
      <c r="AK37" s="227"/>
      <c r="AL37" s="227"/>
      <c r="AM37" s="227"/>
      <c r="AN37" s="227"/>
      <c r="AO37" s="227"/>
      <c r="AP37" s="227"/>
      <c r="AQ37" s="227"/>
      <c r="AR37" s="227"/>
      <c r="AS37" s="225"/>
      <c r="AT37" s="228"/>
      <c r="AU37" s="227"/>
      <c r="AV37" s="227"/>
      <c r="AW37" s="227"/>
      <c r="AX37" s="227"/>
      <c r="AY37" s="227"/>
      <c r="AZ37" s="227"/>
      <c r="BA37" s="227"/>
      <c r="BB37" s="227"/>
      <c r="BC37" s="227"/>
      <c r="BD37" s="227"/>
      <c r="BE37" s="225"/>
      <c r="BF37" s="228"/>
      <c r="BG37" s="227"/>
      <c r="BH37" s="227"/>
      <c r="BI37" s="227"/>
      <c r="BJ37" s="227"/>
      <c r="BK37" s="227"/>
      <c r="BL37" s="227"/>
      <c r="BM37" s="227"/>
      <c r="BN37" s="227"/>
      <c r="BO37" s="227"/>
      <c r="BP37" s="227"/>
      <c r="BQ37" s="225"/>
      <c r="BR37" s="228"/>
      <c r="BS37" s="227"/>
      <c r="BT37" s="227"/>
      <c r="BU37" s="227"/>
      <c r="BV37" s="227"/>
      <c r="BW37" s="227"/>
      <c r="BX37" s="227"/>
      <c r="BY37" s="227"/>
      <c r="BZ37" s="227"/>
      <c r="CA37" s="227"/>
      <c r="CB37" s="227"/>
      <c r="CC37" s="225"/>
      <c r="CD37" s="41" t="s">
        <v>54</v>
      </c>
    </row>
    <row r="38" spans="1:82" ht="15">
      <c r="A38" s="41"/>
      <c r="B38" s="75" t="s">
        <v>76</v>
      </c>
      <c r="C38" s="131" t="s">
        <v>77</v>
      </c>
      <c r="D38" s="132" t="s">
        <v>64</v>
      </c>
      <c r="E38" s="266">
        <v>72</v>
      </c>
      <c r="F38" s="231"/>
      <c r="G38" s="76">
        <f t="shared" si="36"/>
        <v>0</v>
      </c>
      <c r="H38" s="77"/>
      <c r="I38" s="78"/>
      <c r="J38" s="226"/>
      <c r="K38" s="227"/>
      <c r="L38" s="227"/>
      <c r="M38" s="227"/>
      <c r="N38" s="227"/>
      <c r="O38" s="227"/>
      <c r="P38" s="227"/>
      <c r="Q38" s="227"/>
      <c r="R38" s="227"/>
      <c r="S38" s="227"/>
      <c r="T38" s="227"/>
      <c r="U38" s="225"/>
      <c r="V38" s="226"/>
      <c r="W38" s="227"/>
      <c r="X38" s="227"/>
      <c r="Y38" s="227"/>
      <c r="Z38" s="227"/>
      <c r="AA38" s="227"/>
      <c r="AB38" s="227"/>
      <c r="AC38" s="227"/>
      <c r="AD38" s="227"/>
      <c r="AE38" s="227"/>
      <c r="AF38" s="227"/>
      <c r="AG38" s="225"/>
      <c r="AH38" s="228"/>
      <c r="AI38" s="227"/>
      <c r="AJ38" s="227"/>
      <c r="AK38" s="227"/>
      <c r="AL38" s="227"/>
      <c r="AM38" s="227"/>
      <c r="AN38" s="227"/>
      <c r="AO38" s="227"/>
      <c r="AP38" s="227"/>
      <c r="AQ38" s="227"/>
      <c r="AR38" s="227"/>
      <c r="AS38" s="225"/>
      <c r="AT38" s="228"/>
      <c r="AU38" s="227"/>
      <c r="AV38" s="227"/>
      <c r="AW38" s="227"/>
      <c r="AX38" s="227"/>
      <c r="AY38" s="227"/>
      <c r="AZ38" s="227"/>
      <c r="BA38" s="227"/>
      <c r="BB38" s="227"/>
      <c r="BC38" s="227"/>
      <c r="BD38" s="227"/>
      <c r="BE38" s="225"/>
      <c r="BF38" s="228"/>
      <c r="BG38" s="227"/>
      <c r="BH38" s="227"/>
      <c r="BI38" s="227"/>
      <c r="BJ38" s="227"/>
      <c r="BK38" s="227"/>
      <c r="BL38" s="227"/>
      <c r="BM38" s="227"/>
      <c r="BN38" s="227"/>
      <c r="BO38" s="227"/>
      <c r="BP38" s="227"/>
      <c r="BQ38" s="225"/>
      <c r="BR38" s="228"/>
      <c r="BS38" s="227"/>
      <c r="BT38" s="227"/>
      <c r="BU38" s="227"/>
      <c r="BV38" s="227"/>
      <c r="BW38" s="227"/>
      <c r="BX38" s="227"/>
      <c r="BY38" s="227"/>
      <c r="BZ38" s="227"/>
      <c r="CA38" s="227"/>
      <c r="CB38" s="227"/>
      <c r="CC38" s="225"/>
      <c r="CD38" s="41" t="s">
        <v>54</v>
      </c>
    </row>
    <row r="39" spans="1:82" ht="15">
      <c r="A39" s="41"/>
      <c r="B39" s="75" t="s">
        <v>78</v>
      </c>
      <c r="C39" s="131" t="s">
        <v>79</v>
      </c>
      <c r="D39" s="132" t="s">
        <v>64</v>
      </c>
      <c r="E39" s="266">
        <v>72</v>
      </c>
      <c r="F39" s="231"/>
      <c r="G39" s="76">
        <f t="shared" si="36"/>
        <v>0</v>
      </c>
      <c r="H39" s="77"/>
      <c r="I39" s="78"/>
      <c r="J39" s="226"/>
      <c r="K39" s="227"/>
      <c r="L39" s="227"/>
      <c r="M39" s="227"/>
      <c r="N39" s="227"/>
      <c r="O39" s="227"/>
      <c r="P39" s="227"/>
      <c r="Q39" s="227"/>
      <c r="R39" s="227"/>
      <c r="S39" s="227"/>
      <c r="T39" s="227"/>
      <c r="U39" s="225"/>
      <c r="V39" s="226"/>
      <c r="W39" s="227"/>
      <c r="X39" s="227"/>
      <c r="Y39" s="227"/>
      <c r="Z39" s="227"/>
      <c r="AA39" s="227"/>
      <c r="AB39" s="227"/>
      <c r="AC39" s="227"/>
      <c r="AD39" s="227"/>
      <c r="AE39" s="227"/>
      <c r="AF39" s="227"/>
      <c r="AG39" s="225"/>
      <c r="AH39" s="228"/>
      <c r="AI39" s="227"/>
      <c r="AJ39" s="227"/>
      <c r="AK39" s="227"/>
      <c r="AL39" s="227"/>
      <c r="AM39" s="227"/>
      <c r="AN39" s="227"/>
      <c r="AO39" s="227"/>
      <c r="AP39" s="227"/>
      <c r="AQ39" s="227"/>
      <c r="AR39" s="227"/>
      <c r="AS39" s="225"/>
      <c r="AT39" s="228"/>
      <c r="AU39" s="227"/>
      <c r="AV39" s="227"/>
      <c r="AW39" s="227"/>
      <c r="AX39" s="227"/>
      <c r="AY39" s="227"/>
      <c r="AZ39" s="227"/>
      <c r="BA39" s="227"/>
      <c r="BB39" s="227"/>
      <c r="BC39" s="227"/>
      <c r="BD39" s="227"/>
      <c r="BE39" s="225"/>
      <c r="BF39" s="228"/>
      <c r="BG39" s="227"/>
      <c r="BH39" s="227"/>
      <c r="BI39" s="227"/>
      <c r="BJ39" s="227"/>
      <c r="BK39" s="227"/>
      <c r="BL39" s="227"/>
      <c r="BM39" s="227"/>
      <c r="BN39" s="227"/>
      <c r="BO39" s="227"/>
      <c r="BP39" s="227"/>
      <c r="BQ39" s="225"/>
      <c r="BR39" s="228"/>
      <c r="BS39" s="227"/>
      <c r="BT39" s="227"/>
      <c r="BU39" s="227"/>
      <c r="BV39" s="227"/>
      <c r="BW39" s="227"/>
      <c r="BX39" s="227"/>
      <c r="BY39" s="227"/>
      <c r="BZ39" s="227"/>
      <c r="CA39" s="227"/>
      <c r="CB39" s="227"/>
      <c r="CC39" s="225"/>
      <c r="CD39" s="41" t="s">
        <v>54</v>
      </c>
    </row>
    <row r="40" spans="1:82" ht="15">
      <c r="A40" s="41"/>
      <c r="B40" s="75" t="s">
        <v>80</v>
      </c>
      <c r="C40" s="131" t="s">
        <v>81</v>
      </c>
      <c r="D40" s="132" t="s">
        <v>64</v>
      </c>
      <c r="E40" s="266">
        <v>72</v>
      </c>
      <c r="F40" s="231"/>
      <c r="G40" s="76">
        <f t="shared" si="36"/>
        <v>0</v>
      </c>
      <c r="H40" s="77"/>
      <c r="I40" s="78"/>
      <c r="J40" s="226"/>
      <c r="K40" s="227"/>
      <c r="L40" s="227"/>
      <c r="M40" s="227"/>
      <c r="N40" s="227"/>
      <c r="O40" s="227"/>
      <c r="P40" s="227"/>
      <c r="Q40" s="227"/>
      <c r="R40" s="227"/>
      <c r="S40" s="227"/>
      <c r="T40" s="227"/>
      <c r="U40" s="225"/>
      <c r="V40" s="226"/>
      <c r="W40" s="227"/>
      <c r="X40" s="227"/>
      <c r="Y40" s="227"/>
      <c r="Z40" s="227"/>
      <c r="AA40" s="227"/>
      <c r="AB40" s="227"/>
      <c r="AC40" s="227"/>
      <c r="AD40" s="227"/>
      <c r="AE40" s="227"/>
      <c r="AF40" s="227"/>
      <c r="AG40" s="225"/>
      <c r="AH40" s="228"/>
      <c r="AI40" s="227"/>
      <c r="AJ40" s="227"/>
      <c r="AK40" s="227"/>
      <c r="AL40" s="227"/>
      <c r="AM40" s="227"/>
      <c r="AN40" s="227"/>
      <c r="AO40" s="227"/>
      <c r="AP40" s="227"/>
      <c r="AQ40" s="227"/>
      <c r="AR40" s="227"/>
      <c r="AS40" s="225"/>
      <c r="AT40" s="228"/>
      <c r="AU40" s="227"/>
      <c r="AV40" s="227"/>
      <c r="AW40" s="227"/>
      <c r="AX40" s="227"/>
      <c r="AY40" s="227"/>
      <c r="AZ40" s="227"/>
      <c r="BA40" s="227"/>
      <c r="BB40" s="227"/>
      <c r="BC40" s="227"/>
      <c r="BD40" s="227"/>
      <c r="BE40" s="225"/>
      <c r="BF40" s="228"/>
      <c r="BG40" s="227"/>
      <c r="BH40" s="227"/>
      <c r="BI40" s="227"/>
      <c r="BJ40" s="227"/>
      <c r="BK40" s="227"/>
      <c r="BL40" s="227"/>
      <c r="BM40" s="227"/>
      <c r="BN40" s="227"/>
      <c r="BO40" s="227"/>
      <c r="BP40" s="227"/>
      <c r="BQ40" s="225"/>
      <c r="BR40" s="228"/>
      <c r="BS40" s="227"/>
      <c r="BT40" s="227"/>
      <c r="BU40" s="227"/>
      <c r="BV40" s="227"/>
      <c r="BW40" s="227"/>
      <c r="BX40" s="227"/>
      <c r="BY40" s="227"/>
      <c r="BZ40" s="227"/>
      <c r="CA40" s="227"/>
      <c r="CB40" s="227"/>
      <c r="CC40" s="225"/>
      <c r="CD40" s="41" t="s">
        <v>54</v>
      </c>
    </row>
    <row r="41" spans="1:82" ht="15">
      <c r="A41" s="41"/>
      <c r="B41" s="75" t="s">
        <v>82</v>
      </c>
      <c r="C41" s="131" t="s">
        <v>83</v>
      </c>
      <c r="D41" s="132" t="s">
        <v>64</v>
      </c>
      <c r="E41" s="266">
        <v>72</v>
      </c>
      <c r="F41" s="231"/>
      <c r="G41" s="76">
        <f t="shared" si="36"/>
        <v>0</v>
      </c>
      <c r="H41" s="77"/>
      <c r="I41" s="78"/>
      <c r="J41" s="226"/>
      <c r="K41" s="227"/>
      <c r="L41" s="227"/>
      <c r="M41" s="227"/>
      <c r="N41" s="227"/>
      <c r="O41" s="227"/>
      <c r="P41" s="227"/>
      <c r="Q41" s="227"/>
      <c r="R41" s="227"/>
      <c r="S41" s="227"/>
      <c r="T41" s="227"/>
      <c r="U41" s="225"/>
      <c r="V41" s="226"/>
      <c r="W41" s="227"/>
      <c r="X41" s="227"/>
      <c r="Y41" s="227"/>
      <c r="Z41" s="227"/>
      <c r="AA41" s="227"/>
      <c r="AB41" s="227"/>
      <c r="AC41" s="227"/>
      <c r="AD41" s="227"/>
      <c r="AE41" s="227"/>
      <c r="AF41" s="227"/>
      <c r="AG41" s="225"/>
      <c r="AH41" s="228"/>
      <c r="AI41" s="227"/>
      <c r="AJ41" s="227"/>
      <c r="AK41" s="227"/>
      <c r="AL41" s="227"/>
      <c r="AM41" s="227"/>
      <c r="AN41" s="227"/>
      <c r="AO41" s="227"/>
      <c r="AP41" s="227"/>
      <c r="AQ41" s="227"/>
      <c r="AR41" s="227"/>
      <c r="AS41" s="225"/>
      <c r="AT41" s="228"/>
      <c r="AU41" s="227"/>
      <c r="AV41" s="227"/>
      <c r="AW41" s="227"/>
      <c r="AX41" s="227"/>
      <c r="AY41" s="227"/>
      <c r="AZ41" s="227"/>
      <c r="BA41" s="227"/>
      <c r="BB41" s="227"/>
      <c r="BC41" s="227"/>
      <c r="BD41" s="227"/>
      <c r="BE41" s="225"/>
      <c r="BF41" s="228"/>
      <c r="BG41" s="227"/>
      <c r="BH41" s="227"/>
      <c r="BI41" s="227"/>
      <c r="BJ41" s="227"/>
      <c r="BK41" s="227"/>
      <c r="BL41" s="227"/>
      <c r="BM41" s="227"/>
      <c r="BN41" s="227"/>
      <c r="BO41" s="227"/>
      <c r="BP41" s="227"/>
      <c r="BQ41" s="225"/>
      <c r="BR41" s="228"/>
      <c r="BS41" s="227"/>
      <c r="BT41" s="227"/>
      <c r="BU41" s="227"/>
      <c r="BV41" s="227"/>
      <c r="BW41" s="227"/>
      <c r="BX41" s="227"/>
      <c r="BY41" s="227"/>
      <c r="BZ41" s="227"/>
      <c r="CA41" s="227"/>
      <c r="CB41" s="227"/>
      <c r="CC41" s="225"/>
      <c r="CD41" s="41" t="s">
        <v>54</v>
      </c>
    </row>
    <row r="42" spans="1:82" ht="15">
      <c r="A42" s="41"/>
      <c r="B42" s="75" t="s">
        <v>84</v>
      </c>
      <c r="C42" s="131" t="s">
        <v>85</v>
      </c>
      <c r="D42" s="132" t="s">
        <v>64</v>
      </c>
      <c r="E42" s="266">
        <v>72</v>
      </c>
      <c r="F42" s="231"/>
      <c r="G42" s="76">
        <f t="shared" si="36"/>
        <v>0</v>
      </c>
      <c r="H42" s="77"/>
      <c r="I42" s="78"/>
      <c r="J42" s="226"/>
      <c r="K42" s="227"/>
      <c r="L42" s="227"/>
      <c r="M42" s="227"/>
      <c r="N42" s="227"/>
      <c r="O42" s="227"/>
      <c r="P42" s="227"/>
      <c r="Q42" s="227"/>
      <c r="R42" s="227"/>
      <c r="S42" s="227"/>
      <c r="T42" s="227"/>
      <c r="U42" s="225"/>
      <c r="V42" s="226"/>
      <c r="W42" s="227"/>
      <c r="X42" s="227"/>
      <c r="Y42" s="227"/>
      <c r="Z42" s="227"/>
      <c r="AA42" s="227"/>
      <c r="AB42" s="227"/>
      <c r="AC42" s="227"/>
      <c r="AD42" s="227"/>
      <c r="AE42" s="227"/>
      <c r="AF42" s="227"/>
      <c r="AG42" s="225"/>
      <c r="AH42" s="228"/>
      <c r="AI42" s="227"/>
      <c r="AJ42" s="227"/>
      <c r="AK42" s="227"/>
      <c r="AL42" s="227"/>
      <c r="AM42" s="227"/>
      <c r="AN42" s="227"/>
      <c r="AO42" s="227"/>
      <c r="AP42" s="227"/>
      <c r="AQ42" s="227"/>
      <c r="AR42" s="227"/>
      <c r="AS42" s="225"/>
      <c r="AT42" s="228"/>
      <c r="AU42" s="227"/>
      <c r="AV42" s="227"/>
      <c r="AW42" s="227"/>
      <c r="AX42" s="227"/>
      <c r="AY42" s="227"/>
      <c r="AZ42" s="227"/>
      <c r="BA42" s="227"/>
      <c r="BB42" s="227"/>
      <c r="BC42" s="227"/>
      <c r="BD42" s="227"/>
      <c r="BE42" s="225"/>
      <c r="BF42" s="228"/>
      <c r="BG42" s="227"/>
      <c r="BH42" s="227"/>
      <c r="BI42" s="227"/>
      <c r="BJ42" s="227"/>
      <c r="BK42" s="227"/>
      <c r="BL42" s="227"/>
      <c r="BM42" s="227"/>
      <c r="BN42" s="227"/>
      <c r="BO42" s="227"/>
      <c r="BP42" s="227"/>
      <c r="BQ42" s="225"/>
      <c r="BR42" s="228"/>
      <c r="BS42" s="227"/>
      <c r="BT42" s="227"/>
      <c r="BU42" s="227"/>
      <c r="BV42" s="227"/>
      <c r="BW42" s="227"/>
      <c r="BX42" s="227"/>
      <c r="BY42" s="227"/>
      <c r="BZ42" s="227"/>
      <c r="CA42" s="227"/>
      <c r="CB42" s="227"/>
      <c r="CC42" s="225"/>
      <c r="CD42" s="41" t="s">
        <v>54</v>
      </c>
    </row>
    <row r="43" spans="1:82" ht="15">
      <c r="A43" s="41"/>
      <c r="B43" s="75" t="s">
        <v>86</v>
      </c>
      <c r="C43" s="131" t="s">
        <v>87</v>
      </c>
      <c r="D43" s="132" t="s">
        <v>64</v>
      </c>
      <c r="E43" s="266">
        <v>72</v>
      </c>
      <c r="F43" s="231"/>
      <c r="G43" s="76">
        <f t="shared" si="36"/>
        <v>0</v>
      </c>
      <c r="H43" s="77"/>
      <c r="I43" s="78"/>
      <c r="J43" s="226"/>
      <c r="K43" s="227"/>
      <c r="L43" s="227"/>
      <c r="M43" s="227"/>
      <c r="N43" s="227"/>
      <c r="O43" s="227"/>
      <c r="P43" s="227"/>
      <c r="Q43" s="227"/>
      <c r="R43" s="227"/>
      <c r="S43" s="227"/>
      <c r="T43" s="227"/>
      <c r="U43" s="225"/>
      <c r="V43" s="226"/>
      <c r="W43" s="227"/>
      <c r="X43" s="227"/>
      <c r="Y43" s="227"/>
      <c r="Z43" s="227"/>
      <c r="AA43" s="227"/>
      <c r="AB43" s="227"/>
      <c r="AC43" s="227"/>
      <c r="AD43" s="227"/>
      <c r="AE43" s="227"/>
      <c r="AF43" s="227"/>
      <c r="AG43" s="225"/>
      <c r="AH43" s="228"/>
      <c r="AI43" s="227"/>
      <c r="AJ43" s="227"/>
      <c r="AK43" s="227"/>
      <c r="AL43" s="227"/>
      <c r="AM43" s="227"/>
      <c r="AN43" s="227"/>
      <c r="AO43" s="227"/>
      <c r="AP43" s="227"/>
      <c r="AQ43" s="227"/>
      <c r="AR43" s="227"/>
      <c r="AS43" s="225"/>
      <c r="AT43" s="228"/>
      <c r="AU43" s="227"/>
      <c r="AV43" s="227"/>
      <c r="AW43" s="227"/>
      <c r="AX43" s="227"/>
      <c r="AY43" s="227"/>
      <c r="AZ43" s="227"/>
      <c r="BA43" s="227"/>
      <c r="BB43" s="227"/>
      <c r="BC43" s="227"/>
      <c r="BD43" s="227"/>
      <c r="BE43" s="225"/>
      <c r="BF43" s="228"/>
      <c r="BG43" s="227"/>
      <c r="BH43" s="227"/>
      <c r="BI43" s="227"/>
      <c r="BJ43" s="227"/>
      <c r="BK43" s="227"/>
      <c r="BL43" s="227"/>
      <c r="BM43" s="227"/>
      <c r="BN43" s="227"/>
      <c r="BO43" s="227"/>
      <c r="BP43" s="227"/>
      <c r="BQ43" s="225"/>
      <c r="BR43" s="228"/>
      <c r="BS43" s="227"/>
      <c r="BT43" s="227"/>
      <c r="BU43" s="227"/>
      <c r="BV43" s="227"/>
      <c r="BW43" s="227"/>
      <c r="BX43" s="227"/>
      <c r="BY43" s="227"/>
      <c r="BZ43" s="227"/>
      <c r="CA43" s="227"/>
      <c r="CB43" s="227"/>
      <c r="CC43" s="225"/>
      <c r="CD43" s="41" t="s">
        <v>54</v>
      </c>
    </row>
    <row r="44" spans="1:82" ht="15">
      <c r="A44" s="41"/>
      <c r="B44" s="75" t="s">
        <v>88</v>
      </c>
      <c r="C44" s="131" t="s">
        <v>89</v>
      </c>
      <c r="D44" s="132" t="s">
        <v>64</v>
      </c>
      <c r="E44" s="266">
        <v>72</v>
      </c>
      <c r="F44" s="231"/>
      <c r="G44" s="76">
        <f t="shared" si="36"/>
        <v>0</v>
      </c>
      <c r="H44" s="77"/>
      <c r="I44" s="78"/>
      <c r="J44" s="226"/>
      <c r="K44" s="227"/>
      <c r="L44" s="227"/>
      <c r="M44" s="227"/>
      <c r="N44" s="227"/>
      <c r="O44" s="227"/>
      <c r="P44" s="227"/>
      <c r="Q44" s="227"/>
      <c r="R44" s="227"/>
      <c r="S44" s="227"/>
      <c r="T44" s="227"/>
      <c r="U44" s="225"/>
      <c r="V44" s="226"/>
      <c r="W44" s="227"/>
      <c r="X44" s="227"/>
      <c r="Y44" s="227"/>
      <c r="Z44" s="227"/>
      <c r="AA44" s="227"/>
      <c r="AB44" s="227"/>
      <c r="AC44" s="227"/>
      <c r="AD44" s="227"/>
      <c r="AE44" s="227"/>
      <c r="AF44" s="227"/>
      <c r="AG44" s="225"/>
      <c r="AH44" s="228"/>
      <c r="AI44" s="227"/>
      <c r="AJ44" s="227"/>
      <c r="AK44" s="227"/>
      <c r="AL44" s="227"/>
      <c r="AM44" s="227"/>
      <c r="AN44" s="227"/>
      <c r="AO44" s="227"/>
      <c r="AP44" s="227"/>
      <c r="AQ44" s="227"/>
      <c r="AR44" s="227"/>
      <c r="AS44" s="225"/>
      <c r="AT44" s="228"/>
      <c r="AU44" s="227"/>
      <c r="AV44" s="227"/>
      <c r="AW44" s="227"/>
      <c r="AX44" s="227"/>
      <c r="AY44" s="227"/>
      <c r="AZ44" s="227"/>
      <c r="BA44" s="227"/>
      <c r="BB44" s="227"/>
      <c r="BC44" s="227"/>
      <c r="BD44" s="227"/>
      <c r="BE44" s="225"/>
      <c r="BF44" s="228"/>
      <c r="BG44" s="227"/>
      <c r="BH44" s="227"/>
      <c r="BI44" s="227"/>
      <c r="BJ44" s="227"/>
      <c r="BK44" s="227"/>
      <c r="BL44" s="227"/>
      <c r="BM44" s="227"/>
      <c r="BN44" s="227"/>
      <c r="BO44" s="227"/>
      <c r="BP44" s="227"/>
      <c r="BQ44" s="225"/>
      <c r="BR44" s="228"/>
      <c r="BS44" s="227"/>
      <c r="BT44" s="227"/>
      <c r="BU44" s="227"/>
      <c r="BV44" s="227"/>
      <c r="BW44" s="227"/>
      <c r="BX44" s="227"/>
      <c r="BY44" s="227"/>
      <c r="BZ44" s="227"/>
      <c r="CA44" s="227"/>
      <c r="CB44" s="227"/>
      <c r="CC44" s="225"/>
      <c r="CD44" s="41" t="s">
        <v>54</v>
      </c>
    </row>
    <row r="45" spans="1:82" ht="15">
      <c r="A45" s="41"/>
      <c r="B45" s="75" t="s">
        <v>90</v>
      </c>
      <c r="C45" s="131" t="s">
        <v>91</v>
      </c>
      <c r="D45" s="132" t="s">
        <v>92</v>
      </c>
      <c r="E45" s="266">
        <v>1</v>
      </c>
      <c r="F45" s="223"/>
      <c r="G45" s="76">
        <f>+E45*F45</f>
        <v>0</v>
      </c>
      <c r="H45" s="77"/>
      <c r="I45" s="78"/>
      <c r="J45" s="77"/>
      <c r="K45" s="79"/>
      <c r="L45" s="79"/>
      <c r="M45" s="79"/>
      <c r="N45" s="79"/>
      <c r="O45" s="79"/>
      <c r="P45" s="79"/>
      <c r="Q45" s="79"/>
      <c r="R45" s="79"/>
      <c r="S45" s="79"/>
      <c r="T45" s="79"/>
      <c r="U45" s="78"/>
      <c r="V45" s="77"/>
      <c r="W45" s="79"/>
      <c r="X45" s="79"/>
      <c r="Y45" s="79"/>
      <c r="Z45" s="79"/>
      <c r="AA45" s="79"/>
      <c r="AB45" s="79"/>
      <c r="AC45" s="79"/>
      <c r="AD45" s="79"/>
      <c r="AE45" s="79"/>
      <c r="AF45" s="79"/>
      <c r="AG45" s="78"/>
      <c r="AH45" s="80"/>
      <c r="AI45" s="79"/>
      <c r="AJ45" s="79"/>
      <c r="AK45" s="79"/>
      <c r="AL45" s="79"/>
      <c r="AM45" s="79"/>
      <c r="AN45" s="79"/>
      <c r="AO45" s="79"/>
      <c r="AP45" s="79"/>
      <c r="AQ45" s="79"/>
      <c r="AR45" s="79"/>
      <c r="AS45" s="78"/>
      <c r="AT45" s="80"/>
      <c r="AU45" s="79"/>
      <c r="AV45" s="79"/>
      <c r="AW45" s="79"/>
      <c r="AX45" s="79"/>
      <c r="AY45" s="79"/>
      <c r="AZ45" s="79"/>
      <c r="BA45" s="79"/>
      <c r="BB45" s="79"/>
      <c r="BC45" s="79"/>
      <c r="BD45" s="79"/>
      <c r="BE45" s="78"/>
      <c r="BF45" s="80"/>
      <c r="BG45" s="79"/>
      <c r="BH45" s="79"/>
      <c r="BI45" s="79"/>
      <c r="BJ45" s="79"/>
      <c r="BK45" s="79"/>
      <c r="BL45" s="79"/>
      <c r="BM45" s="79"/>
      <c r="BN45" s="79"/>
      <c r="BO45" s="79"/>
      <c r="BP45" s="79"/>
      <c r="BQ45" s="78"/>
      <c r="BR45" s="80"/>
      <c r="BS45" s="79"/>
      <c r="BT45" s="79"/>
      <c r="BU45" s="79"/>
      <c r="BV45" s="79"/>
      <c r="BW45" s="79"/>
      <c r="BX45" s="79"/>
      <c r="BY45" s="79"/>
      <c r="BZ45" s="79"/>
      <c r="CA45" s="79"/>
      <c r="CB45" s="79"/>
      <c r="CC45" s="78">
        <f>G45-SUM(J45:CB45)</f>
        <v>0</v>
      </c>
      <c r="CD45" s="41" t="s">
        <v>54</v>
      </c>
    </row>
    <row r="46" spans="1:82" ht="15">
      <c r="A46" s="41"/>
      <c r="B46" s="75" t="s">
        <v>93</v>
      </c>
      <c r="C46" s="131" t="s">
        <v>94</v>
      </c>
      <c r="D46" s="132" t="s">
        <v>92</v>
      </c>
      <c r="E46" s="266">
        <v>1</v>
      </c>
      <c r="F46" s="223"/>
      <c r="G46" s="76">
        <f>+E46*F46</f>
        <v>0</v>
      </c>
      <c r="H46" s="77"/>
      <c r="I46" s="78"/>
      <c r="J46" s="77"/>
      <c r="K46" s="79"/>
      <c r="L46" s="79"/>
      <c r="M46" s="79"/>
      <c r="N46" s="79"/>
      <c r="O46" s="79"/>
      <c r="P46" s="79"/>
      <c r="Q46" s="79"/>
      <c r="R46" s="79"/>
      <c r="S46" s="79"/>
      <c r="T46" s="79"/>
      <c r="U46" s="78">
        <f>G46/6</f>
        <v>0</v>
      </c>
      <c r="V46" s="77"/>
      <c r="W46" s="79"/>
      <c r="X46" s="79"/>
      <c r="Y46" s="79"/>
      <c r="Z46" s="79"/>
      <c r="AA46" s="79"/>
      <c r="AB46" s="79"/>
      <c r="AC46" s="79"/>
      <c r="AD46" s="79"/>
      <c r="AE46" s="79"/>
      <c r="AF46" s="79"/>
      <c r="AG46" s="78">
        <f>G46/6</f>
        <v>0</v>
      </c>
      <c r="AH46" s="80"/>
      <c r="AI46" s="79"/>
      <c r="AJ46" s="79"/>
      <c r="AK46" s="79"/>
      <c r="AL46" s="79"/>
      <c r="AM46" s="79"/>
      <c r="AN46" s="79"/>
      <c r="AO46" s="79"/>
      <c r="AP46" s="79"/>
      <c r="AQ46" s="79"/>
      <c r="AR46" s="79"/>
      <c r="AS46" s="78">
        <f>G46/6</f>
        <v>0</v>
      </c>
      <c r="AT46" s="80"/>
      <c r="AU46" s="79"/>
      <c r="AV46" s="79"/>
      <c r="AW46" s="79"/>
      <c r="AX46" s="79"/>
      <c r="AY46" s="79"/>
      <c r="AZ46" s="79"/>
      <c r="BA46" s="79"/>
      <c r="BB46" s="79"/>
      <c r="BC46" s="79"/>
      <c r="BD46" s="79"/>
      <c r="BE46" s="78">
        <f>G46/6</f>
        <v>0</v>
      </c>
      <c r="BF46" s="80"/>
      <c r="BG46" s="79"/>
      <c r="BH46" s="79"/>
      <c r="BI46" s="79"/>
      <c r="BJ46" s="79"/>
      <c r="BK46" s="79"/>
      <c r="BL46" s="79"/>
      <c r="BM46" s="79"/>
      <c r="BN46" s="79"/>
      <c r="BO46" s="79"/>
      <c r="BP46" s="79"/>
      <c r="BQ46" s="78">
        <f>G46/6</f>
        <v>0</v>
      </c>
      <c r="BR46" s="80"/>
      <c r="BS46" s="79"/>
      <c r="BT46" s="79"/>
      <c r="BU46" s="79"/>
      <c r="BV46" s="79"/>
      <c r="BW46" s="79"/>
      <c r="BX46" s="79"/>
      <c r="BY46" s="79"/>
      <c r="BZ46" s="79"/>
      <c r="CA46" s="79"/>
      <c r="CB46" s="79"/>
      <c r="CC46" s="78">
        <f>G46-SUM(J46:CB46)</f>
        <v>0</v>
      </c>
      <c r="CD46" s="41" t="s">
        <v>54</v>
      </c>
    </row>
    <row r="47" spans="1:82" ht="15">
      <c r="A47" s="41"/>
      <c r="B47" s="75" t="s">
        <v>95</v>
      </c>
      <c r="C47" s="131" t="s">
        <v>96</v>
      </c>
      <c r="D47" s="132" t="s">
        <v>64</v>
      </c>
      <c r="E47" s="266">
        <v>72</v>
      </c>
      <c r="F47" s="231"/>
      <c r="G47" s="76">
        <f t="shared" si="36"/>
        <v>0</v>
      </c>
      <c r="H47" s="77"/>
      <c r="I47" s="78"/>
      <c r="J47" s="226"/>
      <c r="K47" s="227"/>
      <c r="L47" s="227"/>
      <c r="M47" s="227"/>
      <c r="N47" s="227"/>
      <c r="O47" s="227"/>
      <c r="P47" s="227"/>
      <c r="Q47" s="227"/>
      <c r="R47" s="227"/>
      <c r="S47" s="227"/>
      <c r="T47" s="227"/>
      <c r="U47" s="225"/>
      <c r="V47" s="226"/>
      <c r="W47" s="227"/>
      <c r="X47" s="227"/>
      <c r="Y47" s="227"/>
      <c r="Z47" s="227"/>
      <c r="AA47" s="227"/>
      <c r="AB47" s="227"/>
      <c r="AC47" s="227"/>
      <c r="AD47" s="227"/>
      <c r="AE47" s="227"/>
      <c r="AF47" s="227"/>
      <c r="AG47" s="225"/>
      <c r="AH47" s="228"/>
      <c r="AI47" s="227"/>
      <c r="AJ47" s="227"/>
      <c r="AK47" s="227"/>
      <c r="AL47" s="227"/>
      <c r="AM47" s="227"/>
      <c r="AN47" s="227"/>
      <c r="AO47" s="227"/>
      <c r="AP47" s="227"/>
      <c r="AQ47" s="227"/>
      <c r="AR47" s="227"/>
      <c r="AS47" s="225"/>
      <c r="AT47" s="228"/>
      <c r="AU47" s="227"/>
      <c r="AV47" s="227"/>
      <c r="AW47" s="227"/>
      <c r="AX47" s="227"/>
      <c r="AY47" s="227"/>
      <c r="AZ47" s="227"/>
      <c r="BA47" s="227"/>
      <c r="BB47" s="227"/>
      <c r="BC47" s="227"/>
      <c r="BD47" s="227"/>
      <c r="BE47" s="225"/>
      <c r="BF47" s="228"/>
      <c r="BG47" s="227"/>
      <c r="BH47" s="227"/>
      <c r="BI47" s="227"/>
      <c r="BJ47" s="227"/>
      <c r="BK47" s="227"/>
      <c r="BL47" s="227"/>
      <c r="BM47" s="227"/>
      <c r="BN47" s="227"/>
      <c r="BO47" s="227"/>
      <c r="BP47" s="227"/>
      <c r="BQ47" s="225"/>
      <c r="BR47" s="228"/>
      <c r="BS47" s="227"/>
      <c r="BT47" s="227"/>
      <c r="BU47" s="227"/>
      <c r="BV47" s="227"/>
      <c r="BW47" s="227"/>
      <c r="BX47" s="227"/>
      <c r="BY47" s="227"/>
      <c r="BZ47" s="227"/>
      <c r="CA47" s="227"/>
      <c r="CB47" s="227"/>
      <c r="CC47" s="225"/>
      <c r="CD47" s="41" t="s">
        <v>54</v>
      </c>
    </row>
    <row r="48" spans="1:82" ht="15">
      <c r="A48" s="41"/>
      <c r="B48" s="75" t="s">
        <v>97</v>
      </c>
      <c r="C48" s="131" t="s">
        <v>98</v>
      </c>
      <c r="D48" s="132" t="s">
        <v>64</v>
      </c>
      <c r="E48" s="266">
        <v>72</v>
      </c>
      <c r="F48" s="231"/>
      <c r="G48" s="76">
        <f t="shared" si="36"/>
        <v>0</v>
      </c>
      <c r="H48" s="77"/>
      <c r="I48" s="78"/>
      <c r="J48" s="226"/>
      <c r="K48" s="227"/>
      <c r="L48" s="227"/>
      <c r="M48" s="227"/>
      <c r="N48" s="227"/>
      <c r="O48" s="227"/>
      <c r="P48" s="227"/>
      <c r="Q48" s="227"/>
      <c r="R48" s="227"/>
      <c r="S48" s="227"/>
      <c r="T48" s="227"/>
      <c r="U48" s="225"/>
      <c r="V48" s="226"/>
      <c r="W48" s="227"/>
      <c r="X48" s="227"/>
      <c r="Y48" s="227"/>
      <c r="Z48" s="227"/>
      <c r="AA48" s="227"/>
      <c r="AB48" s="227"/>
      <c r="AC48" s="227"/>
      <c r="AD48" s="227"/>
      <c r="AE48" s="227"/>
      <c r="AF48" s="227"/>
      <c r="AG48" s="225"/>
      <c r="AH48" s="228"/>
      <c r="AI48" s="227"/>
      <c r="AJ48" s="227"/>
      <c r="AK48" s="227"/>
      <c r="AL48" s="227"/>
      <c r="AM48" s="227"/>
      <c r="AN48" s="227"/>
      <c r="AO48" s="227"/>
      <c r="AP48" s="227"/>
      <c r="AQ48" s="227"/>
      <c r="AR48" s="227"/>
      <c r="AS48" s="225"/>
      <c r="AT48" s="228"/>
      <c r="AU48" s="227"/>
      <c r="AV48" s="227"/>
      <c r="AW48" s="227"/>
      <c r="AX48" s="227"/>
      <c r="AY48" s="227"/>
      <c r="AZ48" s="227"/>
      <c r="BA48" s="227"/>
      <c r="BB48" s="227"/>
      <c r="BC48" s="227"/>
      <c r="BD48" s="227"/>
      <c r="BE48" s="225"/>
      <c r="BF48" s="228"/>
      <c r="BG48" s="227"/>
      <c r="BH48" s="227"/>
      <c r="BI48" s="227"/>
      <c r="BJ48" s="227"/>
      <c r="BK48" s="227"/>
      <c r="BL48" s="227"/>
      <c r="BM48" s="227"/>
      <c r="BN48" s="227"/>
      <c r="BO48" s="227"/>
      <c r="BP48" s="227"/>
      <c r="BQ48" s="225"/>
      <c r="BR48" s="228"/>
      <c r="BS48" s="227"/>
      <c r="BT48" s="227"/>
      <c r="BU48" s="227"/>
      <c r="BV48" s="227"/>
      <c r="BW48" s="227"/>
      <c r="BX48" s="227"/>
      <c r="BY48" s="227"/>
      <c r="BZ48" s="227"/>
      <c r="CA48" s="227"/>
      <c r="CB48" s="227"/>
      <c r="CC48" s="225"/>
      <c r="CD48" s="41" t="s">
        <v>54</v>
      </c>
    </row>
    <row r="49" spans="1:82" ht="15">
      <c r="A49" s="41"/>
      <c r="B49" s="75" t="s">
        <v>99</v>
      </c>
      <c r="C49" s="131" t="s">
        <v>100</v>
      </c>
      <c r="D49" s="132" t="s">
        <v>64</v>
      </c>
      <c r="E49" s="266">
        <v>72</v>
      </c>
      <c r="F49" s="231"/>
      <c r="G49" s="76">
        <f t="shared" si="36"/>
        <v>0</v>
      </c>
      <c r="H49" s="77"/>
      <c r="I49" s="78"/>
      <c r="J49" s="226"/>
      <c r="K49" s="227"/>
      <c r="L49" s="227"/>
      <c r="M49" s="227"/>
      <c r="N49" s="227"/>
      <c r="O49" s="227"/>
      <c r="P49" s="227"/>
      <c r="Q49" s="227"/>
      <c r="R49" s="227"/>
      <c r="S49" s="227"/>
      <c r="T49" s="227"/>
      <c r="U49" s="225"/>
      <c r="V49" s="226"/>
      <c r="W49" s="227"/>
      <c r="X49" s="227"/>
      <c r="Y49" s="227"/>
      <c r="Z49" s="227"/>
      <c r="AA49" s="227"/>
      <c r="AB49" s="227"/>
      <c r="AC49" s="227"/>
      <c r="AD49" s="227"/>
      <c r="AE49" s="227"/>
      <c r="AF49" s="227"/>
      <c r="AG49" s="225"/>
      <c r="AH49" s="228"/>
      <c r="AI49" s="227"/>
      <c r="AJ49" s="227"/>
      <c r="AK49" s="227"/>
      <c r="AL49" s="227"/>
      <c r="AM49" s="227"/>
      <c r="AN49" s="227"/>
      <c r="AO49" s="227"/>
      <c r="AP49" s="227"/>
      <c r="AQ49" s="227"/>
      <c r="AR49" s="227"/>
      <c r="AS49" s="225"/>
      <c r="AT49" s="228"/>
      <c r="AU49" s="227"/>
      <c r="AV49" s="227"/>
      <c r="AW49" s="227"/>
      <c r="AX49" s="227"/>
      <c r="AY49" s="227"/>
      <c r="AZ49" s="227"/>
      <c r="BA49" s="227"/>
      <c r="BB49" s="227"/>
      <c r="BC49" s="227"/>
      <c r="BD49" s="227"/>
      <c r="BE49" s="225"/>
      <c r="BF49" s="228"/>
      <c r="BG49" s="227"/>
      <c r="BH49" s="227"/>
      <c r="BI49" s="227"/>
      <c r="BJ49" s="227"/>
      <c r="BK49" s="227"/>
      <c r="BL49" s="227"/>
      <c r="BM49" s="227"/>
      <c r="BN49" s="227"/>
      <c r="BO49" s="227"/>
      <c r="BP49" s="227"/>
      <c r="BQ49" s="225"/>
      <c r="BR49" s="228"/>
      <c r="BS49" s="227"/>
      <c r="BT49" s="227"/>
      <c r="BU49" s="227"/>
      <c r="BV49" s="227"/>
      <c r="BW49" s="227"/>
      <c r="BX49" s="227"/>
      <c r="BY49" s="227"/>
      <c r="BZ49" s="227"/>
      <c r="CA49" s="227"/>
      <c r="CB49" s="227"/>
      <c r="CC49" s="225"/>
      <c r="CD49" s="41" t="s">
        <v>54</v>
      </c>
    </row>
    <row r="50" spans="1:82" ht="15">
      <c r="A50" s="41"/>
      <c r="B50" s="103" t="s">
        <v>101</v>
      </c>
      <c r="C50" s="286" t="s">
        <v>102</v>
      </c>
      <c r="D50" s="132"/>
      <c r="E50" s="266"/>
      <c r="F50" s="231"/>
      <c r="G50" s="76"/>
      <c r="H50" s="77"/>
      <c r="I50" s="78"/>
      <c r="J50" s="77"/>
      <c r="K50" s="79"/>
      <c r="L50" s="79"/>
      <c r="M50" s="79"/>
      <c r="N50" s="79"/>
      <c r="O50" s="79"/>
      <c r="P50" s="79"/>
      <c r="Q50" s="79"/>
      <c r="R50" s="79"/>
      <c r="S50" s="79"/>
      <c r="T50" s="79"/>
      <c r="U50" s="78"/>
      <c r="V50" s="77"/>
      <c r="W50" s="79"/>
      <c r="X50" s="79"/>
      <c r="Y50" s="79"/>
      <c r="Z50" s="79"/>
      <c r="AA50" s="79"/>
      <c r="AB50" s="79"/>
      <c r="AC50" s="79"/>
      <c r="AD50" s="79"/>
      <c r="AE50" s="79"/>
      <c r="AF50" s="79"/>
      <c r="AG50" s="78"/>
      <c r="AH50" s="80"/>
      <c r="AI50" s="79"/>
      <c r="AJ50" s="79"/>
      <c r="AK50" s="79"/>
      <c r="AL50" s="79"/>
      <c r="AM50" s="79"/>
      <c r="AN50" s="79"/>
      <c r="AO50" s="79"/>
      <c r="AP50" s="79"/>
      <c r="AQ50" s="79"/>
      <c r="AR50" s="79"/>
      <c r="AS50" s="78"/>
      <c r="AT50" s="80"/>
      <c r="AU50" s="79"/>
      <c r="AV50" s="79"/>
      <c r="AW50" s="79"/>
      <c r="AX50" s="79"/>
      <c r="AY50" s="79"/>
      <c r="AZ50" s="79"/>
      <c r="BA50" s="79"/>
      <c r="BB50" s="79"/>
      <c r="BC50" s="79"/>
      <c r="BD50" s="79"/>
      <c r="BE50" s="78"/>
      <c r="BF50" s="80"/>
      <c r="BG50" s="79"/>
      <c r="BH50" s="79"/>
      <c r="BI50" s="79"/>
      <c r="BJ50" s="79"/>
      <c r="BK50" s="79"/>
      <c r="BL50" s="79"/>
      <c r="BM50" s="79"/>
      <c r="BN50" s="79"/>
      <c r="BO50" s="79"/>
      <c r="BP50" s="79"/>
      <c r="BQ50" s="78"/>
      <c r="BR50" s="80"/>
      <c r="BS50" s="79"/>
      <c r="BT50" s="79"/>
      <c r="BU50" s="79"/>
      <c r="BV50" s="79"/>
      <c r="BW50" s="79"/>
      <c r="BX50" s="79"/>
      <c r="BY50" s="79"/>
      <c r="BZ50" s="79"/>
      <c r="CA50" s="79"/>
      <c r="CB50" s="79"/>
      <c r="CC50" s="78"/>
      <c r="CD50" s="41" t="s">
        <v>54</v>
      </c>
    </row>
    <row r="51" spans="1:82" ht="15">
      <c r="A51" s="41"/>
      <c r="B51" s="75" t="s">
        <v>103</v>
      </c>
      <c r="C51" s="131" t="s">
        <v>104</v>
      </c>
      <c r="D51" s="132" t="s">
        <v>64</v>
      </c>
      <c r="E51" s="266">
        <v>12</v>
      </c>
      <c r="F51" s="231"/>
      <c r="G51" s="76">
        <f t="shared" si="36"/>
        <v>0</v>
      </c>
      <c r="H51" s="77"/>
      <c r="I51" s="78"/>
      <c r="J51" s="226"/>
      <c r="K51" s="227"/>
      <c r="L51" s="227"/>
      <c r="M51" s="227"/>
      <c r="N51" s="227"/>
      <c r="O51" s="227"/>
      <c r="P51" s="227"/>
      <c r="Q51" s="227"/>
      <c r="R51" s="227"/>
      <c r="S51" s="227"/>
      <c r="T51" s="227"/>
      <c r="U51" s="225"/>
      <c r="V51" s="77"/>
      <c r="W51" s="79"/>
      <c r="X51" s="79"/>
      <c r="Y51" s="79"/>
      <c r="Z51" s="79"/>
      <c r="AA51" s="79"/>
      <c r="AB51" s="79"/>
      <c r="AC51" s="79"/>
      <c r="AD51" s="79"/>
      <c r="AE51" s="79"/>
      <c r="AF51" s="79"/>
      <c r="AG51" s="78"/>
      <c r="AH51" s="80"/>
      <c r="AI51" s="79"/>
      <c r="AJ51" s="79"/>
      <c r="AK51" s="79"/>
      <c r="AL51" s="79"/>
      <c r="AM51" s="79"/>
      <c r="AN51" s="79"/>
      <c r="AO51" s="79"/>
      <c r="AP51" s="79"/>
      <c r="AQ51" s="79"/>
      <c r="AR51" s="79"/>
      <c r="AS51" s="78"/>
      <c r="AT51" s="80"/>
      <c r="AU51" s="79"/>
      <c r="AV51" s="79"/>
      <c r="AW51" s="79"/>
      <c r="AX51" s="79"/>
      <c r="AY51" s="79"/>
      <c r="AZ51" s="79"/>
      <c r="BA51" s="79"/>
      <c r="BB51" s="79"/>
      <c r="BC51" s="79"/>
      <c r="BD51" s="79"/>
      <c r="BE51" s="78"/>
      <c r="BF51" s="80"/>
      <c r="BG51" s="79"/>
      <c r="BH51" s="79"/>
      <c r="BI51" s="79"/>
      <c r="BJ51" s="79"/>
      <c r="BK51" s="79"/>
      <c r="BL51" s="79"/>
      <c r="BM51" s="79"/>
      <c r="BN51" s="79"/>
      <c r="BO51" s="79"/>
      <c r="BP51" s="79"/>
      <c r="BQ51" s="78"/>
      <c r="BR51" s="80"/>
      <c r="BS51" s="79"/>
      <c r="BT51" s="79"/>
      <c r="BU51" s="79"/>
      <c r="BV51" s="79"/>
      <c r="BW51" s="79"/>
      <c r="BX51" s="79"/>
      <c r="BY51" s="79"/>
      <c r="BZ51" s="79"/>
      <c r="CA51" s="79"/>
      <c r="CB51" s="79"/>
      <c r="CC51" s="78"/>
      <c r="CD51" s="41" t="s">
        <v>54</v>
      </c>
    </row>
    <row r="52" spans="1:82" ht="15">
      <c r="A52" s="41"/>
      <c r="B52" s="75" t="s">
        <v>105</v>
      </c>
      <c r="C52" s="131" t="s">
        <v>106</v>
      </c>
      <c r="D52" s="132" t="s">
        <v>64</v>
      </c>
      <c r="E52" s="266">
        <v>60</v>
      </c>
      <c r="F52" s="231"/>
      <c r="G52" s="76">
        <f t="shared" si="36"/>
        <v>0</v>
      </c>
      <c r="H52" s="77"/>
      <c r="I52" s="78"/>
      <c r="J52" s="77"/>
      <c r="K52" s="79"/>
      <c r="L52" s="79"/>
      <c r="M52" s="79"/>
      <c r="N52" s="79"/>
      <c r="O52" s="79"/>
      <c r="P52" s="79"/>
      <c r="Q52" s="79"/>
      <c r="R52" s="79"/>
      <c r="S52" s="79"/>
      <c r="T52" s="79"/>
      <c r="U52" s="78"/>
      <c r="V52" s="226"/>
      <c r="W52" s="227"/>
      <c r="X52" s="227"/>
      <c r="Y52" s="227"/>
      <c r="Z52" s="227"/>
      <c r="AA52" s="227"/>
      <c r="AB52" s="227"/>
      <c r="AC52" s="227"/>
      <c r="AD52" s="227"/>
      <c r="AE52" s="227"/>
      <c r="AF52" s="227"/>
      <c r="AG52" s="225"/>
      <c r="AH52" s="228"/>
      <c r="AI52" s="227"/>
      <c r="AJ52" s="227"/>
      <c r="AK52" s="227"/>
      <c r="AL52" s="227"/>
      <c r="AM52" s="227"/>
      <c r="AN52" s="227"/>
      <c r="AO52" s="227"/>
      <c r="AP52" s="227"/>
      <c r="AQ52" s="227"/>
      <c r="AR52" s="227"/>
      <c r="AS52" s="225"/>
      <c r="AT52" s="228"/>
      <c r="AU52" s="227"/>
      <c r="AV52" s="227"/>
      <c r="AW52" s="227"/>
      <c r="AX52" s="227"/>
      <c r="AY52" s="227"/>
      <c r="AZ52" s="227"/>
      <c r="BA52" s="227"/>
      <c r="BB52" s="227"/>
      <c r="BC52" s="227"/>
      <c r="BD52" s="227"/>
      <c r="BE52" s="225"/>
      <c r="BF52" s="228"/>
      <c r="BG52" s="227"/>
      <c r="BH52" s="227"/>
      <c r="BI52" s="227"/>
      <c r="BJ52" s="227"/>
      <c r="BK52" s="227"/>
      <c r="BL52" s="227"/>
      <c r="BM52" s="227"/>
      <c r="BN52" s="227"/>
      <c r="BO52" s="227"/>
      <c r="BP52" s="227"/>
      <c r="BQ52" s="225"/>
      <c r="BR52" s="228"/>
      <c r="BS52" s="227"/>
      <c r="BT52" s="227"/>
      <c r="BU52" s="227"/>
      <c r="BV52" s="227"/>
      <c r="BW52" s="227"/>
      <c r="BX52" s="227"/>
      <c r="BY52" s="227"/>
      <c r="BZ52" s="227"/>
      <c r="CA52" s="227"/>
      <c r="CB52" s="227"/>
      <c r="CC52" s="225"/>
      <c r="CD52" s="41" t="s">
        <v>54</v>
      </c>
    </row>
    <row r="53" spans="1:82" ht="15">
      <c r="A53" s="41"/>
      <c r="B53" s="75" t="s">
        <v>107</v>
      </c>
      <c r="C53" s="131" t="s">
        <v>108</v>
      </c>
      <c r="D53" s="132" t="s">
        <v>64</v>
      </c>
      <c r="E53" s="266">
        <v>72</v>
      </c>
      <c r="F53" s="231"/>
      <c r="G53" s="76">
        <f t="shared" ref="G53" si="37">+SUM(H53:CC53)</f>
        <v>0</v>
      </c>
      <c r="H53" s="77"/>
      <c r="I53" s="78"/>
      <c r="J53" s="226"/>
      <c r="K53" s="227"/>
      <c r="L53" s="227"/>
      <c r="M53" s="227"/>
      <c r="N53" s="227"/>
      <c r="O53" s="227"/>
      <c r="P53" s="227"/>
      <c r="Q53" s="227"/>
      <c r="R53" s="227"/>
      <c r="S53" s="227"/>
      <c r="T53" s="227"/>
      <c r="U53" s="225"/>
      <c r="V53" s="226"/>
      <c r="W53" s="227"/>
      <c r="X53" s="227"/>
      <c r="Y53" s="227"/>
      <c r="Z53" s="227"/>
      <c r="AA53" s="227"/>
      <c r="AB53" s="227"/>
      <c r="AC53" s="227"/>
      <c r="AD53" s="227"/>
      <c r="AE53" s="227"/>
      <c r="AF53" s="227"/>
      <c r="AG53" s="225"/>
      <c r="AH53" s="228"/>
      <c r="AI53" s="227"/>
      <c r="AJ53" s="227"/>
      <c r="AK53" s="227"/>
      <c r="AL53" s="227"/>
      <c r="AM53" s="227"/>
      <c r="AN53" s="227"/>
      <c r="AO53" s="227"/>
      <c r="AP53" s="227"/>
      <c r="AQ53" s="227"/>
      <c r="AR53" s="227"/>
      <c r="AS53" s="225"/>
      <c r="AT53" s="228"/>
      <c r="AU53" s="227"/>
      <c r="AV53" s="227"/>
      <c r="AW53" s="227"/>
      <c r="AX53" s="227"/>
      <c r="AY53" s="227"/>
      <c r="AZ53" s="227"/>
      <c r="BA53" s="227"/>
      <c r="BB53" s="227"/>
      <c r="BC53" s="227"/>
      <c r="BD53" s="227"/>
      <c r="BE53" s="225"/>
      <c r="BF53" s="228"/>
      <c r="BG53" s="227"/>
      <c r="BH53" s="227"/>
      <c r="BI53" s="227"/>
      <c r="BJ53" s="227"/>
      <c r="BK53" s="227"/>
      <c r="BL53" s="227"/>
      <c r="BM53" s="227"/>
      <c r="BN53" s="227"/>
      <c r="BO53" s="227"/>
      <c r="BP53" s="227"/>
      <c r="BQ53" s="225"/>
      <c r="BR53" s="228"/>
      <c r="BS53" s="227"/>
      <c r="BT53" s="227"/>
      <c r="BU53" s="227"/>
      <c r="BV53" s="227"/>
      <c r="BW53" s="227"/>
      <c r="BX53" s="227"/>
      <c r="BY53" s="227"/>
      <c r="BZ53" s="227"/>
      <c r="CA53" s="227"/>
      <c r="CB53" s="227"/>
      <c r="CC53" s="225"/>
      <c r="CD53" s="41" t="s">
        <v>54</v>
      </c>
    </row>
    <row r="54" spans="1:82" ht="15">
      <c r="A54" s="41"/>
      <c r="B54" s="123" t="s">
        <v>109</v>
      </c>
      <c r="C54" s="124" t="s">
        <v>110</v>
      </c>
      <c r="D54" s="125"/>
      <c r="E54" s="328"/>
      <c r="F54" s="260"/>
      <c r="G54" s="126">
        <f>SUM(G55:G91)</f>
        <v>0</v>
      </c>
      <c r="H54" s="127">
        <f>SUM(H55:H91)</f>
        <v>0</v>
      </c>
      <c r="I54" s="128">
        <f t="shared" ref="I54:BT54" si="38">SUM(I55:I91)</f>
        <v>0</v>
      </c>
      <c r="J54" s="127">
        <f t="shared" si="38"/>
        <v>0</v>
      </c>
      <c r="K54" s="129">
        <f t="shared" si="38"/>
        <v>0</v>
      </c>
      <c r="L54" s="129">
        <f t="shared" si="38"/>
        <v>0</v>
      </c>
      <c r="M54" s="129">
        <f t="shared" si="38"/>
        <v>0</v>
      </c>
      <c r="N54" s="129">
        <f t="shared" si="38"/>
        <v>0</v>
      </c>
      <c r="O54" s="129">
        <f t="shared" si="38"/>
        <v>0</v>
      </c>
      <c r="P54" s="129">
        <f t="shared" si="38"/>
        <v>0</v>
      </c>
      <c r="Q54" s="129">
        <f t="shared" si="38"/>
        <v>0</v>
      </c>
      <c r="R54" s="129">
        <f>SUM(R55:R91)</f>
        <v>0</v>
      </c>
      <c r="S54" s="129">
        <f t="shared" si="38"/>
        <v>0</v>
      </c>
      <c r="T54" s="129">
        <f t="shared" si="38"/>
        <v>0</v>
      </c>
      <c r="U54" s="128">
        <f t="shared" si="38"/>
        <v>0</v>
      </c>
      <c r="V54" s="127">
        <f t="shared" si="38"/>
        <v>0</v>
      </c>
      <c r="W54" s="129">
        <f t="shared" si="38"/>
        <v>0</v>
      </c>
      <c r="X54" s="129">
        <f t="shared" si="38"/>
        <v>0</v>
      </c>
      <c r="Y54" s="129">
        <f t="shared" si="38"/>
        <v>0</v>
      </c>
      <c r="Z54" s="129">
        <f t="shared" si="38"/>
        <v>0</v>
      </c>
      <c r="AA54" s="129">
        <f t="shared" si="38"/>
        <v>0</v>
      </c>
      <c r="AB54" s="129">
        <f t="shared" si="38"/>
        <v>0</v>
      </c>
      <c r="AC54" s="129">
        <f t="shared" si="38"/>
        <v>0</v>
      </c>
      <c r="AD54" s="129">
        <f t="shared" si="38"/>
        <v>0</v>
      </c>
      <c r="AE54" s="129">
        <f t="shared" si="38"/>
        <v>0</v>
      </c>
      <c r="AF54" s="129">
        <f t="shared" si="38"/>
        <v>0</v>
      </c>
      <c r="AG54" s="128">
        <f t="shared" si="38"/>
        <v>0</v>
      </c>
      <c r="AH54" s="130">
        <f t="shared" si="38"/>
        <v>0</v>
      </c>
      <c r="AI54" s="129">
        <f t="shared" si="38"/>
        <v>0</v>
      </c>
      <c r="AJ54" s="129">
        <f t="shared" si="38"/>
        <v>0</v>
      </c>
      <c r="AK54" s="129">
        <f t="shared" si="38"/>
        <v>0</v>
      </c>
      <c r="AL54" s="129">
        <f t="shared" si="38"/>
        <v>0</v>
      </c>
      <c r="AM54" s="129">
        <f t="shared" si="38"/>
        <v>0</v>
      </c>
      <c r="AN54" s="129">
        <f t="shared" si="38"/>
        <v>0</v>
      </c>
      <c r="AO54" s="129">
        <f t="shared" si="38"/>
        <v>0</v>
      </c>
      <c r="AP54" s="129">
        <f t="shared" si="38"/>
        <v>0</v>
      </c>
      <c r="AQ54" s="129">
        <f t="shared" si="38"/>
        <v>0</v>
      </c>
      <c r="AR54" s="129">
        <f t="shared" si="38"/>
        <v>0</v>
      </c>
      <c r="AS54" s="128">
        <f t="shared" si="38"/>
        <v>0</v>
      </c>
      <c r="AT54" s="130">
        <f t="shared" si="38"/>
        <v>0</v>
      </c>
      <c r="AU54" s="129">
        <f t="shared" si="38"/>
        <v>0</v>
      </c>
      <c r="AV54" s="129">
        <f t="shared" si="38"/>
        <v>0</v>
      </c>
      <c r="AW54" s="129">
        <f t="shared" si="38"/>
        <v>0</v>
      </c>
      <c r="AX54" s="129">
        <f t="shared" si="38"/>
        <v>0</v>
      </c>
      <c r="AY54" s="129">
        <f t="shared" si="38"/>
        <v>0</v>
      </c>
      <c r="AZ54" s="129">
        <f t="shared" si="38"/>
        <v>0</v>
      </c>
      <c r="BA54" s="129">
        <f t="shared" si="38"/>
        <v>0</v>
      </c>
      <c r="BB54" s="129">
        <f t="shared" si="38"/>
        <v>0</v>
      </c>
      <c r="BC54" s="129">
        <f t="shared" si="38"/>
        <v>0</v>
      </c>
      <c r="BD54" s="129">
        <f t="shared" si="38"/>
        <v>0</v>
      </c>
      <c r="BE54" s="128">
        <f t="shared" si="38"/>
        <v>0</v>
      </c>
      <c r="BF54" s="130">
        <f t="shared" si="38"/>
        <v>0</v>
      </c>
      <c r="BG54" s="129">
        <f t="shared" si="38"/>
        <v>0</v>
      </c>
      <c r="BH54" s="129">
        <f t="shared" si="38"/>
        <v>0</v>
      </c>
      <c r="BI54" s="129">
        <f t="shared" si="38"/>
        <v>0</v>
      </c>
      <c r="BJ54" s="129">
        <f t="shared" si="38"/>
        <v>0</v>
      </c>
      <c r="BK54" s="129">
        <f t="shared" si="38"/>
        <v>0</v>
      </c>
      <c r="BL54" s="129">
        <f t="shared" si="38"/>
        <v>0</v>
      </c>
      <c r="BM54" s="129">
        <f t="shared" si="38"/>
        <v>0</v>
      </c>
      <c r="BN54" s="129">
        <f t="shared" si="38"/>
        <v>0</v>
      </c>
      <c r="BO54" s="129">
        <f t="shared" si="38"/>
        <v>0</v>
      </c>
      <c r="BP54" s="129">
        <f t="shared" si="38"/>
        <v>0</v>
      </c>
      <c r="BQ54" s="128">
        <f t="shared" si="38"/>
        <v>0</v>
      </c>
      <c r="BR54" s="130">
        <f t="shared" si="38"/>
        <v>0</v>
      </c>
      <c r="BS54" s="129">
        <f t="shared" si="38"/>
        <v>0</v>
      </c>
      <c r="BT54" s="129">
        <f t="shared" si="38"/>
        <v>0</v>
      </c>
      <c r="BU54" s="129">
        <f t="shared" ref="BU54:CC54" si="39">SUM(BU55:BU91)</f>
        <v>0</v>
      </c>
      <c r="BV54" s="129">
        <f t="shared" si="39"/>
        <v>0</v>
      </c>
      <c r="BW54" s="129">
        <f t="shared" si="39"/>
        <v>0</v>
      </c>
      <c r="BX54" s="129">
        <f t="shared" si="39"/>
        <v>0</v>
      </c>
      <c r="BY54" s="129">
        <f t="shared" si="39"/>
        <v>0</v>
      </c>
      <c r="BZ54" s="129">
        <f t="shared" si="39"/>
        <v>0</v>
      </c>
      <c r="CA54" s="129">
        <f t="shared" si="39"/>
        <v>0</v>
      </c>
      <c r="CB54" s="129">
        <f t="shared" si="39"/>
        <v>0</v>
      </c>
      <c r="CC54" s="128">
        <f t="shared" si="39"/>
        <v>0</v>
      </c>
      <c r="CD54" s="41" t="s">
        <v>54</v>
      </c>
    </row>
    <row r="55" spans="1:82" ht="15">
      <c r="A55" s="41"/>
      <c r="B55" s="75" t="s">
        <v>111</v>
      </c>
      <c r="C55" s="131" t="s">
        <v>112</v>
      </c>
      <c r="D55" s="132" t="s">
        <v>64</v>
      </c>
      <c r="E55" s="266">
        <v>72</v>
      </c>
      <c r="F55" s="231"/>
      <c r="G55" s="76">
        <f t="shared" si="36"/>
        <v>0</v>
      </c>
      <c r="H55" s="237"/>
      <c r="I55" s="239"/>
      <c r="J55" s="226"/>
      <c r="K55" s="227"/>
      <c r="L55" s="227"/>
      <c r="M55" s="227"/>
      <c r="N55" s="227"/>
      <c r="O55" s="227"/>
      <c r="P55" s="227"/>
      <c r="Q55" s="227"/>
      <c r="R55" s="227"/>
      <c r="S55" s="227"/>
      <c r="T55" s="227"/>
      <c r="U55" s="225"/>
      <c r="V55" s="226"/>
      <c r="W55" s="227"/>
      <c r="X55" s="227"/>
      <c r="Y55" s="227"/>
      <c r="Z55" s="227"/>
      <c r="AA55" s="227"/>
      <c r="AB55" s="227"/>
      <c r="AC55" s="227"/>
      <c r="AD55" s="227"/>
      <c r="AE55" s="227"/>
      <c r="AF55" s="227"/>
      <c r="AG55" s="225"/>
      <c r="AH55" s="228"/>
      <c r="AI55" s="227"/>
      <c r="AJ55" s="227"/>
      <c r="AK55" s="227"/>
      <c r="AL55" s="227"/>
      <c r="AM55" s="227"/>
      <c r="AN55" s="227"/>
      <c r="AO55" s="227"/>
      <c r="AP55" s="227"/>
      <c r="AQ55" s="227"/>
      <c r="AR55" s="227"/>
      <c r="AS55" s="225"/>
      <c r="AT55" s="228"/>
      <c r="AU55" s="227"/>
      <c r="AV55" s="227"/>
      <c r="AW55" s="227"/>
      <c r="AX55" s="227"/>
      <c r="AY55" s="227"/>
      <c r="AZ55" s="227"/>
      <c r="BA55" s="227"/>
      <c r="BB55" s="227"/>
      <c r="BC55" s="227"/>
      <c r="BD55" s="227"/>
      <c r="BE55" s="225"/>
      <c r="BF55" s="228"/>
      <c r="BG55" s="227"/>
      <c r="BH55" s="227"/>
      <c r="BI55" s="227"/>
      <c r="BJ55" s="227"/>
      <c r="BK55" s="227"/>
      <c r="BL55" s="227"/>
      <c r="BM55" s="227"/>
      <c r="BN55" s="227"/>
      <c r="BO55" s="227"/>
      <c r="BP55" s="227"/>
      <c r="BQ55" s="225"/>
      <c r="BR55" s="228"/>
      <c r="BS55" s="227"/>
      <c r="BT55" s="227"/>
      <c r="BU55" s="227"/>
      <c r="BV55" s="227"/>
      <c r="BW55" s="227"/>
      <c r="BX55" s="227"/>
      <c r="BY55" s="227"/>
      <c r="BZ55" s="227"/>
      <c r="CA55" s="227"/>
      <c r="CB55" s="227"/>
      <c r="CC55" s="225"/>
      <c r="CD55" s="41" t="s">
        <v>54</v>
      </c>
    </row>
    <row r="56" spans="1:82" ht="15">
      <c r="A56" s="41"/>
      <c r="B56" s="75" t="s">
        <v>113</v>
      </c>
      <c r="C56" s="131" t="s">
        <v>114</v>
      </c>
      <c r="D56" s="132" t="s">
        <v>64</v>
      </c>
      <c r="E56" s="266">
        <v>72</v>
      </c>
      <c r="F56" s="231"/>
      <c r="G56" s="76">
        <f t="shared" si="36"/>
        <v>0</v>
      </c>
      <c r="H56" s="237"/>
      <c r="I56" s="239"/>
      <c r="J56" s="226"/>
      <c r="K56" s="227"/>
      <c r="L56" s="227"/>
      <c r="M56" s="227"/>
      <c r="N56" s="227"/>
      <c r="O56" s="227"/>
      <c r="P56" s="227"/>
      <c r="Q56" s="227"/>
      <c r="R56" s="227"/>
      <c r="S56" s="227"/>
      <c r="T56" s="227"/>
      <c r="U56" s="225"/>
      <c r="V56" s="226"/>
      <c r="W56" s="227"/>
      <c r="X56" s="227"/>
      <c r="Y56" s="227"/>
      <c r="Z56" s="227"/>
      <c r="AA56" s="227"/>
      <c r="AB56" s="227"/>
      <c r="AC56" s="227"/>
      <c r="AD56" s="227"/>
      <c r="AE56" s="227"/>
      <c r="AF56" s="227"/>
      <c r="AG56" s="225"/>
      <c r="AH56" s="228"/>
      <c r="AI56" s="227"/>
      <c r="AJ56" s="227"/>
      <c r="AK56" s="227"/>
      <c r="AL56" s="227"/>
      <c r="AM56" s="227"/>
      <c r="AN56" s="227"/>
      <c r="AO56" s="227"/>
      <c r="AP56" s="227"/>
      <c r="AQ56" s="227"/>
      <c r="AR56" s="227"/>
      <c r="AS56" s="225"/>
      <c r="AT56" s="228"/>
      <c r="AU56" s="227"/>
      <c r="AV56" s="227"/>
      <c r="AW56" s="227"/>
      <c r="AX56" s="227"/>
      <c r="AY56" s="227"/>
      <c r="AZ56" s="227"/>
      <c r="BA56" s="227"/>
      <c r="BB56" s="227"/>
      <c r="BC56" s="227"/>
      <c r="BD56" s="227"/>
      <c r="BE56" s="225"/>
      <c r="BF56" s="228"/>
      <c r="BG56" s="227"/>
      <c r="BH56" s="227"/>
      <c r="BI56" s="227"/>
      <c r="BJ56" s="227"/>
      <c r="BK56" s="227"/>
      <c r="BL56" s="227"/>
      <c r="BM56" s="227"/>
      <c r="BN56" s="227"/>
      <c r="BO56" s="227"/>
      <c r="BP56" s="227"/>
      <c r="BQ56" s="225"/>
      <c r="BR56" s="228"/>
      <c r="BS56" s="227"/>
      <c r="BT56" s="227"/>
      <c r="BU56" s="227"/>
      <c r="BV56" s="227"/>
      <c r="BW56" s="227"/>
      <c r="BX56" s="227"/>
      <c r="BY56" s="227"/>
      <c r="BZ56" s="227"/>
      <c r="CA56" s="227"/>
      <c r="CB56" s="227"/>
      <c r="CC56" s="225"/>
      <c r="CD56" s="41" t="s">
        <v>54</v>
      </c>
    </row>
    <row r="57" spans="1:82" ht="15">
      <c r="A57" s="41"/>
      <c r="B57" s="75" t="s">
        <v>115</v>
      </c>
      <c r="C57" s="131" t="s">
        <v>116</v>
      </c>
      <c r="D57" s="132" t="s">
        <v>64</v>
      </c>
      <c r="E57" s="266">
        <v>72</v>
      </c>
      <c r="F57" s="231"/>
      <c r="G57" s="76">
        <f t="shared" si="36"/>
        <v>0</v>
      </c>
      <c r="H57" s="237"/>
      <c r="I57" s="239"/>
      <c r="J57" s="226"/>
      <c r="K57" s="227"/>
      <c r="L57" s="227"/>
      <c r="M57" s="227"/>
      <c r="N57" s="227"/>
      <c r="O57" s="227"/>
      <c r="P57" s="227"/>
      <c r="Q57" s="227"/>
      <c r="R57" s="227"/>
      <c r="S57" s="227"/>
      <c r="T57" s="227"/>
      <c r="U57" s="225"/>
      <c r="V57" s="226"/>
      <c r="W57" s="227"/>
      <c r="X57" s="227"/>
      <c r="Y57" s="227"/>
      <c r="Z57" s="227"/>
      <c r="AA57" s="227"/>
      <c r="AB57" s="227"/>
      <c r="AC57" s="227"/>
      <c r="AD57" s="227"/>
      <c r="AE57" s="227"/>
      <c r="AF57" s="227"/>
      <c r="AG57" s="225"/>
      <c r="AH57" s="228"/>
      <c r="AI57" s="227"/>
      <c r="AJ57" s="227"/>
      <c r="AK57" s="227"/>
      <c r="AL57" s="227"/>
      <c r="AM57" s="227"/>
      <c r="AN57" s="227"/>
      <c r="AO57" s="227"/>
      <c r="AP57" s="227"/>
      <c r="AQ57" s="227"/>
      <c r="AR57" s="227"/>
      <c r="AS57" s="225"/>
      <c r="AT57" s="228"/>
      <c r="AU57" s="227"/>
      <c r="AV57" s="227"/>
      <c r="AW57" s="227"/>
      <c r="AX57" s="227"/>
      <c r="AY57" s="227"/>
      <c r="AZ57" s="227"/>
      <c r="BA57" s="227"/>
      <c r="BB57" s="227"/>
      <c r="BC57" s="227"/>
      <c r="BD57" s="227"/>
      <c r="BE57" s="225"/>
      <c r="BF57" s="228"/>
      <c r="BG57" s="227"/>
      <c r="BH57" s="227"/>
      <c r="BI57" s="227"/>
      <c r="BJ57" s="227"/>
      <c r="BK57" s="227"/>
      <c r="BL57" s="227"/>
      <c r="BM57" s="227"/>
      <c r="BN57" s="227"/>
      <c r="BO57" s="227"/>
      <c r="BP57" s="227"/>
      <c r="BQ57" s="225"/>
      <c r="BR57" s="228"/>
      <c r="BS57" s="227"/>
      <c r="BT57" s="227"/>
      <c r="BU57" s="227"/>
      <c r="BV57" s="227"/>
      <c r="BW57" s="227"/>
      <c r="BX57" s="227"/>
      <c r="BY57" s="227"/>
      <c r="BZ57" s="227"/>
      <c r="CA57" s="227"/>
      <c r="CB57" s="227"/>
      <c r="CC57" s="225"/>
      <c r="CD57" s="41" t="s">
        <v>54</v>
      </c>
    </row>
    <row r="58" spans="1:82" ht="15">
      <c r="A58" s="41"/>
      <c r="B58" s="75" t="s">
        <v>117</v>
      </c>
      <c r="C58" s="131" t="s">
        <v>118</v>
      </c>
      <c r="D58" s="132" t="s">
        <v>64</v>
      </c>
      <c r="E58" s="266">
        <v>72</v>
      </c>
      <c r="F58" s="231"/>
      <c r="G58" s="76">
        <f t="shared" si="36"/>
        <v>0</v>
      </c>
      <c r="H58" s="237"/>
      <c r="I58" s="239"/>
      <c r="J58" s="226"/>
      <c r="K58" s="227"/>
      <c r="L58" s="227"/>
      <c r="M58" s="227"/>
      <c r="N58" s="227"/>
      <c r="O58" s="227"/>
      <c r="P58" s="227"/>
      <c r="Q58" s="227"/>
      <c r="R58" s="227"/>
      <c r="S58" s="227"/>
      <c r="T58" s="227"/>
      <c r="U58" s="225"/>
      <c r="V58" s="226"/>
      <c r="W58" s="227"/>
      <c r="X58" s="227"/>
      <c r="Y58" s="227"/>
      <c r="Z58" s="227"/>
      <c r="AA58" s="227"/>
      <c r="AB58" s="227"/>
      <c r="AC58" s="227"/>
      <c r="AD58" s="227"/>
      <c r="AE58" s="227"/>
      <c r="AF58" s="227"/>
      <c r="AG58" s="225"/>
      <c r="AH58" s="228"/>
      <c r="AI58" s="227"/>
      <c r="AJ58" s="227"/>
      <c r="AK58" s="227"/>
      <c r="AL58" s="227"/>
      <c r="AM58" s="227"/>
      <c r="AN58" s="227"/>
      <c r="AO58" s="227"/>
      <c r="AP58" s="227"/>
      <c r="AQ58" s="227"/>
      <c r="AR58" s="227"/>
      <c r="AS58" s="225"/>
      <c r="AT58" s="228"/>
      <c r="AU58" s="227"/>
      <c r="AV58" s="227"/>
      <c r="AW58" s="227"/>
      <c r="AX58" s="227"/>
      <c r="AY58" s="227"/>
      <c r="AZ58" s="227"/>
      <c r="BA58" s="227"/>
      <c r="BB58" s="227"/>
      <c r="BC58" s="227"/>
      <c r="BD58" s="227"/>
      <c r="BE58" s="225"/>
      <c r="BF58" s="228"/>
      <c r="BG58" s="227"/>
      <c r="BH58" s="227"/>
      <c r="BI58" s="227"/>
      <c r="BJ58" s="227"/>
      <c r="BK58" s="227"/>
      <c r="BL58" s="227"/>
      <c r="BM58" s="227"/>
      <c r="BN58" s="227"/>
      <c r="BO58" s="227"/>
      <c r="BP58" s="227"/>
      <c r="BQ58" s="225"/>
      <c r="BR58" s="228"/>
      <c r="BS58" s="227"/>
      <c r="BT58" s="227"/>
      <c r="BU58" s="227"/>
      <c r="BV58" s="227"/>
      <c r="BW58" s="227"/>
      <c r="BX58" s="227"/>
      <c r="BY58" s="227"/>
      <c r="BZ58" s="227"/>
      <c r="CA58" s="227"/>
      <c r="CB58" s="227"/>
      <c r="CC58" s="225"/>
      <c r="CD58" s="41" t="s">
        <v>54</v>
      </c>
    </row>
    <row r="59" spans="1:82" ht="15">
      <c r="A59" s="41"/>
      <c r="B59" s="75" t="s">
        <v>119</v>
      </c>
      <c r="C59" s="131" t="s">
        <v>120</v>
      </c>
      <c r="D59" s="132" t="s">
        <v>64</v>
      </c>
      <c r="E59" s="266">
        <v>72</v>
      </c>
      <c r="F59" s="231"/>
      <c r="G59" s="76">
        <f t="shared" si="36"/>
        <v>0</v>
      </c>
      <c r="H59" s="237"/>
      <c r="I59" s="239"/>
      <c r="J59" s="226"/>
      <c r="K59" s="227"/>
      <c r="L59" s="227"/>
      <c r="M59" s="227"/>
      <c r="N59" s="227"/>
      <c r="O59" s="227"/>
      <c r="P59" s="227"/>
      <c r="Q59" s="227"/>
      <c r="R59" s="227"/>
      <c r="S59" s="227"/>
      <c r="T59" s="227"/>
      <c r="U59" s="225"/>
      <c r="V59" s="226"/>
      <c r="W59" s="227"/>
      <c r="X59" s="227"/>
      <c r="Y59" s="227"/>
      <c r="Z59" s="227"/>
      <c r="AA59" s="227"/>
      <c r="AB59" s="227"/>
      <c r="AC59" s="227"/>
      <c r="AD59" s="227"/>
      <c r="AE59" s="227"/>
      <c r="AF59" s="227"/>
      <c r="AG59" s="225"/>
      <c r="AH59" s="228"/>
      <c r="AI59" s="227"/>
      <c r="AJ59" s="227"/>
      <c r="AK59" s="227"/>
      <c r="AL59" s="227"/>
      <c r="AM59" s="227"/>
      <c r="AN59" s="227"/>
      <c r="AO59" s="227"/>
      <c r="AP59" s="227"/>
      <c r="AQ59" s="227"/>
      <c r="AR59" s="227"/>
      <c r="AS59" s="225"/>
      <c r="AT59" s="228"/>
      <c r="AU59" s="227"/>
      <c r="AV59" s="227"/>
      <c r="AW59" s="227"/>
      <c r="AX59" s="227"/>
      <c r="AY59" s="227"/>
      <c r="AZ59" s="227"/>
      <c r="BA59" s="227"/>
      <c r="BB59" s="227"/>
      <c r="BC59" s="227"/>
      <c r="BD59" s="227"/>
      <c r="BE59" s="225"/>
      <c r="BF59" s="228"/>
      <c r="BG59" s="227"/>
      <c r="BH59" s="227"/>
      <c r="BI59" s="227"/>
      <c r="BJ59" s="227"/>
      <c r="BK59" s="227"/>
      <c r="BL59" s="227"/>
      <c r="BM59" s="227"/>
      <c r="BN59" s="227"/>
      <c r="BO59" s="227"/>
      <c r="BP59" s="227"/>
      <c r="BQ59" s="225"/>
      <c r="BR59" s="228"/>
      <c r="BS59" s="227"/>
      <c r="BT59" s="227"/>
      <c r="BU59" s="227"/>
      <c r="BV59" s="227"/>
      <c r="BW59" s="227"/>
      <c r="BX59" s="227"/>
      <c r="BY59" s="227"/>
      <c r="BZ59" s="227"/>
      <c r="CA59" s="227"/>
      <c r="CB59" s="227"/>
      <c r="CC59" s="225"/>
      <c r="CD59" s="41" t="s">
        <v>54</v>
      </c>
    </row>
    <row r="60" spans="1:82" ht="15">
      <c r="A60" s="41"/>
      <c r="B60" s="75" t="s">
        <v>121</v>
      </c>
      <c r="C60" s="131" t="s">
        <v>122</v>
      </c>
      <c r="D60" s="132" t="s">
        <v>64</v>
      </c>
      <c r="E60" s="266">
        <v>72</v>
      </c>
      <c r="F60" s="231"/>
      <c r="G60" s="76">
        <f t="shared" si="36"/>
        <v>0</v>
      </c>
      <c r="H60" s="237"/>
      <c r="I60" s="239"/>
      <c r="J60" s="226"/>
      <c r="K60" s="227"/>
      <c r="L60" s="227"/>
      <c r="M60" s="227"/>
      <c r="N60" s="227"/>
      <c r="O60" s="227"/>
      <c r="P60" s="227"/>
      <c r="Q60" s="227"/>
      <c r="R60" s="227"/>
      <c r="S60" s="227"/>
      <c r="T60" s="227"/>
      <c r="U60" s="225"/>
      <c r="V60" s="226"/>
      <c r="W60" s="227"/>
      <c r="X60" s="227"/>
      <c r="Y60" s="227"/>
      <c r="Z60" s="227"/>
      <c r="AA60" s="227"/>
      <c r="AB60" s="227"/>
      <c r="AC60" s="227"/>
      <c r="AD60" s="227"/>
      <c r="AE60" s="227"/>
      <c r="AF60" s="227"/>
      <c r="AG60" s="225"/>
      <c r="AH60" s="228"/>
      <c r="AI60" s="227"/>
      <c r="AJ60" s="227"/>
      <c r="AK60" s="227"/>
      <c r="AL60" s="227"/>
      <c r="AM60" s="227"/>
      <c r="AN60" s="227"/>
      <c r="AO60" s="227"/>
      <c r="AP60" s="227"/>
      <c r="AQ60" s="227"/>
      <c r="AR60" s="227"/>
      <c r="AS60" s="225"/>
      <c r="AT60" s="228"/>
      <c r="AU60" s="227"/>
      <c r="AV60" s="227"/>
      <c r="AW60" s="227"/>
      <c r="AX60" s="227"/>
      <c r="AY60" s="227"/>
      <c r="AZ60" s="227"/>
      <c r="BA60" s="227"/>
      <c r="BB60" s="227"/>
      <c r="BC60" s="227"/>
      <c r="BD60" s="227"/>
      <c r="BE60" s="225"/>
      <c r="BF60" s="228"/>
      <c r="BG60" s="227"/>
      <c r="BH60" s="227"/>
      <c r="BI60" s="227"/>
      <c r="BJ60" s="227"/>
      <c r="BK60" s="227"/>
      <c r="BL60" s="227"/>
      <c r="BM60" s="227"/>
      <c r="BN60" s="227"/>
      <c r="BO60" s="227"/>
      <c r="BP60" s="227"/>
      <c r="BQ60" s="225"/>
      <c r="BR60" s="228"/>
      <c r="BS60" s="227"/>
      <c r="BT60" s="227"/>
      <c r="BU60" s="227"/>
      <c r="BV60" s="227"/>
      <c r="BW60" s="227"/>
      <c r="BX60" s="227"/>
      <c r="BY60" s="227"/>
      <c r="BZ60" s="227"/>
      <c r="CA60" s="227"/>
      <c r="CB60" s="227"/>
      <c r="CC60" s="225"/>
      <c r="CD60" s="41" t="s">
        <v>54</v>
      </c>
    </row>
    <row r="61" spans="1:82" ht="15">
      <c r="A61" s="41"/>
      <c r="B61" s="75" t="s">
        <v>123</v>
      </c>
      <c r="C61" s="131" t="s">
        <v>124</v>
      </c>
      <c r="D61" s="132" t="s">
        <v>64</v>
      </c>
      <c r="E61" s="266">
        <v>72</v>
      </c>
      <c r="F61" s="231"/>
      <c r="G61" s="76">
        <f t="shared" si="36"/>
        <v>0</v>
      </c>
      <c r="H61" s="237"/>
      <c r="I61" s="239"/>
      <c r="J61" s="226"/>
      <c r="K61" s="227"/>
      <c r="L61" s="227"/>
      <c r="M61" s="227"/>
      <c r="N61" s="227"/>
      <c r="O61" s="227"/>
      <c r="P61" s="227"/>
      <c r="Q61" s="227"/>
      <c r="R61" s="227"/>
      <c r="S61" s="227"/>
      <c r="T61" s="227"/>
      <c r="U61" s="225"/>
      <c r="V61" s="226"/>
      <c r="W61" s="227"/>
      <c r="X61" s="227"/>
      <c r="Y61" s="227"/>
      <c r="Z61" s="227"/>
      <c r="AA61" s="227"/>
      <c r="AB61" s="227"/>
      <c r="AC61" s="227"/>
      <c r="AD61" s="227"/>
      <c r="AE61" s="227"/>
      <c r="AF61" s="227"/>
      <c r="AG61" s="225"/>
      <c r="AH61" s="228"/>
      <c r="AI61" s="227"/>
      <c r="AJ61" s="227"/>
      <c r="AK61" s="227"/>
      <c r="AL61" s="227"/>
      <c r="AM61" s="227"/>
      <c r="AN61" s="227"/>
      <c r="AO61" s="227"/>
      <c r="AP61" s="227"/>
      <c r="AQ61" s="227"/>
      <c r="AR61" s="227"/>
      <c r="AS61" s="225"/>
      <c r="AT61" s="228"/>
      <c r="AU61" s="227"/>
      <c r="AV61" s="227"/>
      <c r="AW61" s="227"/>
      <c r="AX61" s="227"/>
      <c r="AY61" s="227"/>
      <c r="AZ61" s="227"/>
      <c r="BA61" s="227"/>
      <c r="BB61" s="227"/>
      <c r="BC61" s="227"/>
      <c r="BD61" s="227"/>
      <c r="BE61" s="225"/>
      <c r="BF61" s="228"/>
      <c r="BG61" s="227"/>
      <c r="BH61" s="227"/>
      <c r="BI61" s="227"/>
      <c r="BJ61" s="227"/>
      <c r="BK61" s="227"/>
      <c r="BL61" s="227"/>
      <c r="BM61" s="227"/>
      <c r="BN61" s="227"/>
      <c r="BO61" s="227"/>
      <c r="BP61" s="227"/>
      <c r="BQ61" s="225"/>
      <c r="BR61" s="228"/>
      <c r="BS61" s="227"/>
      <c r="BT61" s="227"/>
      <c r="BU61" s="227"/>
      <c r="BV61" s="227"/>
      <c r="BW61" s="227"/>
      <c r="BX61" s="227"/>
      <c r="BY61" s="227"/>
      <c r="BZ61" s="227"/>
      <c r="CA61" s="227"/>
      <c r="CB61" s="227"/>
      <c r="CC61" s="225"/>
      <c r="CD61" s="41" t="s">
        <v>54</v>
      </c>
    </row>
    <row r="62" spans="1:82" ht="15">
      <c r="A62" s="41"/>
      <c r="B62" s="75" t="s">
        <v>125</v>
      </c>
      <c r="C62" s="131" t="s">
        <v>126</v>
      </c>
      <c r="D62" s="132" t="s">
        <v>64</v>
      </c>
      <c r="E62" s="266">
        <v>72</v>
      </c>
      <c r="F62" s="231"/>
      <c r="G62" s="76">
        <f t="shared" si="36"/>
        <v>0</v>
      </c>
      <c r="H62" s="237"/>
      <c r="I62" s="239"/>
      <c r="J62" s="226"/>
      <c r="K62" s="227"/>
      <c r="L62" s="227"/>
      <c r="M62" s="227"/>
      <c r="N62" s="227"/>
      <c r="O62" s="227"/>
      <c r="P62" s="227"/>
      <c r="Q62" s="227"/>
      <c r="R62" s="227"/>
      <c r="S62" s="227"/>
      <c r="T62" s="227"/>
      <c r="U62" s="225"/>
      <c r="V62" s="226"/>
      <c r="W62" s="227"/>
      <c r="X62" s="227"/>
      <c r="Y62" s="227"/>
      <c r="Z62" s="227"/>
      <c r="AA62" s="227"/>
      <c r="AB62" s="227"/>
      <c r="AC62" s="227"/>
      <c r="AD62" s="227"/>
      <c r="AE62" s="227"/>
      <c r="AF62" s="227"/>
      <c r="AG62" s="225"/>
      <c r="AH62" s="228"/>
      <c r="AI62" s="227"/>
      <c r="AJ62" s="227"/>
      <c r="AK62" s="227"/>
      <c r="AL62" s="227"/>
      <c r="AM62" s="227"/>
      <c r="AN62" s="227"/>
      <c r="AO62" s="227"/>
      <c r="AP62" s="227"/>
      <c r="AQ62" s="227"/>
      <c r="AR62" s="227"/>
      <c r="AS62" s="225"/>
      <c r="AT62" s="228"/>
      <c r="AU62" s="227"/>
      <c r="AV62" s="227"/>
      <c r="AW62" s="227"/>
      <c r="AX62" s="227"/>
      <c r="AY62" s="227"/>
      <c r="AZ62" s="227"/>
      <c r="BA62" s="227"/>
      <c r="BB62" s="227"/>
      <c r="BC62" s="227"/>
      <c r="BD62" s="227"/>
      <c r="BE62" s="225"/>
      <c r="BF62" s="228"/>
      <c r="BG62" s="227"/>
      <c r="BH62" s="227"/>
      <c r="BI62" s="227"/>
      <c r="BJ62" s="227"/>
      <c r="BK62" s="227"/>
      <c r="BL62" s="227"/>
      <c r="BM62" s="227"/>
      <c r="BN62" s="227"/>
      <c r="BO62" s="227"/>
      <c r="BP62" s="227"/>
      <c r="BQ62" s="225"/>
      <c r="BR62" s="228"/>
      <c r="BS62" s="227"/>
      <c r="BT62" s="227"/>
      <c r="BU62" s="227"/>
      <c r="BV62" s="227"/>
      <c r="BW62" s="227"/>
      <c r="BX62" s="227"/>
      <c r="BY62" s="227"/>
      <c r="BZ62" s="227"/>
      <c r="CA62" s="227"/>
      <c r="CB62" s="227"/>
      <c r="CC62" s="225"/>
      <c r="CD62" s="41" t="s">
        <v>54</v>
      </c>
    </row>
    <row r="63" spans="1:82" ht="15">
      <c r="A63" s="41"/>
      <c r="B63" s="75" t="s">
        <v>127</v>
      </c>
      <c r="C63" s="131" t="s">
        <v>128</v>
      </c>
      <c r="D63" s="132" t="s">
        <v>64</v>
      </c>
      <c r="E63" s="266">
        <v>72</v>
      </c>
      <c r="F63" s="231"/>
      <c r="G63" s="76">
        <f t="shared" si="36"/>
        <v>0</v>
      </c>
      <c r="H63" s="237"/>
      <c r="I63" s="239"/>
      <c r="J63" s="226"/>
      <c r="K63" s="227"/>
      <c r="L63" s="227"/>
      <c r="M63" s="227"/>
      <c r="N63" s="227"/>
      <c r="O63" s="227"/>
      <c r="P63" s="227"/>
      <c r="Q63" s="227"/>
      <c r="R63" s="227"/>
      <c r="S63" s="227"/>
      <c r="T63" s="227"/>
      <c r="U63" s="225"/>
      <c r="V63" s="226"/>
      <c r="W63" s="227"/>
      <c r="X63" s="227"/>
      <c r="Y63" s="227"/>
      <c r="Z63" s="227"/>
      <c r="AA63" s="227"/>
      <c r="AB63" s="227"/>
      <c r="AC63" s="227"/>
      <c r="AD63" s="227"/>
      <c r="AE63" s="227"/>
      <c r="AF63" s="227"/>
      <c r="AG63" s="225"/>
      <c r="AH63" s="228"/>
      <c r="AI63" s="227"/>
      <c r="AJ63" s="227"/>
      <c r="AK63" s="227"/>
      <c r="AL63" s="227"/>
      <c r="AM63" s="227"/>
      <c r="AN63" s="227"/>
      <c r="AO63" s="227"/>
      <c r="AP63" s="227"/>
      <c r="AQ63" s="227"/>
      <c r="AR63" s="227"/>
      <c r="AS63" s="225"/>
      <c r="AT63" s="228"/>
      <c r="AU63" s="227"/>
      <c r="AV63" s="227"/>
      <c r="AW63" s="227"/>
      <c r="AX63" s="227"/>
      <c r="AY63" s="227"/>
      <c r="AZ63" s="227"/>
      <c r="BA63" s="227"/>
      <c r="BB63" s="227"/>
      <c r="BC63" s="227"/>
      <c r="BD63" s="227"/>
      <c r="BE63" s="225"/>
      <c r="BF63" s="228"/>
      <c r="BG63" s="227"/>
      <c r="BH63" s="227"/>
      <c r="BI63" s="227"/>
      <c r="BJ63" s="227"/>
      <c r="BK63" s="227"/>
      <c r="BL63" s="227"/>
      <c r="BM63" s="227"/>
      <c r="BN63" s="227"/>
      <c r="BO63" s="227"/>
      <c r="BP63" s="227"/>
      <c r="BQ63" s="225"/>
      <c r="BR63" s="228"/>
      <c r="BS63" s="227"/>
      <c r="BT63" s="227"/>
      <c r="BU63" s="227"/>
      <c r="BV63" s="227"/>
      <c r="BW63" s="227"/>
      <c r="BX63" s="227"/>
      <c r="BY63" s="227"/>
      <c r="BZ63" s="227"/>
      <c r="CA63" s="227"/>
      <c r="CB63" s="227"/>
      <c r="CC63" s="225"/>
      <c r="CD63" s="41" t="s">
        <v>54</v>
      </c>
    </row>
    <row r="64" spans="1:82" ht="15">
      <c r="A64" s="41"/>
      <c r="B64" s="75" t="s">
        <v>129</v>
      </c>
      <c r="C64" s="131" t="s">
        <v>130</v>
      </c>
      <c r="D64" s="132" t="s">
        <v>64</v>
      </c>
      <c r="E64" s="266">
        <v>72</v>
      </c>
      <c r="F64" s="231"/>
      <c r="G64" s="76">
        <f t="shared" si="36"/>
        <v>0</v>
      </c>
      <c r="H64" s="237"/>
      <c r="I64" s="239"/>
      <c r="J64" s="226"/>
      <c r="K64" s="227"/>
      <c r="L64" s="227"/>
      <c r="M64" s="227"/>
      <c r="N64" s="227"/>
      <c r="O64" s="227"/>
      <c r="P64" s="227"/>
      <c r="Q64" s="227"/>
      <c r="R64" s="227"/>
      <c r="S64" s="227"/>
      <c r="T64" s="227"/>
      <c r="U64" s="225"/>
      <c r="V64" s="226"/>
      <c r="W64" s="227"/>
      <c r="X64" s="227"/>
      <c r="Y64" s="227"/>
      <c r="Z64" s="227"/>
      <c r="AA64" s="227"/>
      <c r="AB64" s="227"/>
      <c r="AC64" s="227"/>
      <c r="AD64" s="227"/>
      <c r="AE64" s="227"/>
      <c r="AF64" s="227"/>
      <c r="AG64" s="225"/>
      <c r="AH64" s="228"/>
      <c r="AI64" s="227"/>
      <c r="AJ64" s="227"/>
      <c r="AK64" s="227"/>
      <c r="AL64" s="227"/>
      <c r="AM64" s="227"/>
      <c r="AN64" s="227"/>
      <c r="AO64" s="227"/>
      <c r="AP64" s="227"/>
      <c r="AQ64" s="227"/>
      <c r="AR64" s="227"/>
      <c r="AS64" s="225"/>
      <c r="AT64" s="228"/>
      <c r="AU64" s="227"/>
      <c r="AV64" s="227"/>
      <c r="AW64" s="227"/>
      <c r="AX64" s="227"/>
      <c r="AY64" s="227"/>
      <c r="AZ64" s="227"/>
      <c r="BA64" s="227"/>
      <c r="BB64" s="227"/>
      <c r="BC64" s="227"/>
      <c r="BD64" s="227"/>
      <c r="BE64" s="225"/>
      <c r="BF64" s="228"/>
      <c r="BG64" s="227"/>
      <c r="BH64" s="227"/>
      <c r="BI64" s="227"/>
      <c r="BJ64" s="227"/>
      <c r="BK64" s="227"/>
      <c r="BL64" s="227"/>
      <c r="BM64" s="227"/>
      <c r="BN64" s="227"/>
      <c r="BO64" s="227"/>
      <c r="BP64" s="227"/>
      <c r="BQ64" s="225"/>
      <c r="BR64" s="228"/>
      <c r="BS64" s="227"/>
      <c r="BT64" s="227"/>
      <c r="BU64" s="227"/>
      <c r="BV64" s="227"/>
      <c r="BW64" s="227"/>
      <c r="BX64" s="227"/>
      <c r="BY64" s="227"/>
      <c r="BZ64" s="227"/>
      <c r="CA64" s="227"/>
      <c r="CB64" s="227"/>
      <c r="CC64" s="225"/>
      <c r="CD64" s="41" t="s">
        <v>54</v>
      </c>
    </row>
    <row r="65" spans="1:82" ht="15">
      <c r="A65" s="41"/>
      <c r="B65" s="103" t="s">
        <v>131</v>
      </c>
      <c r="C65" s="286" t="s">
        <v>132</v>
      </c>
      <c r="D65" s="132"/>
      <c r="E65" s="266"/>
      <c r="F65" s="231"/>
      <c r="G65" s="76"/>
      <c r="H65" s="237"/>
      <c r="I65" s="239"/>
      <c r="J65" s="232"/>
      <c r="K65" s="234"/>
      <c r="L65" s="234"/>
      <c r="M65" s="234"/>
      <c r="N65" s="234"/>
      <c r="O65" s="234"/>
      <c r="P65" s="234"/>
      <c r="Q65" s="234"/>
      <c r="R65" s="234"/>
      <c r="S65" s="234"/>
      <c r="T65" s="234"/>
      <c r="U65" s="233"/>
      <c r="V65" s="232"/>
      <c r="W65" s="234"/>
      <c r="X65" s="234"/>
      <c r="Y65" s="234"/>
      <c r="Z65" s="234"/>
      <c r="AA65" s="234"/>
      <c r="AB65" s="234"/>
      <c r="AC65" s="234"/>
      <c r="AD65" s="234"/>
      <c r="AE65" s="234"/>
      <c r="AF65" s="234"/>
      <c r="AG65" s="233"/>
      <c r="AH65" s="235"/>
      <c r="AI65" s="234"/>
      <c r="AJ65" s="234"/>
      <c r="AK65" s="234"/>
      <c r="AL65" s="234"/>
      <c r="AM65" s="234"/>
      <c r="AN65" s="234"/>
      <c r="AO65" s="234"/>
      <c r="AP65" s="234"/>
      <c r="AQ65" s="234"/>
      <c r="AR65" s="234"/>
      <c r="AS65" s="233"/>
      <c r="AT65" s="235"/>
      <c r="AU65" s="234"/>
      <c r="AV65" s="234"/>
      <c r="AW65" s="234"/>
      <c r="AX65" s="234"/>
      <c r="AY65" s="234"/>
      <c r="AZ65" s="234"/>
      <c r="BA65" s="234"/>
      <c r="BB65" s="234"/>
      <c r="BC65" s="234"/>
      <c r="BD65" s="234"/>
      <c r="BE65" s="233"/>
      <c r="BF65" s="235"/>
      <c r="BG65" s="234"/>
      <c r="BH65" s="234"/>
      <c r="BI65" s="234"/>
      <c r="BJ65" s="234"/>
      <c r="BK65" s="234"/>
      <c r="BL65" s="234"/>
      <c r="BM65" s="234"/>
      <c r="BN65" s="234"/>
      <c r="BO65" s="234"/>
      <c r="BP65" s="234"/>
      <c r="BQ65" s="233"/>
      <c r="BR65" s="235"/>
      <c r="BS65" s="234"/>
      <c r="BT65" s="234"/>
      <c r="BU65" s="234"/>
      <c r="BV65" s="234"/>
      <c r="BW65" s="234"/>
      <c r="BX65" s="234"/>
      <c r="BY65" s="234"/>
      <c r="BZ65" s="234"/>
      <c r="CA65" s="234"/>
      <c r="CB65" s="234"/>
      <c r="CC65" s="233"/>
      <c r="CD65" s="41"/>
    </row>
    <row r="66" spans="1:82" ht="29.25" customHeight="1">
      <c r="A66" s="41"/>
      <c r="B66" s="75" t="s">
        <v>133</v>
      </c>
      <c r="C66" s="131" t="s">
        <v>928</v>
      </c>
      <c r="D66" s="132" t="s">
        <v>64</v>
      </c>
      <c r="E66" s="266">
        <v>72</v>
      </c>
      <c r="F66" s="231"/>
      <c r="G66" s="76">
        <f>+SUM(H66:CC66)</f>
        <v>0</v>
      </c>
      <c r="H66" s="77"/>
      <c r="I66" s="78"/>
      <c r="J66" s="226"/>
      <c r="K66" s="227"/>
      <c r="L66" s="227"/>
      <c r="M66" s="227"/>
      <c r="N66" s="227"/>
      <c r="O66" s="227"/>
      <c r="P66" s="227"/>
      <c r="Q66" s="227"/>
      <c r="R66" s="227"/>
      <c r="S66" s="227"/>
      <c r="T66" s="227"/>
      <c r="U66" s="225"/>
      <c r="V66" s="226"/>
      <c r="W66" s="227"/>
      <c r="X66" s="227"/>
      <c r="Y66" s="227"/>
      <c r="Z66" s="227"/>
      <c r="AA66" s="227"/>
      <c r="AB66" s="227"/>
      <c r="AC66" s="227"/>
      <c r="AD66" s="227"/>
      <c r="AE66" s="227"/>
      <c r="AF66" s="227"/>
      <c r="AG66" s="225"/>
      <c r="AH66" s="228"/>
      <c r="AI66" s="227"/>
      <c r="AJ66" s="227"/>
      <c r="AK66" s="227"/>
      <c r="AL66" s="227"/>
      <c r="AM66" s="227"/>
      <c r="AN66" s="227"/>
      <c r="AO66" s="227"/>
      <c r="AP66" s="227"/>
      <c r="AQ66" s="227"/>
      <c r="AR66" s="227"/>
      <c r="AS66" s="225"/>
      <c r="AT66" s="228"/>
      <c r="AU66" s="227"/>
      <c r="AV66" s="227"/>
      <c r="AW66" s="227"/>
      <c r="AX66" s="227"/>
      <c r="AY66" s="227"/>
      <c r="AZ66" s="227"/>
      <c r="BA66" s="227"/>
      <c r="BB66" s="227"/>
      <c r="BC66" s="227"/>
      <c r="BD66" s="227"/>
      <c r="BE66" s="225"/>
      <c r="BF66" s="228"/>
      <c r="BG66" s="227"/>
      <c r="BH66" s="227"/>
      <c r="BI66" s="227"/>
      <c r="BJ66" s="227"/>
      <c r="BK66" s="227"/>
      <c r="BL66" s="227"/>
      <c r="BM66" s="227"/>
      <c r="BN66" s="227"/>
      <c r="BO66" s="227"/>
      <c r="BP66" s="227"/>
      <c r="BQ66" s="225"/>
      <c r="BR66" s="228"/>
      <c r="BS66" s="227"/>
      <c r="BT66" s="227"/>
      <c r="BU66" s="227"/>
      <c r="BV66" s="227"/>
      <c r="BW66" s="227"/>
      <c r="BX66" s="227"/>
      <c r="BY66" s="227"/>
      <c r="BZ66" s="227"/>
      <c r="CA66" s="227"/>
      <c r="CB66" s="227"/>
      <c r="CC66" s="225"/>
      <c r="CD66" s="41" t="s">
        <v>54</v>
      </c>
    </row>
    <row r="67" spans="1:82" ht="29.25" customHeight="1">
      <c r="A67" s="41"/>
      <c r="B67" s="75" t="s">
        <v>135</v>
      </c>
      <c r="C67" s="131" t="s">
        <v>929</v>
      </c>
      <c r="D67" s="132" t="s">
        <v>64</v>
      </c>
      <c r="E67" s="266">
        <v>72</v>
      </c>
      <c r="F67" s="231"/>
      <c r="G67" s="76">
        <f>+SUM(H67:CC67)</f>
        <v>0</v>
      </c>
      <c r="H67" s="77"/>
      <c r="I67" s="78"/>
      <c r="J67" s="226"/>
      <c r="K67" s="227"/>
      <c r="L67" s="227"/>
      <c r="M67" s="227"/>
      <c r="N67" s="227"/>
      <c r="O67" s="227"/>
      <c r="P67" s="227"/>
      <c r="Q67" s="227"/>
      <c r="R67" s="227"/>
      <c r="S67" s="227"/>
      <c r="T67" s="227"/>
      <c r="U67" s="225"/>
      <c r="V67" s="226"/>
      <c r="W67" s="227"/>
      <c r="X67" s="227"/>
      <c r="Y67" s="227"/>
      <c r="Z67" s="227"/>
      <c r="AA67" s="227"/>
      <c r="AB67" s="227"/>
      <c r="AC67" s="227"/>
      <c r="AD67" s="227"/>
      <c r="AE67" s="227"/>
      <c r="AF67" s="227"/>
      <c r="AG67" s="225"/>
      <c r="AH67" s="228"/>
      <c r="AI67" s="227"/>
      <c r="AJ67" s="227"/>
      <c r="AK67" s="227"/>
      <c r="AL67" s="227"/>
      <c r="AM67" s="227"/>
      <c r="AN67" s="227"/>
      <c r="AO67" s="227"/>
      <c r="AP67" s="227"/>
      <c r="AQ67" s="227"/>
      <c r="AR67" s="227"/>
      <c r="AS67" s="225"/>
      <c r="AT67" s="228"/>
      <c r="AU67" s="227"/>
      <c r="AV67" s="227"/>
      <c r="AW67" s="227"/>
      <c r="AX67" s="227"/>
      <c r="AY67" s="227"/>
      <c r="AZ67" s="227"/>
      <c r="BA67" s="227"/>
      <c r="BB67" s="227"/>
      <c r="BC67" s="227"/>
      <c r="BD67" s="227"/>
      <c r="BE67" s="225"/>
      <c r="BF67" s="228"/>
      <c r="BG67" s="227"/>
      <c r="BH67" s="227"/>
      <c r="BI67" s="227"/>
      <c r="BJ67" s="227"/>
      <c r="BK67" s="227"/>
      <c r="BL67" s="227"/>
      <c r="BM67" s="227"/>
      <c r="BN67" s="227"/>
      <c r="BO67" s="227"/>
      <c r="BP67" s="227"/>
      <c r="BQ67" s="225"/>
      <c r="BR67" s="228"/>
      <c r="BS67" s="227"/>
      <c r="BT67" s="227"/>
      <c r="BU67" s="227"/>
      <c r="BV67" s="227"/>
      <c r="BW67" s="227"/>
      <c r="BX67" s="227"/>
      <c r="BY67" s="227"/>
      <c r="BZ67" s="227"/>
      <c r="CA67" s="227"/>
      <c r="CB67" s="227"/>
      <c r="CC67" s="225"/>
      <c r="CD67" s="41" t="s">
        <v>54</v>
      </c>
    </row>
    <row r="68" spans="1:82" ht="30">
      <c r="A68" s="41"/>
      <c r="B68" s="75" t="s">
        <v>137</v>
      </c>
      <c r="C68" s="131" t="s">
        <v>138</v>
      </c>
      <c r="D68" s="132" t="s">
        <v>64</v>
      </c>
      <c r="E68" s="266">
        <v>72</v>
      </c>
      <c r="F68" s="231"/>
      <c r="G68" s="76">
        <f t="shared" ref="G68:G70" si="40">+SUM(H68:CC68)</f>
        <v>0</v>
      </c>
      <c r="H68" s="77"/>
      <c r="I68" s="78"/>
      <c r="J68" s="226"/>
      <c r="K68" s="227"/>
      <c r="L68" s="227"/>
      <c r="M68" s="227"/>
      <c r="N68" s="227"/>
      <c r="O68" s="227"/>
      <c r="P68" s="227"/>
      <c r="Q68" s="227"/>
      <c r="R68" s="227"/>
      <c r="S68" s="227"/>
      <c r="T68" s="227"/>
      <c r="U68" s="225"/>
      <c r="V68" s="226"/>
      <c r="W68" s="227"/>
      <c r="X68" s="227"/>
      <c r="Y68" s="227"/>
      <c r="Z68" s="227"/>
      <c r="AA68" s="227"/>
      <c r="AB68" s="227"/>
      <c r="AC68" s="227"/>
      <c r="AD68" s="227"/>
      <c r="AE68" s="227"/>
      <c r="AF68" s="227"/>
      <c r="AG68" s="225"/>
      <c r="AH68" s="228"/>
      <c r="AI68" s="227"/>
      <c r="AJ68" s="227"/>
      <c r="AK68" s="227"/>
      <c r="AL68" s="227"/>
      <c r="AM68" s="227"/>
      <c r="AN68" s="227"/>
      <c r="AO68" s="227"/>
      <c r="AP68" s="227"/>
      <c r="AQ68" s="227"/>
      <c r="AR68" s="227"/>
      <c r="AS68" s="225"/>
      <c r="AT68" s="228"/>
      <c r="AU68" s="227"/>
      <c r="AV68" s="227"/>
      <c r="AW68" s="227"/>
      <c r="AX68" s="227"/>
      <c r="AY68" s="227"/>
      <c r="AZ68" s="227"/>
      <c r="BA68" s="227"/>
      <c r="BB68" s="227"/>
      <c r="BC68" s="227"/>
      <c r="BD68" s="227"/>
      <c r="BE68" s="225"/>
      <c r="BF68" s="228"/>
      <c r="BG68" s="227"/>
      <c r="BH68" s="227"/>
      <c r="BI68" s="227"/>
      <c r="BJ68" s="227"/>
      <c r="BK68" s="227"/>
      <c r="BL68" s="227"/>
      <c r="BM68" s="227"/>
      <c r="BN68" s="227"/>
      <c r="BO68" s="227"/>
      <c r="BP68" s="227"/>
      <c r="BQ68" s="225"/>
      <c r="BR68" s="228"/>
      <c r="BS68" s="227"/>
      <c r="BT68" s="227"/>
      <c r="BU68" s="227"/>
      <c r="BV68" s="227"/>
      <c r="BW68" s="227"/>
      <c r="BX68" s="227"/>
      <c r="BY68" s="227"/>
      <c r="BZ68" s="227"/>
      <c r="CA68" s="227"/>
      <c r="CB68" s="227"/>
      <c r="CC68" s="225"/>
      <c r="CD68" s="41" t="s">
        <v>54</v>
      </c>
    </row>
    <row r="69" spans="1:82" ht="15">
      <c r="A69" s="41"/>
      <c r="B69" s="180" t="s">
        <v>139</v>
      </c>
      <c r="C69" s="181" t="s">
        <v>140</v>
      </c>
      <c r="D69" s="182" t="s">
        <v>64</v>
      </c>
      <c r="E69" s="334">
        <v>0</v>
      </c>
      <c r="F69" s="231"/>
      <c r="G69" s="178">
        <f t="shared" si="40"/>
        <v>0</v>
      </c>
      <c r="H69" s="237"/>
      <c r="I69" s="239"/>
      <c r="J69" s="226"/>
      <c r="K69" s="227"/>
      <c r="L69" s="227"/>
      <c r="M69" s="227"/>
      <c r="N69" s="227"/>
      <c r="O69" s="227"/>
      <c r="P69" s="227"/>
      <c r="Q69" s="227"/>
      <c r="R69" s="227"/>
      <c r="S69" s="227"/>
      <c r="T69" s="227"/>
      <c r="U69" s="225"/>
      <c r="V69" s="226"/>
      <c r="W69" s="227"/>
      <c r="X69" s="227"/>
      <c r="Y69" s="227"/>
      <c r="Z69" s="227"/>
      <c r="AA69" s="227"/>
      <c r="AB69" s="227"/>
      <c r="AC69" s="227"/>
      <c r="AD69" s="227"/>
      <c r="AE69" s="227"/>
      <c r="AF69" s="227"/>
      <c r="AG69" s="225"/>
      <c r="AH69" s="228"/>
      <c r="AI69" s="227"/>
      <c r="AJ69" s="227"/>
      <c r="AK69" s="227"/>
      <c r="AL69" s="227"/>
      <c r="AM69" s="227"/>
      <c r="AN69" s="227"/>
      <c r="AO69" s="227"/>
      <c r="AP69" s="227"/>
      <c r="AQ69" s="227"/>
      <c r="AR69" s="227"/>
      <c r="AS69" s="225"/>
      <c r="AT69" s="228"/>
      <c r="AU69" s="227"/>
      <c r="AV69" s="227"/>
      <c r="AW69" s="227"/>
      <c r="AX69" s="227"/>
      <c r="AY69" s="227"/>
      <c r="AZ69" s="227"/>
      <c r="BA69" s="227"/>
      <c r="BB69" s="227"/>
      <c r="BC69" s="227"/>
      <c r="BD69" s="227"/>
      <c r="BE69" s="225"/>
      <c r="BF69" s="228"/>
      <c r="BG69" s="227"/>
      <c r="BH69" s="227"/>
      <c r="BI69" s="227"/>
      <c r="BJ69" s="227"/>
      <c r="BK69" s="227"/>
      <c r="BL69" s="227"/>
      <c r="BM69" s="227"/>
      <c r="BN69" s="227"/>
      <c r="BO69" s="227"/>
      <c r="BP69" s="227"/>
      <c r="BQ69" s="225"/>
      <c r="BR69" s="228"/>
      <c r="BS69" s="227"/>
      <c r="BT69" s="227"/>
      <c r="BU69" s="227"/>
      <c r="BV69" s="227"/>
      <c r="BW69" s="227"/>
      <c r="BX69" s="227"/>
      <c r="BY69" s="227"/>
      <c r="BZ69" s="227"/>
      <c r="CA69" s="227"/>
      <c r="CB69" s="227"/>
      <c r="CC69" s="225"/>
      <c r="CD69" s="41"/>
    </row>
    <row r="70" spans="1:82" ht="30">
      <c r="A70" s="41"/>
      <c r="B70" s="75" t="s">
        <v>141</v>
      </c>
      <c r="C70" s="131" t="s">
        <v>142</v>
      </c>
      <c r="D70" s="132" t="s">
        <v>64</v>
      </c>
      <c r="E70" s="266">
        <v>72</v>
      </c>
      <c r="F70" s="231"/>
      <c r="G70" s="76">
        <f t="shared" si="40"/>
        <v>0</v>
      </c>
      <c r="H70" s="237"/>
      <c r="I70" s="239"/>
      <c r="J70" s="226"/>
      <c r="K70" s="227"/>
      <c r="L70" s="227"/>
      <c r="M70" s="227"/>
      <c r="N70" s="227"/>
      <c r="O70" s="227"/>
      <c r="P70" s="227"/>
      <c r="Q70" s="227"/>
      <c r="R70" s="227"/>
      <c r="S70" s="227"/>
      <c r="T70" s="227"/>
      <c r="U70" s="225"/>
      <c r="V70" s="226"/>
      <c r="W70" s="227"/>
      <c r="X70" s="227"/>
      <c r="Y70" s="227"/>
      <c r="Z70" s="227"/>
      <c r="AA70" s="227"/>
      <c r="AB70" s="227"/>
      <c r="AC70" s="227"/>
      <c r="AD70" s="227"/>
      <c r="AE70" s="227"/>
      <c r="AF70" s="227"/>
      <c r="AG70" s="225"/>
      <c r="AH70" s="228"/>
      <c r="AI70" s="227"/>
      <c r="AJ70" s="227"/>
      <c r="AK70" s="227"/>
      <c r="AL70" s="227"/>
      <c r="AM70" s="227"/>
      <c r="AN70" s="227"/>
      <c r="AO70" s="227"/>
      <c r="AP70" s="227"/>
      <c r="AQ70" s="227"/>
      <c r="AR70" s="227"/>
      <c r="AS70" s="225"/>
      <c r="AT70" s="228"/>
      <c r="AU70" s="227"/>
      <c r="AV70" s="227"/>
      <c r="AW70" s="227"/>
      <c r="AX70" s="227"/>
      <c r="AY70" s="227"/>
      <c r="AZ70" s="227"/>
      <c r="BA70" s="227"/>
      <c r="BB70" s="227"/>
      <c r="BC70" s="227"/>
      <c r="BD70" s="227"/>
      <c r="BE70" s="225"/>
      <c r="BF70" s="228"/>
      <c r="BG70" s="227"/>
      <c r="BH70" s="227"/>
      <c r="BI70" s="227"/>
      <c r="BJ70" s="227"/>
      <c r="BK70" s="227"/>
      <c r="BL70" s="227"/>
      <c r="BM70" s="227"/>
      <c r="BN70" s="227"/>
      <c r="BO70" s="227"/>
      <c r="BP70" s="227"/>
      <c r="BQ70" s="225"/>
      <c r="BR70" s="228"/>
      <c r="BS70" s="227"/>
      <c r="BT70" s="227"/>
      <c r="BU70" s="227"/>
      <c r="BV70" s="227"/>
      <c r="BW70" s="227"/>
      <c r="BX70" s="227"/>
      <c r="BY70" s="227"/>
      <c r="BZ70" s="227"/>
      <c r="CA70" s="227"/>
      <c r="CB70" s="227"/>
      <c r="CC70" s="225"/>
      <c r="CD70" s="41" t="s">
        <v>54</v>
      </c>
    </row>
    <row r="71" spans="1:82" ht="30">
      <c r="A71" s="41"/>
      <c r="B71" s="103" t="s">
        <v>143</v>
      </c>
      <c r="C71" s="286" t="s">
        <v>144</v>
      </c>
      <c r="D71" s="132"/>
      <c r="E71" s="266"/>
      <c r="F71" s="231"/>
      <c r="G71" s="76"/>
      <c r="H71" s="237"/>
      <c r="I71" s="239"/>
      <c r="J71" s="232"/>
      <c r="K71" s="234"/>
      <c r="L71" s="234"/>
      <c r="M71" s="234"/>
      <c r="N71" s="234"/>
      <c r="O71" s="234"/>
      <c r="P71" s="234"/>
      <c r="Q71" s="234"/>
      <c r="R71" s="234"/>
      <c r="S71" s="234"/>
      <c r="T71" s="234"/>
      <c r="U71" s="233"/>
      <c r="V71" s="232"/>
      <c r="W71" s="234"/>
      <c r="X71" s="234"/>
      <c r="Y71" s="234"/>
      <c r="Z71" s="234"/>
      <c r="AA71" s="234"/>
      <c r="AB71" s="234"/>
      <c r="AC71" s="234"/>
      <c r="AD71" s="234"/>
      <c r="AE71" s="234"/>
      <c r="AF71" s="234"/>
      <c r="AG71" s="233"/>
      <c r="AH71" s="235"/>
      <c r="AI71" s="234"/>
      <c r="AJ71" s="234"/>
      <c r="AK71" s="234"/>
      <c r="AL71" s="234"/>
      <c r="AM71" s="234"/>
      <c r="AN71" s="234"/>
      <c r="AO71" s="234"/>
      <c r="AP71" s="234"/>
      <c r="AQ71" s="234"/>
      <c r="AR71" s="234"/>
      <c r="AS71" s="233"/>
      <c r="AT71" s="235"/>
      <c r="AU71" s="234"/>
      <c r="AV71" s="234"/>
      <c r="AW71" s="234"/>
      <c r="AX71" s="234"/>
      <c r="AY71" s="234"/>
      <c r="AZ71" s="234"/>
      <c r="BA71" s="234"/>
      <c r="BB71" s="234"/>
      <c r="BC71" s="234"/>
      <c r="BD71" s="234"/>
      <c r="BE71" s="233"/>
      <c r="BF71" s="235"/>
      <c r="BG71" s="234"/>
      <c r="BH71" s="234"/>
      <c r="BI71" s="234"/>
      <c r="BJ71" s="234"/>
      <c r="BK71" s="234"/>
      <c r="BL71" s="234"/>
      <c r="BM71" s="234"/>
      <c r="BN71" s="234"/>
      <c r="BO71" s="234"/>
      <c r="BP71" s="234"/>
      <c r="BQ71" s="233"/>
      <c r="BR71" s="235"/>
      <c r="BS71" s="234"/>
      <c r="BT71" s="234"/>
      <c r="BU71" s="234"/>
      <c r="BV71" s="234"/>
      <c r="BW71" s="234"/>
      <c r="BX71" s="234"/>
      <c r="BY71" s="234"/>
      <c r="BZ71" s="234"/>
      <c r="CA71" s="234"/>
      <c r="CB71" s="234"/>
      <c r="CC71" s="233"/>
      <c r="CD71" s="41"/>
    </row>
    <row r="72" spans="1:82" ht="15">
      <c r="A72" s="41"/>
      <c r="B72" s="75" t="s">
        <v>145</v>
      </c>
      <c r="C72" s="131" t="s">
        <v>931</v>
      </c>
      <c r="D72" s="132" t="s">
        <v>64</v>
      </c>
      <c r="E72" s="266">
        <v>72</v>
      </c>
      <c r="F72" s="231"/>
      <c r="G72" s="76">
        <f t="shared" si="36"/>
        <v>0</v>
      </c>
      <c r="H72" s="237"/>
      <c r="I72" s="239"/>
      <c r="J72" s="226"/>
      <c r="K72" s="227"/>
      <c r="L72" s="227"/>
      <c r="M72" s="227"/>
      <c r="N72" s="227"/>
      <c r="O72" s="227"/>
      <c r="P72" s="227"/>
      <c r="Q72" s="227"/>
      <c r="R72" s="227"/>
      <c r="S72" s="227"/>
      <c r="T72" s="227"/>
      <c r="U72" s="225"/>
      <c r="V72" s="226"/>
      <c r="W72" s="227"/>
      <c r="X72" s="227"/>
      <c r="Y72" s="227"/>
      <c r="Z72" s="227"/>
      <c r="AA72" s="227"/>
      <c r="AB72" s="227"/>
      <c r="AC72" s="227"/>
      <c r="AD72" s="227"/>
      <c r="AE72" s="227"/>
      <c r="AF72" s="227"/>
      <c r="AG72" s="225"/>
      <c r="AH72" s="228"/>
      <c r="AI72" s="227"/>
      <c r="AJ72" s="227"/>
      <c r="AK72" s="227"/>
      <c r="AL72" s="227"/>
      <c r="AM72" s="227"/>
      <c r="AN72" s="227"/>
      <c r="AO72" s="227"/>
      <c r="AP72" s="227"/>
      <c r="AQ72" s="227"/>
      <c r="AR72" s="227"/>
      <c r="AS72" s="225"/>
      <c r="AT72" s="228"/>
      <c r="AU72" s="227"/>
      <c r="AV72" s="227"/>
      <c r="AW72" s="227"/>
      <c r="AX72" s="227"/>
      <c r="AY72" s="227"/>
      <c r="AZ72" s="227"/>
      <c r="BA72" s="227"/>
      <c r="BB72" s="227"/>
      <c r="BC72" s="227"/>
      <c r="BD72" s="227"/>
      <c r="BE72" s="225"/>
      <c r="BF72" s="228"/>
      <c r="BG72" s="227"/>
      <c r="BH72" s="227"/>
      <c r="BI72" s="227"/>
      <c r="BJ72" s="227"/>
      <c r="BK72" s="227"/>
      <c r="BL72" s="227"/>
      <c r="BM72" s="227"/>
      <c r="BN72" s="227"/>
      <c r="BO72" s="227"/>
      <c r="BP72" s="227"/>
      <c r="BQ72" s="225"/>
      <c r="BR72" s="228"/>
      <c r="BS72" s="227"/>
      <c r="BT72" s="227"/>
      <c r="BU72" s="227"/>
      <c r="BV72" s="227"/>
      <c r="BW72" s="227"/>
      <c r="BX72" s="227"/>
      <c r="BY72" s="227"/>
      <c r="BZ72" s="227"/>
      <c r="CA72" s="227"/>
      <c r="CB72" s="227"/>
      <c r="CC72" s="225"/>
      <c r="CD72" s="41" t="s">
        <v>54</v>
      </c>
    </row>
    <row r="73" spans="1:82" ht="15">
      <c r="A73" s="41"/>
      <c r="B73" s="75" t="s">
        <v>147</v>
      </c>
      <c r="C73" s="131" t="s">
        <v>148</v>
      </c>
      <c r="D73" s="132" t="s">
        <v>64</v>
      </c>
      <c r="E73" s="266">
        <v>72</v>
      </c>
      <c r="F73" s="231"/>
      <c r="G73" s="76">
        <f t="shared" si="36"/>
        <v>0</v>
      </c>
      <c r="H73" s="237"/>
      <c r="I73" s="239"/>
      <c r="J73" s="226"/>
      <c r="K73" s="227"/>
      <c r="L73" s="227"/>
      <c r="M73" s="227"/>
      <c r="N73" s="227"/>
      <c r="O73" s="227"/>
      <c r="P73" s="227"/>
      <c r="Q73" s="227"/>
      <c r="R73" s="227"/>
      <c r="S73" s="227"/>
      <c r="T73" s="227"/>
      <c r="U73" s="225"/>
      <c r="V73" s="226"/>
      <c r="W73" s="227"/>
      <c r="X73" s="227"/>
      <c r="Y73" s="227"/>
      <c r="Z73" s="227"/>
      <c r="AA73" s="227"/>
      <c r="AB73" s="227"/>
      <c r="AC73" s="227"/>
      <c r="AD73" s="227"/>
      <c r="AE73" s="227"/>
      <c r="AF73" s="227"/>
      <c r="AG73" s="225"/>
      <c r="AH73" s="228"/>
      <c r="AI73" s="227"/>
      <c r="AJ73" s="227"/>
      <c r="AK73" s="227"/>
      <c r="AL73" s="227"/>
      <c r="AM73" s="227"/>
      <c r="AN73" s="227"/>
      <c r="AO73" s="227"/>
      <c r="AP73" s="227"/>
      <c r="AQ73" s="227"/>
      <c r="AR73" s="227"/>
      <c r="AS73" s="225"/>
      <c r="AT73" s="228"/>
      <c r="AU73" s="227"/>
      <c r="AV73" s="227"/>
      <c r="AW73" s="227"/>
      <c r="AX73" s="227"/>
      <c r="AY73" s="227"/>
      <c r="AZ73" s="227"/>
      <c r="BA73" s="227"/>
      <c r="BB73" s="227"/>
      <c r="BC73" s="227"/>
      <c r="BD73" s="227"/>
      <c r="BE73" s="225"/>
      <c r="BF73" s="228"/>
      <c r="BG73" s="227"/>
      <c r="BH73" s="227"/>
      <c r="BI73" s="227"/>
      <c r="BJ73" s="227"/>
      <c r="BK73" s="227"/>
      <c r="BL73" s="227"/>
      <c r="BM73" s="227"/>
      <c r="BN73" s="227"/>
      <c r="BO73" s="227"/>
      <c r="BP73" s="227"/>
      <c r="BQ73" s="225"/>
      <c r="BR73" s="228"/>
      <c r="BS73" s="227"/>
      <c r="BT73" s="227"/>
      <c r="BU73" s="227"/>
      <c r="BV73" s="227"/>
      <c r="BW73" s="227"/>
      <c r="BX73" s="227"/>
      <c r="BY73" s="227"/>
      <c r="BZ73" s="227"/>
      <c r="CA73" s="227"/>
      <c r="CB73" s="227"/>
      <c r="CC73" s="225"/>
      <c r="CD73" s="41" t="s">
        <v>54</v>
      </c>
    </row>
    <row r="74" spans="1:82" ht="31" customHeight="1">
      <c r="A74" s="41"/>
      <c r="B74" s="103" t="s">
        <v>149</v>
      </c>
      <c r="C74" s="286" t="s">
        <v>150</v>
      </c>
      <c r="D74" s="132"/>
      <c r="E74" s="266"/>
      <c r="F74" s="231"/>
      <c r="G74" s="76"/>
      <c r="H74" s="237"/>
      <c r="I74" s="239"/>
      <c r="J74" s="232"/>
      <c r="K74" s="234"/>
      <c r="L74" s="234"/>
      <c r="M74" s="234"/>
      <c r="N74" s="234"/>
      <c r="O74" s="234"/>
      <c r="P74" s="234"/>
      <c r="Q74" s="234"/>
      <c r="R74" s="234"/>
      <c r="S74" s="234"/>
      <c r="T74" s="234"/>
      <c r="U74" s="233"/>
      <c r="V74" s="232"/>
      <c r="W74" s="234"/>
      <c r="X74" s="234"/>
      <c r="Y74" s="234"/>
      <c r="Z74" s="234"/>
      <c r="AA74" s="234"/>
      <c r="AB74" s="234"/>
      <c r="AC74" s="234"/>
      <c r="AD74" s="234"/>
      <c r="AE74" s="234"/>
      <c r="AF74" s="234"/>
      <c r="AG74" s="233"/>
      <c r="AH74" s="235"/>
      <c r="AI74" s="234"/>
      <c r="AJ74" s="234"/>
      <c r="AK74" s="234"/>
      <c r="AL74" s="234"/>
      <c r="AM74" s="234"/>
      <c r="AN74" s="234"/>
      <c r="AO74" s="234"/>
      <c r="AP74" s="234"/>
      <c r="AQ74" s="234"/>
      <c r="AR74" s="234"/>
      <c r="AS74" s="233"/>
      <c r="AT74" s="235"/>
      <c r="AU74" s="234"/>
      <c r="AV74" s="234"/>
      <c r="AW74" s="234"/>
      <c r="AX74" s="234"/>
      <c r="AY74" s="234"/>
      <c r="AZ74" s="234"/>
      <c r="BA74" s="234"/>
      <c r="BB74" s="234"/>
      <c r="BC74" s="234"/>
      <c r="BD74" s="234"/>
      <c r="BE74" s="233"/>
      <c r="BF74" s="235"/>
      <c r="BG74" s="234"/>
      <c r="BH74" s="234"/>
      <c r="BI74" s="234"/>
      <c r="BJ74" s="234"/>
      <c r="BK74" s="234"/>
      <c r="BL74" s="234"/>
      <c r="BM74" s="234"/>
      <c r="BN74" s="234"/>
      <c r="BO74" s="234"/>
      <c r="BP74" s="234"/>
      <c r="BQ74" s="233"/>
      <c r="BR74" s="235"/>
      <c r="BS74" s="234"/>
      <c r="BT74" s="234"/>
      <c r="BU74" s="234"/>
      <c r="BV74" s="234"/>
      <c r="BW74" s="234"/>
      <c r="BX74" s="234"/>
      <c r="BY74" s="234"/>
      <c r="BZ74" s="234"/>
      <c r="CA74" s="234"/>
      <c r="CB74" s="234"/>
      <c r="CC74" s="233"/>
      <c r="CD74" s="41"/>
    </row>
    <row r="75" spans="1:82" ht="16" customHeight="1">
      <c r="A75" s="41"/>
      <c r="B75" s="75" t="s">
        <v>151</v>
      </c>
      <c r="C75" s="131" t="s">
        <v>152</v>
      </c>
      <c r="D75" s="132" t="s">
        <v>64</v>
      </c>
      <c r="E75" s="266">
        <v>72</v>
      </c>
      <c r="F75" s="231"/>
      <c r="G75" s="76">
        <f t="shared" si="36"/>
        <v>0</v>
      </c>
      <c r="H75" s="237"/>
      <c r="I75" s="239"/>
      <c r="J75" s="226"/>
      <c r="K75" s="227"/>
      <c r="L75" s="227"/>
      <c r="M75" s="227"/>
      <c r="N75" s="227"/>
      <c r="O75" s="227"/>
      <c r="P75" s="227"/>
      <c r="Q75" s="227"/>
      <c r="R75" s="227"/>
      <c r="S75" s="227"/>
      <c r="T75" s="227"/>
      <c r="U75" s="225"/>
      <c r="V75" s="226"/>
      <c r="W75" s="227"/>
      <c r="X75" s="227"/>
      <c r="Y75" s="227"/>
      <c r="Z75" s="227"/>
      <c r="AA75" s="227"/>
      <c r="AB75" s="227"/>
      <c r="AC75" s="227"/>
      <c r="AD75" s="227"/>
      <c r="AE75" s="227"/>
      <c r="AF75" s="227"/>
      <c r="AG75" s="225"/>
      <c r="AH75" s="228"/>
      <c r="AI75" s="227"/>
      <c r="AJ75" s="227"/>
      <c r="AK75" s="227"/>
      <c r="AL75" s="227"/>
      <c r="AM75" s="227"/>
      <c r="AN75" s="227"/>
      <c r="AO75" s="227"/>
      <c r="AP75" s="227"/>
      <c r="AQ75" s="227"/>
      <c r="AR75" s="227"/>
      <c r="AS75" s="225"/>
      <c r="AT75" s="228"/>
      <c r="AU75" s="227"/>
      <c r="AV75" s="227"/>
      <c r="AW75" s="227"/>
      <c r="AX75" s="227"/>
      <c r="AY75" s="227"/>
      <c r="AZ75" s="227"/>
      <c r="BA75" s="227"/>
      <c r="BB75" s="227"/>
      <c r="BC75" s="227"/>
      <c r="BD75" s="227"/>
      <c r="BE75" s="225"/>
      <c r="BF75" s="228"/>
      <c r="BG75" s="227"/>
      <c r="BH75" s="227"/>
      <c r="BI75" s="227"/>
      <c r="BJ75" s="227"/>
      <c r="BK75" s="227"/>
      <c r="BL75" s="227"/>
      <c r="BM75" s="227"/>
      <c r="BN75" s="227"/>
      <c r="BO75" s="227"/>
      <c r="BP75" s="227"/>
      <c r="BQ75" s="225"/>
      <c r="BR75" s="228"/>
      <c r="BS75" s="227"/>
      <c r="BT75" s="227"/>
      <c r="BU75" s="227"/>
      <c r="BV75" s="227"/>
      <c r="BW75" s="227"/>
      <c r="BX75" s="227"/>
      <c r="BY75" s="227"/>
      <c r="BZ75" s="227"/>
      <c r="CA75" s="227"/>
      <c r="CB75" s="227"/>
      <c r="CC75" s="225"/>
      <c r="CD75" s="41" t="s">
        <v>54</v>
      </c>
    </row>
    <row r="76" spans="1:82" ht="16" customHeight="1">
      <c r="A76" s="41"/>
      <c r="B76" s="75" t="s">
        <v>153</v>
      </c>
      <c r="C76" s="131" t="s">
        <v>154</v>
      </c>
      <c r="D76" s="132" t="s">
        <v>64</v>
      </c>
      <c r="E76" s="266">
        <v>72</v>
      </c>
      <c r="F76" s="231"/>
      <c r="G76" s="76">
        <f t="shared" si="36"/>
        <v>0</v>
      </c>
      <c r="H76" s="237"/>
      <c r="I76" s="239"/>
      <c r="J76" s="226"/>
      <c r="K76" s="227"/>
      <c r="L76" s="227"/>
      <c r="M76" s="227"/>
      <c r="N76" s="227"/>
      <c r="O76" s="227"/>
      <c r="P76" s="227"/>
      <c r="Q76" s="227"/>
      <c r="R76" s="227"/>
      <c r="S76" s="227"/>
      <c r="T76" s="227"/>
      <c r="U76" s="225"/>
      <c r="V76" s="226"/>
      <c r="W76" s="227"/>
      <c r="X76" s="227"/>
      <c r="Y76" s="227"/>
      <c r="Z76" s="227"/>
      <c r="AA76" s="227"/>
      <c r="AB76" s="227"/>
      <c r="AC76" s="227"/>
      <c r="AD76" s="227"/>
      <c r="AE76" s="227"/>
      <c r="AF76" s="227"/>
      <c r="AG76" s="225"/>
      <c r="AH76" s="228"/>
      <c r="AI76" s="227"/>
      <c r="AJ76" s="227"/>
      <c r="AK76" s="227"/>
      <c r="AL76" s="227"/>
      <c r="AM76" s="227"/>
      <c r="AN76" s="227"/>
      <c r="AO76" s="227"/>
      <c r="AP76" s="227"/>
      <c r="AQ76" s="227"/>
      <c r="AR76" s="227"/>
      <c r="AS76" s="225"/>
      <c r="AT76" s="228"/>
      <c r="AU76" s="227"/>
      <c r="AV76" s="227"/>
      <c r="AW76" s="227"/>
      <c r="AX76" s="227"/>
      <c r="AY76" s="227"/>
      <c r="AZ76" s="227"/>
      <c r="BA76" s="227"/>
      <c r="BB76" s="227"/>
      <c r="BC76" s="227"/>
      <c r="BD76" s="227"/>
      <c r="BE76" s="225"/>
      <c r="BF76" s="228"/>
      <c r="BG76" s="227"/>
      <c r="BH76" s="227"/>
      <c r="BI76" s="227"/>
      <c r="BJ76" s="227"/>
      <c r="BK76" s="227"/>
      <c r="BL76" s="227"/>
      <c r="BM76" s="227"/>
      <c r="BN76" s="227"/>
      <c r="BO76" s="227"/>
      <c r="BP76" s="227"/>
      <c r="BQ76" s="225"/>
      <c r="BR76" s="228"/>
      <c r="BS76" s="227"/>
      <c r="BT76" s="227"/>
      <c r="BU76" s="227"/>
      <c r="BV76" s="227"/>
      <c r="BW76" s="227"/>
      <c r="BX76" s="227"/>
      <c r="BY76" s="227"/>
      <c r="BZ76" s="227"/>
      <c r="CA76" s="227"/>
      <c r="CB76" s="227"/>
      <c r="CC76" s="225"/>
      <c r="CD76" s="41" t="s">
        <v>54</v>
      </c>
    </row>
    <row r="77" spans="1:82" ht="16" customHeight="1">
      <c r="A77" s="41"/>
      <c r="B77" s="75" t="s">
        <v>155</v>
      </c>
      <c r="C77" s="131" t="s">
        <v>156</v>
      </c>
      <c r="D77" s="132" t="s">
        <v>64</v>
      </c>
      <c r="E77" s="266">
        <v>72</v>
      </c>
      <c r="F77" s="231"/>
      <c r="G77" s="76">
        <f t="shared" si="36"/>
        <v>0</v>
      </c>
      <c r="H77" s="237"/>
      <c r="I77" s="239"/>
      <c r="J77" s="226"/>
      <c r="K77" s="227"/>
      <c r="L77" s="227"/>
      <c r="M77" s="227"/>
      <c r="N77" s="227"/>
      <c r="O77" s="227"/>
      <c r="P77" s="227"/>
      <c r="Q77" s="227"/>
      <c r="R77" s="227"/>
      <c r="S77" s="227"/>
      <c r="T77" s="227"/>
      <c r="U77" s="225"/>
      <c r="V77" s="226"/>
      <c r="W77" s="227"/>
      <c r="X77" s="227"/>
      <c r="Y77" s="227"/>
      <c r="Z77" s="227"/>
      <c r="AA77" s="227"/>
      <c r="AB77" s="227"/>
      <c r="AC77" s="227"/>
      <c r="AD77" s="227"/>
      <c r="AE77" s="227"/>
      <c r="AF77" s="227"/>
      <c r="AG77" s="225"/>
      <c r="AH77" s="228"/>
      <c r="AI77" s="227"/>
      <c r="AJ77" s="227"/>
      <c r="AK77" s="227"/>
      <c r="AL77" s="227"/>
      <c r="AM77" s="227"/>
      <c r="AN77" s="227"/>
      <c r="AO77" s="227"/>
      <c r="AP77" s="227"/>
      <c r="AQ77" s="227"/>
      <c r="AR77" s="227"/>
      <c r="AS77" s="225"/>
      <c r="AT77" s="228"/>
      <c r="AU77" s="227"/>
      <c r="AV77" s="227"/>
      <c r="AW77" s="227"/>
      <c r="AX77" s="227"/>
      <c r="AY77" s="227"/>
      <c r="AZ77" s="227"/>
      <c r="BA77" s="227"/>
      <c r="BB77" s="227"/>
      <c r="BC77" s="227"/>
      <c r="BD77" s="227"/>
      <c r="BE77" s="225"/>
      <c r="BF77" s="228"/>
      <c r="BG77" s="227"/>
      <c r="BH77" s="227"/>
      <c r="BI77" s="227"/>
      <c r="BJ77" s="227"/>
      <c r="BK77" s="227"/>
      <c r="BL77" s="227"/>
      <c r="BM77" s="227"/>
      <c r="BN77" s="227"/>
      <c r="BO77" s="227"/>
      <c r="BP77" s="227"/>
      <c r="BQ77" s="225"/>
      <c r="BR77" s="228"/>
      <c r="BS77" s="227"/>
      <c r="BT77" s="227"/>
      <c r="BU77" s="227"/>
      <c r="BV77" s="227"/>
      <c r="BW77" s="227"/>
      <c r="BX77" s="227"/>
      <c r="BY77" s="227"/>
      <c r="BZ77" s="227"/>
      <c r="CA77" s="227"/>
      <c r="CB77" s="227"/>
      <c r="CC77" s="225"/>
      <c r="CD77" s="41" t="s">
        <v>54</v>
      </c>
    </row>
    <row r="78" spans="1:82" ht="16" customHeight="1">
      <c r="A78" s="41"/>
      <c r="B78" s="75" t="s">
        <v>157</v>
      </c>
      <c r="C78" s="131" t="s">
        <v>158</v>
      </c>
      <c r="D78" s="132" t="s">
        <v>64</v>
      </c>
      <c r="E78" s="266">
        <v>72</v>
      </c>
      <c r="F78" s="231"/>
      <c r="G78" s="76">
        <f t="shared" si="36"/>
        <v>0</v>
      </c>
      <c r="H78" s="77"/>
      <c r="I78" s="78"/>
      <c r="J78" s="226"/>
      <c r="K78" s="227"/>
      <c r="L78" s="227"/>
      <c r="M78" s="227"/>
      <c r="N78" s="227"/>
      <c r="O78" s="227"/>
      <c r="P78" s="227"/>
      <c r="Q78" s="227"/>
      <c r="R78" s="227"/>
      <c r="S78" s="227"/>
      <c r="T78" s="227"/>
      <c r="U78" s="225"/>
      <c r="V78" s="226"/>
      <c r="W78" s="227"/>
      <c r="X78" s="227"/>
      <c r="Y78" s="227"/>
      <c r="Z78" s="227"/>
      <c r="AA78" s="227"/>
      <c r="AB78" s="227"/>
      <c r="AC78" s="227"/>
      <c r="AD78" s="227"/>
      <c r="AE78" s="227"/>
      <c r="AF78" s="227"/>
      <c r="AG78" s="225"/>
      <c r="AH78" s="228"/>
      <c r="AI78" s="227"/>
      <c r="AJ78" s="227"/>
      <c r="AK78" s="227"/>
      <c r="AL78" s="227"/>
      <c r="AM78" s="227"/>
      <c r="AN78" s="227"/>
      <c r="AO78" s="227"/>
      <c r="AP78" s="227"/>
      <c r="AQ78" s="227"/>
      <c r="AR78" s="227"/>
      <c r="AS78" s="225"/>
      <c r="AT78" s="228"/>
      <c r="AU78" s="227"/>
      <c r="AV78" s="227"/>
      <c r="AW78" s="227"/>
      <c r="AX78" s="227"/>
      <c r="AY78" s="227"/>
      <c r="AZ78" s="227"/>
      <c r="BA78" s="227"/>
      <c r="BB78" s="227"/>
      <c r="BC78" s="227"/>
      <c r="BD78" s="227"/>
      <c r="BE78" s="225"/>
      <c r="BF78" s="228"/>
      <c r="BG78" s="227"/>
      <c r="BH78" s="227"/>
      <c r="BI78" s="227"/>
      <c r="BJ78" s="227"/>
      <c r="BK78" s="227"/>
      <c r="BL78" s="227"/>
      <c r="BM78" s="227"/>
      <c r="BN78" s="227"/>
      <c r="BO78" s="227"/>
      <c r="BP78" s="227"/>
      <c r="BQ78" s="225"/>
      <c r="BR78" s="228"/>
      <c r="BS78" s="227"/>
      <c r="BT78" s="227"/>
      <c r="BU78" s="227"/>
      <c r="BV78" s="227"/>
      <c r="BW78" s="227"/>
      <c r="BX78" s="227"/>
      <c r="BY78" s="227"/>
      <c r="BZ78" s="227"/>
      <c r="CA78" s="227"/>
      <c r="CB78" s="227"/>
      <c r="CC78" s="225"/>
      <c r="CD78" s="41" t="s">
        <v>54</v>
      </c>
    </row>
    <row r="79" spans="1:82" ht="16" customHeight="1">
      <c r="A79" s="41"/>
      <c r="B79" s="75" t="s">
        <v>159</v>
      </c>
      <c r="C79" s="131" t="s">
        <v>160</v>
      </c>
      <c r="D79" s="132" t="s">
        <v>64</v>
      </c>
      <c r="E79" s="266">
        <v>72</v>
      </c>
      <c r="F79" s="231"/>
      <c r="G79" s="76">
        <f t="shared" si="36"/>
        <v>0</v>
      </c>
      <c r="H79" s="77"/>
      <c r="I79" s="78"/>
      <c r="J79" s="226"/>
      <c r="K79" s="227"/>
      <c r="L79" s="227"/>
      <c r="M79" s="227"/>
      <c r="N79" s="227"/>
      <c r="O79" s="227"/>
      <c r="P79" s="227"/>
      <c r="Q79" s="227"/>
      <c r="R79" s="227"/>
      <c r="S79" s="227"/>
      <c r="T79" s="227"/>
      <c r="U79" s="225"/>
      <c r="V79" s="226"/>
      <c r="W79" s="227"/>
      <c r="X79" s="227"/>
      <c r="Y79" s="227"/>
      <c r="Z79" s="227"/>
      <c r="AA79" s="227"/>
      <c r="AB79" s="227"/>
      <c r="AC79" s="227"/>
      <c r="AD79" s="227"/>
      <c r="AE79" s="227"/>
      <c r="AF79" s="227"/>
      <c r="AG79" s="225"/>
      <c r="AH79" s="228"/>
      <c r="AI79" s="227"/>
      <c r="AJ79" s="227"/>
      <c r="AK79" s="227"/>
      <c r="AL79" s="227"/>
      <c r="AM79" s="227"/>
      <c r="AN79" s="227"/>
      <c r="AO79" s="227"/>
      <c r="AP79" s="227"/>
      <c r="AQ79" s="227"/>
      <c r="AR79" s="227"/>
      <c r="AS79" s="225"/>
      <c r="AT79" s="228"/>
      <c r="AU79" s="227"/>
      <c r="AV79" s="227"/>
      <c r="AW79" s="227"/>
      <c r="AX79" s="227"/>
      <c r="AY79" s="227"/>
      <c r="AZ79" s="227"/>
      <c r="BA79" s="227"/>
      <c r="BB79" s="227"/>
      <c r="BC79" s="227"/>
      <c r="BD79" s="227"/>
      <c r="BE79" s="225"/>
      <c r="BF79" s="228"/>
      <c r="BG79" s="227"/>
      <c r="BH79" s="227"/>
      <c r="BI79" s="227"/>
      <c r="BJ79" s="227"/>
      <c r="BK79" s="227"/>
      <c r="BL79" s="227"/>
      <c r="BM79" s="227"/>
      <c r="BN79" s="227"/>
      <c r="BO79" s="227"/>
      <c r="BP79" s="227"/>
      <c r="BQ79" s="225"/>
      <c r="BR79" s="228"/>
      <c r="BS79" s="227"/>
      <c r="BT79" s="227"/>
      <c r="BU79" s="227"/>
      <c r="BV79" s="227"/>
      <c r="BW79" s="227"/>
      <c r="BX79" s="227"/>
      <c r="BY79" s="227"/>
      <c r="BZ79" s="227"/>
      <c r="CA79" s="227"/>
      <c r="CB79" s="227"/>
      <c r="CC79" s="225"/>
      <c r="CD79" s="41" t="s">
        <v>54</v>
      </c>
    </row>
    <row r="80" spans="1:82" ht="16" customHeight="1">
      <c r="A80" s="41"/>
      <c r="B80" s="103" t="s">
        <v>161</v>
      </c>
      <c r="C80" s="286" t="s">
        <v>162</v>
      </c>
      <c r="D80" s="132"/>
      <c r="E80" s="266"/>
      <c r="F80" s="231"/>
      <c r="G80" s="76"/>
      <c r="H80" s="77"/>
      <c r="I80" s="78"/>
      <c r="J80" s="232"/>
      <c r="K80" s="234"/>
      <c r="L80" s="234"/>
      <c r="M80" s="234"/>
      <c r="N80" s="234"/>
      <c r="O80" s="234"/>
      <c r="P80" s="234"/>
      <c r="Q80" s="234"/>
      <c r="R80" s="234"/>
      <c r="S80" s="234"/>
      <c r="T80" s="234"/>
      <c r="U80" s="233"/>
      <c r="V80" s="232"/>
      <c r="W80" s="234"/>
      <c r="X80" s="234"/>
      <c r="Y80" s="234"/>
      <c r="Z80" s="234"/>
      <c r="AA80" s="234"/>
      <c r="AB80" s="234"/>
      <c r="AC80" s="234"/>
      <c r="AD80" s="234"/>
      <c r="AE80" s="234"/>
      <c r="AF80" s="234"/>
      <c r="AG80" s="233"/>
      <c r="AH80" s="235"/>
      <c r="AI80" s="234"/>
      <c r="AJ80" s="234"/>
      <c r="AK80" s="234"/>
      <c r="AL80" s="234"/>
      <c r="AM80" s="234"/>
      <c r="AN80" s="234"/>
      <c r="AO80" s="234"/>
      <c r="AP80" s="234"/>
      <c r="AQ80" s="234"/>
      <c r="AR80" s="234"/>
      <c r="AS80" s="233"/>
      <c r="AT80" s="235"/>
      <c r="AU80" s="234"/>
      <c r="AV80" s="234"/>
      <c r="AW80" s="234"/>
      <c r="AX80" s="234"/>
      <c r="AY80" s="234"/>
      <c r="AZ80" s="234"/>
      <c r="BA80" s="234"/>
      <c r="BB80" s="234"/>
      <c r="BC80" s="234"/>
      <c r="BD80" s="234"/>
      <c r="BE80" s="233"/>
      <c r="BF80" s="235"/>
      <c r="BG80" s="234"/>
      <c r="BH80" s="234"/>
      <c r="BI80" s="234"/>
      <c r="BJ80" s="234"/>
      <c r="BK80" s="234"/>
      <c r="BL80" s="234"/>
      <c r="BM80" s="234"/>
      <c r="BN80" s="234"/>
      <c r="BO80" s="234"/>
      <c r="BP80" s="234"/>
      <c r="BQ80" s="233"/>
      <c r="BR80" s="235"/>
      <c r="BS80" s="234"/>
      <c r="BT80" s="234"/>
      <c r="BU80" s="234"/>
      <c r="BV80" s="234"/>
      <c r="BW80" s="234"/>
      <c r="BX80" s="234"/>
      <c r="BY80" s="234"/>
      <c r="BZ80" s="234"/>
      <c r="CA80" s="234"/>
      <c r="CB80" s="234"/>
      <c r="CC80" s="233"/>
      <c r="CD80" s="41"/>
    </row>
    <row r="81" spans="1:82" ht="15">
      <c r="A81" s="41"/>
      <c r="B81" s="75" t="s">
        <v>163</v>
      </c>
      <c r="C81" s="131" t="s">
        <v>164</v>
      </c>
      <c r="D81" s="132" t="s">
        <v>64</v>
      </c>
      <c r="E81" s="266">
        <v>72</v>
      </c>
      <c r="F81" s="231"/>
      <c r="G81" s="76">
        <f t="shared" si="36"/>
        <v>0</v>
      </c>
      <c r="H81" s="77"/>
      <c r="I81" s="78"/>
      <c r="J81" s="226"/>
      <c r="K81" s="227"/>
      <c r="L81" s="227"/>
      <c r="M81" s="227"/>
      <c r="N81" s="227"/>
      <c r="O81" s="227"/>
      <c r="P81" s="227"/>
      <c r="Q81" s="227"/>
      <c r="R81" s="227"/>
      <c r="S81" s="227"/>
      <c r="T81" s="227"/>
      <c r="U81" s="225"/>
      <c r="V81" s="226"/>
      <c r="W81" s="227"/>
      <c r="X81" s="227"/>
      <c r="Y81" s="227"/>
      <c r="Z81" s="227"/>
      <c r="AA81" s="227"/>
      <c r="AB81" s="227"/>
      <c r="AC81" s="227"/>
      <c r="AD81" s="227"/>
      <c r="AE81" s="227"/>
      <c r="AF81" s="227"/>
      <c r="AG81" s="225"/>
      <c r="AH81" s="228"/>
      <c r="AI81" s="227"/>
      <c r="AJ81" s="227"/>
      <c r="AK81" s="227"/>
      <c r="AL81" s="227"/>
      <c r="AM81" s="227"/>
      <c r="AN81" s="227"/>
      <c r="AO81" s="227"/>
      <c r="AP81" s="227"/>
      <c r="AQ81" s="227"/>
      <c r="AR81" s="227"/>
      <c r="AS81" s="225"/>
      <c r="AT81" s="228"/>
      <c r="AU81" s="227"/>
      <c r="AV81" s="227"/>
      <c r="AW81" s="227"/>
      <c r="AX81" s="227"/>
      <c r="AY81" s="227"/>
      <c r="AZ81" s="227"/>
      <c r="BA81" s="227"/>
      <c r="BB81" s="227"/>
      <c r="BC81" s="227"/>
      <c r="BD81" s="227"/>
      <c r="BE81" s="225"/>
      <c r="BF81" s="228"/>
      <c r="BG81" s="227"/>
      <c r="BH81" s="227"/>
      <c r="BI81" s="227"/>
      <c r="BJ81" s="227"/>
      <c r="BK81" s="227"/>
      <c r="BL81" s="227"/>
      <c r="BM81" s="227"/>
      <c r="BN81" s="227"/>
      <c r="BO81" s="227"/>
      <c r="BP81" s="227"/>
      <c r="BQ81" s="225"/>
      <c r="BR81" s="228"/>
      <c r="BS81" s="227"/>
      <c r="BT81" s="227"/>
      <c r="BU81" s="227"/>
      <c r="BV81" s="227"/>
      <c r="BW81" s="227"/>
      <c r="BX81" s="227"/>
      <c r="BY81" s="227"/>
      <c r="BZ81" s="227"/>
      <c r="CA81" s="227"/>
      <c r="CB81" s="227"/>
      <c r="CC81" s="225"/>
      <c r="CD81" s="41" t="s">
        <v>54</v>
      </c>
    </row>
    <row r="82" spans="1:82" ht="15">
      <c r="A82" s="41"/>
      <c r="B82" s="75" t="s">
        <v>165</v>
      </c>
      <c r="C82" s="131" t="s">
        <v>166</v>
      </c>
      <c r="D82" s="132" t="s">
        <v>64</v>
      </c>
      <c r="E82" s="266">
        <v>72</v>
      </c>
      <c r="F82" s="231"/>
      <c r="G82" s="76">
        <f t="shared" si="36"/>
        <v>0</v>
      </c>
      <c r="H82" s="77"/>
      <c r="I82" s="78"/>
      <c r="J82" s="226"/>
      <c r="K82" s="227"/>
      <c r="L82" s="227"/>
      <c r="M82" s="227"/>
      <c r="N82" s="227"/>
      <c r="O82" s="227"/>
      <c r="P82" s="227"/>
      <c r="Q82" s="227"/>
      <c r="R82" s="227"/>
      <c r="S82" s="227"/>
      <c r="T82" s="227"/>
      <c r="U82" s="225"/>
      <c r="V82" s="226"/>
      <c r="W82" s="227"/>
      <c r="X82" s="227"/>
      <c r="Y82" s="227"/>
      <c r="Z82" s="227"/>
      <c r="AA82" s="227"/>
      <c r="AB82" s="227"/>
      <c r="AC82" s="227"/>
      <c r="AD82" s="227"/>
      <c r="AE82" s="227"/>
      <c r="AF82" s="227"/>
      <c r="AG82" s="225"/>
      <c r="AH82" s="228"/>
      <c r="AI82" s="227"/>
      <c r="AJ82" s="227"/>
      <c r="AK82" s="227"/>
      <c r="AL82" s="227"/>
      <c r="AM82" s="227"/>
      <c r="AN82" s="227"/>
      <c r="AO82" s="227"/>
      <c r="AP82" s="227"/>
      <c r="AQ82" s="227"/>
      <c r="AR82" s="227"/>
      <c r="AS82" s="225"/>
      <c r="AT82" s="228"/>
      <c r="AU82" s="227"/>
      <c r="AV82" s="227"/>
      <c r="AW82" s="227"/>
      <c r="AX82" s="227"/>
      <c r="AY82" s="227"/>
      <c r="AZ82" s="227"/>
      <c r="BA82" s="227"/>
      <c r="BB82" s="227"/>
      <c r="BC82" s="227"/>
      <c r="BD82" s="227"/>
      <c r="BE82" s="225"/>
      <c r="BF82" s="228"/>
      <c r="BG82" s="227"/>
      <c r="BH82" s="227"/>
      <c r="BI82" s="227"/>
      <c r="BJ82" s="227"/>
      <c r="BK82" s="227"/>
      <c r="BL82" s="227"/>
      <c r="BM82" s="227"/>
      <c r="BN82" s="227"/>
      <c r="BO82" s="227"/>
      <c r="BP82" s="227"/>
      <c r="BQ82" s="225"/>
      <c r="BR82" s="228"/>
      <c r="BS82" s="227"/>
      <c r="BT82" s="227"/>
      <c r="BU82" s="227"/>
      <c r="BV82" s="227"/>
      <c r="BW82" s="227"/>
      <c r="BX82" s="227"/>
      <c r="BY82" s="227"/>
      <c r="BZ82" s="227"/>
      <c r="CA82" s="227"/>
      <c r="CB82" s="227"/>
      <c r="CC82" s="225"/>
      <c r="CD82" s="41" t="s">
        <v>54</v>
      </c>
    </row>
    <row r="83" spans="1:82" ht="15">
      <c r="A83" s="41"/>
      <c r="B83" s="75" t="s">
        <v>167</v>
      </c>
      <c r="C83" s="131" t="s">
        <v>168</v>
      </c>
      <c r="D83" s="132" t="s">
        <v>64</v>
      </c>
      <c r="E83" s="266">
        <v>72</v>
      </c>
      <c r="F83" s="231"/>
      <c r="G83" s="76">
        <f t="shared" si="36"/>
        <v>0</v>
      </c>
      <c r="H83" s="77"/>
      <c r="I83" s="78"/>
      <c r="J83" s="226"/>
      <c r="K83" s="227"/>
      <c r="L83" s="227"/>
      <c r="M83" s="227"/>
      <c r="N83" s="227"/>
      <c r="O83" s="227"/>
      <c r="P83" s="227"/>
      <c r="Q83" s="227"/>
      <c r="R83" s="227"/>
      <c r="S83" s="227"/>
      <c r="T83" s="227"/>
      <c r="U83" s="225"/>
      <c r="V83" s="226"/>
      <c r="W83" s="227"/>
      <c r="X83" s="227"/>
      <c r="Y83" s="227"/>
      <c r="Z83" s="227"/>
      <c r="AA83" s="227"/>
      <c r="AB83" s="227"/>
      <c r="AC83" s="227"/>
      <c r="AD83" s="227"/>
      <c r="AE83" s="227"/>
      <c r="AF83" s="227"/>
      <c r="AG83" s="225"/>
      <c r="AH83" s="228"/>
      <c r="AI83" s="227"/>
      <c r="AJ83" s="227"/>
      <c r="AK83" s="227"/>
      <c r="AL83" s="227"/>
      <c r="AM83" s="227"/>
      <c r="AN83" s="227"/>
      <c r="AO83" s="227"/>
      <c r="AP83" s="227"/>
      <c r="AQ83" s="227"/>
      <c r="AR83" s="227"/>
      <c r="AS83" s="225"/>
      <c r="AT83" s="228"/>
      <c r="AU83" s="227"/>
      <c r="AV83" s="227"/>
      <c r="AW83" s="227"/>
      <c r="AX83" s="227"/>
      <c r="AY83" s="227"/>
      <c r="AZ83" s="227"/>
      <c r="BA83" s="227"/>
      <c r="BB83" s="227"/>
      <c r="BC83" s="227"/>
      <c r="BD83" s="227"/>
      <c r="BE83" s="225"/>
      <c r="BF83" s="228"/>
      <c r="BG83" s="227"/>
      <c r="BH83" s="227"/>
      <c r="BI83" s="227"/>
      <c r="BJ83" s="227"/>
      <c r="BK83" s="227"/>
      <c r="BL83" s="227"/>
      <c r="BM83" s="227"/>
      <c r="BN83" s="227"/>
      <c r="BO83" s="227"/>
      <c r="BP83" s="227"/>
      <c r="BQ83" s="225"/>
      <c r="BR83" s="228"/>
      <c r="BS83" s="227"/>
      <c r="BT83" s="227"/>
      <c r="BU83" s="227"/>
      <c r="BV83" s="227"/>
      <c r="BW83" s="227"/>
      <c r="BX83" s="227"/>
      <c r="BY83" s="227"/>
      <c r="BZ83" s="227"/>
      <c r="CA83" s="227"/>
      <c r="CB83" s="227"/>
      <c r="CC83" s="225"/>
      <c r="CD83" s="41" t="s">
        <v>54</v>
      </c>
    </row>
    <row r="84" spans="1:82" ht="15">
      <c r="A84" s="179"/>
      <c r="B84" s="180" t="s">
        <v>169</v>
      </c>
      <c r="C84" s="181" t="s">
        <v>170</v>
      </c>
      <c r="D84" s="182" t="s">
        <v>64</v>
      </c>
      <c r="E84" s="334">
        <v>0</v>
      </c>
      <c r="F84" s="236"/>
      <c r="G84" s="178">
        <f>+E84*F84</f>
        <v>0</v>
      </c>
      <c r="H84" s="232"/>
      <c r="I84" s="233"/>
      <c r="J84" s="232"/>
      <c r="K84" s="234"/>
      <c r="L84" s="234"/>
      <c r="M84" s="234"/>
      <c r="N84" s="234"/>
      <c r="O84" s="234"/>
      <c r="P84" s="234"/>
      <c r="Q84" s="234"/>
      <c r="R84" s="234"/>
      <c r="S84" s="234"/>
      <c r="T84" s="234"/>
      <c r="U84" s="233"/>
      <c r="V84" s="232"/>
      <c r="W84" s="234"/>
      <c r="X84" s="234"/>
      <c r="Y84" s="234"/>
      <c r="Z84" s="234"/>
      <c r="AA84" s="234"/>
      <c r="AB84" s="234"/>
      <c r="AC84" s="234"/>
      <c r="AD84" s="234"/>
      <c r="AE84" s="234"/>
      <c r="AF84" s="234"/>
      <c r="AG84" s="233"/>
      <c r="AH84" s="235"/>
      <c r="AI84" s="234"/>
      <c r="AJ84" s="234"/>
      <c r="AK84" s="234"/>
      <c r="AL84" s="234"/>
      <c r="AM84" s="234"/>
      <c r="AN84" s="234"/>
      <c r="AO84" s="234"/>
      <c r="AP84" s="234"/>
      <c r="AQ84" s="234"/>
      <c r="AR84" s="234"/>
      <c r="AS84" s="233"/>
      <c r="AT84" s="235"/>
      <c r="AU84" s="234"/>
      <c r="AV84" s="234"/>
      <c r="AW84" s="234"/>
      <c r="AX84" s="234"/>
      <c r="AY84" s="234"/>
      <c r="AZ84" s="234"/>
      <c r="BA84" s="234"/>
      <c r="BB84" s="234"/>
      <c r="BC84" s="234"/>
      <c r="BD84" s="234"/>
      <c r="BE84" s="233"/>
      <c r="BF84" s="235"/>
      <c r="BG84" s="234"/>
      <c r="BH84" s="234"/>
      <c r="BI84" s="234"/>
      <c r="BJ84" s="234"/>
      <c r="BK84" s="234"/>
      <c r="BL84" s="234"/>
      <c r="BM84" s="234"/>
      <c r="BN84" s="234"/>
      <c r="BO84" s="234"/>
      <c r="BP84" s="234"/>
      <c r="BQ84" s="233"/>
      <c r="BR84" s="235"/>
      <c r="BS84" s="234"/>
      <c r="BT84" s="234"/>
      <c r="BU84" s="234"/>
      <c r="BV84" s="234"/>
      <c r="BW84" s="234"/>
      <c r="BX84" s="234"/>
      <c r="BY84" s="234"/>
      <c r="BZ84" s="234"/>
      <c r="CA84" s="234"/>
      <c r="CB84" s="234"/>
      <c r="CC84" s="233"/>
      <c r="CD84" s="41" t="s">
        <v>54</v>
      </c>
    </row>
    <row r="85" spans="1:82" ht="15">
      <c r="A85" s="41"/>
      <c r="B85" s="75" t="s">
        <v>171</v>
      </c>
      <c r="C85" s="131" t="s">
        <v>172</v>
      </c>
      <c r="D85" s="132" t="s">
        <v>64</v>
      </c>
      <c r="E85" s="266">
        <v>72</v>
      </c>
      <c r="F85" s="231"/>
      <c r="G85" s="76">
        <f t="shared" si="36"/>
        <v>0</v>
      </c>
      <c r="H85" s="77"/>
      <c r="I85" s="78"/>
      <c r="J85" s="226"/>
      <c r="K85" s="227"/>
      <c r="L85" s="227"/>
      <c r="M85" s="227"/>
      <c r="N85" s="227"/>
      <c r="O85" s="227"/>
      <c r="P85" s="227"/>
      <c r="Q85" s="227"/>
      <c r="R85" s="227"/>
      <c r="S85" s="227"/>
      <c r="T85" s="227"/>
      <c r="U85" s="225"/>
      <c r="V85" s="226"/>
      <c r="W85" s="227"/>
      <c r="X85" s="227"/>
      <c r="Y85" s="227"/>
      <c r="Z85" s="227"/>
      <c r="AA85" s="227"/>
      <c r="AB85" s="227"/>
      <c r="AC85" s="227"/>
      <c r="AD85" s="227"/>
      <c r="AE85" s="227"/>
      <c r="AF85" s="227"/>
      <c r="AG85" s="225"/>
      <c r="AH85" s="228"/>
      <c r="AI85" s="227"/>
      <c r="AJ85" s="227"/>
      <c r="AK85" s="227"/>
      <c r="AL85" s="227"/>
      <c r="AM85" s="227"/>
      <c r="AN85" s="227"/>
      <c r="AO85" s="227"/>
      <c r="AP85" s="227"/>
      <c r="AQ85" s="227"/>
      <c r="AR85" s="227"/>
      <c r="AS85" s="225"/>
      <c r="AT85" s="228"/>
      <c r="AU85" s="227"/>
      <c r="AV85" s="227"/>
      <c r="AW85" s="227"/>
      <c r="AX85" s="227"/>
      <c r="AY85" s="227"/>
      <c r="AZ85" s="227"/>
      <c r="BA85" s="227"/>
      <c r="BB85" s="227"/>
      <c r="BC85" s="227"/>
      <c r="BD85" s="227"/>
      <c r="BE85" s="225"/>
      <c r="BF85" s="228"/>
      <c r="BG85" s="227"/>
      <c r="BH85" s="227"/>
      <c r="BI85" s="227"/>
      <c r="BJ85" s="227"/>
      <c r="BK85" s="227"/>
      <c r="BL85" s="227"/>
      <c r="BM85" s="227"/>
      <c r="BN85" s="227"/>
      <c r="BO85" s="227"/>
      <c r="BP85" s="227"/>
      <c r="BQ85" s="225"/>
      <c r="BR85" s="228"/>
      <c r="BS85" s="227"/>
      <c r="BT85" s="227"/>
      <c r="BU85" s="227"/>
      <c r="BV85" s="227"/>
      <c r="BW85" s="227"/>
      <c r="BX85" s="227"/>
      <c r="BY85" s="227"/>
      <c r="BZ85" s="227"/>
      <c r="CA85" s="227"/>
      <c r="CB85" s="227"/>
      <c r="CC85" s="225"/>
      <c r="CD85" s="41" t="s">
        <v>54</v>
      </c>
    </row>
    <row r="86" spans="1:82" ht="15">
      <c r="A86" s="179"/>
      <c r="B86" s="180" t="s">
        <v>173</v>
      </c>
      <c r="C86" s="181" t="s">
        <v>174</v>
      </c>
      <c r="D86" s="182" t="s">
        <v>64</v>
      </c>
      <c r="E86" s="334">
        <v>0</v>
      </c>
      <c r="F86" s="236"/>
      <c r="G86" s="178">
        <f>+E86*F86</f>
        <v>0</v>
      </c>
      <c r="H86" s="232"/>
      <c r="I86" s="233"/>
      <c r="J86" s="232"/>
      <c r="K86" s="234"/>
      <c r="L86" s="234"/>
      <c r="M86" s="234"/>
      <c r="N86" s="234"/>
      <c r="O86" s="234"/>
      <c r="P86" s="234"/>
      <c r="Q86" s="234"/>
      <c r="R86" s="234"/>
      <c r="S86" s="234"/>
      <c r="T86" s="234"/>
      <c r="U86" s="233"/>
      <c r="V86" s="232"/>
      <c r="W86" s="234"/>
      <c r="X86" s="234"/>
      <c r="Y86" s="234"/>
      <c r="Z86" s="234"/>
      <c r="AA86" s="234"/>
      <c r="AB86" s="234"/>
      <c r="AC86" s="234"/>
      <c r="AD86" s="234"/>
      <c r="AE86" s="234"/>
      <c r="AF86" s="234"/>
      <c r="AG86" s="233"/>
      <c r="AH86" s="235"/>
      <c r="AI86" s="234"/>
      <c r="AJ86" s="234"/>
      <c r="AK86" s="234"/>
      <c r="AL86" s="234"/>
      <c r="AM86" s="234"/>
      <c r="AN86" s="234"/>
      <c r="AO86" s="234"/>
      <c r="AP86" s="234"/>
      <c r="AQ86" s="234"/>
      <c r="AR86" s="234"/>
      <c r="AS86" s="233"/>
      <c r="AT86" s="235"/>
      <c r="AU86" s="234"/>
      <c r="AV86" s="234"/>
      <c r="AW86" s="234"/>
      <c r="AX86" s="234"/>
      <c r="AY86" s="234"/>
      <c r="AZ86" s="234"/>
      <c r="BA86" s="234"/>
      <c r="BB86" s="234"/>
      <c r="BC86" s="234"/>
      <c r="BD86" s="234"/>
      <c r="BE86" s="233"/>
      <c r="BF86" s="235"/>
      <c r="BG86" s="234"/>
      <c r="BH86" s="234"/>
      <c r="BI86" s="234"/>
      <c r="BJ86" s="234"/>
      <c r="BK86" s="234"/>
      <c r="BL86" s="234"/>
      <c r="BM86" s="234"/>
      <c r="BN86" s="234"/>
      <c r="BO86" s="234"/>
      <c r="BP86" s="234"/>
      <c r="BQ86" s="233"/>
      <c r="BR86" s="235"/>
      <c r="BS86" s="234"/>
      <c r="BT86" s="234"/>
      <c r="BU86" s="234"/>
      <c r="BV86" s="234"/>
      <c r="BW86" s="234"/>
      <c r="BX86" s="234"/>
      <c r="BY86" s="234"/>
      <c r="BZ86" s="234"/>
      <c r="CA86" s="234"/>
      <c r="CB86" s="234"/>
      <c r="CC86" s="233"/>
      <c r="CD86" s="41" t="s">
        <v>54</v>
      </c>
    </row>
    <row r="87" spans="1:82" ht="15">
      <c r="A87" s="179"/>
      <c r="B87" s="180" t="s">
        <v>175</v>
      </c>
      <c r="C87" s="181" t="s">
        <v>176</v>
      </c>
      <c r="D87" s="182" t="s">
        <v>64</v>
      </c>
      <c r="E87" s="334">
        <v>0</v>
      </c>
      <c r="F87" s="236"/>
      <c r="G87" s="178">
        <f>+E87*F87</f>
        <v>0</v>
      </c>
      <c r="H87" s="232"/>
      <c r="I87" s="233"/>
      <c r="J87" s="232"/>
      <c r="K87" s="234"/>
      <c r="L87" s="234"/>
      <c r="M87" s="234"/>
      <c r="N87" s="234"/>
      <c r="O87" s="234"/>
      <c r="P87" s="234"/>
      <c r="Q87" s="234"/>
      <c r="R87" s="234"/>
      <c r="S87" s="234"/>
      <c r="T87" s="234"/>
      <c r="U87" s="233"/>
      <c r="V87" s="232"/>
      <c r="W87" s="234"/>
      <c r="X87" s="234"/>
      <c r="Y87" s="234"/>
      <c r="Z87" s="234"/>
      <c r="AA87" s="234"/>
      <c r="AB87" s="234"/>
      <c r="AC87" s="234"/>
      <c r="AD87" s="234"/>
      <c r="AE87" s="234"/>
      <c r="AF87" s="234"/>
      <c r="AG87" s="233"/>
      <c r="AH87" s="235"/>
      <c r="AI87" s="234"/>
      <c r="AJ87" s="234"/>
      <c r="AK87" s="234"/>
      <c r="AL87" s="234"/>
      <c r="AM87" s="234"/>
      <c r="AN87" s="234"/>
      <c r="AO87" s="234"/>
      <c r="AP87" s="234"/>
      <c r="AQ87" s="234"/>
      <c r="AR87" s="234"/>
      <c r="AS87" s="233"/>
      <c r="AT87" s="235"/>
      <c r="AU87" s="234"/>
      <c r="AV87" s="234"/>
      <c r="AW87" s="234"/>
      <c r="AX87" s="234"/>
      <c r="AY87" s="234"/>
      <c r="AZ87" s="234"/>
      <c r="BA87" s="234"/>
      <c r="BB87" s="234"/>
      <c r="BC87" s="234"/>
      <c r="BD87" s="234"/>
      <c r="BE87" s="233"/>
      <c r="BF87" s="235"/>
      <c r="BG87" s="234"/>
      <c r="BH87" s="234"/>
      <c r="BI87" s="234"/>
      <c r="BJ87" s="234"/>
      <c r="BK87" s="234"/>
      <c r="BL87" s="234"/>
      <c r="BM87" s="234"/>
      <c r="BN87" s="234"/>
      <c r="BO87" s="234"/>
      <c r="BP87" s="234"/>
      <c r="BQ87" s="233"/>
      <c r="BR87" s="235"/>
      <c r="BS87" s="234"/>
      <c r="BT87" s="234"/>
      <c r="BU87" s="234"/>
      <c r="BV87" s="234"/>
      <c r="BW87" s="234"/>
      <c r="BX87" s="234"/>
      <c r="BY87" s="234"/>
      <c r="BZ87" s="234"/>
      <c r="CA87" s="234"/>
      <c r="CB87" s="234"/>
      <c r="CC87" s="233"/>
      <c r="CD87" s="41" t="s">
        <v>54</v>
      </c>
    </row>
    <row r="88" spans="1:82" ht="15">
      <c r="A88" s="179"/>
      <c r="B88" s="180" t="s">
        <v>177</v>
      </c>
      <c r="C88" s="181" t="s">
        <v>178</v>
      </c>
      <c r="D88" s="182" t="s">
        <v>64</v>
      </c>
      <c r="E88" s="334">
        <v>0</v>
      </c>
      <c r="F88" s="236"/>
      <c r="G88" s="178">
        <f>+E88*F88</f>
        <v>0</v>
      </c>
      <c r="H88" s="232"/>
      <c r="I88" s="233"/>
      <c r="J88" s="232"/>
      <c r="K88" s="234"/>
      <c r="L88" s="234"/>
      <c r="M88" s="234"/>
      <c r="N88" s="234"/>
      <c r="O88" s="234"/>
      <c r="P88" s="234"/>
      <c r="Q88" s="234"/>
      <c r="R88" s="234"/>
      <c r="S88" s="234"/>
      <c r="T88" s="234"/>
      <c r="U88" s="233"/>
      <c r="V88" s="232"/>
      <c r="W88" s="234"/>
      <c r="X88" s="234"/>
      <c r="Y88" s="234"/>
      <c r="Z88" s="234"/>
      <c r="AA88" s="234"/>
      <c r="AB88" s="234"/>
      <c r="AC88" s="234"/>
      <c r="AD88" s="234"/>
      <c r="AE88" s="234"/>
      <c r="AF88" s="234"/>
      <c r="AG88" s="233"/>
      <c r="AH88" s="235"/>
      <c r="AI88" s="234"/>
      <c r="AJ88" s="234"/>
      <c r="AK88" s="234"/>
      <c r="AL88" s="234"/>
      <c r="AM88" s="234"/>
      <c r="AN88" s="234"/>
      <c r="AO88" s="234"/>
      <c r="AP88" s="234"/>
      <c r="AQ88" s="234"/>
      <c r="AR88" s="234"/>
      <c r="AS88" s="233"/>
      <c r="AT88" s="235"/>
      <c r="AU88" s="234"/>
      <c r="AV88" s="234"/>
      <c r="AW88" s="234"/>
      <c r="AX88" s="234"/>
      <c r="AY88" s="234"/>
      <c r="AZ88" s="234"/>
      <c r="BA88" s="234"/>
      <c r="BB88" s="234"/>
      <c r="BC88" s="234"/>
      <c r="BD88" s="234"/>
      <c r="BE88" s="233"/>
      <c r="BF88" s="235"/>
      <c r="BG88" s="234"/>
      <c r="BH88" s="234"/>
      <c r="BI88" s="234"/>
      <c r="BJ88" s="234"/>
      <c r="BK88" s="234"/>
      <c r="BL88" s="234"/>
      <c r="BM88" s="234"/>
      <c r="BN88" s="234"/>
      <c r="BO88" s="234"/>
      <c r="BP88" s="234"/>
      <c r="BQ88" s="233"/>
      <c r="BR88" s="235"/>
      <c r="BS88" s="234"/>
      <c r="BT88" s="234"/>
      <c r="BU88" s="234"/>
      <c r="BV88" s="234"/>
      <c r="BW88" s="234"/>
      <c r="BX88" s="234"/>
      <c r="BY88" s="234"/>
      <c r="BZ88" s="234"/>
      <c r="CA88" s="234"/>
      <c r="CB88" s="234"/>
      <c r="CC88" s="233"/>
      <c r="CD88" s="41" t="s">
        <v>54</v>
      </c>
    </row>
    <row r="89" spans="1:82" ht="15">
      <c r="A89" s="179"/>
      <c r="B89" s="180" t="s">
        <v>179</v>
      </c>
      <c r="C89" s="181" t="s">
        <v>180</v>
      </c>
      <c r="D89" s="182" t="s">
        <v>64</v>
      </c>
      <c r="E89" s="334">
        <v>0</v>
      </c>
      <c r="F89" s="236"/>
      <c r="G89" s="178">
        <f>+E89*F89</f>
        <v>0</v>
      </c>
      <c r="H89" s="232"/>
      <c r="I89" s="233"/>
      <c r="J89" s="232"/>
      <c r="K89" s="234"/>
      <c r="L89" s="234"/>
      <c r="M89" s="234"/>
      <c r="N89" s="234"/>
      <c r="O89" s="234"/>
      <c r="P89" s="234"/>
      <c r="Q89" s="234"/>
      <c r="R89" s="234"/>
      <c r="S89" s="234"/>
      <c r="T89" s="234"/>
      <c r="U89" s="233"/>
      <c r="V89" s="232"/>
      <c r="W89" s="234"/>
      <c r="X89" s="234"/>
      <c r="Y89" s="234"/>
      <c r="Z89" s="234"/>
      <c r="AA89" s="234"/>
      <c r="AB89" s="234"/>
      <c r="AC89" s="234"/>
      <c r="AD89" s="234"/>
      <c r="AE89" s="234"/>
      <c r="AF89" s="234"/>
      <c r="AG89" s="233"/>
      <c r="AH89" s="235"/>
      <c r="AI89" s="234"/>
      <c r="AJ89" s="234"/>
      <c r="AK89" s="234"/>
      <c r="AL89" s="234"/>
      <c r="AM89" s="234"/>
      <c r="AN89" s="234"/>
      <c r="AO89" s="234"/>
      <c r="AP89" s="234"/>
      <c r="AQ89" s="234"/>
      <c r="AR89" s="234"/>
      <c r="AS89" s="233"/>
      <c r="AT89" s="235"/>
      <c r="AU89" s="234"/>
      <c r="AV89" s="234"/>
      <c r="AW89" s="234"/>
      <c r="AX89" s="234"/>
      <c r="AY89" s="234"/>
      <c r="AZ89" s="234"/>
      <c r="BA89" s="234"/>
      <c r="BB89" s="234"/>
      <c r="BC89" s="234"/>
      <c r="BD89" s="234"/>
      <c r="BE89" s="233"/>
      <c r="BF89" s="235"/>
      <c r="BG89" s="234"/>
      <c r="BH89" s="234"/>
      <c r="BI89" s="234"/>
      <c r="BJ89" s="234"/>
      <c r="BK89" s="234"/>
      <c r="BL89" s="234"/>
      <c r="BM89" s="234"/>
      <c r="BN89" s="234"/>
      <c r="BO89" s="234"/>
      <c r="BP89" s="234"/>
      <c r="BQ89" s="233"/>
      <c r="BR89" s="235"/>
      <c r="BS89" s="234"/>
      <c r="BT89" s="234"/>
      <c r="BU89" s="234"/>
      <c r="BV89" s="234"/>
      <c r="BW89" s="234"/>
      <c r="BX89" s="234"/>
      <c r="BY89" s="234"/>
      <c r="BZ89" s="234"/>
      <c r="CA89" s="234"/>
      <c r="CB89" s="234"/>
      <c r="CC89" s="233"/>
      <c r="CD89" s="41" t="s">
        <v>54</v>
      </c>
    </row>
    <row r="90" spans="1:82" ht="15">
      <c r="A90" s="41"/>
      <c r="B90" s="75" t="s">
        <v>181</v>
      </c>
      <c r="C90" s="131" t="s">
        <v>182</v>
      </c>
      <c r="D90" s="132" t="s">
        <v>64</v>
      </c>
      <c r="E90" s="266">
        <v>72</v>
      </c>
      <c r="F90" s="231"/>
      <c r="G90" s="76">
        <f t="shared" ref="G90" si="41">+SUM(H90:CC90)</f>
        <v>0</v>
      </c>
      <c r="H90" s="237"/>
      <c r="I90" s="239"/>
      <c r="J90" s="226"/>
      <c r="K90" s="227"/>
      <c r="L90" s="227"/>
      <c r="M90" s="227"/>
      <c r="N90" s="227"/>
      <c r="O90" s="227"/>
      <c r="P90" s="227"/>
      <c r="Q90" s="227"/>
      <c r="R90" s="227"/>
      <c r="S90" s="227"/>
      <c r="T90" s="227"/>
      <c r="U90" s="225"/>
      <c r="V90" s="226"/>
      <c r="W90" s="227"/>
      <c r="X90" s="227"/>
      <c r="Y90" s="227"/>
      <c r="Z90" s="227"/>
      <c r="AA90" s="227"/>
      <c r="AB90" s="227"/>
      <c r="AC90" s="227"/>
      <c r="AD90" s="227"/>
      <c r="AE90" s="227"/>
      <c r="AF90" s="227"/>
      <c r="AG90" s="225"/>
      <c r="AH90" s="228"/>
      <c r="AI90" s="227"/>
      <c r="AJ90" s="227"/>
      <c r="AK90" s="227"/>
      <c r="AL90" s="227"/>
      <c r="AM90" s="227"/>
      <c r="AN90" s="227"/>
      <c r="AO90" s="227"/>
      <c r="AP90" s="227"/>
      <c r="AQ90" s="227"/>
      <c r="AR90" s="227"/>
      <c r="AS90" s="225"/>
      <c r="AT90" s="228"/>
      <c r="AU90" s="227"/>
      <c r="AV90" s="227"/>
      <c r="AW90" s="227"/>
      <c r="AX90" s="227"/>
      <c r="AY90" s="227"/>
      <c r="AZ90" s="227"/>
      <c r="BA90" s="227"/>
      <c r="BB90" s="227"/>
      <c r="BC90" s="227"/>
      <c r="BD90" s="227"/>
      <c r="BE90" s="225"/>
      <c r="BF90" s="228"/>
      <c r="BG90" s="227"/>
      <c r="BH90" s="227"/>
      <c r="BI90" s="227"/>
      <c r="BJ90" s="227"/>
      <c r="BK90" s="227"/>
      <c r="BL90" s="227"/>
      <c r="BM90" s="227"/>
      <c r="BN90" s="227"/>
      <c r="BO90" s="227"/>
      <c r="BP90" s="227"/>
      <c r="BQ90" s="225"/>
      <c r="BR90" s="228"/>
      <c r="BS90" s="227"/>
      <c r="BT90" s="227"/>
      <c r="BU90" s="227"/>
      <c r="BV90" s="227"/>
      <c r="BW90" s="227"/>
      <c r="BX90" s="227"/>
      <c r="BY90" s="227"/>
      <c r="BZ90" s="227"/>
      <c r="CA90" s="227"/>
      <c r="CB90" s="227"/>
      <c r="CC90" s="225"/>
      <c r="CD90" s="41" t="s">
        <v>54</v>
      </c>
    </row>
    <row r="91" spans="1:82" ht="15">
      <c r="A91" s="41"/>
      <c r="B91" s="75" t="s">
        <v>183</v>
      </c>
      <c r="C91" s="131" t="s">
        <v>184</v>
      </c>
      <c r="D91" s="132" t="s">
        <v>64</v>
      </c>
      <c r="E91" s="266">
        <v>72</v>
      </c>
      <c r="F91" s="231"/>
      <c r="G91" s="76">
        <f t="shared" si="36"/>
        <v>0</v>
      </c>
      <c r="H91" s="237"/>
      <c r="I91" s="239"/>
      <c r="J91" s="226"/>
      <c r="K91" s="227"/>
      <c r="L91" s="227"/>
      <c r="M91" s="227"/>
      <c r="N91" s="227"/>
      <c r="O91" s="227"/>
      <c r="P91" s="227"/>
      <c r="Q91" s="227"/>
      <c r="R91" s="227"/>
      <c r="S91" s="227"/>
      <c r="T91" s="227"/>
      <c r="U91" s="225"/>
      <c r="V91" s="226"/>
      <c r="W91" s="227"/>
      <c r="X91" s="227"/>
      <c r="Y91" s="227"/>
      <c r="Z91" s="227"/>
      <c r="AA91" s="227"/>
      <c r="AB91" s="227"/>
      <c r="AC91" s="227"/>
      <c r="AD91" s="227"/>
      <c r="AE91" s="227"/>
      <c r="AF91" s="227"/>
      <c r="AG91" s="225"/>
      <c r="AH91" s="228"/>
      <c r="AI91" s="227"/>
      <c r="AJ91" s="227"/>
      <c r="AK91" s="227"/>
      <c r="AL91" s="227"/>
      <c r="AM91" s="227"/>
      <c r="AN91" s="227"/>
      <c r="AO91" s="227"/>
      <c r="AP91" s="227"/>
      <c r="AQ91" s="227"/>
      <c r="AR91" s="227"/>
      <c r="AS91" s="225"/>
      <c r="AT91" s="228"/>
      <c r="AU91" s="227"/>
      <c r="AV91" s="227"/>
      <c r="AW91" s="227"/>
      <c r="AX91" s="227"/>
      <c r="AY91" s="227"/>
      <c r="AZ91" s="227"/>
      <c r="BA91" s="227"/>
      <c r="BB91" s="227"/>
      <c r="BC91" s="227"/>
      <c r="BD91" s="227"/>
      <c r="BE91" s="225"/>
      <c r="BF91" s="228"/>
      <c r="BG91" s="227"/>
      <c r="BH91" s="227"/>
      <c r="BI91" s="227"/>
      <c r="BJ91" s="227"/>
      <c r="BK91" s="227"/>
      <c r="BL91" s="227"/>
      <c r="BM91" s="227"/>
      <c r="BN91" s="227"/>
      <c r="BO91" s="227"/>
      <c r="BP91" s="227"/>
      <c r="BQ91" s="225"/>
      <c r="BR91" s="228"/>
      <c r="BS91" s="227"/>
      <c r="BT91" s="227"/>
      <c r="BU91" s="227"/>
      <c r="BV91" s="227"/>
      <c r="BW91" s="227"/>
      <c r="BX91" s="227"/>
      <c r="BY91" s="227"/>
      <c r="BZ91" s="227"/>
      <c r="CA91" s="227"/>
      <c r="CB91" s="227"/>
      <c r="CC91" s="225"/>
      <c r="CD91" s="41" t="s">
        <v>54</v>
      </c>
    </row>
    <row r="92" spans="1:82" ht="15">
      <c r="A92" s="41"/>
      <c r="B92" s="123" t="s">
        <v>185</v>
      </c>
      <c r="C92" s="124" t="s">
        <v>186</v>
      </c>
      <c r="D92" s="125"/>
      <c r="E92" s="328"/>
      <c r="F92" s="260"/>
      <c r="G92" s="126">
        <f>SUM(G93:G101)</f>
        <v>0</v>
      </c>
      <c r="H92" s="127">
        <f>SUM(H93:H101)</f>
        <v>0</v>
      </c>
      <c r="I92" s="128">
        <f t="shared" ref="I92:BT92" si="42">SUM(I93:I101)</f>
        <v>0</v>
      </c>
      <c r="J92" s="127">
        <f t="shared" si="42"/>
        <v>0</v>
      </c>
      <c r="K92" s="129">
        <f t="shared" si="42"/>
        <v>0</v>
      </c>
      <c r="L92" s="129">
        <f t="shared" si="42"/>
        <v>0</v>
      </c>
      <c r="M92" s="129">
        <f t="shared" si="42"/>
        <v>0</v>
      </c>
      <c r="N92" s="129">
        <f t="shared" si="42"/>
        <v>0</v>
      </c>
      <c r="O92" s="129">
        <f t="shared" si="42"/>
        <v>0</v>
      </c>
      <c r="P92" s="129">
        <f t="shared" si="42"/>
        <v>0</v>
      </c>
      <c r="Q92" s="129">
        <f t="shared" si="42"/>
        <v>0</v>
      </c>
      <c r="R92" s="129">
        <f>SUM(R93:R101)</f>
        <v>0</v>
      </c>
      <c r="S92" s="129">
        <f t="shared" si="42"/>
        <v>0</v>
      </c>
      <c r="T92" s="129">
        <f t="shared" si="42"/>
        <v>0</v>
      </c>
      <c r="U92" s="128">
        <f t="shared" si="42"/>
        <v>0</v>
      </c>
      <c r="V92" s="127">
        <f t="shared" si="42"/>
        <v>0</v>
      </c>
      <c r="W92" s="129">
        <f t="shared" si="42"/>
        <v>0</v>
      </c>
      <c r="X92" s="129">
        <f t="shared" si="42"/>
        <v>0</v>
      </c>
      <c r="Y92" s="129">
        <f t="shared" si="42"/>
        <v>0</v>
      </c>
      <c r="Z92" s="129">
        <f t="shared" si="42"/>
        <v>0</v>
      </c>
      <c r="AA92" s="129">
        <f t="shared" si="42"/>
        <v>0</v>
      </c>
      <c r="AB92" s="129">
        <f t="shared" si="42"/>
        <v>0</v>
      </c>
      <c r="AC92" s="129">
        <f t="shared" si="42"/>
        <v>0</v>
      </c>
      <c r="AD92" s="129">
        <f t="shared" si="42"/>
        <v>0</v>
      </c>
      <c r="AE92" s="129">
        <f t="shared" si="42"/>
        <v>0</v>
      </c>
      <c r="AF92" s="129">
        <f t="shared" si="42"/>
        <v>0</v>
      </c>
      <c r="AG92" s="128">
        <f t="shared" si="42"/>
        <v>0</v>
      </c>
      <c r="AH92" s="130">
        <f t="shared" si="42"/>
        <v>0</v>
      </c>
      <c r="AI92" s="129">
        <f t="shared" si="42"/>
        <v>0</v>
      </c>
      <c r="AJ92" s="129">
        <f t="shared" si="42"/>
        <v>0</v>
      </c>
      <c r="AK92" s="129">
        <f t="shared" si="42"/>
        <v>0</v>
      </c>
      <c r="AL92" s="129">
        <f t="shared" si="42"/>
        <v>0</v>
      </c>
      <c r="AM92" s="129">
        <f t="shared" si="42"/>
        <v>0</v>
      </c>
      <c r="AN92" s="129">
        <f t="shared" si="42"/>
        <v>0</v>
      </c>
      <c r="AO92" s="129">
        <f t="shared" si="42"/>
        <v>0</v>
      </c>
      <c r="AP92" s="129">
        <f t="shared" si="42"/>
        <v>0</v>
      </c>
      <c r="AQ92" s="129">
        <f t="shared" si="42"/>
        <v>0</v>
      </c>
      <c r="AR92" s="129">
        <f t="shared" si="42"/>
        <v>0</v>
      </c>
      <c r="AS92" s="128">
        <f t="shared" si="42"/>
        <v>0</v>
      </c>
      <c r="AT92" s="130">
        <f t="shared" si="42"/>
        <v>0</v>
      </c>
      <c r="AU92" s="129">
        <f t="shared" si="42"/>
        <v>0</v>
      </c>
      <c r="AV92" s="129">
        <f t="shared" si="42"/>
        <v>0</v>
      </c>
      <c r="AW92" s="129">
        <f t="shared" si="42"/>
        <v>0</v>
      </c>
      <c r="AX92" s="129">
        <f t="shared" si="42"/>
        <v>0</v>
      </c>
      <c r="AY92" s="129">
        <f t="shared" si="42"/>
        <v>0</v>
      </c>
      <c r="AZ92" s="129">
        <f t="shared" si="42"/>
        <v>0</v>
      </c>
      <c r="BA92" s="129">
        <f t="shared" si="42"/>
        <v>0</v>
      </c>
      <c r="BB92" s="129">
        <f t="shared" si="42"/>
        <v>0</v>
      </c>
      <c r="BC92" s="129">
        <f t="shared" si="42"/>
        <v>0</v>
      </c>
      <c r="BD92" s="129">
        <f t="shared" si="42"/>
        <v>0</v>
      </c>
      <c r="BE92" s="128">
        <f t="shared" si="42"/>
        <v>0</v>
      </c>
      <c r="BF92" s="130">
        <f t="shared" si="42"/>
        <v>0</v>
      </c>
      <c r="BG92" s="129">
        <f t="shared" si="42"/>
        <v>0</v>
      </c>
      <c r="BH92" s="129">
        <f t="shared" si="42"/>
        <v>0</v>
      </c>
      <c r="BI92" s="129">
        <f t="shared" si="42"/>
        <v>0</v>
      </c>
      <c r="BJ92" s="129">
        <f t="shared" si="42"/>
        <v>0</v>
      </c>
      <c r="BK92" s="129">
        <f t="shared" si="42"/>
        <v>0</v>
      </c>
      <c r="BL92" s="129">
        <f t="shared" si="42"/>
        <v>0</v>
      </c>
      <c r="BM92" s="129">
        <f t="shared" si="42"/>
        <v>0</v>
      </c>
      <c r="BN92" s="129">
        <f t="shared" si="42"/>
        <v>0</v>
      </c>
      <c r="BO92" s="129">
        <f t="shared" si="42"/>
        <v>0</v>
      </c>
      <c r="BP92" s="129">
        <f t="shared" si="42"/>
        <v>0</v>
      </c>
      <c r="BQ92" s="128">
        <f t="shared" si="42"/>
        <v>0</v>
      </c>
      <c r="BR92" s="130">
        <f t="shared" si="42"/>
        <v>0</v>
      </c>
      <c r="BS92" s="129">
        <f t="shared" si="42"/>
        <v>0</v>
      </c>
      <c r="BT92" s="129">
        <f t="shared" si="42"/>
        <v>0</v>
      </c>
      <c r="BU92" s="129">
        <f t="shared" ref="BU92:CC92" si="43">SUM(BU93:BU101)</f>
        <v>0</v>
      </c>
      <c r="BV92" s="129">
        <f t="shared" si="43"/>
        <v>0</v>
      </c>
      <c r="BW92" s="129">
        <f t="shared" si="43"/>
        <v>0</v>
      </c>
      <c r="BX92" s="129">
        <f t="shared" si="43"/>
        <v>0</v>
      </c>
      <c r="BY92" s="129">
        <f t="shared" si="43"/>
        <v>0</v>
      </c>
      <c r="BZ92" s="129">
        <f t="shared" si="43"/>
        <v>0</v>
      </c>
      <c r="CA92" s="129">
        <f t="shared" si="43"/>
        <v>0</v>
      </c>
      <c r="CB92" s="129">
        <f t="shared" si="43"/>
        <v>0</v>
      </c>
      <c r="CC92" s="128">
        <f t="shared" si="43"/>
        <v>0</v>
      </c>
      <c r="CD92" s="41" t="s">
        <v>54</v>
      </c>
    </row>
    <row r="93" spans="1:82" ht="15">
      <c r="A93" s="41"/>
      <c r="B93" s="75" t="s">
        <v>187</v>
      </c>
      <c r="C93" s="131" t="s">
        <v>188</v>
      </c>
      <c r="D93" s="132" t="s">
        <v>64</v>
      </c>
      <c r="E93" s="266">
        <v>72</v>
      </c>
      <c r="F93" s="231"/>
      <c r="G93" s="76">
        <f t="shared" ref="G93:G101" si="44">+SUM(H93:CC93)</f>
        <v>0</v>
      </c>
      <c r="H93" s="237"/>
      <c r="I93" s="239"/>
      <c r="J93" s="226"/>
      <c r="K93" s="227"/>
      <c r="L93" s="227"/>
      <c r="M93" s="227"/>
      <c r="N93" s="227"/>
      <c r="O93" s="227"/>
      <c r="P93" s="227"/>
      <c r="Q93" s="227"/>
      <c r="R93" s="227"/>
      <c r="S93" s="227"/>
      <c r="T93" s="227"/>
      <c r="U93" s="225"/>
      <c r="V93" s="226"/>
      <c r="W93" s="227"/>
      <c r="X93" s="227"/>
      <c r="Y93" s="227"/>
      <c r="Z93" s="227"/>
      <c r="AA93" s="227"/>
      <c r="AB93" s="227"/>
      <c r="AC93" s="227"/>
      <c r="AD93" s="227"/>
      <c r="AE93" s="227"/>
      <c r="AF93" s="227"/>
      <c r="AG93" s="225"/>
      <c r="AH93" s="228"/>
      <c r="AI93" s="227"/>
      <c r="AJ93" s="227"/>
      <c r="AK93" s="227"/>
      <c r="AL93" s="227"/>
      <c r="AM93" s="227"/>
      <c r="AN93" s="227"/>
      <c r="AO93" s="227"/>
      <c r="AP93" s="227"/>
      <c r="AQ93" s="227"/>
      <c r="AR93" s="227"/>
      <c r="AS93" s="225"/>
      <c r="AT93" s="228"/>
      <c r="AU93" s="227"/>
      <c r="AV93" s="227"/>
      <c r="AW93" s="227"/>
      <c r="AX93" s="227"/>
      <c r="AY93" s="227"/>
      <c r="AZ93" s="227"/>
      <c r="BA93" s="227"/>
      <c r="BB93" s="227"/>
      <c r="BC93" s="227"/>
      <c r="BD93" s="227"/>
      <c r="BE93" s="225"/>
      <c r="BF93" s="228"/>
      <c r="BG93" s="227"/>
      <c r="BH93" s="227"/>
      <c r="BI93" s="227"/>
      <c r="BJ93" s="227"/>
      <c r="BK93" s="227"/>
      <c r="BL93" s="227"/>
      <c r="BM93" s="227"/>
      <c r="BN93" s="227"/>
      <c r="BO93" s="227"/>
      <c r="BP93" s="227"/>
      <c r="BQ93" s="225"/>
      <c r="BR93" s="228"/>
      <c r="BS93" s="227"/>
      <c r="BT93" s="227"/>
      <c r="BU93" s="227"/>
      <c r="BV93" s="227"/>
      <c r="BW93" s="227"/>
      <c r="BX93" s="227"/>
      <c r="BY93" s="227"/>
      <c r="BZ93" s="227"/>
      <c r="CA93" s="227"/>
      <c r="CB93" s="227"/>
      <c r="CC93" s="225"/>
      <c r="CD93" s="41" t="s">
        <v>54</v>
      </c>
    </row>
    <row r="94" spans="1:82" ht="15">
      <c r="A94" s="41"/>
      <c r="B94" s="75" t="s">
        <v>189</v>
      </c>
      <c r="C94" s="131" t="s">
        <v>190</v>
      </c>
      <c r="D94" s="132" t="s">
        <v>64</v>
      </c>
      <c r="E94" s="266">
        <v>72</v>
      </c>
      <c r="F94" s="231"/>
      <c r="G94" s="76">
        <f t="shared" si="44"/>
        <v>0</v>
      </c>
      <c r="H94" s="237"/>
      <c r="I94" s="239"/>
      <c r="J94" s="226"/>
      <c r="K94" s="227"/>
      <c r="L94" s="227"/>
      <c r="M94" s="227"/>
      <c r="N94" s="227"/>
      <c r="O94" s="227"/>
      <c r="P94" s="227"/>
      <c r="Q94" s="227"/>
      <c r="R94" s="227"/>
      <c r="S94" s="227"/>
      <c r="T94" s="227"/>
      <c r="U94" s="225"/>
      <c r="V94" s="226"/>
      <c r="W94" s="227"/>
      <c r="X94" s="227"/>
      <c r="Y94" s="227"/>
      <c r="Z94" s="227"/>
      <c r="AA94" s="227"/>
      <c r="AB94" s="227"/>
      <c r="AC94" s="227"/>
      <c r="AD94" s="227"/>
      <c r="AE94" s="227"/>
      <c r="AF94" s="227"/>
      <c r="AG94" s="225"/>
      <c r="AH94" s="228"/>
      <c r="AI94" s="227"/>
      <c r="AJ94" s="227"/>
      <c r="AK94" s="227"/>
      <c r="AL94" s="227"/>
      <c r="AM94" s="227"/>
      <c r="AN94" s="227"/>
      <c r="AO94" s="227"/>
      <c r="AP94" s="227"/>
      <c r="AQ94" s="227"/>
      <c r="AR94" s="227"/>
      <c r="AS94" s="225"/>
      <c r="AT94" s="228"/>
      <c r="AU94" s="227"/>
      <c r="AV94" s="227"/>
      <c r="AW94" s="227"/>
      <c r="AX94" s="227"/>
      <c r="AY94" s="227"/>
      <c r="AZ94" s="227"/>
      <c r="BA94" s="227"/>
      <c r="BB94" s="227"/>
      <c r="BC94" s="227"/>
      <c r="BD94" s="227"/>
      <c r="BE94" s="225"/>
      <c r="BF94" s="228"/>
      <c r="BG94" s="227"/>
      <c r="BH94" s="227"/>
      <c r="BI94" s="227"/>
      <c r="BJ94" s="227"/>
      <c r="BK94" s="227"/>
      <c r="BL94" s="227"/>
      <c r="BM94" s="227"/>
      <c r="BN94" s="227"/>
      <c r="BO94" s="227"/>
      <c r="BP94" s="227"/>
      <c r="BQ94" s="225"/>
      <c r="BR94" s="228"/>
      <c r="BS94" s="227"/>
      <c r="BT94" s="227"/>
      <c r="BU94" s="227"/>
      <c r="BV94" s="227"/>
      <c r="BW94" s="227"/>
      <c r="BX94" s="227"/>
      <c r="BY94" s="227"/>
      <c r="BZ94" s="227"/>
      <c r="CA94" s="227"/>
      <c r="CB94" s="227"/>
      <c r="CC94" s="225"/>
      <c r="CD94" s="41" t="s">
        <v>54</v>
      </c>
    </row>
    <row r="95" spans="1:82" ht="15">
      <c r="A95" s="41"/>
      <c r="B95" s="75" t="s">
        <v>191</v>
      </c>
      <c r="C95" s="131" t="s">
        <v>192</v>
      </c>
      <c r="D95" s="132" t="s">
        <v>64</v>
      </c>
      <c r="E95" s="266">
        <v>72</v>
      </c>
      <c r="F95" s="231"/>
      <c r="G95" s="76">
        <f t="shared" si="44"/>
        <v>0</v>
      </c>
      <c r="H95" s="237"/>
      <c r="I95" s="239"/>
      <c r="J95" s="226"/>
      <c r="K95" s="227"/>
      <c r="L95" s="227"/>
      <c r="M95" s="227"/>
      <c r="N95" s="227"/>
      <c r="O95" s="227"/>
      <c r="P95" s="227"/>
      <c r="Q95" s="227"/>
      <c r="R95" s="227"/>
      <c r="S95" s="227"/>
      <c r="T95" s="227"/>
      <c r="U95" s="225"/>
      <c r="V95" s="226"/>
      <c r="W95" s="227"/>
      <c r="X95" s="227"/>
      <c r="Y95" s="227"/>
      <c r="Z95" s="227"/>
      <c r="AA95" s="227"/>
      <c r="AB95" s="227"/>
      <c r="AC95" s="227"/>
      <c r="AD95" s="227"/>
      <c r="AE95" s="227"/>
      <c r="AF95" s="227"/>
      <c r="AG95" s="225"/>
      <c r="AH95" s="228"/>
      <c r="AI95" s="227"/>
      <c r="AJ95" s="227"/>
      <c r="AK95" s="227"/>
      <c r="AL95" s="227"/>
      <c r="AM95" s="227"/>
      <c r="AN95" s="227"/>
      <c r="AO95" s="227"/>
      <c r="AP95" s="227"/>
      <c r="AQ95" s="227"/>
      <c r="AR95" s="227"/>
      <c r="AS95" s="225"/>
      <c r="AT95" s="228"/>
      <c r="AU95" s="227"/>
      <c r="AV95" s="227"/>
      <c r="AW95" s="227"/>
      <c r="AX95" s="227"/>
      <c r="AY95" s="227"/>
      <c r="AZ95" s="227"/>
      <c r="BA95" s="227"/>
      <c r="BB95" s="227"/>
      <c r="BC95" s="227"/>
      <c r="BD95" s="227"/>
      <c r="BE95" s="225"/>
      <c r="BF95" s="228"/>
      <c r="BG95" s="227"/>
      <c r="BH95" s="227"/>
      <c r="BI95" s="227"/>
      <c r="BJ95" s="227"/>
      <c r="BK95" s="227"/>
      <c r="BL95" s="227"/>
      <c r="BM95" s="227"/>
      <c r="BN95" s="227"/>
      <c r="BO95" s="227"/>
      <c r="BP95" s="227"/>
      <c r="BQ95" s="225"/>
      <c r="BR95" s="228"/>
      <c r="BS95" s="227"/>
      <c r="BT95" s="227"/>
      <c r="BU95" s="227"/>
      <c r="BV95" s="227"/>
      <c r="BW95" s="227"/>
      <c r="BX95" s="227"/>
      <c r="BY95" s="227"/>
      <c r="BZ95" s="227"/>
      <c r="CA95" s="227"/>
      <c r="CB95" s="227"/>
      <c r="CC95" s="225"/>
      <c r="CD95" s="41" t="s">
        <v>54</v>
      </c>
    </row>
    <row r="96" spans="1:82" ht="15">
      <c r="A96" s="41"/>
      <c r="B96" s="131" t="s">
        <v>193</v>
      </c>
      <c r="C96" s="131" t="s">
        <v>194</v>
      </c>
      <c r="D96" s="132" t="s">
        <v>64</v>
      </c>
      <c r="E96" s="266">
        <v>72</v>
      </c>
      <c r="F96" s="231"/>
      <c r="G96" s="76">
        <f t="shared" si="44"/>
        <v>0</v>
      </c>
      <c r="H96" s="77"/>
      <c r="I96" s="78"/>
      <c r="J96" s="226"/>
      <c r="K96" s="227"/>
      <c r="L96" s="227"/>
      <c r="M96" s="227"/>
      <c r="N96" s="227"/>
      <c r="O96" s="227"/>
      <c r="P96" s="227"/>
      <c r="Q96" s="227"/>
      <c r="R96" s="227"/>
      <c r="S96" s="227"/>
      <c r="T96" s="227"/>
      <c r="U96" s="225"/>
      <c r="V96" s="226"/>
      <c r="W96" s="227"/>
      <c r="X96" s="227"/>
      <c r="Y96" s="227"/>
      <c r="Z96" s="227"/>
      <c r="AA96" s="227"/>
      <c r="AB96" s="227"/>
      <c r="AC96" s="227"/>
      <c r="AD96" s="227"/>
      <c r="AE96" s="227"/>
      <c r="AF96" s="227"/>
      <c r="AG96" s="225"/>
      <c r="AH96" s="228"/>
      <c r="AI96" s="227"/>
      <c r="AJ96" s="227"/>
      <c r="AK96" s="227"/>
      <c r="AL96" s="227"/>
      <c r="AM96" s="227"/>
      <c r="AN96" s="227"/>
      <c r="AO96" s="227"/>
      <c r="AP96" s="227"/>
      <c r="AQ96" s="227"/>
      <c r="AR96" s="227"/>
      <c r="AS96" s="225"/>
      <c r="AT96" s="228"/>
      <c r="AU96" s="227"/>
      <c r="AV96" s="227"/>
      <c r="AW96" s="227"/>
      <c r="AX96" s="227"/>
      <c r="AY96" s="227"/>
      <c r="AZ96" s="227"/>
      <c r="BA96" s="227"/>
      <c r="BB96" s="227"/>
      <c r="BC96" s="227"/>
      <c r="BD96" s="227"/>
      <c r="BE96" s="225"/>
      <c r="BF96" s="228"/>
      <c r="BG96" s="227"/>
      <c r="BH96" s="227"/>
      <c r="BI96" s="227"/>
      <c r="BJ96" s="227"/>
      <c r="BK96" s="227"/>
      <c r="BL96" s="227"/>
      <c r="BM96" s="227"/>
      <c r="BN96" s="227"/>
      <c r="BO96" s="227"/>
      <c r="BP96" s="227"/>
      <c r="BQ96" s="225"/>
      <c r="BR96" s="228"/>
      <c r="BS96" s="227"/>
      <c r="BT96" s="227"/>
      <c r="BU96" s="227"/>
      <c r="BV96" s="227"/>
      <c r="BW96" s="227"/>
      <c r="BX96" s="227"/>
      <c r="BY96" s="227"/>
      <c r="BZ96" s="227"/>
      <c r="CA96" s="227"/>
      <c r="CB96" s="227"/>
      <c r="CC96" s="225"/>
      <c r="CD96" s="41" t="s">
        <v>54</v>
      </c>
    </row>
    <row r="97" spans="1:87" ht="15">
      <c r="A97" s="41"/>
      <c r="B97" s="131" t="s">
        <v>195</v>
      </c>
      <c r="C97" s="131" t="s">
        <v>196</v>
      </c>
      <c r="D97" s="132" t="s">
        <v>64</v>
      </c>
      <c r="E97" s="266">
        <v>72</v>
      </c>
      <c r="F97" s="231"/>
      <c r="G97" s="76">
        <f t="shared" si="44"/>
        <v>0</v>
      </c>
      <c r="H97" s="237"/>
      <c r="I97" s="239"/>
      <c r="J97" s="226"/>
      <c r="K97" s="227"/>
      <c r="L97" s="227"/>
      <c r="M97" s="227"/>
      <c r="N97" s="227"/>
      <c r="O97" s="227"/>
      <c r="P97" s="227"/>
      <c r="Q97" s="227"/>
      <c r="R97" s="227"/>
      <c r="S97" s="227"/>
      <c r="T97" s="227"/>
      <c r="U97" s="225"/>
      <c r="V97" s="226"/>
      <c r="W97" s="227"/>
      <c r="X97" s="227"/>
      <c r="Y97" s="227"/>
      <c r="Z97" s="227"/>
      <c r="AA97" s="227"/>
      <c r="AB97" s="227"/>
      <c r="AC97" s="227"/>
      <c r="AD97" s="227"/>
      <c r="AE97" s="227"/>
      <c r="AF97" s="227"/>
      <c r="AG97" s="225"/>
      <c r="AH97" s="228"/>
      <c r="AI97" s="227"/>
      <c r="AJ97" s="227"/>
      <c r="AK97" s="227"/>
      <c r="AL97" s="227"/>
      <c r="AM97" s="227"/>
      <c r="AN97" s="227"/>
      <c r="AO97" s="227"/>
      <c r="AP97" s="227"/>
      <c r="AQ97" s="227"/>
      <c r="AR97" s="227"/>
      <c r="AS97" s="225"/>
      <c r="AT97" s="228"/>
      <c r="AU97" s="227"/>
      <c r="AV97" s="227"/>
      <c r="AW97" s="227"/>
      <c r="AX97" s="227"/>
      <c r="AY97" s="227"/>
      <c r="AZ97" s="227"/>
      <c r="BA97" s="227"/>
      <c r="BB97" s="227"/>
      <c r="BC97" s="227"/>
      <c r="BD97" s="227"/>
      <c r="BE97" s="225"/>
      <c r="BF97" s="228"/>
      <c r="BG97" s="227"/>
      <c r="BH97" s="227"/>
      <c r="BI97" s="227"/>
      <c r="BJ97" s="227"/>
      <c r="BK97" s="227"/>
      <c r="BL97" s="227"/>
      <c r="BM97" s="227"/>
      <c r="BN97" s="227"/>
      <c r="BO97" s="227"/>
      <c r="BP97" s="227"/>
      <c r="BQ97" s="225"/>
      <c r="BR97" s="228"/>
      <c r="BS97" s="227"/>
      <c r="BT97" s="227"/>
      <c r="BU97" s="227"/>
      <c r="BV97" s="227"/>
      <c r="BW97" s="227"/>
      <c r="BX97" s="227"/>
      <c r="BY97" s="227"/>
      <c r="BZ97" s="227"/>
      <c r="CA97" s="227"/>
      <c r="CB97" s="227"/>
      <c r="CC97" s="225"/>
      <c r="CD97" s="41" t="s">
        <v>54</v>
      </c>
    </row>
    <row r="98" spans="1:87" ht="15">
      <c r="A98" s="41"/>
      <c r="B98" s="131" t="s">
        <v>197</v>
      </c>
      <c r="C98" s="229" t="s">
        <v>198</v>
      </c>
      <c r="D98" s="132" t="s">
        <v>64</v>
      </c>
      <c r="E98" s="266">
        <v>72</v>
      </c>
      <c r="F98" s="231"/>
      <c r="G98" s="76">
        <f t="shared" si="44"/>
        <v>0</v>
      </c>
      <c r="H98" s="237"/>
      <c r="I98" s="239"/>
      <c r="J98" s="226"/>
      <c r="K98" s="227"/>
      <c r="L98" s="227"/>
      <c r="M98" s="227"/>
      <c r="N98" s="227"/>
      <c r="O98" s="227"/>
      <c r="P98" s="227"/>
      <c r="Q98" s="227"/>
      <c r="R98" s="227"/>
      <c r="S98" s="227"/>
      <c r="T98" s="227"/>
      <c r="U98" s="225"/>
      <c r="V98" s="226"/>
      <c r="W98" s="227"/>
      <c r="X98" s="227"/>
      <c r="Y98" s="227"/>
      <c r="Z98" s="227"/>
      <c r="AA98" s="227"/>
      <c r="AB98" s="227"/>
      <c r="AC98" s="227"/>
      <c r="AD98" s="227"/>
      <c r="AE98" s="227"/>
      <c r="AF98" s="227"/>
      <c r="AG98" s="225"/>
      <c r="AH98" s="228"/>
      <c r="AI98" s="227"/>
      <c r="AJ98" s="227"/>
      <c r="AK98" s="227"/>
      <c r="AL98" s="227"/>
      <c r="AM98" s="227"/>
      <c r="AN98" s="227"/>
      <c r="AO98" s="227"/>
      <c r="AP98" s="227"/>
      <c r="AQ98" s="227"/>
      <c r="AR98" s="227"/>
      <c r="AS98" s="225"/>
      <c r="AT98" s="228"/>
      <c r="AU98" s="227"/>
      <c r="AV98" s="227"/>
      <c r="AW98" s="227"/>
      <c r="AX98" s="227"/>
      <c r="AY98" s="227"/>
      <c r="AZ98" s="227"/>
      <c r="BA98" s="227"/>
      <c r="BB98" s="227"/>
      <c r="BC98" s="227"/>
      <c r="BD98" s="227"/>
      <c r="BE98" s="225"/>
      <c r="BF98" s="228"/>
      <c r="BG98" s="227"/>
      <c r="BH98" s="227"/>
      <c r="BI98" s="227"/>
      <c r="BJ98" s="227"/>
      <c r="BK98" s="227"/>
      <c r="BL98" s="227"/>
      <c r="BM98" s="227"/>
      <c r="BN98" s="227"/>
      <c r="BO98" s="227"/>
      <c r="BP98" s="227"/>
      <c r="BQ98" s="225"/>
      <c r="BR98" s="228"/>
      <c r="BS98" s="227"/>
      <c r="BT98" s="227"/>
      <c r="BU98" s="227"/>
      <c r="BV98" s="227"/>
      <c r="BW98" s="227"/>
      <c r="BX98" s="227"/>
      <c r="BY98" s="227"/>
      <c r="BZ98" s="227"/>
      <c r="CA98" s="227"/>
      <c r="CB98" s="227"/>
      <c r="CC98" s="225"/>
      <c r="CD98" s="41" t="s">
        <v>54</v>
      </c>
    </row>
    <row r="99" spans="1:87" ht="15">
      <c r="A99" s="41"/>
      <c r="B99" s="131" t="s">
        <v>199</v>
      </c>
      <c r="C99" s="229" t="s">
        <v>200</v>
      </c>
      <c r="D99" s="132" t="s">
        <v>64</v>
      </c>
      <c r="E99" s="266">
        <v>72</v>
      </c>
      <c r="F99" s="231"/>
      <c r="G99" s="76">
        <f t="shared" si="44"/>
        <v>0</v>
      </c>
      <c r="H99" s="77"/>
      <c r="I99" s="78"/>
      <c r="J99" s="226"/>
      <c r="K99" s="227"/>
      <c r="L99" s="227"/>
      <c r="M99" s="227"/>
      <c r="N99" s="227"/>
      <c r="O99" s="227"/>
      <c r="P99" s="227"/>
      <c r="Q99" s="227"/>
      <c r="R99" s="227"/>
      <c r="S99" s="227"/>
      <c r="T99" s="227"/>
      <c r="U99" s="225"/>
      <c r="V99" s="226"/>
      <c r="W99" s="227"/>
      <c r="X99" s="227"/>
      <c r="Y99" s="227"/>
      <c r="Z99" s="227"/>
      <c r="AA99" s="227"/>
      <c r="AB99" s="227"/>
      <c r="AC99" s="227"/>
      <c r="AD99" s="227"/>
      <c r="AE99" s="227"/>
      <c r="AF99" s="227"/>
      <c r="AG99" s="225"/>
      <c r="AH99" s="228"/>
      <c r="AI99" s="227"/>
      <c r="AJ99" s="227"/>
      <c r="AK99" s="227"/>
      <c r="AL99" s="227"/>
      <c r="AM99" s="227"/>
      <c r="AN99" s="227"/>
      <c r="AO99" s="227"/>
      <c r="AP99" s="227"/>
      <c r="AQ99" s="227"/>
      <c r="AR99" s="227"/>
      <c r="AS99" s="225"/>
      <c r="AT99" s="228"/>
      <c r="AU99" s="227"/>
      <c r="AV99" s="227"/>
      <c r="AW99" s="227"/>
      <c r="AX99" s="227"/>
      <c r="AY99" s="227"/>
      <c r="AZ99" s="227"/>
      <c r="BA99" s="227"/>
      <c r="BB99" s="227"/>
      <c r="BC99" s="227"/>
      <c r="BD99" s="227"/>
      <c r="BE99" s="225"/>
      <c r="BF99" s="228"/>
      <c r="BG99" s="227"/>
      <c r="BH99" s="227"/>
      <c r="BI99" s="227"/>
      <c r="BJ99" s="227"/>
      <c r="BK99" s="227"/>
      <c r="BL99" s="227"/>
      <c r="BM99" s="227"/>
      <c r="BN99" s="227"/>
      <c r="BO99" s="227"/>
      <c r="BP99" s="227"/>
      <c r="BQ99" s="225"/>
      <c r="BR99" s="228"/>
      <c r="BS99" s="227"/>
      <c r="BT99" s="227"/>
      <c r="BU99" s="227"/>
      <c r="BV99" s="227"/>
      <c r="BW99" s="227"/>
      <c r="BX99" s="227"/>
      <c r="BY99" s="227"/>
      <c r="BZ99" s="227"/>
      <c r="CA99" s="227"/>
      <c r="CB99" s="227"/>
      <c r="CC99" s="225"/>
      <c r="CD99" s="41" t="s">
        <v>54</v>
      </c>
    </row>
    <row r="100" spans="1:87" ht="15">
      <c r="A100" s="41"/>
      <c r="B100" s="131" t="s">
        <v>201</v>
      </c>
      <c r="C100" s="131" t="s">
        <v>202</v>
      </c>
      <c r="D100" s="132" t="s">
        <v>64</v>
      </c>
      <c r="E100" s="266">
        <v>72</v>
      </c>
      <c r="F100" s="231"/>
      <c r="G100" s="76">
        <f t="shared" si="44"/>
        <v>0</v>
      </c>
      <c r="H100" s="77"/>
      <c r="I100" s="78"/>
      <c r="J100" s="226"/>
      <c r="K100" s="227"/>
      <c r="L100" s="227"/>
      <c r="M100" s="227"/>
      <c r="N100" s="227"/>
      <c r="O100" s="227"/>
      <c r="P100" s="227"/>
      <c r="Q100" s="227"/>
      <c r="R100" s="227"/>
      <c r="S100" s="227"/>
      <c r="T100" s="227"/>
      <c r="U100" s="225"/>
      <c r="V100" s="226"/>
      <c r="W100" s="227"/>
      <c r="X100" s="227"/>
      <c r="Y100" s="227"/>
      <c r="Z100" s="227"/>
      <c r="AA100" s="227"/>
      <c r="AB100" s="227"/>
      <c r="AC100" s="227"/>
      <c r="AD100" s="227"/>
      <c r="AE100" s="227"/>
      <c r="AF100" s="227"/>
      <c r="AG100" s="225"/>
      <c r="AH100" s="228"/>
      <c r="AI100" s="227"/>
      <c r="AJ100" s="227"/>
      <c r="AK100" s="227"/>
      <c r="AL100" s="227"/>
      <c r="AM100" s="227"/>
      <c r="AN100" s="227"/>
      <c r="AO100" s="227"/>
      <c r="AP100" s="227"/>
      <c r="AQ100" s="227"/>
      <c r="AR100" s="227"/>
      <c r="AS100" s="225"/>
      <c r="AT100" s="228"/>
      <c r="AU100" s="227"/>
      <c r="AV100" s="227"/>
      <c r="AW100" s="227"/>
      <c r="AX100" s="227"/>
      <c r="AY100" s="227"/>
      <c r="AZ100" s="227"/>
      <c r="BA100" s="227"/>
      <c r="BB100" s="227"/>
      <c r="BC100" s="227"/>
      <c r="BD100" s="227"/>
      <c r="BE100" s="225"/>
      <c r="BF100" s="228"/>
      <c r="BG100" s="227"/>
      <c r="BH100" s="227"/>
      <c r="BI100" s="227"/>
      <c r="BJ100" s="227"/>
      <c r="BK100" s="227"/>
      <c r="BL100" s="227"/>
      <c r="BM100" s="227"/>
      <c r="BN100" s="227"/>
      <c r="BO100" s="227"/>
      <c r="BP100" s="227"/>
      <c r="BQ100" s="225"/>
      <c r="BR100" s="228"/>
      <c r="BS100" s="227"/>
      <c r="BT100" s="227"/>
      <c r="BU100" s="227"/>
      <c r="BV100" s="227"/>
      <c r="BW100" s="227"/>
      <c r="BX100" s="227"/>
      <c r="BY100" s="227"/>
      <c r="BZ100" s="227"/>
      <c r="CA100" s="227"/>
      <c r="CB100" s="227"/>
      <c r="CC100" s="225"/>
      <c r="CD100" s="41" t="s">
        <v>54</v>
      </c>
    </row>
    <row r="101" spans="1:87" ht="15">
      <c r="A101" s="41"/>
      <c r="B101" s="131" t="s">
        <v>203</v>
      </c>
      <c r="C101" s="131" t="s">
        <v>932</v>
      </c>
      <c r="D101" s="132" t="s">
        <v>64</v>
      </c>
      <c r="E101" s="266">
        <v>72</v>
      </c>
      <c r="F101" s="231"/>
      <c r="G101" s="76">
        <f t="shared" si="44"/>
        <v>0</v>
      </c>
      <c r="H101" s="237"/>
      <c r="I101" s="239"/>
      <c r="J101" s="226"/>
      <c r="K101" s="227"/>
      <c r="L101" s="227"/>
      <c r="M101" s="227"/>
      <c r="N101" s="227"/>
      <c r="O101" s="227"/>
      <c r="P101" s="227"/>
      <c r="Q101" s="227"/>
      <c r="R101" s="227"/>
      <c r="S101" s="227"/>
      <c r="T101" s="227"/>
      <c r="U101" s="225"/>
      <c r="V101" s="226"/>
      <c r="W101" s="227"/>
      <c r="X101" s="227"/>
      <c r="Y101" s="227"/>
      <c r="Z101" s="227"/>
      <c r="AA101" s="227"/>
      <c r="AB101" s="227"/>
      <c r="AC101" s="227"/>
      <c r="AD101" s="227"/>
      <c r="AE101" s="227"/>
      <c r="AF101" s="227"/>
      <c r="AG101" s="225"/>
      <c r="AH101" s="228"/>
      <c r="AI101" s="227"/>
      <c r="AJ101" s="227"/>
      <c r="AK101" s="227"/>
      <c r="AL101" s="227"/>
      <c r="AM101" s="227"/>
      <c r="AN101" s="227"/>
      <c r="AO101" s="227"/>
      <c r="AP101" s="227"/>
      <c r="AQ101" s="227"/>
      <c r="AR101" s="227"/>
      <c r="AS101" s="225"/>
      <c r="AT101" s="228"/>
      <c r="AU101" s="227"/>
      <c r="AV101" s="227"/>
      <c r="AW101" s="227"/>
      <c r="AX101" s="227"/>
      <c r="AY101" s="227"/>
      <c r="AZ101" s="227"/>
      <c r="BA101" s="227"/>
      <c r="BB101" s="227"/>
      <c r="BC101" s="227"/>
      <c r="BD101" s="227"/>
      <c r="BE101" s="225"/>
      <c r="BF101" s="228"/>
      <c r="BG101" s="227"/>
      <c r="BH101" s="227"/>
      <c r="BI101" s="227"/>
      <c r="BJ101" s="227"/>
      <c r="BK101" s="227"/>
      <c r="BL101" s="227"/>
      <c r="BM101" s="227"/>
      <c r="BN101" s="227"/>
      <c r="BO101" s="227"/>
      <c r="BP101" s="227"/>
      <c r="BQ101" s="225"/>
      <c r="BR101" s="228"/>
      <c r="BS101" s="227"/>
      <c r="BT101" s="227"/>
      <c r="BU101" s="227"/>
      <c r="BV101" s="227"/>
      <c r="BW101" s="227"/>
      <c r="BX101" s="227"/>
      <c r="BY101" s="227"/>
      <c r="BZ101" s="227"/>
      <c r="CA101" s="227"/>
      <c r="CB101" s="227"/>
      <c r="CC101" s="225"/>
      <c r="CD101" s="41" t="s">
        <v>54</v>
      </c>
    </row>
    <row r="102" spans="1:87" ht="15">
      <c r="A102" s="41"/>
      <c r="B102" s="123" t="s">
        <v>205</v>
      </c>
      <c r="C102" s="124" t="s">
        <v>206</v>
      </c>
      <c r="D102" s="125"/>
      <c r="E102" s="328"/>
      <c r="F102" s="260"/>
      <c r="G102" s="126">
        <f t="shared" ref="G102:AL102" si="45">SUM(G103:G112)</f>
        <v>0</v>
      </c>
      <c r="H102" s="127">
        <f t="shared" si="45"/>
        <v>0</v>
      </c>
      <c r="I102" s="128">
        <f t="shared" si="45"/>
        <v>0</v>
      </c>
      <c r="J102" s="127">
        <f t="shared" si="45"/>
        <v>0</v>
      </c>
      <c r="K102" s="129">
        <f t="shared" si="45"/>
        <v>0</v>
      </c>
      <c r="L102" s="129">
        <f t="shared" si="45"/>
        <v>0</v>
      </c>
      <c r="M102" s="129">
        <f t="shared" si="45"/>
        <v>0</v>
      </c>
      <c r="N102" s="129">
        <f t="shared" si="45"/>
        <v>0</v>
      </c>
      <c r="O102" s="129">
        <f t="shared" si="45"/>
        <v>0</v>
      </c>
      <c r="P102" s="129">
        <f t="shared" si="45"/>
        <v>0</v>
      </c>
      <c r="Q102" s="129">
        <f t="shared" si="45"/>
        <v>0</v>
      </c>
      <c r="R102" s="129">
        <f t="shared" si="45"/>
        <v>0</v>
      </c>
      <c r="S102" s="129">
        <f t="shared" si="45"/>
        <v>0</v>
      </c>
      <c r="T102" s="129">
        <f t="shared" si="45"/>
        <v>0</v>
      </c>
      <c r="U102" s="128">
        <f t="shared" si="45"/>
        <v>0</v>
      </c>
      <c r="V102" s="127">
        <f t="shared" si="45"/>
        <v>0</v>
      </c>
      <c r="W102" s="129">
        <f t="shared" si="45"/>
        <v>0</v>
      </c>
      <c r="X102" s="129">
        <f t="shared" si="45"/>
        <v>0</v>
      </c>
      <c r="Y102" s="129">
        <f t="shared" si="45"/>
        <v>0</v>
      </c>
      <c r="Z102" s="129">
        <f t="shared" si="45"/>
        <v>0</v>
      </c>
      <c r="AA102" s="129">
        <f t="shared" si="45"/>
        <v>0</v>
      </c>
      <c r="AB102" s="129">
        <f t="shared" si="45"/>
        <v>0</v>
      </c>
      <c r="AC102" s="129">
        <f t="shared" si="45"/>
        <v>0</v>
      </c>
      <c r="AD102" s="129">
        <f t="shared" si="45"/>
        <v>0</v>
      </c>
      <c r="AE102" s="129">
        <f t="shared" si="45"/>
        <v>0</v>
      </c>
      <c r="AF102" s="129">
        <f t="shared" si="45"/>
        <v>0</v>
      </c>
      <c r="AG102" s="128">
        <f t="shared" si="45"/>
        <v>0</v>
      </c>
      <c r="AH102" s="130">
        <f t="shared" si="45"/>
        <v>0</v>
      </c>
      <c r="AI102" s="129">
        <f t="shared" si="45"/>
        <v>0</v>
      </c>
      <c r="AJ102" s="129">
        <f t="shared" si="45"/>
        <v>0</v>
      </c>
      <c r="AK102" s="129">
        <f t="shared" si="45"/>
        <v>0</v>
      </c>
      <c r="AL102" s="129">
        <f t="shared" si="45"/>
        <v>0</v>
      </c>
      <c r="AM102" s="129">
        <f t="shared" ref="AM102:BR102" si="46">SUM(AM103:AM112)</f>
        <v>0</v>
      </c>
      <c r="AN102" s="129">
        <f t="shared" si="46"/>
        <v>0</v>
      </c>
      <c r="AO102" s="129">
        <f t="shared" si="46"/>
        <v>0</v>
      </c>
      <c r="AP102" s="129">
        <f t="shared" si="46"/>
        <v>0</v>
      </c>
      <c r="AQ102" s="129">
        <f t="shared" si="46"/>
        <v>0</v>
      </c>
      <c r="AR102" s="129">
        <f t="shared" si="46"/>
        <v>0</v>
      </c>
      <c r="AS102" s="128">
        <f t="shared" si="46"/>
        <v>0</v>
      </c>
      <c r="AT102" s="130">
        <f t="shared" si="46"/>
        <v>0</v>
      </c>
      <c r="AU102" s="129">
        <f t="shared" si="46"/>
        <v>0</v>
      </c>
      <c r="AV102" s="129">
        <f t="shared" si="46"/>
        <v>0</v>
      </c>
      <c r="AW102" s="129">
        <f t="shared" si="46"/>
        <v>0</v>
      </c>
      <c r="AX102" s="129">
        <f t="shared" si="46"/>
        <v>0</v>
      </c>
      <c r="AY102" s="129">
        <f t="shared" si="46"/>
        <v>0</v>
      </c>
      <c r="AZ102" s="129">
        <f t="shared" si="46"/>
        <v>0</v>
      </c>
      <c r="BA102" s="129">
        <f t="shared" si="46"/>
        <v>0</v>
      </c>
      <c r="BB102" s="129">
        <f t="shared" si="46"/>
        <v>0</v>
      </c>
      <c r="BC102" s="129">
        <f t="shared" si="46"/>
        <v>0</v>
      </c>
      <c r="BD102" s="129">
        <f t="shared" si="46"/>
        <v>0</v>
      </c>
      <c r="BE102" s="128">
        <f t="shared" si="46"/>
        <v>0</v>
      </c>
      <c r="BF102" s="130">
        <f t="shared" si="46"/>
        <v>0</v>
      </c>
      <c r="BG102" s="129">
        <f t="shared" si="46"/>
        <v>0</v>
      </c>
      <c r="BH102" s="129">
        <f t="shared" si="46"/>
        <v>0</v>
      </c>
      <c r="BI102" s="129">
        <f t="shared" si="46"/>
        <v>0</v>
      </c>
      <c r="BJ102" s="129">
        <f t="shared" si="46"/>
        <v>0</v>
      </c>
      <c r="BK102" s="129">
        <f t="shared" si="46"/>
        <v>0</v>
      </c>
      <c r="BL102" s="129">
        <f t="shared" si="46"/>
        <v>0</v>
      </c>
      <c r="BM102" s="129">
        <f t="shared" si="46"/>
        <v>0</v>
      </c>
      <c r="BN102" s="129">
        <f t="shared" si="46"/>
        <v>0</v>
      </c>
      <c r="BO102" s="129">
        <f t="shared" si="46"/>
        <v>0</v>
      </c>
      <c r="BP102" s="129">
        <f t="shared" si="46"/>
        <v>0</v>
      </c>
      <c r="BQ102" s="128">
        <f t="shared" si="46"/>
        <v>0</v>
      </c>
      <c r="BR102" s="130">
        <f t="shared" si="46"/>
        <v>0</v>
      </c>
      <c r="BS102" s="129">
        <f t="shared" ref="BS102:CC102" si="47">SUM(BS103:BS112)</f>
        <v>0</v>
      </c>
      <c r="BT102" s="129">
        <f t="shared" si="47"/>
        <v>0</v>
      </c>
      <c r="BU102" s="129">
        <f t="shared" si="47"/>
        <v>0</v>
      </c>
      <c r="BV102" s="129">
        <f t="shared" si="47"/>
        <v>0</v>
      </c>
      <c r="BW102" s="129">
        <f t="shared" si="47"/>
        <v>0</v>
      </c>
      <c r="BX102" s="129">
        <f t="shared" si="47"/>
        <v>0</v>
      </c>
      <c r="BY102" s="129">
        <f t="shared" si="47"/>
        <v>0</v>
      </c>
      <c r="BZ102" s="129">
        <f t="shared" si="47"/>
        <v>0</v>
      </c>
      <c r="CA102" s="129">
        <f t="shared" si="47"/>
        <v>0</v>
      </c>
      <c r="CB102" s="129">
        <f t="shared" si="47"/>
        <v>0</v>
      </c>
      <c r="CC102" s="128">
        <f t="shared" si="47"/>
        <v>0</v>
      </c>
      <c r="CD102" s="41" t="s">
        <v>54</v>
      </c>
    </row>
    <row r="103" spans="1:87" ht="15">
      <c r="A103" s="41"/>
      <c r="B103" s="131" t="s">
        <v>207</v>
      </c>
      <c r="C103" s="131" t="s">
        <v>208</v>
      </c>
      <c r="D103" s="132" t="s">
        <v>64</v>
      </c>
      <c r="E103" s="266">
        <v>72</v>
      </c>
      <c r="F103" s="231"/>
      <c r="G103" s="76">
        <f t="shared" ref="G103:G111" si="48">+SUM(H103:CC103)</f>
        <v>0</v>
      </c>
      <c r="H103" s="237"/>
      <c r="I103" s="239"/>
      <c r="J103" s="226"/>
      <c r="K103" s="227"/>
      <c r="L103" s="227"/>
      <c r="M103" s="227"/>
      <c r="N103" s="227"/>
      <c r="O103" s="227"/>
      <c r="P103" s="227"/>
      <c r="Q103" s="227"/>
      <c r="R103" s="227"/>
      <c r="S103" s="227"/>
      <c r="T103" s="227"/>
      <c r="U103" s="225"/>
      <c r="V103" s="226"/>
      <c r="W103" s="227"/>
      <c r="X103" s="227"/>
      <c r="Y103" s="227"/>
      <c r="Z103" s="227"/>
      <c r="AA103" s="227"/>
      <c r="AB103" s="227"/>
      <c r="AC103" s="227"/>
      <c r="AD103" s="227"/>
      <c r="AE103" s="227"/>
      <c r="AF103" s="227"/>
      <c r="AG103" s="225"/>
      <c r="AH103" s="228"/>
      <c r="AI103" s="227"/>
      <c r="AJ103" s="227"/>
      <c r="AK103" s="227"/>
      <c r="AL103" s="227"/>
      <c r="AM103" s="227"/>
      <c r="AN103" s="227"/>
      <c r="AO103" s="227"/>
      <c r="AP103" s="227"/>
      <c r="AQ103" s="227"/>
      <c r="AR103" s="227"/>
      <c r="AS103" s="225"/>
      <c r="AT103" s="228"/>
      <c r="AU103" s="227"/>
      <c r="AV103" s="227"/>
      <c r="AW103" s="227"/>
      <c r="AX103" s="227"/>
      <c r="AY103" s="227"/>
      <c r="AZ103" s="227"/>
      <c r="BA103" s="227"/>
      <c r="BB103" s="227"/>
      <c r="BC103" s="227"/>
      <c r="BD103" s="227"/>
      <c r="BE103" s="225"/>
      <c r="BF103" s="228"/>
      <c r="BG103" s="227"/>
      <c r="BH103" s="227"/>
      <c r="BI103" s="227"/>
      <c r="BJ103" s="227"/>
      <c r="BK103" s="227"/>
      <c r="BL103" s="227"/>
      <c r="BM103" s="227"/>
      <c r="BN103" s="227"/>
      <c r="BO103" s="227"/>
      <c r="BP103" s="227"/>
      <c r="BQ103" s="225"/>
      <c r="BR103" s="228"/>
      <c r="BS103" s="227"/>
      <c r="BT103" s="227"/>
      <c r="BU103" s="227"/>
      <c r="BV103" s="227"/>
      <c r="BW103" s="227"/>
      <c r="BX103" s="227"/>
      <c r="BY103" s="227"/>
      <c r="BZ103" s="227"/>
      <c r="CA103" s="227"/>
      <c r="CB103" s="227"/>
      <c r="CC103" s="225"/>
      <c r="CD103" s="41" t="s">
        <v>54</v>
      </c>
    </row>
    <row r="104" spans="1:87" ht="15">
      <c r="A104" s="41"/>
      <c r="B104" s="131" t="s">
        <v>209</v>
      </c>
      <c r="C104" s="131" t="s">
        <v>210</v>
      </c>
      <c r="D104" s="132" t="s">
        <v>64</v>
      </c>
      <c r="E104" s="266">
        <v>72</v>
      </c>
      <c r="F104" s="231"/>
      <c r="G104" s="76">
        <f t="shared" si="48"/>
        <v>0</v>
      </c>
      <c r="H104" s="237"/>
      <c r="I104" s="239"/>
      <c r="J104" s="226"/>
      <c r="K104" s="227"/>
      <c r="L104" s="227"/>
      <c r="M104" s="227"/>
      <c r="N104" s="227"/>
      <c r="O104" s="227"/>
      <c r="P104" s="227"/>
      <c r="Q104" s="227"/>
      <c r="R104" s="227"/>
      <c r="S104" s="227"/>
      <c r="T104" s="227"/>
      <c r="U104" s="225"/>
      <c r="V104" s="226"/>
      <c r="W104" s="227"/>
      <c r="X104" s="227"/>
      <c r="Y104" s="227"/>
      <c r="Z104" s="227"/>
      <c r="AA104" s="227"/>
      <c r="AB104" s="227"/>
      <c r="AC104" s="227"/>
      <c r="AD104" s="227"/>
      <c r="AE104" s="227"/>
      <c r="AF104" s="227"/>
      <c r="AG104" s="225"/>
      <c r="AH104" s="228"/>
      <c r="AI104" s="227"/>
      <c r="AJ104" s="227"/>
      <c r="AK104" s="227"/>
      <c r="AL104" s="227"/>
      <c r="AM104" s="227"/>
      <c r="AN104" s="227"/>
      <c r="AO104" s="227"/>
      <c r="AP104" s="227"/>
      <c r="AQ104" s="227"/>
      <c r="AR104" s="227"/>
      <c r="AS104" s="225"/>
      <c r="AT104" s="228"/>
      <c r="AU104" s="227"/>
      <c r="AV104" s="227"/>
      <c r="AW104" s="227"/>
      <c r="AX104" s="227"/>
      <c r="AY104" s="227"/>
      <c r="AZ104" s="227"/>
      <c r="BA104" s="227"/>
      <c r="BB104" s="227"/>
      <c r="BC104" s="227"/>
      <c r="BD104" s="227"/>
      <c r="BE104" s="225"/>
      <c r="BF104" s="228"/>
      <c r="BG104" s="227"/>
      <c r="BH104" s="227"/>
      <c r="BI104" s="227"/>
      <c r="BJ104" s="227"/>
      <c r="BK104" s="227"/>
      <c r="BL104" s="227"/>
      <c r="BM104" s="227"/>
      <c r="BN104" s="227"/>
      <c r="BO104" s="227"/>
      <c r="BP104" s="227"/>
      <c r="BQ104" s="225"/>
      <c r="BR104" s="228"/>
      <c r="BS104" s="227"/>
      <c r="BT104" s="227"/>
      <c r="BU104" s="227"/>
      <c r="BV104" s="227"/>
      <c r="BW104" s="227"/>
      <c r="BX104" s="227"/>
      <c r="BY104" s="227"/>
      <c r="BZ104" s="227"/>
      <c r="CA104" s="227"/>
      <c r="CB104" s="227"/>
      <c r="CC104" s="225"/>
      <c r="CD104" s="41" t="s">
        <v>54</v>
      </c>
    </row>
    <row r="105" spans="1:87" ht="15">
      <c r="A105" s="41"/>
      <c r="B105" s="131" t="s">
        <v>211</v>
      </c>
      <c r="C105" s="131" t="s">
        <v>212</v>
      </c>
      <c r="D105" s="132" t="s">
        <v>64</v>
      </c>
      <c r="E105" s="266">
        <v>72</v>
      </c>
      <c r="F105" s="231"/>
      <c r="G105" s="76">
        <f t="shared" si="48"/>
        <v>0</v>
      </c>
      <c r="H105" s="237"/>
      <c r="I105" s="239"/>
      <c r="J105" s="226"/>
      <c r="K105" s="227"/>
      <c r="L105" s="227"/>
      <c r="M105" s="227"/>
      <c r="N105" s="227"/>
      <c r="O105" s="227"/>
      <c r="P105" s="227"/>
      <c r="Q105" s="227"/>
      <c r="R105" s="227"/>
      <c r="S105" s="227"/>
      <c r="T105" s="227"/>
      <c r="U105" s="225"/>
      <c r="V105" s="226"/>
      <c r="W105" s="227"/>
      <c r="X105" s="227"/>
      <c r="Y105" s="227"/>
      <c r="Z105" s="227"/>
      <c r="AA105" s="227"/>
      <c r="AB105" s="227"/>
      <c r="AC105" s="227"/>
      <c r="AD105" s="227"/>
      <c r="AE105" s="227"/>
      <c r="AF105" s="227"/>
      <c r="AG105" s="225"/>
      <c r="AH105" s="228"/>
      <c r="AI105" s="227"/>
      <c r="AJ105" s="227"/>
      <c r="AK105" s="227"/>
      <c r="AL105" s="227"/>
      <c r="AM105" s="227"/>
      <c r="AN105" s="227"/>
      <c r="AO105" s="227"/>
      <c r="AP105" s="227"/>
      <c r="AQ105" s="227"/>
      <c r="AR105" s="227"/>
      <c r="AS105" s="225"/>
      <c r="AT105" s="228"/>
      <c r="AU105" s="227"/>
      <c r="AV105" s="227"/>
      <c r="AW105" s="227"/>
      <c r="AX105" s="227"/>
      <c r="AY105" s="227"/>
      <c r="AZ105" s="227"/>
      <c r="BA105" s="227"/>
      <c r="BB105" s="227"/>
      <c r="BC105" s="227"/>
      <c r="BD105" s="227"/>
      <c r="BE105" s="225"/>
      <c r="BF105" s="228"/>
      <c r="BG105" s="227"/>
      <c r="BH105" s="227"/>
      <c r="BI105" s="227"/>
      <c r="BJ105" s="227"/>
      <c r="BK105" s="227"/>
      <c r="BL105" s="227"/>
      <c r="BM105" s="227"/>
      <c r="BN105" s="227"/>
      <c r="BO105" s="227"/>
      <c r="BP105" s="227"/>
      <c r="BQ105" s="225"/>
      <c r="BR105" s="228"/>
      <c r="BS105" s="227"/>
      <c r="BT105" s="227"/>
      <c r="BU105" s="227"/>
      <c r="BV105" s="227"/>
      <c r="BW105" s="227"/>
      <c r="BX105" s="227"/>
      <c r="BY105" s="227"/>
      <c r="BZ105" s="227"/>
      <c r="CA105" s="227"/>
      <c r="CB105" s="227"/>
      <c r="CC105" s="225"/>
      <c r="CD105" s="41" t="s">
        <v>54</v>
      </c>
    </row>
    <row r="106" spans="1:87" ht="15">
      <c r="A106" s="41"/>
      <c r="B106" s="131" t="s">
        <v>213</v>
      </c>
      <c r="C106" s="131" t="s">
        <v>214</v>
      </c>
      <c r="D106" s="132" t="s">
        <v>64</v>
      </c>
      <c r="E106" s="266">
        <v>72</v>
      </c>
      <c r="F106" s="231"/>
      <c r="G106" s="76">
        <f t="shared" si="48"/>
        <v>0</v>
      </c>
      <c r="H106" s="237"/>
      <c r="I106" s="239"/>
      <c r="J106" s="226"/>
      <c r="K106" s="227"/>
      <c r="L106" s="227"/>
      <c r="M106" s="227"/>
      <c r="N106" s="227"/>
      <c r="O106" s="227"/>
      <c r="P106" s="227"/>
      <c r="Q106" s="227"/>
      <c r="R106" s="227"/>
      <c r="S106" s="227"/>
      <c r="T106" s="227"/>
      <c r="U106" s="225"/>
      <c r="V106" s="226"/>
      <c r="W106" s="227"/>
      <c r="X106" s="227"/>
      <c r="Y106" s="227"/>
      <c r="Z106" s="227"/>
      <c r="AA106" s="227"/>
      <c r="AB106" s="227"/>
      <c r="AC106" s="227"/>
      <c r="AD106" s="227"/>
      <c r="AE106" s="227"/>
      <c r="AF106" s="227"/>
      <c r="AG106" s="225"/>
      <c r="AH106" s="228"/>
      <c r="AI106" s="227"/>
      <c r="AJ106" s="227"/>
      <c r="AK106" s="227"/>
      <c r="AL106" s="227"/>
      <c r="AM106" s="227"/>
      <c r="AN106" s="227"/>
      <c r="AO106" s="227"/>
      <c r="AP106" s="227"/>
      <c r="AQ106" s="227"/>
      <c r="AR106" s="227"/>
      <c r="AS106" s="225"/>
      <c r="AT106" s="228"/>
      <c r="AU106" s="227"/>
      <c r="AV106" s="227"/>
      <c r="AW106" s="227"/>
      <c r="AX106" s="227"/>
      <c r="AY106" s="227"/>
      <c r="AZ106" s="227"/>
      <c r="BA106" s="227"/>
      <c r="BB106" s="227"/>
      <c r="BC106" s="227"/>
      <c r="BD106" s="227"/>
      <c r="BE106" s="225"/>
      <c r="BF106" s="228"/>
      <c r="BG106" s="227"/>
      <c r="BH106" s="227"/>
      <c r="BI106" s="227"/>
      <c r="BJ106" s="227"/>
      <c r="BK106" s="227"/>
      <c r="BL106" s="227"/>
      <c r="BM106" s="227"/>
      <c r="BN106" s="227"/>
      <c r="BO106" s="227"/>
      <c r="BP106" s="227"/>
      <c r="BQ106" s="225"/>
      <c r="BR106" s="228"/>
      <c r="BS106" s="227"/>
      <c r="BT106" s="227"/>
      <c r="BU106" s="227"/>
      <c r="BV106" s="227"/>
      <c r="BW106" s="227"/>
      <c r="BX106" s="227"/>
      <c r="BY106" s="227"/>
      <c r="BZ106" s="227"/>
      <c r="CA106" s="227"/>
      <c r="CB106" s="227"/>
      <c r="CC106" s="225"/>
      <c r="CD106" s="41" t="s">
        <v>54</v>
      </c>
    </row>
    <row r="107" spans="1:87" ht="15">
      <c r="A107" s="41"/>
      <c r="B107" s="131" t="s">
        <v>215</v>
      </c>
      <c r="C107" s="131" t="s">
        <v>216</v>
      </c>
      <c r="D107" s="132" t="s">
        <v>64</v>
      </c>
      <c r="E107" s="266">
        <v>72</v>
      </c>
      <c r="F107" s="231"/>
      <c r="G107" s="76">
        <f t="shared" si="48"/>
        <v>0</v>
      </c>
      <c r="H107" s="237"/>
      <c r="I107" s="239"/>
      <c r="J107" s="226"/>
      <c r="K107" s="227"/>
      <c r="L107" s="227"/>
      <c r="M107" s="227"/>
      <c r="N107" s="227"/>
      <c r="O107" s="227"/>
      <c r="P107" s="227"/>
      <c r="Q107" s="227"/>
      <c r="R107" s="227"/>
      <c r="S107" s="227"/>
      <c r="T107" s="227"/>
      <c r="U107" s="225"/>
      <c r="V107" s="226"/>
      <c r="W107" s="227"/>
      <c r="X107" s="227"/>
      <c r="Y107" s="227"/>
      <c r="Z107" s="227"/>
      <c r="AA107" s="227"/>
      <c r="AB107" s="227"/>
      <c r="AC107" s="227"/>
      <c r="AD107" s="227"/>
      <c r="AE107" s="227"/>
      <c r="AF107" s="227"/>
      <c r="AG107" s="225"/>
      <c r="AH107" s="228"/>
      <c r="AI107" s="227"/>
      <c r="AJ107" s="227"/>
      <c r="AK107" s="227"/>
      <c r="AL107" s="227"/>
      <c r="AM107" s="227"/>
      <c r="AN107" s="227"/>
      <c r="AO107" s="227"/>
      <c r="AP107" s="227"/>
      <c r="AQ107" s="227"/>
      <c r="AR107" s="227"/>
      <c r="AS107" s="225"/>
      <c r="AT107" s="228"/>
      <c r="AU107" s="227"/>
      <c r="AV107" s="227"/>
      <c r="AW107" s="227"/>
      <c r="AX107" s="227"/>
      <c r="AY107" s="227"/>
      <c r="AZ107" s="227"/>
      <c r="BA107" s="227"/>
      <c r="BB107" s="227"/>
      <c r="BC107" s="227"/>
      <c r="BD107" s="227"/>
      <c r="BE107" s="225"/>
      <c r="BF107" s="228"/>
      <c r="BG107" s="227"/>
      <c r="BH107" s="227"/>
      <c r="BI107" s="227"/>
      <c r="BJ107" s="227"/>
      <c r="BK107" s="227"/>
      <c r="BL107" s="227"/>
      <c r="BM107" s="227"/>
      <c r="BN107" s="227"/>
      <c r="BO107" s="227"/>
      <c r="BP107" s="227"/>
      <c r="BQ107" s="225"/>
      <c r="BR107" s="228"/>
      <c r="BS107" s="227"/>
      <c r="BT107" s="227"/>
      <c r="BU107" s="227"/>
      <c r="BV107" s="227"/>
      <c r="BW107" s="227"/>
      <c r="BX107" s="227"/>
      <c r="BY107" s="227"/>
      <c r="BZ107" s="227"/>
      <c r="CA107" s="227"/>
      <c r="CB107" s="227"/>
      <c r="CC107" s="225"/>
      <c r="CD107" s="41" t="s">
        <v>54</v>
      </c>
    </row>
    <row r="108" spans="1:87" ht="15">
      <c r="A108" s="41"/>
      <c r="B108" s="131" t="s">
        <v>217</v>
      </c>
      <c r="C108" s="131" t="s">
        <v>218</v>
      </c>
      <c r="D108" s="132" t="s">
        <v>64</v>
      </c>
      <c r="E108" s="266">
        <v>72</v>
      </c>
      <c r="F108" s="231"/>
      <c r="G108" s="76">
        <f t="shared" si="48"/>
        <v>0</v>
      </c>
      <c r="H108" s="77"/>
      <c r="I108" s="78"/>
      <c r="J108" s="226"/>
      <c r="K108" s="227"/>
      <c r="L108" s="227"/>
      <c r="M108" s="227"/>
      <c r="N108" s="227"/>
      <c r="O108" s="227"/>
      <c r="P108" s="227"/>
      <c r="Q108" s="227"/>
      <c r="R108" s="227"/>
      <c r="S108" s="227"/>
      <c r="T108" s="227"/>
      <c r="U108" s="225"/>
      <c r="V108" s="226"/>
      <c r="W108" s="227"/>
      <c r="X108" s="227"/>
      <c r="Y108" s="227"/>
      <c r="Z108" s="227"/>
      <c r="AA108" s="227"/>
      <c r="AB108" s="227"/>
      <c r="AC108" s="227"/>
      <c r="AD108" s="227"/>
      <c r="AE108" s="227"/>
      <c r="AF108" s="227"/>
      <c r="AG108" s="225"/>
      <c r="AH108" s="228"/>
      <c r="AI108" s="227"/>
      <c r="AJ108" s="227"/>
      <c r="AK108" s="227"/>
      <c r="AL108" s="227"/>
      <c r="AM108" s="227"/>
      <c r="AN108" s="227"/>
      <c r="AO108" s="227"/>
      <c r="AP108" s="227"/>
      <c r="AQ108" s="227"/>
      <c r="AR108" s="227"/>
      <c r="AS108" s="225"/>
      <c r="AT108" s="228"/>
      <c r="AU108" s="227"/>
      <c r="AV108" s="227"/>
      <c r="AW108" s="227"/>
      <c r="AX108" s="227"/>
      <c r="AY108" s="227"/>
      <c r="AZ108" s="227"/>
      <c r="BA108" s="227"/>
      <c r="BB108" s="227"/>
      <c r="BC108" s="227"/>
      <c r="BD108" s="227"/>
      <c r="BE108" s="225"/>
      <c r="BF108" s="228"/>
      <c r="BG108" s="227"/>
      <c r="BH108" s="227"/>
      <c r="BI108" s="227"/>
      <c r="BJ108" s="227"/>
      <c r="BK108" s="227"/>
      <c r="BL108" s="227"/>
      <c r="BM108" s="227"/>
      <c r="BN108" s="227"/>
      <c r="BO108" s="227"/>
      <c r="BP108" s="227"/>
      <c r="BQ108" s="225"/>
      <c r="BR108" s="228"/>
      <c r="BS108" s="227"/>
      <c r="BT108" s="227"/>
      <c r="BU108" s="227"/>
      <c r="BV108" s="227"/>
      <c r="BW108" s="227"/>
      <c r="BX108" s="227"/>
      <c r="BY108" s="227"/>
      <c r="BZ108" s="227"/>
      <c r="CA108" s="227"/>
      <c r="CB108" s="227"/>
      <c r="CC108" s="225"/>
      <c r="CD108" s="41" t="s">
        <v>54</v>
      </c>
    </row>
    <row r="109" spans="1:87" ht="15">
      <c r="A109" s="41"/>
      <c r="B109" s="131" t="s">
        <v>219</v>
      </c>
      <c r="C109" s="131" t="s">
        <v>220</v>
      </c>
      <c r="D109" s="132" t="s">
        <v>64</v>
      </c>
      <c r="E109" s="266">
        <v>72</v>
      </c>
      <c r="F109" s="231"/>
      <c r="G109" s="76">
        <f t="shared" si="48"/>
        <v>0</v>
      </c>
      <c r="H109" s="77"/>
      <c r="I109" s="78"/>
      <c r="J109" s="226"/>
      <c r="K109" s="227"/>
      <c r="L109" s="227"/>
      <c r="M109" s="227"/>
      <c r="N109" s="227"/>
      <c r="O109" s="227"/>
      <c r="P109" s="227"/>
      <c r="Q109" s="227"/>
      <c r="R109" s="227"/>
      <c r="S109" s="227"/>
      <c r="T109" s="227"/>
      <c r="U109" s="225"/>
      <c r="V109" s="226"/>
      <c r="W109" s="227"/>
      <c r="X109" s="227"/>
      <c r="Y109" s="227"/>
      <c r="Z109" s="227"/>
      <c r="AA109" s="227"/>
      <c r="AB109" s="227"/>
      <c r="AC109" s="227"/>
      <c r="AD109" s="227"/>
      <c r="AE109" s="227"/>
      <c r="AF109" s="227"/>
      <c r="AG109" s="225"/>
      <c r="AH109" s="228"/>
      <c r="AI109" s="227"/>
      <c r="AJ109" s="227"/>
      <c r="AK109" s="227"/>
      <c r="AL109" s="227"/>
      <c r="AM109" s="227"/>
      <c r="AN109" s="227"/>
      <c r="AO109" s="227"/>
      <c r="AP109" s="227"/>
      <c r="AQ109" s="227"/>
      <c r="AR109" s="227"/>
      <c r="AS109" s="225"/>
      <c r="AT109" s="228"/>
      <c r="AU109" s="227"/>
      <c r="AV109" s="227"/>
      <c r="AW109" s="227"/>
      <c r="AX109" s="227"/>
      <c r="AY109" s="227"/>
      <c r="AZ109" s="227"/>
      <c r="BA109" s="227"/>
      <c r="BB109" s="227"/>
      <c r="BC109" s="227"/>
      <c r="BD109" s="227"/>
      <c r="BE109" s="225"/>
      <c r="BF109" s="228"/>
      <c r="BG109" s="227"/>
      <c r="BH109" s="227"/>
      <c r="BI109" s="227"/>
      <c r="BJ109" s="227"/>
      <c r="BK109" s="227"/>
      <c r="BL109" s="227"/>
      <c r="BM109" s="227"/>
      <c r="BN109" s="227"/>
      <c r="BO109" s="227"/>
      <c r="BP109" s="227"/>
      <c r="BQ109" s="225"/>
      <c r="BR109" s="228"/>
      <c r="BS109" s="227"/>
      <c r="BT109" s="227"/>
      <c r="BU109" s="227"/>
      <c r="BV109" s="227"/>
      <c r="BW109" s="227"/>
      <c r="BX109" s="227"/>
      <c r="BY109" s="227"/>
      <c r="BZ109" s="227"/>
      <c r="CA109" s="227"/>
      <c r="CB109" s="227"/>
      <c r="CC109" s="225"/>
      <c r="CD109" s="41" t="s">
        <v>54</v>
      </c>
    </row>
    <row r="110" spans="1:87" ht="15">
      <c r="A110" s="41"/>
      <c r="B110" s="131" t="s">
        <v>221</v>
      </c>
      <c r="C110" s="131" t="s">
        <v>222</v>
      </c>
      <c r="D110" s="132" t="s">
        <v>64</v>
      </c>
      <c r="E110" s="266">
        <v>72</v>
      </c>
      <c r="F110" s="231"/>
      <c r="G110" s="76">
        <f t="shared" si="48"/>
        <v>0</v>
      </c>
      <c r="H110" s="77"/>
      <c r="I110" s="78"/>
      <c r="J110" s="226"/>
      <c r="K110" s="227"/>
      <c r="L110" s="227"/>
      <c r="M110" s="227"/>
      <c r="N110" s="227"/>
      <c r="O110" s="227"/>
      <c r="P110" s="227"/>
      <c r="Q110" s="227"/>
      <c r="R110" s="227"/>
      <c r="S110" s="227"/>
      <c r="T110" s="227"/>
      <c r="U110" s="225"/>
      <c r="V110" s="226"/>
      <c r="W110" s="227"/>
      <c r="X110" s="227"/>
      <c r="Y110" s="227"/>
      <c r="Z110" s="227"/>
      <c r="AA110" s="227"/>
      <c r="AB110" s="227"/>
      <c r="AC110" s="227"/>
      <c r="AD110" s="227"/>
      <c r="AE110" s="227"/>
      <c r="AF110" s="227"/>
      <c r="AG110" s="225"/>
      <c r="AH110" s="228"/>
      <c r="AI110" s="227"/>
      <c r="AJ110" s="227"/>
      <c r="AK110" s="227"/>
      <c r="AL110" s="227"/>
      <c r="AM110" s="227"/>
      <c r="AN110" s="227"/>
      <c r="AO110" s="227"/>
      <c r="AP110" s="227"/>
      <c r="AQ110" s="227"/>
      <c r="AR110" s="227"/>
      <c r="AS110" s="225"/>
      <c r="AT110" s="228"/>
      <c r="AU110" s="227"/>
      <c r="AV110" s="227"/>
      <c r="AW110" s="227"/>
      <c r="AX110" s="227"/>
      <c r="AY110" s="227"/>
      <c r="AZ110" s="227"/>
      <c r="BA110" s="227"/>
      <c r="BB110" s="227"/>
      <c r="BC110" s="227"/>
      <c r="BD110" s="227"/>
      <c r="BE110" s="225"/>
      <c r="BF110" s="228"/>
      <c r="BG110" s="227"/>
      <c r="BH110" s="227"/>
      <c r="BI110" s="227"/>
      <c r="BJ110" s="227"/>
      <c r="BK110" s="227"/>
      <c r="BL110" s="227"/>
      <c r="BM110" s="227"/>
      <c r="BN110" s="227"/>
      <c r="BO110" s="227"/>
      <c r="BP110" s="227"/>
      <c r="BQ110" s="225"/>
      <c r="BR110" s="228"/>
      <c r="BS110" s="227"/>
      <c r="BT110" s="227"/>
      <c r="BU110" s="227"/>
      <c r="BV110" s="227"/>
      <c r="BW110" s="227"/>
      <c r="BX110" s="227"/>
      <c r="BY110" s="227"/>
      <c r="BZ110" s="227"/>
      <c r="CA110" s="227"/>
      <c r="CB110" s="227"/>
      <c r="CC110" s="225"/>
      <c r="CD110" s="41" t="s">
        <v>54</v>
      </c>
    </row>
    <row r="111" spans="1:87" ht="15">
      <c r="A111" s="41"/>
      <c r="B111" s="131" t="s">
        <v>223</v>
      </c>
      <c r="C111" s="131" t="s">
        <v>224</v>
      </c>
      <c r="D111" s="132" t="s">
        <v>64</v>
      </c>
      <c r="E111" s="266">
        <v>72</v>
      </c>
      <c r="F111" s="231"/>
      <c r="G111" s="76">
        <f t="shared" si="48"/>
        <v>0</v>
      </c>
      <c r="H111" s="77"/>
      <c r="I111" s="78"/>
      <c r="J111" s="226"/>
      <c r="K111" s="227"/>
      <c r="L111" s="227"/>
      <c r="M111" s="227"/>
      <c r="N111" s="227"/>
      <c r="O111" s="227"/>
      <c r="P111" s="227"/>
      <c r="Q111" s="227"/>
      <c r="R111" s="227"/>
      <c r="S111" s="227"/>
      <c r="T111" s="227"/>
      <c r="U111" s="225"/>
      <c r="V111" s="226"/>
      <c r="W111" s="227"/>
      <c r="X111" s="227"/>
      <c r="Y111" s="227"/>
      <c r="Z111" s="227"/>
      <c r="AA111" s="227"/>
      <c r="AB111" s="227"/>
      <c r="AC111" s="227"/>
      <c r="AD111" s="227"/>
      <c r="AE111" s="227"/>
      <c r="AF111" s="227"/>
      <c r="AG111" s="225"/>
      <c r="AH111" s="228"/>
      <c r="AI111" s="227"/>
      <c r="AJ111" s="227"/>
      <c r="AK111" s="227"/>
      <c r="AL111" s="227"/>
      <c r="AM111" s="227"/>
      <c r="AN111" s="227"/>
      <c r="AO111" s="227"/>
      <c r="AP111" s="227"/>
      <c r="AQ111" s="227"/>
      <c r="AR111" s="227"/>
      <c r="AS111" s="225"/>
      <c r="AT111" s="228"/>
      <c r="AU111" s="227"/>
      <c r="AV111" s="227"/>
      <c r="AW111" s="227"/>
      <c r="AX111" s="227"/>
      <c r="AY111" s="227"/>
      <c r="AZ111" s="227"/>
      <c r="BA111" s="227"/>
      <c r="BB111" s="227"/>
      <c r="BC111" s="227"/>
      <c r="BD111" s="227"/>
      <c r="BE111" s="225"/>
      <c r="BF111" s="228"/>
      <c r="BG111" s="227"/>
      <c r="BH111" s="227"/>
      <c r="BI111" s="227"/>
      <c r="BJ111" s="227"/>
      <c r="BK111" s="227"/>
      <c r="BL111" s="227"/>
      <c r="BM111" s="227"/>
      <c r="BN111" s="227"/>
      <c r="BO111" s="227"/>
      <c r="BP111" s="227"/>
      <c r="BQ111" s="225"/>
      <c r="BR111" s="228"/>
      <c r="BS111" s="227"/>
      <c r="BT111" s="227"/>
      <c r="BU111" s="227"/>
      <c r="BV111" s="227"/>
      <c r="BW111" s="227"/>
      <c r="BX111" s="227"/>
      <c r="BY111" s="227"/>
      <c r="BZ111" s="227"/>
      <c r="CA111" s="227"/>
      <c r="CB111" s="227"/>
      <c r="CC111" s="225"/>
      <c r="CD111" s="41" t="s">
        <v>54</v>
      </c>
    </row>
    <row r="112" spans="1:87" ht="14.25" customHeight="1">
      <c r="A112" s="41"/>
      <c r="B112" s="131" t="s">
        <v>225</v>
      </c>
      <c r="C112" s="131" t="s">
        <v>226</v>
      </c>
      <c r="D112" s="132" t="s">
        <v>64</v>
      </c>
      <c r="E112" s="266">
        <v>72</v>
      </c>
      <c r="F112" s="231"/>
      <c r="G112" s="76">
        <f t="shared" ref="G112" si="49">+SUM(H112:CC112)</f>
        <v>0</v>
      </c>
      <c r="H112" s="237"/>
      <c r="I112" s="239"/>
      <c r="J112" s="226"/>
      <c r="K112" s="227"/>
      <c r="L112" s="227"/>
      <c r="M112" s="227"/>
      <c r="N112" s="227"/>
      <c r="O112" s="227"/>
      <c r="P112" s="227"/>
      <c r="Q112" s="227"/>
      <c r="R112" s="227"/>
      <c r="S112" s="227"/>
      <c r="T112" s="227"/>
      <c r="U112" s="225"/>
      <c r="V112" s="226"/>
      <c r="W112" s="227"/>
      <c r="X112" s="227"/>
      <c r="Y112" s="227"/>
      <c r="Z112" s="227"/>
      <c r="AA112" s="227"/>
      <c r="AB112" s="227"/>
      <c r="AC112" s="227"/>
      <c r="AD112" s="227"/>
      <c r="AE112" s="227"/>
      <c r="AF112" s="227"/>
      <c r="AG112" s="225"/>
      <c r="AH112" s="228"/>
      <c r="AI112" s="227"/>
      <c r="AJ112" s="227"/>
      <c r="AK112" s="227"/>
      <c r="AL112" s="227"/>
      <c r="AM112" s="227"/>
      <c r="AN112" s="227"/>
      <c r="AO112" s="227"/>
      <c r="AP112" s="227"/>
      <c r="AQ112" s="227"/>
      <c r="AR112" s="227"/>
      <c r="AS112" s="225"/>
      <c r="AT112" s="228"/>
      <c r="AU112" s="227"/>
      <c r="AV112" s="227"/>
      <c r="AW112" s="227"/>
      <c r="AX112" s="227"/>
      <c r="AY112" s="227"/>
      <c r="AZ112" s="227"/>
      <c r="BA112" s="227"/>
      <c r="BB112" s="227"/>
      <c r="BC112" s="227"/>
      <c r="BD112" s="227"/>
      <c r="BE112" s="225"/>
      <c r="BF112" s="228"/>
      <c r="BG112" s="227"/>
      <c r="BH112" s="227"/>
      <c r="BI112" s="227"/>
      <c r="BJ112" s="227"/>
      <c r="BK112" s="227"/>
      <c r="BL112" s="227"/>
      <c r="BM112" s="227"/>
      <c r="BN112" s="227"/>
      <c r="BO112" s="227"/>
      <c r="BP112" s="227"/>
      <c r="BQ112" s="225"/>
      <c r="BR112" s="228"/>
      <c r="BS112" s="227"/>
      <c r="BT112" s="227"/>
      <c r="BU112" s="227"/>
      <c r="BV112" s="227"/>
      <c r="BW112" s="227"/>
      <c r="BX112" s="227"/>
      <c r="BY112" s="227"/>
      <c r="BZ112" s="227"/>
      <c r="CA112" s="227"/>
      <c r="CB112" s="227"/>
      <c r="CC112" s="225"/>
      <c r="CD112" s="41" t="s">
        <v>54</v>
      </c>
      <c r="CI112" s="301"/>
    </row>
    <row r="113" spans="1:82" ht="15">
      <c r="A113" s="41"/>
      <c r="B113" s="123" t="s">
        <v>227</v>
      </c>
      <c r="C113" s="124" t="s">
        <v>228</v>
      </c>
      <c r="D113" s="125"/>
      <c r="E113" s="328"/>
      <c r="F113" s="260"/>
      <c r="G113" s="126">
        <f t="shared" ref="G113:AL113" si="50">+G114+G126+G136</f>
        <v>0</v>
      </c>
      <c r="H113" s="127">
        <f t="shared" si="50"/>
        <v>0</v>
      </c>
      <c r="I113" s="128">
        <f t="shared" si="50"/>
        <v>0</v>
      </c>
      <c r="J113" s="127">
        <f t="shared" si="50"/>
        <v>0</v>
      </c>
      <c r="K113" s="129">
        <f t="shared" si="50"/>
        <v>0</v>
      </c>
      <c r="L113" s="129">
        <f t="shared" si="50"/>
        <v>0</v>
      </c>
      <c r="M113" s="129">
        <f t="shared" si="50"/>
        <v>0</v>
      </c>
      <c r="N113" s="129">
        <f t="shared" si="50"/>
        <v>0</v>
      </c>
      <c r="O113" s="129">
        <f t="shared" si="50"/>
        <v>0</v>
      </c>
      <c r="P113" s="129">
        <f t="shared" si="50"/>
        <v>0</v>
      </c>
      <c r="Q113" s="129">
        <f t="shared" si="50"/>
        <v>0</v>
      </c>
      <c r="R113" s="129">
        <f t="shared" si="50"/>
        <v>0</v>
      </c>
      <c r="S113" s="129">
        <f t="shared" si="50"/>
        <v>0</v>
      </c>
      <c r="T113" s="129">
        <f t="shared" si="50"/>
        <v>0</v>
      </c>
      <c r="U113" s="128">
        <f t="shared" si="50"/>
        <v>0</v>
      </c>
      <c r="V113" s="127">
        <f t="shared" si="50"/>
        <v>0</v>
      </c>
      <c r="W113" s="129">
        <f t="shared" si="50"/>
        <v>0</v>
      </c>
      <c r="X113" s="129">
        <f t="shared" si="50"/>
        <v>0</v>
      </c>
      <c r="Y113" s="129">
        <f t="shared" si="50"/>
        <v>0</v>
      </c>
      <c r="Z113" s="129">
        <f t="shared" si="50"/>
        <v>0</v>
      </c>
      <c r="AA113" s="129">
        <f t="shared" si="50"/>
        <v>0</v>
      </c>
      <c r="AB113" s="129">
        <f t="shared" si="50"/>
        <v>0</v>
      </c>
      <c r="AC113" s="129">
        <f t="shared" si="50"/>
        <v>0</v>
      </c>
      <c r="AD113" s="129">
        <f t="shared" si="50"/>
        <v>0</v>
      </c>
      <c r="AE113" s="129">
        <f t="shared" si="50"/>
        <v>0</v>
      </c>
      <c r="AF113" s="129">
        <f t="shared" si="50"/>
        <v>0</v>
      </c>
      <c r="AG113" s="128">
        <f t="shared" si="50"/>
        <v>0</v>
      </c>
      <c r="AH113" s="130">
        <f t="shared" si="50"/>
        <v>0</v>
      </c>
      <c r="AI113" s="129">
        <f t="shared" si="50"/>
        <v>0</v>
      </c>
      <c r="AJ113" s="129">
        <f t="shared" si="50"/>
        <v>0</v>
      </c>
      <c r="AK113" s="129">
        <f t="shared" si="50"/>
        <v>0</v>
      </c>
      <c r="AL113" s="129">
        <f t="shared" si="50"/>
        <v>0</v>
      </c>
      <c r="AM113" s="129">
        <f t="shared" ref="AM113:BR113" si="51">+AM114+AM126+AM136</f>
        <v>0</v>
      </c>
      <c r="AN113" s="129">
        <f t="shared" si="51"/>
        <v>0</v>
      </c>
      <c r="AO113" s="129">
        <f t="shared" si="51"/>
        <v>0</v>
      </c>
      <c r="AP113" s="129">
        <f t="shared" si="51"/>
        <v>0</v>
      </c>
      <c r="AQ113" s="129">
        <f t="shared" si="51"/>
        <v>0</v>
      </c>
      <c r="AR113" s="129">
        <f t="shared" si="51"/>
        <v>0</v>
      </c>
      <c r="AS113" s="128">
        <f t="shared" si="51"/>
        <v>0</v>
      </c>
      <c r="AT113" s="130">
        <f t="shared" si="51"/>
        <v>0</v>
      </c>
      <c r="AU113" s="129">
        <f t="shared" si="51"/>
        <v>0</v>
      </c>
      <c r="AV113" s="129">
        <f t="shared" si="51"/>
        <v>0</v>
      </c>
      <c r="AW113" s="129">
        <f t="shared" si="51"/>
        <v>0</v>
      </c>
      <c r="AX113" s="129">
        <f t="shared" si="51"/>
        <v>0</v>
      </c>
      <c r="AY113" s="129">
        <f t="shared" si="51"/>
        <v>0</v>
      </c>
      <c r="AZ113" s="129">
        <f t="shared" si="51"/>
        <v>0</v>
      </c>
      <c r="BA113" s="129">
        <f t="shared" si="51"/>
        <v>0</v>
      </c>
      <c r="BB113" s="129">
        <f t="shared" si="51"/>
        <v>0</v>
      </c>
      <c r="BC113" s="129">
        <f t="shared" si="51"/>
        <v>0</v>
      </c>
      <c r="BD113" s="129">
        <f t="shared" si="51"/>
        <v>0</v>
      </c>
      <c r="BE113" s="128">
        <f t="shared" si="51"/>
        <v>0</v>
      </c>
      <c r="BF113" s="130">
        <f t="shared" si="51"/>
        <v>0</v>
      </c>
      <c r="BG113" s="129">
        <f t="shared" si="51"/>
        <v>0</v>
      </c>
      <c r="BH113" s="129">
        <f t="shared" si="51"/>
        <v>0</v>
      </c>
      <c r="BI113" s="129">
        <f t="shared" si="51"/>
        <v>0</v>
      </c>
      <c r="BJ113" s="129">
        <f t="shared" si="51"/>
        <v>0</v>
      </c>
      <c r="BK113" s="129">
        <f t="shared" si="51"/>
        <v>0</v>
      </c>
      <c r="BL113" s="129">
        <f t="shared" si="51"/>
        <v>0</v>
      </c>
      <c r="BM113" s="129">
        <f t="shared" si="51"/>
        <v>0</v>
      </c>
      <c r="BN113" s="129">
        <f t="shared" si="51"/>
        <v>0</v>
      </c>
      <c r="BO113" s="129">
        <f t="shared" si="51"/>
        <v>0</v>
      </c>
      <c r="BP113" s="129">
        <f t="shared" si="51"/>
        <v>0</v>
      </c>
      <c r="BQ113" s="128">
        <f t="shared" si="51"/>
        <v>0</v>
      </c>
      <c r="BR113" s="130">
        <f t="shared" si="51"/>
        <v>0</v>
      </c>
      <c r="BS113" s="129">
        <f t="shared" ref="BS113:CC113" si="52">+BS114+BS126+BS136</f>
        <v>0</v>
      </c>
      <c r="BT113" s="129">
        <f t="shared" si="52"/>
        <v>0</v>
      </c>
      <c r="BU113" s="129">
        <f t="shared" si="52"/>
        <v>0</v>
      </c>
      <c r="BV113" s="129">
        <f t="shared" si="52"/>
        <v>0</v>
      </c>
      <c r="BW113" s="129">
        <f t="shared" si="52"/>
        <v>0</v>
      </c>
      <c r="BX113" s="129">
        <f t="shared" si="52"/>
        <v>0</v>
      </c>
      <c r="BY113" s="129">
        <f t="shared" si="52"/>
        <v>0</v>
      </c>
      <c r="BZ113" s="129">
        <f t="shared" si="52"/>
        <v>0</v>
      </c>
      <c r="CA113" s="129">
        <f t="shared" si="52"/>
        <v>0</v>
      </c>
      <c r="CB113" s="129">
        <f t="shared" si="52"/>
        <v>0</v>
      </c>
      <c r="CC113" s="128">
        <f t="shared" si="52"/>
        <v>0</v>
      </c>
      <c r="CD113" s="41" t="s">
        <v>54</v>
      </c>
    </row>
    <row r="114" spans="1:82" ht="15">
      <c r="A114" s="41"/>
      <c r="B114" s="133" t="s">
        <v>229</v>
      </c>
      <c r="C114" s="134" t="s">
        <v>230</v>
      </c>
      <c r="D114" s="135"/>
      <c r="E114" s="330"/>
      <c r="F114" s="261"/>
      <c r="G114" s="136">
        <f t="shared" ref="G114:AL114" si="53">SUM(G115:G125)</f>
        <v>0</v>
      </c>
      <c r="H114" s="137">
        <f t="shared" si="53"/>
        <v>0</v>
      </c>
      <c r="I114" s="138">
        <f t="shared" si="53"/>
        <v>0</v>
      </c>
      <c r="J114" s="137">
        <f t="shared" si="53"/>
        <v>0</v>
      </c>
      <c r="K114" s="139">
        <f t="shared" si="53"/>
        <v>0</v>
      </c>
      <c r="L114" s="139">
        <f t="shared" si="53"/>
        <v>0</v>
      </c>
      <c r="M114" s="139">
        <f t="shared" si="53"/>
        <v>0</v>
      </c>
      <c r="N114" s="139">
        <f t="shared" si="53"/>
        <v>0</v>
      </c>
      <c r="O114" s="139">
        <f t="shared" si="53"/>
        <v>0</v>
      </c>
      <c r="P114" s="139">
        <f t="shared" si="53"/>
        <v>0</v>
      </c>
      <c r="Q114" s="139">
        <f t="shared" si="53"/>
        <v>0</v>
      </c>
      <c r="R114" s="139">
        <f t="shared" si="53"/>
        <v>0</v>
      </c>
      <c r="S114" s="139">
        <f t="shared" si="53"/>
        <v>0</v>
      </c>
      <c r="T114" s="139">
        <f t="shared" si="53"/>
        <v>0</v>
      </c>
      <c r="U114" s="138">
        <f t="shared" si="53"/>
        <v>0</v>
      </c>
      <c r="V114" s="137">
        <f t="shared" si="53"/>
        <v>0</v>
      </c>
      <c r="W114" s="139">
        <f t="shared" si="53"/>
        <v>0</v>
      </c>
      <c r="X114" s="139">
        <f t="shared" si="53"/>
        <v>0</v>
      </c>
      <c r="Y114" s="139">
        <f t="shared" si="53"/>
        <v>0</v>
      </c>
      <c r="Z114" s="139">
        <f t="shared" si="53"/>
        <v>0</v>
      </c>
      <c r="AA114" s="139">
        <f t="shared" si="53"/>
        <v>0</v>
      </c>
      <c r="AB114" s="139">
        <f t="shared" si="53"/>
        <v>0</v>
      </c>
      <c r="AC114" s="139">
        <f t="shared" si="53"/>
        <v>0</v>
      </c>
      <c r="AD114" s="139">
        <f t="shared" si="53"/>
        <v>0</v>
      </c>
      <c r="AE114" s="139">
        <f t="shared" si="53"/>
        <v>0</v>
      </c>
      <c r="AF114" s="139">
        <f t="shared" si="53"/>
        <v>0</v>
      </c>
      <c r="AG114" s="138">
        <f t="shared" si="53"/>
        <v>0</v>
      </c>
      <c r="AH114" s="140">
        <f t="shared" si="53"/>
        <v>0</v>
      </c>
      <c r="AI114" s="139">
        <f t="shared" si="53"/>
        <v>0</v>
      </c>
      <c r="AJ114" s="139">
        <f t="shared" si="53"/>
        <v>0</v>
      </c>
      <c r="AK114" s="139">
        <f t="shared" si="53"/>
        <v>0</v>
      </c>
      <c r="AL114" s="139">
        <f t="shared" si="53"/>
        <v>0</v>
      </c>
      <c r="AM114" s="139">
        <f t="shared" ref="AM114:BR114" si="54">SUM(AM115:AM125)</f>
        <v>0</v>
      </c>
      <c r="AN114" s="139">
        <f t="shared" si="54"/>
        <v>0</v>
      </c>
      <c r="AO114" s="139">
        <f t="shared" si="54"/>
        <v>0</v>
      </c>
      <c r="AP114" s="139">
        <f t="shared" si="54"/>
        <v>0</v>
      </c>
      <c r="AQ114" s="139">
        <f t="shared" si="54"/>
        <v>0</v>
      </c>
      <c r="AR114" s="139">
        <f t="shared" si="54"/>
        <v>0</v>
      </c>
      <c r="AS114" s="138">
        <f t="shared" si="54"/>
        <v>0</v>
      </c>
      <c r="AT114" s="140">
        <f t="shared" si="54"/>
        <v>0</v>
      </c>
      <c r="AU114" s="139">
        <f t="shared" si="54"/>
        <v>0</v>
      </c>
      <c r="AV114" s="139">
        <f t="shared" si="54"/>
        <v>0</v>
      </c>
      <c r="AW114" s="139">
        <f t="shared" si="54"/>
        <v>0</v>
      </c>
      <c r="AX114" s="139">
        <f t="shared" si="54"/>
        <v>0</v>
      </c>
      <c r="AY114" s="139">
        <f t="shared" si="54"/>
        <v>0</v>
      </c>
      <c r="AZ114" s="139">
        <f t="shared" si="54"/>
        <v>0</v>
      </c>
      <c r="BA114" s="139">
        <f t="shared" si="54"/>
        <v>0</v>
      </c>
      <c r="BB114" s="139">
        <f t="shared" si="54"/>
        <v>0</v>
      </c>
      <c r="BC114" s="139">
        <f t="shared" si="54"/>
        <v>0</v>
      </c>
      <c r="BD114" s="139">
        <f t="shared" si="54"/>
        <v>0</v>
      </c>
      <c r="BE114" s="138">
        <f t="shared" si="54"/>
        <v>0</v>
      </c>
      <c r="BF114" s="140">
        <f t="shared" si="54"/>
        <v>0</v>
      </c>
      <c r="BG114" s="139">
        <f t="shared" si="54"/>
        <v>0</v>
      </c>
      <c r="BH114" s="139">
        <f t="shared" si="54"/>
        <v>0</v>
      </c>
      <c r="BI114" s="139">
        <f t="shared" si="54"/>
        <v>0</v>
      </c>
      <c r="BJ114" s="139">
        <f t="shared" si="54"/>
        <v>0</v>
      </c>
      <c r="BK114" s="139">
        <f t="shared" si="54"/>
        <v>0</v>
      </c>
      <c r="BL114" s="139">
        <f t="shared" si="54"/>
        <v>0</v>
      </c>
      <c r="BM114" s="139">
        <f t="shared" si="54"/>
        <v>0</v>
      </c>
      <c r="BN114" s="139">
        <f t="shared" si="54"/>
        <v>0</v>
      </c>
      <c r="BO114" s="139">
        <f t="shared" si="54"/>
        <v>0</v>
      </c>
      <c r="BP114" s="139">
        <f t="shared" si="54"/>
        <v>0</v>
      </c>
      <c r="BQ114" s="138">
        <f t="shared" si="54"/>
        <v>0</v>
      </c>
      <c r="BR114" s="140">
        <f t="shared" si="54"/>
        <v>0</v>
      </c>
      <c r="BS114" s="139">
        <f t="shared" ref="BS114:CC114" si="55">SUM(BS115:BS125)</f>
        <v>0</v>
      </c>
      <c r="BT114" s="139">
        <f t="shared" si="55"/>
        <v>0</v>
      </c>
      <c r="BU114" s="139">
        <f t="shared" si="55"/>
        <v>0</v>
      </c>
      <c r="BV114" s="139">
        <f t="shared" si="55"/>
        <v>0</v>
      </c>
      <c r="BW114" s="139">
        <f t="shared" si="55"/>
        <v>0</v>
      </c>
      <c r="BX114" s="139">
        <f t="shared" si="55"/>
        <v>0</v>
      </c>
      <c r="BY114" s="139">
        <f t="shared" si="55"/>
        <v>0</v>
      </c>
      <c r="BZ114" s="139">
        <f t="shared" si="55"/>
        <v>0</v>
      </c>
      <c r="CA114" s="139">
        <f t="shared" si="55"/>
        <v>0</v>
      </c>
      <c r="CB114" s="139">
        <f t="shared" si="55"/>
        <v>0</v>
      </c>
      <c r="CC114" s="138">
        <f t="shared" si="55"/>
        <v>0</v>
      </c>
      <c r="CD114" s="41" t="s">
        <v>54</v>
      </c>
    </row>
    <row r="115" spans="1:82" ht="15">
      <c r="A115" s="41"/>
      <c r="B115" s="75" t="s">
        <v>231</v>
      </c>
      <c r="C115" s="131" t="s">
        <v>232</v>
      </c>
      <c r="D115" s="132" t="s">
        <v>64</v>
      </c>
      <c r="E115" s="266">
        <v>72</v>
      </c>
      <c r="F115" s="231"/>
      <c r="G115" s="76">
        <f t="shared" ref="G115:G123" si="56">+SUM(H115:CC115)</f>
        <v>0</v>
      </c>
      <c r="H115" s="237"/>
      <c r="I115" s="239"/>
      <c r="J115" s="226"/>
      <c r="K115" s="227"/>
      <c r="L115" s="227"/>
      <c r="M115" s="227"/>
      <c r="N115" s="227"/>
      <c r="O115" s="227"/>
      <c r="P115" s="227"/>
      <c r="Q115" s="227"/>
      <c r="R115" s="227"/>
      <c r="S115" s="227"/>
      <c r="T115" s="227"/>
      <c r="U115" s="225"/>
      <c r="V115" s="226"/>
      <c r="W115" s="227"/>
      <c r="X115" s="227"/>
      <c r="Y115" s="227"/>
      <c r="Z115" s="227"/>
      <c r="AA115" s="227"/>
      <c r="AB115" s="227"/>
      <c r="AC115" s="227"/>
      <c r="AD115" s="227"/>
      <c r="AE115" s="227"/>
      <c r="AF115" s="227"/>
      <c r="AG115" s="225"/>
      <c r="AH115" s="228"/>
      <c r="AI115" s="227"/>
      <c r="AJ115" s="227"/>
      <c r="AK115" s="227"/>
      <c r="AL115" s="227"/>
      <c r="AM115" s="227"/>
      <c r="AN115" s="227"/>
      <c r="AO115" s="227"/>
      <c r="AP115" s="227"/>
      <c r="AQ115" s="227"/>
      <c r="AR115" s="227"/>
      <c r="AS115" s="225"/>
      <c r="AT115" s="228"/>
      <c r="AU115" s="227"/>
      <c r="AV115" s="227"/>
      <c r="AW115" s="227"/>
      <c r="AX115" s="227"/>
      <c r="AY115" s="227"/>
      <c r="AZ115" s="227"/>
      <c r="BA115" s="227"/>
      <c r="BB115" s="227"/>
      <c r="BC115" s="227"/>
      <c r="BD115" s="227"/>
      <c r="BE115" s="225"/>
      <c r="BF115" s="228"/>
      <c r="BG115" s="227"/>
      <c r="BH115" s="227"/>
      <c r="BI115" s="227"/>
      <c r="BJ115" s="227"/>
      <c r="BK115" s="227"/>
      <c r="BL115" s="227"/>
      <c r="BM115" s="227"/>
      <c r="BN115" s="227"/>
      <c r="BO115" s="227"/>
      <c r="BP115" s="227"/>
      <c r="BQ115" s="225"/>
      <c r="BR115" s="228"/>
      <c r="BS115" s="227"/>
      <c r="BT115" s="227"/>
      <c r="BU115" s="227"/>
      <c r="BV115" s="227"/>
      <c r="BW115" s="227"/>
      <c r="BX115" s="227"/>
      <c r="BY115" s="227"/>
      <c r="BZ115" s="227"/>
      <c r="CA115" s="227"/>
      <c r="CB115" s="227"/>
      <c r="CC115" s="225"/>
      <c r="CD115" s="41" t="s">
        <v>54</v>
      </c>
    </row>
    <row r="116" spans="1:82" ht="15">
      <c r="A116" s="41"/>
      <c r="B116" s="75" t="s">
        <v>233</v>
      </c>
      <c r="C116" s="131" t="s">
        <v>234</v>
      </c>
      <c r="D116" s="132" t="s">
        <v>64</v>
      </c>
      <c r="E116" s="266">
        <v>72</v>
      </c>
      <c r="F116" s="231"/>
      <c r="G116" s="76">
        <f t="shared" si="56"/>
        <v>0</v>
      </c>
      <c r="H116" s="237"/>
      <c r="I116" s="239"/>
      <c r="J116" s="226"/>
      <c r="K116" s="227"/>
      <c r="L116" s="227"/>
      <c r="M116" s="227"/>
      <c r="N116" s="227"/>
      <c r="O116" s="227"/>
      <c r="P116" s="227"/>
      <c r="Q116" s="227"/>
      <c r="R116" s="227"/>
      <c r="S116" s="227"/>
      <c r="T116" s="227"/>
      <c r="U116" s="225"/>
      <c r="V116" s="226"/>
      <c r="W116" s="227"/>
      <c r="X116" s="227"/>
      <c r="Y116" s="227"/>
      <c r="Z116" s="227"/>
      <c r="AA116" s="227"/>
      <c r="AB116" s="227"/>
      <c r="AC116" s="227"/>
      <c r="AD116" s="227"/>
      <c r="AE116" s="227"/>
      <c r="AF116" s="227"/>
      <c r="AG116" s="225"/>
      <c r="AH116" s="228"/>
      <c r="AI116" s="227"/>
      <c r="AJ116" s="227"/>
      <c r="AK116" s="227"/>
      <c r="AL116" s="227"/>
      <c r="AM116" s="227"/>
      <c r="AN116" s="227"/>
      <c r="AO116" s="227"/>
      <c r="AP116" s="227"/>
      <c r="AQ116" s="227"/>
      <c r="AR116" s="227"/>
      <c r="AS116" s="225"/>
      <c r="AT116" s="228"/>
      <c r="AU116" s="227"/>
      <c r="AV116" s="227"/>
      <c r="AW116" s="227"/>
      <c r="AX116" s="227"/>
      <c r="AY116" s="227"/>
      <c r="AZ116" s="227"/>
      <c r="BA116" s="227"/>
      <c r="BB116" s="227"/>
      <c r="BC116" s="227"/>
      <c r="BD116" s="227"/>
      <c r="BE116" s="225"/>
      <c r="BF116" s="228"/>
      <c r="BG116" s="227"/>
      <c r="BH116" s="227"/>
      <c r="BI116" s="227"/>
      <c r="BJ116" s="227"/>
      <c r="BK116" s="227"/>
      <c r="BL116" s="227"/>
      <c r="BM116" s="227"/>
      <c r="BN116" s="227"/>
      <c r="BO116" s="227"/>
      <c r="BP116" s="227"/>
      <c r="BQ116" s="225"/>
      <c r="BR116" s="228"/>
      <c r="BS116" s="227"/>
      <c r="BT116" s="227"/>
      <c r="BU116" s="227"/>
      <c r="BV116" s="227"/>
      <c r="BW116" s="227"/>
      <c r="BX116" s="227"/>
      <c r="BY116" s="227"/>
      <c r="BZ116" s="227"/>
      <c r="CA116" s="227"/>
      <c r="CB116" s="227"/>
      <c r="CC116" s="225"/>
      <c r="CD116" s="41" t="s">
        <v>54</v>
      </c>
    </row>
    <row r="117" spans="1:82" ht="15">
      <c r="A117" s="41"/>
      <c r="B117" s="75" t="s">
        <v>235</v>
      </c>
      <c r="C117" s="131" t="s">
        <v>236</v>
      </c>
      <c r="D117" s="132" t="s">
        <v>64</v>
      </c>
      <c r="E117" s="266">
        <v>72</v>
      </c>
      <c r="F117" s="231"/>
      <c r="G117" s="76">
        <f t="shared" si="56"/>
        <v>0</v>
      </c>
      <c r="H117" s="237"/>
      <c r="I117" s="239"/>
      <c r="J117" s="226"/>
      <c r="K117" s="227"/>
      <c r="L117" s="227"/>
      <c r="M117" s="227"/>
      <c r="N117" s="227"/>
      <c r="O117" s="227"/>
      <c r="P117" s="227"/>
      <c r="Q117" s="227"/>
      <c r="R117" s="227"/>
      <c r="S117" s="227"/>
      <c r="T117" s="227"/>
      <c r="U117" s="225"/>
      <c r="V117" s="226"/>
      <c r="W117" s="227"/>
      <c r="X117" s="227"/>
      <c r="Y117" s="227"/>
      <c r="Z117" s="227"/>
      <c r="AA117" s="227"/>
      <c r="AB117" s="227"/>
      <c r="AC117" s="227"/>
      <c r="AD117" s="227"/>
      <c r="AE117" s="227"/>
      <c r="AF117" s="227"/>
      <c r="AG117" s="225"/>
      <c r="AH117" s="228"/>
      <c r="AI117" s="227"/>
      <c r="AJ117" s="227"/>
      <c r="AK117" s="227"/>
      <c r="AL117" s="227"/>
      <c r="AM117" s="227"/>
      <c r="AN117" s="227"/>
      <c r="AO117" s="227"/>
      <c r="AP117" s="227"/>
      <c r="AQ117" s="227"/>
      <c r="AR117" s="227"/>
      <c r="AS117" s="225"/>
      <c r="AT117" s="228"/>
      <c r="AU117" s="227"/>
      <c r="AV117" s="227"/>
      <c r="AW117" s="227"/>
      <c r="AX117" s="227"/>
      <c r="AY117" s="227"/>
      <c r="AZ117" s="227"/>
      <c r="BA117" s="227"/>
      <c r="BB117" s="227"/>
      <c r="BC117" s="227"/>
      <c r="BD117" s="227"/>
      <c r="BE117" s="225"/>
      <c r="BF117" s="228"/>
      <c r="BG117" s="227"/>
      <c r="BH117" s="227"/>
      <c r="BI117" s="227"/>
      <c r="BJ117" s="227"/>
      <c r="BK117" s="227"/>
      <c r="BL117" s="227"/>
      <c r="BM117" s="227"/>
      <c r="BN117" s="227"/>
      <c r="BO117" s="227"/>
      <c r="BP117" s="227"/>
      <c r="BQ117" s="225"/>
      <c r="BR117" s="228"/>
      <c r="BS117" s="227"/>
      <c r="BT117" s="227"/>
      <c r="BU117" s="227"/>
      <c r="BV117" s="227"/>
      <c r="BW117" s="227"/>
      <c r="BX117" s="227"/>
      <c r="BY117" s="227"/>
      <c r="BZ117" s="227"/>
      <c r="CA117" s="227"/>
      <c r="CB117" s="227"/>
      <c r="CC117" s="225"/>
      <c r="CD117" s="41" t="s">
        <v>54</v>
      </c>
    </row>
    <row r="118" spans="1:82" ht="15">
      <c r="A118" s="41"/>
      <c r="B118" s="75" t="s">
        <v>237</v>
      </c>
      <c r="C118" s="131" t="s">
        <v>238</v>
      </c>
      <c r="D118" s="132" t="s">
        <v>64</v>
      </c>
      <c r="E118" s="266">
        <v>72</v>
      </c>
      <c r="F118" s="231"/>
      <c r="G118" s="76">
        <f t="shared" si="56"/>
        <v>0</v>
      </c>
      <c r="H118" s="237"/>
      <c r="I118" s="239"/>
      <c r="J118" s="226"/>
      <c r="K118" s="227"/>
      <c r="L118" s="227"/>
      <c r="M118" s="227"/>
      <c r="N118" s="227"/>
      <c r="O118" s="227"/>
      <c r="P118" s="227"/>
      <c r="Q118" s="227"/>
      <c r="R118" s="227"/>
      <c r="S118" s="227"/>
      <c r="T118" s="227"/>
      <c r="U118" s="225"/>
      <c r="V118" s="226"/>
      <c r="W118" s="227"/>
      <c r="X118" s="227"/>
      <c r="Y118" s="227"/>
      <c r="Z118" s="227"/>
      <c r="AA118" s="227"/>
      <c r="AB118" s="227"/>
      <c r="AC118" s="227"/>
      <c r="AD118" s="227"/>
      <c r="AE118" s="227"/>
      <c r="AF118" s="227"/>
      <c r="AG118" s="225"/>
      <c r="AH118" s="228"/>
      <c r="AI118" s="227"/>
      <c r="AJ118" s="227"/>
      <c r="AK118" s="227"/>
      <c r="AL118" s="227"/>
      <c r="AM118" s="227"/>
      <c r="AN118" s="227"/>
      <c r="AO118" s="227"/>
      <c r="AP118" s="227"/>
      <c r="AQ118" s="227"/>
      <c r="AR118" s="227"/>
      <c r="AS118" s="225"/>
      <c r="AT118" s="228"/>
      <c r="AU118" s="227"/>
      <c r="AV118" s="227"/>
      <c r="AW118" s="227"/>
      <c r="AX118" s="227"/>
      <c r="AY118" s="227"/>
      <c r="AZ118" s="227"/>
      <c r="BA118" s="227"/>
      <c r="BB118" s="227"/>
      <c r="BC118" s="227"/>
      <c r="BD118" s="227"/>
      <c r="BE118" s="225"/>
      <c r="BF118" s="228"/>
      <c r="BG118" s="227"/>
      <c r="BH118" s="227"/>
      <c r="BI118" s="227"/>
      <c r="BJ118" s="227"/>
      <c r="BK118" s="227"/>
      <c r="BL118" s="227"/>
      <c r="BM118" s="227"/>
      <c r="BN118" s="227"/>
      <c r="BO118" s="227"/>
      <c r="BP118" s="227"/>
      <c r="BQ118" s="225"/>
      <c r="BR118" s="228"/>
      <c r="BS118" s="227"/>
      <c r="BT118" s="227"/>
      <c r="BU118" s="227"/>
      <c r="BV118" s="227"/>
      <c r="BW118" s="227"/>
      <c r="BX118" s="227"/>
      <c r="BY118" s="227"/>
      <c r="BZ118" s="227"/>
      <c r="CA118" s="227"/>
      <c r="CB118" s="227"/>
      <c r="CC118" s="225"/>
      <c r="CD118" s="41" t="s">
        <v>54</v>
      </c>
    </row>
    <row r="119" spans="1:82" ht="15">
      <c r="A119" s="41"/>
      <c r="B119" s="75" t="s">
        <v>239</v>
      </c>
      <c r="C119" s="131" t="s">
        <v>933</v>
      </c>
      <c r="D119" s="132" t="s">
        <v>64</v>
      </c>
      <c r="E119" s="266">
        <v>72</v>
      </c>
      <c r="F119" s="231"/>
      <c r="G119" s="76">
        <f t="shared" si="56"/>
        <v>0</v>
      </c>
      <c r="H119" s="77"/>
      <c r="I119" s="78"/>
      <c r="J119" s="226"/>
      <c r="K119" s="227"/>
      <c r="L119" s="227"/>
      <c r="M119" s="227"/>
      <c r="N119" s="227"/>
      <c r="O119" s="227"/>
      <c r="P119" s="227"/>
      <c r="Q119" s="227"/>
      <c r="R119" s="227"/>
      <c r="S119" s="227"/>
      <c r="T119" s="227"/>
      <c r="U119" s="225"/>
      <c r="V119" s="226"/>
      <c r="W119" s="227"/>
      <c r="X119" s="227"/>
      <c r="Y119" s="227"/>
      <c r="Z119" s="227"/>
      <c r="AA119" s="227"/>
      <c r="AB119" s="227"/>
      <c r="AC119" s="227"/>
      <c r="AD119" s="227"/>
      <c r="AE119" s="227"/>
      <c r="AF119" s="227"/>
      <c r="AG119" s="225"/>
      <c r="AH119" s="228"/>
      <c r="AI119" s="227"/>
      <c r="AJ119" s="227"/>
      <c r="AK119" s="227"/>
      <c r="AL119" s="227"/>
      <c r="AM119" s="227"/>
      <c r="AN119" s="227"/>
      <c r="AO119" s="227"/>
      <c r="AP119" s="227"/>
      <c r="AQ119" s="227"/>
      <c r="AR119" s="227"/>
      <c r="AS119" s="225"/>
      <c r="AT119" s="228"/>
      <c r="AU119" s="227"/>
      <c r="AV119" s="227"/>
      <c r="AW119" s="227"/>
      <c r="AX119" s="227"/>
      <c r="AY119" s="227"/>
      <c r="AZ119" s="227"/>
      <c r="BA119" s="227"/>
      <c r="BB119" s="227"/>
      <c r="BC119" s="227"/>
      <c r="BD119" s="227"/>
      <c r="BE119" s="225"/>
      <c r="BF119" s="228"/>
      <c r="BG119" s="227"/>
      <c r="BH119" s="227"/>
      <c r="BI119" s="227"/>
      <c r="BJ119" s="227"/>
      <c r="BK119" s="227"/>
      <c r="BL119" s="227"/>
      <c r="BM119" s="227"/>
      <c r="BN119" s="227"/>
      <c r="BO119" s="227"/>
      <c r="BP119" s="227"/>
      <c r="BQ119" s="225"/>
      <c r="BR119" s="228"/>
      <c r="BS119" s="227"/>
      <c r="BT119" s="227"/>
      <c r="BU119" s="227"/>
      <c r="BV119" s="227"/>
      <c r="BW119" s="227"/>
      <c r="BX119" s="227"/>
      <c r="BY119" s="227"/>
      <c r="BZ119" s="227"/>
      <c r="CA119" s="227"/>
      <c r="CB119" s="227"/>
      <c r="CC119" s="225"/>
      <c r="CD119" s="41" t="s">
        <v>54</v>
      </c>
    </row>
    <row r="120" spans="1:82" ht="15">
      <c r="A120" s="41"/>
      <c r="B120" s="75" t="s">
        <v>241</v>
      </c>
      <c r="C120" s="131" t="s">
        <v>242</v>
      </c>
      <c r="D120" s="132" t="s">
        <v>243</v>
      </c>
      <c r="E120" s="266">
        <v>48</v>
      </c>
      <c r="F120" s="223"/>
      <c r="G120" s="76">
        <f>+E120*F120</f>
        <v>0</v>
      </c>
      <c r="H120" s="77"/>
      <c r="I120" s="78"/>
      <c r="J120" s="237"/>
      <c r="K120" s="234"/>
      <c r="L120" s="238"/>
      <c r="M120" s="238"/>
      <c r="N120" s="238"/>
      <c r="O120" s="238"/>
      <c r="P120" s="238"/>
      <c r="Q120" s="238"/>
      <c r="R120" s="238"/>
      <c r="S120" s="238"/>
      <c r="T120" s="238"/>
      <c r="U120" s="239">
        <f>G120/6</f>
        <v>0</v>
      </c>
      <c r="V120" s="237"/>
      <c r="W120" s="238"/>
      <c r="X120" s="238"/>
      <c r="Y120" s="238"/>
      <c r="Z120" s="238"/>
      <c r="AA120" s="238"/>
      <c r="AB120" s="238"/>
      <c r="AC120" s="238"/>
      <c r="AD120" s="238"/>
      <c r="AE120" s="238"/>
      <c r="AF120" s="238"/>
      <c r="AG120" s="239">
        <f>G120/6</f>
        <v>0</v>
      </c>
      <c r="AH120" s="240"/>
      <c r="AI120" s="238"/>
      <c r="AJ120" s="238"/>
      <c r="AK120" s="238"/>
      <c r="AL120" s="238"/>
      <c r="AM120" s="238"/>
      <c r="AN120" s="238"/>
      <c r="AO120" s="238"/>
      <c r="AP120" s="238"/>
      <c r="AQ120" s="238"/>
      <c r="AR120" s="238"/>
      <c r="AS120" s="239">
        <f>G120/6</f>
        <v>0</v>
      </c>
      <c r="AT120" s="240"/>
      <c r="AU120" s="238"/>
      <c r="AV120" s="238"/>
      <c r="AW120" s="238"/>
      <c r="AX120" s="238"/>
      <c r="AY120" s="238"/>
      <c r="AZ120" s="238"/>
      <c r="BA120" s="238"/>
      <c r="BB120" s="238"/>
      <c r="BC120" s="238"/>
      <c r="BD120" s="238"/>
      <c r="BE120" s="239">
        <f>G120/6</f>
        <v>0</v>
      </c>
      <c r="BF120" s="240"/>
      <c r="BG120" s="238"/>
      <c r="BH120" s="238"/>
      <c r="BI120" s="238"/>
      <c r="BJ120" s="238"/>
      <c r="BK120" s="238"/>
      <c r="BL120" s="238"/>
      <c r="BM120" s="238"/>
      <c r="BN120" s="238"/>
      <c r="BO120" s="238"/>
      <c r="BP120" s="238"/>
      <c r="BQ120" s="239">
        <f>G120/6</f>
        <v>0</v>
      </c>
      <c r="BR120" s="240"/>
      <c r="BS120" s="238"/>
      <c r="BT120" s="238"/>
      <c r="BU120" s="238"/>
      <c r="BV120" s="238"/>
      <c r="BW120" s="238"/>
      <c r="BX120" s="238"/>
      <c r="BY120" s="238"/>
      <c r="BZ120" s="238"/>
      <c r="CA120" s="238"/>
      <c r="CB120" s="238"/>
      <c r="CC120" s="239">
        <f>G120-SUM(H120:CB120)</f>
        <v>0</v>
      </c>
      <c r="CD120" s="41" t="s">
        <v>54</v>
      </c>
    </row>
    <row r="121" spans="1:82" ht="15">
      <c r="A121" s="41"/>
      <c r="B121" s="75" t="s">
        <v>244</v>
      </c>
      <c r="C121" s="131" t="s">
        <v>245</v>
      </c>
      <c r="D121" s="132" t="s">
        <v>64</v>
      </c>
      <c r="E121" s="266">
        <v>72</v>
      </c>
      <c r="F121" s="231"/>
      <c r="G121" s="76">
        <f t="shared" si="56"/>
        <v>0</v>
      </c>
      <c r="H121" s="77"/>
      <c r="I121" s="78"/>
      <c r="J121" s="226"/>
      <c r="K121" s="227"/>
      <c r="L121" s="227"/>
      <c r="M121" s="227"/>
      <c r="N121" s="227"/>
      <c r="O121" s="227"/>
      <c r="P121" s="227"/>
      <c r="Q121" s="227"/>
      <c r="R121" s="227"/>
      <c r="S121" s="227"/>
      <c r="T121" s="227"/>
      <c r="U121" s="225"/>
      <c r="V121" s="226"/>
      <c r="W121" s="227"/>
      <c r="X121" s="227"/>
      <c r="Y121" s="227"/>
      <c r="Z121" s="227"/>
      <c r="AA121" s="227"/>
      <c r="AB121" s="227"/>
      <c r="AC121" s="227"/>
      <c r="AD121" s="227"/>
      <c r="AE121" s="227"/>
      <c r="AF121" s="227"/>
      <c r="AG121" s="225"/>
      <c r="AH121" s="228"/>
      <c r="AI121" s="227"/>
      <c r="AJ121" s="227"/>
      <c r="AK121" s="227"/>
      <c r="AL121" s="227"/>
      <c r="AM121" s="227"/>
      <c r="AN121" s="227"/>
      <c r="AO121" s="227"/>
      <c r="AP121" s="227"/>
      <c r="AQ121" s="227"/>
      <c r="AR121" s="227"/>
      <c r="AS121" s="225"/>
      <c r="AT121" s="228"/>
      <c r="AU121" s="227"/>
      <c r="AV121" s="227"/>
      <c r="AW121" s="227"/>
      <c r="AX121" s="227"/>
      <c r="AY121" s="227"/>
      <c r="AZ121" s="227"/>
      <c r="BA121" s="227"/>
      <c r="BB121" s="227"/>
      <c r="BC121" s="227"/>
      <c r="BD121" s="227"/>
      <c r="BE121" s="225"/>
      <c r="BF121" s="228"/>
      <c r="BG121" s="227"/>
      <c r="BH121" s="227"/>
      <c r="BI121" s="227"/>
      <c r="BJ121" s="227"/>
      <c r="BK121" s="227"/>
      <c r="BL121" s="227"/>
      <c r="BM121" s="227"/>
      <c r="BN121" s="227"/>
      <c r="BO121" s="227"/>
      <c r="BP121" s="227"/>
      <c r="BQ121" s="225"/>
      <c r="BR121" s="228"/>
      <c r="BS121" s="227"/>
      <c r="BT121" s="227"/>
      <c r="BU121" s="227"/>
      <c r="BV121" s="227"/>
      <c r="BW121" s="227"/>
      <c r="BX121" s="227"/>
      <c r="BY121" s="227"/>
      <c r="BZ121" s="227"/>
      <c r="CA121" s="227"/>
      <c r="CB121" s="227"/>
      <c r="CC121" s="225"/>
      <c r="CD121" s="41" t="s">
        <v>54</v>
      </c>
    </row>
    <row r="122" spans="1:82" ht="15">
      <c r="A122" s="41"/>
      <c r="B122" s="75" t="s">
        <v>246</v>
      </c>
      <c r="C122" s="131" t="s">
        <v>247</v>
      </c>
      <c r="D122" s="132" t="s">
        <v>631</v>
      </c>
      <c r="E122" s="266">
        <v>60</v>
      </c>
      <c r="F122" s="223"/>
      <c r="G122" s="76">
        <f>+E122*F122</f>
        <v>0</v>
      </c>
      <c r="H122" s="77"/>
      <c r="I122" s="78"/>
      <c r="J122" s="237"/>
      <c r="K122" s="234"/>
      <c r="L122" s="238"/>
      <c r="M122" s="238"/>
      <c r="N122" s="238"/>
      <c r="O122" s="238"/>
      <c r="P122" s="238"/>
      <c r="Q122" s="238"/>
      <c r="R122" s="238"/>
      <c r="S122" s="238"/>
      <c r="T122" s="238"/>
      <c r="U122" s="239">
        <f>G122/6</f>
        <v>0</v>
      </c>
      <c r="V122" s="237"/>
      <c r="W122" s="238"/>
      <c r="X122" s="238"/>
      <c r="Y122" s="238"/>
      <c r="Z122" s="238"/>
      <c r="AA122" s="238"/>
      <c r="AB122" s="238"/>
      <c r="AC122" s="238"/>
      <c r="AD122" s="238"/>
      <c r="AE122" s="238"/>
      <c r="AF122" s="238"/>
      <c r="AG122" s="239">
        <f>G122/6</f>
        <v>0</v>
      </c>
      <c r="AH122" s="240"/>
      <c r="AI122" s="238"/>
      <c r="AJ122" s="238"/>
      <c r="AK122" s="238"/>
      <c r="AL122" s="238"/>
      <c r="AM122" s="238"/>
      <c r="AN122" s="238"/>
      <c r="AO122" s="238"/>
      <c r="AP122" s="238"/>
      <c r="AQ122" s="238"/>
      <c r="AR122" s="238"/>
      <c r="AS122" s="239">
        <f>G122/6</f>
        <v>0</v>
      </c>
      <c r="AT122" s="240"/>
      <c r="AU122" s="238"/>
      <c r="AV122" s="238"/>
      <c r="AW122" s="238"/>
      <c r="AX122" s="238"/>
      <c r="AY122" s="238"/>
      <c r="AZ122" s="238"/>
      <c r="BA122" s="238"/>
      <c r="BB122" s="238"/>
      <c r="BC122" s="238"/>
      <c r="BD122" s="238"/>
      <c r="BE122" s="239">
        <f>G122/6</f>
        <v>0</v>
      </c>
      <c r="BF122" s="240"/>
      <c r="BG122" s="238"/>
      <c r="BH122" s="238"/>
      <c r="BI122" s="238"/>
      <c r="BJ122" s="238"/>
      <c r="BK122" s="238"/>
      <c r="BL122" s="238"/>
      <c r="BM122" s="238"/>
      <c r="BN122" s="238"/>
      <c r="BO122" s="238"/>
      <c r="BP122" s="238"/>
      <c r="BQ122" s="239">
        <f>G122/6</f>
        <v>0</v>
      </c>
      <c r="BR122" s="240"/>
      <c r="BS122" s="238"/>
      <c r="BT122" s="238"/>
      <c r="BU122" s="238"/>
      <c r="BV122" s="238"/>
      <c r="BW122" s="238"/>
      <c r="BX122" s="238"/>
      <c r="BY122" s="238"/>
      <c r="BZ122" s="238"/>
      <c r="CA122" s="238"/>
      <c r="CB122" s="238"/>
      <c r="CC122" s="239">
        <f>G122-SUM(H122:CB122)</f>
        <v>0</v>
      </c>
      <c r="CD122" s="41" t="s">
        <v>54</v>
      </c>
    </row>
    <row r="123" spans="1:82" ht="15">
      <c r="A123" s="41"/>
      <c r="B123" s="75" t="s">
        <v>249</v>
      </c>
      <c r="C123" s="131" t="s">
        <v>250</v>
      </c>
      <c r="D123" s="132" t="s">
        <v>64</v>
      </c>
      <c r="E123" s="266">
        <v>72</v>
      </c>
      <c r="F123" s="231"/>
      <c r="G123" s="76">
        <f t="shared" si="56"/>
        <v>0</v>
      </c>
      <c r="H123" s="237"/>
      <c r="I123" s="239"/>
      <c r="J123" s="226"/>
      <c r="K123" s="227"/>
      <c r="L123" s="227"/>
      <c r="M123" s="227"/>
      <c r="N123" s="227"/>
      <c r="O123" s="227"/>
      <c r="P123" s="227"/>
      <c r="Q123" s="227"/>
      <c r="R123" s="227"/>
      <c r="S123" s="227"/>
      <c r="T123" s="227"/>
      <c r="U123" s="225"/>
      <c r="V123" s="226"/>
      <c r="W123" s="227"/>
      <c r="X123" s="227"/>
      <c r="Y123" s="227"/>
      <c r="Z123" s="227"/>
      <c r="AA123" s="227"/>
      <c r="AB123" s="227"/>
      <c r="AC123" s="227"/>
      <c r="AD123" s="227"/>
      <c r="AE123" s="227"/>
      <c r="AF123" s="227"/>
      <c r="AG123" s="225"/>
      <c r="AH123" s="228"/>
      <c r="AI123" s="227"/>
      <c r="AJ123" s="227"/>
      <c r="AK123" s="227"/>
      <c r="AL123" s="227"/>
      <c r="AM123" s="227"/>
      <c r="AN123" s="227"/>
      <c r="AO123" s="227"/>
      <c r="AP123" s="227"/>
      <c r="AQ123" s="227"/>
      <c r="AR123" s="227"/>
      <c r="AS123" s="225"/>
      <c r="AT123" s="228"/>
      <c r="AU123" s="227"/>
      <c r="AV123" s="227"/>
      <c r="AW123" s="227"/>
      <c r="AX123" s="227"/>
      <c r="AY123" s="227"/>
      <c r="AZ123" s="227"/>
      <c r="BA123" s="227"/>
      <c r="BB123" s="227"/>
      <c r="BC123" s="227"/>
      <c r="BD123" s="227"/>
      <c r="BE123" s="225"/>
      <c r="BF123" s="228"/>
      <c r="BG123" s="227"/>
      <c r="BH123" s="227"/>
      <c r="BI123" s="227"/>
      <c r="BJ123" s="227"/>
      <c r="BK123" s="227"/>
      <c r="BL123" s="227"/>
      <c r="BM123" s="227"/>
      <c r="BN123" s="227"/>
      <c r="BO123" s="227"/>
      <c r="BP123" s="227"/>
      <c r="BQ123" s="225"/>
      <c r="BR123" s="228"/>
      <c r="BS123" s="227"/>
      <c r="BT123" s="227"/>
      <c r="BU123" s="227"/>
      <c r="BV123" s="227"/>
      <c r="BW123" s="227"/>
      <c r="BX123" s="227"/>
      <c r="BY123" s="227"/>
      <c r="BZ123" s="227"/>
      <c r="CA123" s="227"/>
      <c r="CB123" s="227"/>
      <c r="CC123" s="225"/>
      <c r="CD123" s="41" t="s">
        <v>54</v>
      </c>
    </row>
    <row r="124" spans="1:82" ht="15">
      <c r="A124" s="41"/>
      <c r="B124" s="75" t="s">
        <v>251</v>
      </c>
      <c r="C124" s="131" t="s">
        <v>252</v>
      </c>
      <c r="D124" s="132" t="s">
        <v>92</v>
      </c>
      <c r="E124" s="266">
        <v>1</v>
      </c>
      <c r="F124" s="223"/>
      <c r="G124" s="76">
        <f>+E124*F124</f>
        <v>0</v>
      </c>
      <c r="H124" s="237"/>
      <c r="I124" s="239"/>
      <c r="J124" s="237"/>
      <c r="K124" s="234"/>
      <c r="L124" s="238"/>
      <c r="M124" s="238"/>
      <c r="N124" s="238"/>
      <c r="O124" s="238"/>
      <c r="P124" s="238"/>
      <c r="Q124" s="238"/>
      <c r="R124" s="238"/>
      <c r="S124" s="238"/>
      <c r="T124" s="238"/>
      <c r="U124" s="239">
        <f>G124/6</f>
        <v>0</v>
      </c>
      <c r="V124" s="237"/>
      <c r="W124" s="238"/>
      <c r="X124" s="238"/>
      <c r="Y124" s="238"/>
      <c r="Z124" s="238"/>
      <c r="AA124" s="238"/>
      <c r="AB124" s="238"/>
      <c r="AC124" s="238"/>
      <c r="AD124" s="238"/>
      <c r="AE124" s="238"/>
      <c r="AF124" s="238"/>
      <c r="AG124" s="239">
        <f>G124/6</f>
        <v>0</v>
      </c>
      <c r="AH124" s="240"/>
      <c r="AI124" s="238"/>
      <c r="AJ124" s="238"/>
      <c r="AK124" s="238"/>
      <c r="AL124" s="238"/>
      <c r="AM124" s="238"/>
      <c r="AN124" s="238"/>
      <c r="AO124" s="238"/>
      <c r="AP124" s="238"/>
      <c r="AQ124" s="238"/>
      <c r="AR124" s="238"/>
      <c r="AS124" s="239">
        <f>G124/6</f>
        <v>0</v>
      </c>
      <c r="AT124" s="240"/>
      <c r="AU124" s="238"/>
      <c r="AV124" s="238"/>
      <c r="AW124" s="238"/>
      <c r="AX124" s="238"/>
      <c r="AY124" s="238"/>
      <c r="AZ124" s="238"/>
      <c r="BA124" s="238"/>
      <c r="BB124" s="238"/>
      <c r="BC124" s="238"/>
      <c r="BD124" s="238"/>
      <c r="BE124" s="239">
        <f>G124/6</f>
        <v>0</v>
      </c>
      <c r="BF124" s="240"/>
      <c r="BG124" s="238"/>
      <c r="BH124" s="238"/>
      <c r="BI124" s="238"/>
      <c r="BJ124" s="238"/>
      <c r="BK124" s="238"/>
      <c r="BL124" s="238"/>
      <c r="BM124" s="238"/>
      <c r="BN124" s="238"/>
      <c r="BO124" s="238"/>
      <c r="BP124" s="238"/>
      <c r="BQ124" s="239">
        <f>G124/6</f>
        <v>0</v>
      </c>
      <c r="BR124" s="240"/>
      <c r="BS124" s="238"/>
      <c r="BT124" s="238"/>
      <c r="BU124" s="238"/>
      <c r="BV124" s="238"/>
      <c r="BW124" s="238"/>
      <c r="BX124" s="238"/>
      <c r="BY124" s="238"/>
      <c r="BZ124" s="238"/>
      <c r="CA124" s="238"/>
      <c r="CB124" s="238"/>
      <c r="CC124" s="239">
        <f>G124-SUM(J124:CB124)</f>
        <v>0</v>
      </c>
      <c r="CD124" s="41" t="s">
        <v>54</v>
      </c>
    </row>
    <row r="125" spans="1:82" ht="15">
      <c r="A125" s="41"/>
      <c r="B125" s="180" t="s">
        <v>253</v>
      </c>
      <c r="C125" s="181" t="s">
        <v>254</v>
      </c>
      <c r="D125" s="182" t="s">
        <v>64</v>
      </c>
      <c r="E125" s="334">
        <v>0</v>
      </c>
      <c r="F125" s="236"/>
      <c r="G125" s="189">
        <f t="shared" ref="G125" si="57">+SUM(H125:CC125)</f>
        <v>0</v>
      </c>
      <c r="H125" s="237"/>
      <c r="I125" s="239"/>
      <c r="J125" s="237"/>
      <c r="K125" s="234"/>
      <c r="L125" s="238"/>
      <c r="M125" s="238"/>
      <c r="N125" s="238"/>
      <c r="O125" s="238"/>
      <c r="P125" s="238"/>
      <c r="Q125" s="238"/>
      <c r="R125" s="238"/>
      <c r="S125" s="238"/>
      <c r="T125" s="238"/>
      <c r="U125" s="239"/>
      <c r="V125" s="237"/>
      <c r="W125" s="238"/>
      <c r="X125" s="238"/>
      <c r="Y125" s="238"/>
      <c r="Z125" s="238"/>
      <c r="AA125" s="238"/>
      <c r="AB125" s="238"/>
      <c r="AC125" s="238"/>
      <c r="AD125" s="238"/>
      <c r="AE125" s="238"/>
      <c r="AF125" s="238"/>
      <c r="AG125" s="239"/>
      <c r="AH125" s="240"/>
      <c r="AI125" s="238"/>
      <c r="AJ125" s="238"/>
      <c r="AK125" s="238"/>
      <c r="AL125" s="238"/>
      <c r="AM125" s="238"/>
      <c r="AN125" s="238"/>
      <c r="AO125" s="238"/>
      <c r="AP125" s="238"/>
      <c r="AQ125" s="238"/>
      <c r="AR125" s="238"/>
      <c r="AS125" s="239"/>
      <c r="AT125" s="240"/>
      <c r="AU125" s="238"/>
      <c r="AV125" s="238"/>
      <c r="AW125" s="238"/>
      <c r="AX125" s="238"/>
      <c r="AY125" s="238"/>
      <c r="AZ125" s="238"/>
      <c r="BA125" s="238"/>
      <c r="BB125" s="238"/>
      <c r="BC125" s="238"/>
      <c r="BD125" s="238"/>
      <c r="BE125" s="239"/>
      <c r="BF125" s="240"/>
      <c r="BG125" s="238"/>
      <c r="BH125" s="238"/>
      <c r="BI125" s="238"/>
      <c r="BJ125" s="238"/>
      <c r="BK125" s="238"/>
      <c r="BL125" s="238"/>
      <c r="BM125" s="238"/>
      <c r="BN125" s="238"/>
      <c r="BO125" s="238"/>
      <c r="BP125" s="238"/>
      <c r="BQ125" s="239"/>
      <c r="BR125" s="240"/>
      <c r="BS125" s="238"/>
      <c r="BT125" s="238"/>
      <c r="BU125" s="238"/>
      <c r="BV125" s="238"/>
      <c r="BW125" s="238"/>
      <c r="BX125" s="238"/>
      <c r="BY125" s="238"/>
      <c r="BZ125" s="238"/>
      <c r="CA125" s="238"/>
      <c r="CB125" s="238"/>
      <c r="CC125" s="239"/>
      <c r="CD125" s="41" t="s">
        <v>54</v>
      </c>
    </row>
    <row r="126" spans="1:82" ht="15">
      <c r="A126" s="41"/>
      <c r="B126" s="133" t="s">
        <v>255</v>
      </c>
      <c r="C126" s="134" t="s">
        <v>256</v>
      </c>
      <c r="D126" s="135"/>
      <c r="E126" s="330"/>
      <c r="F126" s="261"/>
      <c r="G126" s="136">
        <f t="shared" ref="G126:AL126" si="58">SUM(G127:G135)</f>
        <v>0</v>
      </c>
      <c r="H126" s="137">
        <f t="shared" si="58"/>
        <v>0</v>
      </c>
      <c r="I126" s="138">
        <f t="shared" si="58"/>
        <v>0</v>
      </c>
      <c r="J126" s="137">
        <f t="shared" si="58"/>
        <v>0</v>
      </c>
      <c r="K126" s="139">
        <f t="shared" si="58"/>
        <v>0</v>
      </c>
      <c r="L126" s="139">
        <f t="shared" si="58"/>
        <v>0</v>
      </c>
      <c r="M126" s="139">
        <f t="shared" si="58"/>
        <v>0</v>
      </c>
      <c r="N126" s="139">
        <f t="shared" si="58"/>
        <v>0</v>
      </c>
      <c r="O126" s="139">
        <f t="shared" si="58"/>
        <v>0</v>
      </c>
      <c r="P126" s="139">
        <f t="shared" si="58"/>
        <v>0</v>
      </c>
      <c r="Q126" s="139">
        <f t="shared" si="58"/>
        <v>0</v>
      </c>
      <c r="R126" s="139">
        <f t="shared" si="58"/>
        <v>0</v>
      </c>
      <c r="S126" s="139">
        <f t="shared" si="58"/>
        <v>0</v>
      </c>
      <c r="T126" s="139">
        <f t="shared" si="58"/>
        <v>0</v>
      </c>
      <c r="U126" s="138">
        <f t="shared" si="58"/>
        <v>0</v>
      </c>
      <c r="V126" s="137">
        <f t="shared" si="58"/>
        <v>0</v>
      </c>
      <c r="W126" s="139">
        <f t="shared" si="58"/>
        <v>0</v>
      </c>
      <c r="X126" s="139">
        <f t="shared" si="58"/>
        <v>0</v>
      </c>
      <c r="Y126" s="139">
        <f t="shared" si="58"/>
        <v>0</v>
      </c>
      <c r="Z126" s="139">
        <f t="shared" si="58"/>
        <v>0</v>
      </c>
      <c r="AA126" s="139">
        <f t="shared" si="58"/>
        <v>0</v>
      </c>
      <c r="AB126" s="139">
        <f t="shared" si="58"/>
        <v>0</v>
      </c>
      <c r="AC126" s="139">
        <f t="shared" si="58"/>
        <v>0</v>
      </c>
      <c r="AD126" s="139">
        <f t="shared" si="58"/>
        <v>0</v>
      </c>
      <c r="AE126" s="139">
        <f t="shared" si="58"/>
        <v>0</v>
      </c>
      <c r="AF126" s="139">
        <f t="shared" si="58"/>
        <v>0</v>
      </c>
      <c r="AG126" s="138">
        <f t="shared" si="58"/>
        <v>0</v>
      </c>
      <c r="AH126" s="140">
        <f t="shared" si="58"/>
        <v>0</v>
      </c>
      <c r="AI126" s="139">
        <f t="shared" si="58"/>
        <v>0</v>
      </c>
      <c r="AJ126" s="139">
        <f t="shared" si="58"/>
        <v>0</v>
      </c>
      <c r="AK126" s="139">
        <f t="shared" si="58"/>
        <v>0</v>
      </c>
      <c r="AL126" s="139">
        <f t="shared" si="58"/>
        <v>0</v>
      </c>
      <c r="AM126" s="139">
        <f t="shared" ref="AM126:BR126" si="59">SUM(AM127:AM135)</f>
        <v>0</v>
      </c>
      <c r="AN126" s="139">
        <f t="shared" si="59"/>
        <v>0</v>
      </c>
      <c r="AO126" s="139">
        <f t="shared" si="59"/>
        <v>0</v>
      </c>
      <c r="AP126" s="139">
        <f t="shared" si="59"/>
        <v>0</v>
      </c>
      <c r="AQ126" s="139">
        <f t="shared" si="59"/>
        <v>0</v>
      </c>
      <c r="AR126" s="139">
        <f t="shared" si="59"/>
        <v>0</v>
      </c>
      <c r="AS126" s="138">
        <f t="shared" si="59"/>
        <v>0</v>
      </c>
      <c r="AT126" s="140">
        <f t="shared" si="59"/>
        <v>0</v>
      </c>
      <c r="AU126" s="139">
        <f t="shared" si="59"/>
        <v>0</v>
      </c>
      <c r="AV126" s="139">
        <f t="shared" si="59"/>
        <v>0</v>
      </c>
      <c r="AW126" s="139">
        <f t="shared" si="59"/>
        <v>0</v>
      </c>
      <c r="AX126" s="139">
        <f t="shared" si="59"/>
        <v>0</v>
      </c>
      <c r="AY126" s="139">
        <f t="shared" si="59"/>
        <v>0</v>
      </c>
      <c r="AZ126" s="139">
        <f t="shared" si="59"/>
        <v>0</v>
      </c>
      <c r="BA126" s="139">
        <f t="shared" si="59"/>
        <v>0</v>
      </c>
      <c r="BB126" s="139">
        <f t="shared" si="59"/>
        <v>0</v>
      </c>
      <c r="BC126" s="139">
        <f t="shared" si="59"/>
        <v>0</v>
      </c>
      <c r="BD126" s="139">
        <f t="shared" si="59"/>
        <v>0</v>
      </c>
      <c r="BE126" s="138">
        <f t="shared" si="59"/>
        <v>0</v>
      </c>
      <c r="BF126" s="140">
        <f t="shared" si="59"/>
        <v>0</v>
      </c>
      <c r="BG126" s="139">
        <f t="shared" si="59"/>
        <v>0</v>
      </c>
      <c r="BH126" s="139">
        <f t="shared" si="59"/>
        <v>0</v>
      </c>
      <c r="BI126" s="139">
        <f t="shared" si="59"/>
        <v>0</v>
      </c>
      <c r="BJ126" s="139">
        <f t="shared" si="59"/>
        <v>0</v>
      </c>
      <c r="BK126" s="139">
        <f t="shared" si="59"/>
        <v>0</v>
      </c>
      <c r="BL126" s="139">
        <f t="shared" si="59"/>
        <v>0</v>
      </c>
      <c r="BM126" s="139">
        <f t="shared" si="59"/>
        <v>0</v>
      </c>
      <c r="BN126" s="139">
        <f t="shared" si="59"/>
        <v>0</v>
      </c>
      <c r="BO126" s="139">
        <f t="shared" si="59"/>
        <v>0</v>
      </c>
      <c r="BP126" s="139">
        <f t="shared" si="59"/>
        <v>0</v>
      </c>
      <c r="BQ126" s="138">
        <f t="shared" si="59"/>
        <v>0</v>
      </c>
      <c r="BR126" s="140">
        <f t="shared" si="59"/>
        <v>0</v>
      </c>
      <c r="BS126" s="139">
        <f t="shared" ref="BS126:CC126" si="60">SUM(BS127:BS135)</f>
        <v>0</v>
      </c>
      <c r="BT126" s="139">
        <f t="shared" si="60"/>
        <v>0</v>
      </c>
      <c r="BU126" s="139">
        <f t="shared" si="60"/>
        <v>0</v>
      </c>
      <c r="BV126" s="139">
        <f t="shared" si="60"/>
        <v>0</v>
      </c>
      <c r="BW126" s="139">
        <f t="shared" si="60"/>
        <v>0</v>
      </c>
      <c r="BX126" s="139">
        <f t="shared" si="60"/>
        <v>0</v>
      </c>
      <c r="BY126" s="139">
        <f t="shared" si="60"/>
        <v>0</v>
      </c>
      <c r="BZ126" s="139">
        <f t="shared" si="60"/>
        <v>0</v>
      </c>
      <c r="CA126" s="139">
        <f t="shared" si="60"/>
        <v>0</v>
      </c>
      <c r="CB126" s="139">
        <f t="shared" si="60"/>
        <v>0</v>
      </c>
      <c r="CC126" s="138">
        <f t="shared" si="60"/>
        <v>0</v>
      </c>
      <c r="CD126" s="41" t="s">
        <v>54</v>
      </c>
    </row>
    <row r="127" spans="1:82" ht="15">
      <c r="A127" s="41"/>
      <c r="B127" s="75" t="s">
        <v>257</v>
      </c>
      <c r="C127" s="131" t="s">
        <v>258</v>
      </c>
      <c r="D127" s="141" t="s">
        <v>64</v>
      </c>
      <c r="E127" s="266">
        <v>72</v>
      </c>
      <c r="F127" s="231"/>
      <c r="G127" s="76">
        <f t="shared" ref="G127:G135" si="61">+SUM(H127:CC127)</f>
        <v>0</v>
      </c>
      <c r="H127" s="237"/>
      <c r="I127" s="239"/>
      <c r="J127" s="226"/>
      <c r="K127" s="227"/>
      <c r="L127" s="227"/>
      <c r="M127" s="227"/>
      <c r="N127" s="227"/>
      <c r="O127" s="227"/>
      <c r="P127" s="227"/>
      <c r="Q127" s="227"/>
      <c r="R127" s="227"/>
      <c r="S127" s="227"/>
      <c r="T127" s="227"/>
      <c r="U127" s="225"/>
      <c r="V127" s="226"/>
      <c r="W127" s="227"/>
      <c r="X127" s="227"/>
      <c r="Y127" s="227"/>
      <c r="Z127" s="227"/>
      <c r="AA127" s="227"/>
      <c r="AB127" s="227"/>
      <c r="AC127" s="227"/>
      <c r="AD127" s="227"/>
      <c r="AE127" s="227"/>
      <c r="AF127" s="227"/>
      <c r="AG127" s="225"/>
      <c r="AH127" s="228"/>
      <c r="AI127" s="227"/>
      <c r="AJ127" s="227"/>
      <c r="AK127" s="227"/>
      <c r="AL127" s="227"/>
      <c r="AM127" s="227"/>
      <c r="AN127" s="227"/>
      <c r="AO127" s="227"/>
      <c r="AP127" s="227"/>
      <c r="AQ127" s="227"/>
      <c r="AR127" s="227"/>
      <c r="AS127" s="225"/>
      <c r="AT127" s="228"/>
      <c r="AU127" s="227"/>
      <c r="AV127" s="227"/>
      <c r="AW127" s="227"/>
      <c r="AX127" s="227"/>
      <c r="AY127" s="227"/>
      <c r="AZ127" s="227"/>
      <c r="BA127" s="227"/>
      <c r="BB127" s="227"/>
      <c r="BC127" s="227"/>
      <c r="BD127" s="227"/>
      <c r="BE127" s="225"/>
      <c r="BF127" s="228"/>
      <c r="BG127" s="227"/>
      <c r="BH127" s="227"/>
      <c r="BI127" s="227"/>
      <c r="BJ127" s="227"/>
      <c r="BK127" s="227"/>
      <c r="BL127" s="227"/>
      <c r="BM127" s="227"/>
      <c r="BN127" s="227"/>
      <c r="BO127" s="227"/>
      <c r="BP127" s="227"/>
      <c r="BQ127" s="225"/>
      <c r="BR127" s="228"/>
      <c r="BS127" s="227"/>
      <c r="BT127" s="227"/>
      <c r="BU127" s="227"/>
      <c r="BV127" s="227"/>
      <c r="BW127" s="227"/>
      <c r="BX127" s="227"/>
      <c r="BY127" s="227"/>
      <c r="BZ127" s="227"/>
      <c r="CA127" s="227"/>
      <c r="CB127" s="227"/>
      <c r="CC127" s="225"/>
      <c r="CD127" s="41" t="s">
        <v>54</v>
      </c>
    </row>
    <row r="128" spans="1:82" ht="15">
      <c r="A128" s="41"/>
      <c r="B128" s="75" t="s">
        <v>259</v>
      </c>
      <c r="C128" s="131" t="s">
        <v>260</v>
      </c>
      <c r="D128" s="141" t="s">
        <v>64</v>
      </c>
      <c r="E128" s="266">
        <v>72</v>
      </c>
      <c r="F128" s="231"/>
      <c r="G128" s="76">
        <f t="shared" si="61"/>
        <v>0</v>
      </c>
      <c r="H128" s="237"/>
      <c r="I128" s="239"/>
      <c r="J128" s="226"/>
      <c r="K128" s="227"/>
      <c r="L128" s="227"/>
      <c r="M128" s="227"/>
      <c r="N128" s="227"/>
      <c r="O128" s="227"/>
      <c r="P128" s="227"/>
      <c r="Q128" s="227"/>
      <c r="R128" s="227"/>
      <c r="S128" s="227"/>
      <c r="T128" s="227"/>
      <c r="U128" s="225"/>
      <c r="V128" s="226"/>
      <c r="W128" s="227"/>
      <c r="X128" s="227"/>
      <c r="Y128" s="227"/>
      <c r="Z128" s="227"/>
      <c r="AA128" s="227"/>
      <c r="AB128" s="227"/>
      <c r="AC128" s="227"/>
      <c r="AD128" s="227"/>
      <c r="AE128" s="227"/>
      <c r="AF128" s="227"/>
      <c r="AG128" s="225"/>
      <c r="AH128" s="228"/>
      <c r="AI128" s="227"/>
      <c r="AJ128" s="227"/>
      <c r="AK128" s="227"/>
      <c r="AL128" s="227"/>
      <c r="AM128" s="227"/>
      <c r="AN128" s="227"/>
      <c r="AO128" s="227"/>
      <c r="AP128" s="227"/>
      <c r="AQ128" s="227"/>
      <c r="AR128" s="227"/>
      <c r="AS128" s="225"/>
      <c r="AT128" s="228"/>
      <c r="AU128" s="227"/>
      <c r="AV128" s="227"/>
      <c r="AW128" s="227"/>
      <c r="AX128" s="227"/>
      <c r="AY128" s="227"/>
      <c r="AZ128" s="227"/>
      <c r="BA128" s="227"/>
      <c r="BB128" s="227"/>
      <c r="BC128" s="227"/>
      <c r="BD128" s="227"/>
      <c r="BE128" s="225"/>
      <c r="BF128" s="228"/>
      <c r="BG128" s="227"/>
      <c r="BH128" s="227"/>
      <c r="BI128" s="227"/>
      <c r="BJ128" s="227"/>
      <c r="BK128" s="227"/>
      <c r="BL128" s="227"/>
      <c r="BM128" s="227"/>
      <c r="BN128" s="227"/>
      <c r="BO128" s="227"/>
      <c r="BP128" s="227"/>
      <c r="BQ128" s="225"/>
      <c r="BR128" s="228"/>
      <c r="BS128" s="227"/>
      <c r="BT128" s="227"/>
      <c r="BU128" s="227"/>
      <c r="BV128" s="227"/>
      <c r="BW128" s="227"/>
      <c r="BX128" s="227"/>
      <c r="BY128" s="227"/>
      <c r="BZ128" s="227"/>
      <c r="CA128" s="227"/>
      <c r="CB128" s="227"/>
      <c r="CC128" s="225"/>
      <c r="CD128" s="41" t="s">
        <v>54</v>
      </c>
    </row>
    <row r="129" spans="1:82" ht="15">
      <c r="A129" s="41"/>
      <c r="B129" s="75" t="s">
        <v>261</v>
      </c>
      <c r="C129" s="131" t="s">
        <v>262</v>
      </c>
      <c r="D129" s="141" t="s">
        <v>64</v>
      </c>
      <c r="E129" s="266">
        <v>72</v>
      </c>
      <c r="F129" s="231"/>
      <c r="G129" s="76">
        <f t="shared" si="61"/>
        <v>0</v>
      </c>
      <c r="H129" s="237"/>
      <c r="I129" s="239"/>
      <c r="J129" s="226"/>
      <c r="K129" s="227"/>
      <c r="L129" s="227"/>
      <c r="M129" s="227"/>
      <c r="N129" s="227"/>
      <c r="O129" s="227"/>
      <c r="P129" s="227"/>
      <c r="Q129" s="227"/>
      <c r="R129" s="227"/>
      <c r="S129" s="227"/>
      <c r="T129" s="227"/>
      <c r="U129" s="225"/>
      <c r="V129" s="226"/>
      <c r="W129" s="227"/>
      <c r="X129" s="227"/>
      <c r="Y129" s="227"/>
      <c r="Z129" s="227"/>
      <c r="AA129" s="227"/>
      <c r="AB129" s="227"/>
      <c r="AC129" s="227"/>
      <c r="AD129" s="227"/>
      <c r="AE129" s="227"/>
      <c r="AF129" s="227"/>
      <c r="AG129" s="225"/>
      <c r="AH129" s="228"/>
      <c r="AI129" s="227"/>
      <c r="AJ129" s="227"/>
      <c r="AK129" s="227"/>
      <c r="AL129" s="227"/>
      <c r="AM129" s="227"/>
      <c r="AN129" s="227"/>
      <c r="AO129" s="227"/>
      <c r="AP129" s="227"/>
      <c r="AQ129" s="227"/>
      <c r="AR129" s="227"/>
      <c r="AS129" s="225"/>
      <c r="AT129" s="228"/>
      <c r="AU129" s="227"/>
      <c r="AV129" s="227"/>
      <c r="AW129" s="227"/>
      <c r="AX129" s="227"/>
      <c r="AY129" s="227"/>
      <c r="AZ129" s="227"/>
      <c r="BA129" s="227"/>
      <c r="BB129" s="227"/>
      <c r="BC129" s="227"/>
      <c r="BD129" s="227"/>
      <c r="BE129" s="225"/>
      <c r="BF129" s="228"/>
      <c r="BG129" s="227"/>
      <c r="BH129" s="227"/>
      <c r="BI129" s="227"/>
      <c r="BJ129" s="227"/>
      <c r="BK129" s="227"/>
      <c r="BL129" s="227"/>
      <c r="BM129" s="227"/>
      <c r="BN129" s="227"/>
      <c r="BO129" s="227"/>
      <c r="BP129" s="227"/>
      <c r="BQ129" s="225"/>
      <c r="BR129" s="228"/>
      <c r="BS129" s="227"/>
      <c r="BT129" s="227"/>
      <c r="BU129" s="227"/>
      <c r="BV129" s="227"/>
      <c r="BW129" s="227"/>
      <c r="BX129" s="227"/>
      <c r="BY129" s="227"/>
      <c r="BZ129" s="227"/>
      <c r="CA129" s="227"/>
      <c r="CB129" s="227"/>
      <c r="CC129" s="225"/>
      <c r="CD129" s="41" t="s">
        <v>54</v>
      </c>
    </row>
    <row r="130" spans="1:82" ht="15">
      <c r="A130" s="41"/>
      <c r="B130" s="75" t="s">
        <v>263</v>
      </c>
      <c r="C130" s="131" t="s">
        <v>264</v>
      </c>
      <c r="D130" s="141" t="s">
        <v>64</v>
      </c>
      <c r="E130" s="266">
        <v>72</v>
      </c>
      <c r="F130" s="231"/>
      <c r="G130" s="76">
        <f t="shared" si="61"/>
        <v>0</v>
      </c>
      <c r="H130" s="237"/>
      <c r="I130" s="239"/>
      <c r="J130" s="226"/>
      <c r="K130" s="227"/>
      <c r="L130" s="227"/>
      <c r="M130" s="227"/>
      <c r="N130" s="227"/>
      <c r="O130" s="227"/>
      <c r="P130" s="227"/>
      <c r="Q130" s="227"/>
      <c r="R130" s="227"/>
      <c r="S130" s="227"/>
      <c r="T130" s="227"/>
      <c r="U130" s="225"/>
      <c r="V130" s="226"/>
      <c r="W130" s="227"/>
      <c r="X130" s="227"/>
      <c r="Y130" s="227"/>
      <c r="Z130" s="227"/>
      <c r="AA130" s="227"/>
      <c r="AB130" s="227"/>
      <c r="AC130" s="227"/>
      <c r="AD130" s="227"/>
      <c r="AE130" s="227"/>
      <c r="AF130" s="227"/>
      <c r="AG130" s="225"/>
      <c r="AH130" s="228"/>
      <c r="AI130" s="227"/>
      <c r="AJ130" s="227"/>
      <c r="AK130" s="227"/>
      <c r="AL130" s="227"/>
      <c r="AM130" s="227"/>
      <c r="AN130" s="227"/>
      <c r="AO130" s="227"/>
      <c r="AP130" s="227"/>
      <c r="AQ130" s="227"/>
      <c r="AR130" s="227"/>
      <c r="AS130" s="225"/>
      <c r="AT130" s="228"/>
      <c r="AU130" s="227"/>
      <c r="AV130" s="227"/>
      <c r="AW130" s="227"/>
      <c r="AX130" s="227"/>
      <c r="AY130" s="227"/>
      <c r="AZ130" s="227"/>
      <c r="BA130" s="227"/>
      <c r="BB130" s="227"/>
      <c r="BC130" s="227"/>
      <c r="BD130" s="227"/>
      <c r="BE130" s="225"/>
      <c r="BF130" s="228"/>
      <c r="BG130" s="227"/>
      <c r="BH130" s="227"/>
      <c r="BI130" s="227"/>
      <c r="BJ130" s="227"/>
      <c r="BK130" s="227"/>
      <c r="BL130" s="227"/>
      <c r="BM130" s="227"/>
      <c r="BN130" s="227"/>
      <c r="BO130" s="227"/>
      <c r="BP130" s="227"/>
      <c r="BQ130" s="225"/>
      <c r="BR130" s="228"/>
      <c r="BS130" s="227"/>
      <c r="BT130" s="227"/>
      <c r="BU130" s="227"/>
      <c r="BV130" s="227"/>
      <c r="BW130" s="227"/>
      <c r="BX130" s="227"/>
      <c r="BY130" s="227"/>
      <c r="BZ130" s="227"/>
      <c r="CA130" s="227"/>
      <c r="CB130" s="227"/>
      <c r="CC130" s="225"/>
      <c r="CD130" s="41" t="s">
        <v>54</v>
      </c>
    </row>
    <row r="131" spans="1:82" ht="15">
      <c r="A131" s="41"/>
      <c r="B131" s="75" t="s">
        <v>265</v>
      </c>
      <c r="C131" s="131" t="s">
        <v>266</v>
      </c>
      <c r="D131" s="141" t="s">
        <v>64</v>
      </c>
      <c r="E131" s="266">
        <v>72</v>
      </c>
      <c r="F131" s="231"/>
      <c r="G131" s="76">
        <f t="shared" si="61"/>
        <v>0</v>
      </c>
      <c r="H131" s="237"/>
      <c r="I131" s="239"/>
      <c r="J131" s="226"/>
      <c r="K131" s="227"/>
      <c r="L131" s="227"/>
      <c r="M131" s="227"/>
      <c r="N131" s="227"/>
      <c r="O131" s="227"/>
      <c r="P131" s="227"/>
      <c r="Q131" s="227"/>
      <c r="R131" s="227"/>
      <c r="S131" s="227"/>
      <c r="T131" s="227"/>
      <c r="U131" s="225"/>
      <c r="V131" s="226"/>
      <c r="W131" s="227"/>
      <c r="X131" s="227"/>
      <c r="Y131" s="227"/>
      <c r="Z131" s="227"/>
      <c r="AA131" s="227"/>
      <c r="AB131" s="227"/>
      <c r="AC131" s="227"/>
      <c r="AD131" s="227"/>
      <c r="AE131" s="227"/>
      <c r="AF131" s="227"/>
      <c r="AG131" s="225"/>
      <c r="AH131" s="228"/>
      <c r="AI131" s="227"/>
      <c r="AJ131" s="227"/>
      <c r="AK131" s="227"/>
      <c r="AL131" s="227"/>
      <c r="AM131" s="227"/>
      <c r="AN131" s="227"/>
      <c r="AO131" s="227"/>
      <c r="AP131" s="227"/>
      <c r="AQ131" s="227"/>
      <c r="AR131" s="227"/>
      <c r="AS131" s="225"/>
      <c r="AT131" s="228"/>
      <c r="AU131" s="227"/>
      <c r="AV131" s="227"/>
      <c r="AW131" s="227"/>
      <c r="AX131" s="227"/>
      <c r="AY131" s="227"/>
      <c r="AZ131" s="227"/>
      <c r="BA131" s="227"/>
      <c r="BB131" s="227"/>
      <c r="BC131" s="227"/>
      <c r="BD131" s="227"/>
      <c r="BE131" s="225"/>
      <c r="BF131" s="228"/>
      <c r="BG131" s="227"/>
      <c r="BH131" s="227"/>
      <c r="BI131" s="227"/>
      <c r="BJ131" s="227"/>
      <c r="BK131" s="227"/>
      <c r="BL131" s="227"/>
      <c r="BM131" s="227"/>
      <c r="BN131" s="227"/>
      <c r="BO131" s="227"/>
      <c r="BP131" s="227"/>
      <c r="BQ131" s="225"/>
      <c r="BR131" s="228"/>
      <c r="BS131" s="227"/>
      <c r="BT131" s="227"/>
      <c r="BU131" s="227"/>
      <c r="BV131" s="227"/>
      <c r="BW131" s="227"/>
      <c r="BX131" s="227"/>
      <c r="BY131" s="227"/>
      <c r="BZ131" s="227"/>
      <c r="CA131" s="227"/>
      <c r="CB131" s="227"/>
      <c r="CC131" s="225"/>
      <c r="CD131" s="41" t="s">
        <v>54</v>
      </c>
    </row>
    <row r="132" spans="1:82" ht="15">
      <c r="A132" s="41"/>
      <c r="B132" s="75" t="s">
        <v>267</v>
      </c>
      <c r="C132" s="131" t="s">
        <v>268</v>
      </c>
      <c r="D132" s="141" t="s">
        <v>64</v>
      </c>
      <c r="E132" s="266">
        <v>72</v>
      </c>
      <c r="F132" s="231"/>
      <c r="G132" s="76">
        <f t="shared" si="61"/>
        <v>0</v>
      </c>
      <c r="H132" s="237"/>
      <c r="I132" s="239"/>
      <c r="J132" s="226"/>
      <c r="K132" s="227"/>
      <c r="L132" s="227"/>
      <c r="M132" s="227"/>
      <c r="N132" s="227"/>
      <c r="O132" s="227"/>
      <c r="P132" s="227"/>
      <c r="Q132" s="227"/>
      <c r="R132" s="227"/>
      <c r="S132" s="227"/>
      <c r="T132" s="227"/>
      <c r="U132" s="225"/>
      <c r="V132" s="226"/>
      <c r="W132" s="227"/>
      <c r="X132" s="227"/>
      <c r="Y132" s="227"/>
      <c r="Z132" s="227"/>
      <c r="AA132" s="227"/>
      <c r="AB132" s="227"/>
      <c r="AC132" s="227"/>
      <c r="AD132" s="227"/>
      <c r="AE132" s="227"/>
      <c r="AF132" s="227"/>
      <c r="AG132" s="225"/>
      <c r="AH132" s="228"/>
      <c r="AI132" s="227"/>
      <c r="AJ132" s="227"/>
      <c r="AK132" s="227"/>
      <c r="AL132" s="227"/>
      <c r="AM132" s="227"/>
      <c r="AN132" s="227"/>
      <c r="AO132" s="227"/>
      <c r="AP132" s="227"/>
      <c r="AQ132" s="227"/>
      <c r="AR132" s="227"/>
      <c r="AS132" s="225"/>
      <c r="AT132" s="228"/>
      <c r="AU132" s="227"/>
      <c r="AV132" s="227"/>
      <c r="AW132" s="227"/>
      <c r="AX132" s="227"/>
      <c r="AY132" s="227"/>
      <c r="AZ132" s="227"/>
      <c r="BA132" s="227"/>
      <c r="BB132" s="227"/>
      <c r="BC132" s="227"/>
      <c r="BD132" s="227"/>
      <c r="BE132" s="225"/>
      <c r="BF132" s="228"/>
      <c r="BG132" s="227"/>
      <c r="BH132" s="227"/>
      <c r="BI132" s="227"/>
      <c r="BJ132" s="227"/>
      <c r="BK132" s="227"/>
      <c r="BL132" s="227"/>
      <c r="BM132" s="227"/>
      <c r="BN132" s="227"/>
      <c r="BO132" s="227"/>
      <c r="BP132" s="227"/>
      <c r="BQ132" s="225"/>
      <c r="BR132" s="228"/>
      <c r="BS132" s="227"/>
      <c r="BT132" s="227"/>
      <c r="BU132" s="227"/>
      <c r="BV132" s="227"/>
      <c r="BW132" s="227"/>
      <c r="BX132" s="227"/>
      <c r="BY132" s="227"/>
      <c r="BZ132" s="227"/>
      <c r="CA132" s="227"/>
      <c r="CB132" s="227"/>
      <c r="CC132" s="225"/>
      <c r="CD132" s="41" t="s">
        <v>54</v>
      </c>
    </row>
    <row r="133" spans="1:82" ht="15">
      <c r="A133" s="41"/>
      <c r="B133" s="75" t="s">
        <v>269</v>
      </c>
      <c r="C133" s="131" t="s">
        <v>270</v>
      </c>
      <c r="D133" s="141" t="s">
        <v>64</v>
      </c>
      <c r="E133" s="266">
        <v>72</v>
      </c>
      <c r="F133" s="231"/>
      <c r="G133" s="76">
        <f t="shared" si="61"/>
        <v>0</v>
      </c>
      <c r="H133" s="237"/>
      <c r="I133" s="239"/>
      <c r="J133" s="226"/>
      <c r="K133" s="227"/>
      <c r="L133" s="227"/>
      <c r="M133" s="227"/>
      <c r="N133" s="227"/>
      <c r="O133" s="227"/>
      <c r="P133" s="227"/>
      <c r="Q133" s="227"/>
      <c r="R133" s="227"/>
      <c r="S133" s="227"/>
      <c r="T133" s="227"/>
      <c r="U133" s="225"/>
      <c r="V133" s="226"/>
      <c r="W133" s="227"/>
      <c r="X133" s="227"/>
      <c r="Y133" s="227"/>
      <c r="Z133" s="227"/>
      <c r="AA133" s="227"/>
      <c r="AB133" s="227"/>
      <c r="AC133" s="227"/>
      <c r="AD133" s="227"/>
      <c r="AE133" s="227"/>
      <c r="AF133" s="227"/>
      <c r="AG133" s="225"/>
      <c r="AH133" s="228"/>
      <c r="AI133" s="227"/>
      <c r="AJ133" s="227"/>
      <c r="AK133" s="227"/>
      <c r="AL133" s="227"/>
      <c r="AM133" s="227"/>
      <c r="AN133" s="227"/>
      <c r="AO133" s="227"/>
      <c r="AP133" s="227"/>
      <c r="AQ133" s="227"/>
      <c r="AR133" s="227"/>
      <c r="AS133" s="225"/>
      <c r="AT133" s="228"/>
      <c r="AU133" s="227"/>
      <c r="AV133" s="227"/>
      <c r="AW133" s="227"/>
      <c r="AX133" s="227"/>
      <c r="AY133" s="227"/>
      <c r="AZ133" s="227"/>
      <c r="BA133" s="227"/>
      <c r="BB133" s="227"/>
      <c r="BC133" s="227"/>
      <c r="BD133" s="227"/>
      <c r="BE133" s="225"/>
      <c r="BF133" s="228"/>
      <c r="BG133" s="227"/>
      <c r="BH133" s="227"/>
      <c r="BI133" s="227"/>
      <c r="BJ133" s="227"/>
      <c r="BK133" s="227"/>
      <c r="BL133" s="227"/>
      <c r="BM133" s="227"/>
      <c r="BN133" s="227"/>
      <c r="BO133" s="227"/>
      <c r="BP133" s="227"/>
      <c r="BQ133" s="225"/>
      <c r="BR133" s="228"/>
      <c r="BS133" s="227"/>
      <c r="BT133" s="227"/>
      <c r="BU133" s="227"/>
      <c r="BV133" s="227"/>
      <c r="BW133" s="227"/>
      <c r="BX133" s="227"/>
      <c r="BY133" s="227"/>
      <c r="BZ133" s="227"/>
      <c r="CA133" s="227"/>
      <c r="CB133" s="227"/>
      <c r="CC133" s="225"/>
      <c r="CD133" s="41" t="s">
        <v>54</v>
      </c>
    </row>
    <row r="134" spans="1:82" ht="15">
      <c r="A134" s="41"/>
      <c r="B134" s="75" t="s">
        <v>271</v>
      </c>
      <c r="C134" s="131" t="s">
        <v>272</v>
      </c>
      <c r="D134" s="132" t="s">
        <v>64</v>
      </c>
      <c r="E134" s="266">
        <v>72</v>
      </c>
      <c r="F134" s="231"/>
      <c r="G134" s="76">
        <f t="shared" si="61"/>
        <v>0</v>
      </c>
      <c r="H134" s="237"/>
      <c r="I134" s="239"/>
      <c r="J134" s="226"/>
      <c r="K134" s="227"/>
      <c r="L134" s="227"/>
      <c r="M134" s="227"/>
      <c r="N134" s="227"/>
      <c r="O134" s="227"/>
      <c r="P134" s="227"/>
      <c r="Q134" s="227"/>
      <c r="R134" s="227"/>
      <c r="S134" s="227"/>
      <c r="T134" s="227"/>
      <c r="U134" s="225"/>
      <c r="V134" s="226"/>
      <c r="W134" s="227"/>
      <c r="X134" s="227"/>
      <c r="Y134" s="227"/>
      <c r="Z134" s="227"/>
      <c r="AA134" s="227"/>
      <c r="AB134" s="227"/>
      <c r="AC134" s="227"/>
      <c r="AD134" s="227"/>
      <c r="AE134" s="227"/>
      <c r="AF134" s="227"/>
      <c r="AG134" s="225"/>
      <c r="AH134" s="228"/>
      <c r="AI134" s="227"/>
      <c r="AJ134" s="227"/>
      <c r="AK134" s="227"/>
      <c r="AL134" s="227"/>
      <c r="AM134" s="227"/>
      <c r="AN134" s="227"/>
      <c r="AO134" s="227"/>
      <c r="AP134" s="227"/>
      <c r="AQ134" s="227"/>
      <c r="AR134" s="227"/>
      <c r="AS134" s="225"/>
      <c r="AT134" s="228"/>
      <c r="AU134" s="227"/>
      <c r="AV134" s="227"/>
      <c r="AW134" s="227"/>
      <c r="AX134" s="227"/>
      <c r="AY134" s="227"/>
      <c r="AZ134" s="227"/>
      <c r="BA134" s="227"/>
      <c r="BB134" s="227"/>
      <c r="BC134" s="227"/>
      <c r="BD134" s="227"/>
      <c r="BE134" s="225"/>
      <c r="BF134" s="228"/>
      <c r="BG134" s="227"/>
      <c r="BH134" s="227"/>
      <c r="BI134" s="227"/>
      <c r="BJ134" s="227"/>
      <c r="BK134" s="227"/>
      <c r="BL134" s="227"/>
      <c r="BM134" s="227"/>
      <c r="BN134" s="227"/>
      <c r="BO134" s="227"/>
      <c r="BP134" s="227"/>
      <c r="BQ134" s="225"/>
      <c r="BR134" s="228"/>
      <c r="BS134" s="227"/>
      <c r="BT134" s="227"/>
      <c r="BU134" s="227"/>
      <c r="BV134" s="227"/>
      <c r="BW134" s="227"/>
      <c r="BX134" s="227"/>
      <c r="BY134" s="227"/>
      <c r="BZ134" s="227"/>
      <c r="CA134" s="227"/>
      <c r="CB134" s="227"/>
      <c r="CC134" s="225"/>
      <c r="CD134" s="41" t="s">
        <v>54</v>
      </c>
    </row>
    <row r="135" spans="1:82" ht="30">
      <c r="A135" s="41"/>
      <c r="B135" s="75" t="s">
        <v>273</v>
      </c>
      <c r="C135" s="131" t="s">
        <v>274</v>
      </c>
      <c r="D135" s="141" t="s">
        <v>64</v>
      </c>
      <c r="E135" s="266">
        <v>72</v>
      </c>
      <c r="F135" s="231"/>
      <c r="G135" s="76">
        <f t="shared" si="61"/>
        <v>0</v>
      </c>
      <c r="H135" s="237"/>
      <c r="I135" s="239"/>
      <c r="J135" s="226"/>
      <c r="K135" s="227"/>
      <c r="L135" s="227"/>
      <c r="M135" s="227"/>
      <c r="N135" s="227"/>
      <c r="O135" s="227"/>
      <c r="P135" s="227"/>
      <c r="Q135" s="227"/>
      <c r="R135" s="227"/>
      <c r="S135" s="227"/>
      <c r="T135" s="227"/>
      <c r="U135" s="225"/>
      <c r="V135" s="226"/>
      <c r="W135" s="227"/>
      <c r="X135" s="227"/>
      <c r="Y135" s="227"/>
      <c r="Z135" s="227"/>
      <c r="AA135" s="227"/>
      <c r="AB135" s="227"/>
      <c r="AC135" s="227"/>
      <c r="AD135" s="227"/>
      <c r="AE135" s="227"/>
      <c r="AF135" s="227"/>
      <c r="AG135" s="225"/>
      <c r="AH135" s="228"/>
      <c r="AI135" s="227"/>
      <c r="AJ135" s="227"/>
      <c r="AK135" s="227"/>
      <c r="AL135" s="227"/>
      <c r="AM135" s="227"/>
      <c r="AN135" s="227"/>
      <c r="AO135" s="227"/>
      <c r="AP135" s="227"/>
      <c r="AQ135" s="227"/>
      <c r="AR135" s="227"/>
      <c r="AS135" s="225"/>
      <c r="AT135" s="228"/>
      <c r="AU135" s="227"/>
      <c r="AV135" s="227"/>
      <c r="AW135" s="227"/>
      <c r="AX135" s="227"/>
      <c r="AY135" s="227"/>
      <c r="AZ135" s="227"/>
      <c r="BA135" s="227"/>
      <c r="BB135" s="227"/>
      <c r="BC135" s="227"/>
      <c r="BD135" s="227"/>
      <c r="BE135" s="225"/>
      <c r="BF135" s="228"/>
      <c r="BG135" s="227"/>
      <c r="BH135" s="227"/>
      <c r="BI135" s="227"/>
      <c r="BJ135" s="227"/>
      <c r="BK135" s="227"/>
      <c r="BL135" s="227"/>
      <c r="BM135" s="227"/>
      <c r="BN135" s="227"/>
      <c r="BO135" s="227"/>
      <c r="BP135" s="227"/>
      <c r="BQ135" s="225"/>
      <c r="BR135" s="228"/>
      <c r="BS135" s="227"/>
      <c r="BT135" s="227"/>
      <c r="BU135" s="227"/>
      <c r="BV135" s="227"/>
      <c r="BW135" s="227"/>
      <c r="BX135" s="227"/>
      <c r="BY135" s="227"/>
      <c r="BZ135" s="227"/>
      <c r="CA135" s="227"/>
      <c r="CB135" s="227"/>
      <c r="CC135" s="225"/>
      <c r="CD135" s="41" t="s">
        <v>54</v>
      </c>
    </row>
    <row r="136" spans="1:82" ht="15">
      <c r="A136" s="179"/>
      <c r="B136" s="133" t="s">
        <v>275</v>
      </c>
      <c r="C136" s="134" t="s">
        <v>276</v>
      </c>
      <c r="D136" s="135"/>
      <c r="E136" s="330"/>
      <c r="F136" s="261"/>
      <c r="G136" s="136">
        <f t="shared" ref="G136:AL136" si="62">SUM(G137:G145)</f>
        <v>0</v>
      </c>
      <c r="H136" s="137">
        <f t="shared" si="62"/>
        <v>0</v>
      </c>
      <c r="I136" s="138">
        <f t="shared" si="62"/>
        <v>0</v>
      </c>
      <c r="J136" s="137">
        <f t="shared" si="62"/>
        <v>0</v>
      </c>
      <c r="K136" s="139">
        <f t="shared" si="62"/>
        <v>0</v>
      </c>
      <c r="L136" s="139">
        <f t="shared" si="62"/>
        <v>0</v>
      </c>
      <c r="M136" s="139">
        <f t="shared" si="62"/>
        <v>0</v>
      </c>
      <c r="N136" s="139">
        <f t="shared" si="62"/>
        <v>0</v>
      </c>
      <c r="O136" s="139">
        <f t="shared" si="62"/>
        <v>0</v>
      </c>
      <c r="P136" s="139">
        <f t="shared" si="62"/>
        <v>0</v>
      </c>
      <c r="Q136" s="139">
        <f t="shared" si="62"/>
        <v>0</v>
      </c>
      <c r="R136" s="139">
        <f t="shared" si="62"/>
        <v>0</v>
      </c>
      <c r="S136" s="139">
        <f t="shared" si="62"/>
        <v>0</v>
      </c>
      <c r="T136" s="139">
        <f t="shared" si="62"/>
        <v>0</v>
      </c>
      <c r="U136" s="138">
        <f t="shared" si="62"/>
        <v>0</v>
      </c>
      <c r="V136" s="137">
        <f t="shared" si="62"/>
        <v>0</v>
      </c>
      <c r="W136" s="139">
        <f t="shared" si="62"/>
        <v>0</v>
      </c>
      <c r="X136" s="139">
        <f t="shared" si="62"/>
        <v>0</v>
      </c>
      <c r="Y136" s="139">
        <f t="shared" si="62"/>
        <v>0</v>
      </c>
      <c r="Z136" s="139">
        <f t="shared" si="62"/>
        <v>0</v>
      </c>
      <c r="AA136" s="139">
        <f t="shared" si="62"/>
        <v>0</v>
      </c>
      <c r="AB136" s="139">
        <f t="shared" si="62"/>
        <v>0</v>
      </c>
      <c r="AC136" s="139">
        <f t="shared" si="62"/>
        <v>0</v>
      </c>
      <c r="AD136" s="139">
        <f t="shared" si="62"/>
        <v>0</v>
      </c>
      <c r="AE136" s="139">
        <f t="shared" si="62"/>
        <v>0</v>
      </c>
      <c r="AF136" s="139">
        <f t="shared" si="62"/>
        <v>0</v>
      </c>
      <c r="AG136" s="138">
        <f t="shared" si="62"/>
        <v>0</v>
      </c>
      <c r="AH136" s="140">
        <f t="shared" si="62"/>
        <v>0</v>
      </c>
      <c r="AI136" s="139">
        <f t="shared" si="62"/>
        <v>0</v>
      </c>
      <c r="AJ136" s="139">
        <f t="shared" si="62"/>
        <v>0</v>
      </c>
      <c r="AK136" s="139">
        <f t="shared" si="62"/>
        <v>0</v>
      </c>
      <c r="AL136" s="139">
        <f t="shared" si="62"/>
        <v>0</v>
      </c>
      <c r="AM136" s="139">
        <f t="shared" ref="AM136:BR136" si="63">SUM(AM137:AM145)</f>
        <v>0</v>
      </c>
      <c r="AN136" s="139">
        <f t="shared" si="63"/>
        <v>0</v>
      </c>
      <c r="AO136" s="139">
        <f t="shared" si="63"/>
        <v>0</v>
      </c>
      <c r="AP136" s="139">
        <f t="shared" si="63"/>
        <v>0</v>
      </c>
      <c r="AQ136" s="139">
        <f t="shared" si="63"/>
        <v>0</v>
      </c>
      <c r="AR136" s="139">
        <f t="shared" si="63"/>
        <v>0</v>
      </c>
      <c r="AS136" s="138">
        <f t="shared" si="63"/>
        <v>0</v>
      </c>
      <c r="AT136" s="140">
        <f t="shared" si="63"/>
        <v>0</v>
      </c>
      <c r="AU136" s="139">
        <f t="shared" si="63"/>
        <v>0</v>
      </c>
      <c r="AV136" s="139">
        <f t="shared" si="63"/>
        <v>0</v>
      </c>
      <c r="AW136" s="139">
        <f t="shared" si="63"/>
        <v>0</v>
      </c>
      <c r="AX136" s="139">
        <f t="shared" si="63"/>
        <v>0</v>
      </c>
      <c r="AY136" s="139">
        <f t="shared" si="63"/>
        <v>0</v>
      </c>
      <c r="AZ136" s="139">
        <f t="shared" si="63"/>
        <v>0</v>
      </c>
      <c r="BA136" s="139">
        <f t="shared" si="63"/>
        <v>0</v>
      </c>
      <c r="BB136" s="139">
        <f t="shared" si="63"/>
        <v>0</v>
      </c>
      <c r="BC136" s="139">
        <f t="shared" si="63"/>
        <v>0</v>
      </c>
      <c r="BD136" s="139">
        <f t="shared" si="63"/>
        <v>0</v>
      </c>
      <c r="BE136" s="138">
        <f t="shared" si="63"/>
        <v>0</v>
      </c>
      <c r="BF136" s="140">
        <f t="shared" si="63"/>
        <v>0</v>
      </c>
      <c r="BG136" s="139">
        <f t="shared" si="63"/>
        <v>0</v>
      </c>
      <c r="BH136" s="139">
        <f t="shared" si="63"/>
        <v>0</v>
      </c>
      <c r="BI136" s="139">
        <f t="shared" si="63"/>
        <v>0</v>
      </c>
      <c r="BJ136" s="139">
        <f t="shared" si="63"/>
        <v>0</v>
      </c>
      <c r="BK136" s="139">
        <f t="shared" si="63"/>
        <v>0</v>
      </c>
      <c r="BL136" s="139">
        <f t="shared" si="63"/>
        <v>0</v>
      </c>
      <c r="BM136" s="139">
        <f t="shared" si="63"/>
        <v>0</v>
      </c>
      <c r="BN136" s="139">
        <f t="shared" si="63"/>
        <v>0</v>
      </c>
      <c r="BO136" s="139">
        <f t="shared" si="63"/>
        <v>0</v>
      </c>
      <c r="BP136" s="139">
        <f t="shared" si="63"/>
        <v>0</v>
      </c>
      <c r="BQ136" s="138">
        <f t="shared" si="63"/>
        <v>0</v>
      </c>
      <c r="BR136" s="140">
        <f t="shared" si="63"/>
        <v>0</v>
      </c>
      <c r="BS136" s="139">
        <f t="shared" ref="BS136:CC136" si="64">SUM(BS137:BS145)</f>
        <v>0</v>
      </c>
      <c r="BT136" s="139">
        <f t="shared" si="64"/>
        <v>0</v>
      </c>
      <c r="BU136" s="139">
        <f t="shared" si="64"/>
        <v>0</v>
      </c>
      <c r="BV136" s="139">
        <f t="shared" si="64"/>
        <v>0</v>
      </c>
      <c r="BW136" s="139">
        <f t="shared" si="64"/>
        <v>0</v>
      </c>
      <c r="BX136" s="139">
        <f t="shared" si="64"/>
        <v>0</v>
      </c>
      <c r="BY136" s="139">
        <f t="shared" si="64"/>
        <v>0</v>
      </c>
      <c r="BZ136" s="139">
        <f t="shared" si="64"/>
        <v>0</v>
      </c>
      <c r="CA136" s="139">
        <f t="shared" si="64"/>
        <v>0</v>
      </c>
      <c r="CB136" s="139">
        <f t="shared" si="64"/>
        <v>0</v>
      </c>
      <c r="CC136" s="138">
        <f t="shared" si="64"/>
        <v>0</v>
      </c>
      <c r="CD136" s="41" t="s">
        <v>54</v>
      </c>
    </row>
    <row r="137" spans="1:82" ht="15">
      <c r="A137" s="179"/>
      <c r="B137" s="180" t="s">
        <v>277</v>
      </c>
      <c r="C137" s="181" t="s">
        <v>278</v>
      </c>
      <c r="D137" s="182" t="s">
        <v>64</v>
      </c>
      <c r="E137" s="334">
        <v>0</v>
      </c>
      <c r="F137" s="236"/>
      <c r="G137" s="189">
        <f>+E137*F137</f>
        <v>0</v>
      </c>
      <c r="H137" s="232"/>
      <c r="I137" s="233"/>
      <c r="J137" s="232"/>
      <c r="K137" s="234"/>
      <c r="L137" s="234"/>
      <c r="M137" s="234"/>
      <c r="N137" s="234"/>
      <c r="O137" s="234"/>
      <c r="P137" s="234"/>
      <c r="Q137" s="234"/>
      <c r="R137" s="234"/>
      <c r="S137" s="234"/>
      <c r="T137" s="234"/>
      <c r="U137" s="233"/>
      <c r="V137" s="232"/>
      <c r="W137" s="234"/>
      <c r="X137" s="234"/>
      <c r="Y137" s="234"/>
      <c r="Z137" s="234"/>
      <c r="AA137" s="234"/>
      <c r="AB137" s="234"/>
      <c r="AC137" s="234"/>
      <c r="AD137" s="234"/>
      <c r="AE137" s="234"/>
      <c r="AF137" s="234"/>
      <c r="AG137" s="233"/>
      <c r="AH137" s="235"/>
      <c r="AI137" s="234"/>
      <c r="AJ137" s="234"/>
      <c r="AK137" s="234"/>
      <c r="AL137" s="234"/>
      <c r="AM137" s="234"/>
      <c r="AN137" s="234"/>
      <c r="AO137" s="234"/>
      <c r="AP137" s="234"/>
      <c r="AQ137" s="234"/>
      <c r="AR137" s="234"/>
      <c r="AS137" s="233"/>
      <c r="AT137" s="235"/>
      <c r="AU137" s="234"/>
      <c r="AV137" s="234"/>
      <c r="AW137" s="234"/>
      <c r="AX137" s="234"/>
      <c r="AY137" s="234"/>
      <c r="AZ137" s="234"/>
      <c r="BA137" s="234"/>
      <c r="BB137" s="234"/>
      <c r="BC137" s="234"/>
      <c r="BD137" s="234"/>
      <c r="BE137" s="233"/>
      <c r="BF137" s="235"/>
      <c r="BG137" s="234"/>
      <c r="BH137" s="234"/>
      <c r="BI137" s="234"/>
      <c r="BJ137" s="234"/>
      <c r="BK137" s="234"/>
      <c r="BL137" s="234"/>
      <c r="BM137" s="234"/>
      <c r="BN137" s="234"/>
      <c r="BO137" s="234"/>
      <c r="BP137" s="234"/>
      <c r="BQ137" s="233"/>
      <c r="BR137" s="235"/>
      <c r="BS137" s="234"/>
      <c r="BT137" s="234"/>
      <c r="BU137" s="234"/>
      <c r="BV137" s="234"/>
      <c r="BW137" s="234"/>
      <c r="BX137" s="234"/>
      <c r="BY137" s="234"/>
      <c r="BZ137" s="234"/>
      <c r="CA137" s="234"/>
      <c r="CB137" s="234"/>
      <c r="CC137" s="233"/>
      <c r="CD137" s="179" t="s">
        <v>54</v>
      </c>
    </row>
    <row r="138" spans="1:82" ht="15">
      <c r="A138" s="179"/>
      <c r="B138" s="180" t="s">
        <v>279</v>
      </c>
      <c r="C138" s="181" t="s">
        <v>280</v>
      </c>
      <c r="D138" s="182" t="s">
        <v>64</v>
      </c>
      <c r="E138" s="334">
        <v>0</v>
      </c>
      <c r="F138" s="236"/>
      <c r="G138" s="189">
        <f>+E138*F138</f>
        <v>0</v>
      </c>
      <c r="H138" s="232"/>
      <c r="I138" s="233"/>
      <c r="J138" s="232"/>
      <c r="K138" s="234"/>
      <c r="L138" s="234"/>
      <c r="M138" s="234"/>
      <c r="N138" s="234"/>
      <c r="O138" s="234"/>
      <c r="P138" s="234"/>
      <c r="Q138" s="234"/>
      <c r="R138" s="234"/>
      <c r="S138" s="234"/>
      <c r="T138" s="234"/>
      <c r="U138" s="233"/>
      <c r="V138" s="232"/>
      <c r="W138" s="234"/>
      <c r="X138" s="234"/>
      <c r="Y138" s="234"/>
      <c r="Z138" s="234"/>
      <c r="AA138" s="234"/>
      <c r="AB138" s="234"/>
      <c r="AC138" s="234"/>
      <c r="AD138" s="234"/>
      <c r="AE138" s="234"/>
      <c r="AF138" s="234"/>
      <c r="AG138" s="233"/>
      <c r="AH138" s="235"/>
      <c r="AI138" s="234"/>
      <c r="AJ138" s="234"/>
      <c r="AK138" s="234"/>
      <c r="AL138" s="234"/>
      <c r="AM138" s="234"/>
      <c r="AN138" s="234"/>
      <c r="AO138" s="234"/>
      <c r="AP138" s="234"/>
      <c r="AQ138" s="234"/>
      <c r="AR138" s="234"/>
      <c r="AS138" s="233"/>
      <c r="AT138" s="235"/>
      <c r="AU138" s="234"/>
      <c r="AV138" s="234"/>
      <c r="AW138" s="234"/>
      <c r="AX138" s="234"/>
      <c r="AY138" s="234"/>
      <c r="AZ138" s="234"/>
      <c r="BA138" s="234"/>
      <c r="BB138" s="234"/>
      <c r="BC138" s="234"/>
      <c r="BD138" s="234"/>
      <c r="BE138" s="233"/>
      <c r="BF138" s="235"/>
      <c r="BG138" s="234"/>
      <c r="BH138" s="234"/>
      <c r="BI138" s="234"/>
      <c r="BJ138" s="234"/>
      <c r="BK138" s="234"/>
      <c r="BL138" s="234"/>
      <c r="BM138" s="234"/>
      <c r="BN138" s="234"/>
      <c r="BO138" s="234"/>
      <c r="BP138" s="234"/>
      <c r="BQ138" s="233"/>
      <c r="BR138" s="235"/>
      <c r="BS138" s="234"/>
      <c r="BT138" s="234"/>
      <c r="BU138" s="234"/>
      <c r="BV138" s="234"/>
      <c r="BW138" s="234"/>
      <c r="BX138" s="234"/>
      <c r="BY138" s="234"/>
      <c r="BZ138" s="234"/>
      <c r="CA138" s="234"/>
      <c r="CB138" s="234"/>
      <c r="CC138" s="233"/>
      <c r="CD138" s="179" t="s">
        <v>54</v>
      </c>
    </row>
    <row r="139" spans="1:82" ht="15">
      <c r="A139" s="41"/>
      <c r="B139" s="180" t="s">
        <v>281</v>
      </c>
      <c r="C139" s="181" t="s">
        <v>282</v>
      </c>
      <c r="D139" s="182" t="s">
        <v>64</v>
      </c>
      <c r="E139" s="334">
        <v>0</v>
      </c>
      <c r="F139" s="236"/>
      <c r="G139" s="189">
        <f>+E139*F139</f>
        <v>0</v>
      </c>
      <c r="H139" s="232"/>
      <c r="I139" s="233"/>
      <c r="J139" s="232"/>
      <c r="K139" s="234"/>
      <c r="L139" s="234"/>
      <c r="M139" s="234"/>
      <c r="N139" s="234"/>
      <c r="O139" s="234"/>
      <c r="P139" s="234"/>
      <c r="Q139" s="234"/>
      <c r="R139" s="234"/>
      <c r="S139" s="234"/>
      <c r="T139" s="234"/>
      <c r="U139" s="233"/>
      <c r="V139" s="232"/>
      <c r="W139" s="234"/>
      <c r="X139" s="234"/>
      <c r="Y139" s="234"/>
      <c r="Z139" s="234"/>
      <c r="AA139" s="234"/>
      <c r="AB139" s="234"/>
      <c r="AC139" s="234"/>
      <c r="AD139" s="234"/>
      <c r="AE139" s="234"/>
      <c r="AF139" s="234"/>
      <c r="AG139" s="233"/>
      <c r="AH139" s="235"/>
      <c r="AI139" s="234"/>
      <c r="AJ139" s="234"/>
      <c r="AK139" s="234"/>
      <c r="AL139" s="234"/>
      <c r="AM139" s="234"/>
      <c r="AN139" s="234"/>
      <c r="AO139" s="234"/>
      <c r="AP139" s="234"/>
      <c r="AQ139" s="234"/>
      <c r="AR139" s="234"/>
      <c r="AS139" s="233"/>
      <c r="AT139" s="235"/>
      <c r="AU139" s="234"/>
      <c r="AV139" s="234"/>
      <c r="AW139" s="234"/>
      <c r="AX139" s="234"/>
      <c r="AY139" s="234"/>
      <c r="AZ139" s="234"/>
      <c r="BA139" s="234"/>
      <c r="BB139" s="234"/>
      <c r="BC139" s="234"/>
      <c r="BD139" s="234"/>
      <c r="BE139" s="233"/>
      <c r="BF139" s="235"/>
      <c r="BG139" s="234"/>
      <c r="BH139" s="234"/>
      <c r="BI139" s="234"/>
      <c r="BJ139" s="234"/>
      <c r="BK139" s="234"/>
      <c r="BL139" s="234"/>
      <c r="BM139" s="234"/>
      <c r="BN139" s="234"/>
      <c r="BO139" s="234"/>
      <c r="BP139" s="234"/>
      <c r="BQ139" s="233"/>
      <c r="BR139" s="235"/>
      <c r="BS139" s="234"/>
      <c r="BT139" s="234"/>
      <c r="BU139" s="234"/>
      <c r="BV139" s="234"/>
      <c r="BW139" s="234"/>
      <c r="BX139" s="234"/>
      <c r="BY139" s="234"/>
      <c r="BZ139" s="234"/>
      <c r="CA139" s="234"/>
      <c r="CB139" s="234"/>
      <c r="CC139" s="233"/>
      <c r="CD139" s="179" t="s">
        <v>54</v>
      </c>
    </row>
    <row r="140" spans="1:82" ht="15">
      <c r="A140" s="41"/>
      <c r="B140" s="180" t="s">
        <v>283</v>
      </c>
      <c r="C140" s="181" t="s">
        <v>284</v>
      </c>
      <c r="D140" s="182" t="s">
        <v>64</v>
      </c>
      <c r="E140" s="334">
        <v>0</v>
      </c>
      <c r="F140" s="236"/>
      <c r="G140" s="189">
        <f>+E140*F140</f>
        <v>0</v>
      </c>
      <c r="H140" s="232"/>
      <c r="I140" s="233"/>
      <c r="J140" s="232"/>
      <c r="K140" s="234"/>
      <c r="L140" s="234"/>
      <c r="M140" s="234"/>
      <c r="N140" s="234"/>
      <c r="O140" s="234"/>
      <c r="P140" s="234"/>
      <c r="Q140" s="234"/>
      <c r="R140" s="234"/>
      <c r="S140" s="234"/>
      <c r="T140" s="234"/>
      <c r="U140" s="233"/>
      <c r="V140" s="232"/>
      <c r="W140" s="234"/>
      <c r="X140" s="234"/>
      <c r="Y140" s="234"/>
      <c r="Z140" s="234"/>
      <c r="AA140" s="234"/>
      <c r="AB140" s="234"/>
      <c r="AC140" s="234"/>
      <c r="AD140" s="234"/>
      <c r="AE140" s="234"/>
      <c r="AF140" s="234"/>
      <c r="AG140" s="233"/>
      <c r="AH140" s="235"/>
      <c r="AI140" s="234"/>
      <c r="AJ140" s="234"/>
      <c r="AK140" s="234"/>
      <c r="AL140" s="234"/>
      <c r="AM140" s="234"/>
      <c r="AN140" s="234"/>
      <c r="AO140" s="234"/>
      <c r="AP140" s="234"/>
      <c r="AQ140" s="234"/>
      <c r="AR140" s="234"/>
      <c r="AS140" s="233"/>
      <c r="AT140" s="235"/>
      <c r="AU140" s="234"/>
      <c r="AV140" s="234"/>
      <c r="AW140" s="234"/>
      <c r="AX140" s="234"/>
      <c r="AY140" s="234"/>
      <c r="AZ140" s="234"/>
      <c r="BA140" s="234"/>
      <c r="BB140" s="234"/>
      <c r="BC140" s="234"/>
      <c r="BD140" s="234"/>
      <c r="BE140" s="233"/>
      <c r="BF140" s="235"/>
      <c r="BG140" s="234"/>
      <c r="BH140" s="234"/>
      <c r="BI140" s="234"/>
      <c r="BJ140" s="234"/>
      <c r="BK140" s="234"/>
      <c r="BL140" s="234"/>
      <c r="BM140" s="234"/>
      <c r="BN140" s="234"/>
      <c r="BO140" s="234"/>
      <c r="BP140" s="234"/>
      <c r="BQ140" s="233"/>
      <c r="BR140" s="235"/>
      <c r="BS140" s="234"/>
      <c r="BT140" s="234"/>
      <c r="BU140" s="234"/>
      <c r="BV140" s="234"/>
      <c r="BW140" s="234"/>
      <c r="BX140" s="234"/>
      <c r="BY140" s="234"/>
      <c r="BZ140" s="234"/>
      <c r="CA140" s="234"/>
      <c r="CB140" s="234"/>
      <c r="CC140" s="233"/>
      <c r="CD140" s="179" t="s">
        <v>54</v>
      </c>
    </row>
    <row r="141" spans="1:82" ht="15">
      <c r="A141" s="179"/>
      <c r="B141" s="180" t="s">
        <v>285</v>
      </c>
      <c r="C141" s="181" t="s">
        <v>286</v>
      </c>
      <c r="D141" s="182" t="s">
        <v>64</v>
      </c>
      <c r="E141" s="334">
        <v>0</v>
      </c>
      <c r="F141" s="236"/>
      <c r="G141" s="189">
        <f>+E141*F141</f>
        <v>0</v>
      </c>
      <c r="H141" s="232"/>
      <c r="I141" s="233"/>
      <c r="J141" s="232"/>
      <c r="K141" s="234"/>
      <c r="L141" s="234"/>
      <c r="M141" s="234"/>
      <c r="N141" s="234"/>
      <c r="O141" s="234"/>
      <c r="P141" s="234"/>
      <c r="Q141" s="234"/>
      <c r="R141" s="234"/>
      <c r="S141" s="234"/>
      <c r="T141" s="234"/>
      <c r="U141" s="233"/>
      <c r="V141" s="232"/>
      <c r="W141" s="234"/>
      <c r="X141" s="234"/>
      <c r="Y141" s="234"/>
      <c r="Z141" s="234"/>
      <c r="AA141" s="234"/>
      <c r="AB141" s="234"/>
      <c r="AC141" s="234"/>
      <c r="AD141" s="234"/>
      <c r="AE141" s="234"/>
      <c r="AF141" s="234"/>
      <c r="AG141" s="233"/>
      <c r="AH141" s="235"/>
      <c r="AI141" s="234"/>
      <c r="AJ141" s="234"/>
      <c r="AK141" s="234"/>
      <c r="AL141" s="234"/>
      <c r="AM141" s="234"/>
      <c r="AN141" s="234"/>
      <c r="AO141" s="234"/>
      <c r="AP141" s="234"/>
      <c r="AQ141" s="234"/>
      <c r="AR141" s="234"/>
      <c r="AS141" s="233"/>
      <c r="AT141" s="235"/>
      <c r="AU141" s="234"/>
      <c r="AV141" s="234"/>
      <c r="AW141" s="234"/>
      <c r="AX141" s="234"/>
      <c r="AY141" s="234"/>
      <c r="AZ141" s="234"/>
      <c r="BA141" s="234"/>
      <c r="BB141" s="234"/>
      <c r="BC141" s="234"/>
      <c r="BD141" s="234"/>
      <c r="BE141" s="233"/>
      <c r="BF141" s="235"/>
      <c r="BG141" s="234"/>
      <c r="BH141" s="234"/>
      <c r="BI141" s="234"/>
      <c r="BJ141" s="234"/>
      <c r="BK141" s="234"/>
      <c r="BL141" s="234"/>
      <c r="BM141" s="234"/>
      <c r="BN141" s="234"/>
      <c r="BO141" s="234"/>
      <c r="BP141" s="234"/>
      <c r="BQ141" s="233"/>
      <c r="BR141" s="235"/>
      <c r="BS141" s="234"/>
      <c r="BT141" s="234"/>
      <c r="BU141" s="234"/>
      <c r="BV141" s="234"/>
      <c r="BW141" s="234"/>
      <c r="BX141" s="234"/>
      <c r="BY141" s="234"/>
      <c r="BZ141" s="234"/>
      <c r="CA141" s="234"/>
      <c r="CB141" s="234"/>
      <c r="CC141" s="233"/>
      <c r="CD141" s="179" t="s">
        <v>54</v>
      </c>
    </row>
    <row r="142" spans="1:82" ht="15">
      <c r="A142" s="41"/>
      <c r="B142" s="75" t="s">
        <v>287</v>
      </c>
      <c r="C142" s="131" t="s">
        <v>288</v>
      </c>
      <c r="D142" s="132" t="s">
        <v>64</v>
      </c>
      <c r="E142" s="266">
        <v>72</v>
      </c>
      <c r="F142" s="231"/>
      <c r="G142" s="76">
        <f t="shared" ref="G142:G143" si="65">+SUM(H142:CC142)</f>
        <v>0</v>
      </c>
      <c r="H142" s="237"/>
      <c r="I142" s="239"/>
      <c r="J142" s="226"/>
      <c r="K142" s="227"/>
      <c r="L142" s="227"/>
      <c r="M142" s="227"/>
      <c r="N142" s="227"/>
      <c r="O142" s="227"/>
      <c r="P142" s="227"/>
      <c r="Q142" s="227"/>
      <c r="R142" s="227"/>
      <c r="S142" s="227"/>
      <c r="T142" s="227"/>
      <c r="U142" s="225"/>
      <c r="V142" s="226"/>
      <c r="W142" s="227"/>
      <c r="X142" s="227"/>
      <c r="Y142" s="227"/>
      <c r="Z142" s="227"/>
      <c r="AA142" s="227"/>
      <c r="AB142" s="227"/>
      <c r="AC142" s="227"/>
      <c r="AD142" s="227"/>
      <c r="AE142" s="227"/>
      <c r="AF142" s="227"/>
      <c r="AG142" s="225"/>
      <c r="AH142" s="228"/>
      <c r="AI142" s="227"/>
      <c r="AJ142" s="227"/>
      <c r="AK142" s="227"/>
      <c r="AL142" s="227"/>
      <c r="AM142" s="227"/>
      <c r="AN142" s="227"/>
      <c r="AO142" s="227"/>
      <c r="AP142" s="227"/>
      <c r="AQ142" s="227"/>
      <c r="AR142" s="227"/>
      <c r="AS142" s="225"/>
      <c r="AT142" s="228"/>
      <c r="AU142" s="227"/>
      <c r="AV142" s="227"/>
      <c r="AW142" s="227"/>
      <c r="AX142" s="227"/>
      <c r="AY142" s="227"/>
      <c r="AZ142" s="227"/>
      <c r="BA142" s="227"/>
      <c r="BB142" s="227"/>
      <c r="BC142" s="227"/>
      <c r="BD142" s="227"/>
      <c r="BE142" s="225"/>
      <c r="BF142" s="228"/>
      <c r="BG142" s="227"/>
      <c r="BH142" s="227"/>
      <c r="BI142" s="227"/>
      <c r="BJ142" s="227"/>
      <c r="BK142" s="227"/>
      <c r="BL142" s="227"/>
      <c r="BM142" s="227"/>
      <c r="BN142" s="227"/>
      <c r="BO142" s="227"/>
      <c r="BP142" s="227"/>
      <c r="BQ142" s="225"/>
      <c r="BR142" s="228"/>
      <c r="BS142" s="227"/>
      <c r="BT142" s="227"/>
      <c r="BU142" s="227"/>
      <c r="BV142" s="227"/>
      <c r="BW142" s="227"/>
      <c r="BX142" s="227"/>
      <c r="BY142" s="227"/>
      <c r="BZ142" s="227"/>
      <c r="CA142" s="227"/>
      <c r="CB142" s="227"/>
      <c r="CC142" s="225"/>
      <c r="CD142" s="41" t="s">
        <v>54</v>
      </c>
    </row>
    <row r="143" spans="1:82" ht="15">
      <c r="A143" s="41"/>
      <c r="B143" s="75" t="s">
        <v>289</v>
      </c>
      <c r="C143" s="131" t="s">
        <v>290</v>
      </c>
      <c r="D143" s="132" t="s">
        <v>64</v>
      </c>
      <c r="E143" s="266">
        <v>72</v>
      </c>
      <c r="F143" s="231"/>
      <c r="G143" s="76">
        <f t="shared" si="65"/>
        <v>0</v>
      </c>
      <c r="H143" s="237"/>
      <c r="I143" s="239"/>
      <c r="J143" s="226"/>
      <c r="K143" s="227"/>
      <c r="L143" s="227"/>
      <c r="M143" s="227"/>
      <c r="N143" s="227"/>
      <c r="O143" s="227"/>
      <c r="P143" s="227"/>
      <c r="Q143" s="227"/>
      <c r="R143" s="227"/>
      <c r="S143" s="227"/>
      <c r="T143" s="227"/>
      <c r="U143" s="225"/>
      <c r="V143" s="226"/>
      <c r="W143" s="227"/>
      <c r="X143" s="227"/>
      <c r="Y143" s="227"/>
      <c r="Z143" s="227"/>
      <c r="AA143" s="227"/>
      <c r="AB143" s="227"/>
      <c r="AC143" s="227"/>
      <c r="AD143" s="227"/>
      <c r="AE143" s="227"/>
      <c r="AF143" s="227"/>
      <c r="AG143" s="225"/>
      <c r="AH143" s="228"/>
      <c r="AI143" s="227"/>
      <c r="AJ143" s="227"/>
      <c r="AK143" s="227"/>
      <c r="AL143" s="227"/>
      <c r="AM143" s="227"/>
      <c r="AN143" s="227"/>
      <c r="AO143" s="227"/>
      <c r="AP143" s="227"/>
      <c r="AQ143" s="227"/>
      <c r="AR143" s="227"/>
      <c r="AS143" s="225"/>
      <c r="AT143" s="228"/>
      <c r="AU143" s="227"/>
      <c r="AV143" s="227"/>
      <c r="AW143" s="227"/>
      <c r="AX143" s="227"/>
      <c r="AY143" s="227"/>
      <c r="AZ143" s="227"/>
      <c r="BA143" s="227"/>
      <c r="BB143" s="227"/>
      <c r="BC143" s="227"/>
      <c r="BD143" s="227"/>
      <c r="BE143" s="225"/>
      <c r="BF143" s="228"/>
      <c r="BG143" s="227"/>
      <c r="BH143" s="227"/>
      <c r="BI143" s="227"/>
      <c r="BJ143" s="227"/>
      <c r="BK143" s="227"/>
      <c r="BL143" s="227"/>
      <c r="BM143" s="227"/>
      <c r="BN143" s="227"/>
      <c r="BO143" s="227"/>
      <c r="BP143" s="227"/>
      <c r="BQ143" s="225"/>
      <c r="BR143" s="228"/>
      <c r="BS143" s="227"/>
      <c r="BT143" s="227"/>
      <c r="BU143" s="227"/>
      <c r="BV143" s="227"/>
      <c r="BW143" s="227"/>
      <c r="BX143" s="227"/>
      <c r="BY143" s="227"/>
      <c r="BZ143" s="227"/>
      <c r="CA143" s="227"/>
      <c r="CB143" s="227"/>
      <c r="CC143" s="225"/>
      <c r="CD143" s="41" t="s">
        <v>54</v>
      </c>
    </row>
    <row r="144" spans="1:82" ht="15">
      <c r="A144" s="179"/>
      <c r="B144" s="180" t="s">
        <v>291</v>
      </c>
      <c r="C144" s="181" t="s">
        <v>292</v>
      </c>
      <c r="D144" s="182" t="s">
        <v>92</v>
      </c>
      <c r="E144" s="334">
        <v>0</v>
      </c>
      <c r="F144" s="236"/>
      <c r="G144" s="189">
        <f>+E144*F144</f>
        <v>0</v>
      </c>
      <c r="H144" s="232"/>
      <c r="I144" s="233"/>
      <c r="J144" s="232"/>
      <c r="K144" s="234"/>
      <c r="L144" s="234"/>
      <c r="M144" s="234"/>
      <c r="N144" s="234"/>
      <c r="O144" s="234"/>
      <c r="P144" s="234"/>
      <c r="Q144" s="234"/>
      <c r="R144" s="234"/>
      <c r="S144" s="234"/>
      <c r="T144" s="234"/>
      <c r="U144" s="233">
        <f>G144/2.5</f>
        <v>0</v>
      </c>
      <c r="V144" s="232"/>
      <c r="W144" s="234"/>
      <c r="X144" s="234"/>
      <c r="Y144" s="234"/>
      <c r="Z144" s="234"/>
      <c r="AA144" s="234"/>
      <c r="AB144" s="234"/>
      <c r="AC144" s="234"/>
      <c r="AD144" s="234"/>
      <c r="AE144" s="234"/>
      <c r="AF144" s="234"/>
      <c r="AG144" s="233">
        <f>G144/2.5</f>
        <v>0</v>
      </c>
      <c r="AH144" s="235"/>
      <c r="AI144" s="234"/>
      <c r="AJ144" s="234"/>
      <c r="AK144" s="234"/>
      <c r="AL144" s="234"/>
      <c r="AM144" s="234">
        <f>G144-SUM(J144:AL144)</f>
        <v>0</v>
      </c>
      <c r="AN144" s="234"/>
      <c r="AO144" s="234"/>
      <c r="AP144" s="234"/>
      <c r="AQ144" s="234"/>
      <c r="AR144" s="234"/>
      <c r="AS144" s="233"/>
      <c r="AT144" s="235"/>
      <c r="AU144" s="234"/>
      <c r="AV144" s="234"/>
      <c r="AW144" s="234"/>
      <c r="AX144" s="234"/>
      <c r="AY144" s="234"/>
      <c r="AZ144" s="234"/>
      <c r="BA144" s="234"/>
      <c r="BB144" s="234"/>
      <c r="BC144" s="234"/>
      <c r="BD144" s="234"/>
      <c r="BE144" s="233"/>
      <c r="BF144" s="235"/>
      <c r="BG144" s="234"/>
      <c r="BH144" s="234"/>
      <c r="BI144" s="234"/>
      <c r="BJ144" s="234"/>
      <c r="BK144" s="234"/>
      <c r="BL144" s="234"/>
      <c r="BM144" s="234"/>
      <c r="BN144" s="234"/>
      <c r="BO144" s="234"/>
      <c r="BP144" s="234"/>
      <c r="BQ144" s="233"/>
      <c r="BR144" s="235"/>
      <c r="BS144" s="234"/>
      <c r="BT144" s="234"/>
      <c r="BU144" s="234"/>
      <c r="BV144" s="234"/>
      <c r="BW144" s="234"/>
      <c r="BX144" s="234"/>
      <c r="BY144" s="234"/>
      <c r="BZ144" s="234"/>
      <c r="CA144" s="234"/>
      <c r="CB144" s="234"/>
      <c r="CC144" s="239">
        <f>G144-SUM(J144:CB144)</f>
        <v>0</v>
      </c>
      <c r="CD144" s="41" t="s">
        <v>54</v>
      </c>
    </row>
    <row r="145" spans="1:82" ht="15">
      <c r="A145" s="41"/>
      <c r="B145" s="75" t="s">
        <v>293</v>
      </c>
      <c r="C145" s="131" t="s">
        <v>294</v>
      </c>
      <c r="D145" s="132" t="s">
        <v>92</v>
      </c>
      <c r="E145" s="266">
        <v>1</v>
      </c>
      <c r="F145" s="223"/>
      <c r="G145" s="76">
        <f>+E145*F145</f>
        <v>0</v>
      </c>
      <c r="H145" s="237"/>
      <c r="I145" s="239"/>
      <c r="J145" s="237"/>
      <c r="K145" s="234"/>
      <c r="L145" s="238"/>
      <c r="M145" s="238"/>
      <c r="N145" s="238"/>
      <c r="O145" s="238"/>
      <c r="P145" s="238"/>
      <c r="Q145" s="238"/>
      <c r="R145" s="238"/>
      <c r="S145" s="238"/>
      <c r="T145" s="238"/>
      <c r="U145" s="239"/>
      <c r="V145" s="237"/>
      <c r="W145" s="238"/>
      <c r="X145" s="238"/>
      <c r="Y145" s="238"/>
      <c r="Z145" s="238"/>
      <c r="AA145" s="238"/>
      <c r="AB145" s="238"/>
      <c r="AC145" s="238"/>
      <c r="AD145" s="238"/>
      <c r="AE145" s="238"/>
      <c r="AF145" s="238"/>
      <c r="AG145" s="239"/>
      <c r="AH145" s="240"/>
      <c r="AI145" s="238"/>
      <c r="AJ145" s="238"/>
      <c r="AK145" s="238"/>
      <c r="AL145" s="238"/>
      <c r="AM145" s="238"/>
      <c r="AN145" s="238"/>
      <c r="AO145" s="238"/>
      <c r="AP145" s="238"/>
      <c r="AQ145" s="238"/>
      <c r="AR145" s="238"/>
      <c r="AS145" s="239"/>
      <c r="AT145" s="240"/>
      <c r="AU145" s="238"/>
      <c r="AV145" s="238"/>
      <c r="AW145" s="238"/>
      <c r="AX145" s="238"/>
      <c r="AY145" s="238"/>
      <c r="AZ145" s="238"/>
      <c r="BA145" s="238"/>
      <c r="BB145" s="238"/>
      <c r="BC145" s="238"/>
      <c r="BD145" s="238"/>
      <c r="BE145" s="239"/>
      <c r="BF145" s="240"/>
      <c r="BG145" s="238"/>
      <c r="BH145" s="238"/>
      <c r="BI145" s="238"/>
      <c r="BJ145" s="238"/>
      <c r="BK145" s="238"/>
      <c r="BL145" s="238"/>
      <c r="BM145" s="238"/>
      <c r="BN145" s="238"/>
      <c r="BO145" s="238"/>
      <c r="BP145" s="238"/>
      <c r="BQ145" s="239"/>
      <c r="BR145" s="240"/>
      <c r="BS145" s="238"/>
      <c r="BT145" s="238"/>
      <c r="BU145" s="238"/>
      <c r="BV145" s="238"/>
      <c r="BW145" s="238"/>
      <c r="BX145" s="238"/>
      <c r="BY145" s="238"/>
      <c r="BZ145" s="238"/>
      <c r="CA145" s="238"/>
      <c r="CB145" s="238"/>
      <c r="CC145" s="239">
        <f>G145-SUM(J145:CB145)</f>
        <v>0</v>
      </c>
      <c r="CD145" s="41" t="s">
        <v>54</v>
      </c>
    </row>
    <row r="146" spans="1:82" ht="15">
      <c r="A146" s="41"/>
      <c r="B146" s="123" t="s">
        <v>295</v>
      </c>
      <c r="C146" s="124" t="s">
        <v>296</v>
      </c>
      <c r="D146" s="125"/>
      <c r="E146" s="328"/>
      <c r="F146" s="260"/>
      <c r="G146" s="126">
        <f>SUM(G147:G149)</f>
        <v>0</v>
      </c>
      <c r="H146" s="127">
        <f>SUM(H147:H149)</f>
        <v>0</v>
      </c>
      <c r="I146" s="128">
        <f t="shared" ref="I146:BT146" si="66">SUM(I147:I149)</f>
        <v>0</v>
      </c>
      <c r="J146" s="127">
        <f t="shared" si="66"/>
        <v>0</v>
      </c>
      <c r="K146" s="129">
        <f t="shared" si="66"/>
        <v>0</v>
      </c>
      <c r="L146" s="129">
        <f t="shared" si="66"/>
        <v>0</v>
      </c>
      <c r="M146" s="129">
        <f t="shared" si="66"/>
        <v>0</v>
      </c>
      <c r="N146" s="129">
        <f t="shared" si="66"/>
        <v>0</v>
      </c>
      <c r="O146" s="129">
        <f t="shared" si="66"/>
        <v>0</v>
      </c>
      <c r="P146" s="129">
        <f t="shared" si="66"/>
        <v>0</v>
      </c>
      <c r="Q146" s="129">
        <f t="shared" si="66"/>
        <v>0</v>
      </c>
      <c r="R146" s="129">
        <f>SUM(R147:R149)</f>
        <v>0</v>
      </c>
      <c r="S146" s="129">
        <f t="shared" si="66"/>
        <v>0</v>
      </c>
      <c r="T146" s="129">
        <f t="shared" si="66"/>
        <v>0</v>
      </c>
      <c r="U146" s="128">
        <f t="shared" si="66"/>
        <v>0</v>
      </c>
      <c r="V146" s="127">
        <f t="shared" si="66"/>
        <v>0</v>
      </c>
      <c r="W146" s="129">
        <f t="shared" si="66"/>
        <v>0</v>
      </c>
      <c r="X146" s="129">
        <f t="shared" si="66"/>
        <v>0</v>
      </c>
      <c r="Y146" s="129">
        <f t="shared" si="66"/>
        <v>0</v>
      </c>
      <c r="Z146" s="129">
        <f t="shared" si="66"/>
        <v>0</v>
      </c>
      <c r="AA146" s="129">
        <f t="shared" si="66"/>
        <v>0</v>
      </c>
      <c r="AB146" s="129">
        <f t="shared" si="66"/>
        <v>0</v>
      </c>
      <c r="AC146" s="129">
        <f t="shared" si="66"/>
        <v>0</v>
      </c>
      <c r="AD146" s="129">
        <f t="shared" si="66"/>
        <v>0</v>
      </c>
      <c r="AE146" s="129">
        <f t="shared" si="66"/>
        <v>0</v>
      </c>
      <c r="AF146" s="129">
        <f t="shared" si="66"/>
        <v>0</v>
      </c>
      <c r="AG146" s="128">
        <f t="shared" si="66"/>
        <v>0</v>
      </c>
      <c r="AH146" s="130">
        <f t="shared" si="66"/>
        <v>0</v>
      </c>
      <c r="AI146" s="129">
        <f t="shared" si="66"/>
        <v>0</v>
      </c>
      <c r="AJ146" s="129">
        <f t="shared" si="66"/>
        <v>0</v>
      </c>
      <c r="AK146" s="129">
        <f t="shared" si="66"/>
        <v>0</v>
      </c>
      <c r="AL146" s="129">
        <f t="shared" si="66"/>
        <v>0</v>
      </c>
      <c r="AM146" s="129">
        <f t="shared" si="66"/>
        <v>0</v>
      </c>
      <c r="AN146" s="129">
        <f t="shared" si="66"/>
        <v>0</v>
      </c>
      <c r="AO146" s="129">
        <f t="shared" si="66"/>
        <v>0</v>
      </c>
      <c r="AP146" s="129">
        <f t="shared" si="66"/>
        <v>0</v>
      </c>
      <c r="AQ146" s="129">
        <f t="shared" si="66"/>
        <v>0</v>
      </c>
      <c r="AR146" s="129">
        <f t="shared" si="66"/>
        <v>0</v>
      </c>
      <c r="AS146" s="128">
        <f t="shared" si="66"/>
        <v>0</v>
      </c>
      <c r="AT146" s="130">
        <f t="shared" si="66"/>
        <v>0</v>
      </c>
      <c r="AU146" s="129">
        <f t="shared" si="66"/>
        <v>0</v>
      </c>
      <c r="AV146" s="129">
        <f t="shared" si="66"/>
        <v>0</v>
      </c>
      <c r="AW146" s="129">
        <f t="shared" si="66"/>
        <v>0</v>
      </c>
      <c r="AX146" s="129">
        <f t="shared" si="66"/>
        <v>0</v>
      </c>
      <c r="AY146" s="129">
        <f t="shared" si="66"/>
        <v>0</v>
      </c>
      <c r="AZ146" s="129">
        <f t="shared" si="66"/>
        <v>0</v>
      </c>
      <c r="BA146" s="129">
        <f t="shared" si="66"/>
        <v>0</v>
      </c>
      <c r="BB146" s="129">
        <f t="shared" si="66"/>
        <v>0</v>
      </c>
      <c r="BC146" s="129">
        <f t="shared" si="66"/>
        <v>0</v>
      </c>
      <c r="BD146" s="129">
        <f t="shared" si="66"/>
        <v>0</v>
      </c>
      <c r="BE146" s="128">
        <f t="shared" si="66"/>
        <v>0</v>
      </c>
      <c r="BF146" s="130">
        <f t="shared" si="66"/>
        <v>0</v>
      </c>
      <c r="BG146" s="129">
        <f t="shared" si="66"/>
        <v>0</v>
      </c>
      <c r="BH146" s="129">
        <f t="shared" si="66"/>
        <v>0</v>
      </c>
      <c r="BI146" s="129">
        <f t="shared" si="66"/>
        <v>0</v>
      </c>
      <c r="BJ146" s="129">
        <f t="shared" si="66"/>
        <v>0</v>
      </c>
      <c r="BK146" s="129">
        <f t="shared" si="66"/>
        <v>0</v>
      </c>
      <c r="BL146" s="129">
        <f t="shared" si="66"/>
        <v>0</v>
      </c>
      <c r="BM146" s="129">
        <f t="shared" si="66"/>
        <v>0</v>
      </c>
      <c r="BN146" s="129">
        <f t="shared" si="66"/>
        <v>0</v>
      </c>
      <c r="BO146" s="129">
        <f t="shared" si="66"/>
        <v>0</v>
      </c>
      <c r="BP146" s="129">
        <f t="shared" si="66"/>
        <v>0</v>
      </c>
      <c r="BQ146" s="128">
        <f t="shared" si="66"/>
        <v>0</v>
      </c>
      <c r="BR146" s="130">
        <f t="shared" si="66"/>
        <v>0</v>
      </c>
      <c r="BS146" s="129">
        <f t="shared" si="66"/>
        <v>0</v>
      </c>
      <c r="BT146" s="129">
        <f t="shared" si="66"/>
        <v>0</v>
      </c>
      <c r="BU146" s="129">
        <f t="shared" ref="BU146:CC146" si="67">SUM(BU147:BU149)</f>
        <v>0</v>
      </c>
      <c r="BV146" s="129">
        <f t="shared" si="67"/>
        <v>0</v>
      </c>
      <c r="BW146" s="129">
        <f t="shared" si="67"/>
        <v>0</v>
      </c>
      <c r="BX146" s="129">
        <f t="shared" si="67"/>
        <v>0</v>
      </c>
      <c r="BY146" s="129">
        <f t="shared" si="67"/>
        <v>0</v>
      </c>
      <c r="BZ146" s="129">
        <f t="shared" si="67"/>
        <v>0</v>
      </c>
      <c r="CA146" s="129">
        <f t="shared" si="67"/>
        <v>0</v>
      </c>
      <c r="CB146" s="129">
        <f t="shared" si="67"/>
        <v>0</v>
      </c>
      <c r="CC146" s="128">
        <f t="shared" si="67"/>
        <v>0</v>
      </c>
      <c r="CD146" s="41" t="s">
        <v>54</v>
      </c>
    </row>
    <row r="147" spans="1:82" ht="15">
      <c r="A147" s="41"/>
      <c r="B147" s="75" t="s">
        <v>297</v>
      </c>
      <c r="C147" s="131" t="s">
        <v>298</v>
      </c>
      <c r="D147" s="141" t="s">
        <v>64</v>
      </c>
      <c r="E147" s="266">
        <v>72</v>
      </c>
      <c r="F147" s="231"/>
      <c r="G147" s="76">
        <f t="shared" ref="G147:G149" si="68">+SUM(H147:CC147)</f>
        <v>0</v>
      </c>
      <c r="H147" s="237"/>
      <c r="I147" s="239"/>
      <c r="J147" s="226"/>
      <c r="K147" s="227"/>
      <c r="L147" s="227"/>
      <c r="M147" s="227"/>
      <c r="N147" s="227"/>
      <c r="O147" s="227"/>
      <c r="P147" s="227"/>
      <c r="Q147" s="227"/>
      <c r="R147" s="227"/>
      <c r="S147" s="227"/>
      <c r="T147" s="227"/>
      <c r="U147" s="225"/>
      <c r="V147" s="226"/>
      <c r="W147" s="227"/>
      <c r="X147" s="227"/>
      <c r="Y147" s="227"/>
      <c r="Z147" s="227"/>
      <c r="AA147" s="227"/>
      <c r="AB147" s="227"/>
      <c r="AC147" s="227"/>
      <c r="AD147" s="227"/>
      <c r="AE147" s="227"/>
      <c r="AF147" s="227"/>
      <c r="AG147" s="225"/>
      <c r="AH147" s="228"/>
      <c r="AI147" s="227"/>
      <c r="AJ147" s="227"/>
      <c r="AK147" s="227"/>
      <c r="AL147" s="227"/>
      <c r="AM147" s="227"/>
      <c r="AN147" s="227"/>
      <c r="AO147" s="227"/>
      <c r="AP147" s="227"/>
      <c r="AQ147" s="227"/>
      <c r="AR147" s="227"/>
      <c r="AS147" s="225"/>
      <c r="AT147" s="228"/>
      <c r="AU147" s="227"/>
      <c r="AV147" s="227"/>
      <c r="AW147" s="227"/>
      <c r="AX147" s="227"/>
      <c r="AY147" s="227"/>
      <c r="AZ147" s="227"/>
      <c r="BA147" s="227"/>
      <c r="BB147" s="227"/>
      <c r="BC147" s="227"/>
      <c r="BD147" s="227"/>
      <c r="BE147" s="225"/>
      <c r="BF147" s="228"/>
      <c r="BG147" s="227"/>
      <c r="BH147" s="227"/>
      <c r="BI147" s="227"/>
      <c r="BJ147" s="227"/>
      <c r="BK147" s="227"/>
      <c r="BL147" s="227"/>
      <c r="BM147" s="227"/>
      <c r="BN147" s="227"/>
      <c r="BO147" s="227"/>
      <c r="BP147" s="227"/>
      <c r="BQ147" s="225"/>
      <c r="BR147" s="228"/>
      <c r="BS147" s="227"/>
      <c r="BT147" s="227"/>
      <c r="BU147" s="227"/>
      <c r="BV147" s="227"/>
      <c r="BW147" s="227"/>
      <c r="BX147" s="227"/>
      <c r="BY147" s="227"/>
      <c r="BZ147" s="227"/>
      <c r="CA147" s="227"/>
      <c r="CB147" s="227"/>
      <c r="CC147" s="225"/>
      <c r="CD147" s="41" t="s">
        <v>54</v>
      </c>
    </row>
    <row r="148" spans="1:82" ht="15">
      <c r="A148" s="41"/>
      <c r="B148" s="25" t="s">
        <v>299</v>
      </c>
      <c r="C148" s="142" t="s">
        <v>300</v>
      </c>
      <c r="D148" s="141" t="s">
        <v>64</v>
      </c>
      <c r="E148" s="266">
        <v>72</v>
      </c>
      <c r="F148" s="231"/>
      <c r="G148" s="76">
        <f t="shared" si="68"/>
        <v>0</v>
      </c>
      <c r="H148" s="237"/>
      <c r="I148" s="239"/>
      <c r="J148" s="226"/>
      <c r="K148" s="227"/>
      <c r="L148" s="227"/>
      <c r="M148" s="227"/>
      <c r="N148" s="227"/>
      <c r="O148" s="227"/>
      <c r="P148" s="227"/>
      <c r="Q148" s="227"/>
      <c r="R148" s="227"/>
      <c r="S148" s="227"/>
      <c r="T148" s="227"/>
      <c r="U148" s="225"/>
      <c r="V148" s="226"/>
      <c r="W148" s="227"/>
      <c r="X148" s="227"/>
      <c r="Y148" s="227"/>
      <c r="Z148" s="227"/>
      <c r="AA148" s="227"/>
      <c r="AB148" s="227"/>
      <c r="AC148" s="227"/>
      <c r="AD148" s="227"/>
      <c r="AE148" s="227"/>
      <c r="AF148" s="227"/>
      <c r="AG148" s="225"/>
      <c r="AH148" s="228"/>
      <c r="AI148" s="227"/>
      <c r="AJ148" s="227"/>
      <c r="AK148" s="227"/>
      <c r="AL148" s="227"/>
      <c r="AM148" s="227"/>
      <c r="AN148" s="227"/>
      <c r="AO148" s="227"/>
      <c r="AP148" s="227"/>
      <c r="AQ148" s="227"/>
      <c r="AR148" s="227"/>
      <c r="AS148" s="225"/>
      <c r="AT148" s="228"/>
      <c r="AU148" s="227"/>
      <c r="AV148" s="227"/>
      <c r="AW148" s="227"/>
      <c r="AX148" s="227"/>
      <c r="AY148" s="227"/>
      <c r="AZ148" s="227"/>
      <c r="BA148" s="227"/>
      <c r="BB148" s="227"/>
      <c r="BC148" s="227"/>
      <c r="BD148" s="227"/>
      <c r="BE148" s="225"/>
      <c r="BF148" s="228"/>
      <c r="BG148" s="227"/>
      <c r="BH148" s="227"/>
      <c r="BI148" s="227"/>
      <c r="BJ148" s="227"/>
      <c r="BK148" s="227"/>
      <c r="BL148" s="227"/>
      <c r="BM148" s="227"/>
      <c r="BN148" s="227"/>
      <c r="BO148" s="227"/>
      <c r="BP148" s="227"/>
      <c r="BQ148" s="225"/>
      <c r="BR148" s="228"/>
      <c r="BS148" s="227"/>
      <c r="BT148" s="227"/>
      <c r="BU148" s="227"/>
      <c r="BV148" s="227"/>
      <c r="BW148" s="227"/>
      <c r="BX148" s="227"/>
      <c r="BY148" s="227"/>
      <c r="BZ148" s="227"/>
      <c r="CA148" s="227"/>
      <c r="CB148" s="227"/>
      <c r="CC148" s="225"/>
      <c r="CD148" s="41" t="s">
        <v>54</v>
      </c>
    </row>
    <row r="149" spans="1:82" ht="15">
      <c r="A149" s="41"/>
      <c r="B149" s="25" t="s">
        <v>301</v>
      </c>
      <c r="C149" s="142" t="s">
        <v>302</v>
      </c>
      <c r="D149" s="141" t="s">
        <v>64</v>
      </c>
      <c r="E149" s="266">
        <v>72</v>
      </c>
      <c r="F149" s="231"/>
      <c r="G149" s="76">
        <f t="shared" si="68"/>
        <v>0</v>
      </c>
      <c r="H149" s="237"/>
      <c r="I149" s="239"/>
      <c r="J149" s="226"/>
      <c r="K149" s="227"/>
      <c r="L149" s="227"/>
      <c r="M149" s="227"/>
      <c r="N149" s="227"/>
      <c r="O149" s="227"/>
      <c r="P149" s="227"/>
      <c r="Q149" s="227"/>
      <c r="R149" s="227"/>
      <c r="S149" s="227"/>
      <c r="T149" s="227"/>
      <c r="U149" s="225"/>
      <c r="V149" s="226"/>
      <c r="W149" s="227"/>
      <c r="X149" s="227"/>
      <c r="Y149" s="227"/>
      <c r="Z149" s="227"/>
      <c r="AA149" s="227"/>
      <c r="AB149" s="227"/>
      <c r="AC149" s="227"/>
      <c r="AD149" s="227"/>
      <c r="AE149" s="227"/>
      <c r="AF149" s="227"/>
      <c r="AG149" s="225"/>
      <c r="AH149" s="228"/>
      <c r="AI149" s="227"/>
      <c r="AJ149" s="227"/>
      <c r="AK149" s="227"/>
      <c r="AL149" s="227"/>
      <c r="AM149" s="227"/>
      <c r="AN149" s="227"/>
      <c r="AO149" s="227"/>
      <c r="AP149" s="227"/>
      <c r="AQ149" s="227"/>
      <c r="AR149" s="227"/>
      <c r="AS149" s="225"/>
      <c r="AT149" s="228"/>
      <c r="AU149" s="227"/>
      <c r="AV149" s="227"/>
      <c r="AW149" s="227"/>
      <c r="AX149" s="227"/>
      <c r="AY149" s="227"/>
      <c r="AZ149" s="227"/>
      <c r="BA149" s="227"/>
      <c r="BB149" s="227"/>
      <c r="BC149" s="227"/>
      <c r="BD149" s="227"/>
      <c r="BE149" s="225"/>
      <c r="BF149" s="228"/>
      <c r="BG149" s="227"/>
      <c r="BH149" s="227"/>
      <c r="BI149" s="227"/>
      <c r="BJ149" s="227"/>
      <c r="BK149" s="227"/>
      <c r="BL149" s="227"/>
      <c r="BM149" s="227"/>
      <c r="BN149" s="227"/>
      <c r="BO149" s="227"/>
      <c r="BP149" s="227"/>
      <c r="BQ149" s="225"/>
      <c r="BR149" s="228"/>
      <c r="BS149" s="227"/>
      <c r="BT149" s="227"/>
      <c r="BU149" s="227"/>
      <c r="BV149" s="227"/>
      <c r="BW149" s="227"/>
      <c r="BX149" s="227"/>
      <c r="BY149" s="227"/>
      <c r="BZ149" s="227"/>
      <c r="CA149" s="227"/>
      <c r="CB149" s="227"/>
      <c r="CC149" s="225"/>
      <c r="CD149" s="41" t="s">
        <v>54</v>
      </c>
    </row>
    <row r="150" spans="1:82" ht="15">
      <c r="A150" s="41"/>
      <c r="B150" s="123" t="s">
        <v>303</v>
      </c>
      <c r="C150" s="124" t="s">
        <v>304</v>
      </c>
      <c r="D150" s="125"/>
      <c r="E150" s="328"/>
      <c r="F150" s="260"/>
      <c r="G150" s="126">
        <f t="shared" ref="G150:AL150" si="69">SUM(G151:G167)</f>
        <v>0</v>
      </c>
      <c r="H150" s="127">
        <f t="shared" si="69"/>
        <v>0</v>
      </c>
      <c r="I150" s="128">
        <f t="shared" si="69"/>
        <v>0</v>
      </c>
      <c r="J150" s="127">
        <f t="shared" si="69"/>
        <v>0</v>
      </c>
      <c r="K150" s="129">
        <f t="shared" si="69"/>
        <v>0</v>
      </c>
      <c r="L150" s="129">
        <f t="shared" si="69"/>
        <v>0</v>
      </c>
      <c r="M150" s="129">
        <f t="shared" si="69"/>
        <v>0</v>
      </c>
      <c r="N150" s="129">
        <f t="shared" si="69"/>
        <v>0</v>
      </c>
      <c r="O150" s="129">
        <f t="shared" si="69"/>
        <v>0</v>
      </c>
      <c r="P150" s="129">
        <f t="shared" si="69"/>
        <v>0</v>
      </c>
      <c r="Q150" s="129">
        <f t="shared" si="69"/>
        <v>0</v>
      </c>
      <c r="R150" s="129">
        <f t="shared" si="69"/>
        <v>0</v>
      </c>
      <c r="S150" s="129">
        <f t="shared" si="69"/>
        <v>0</v>
      </c>
      <c r="T150" s="129">
        <f t="shared" si="69"/>
        <v>0</v>
      </c>
      <c r="U150" s="128">
        <f t="shared" si="69"/>
        <v>0</v>
      </c>
      <c r="V150" s="127">
        <f t="shared" si="69"/>
        <v>0</v>
      </c>
      <c r="W150" s="129">
        <f t="shared" si="69"/>
        <v>0</v>
      </c>
      <c r="X150" s="129">
        <f t="shared" si="69"/>
        <v>0</v>
      </c>
      <c r="Y150" s="129">
        <f t="shared" si="69"/>
        <v>0</v>
      </c>
      <c r="Z150" s="129">
        <f t="shared" si="69"/>
        <v>0</v>
      </c>
      <c r="AA150" s="129">
        <f t="shared" si="69"/>
        <v>0</v>
      </c>
      <c r="AB150" s="129">
        <f t="shared" si="69"/>
        <v>0</v>
      </c>
      <c r="AC150" s="129">
        <f t="shared" si="69"/>
        <v>0</v>
      </c>
      <c r="AD150" s="129">
        <f t="shared" si="69"/>
        <v>0</v>
      </c>
      <c r="AE150" s="129">
        <f t="shared" si="69"/>
        <v>0</v>
      </c>
      <c r="AF150" s="129">
        <f t="shared" si="69"/>
        <v>0</v>
      </c>
      <c r="AG150" s="128">
        <f t="shared" si="69"/>
        <v>0</v>
      </c>
      <c r="AH150" s="130">
        <f t="shared" si="69"/>
        <v>0</v>
      </c>
      <c r="AI150" s="129">
        <f t="shared" si="69"/>
        <v>0</v>
      </c>
      <c r="AJ150" s="129">
        <f t="shared" si="69"/>
        <v>0</v>
      </c>
      <c r="AK150" s="129">
        <f t="shared" si="69"/>
        <v>0</v>
      </c>
      <c r="AL150" s="129">
        <f t="shared" si="69"/>
        <v>0</v>
      </c>
      <c r="AM150" s="129">
        <f t="shared" ref="AM150:BR150" si="70">SUM(AM151:AM167)</f>
        <v>0</v>
      </c>
      <c r="AN150" s="129">
        <f t="shared" si="70"/>
        <v>0</v>
      </c>
      <c r="AO150" s="129">
        <f t="shared" si="70"/>
        <v>0</v>
      </c>
      <c r="AP150" s="129">
        <f t="shared" si="70"/>
        <v>0</v>
      </c>
      <c r="AQ150" s="129">
        <f t="shared" si="70"/>
        <v>0</v>
      </c>
      <c r="AR150" s="129">
        <f t="shared" si="70"/>
        <v>0</v>
      </c>
      <c r="AS150" s="128">
        <f t="shared" si="70"/>
        <v>0</v>
      </c>
      <c r="AT150" s="130">
        <f t="shared" si="70"/>
        <v>0</v>
      </c>
      <c r="AU150" s="129">
        <f t="shared" si="70"/>
        <v>0</v>
      </c>
      <c r="AV150" s="129">
        <f t="shared" si="70"/>
        <v>0</v>
      </c>
      <c r="AW150" s="129">
        <f t="shared" si="70"/>
        <v>0</v>
      </c>
      <c r="AX150" s="129">
        <f t="shared" si="70"/>
        <v>0</v>
      </c>
      <c r="AY150" s="129">
        <f t="shared" si="70"/>
        <v>0</v>
      </c>
      <c r="AZ150" s="129">
        <f t="shared" si="70"/>
        <v>0</v>
      </c>
      <c r="BA150" s="129">
        <f t="shared" si="70"/>
        <v>0</v>
      </c>
      <c r="BB150" s="129">
        <f t="shared" si="70"/>
        <v>0</v>
      </c>
      <c r="BC150" s="129">
        <f t="shared" si="70"/>
        <v>0</v>
      </c>
      <c r="BD150" s="129">
        <f t="shared" si="70"/>
        <v>0</v>
      </c>
      <c r="BE150" s="128">
        <f t="shared" si="70"/>
        <v>0</v>
      </c>
      <c r="BF150" s="130">
        <f t="shared" si="70"/>
        <v>0</v>
      </c>
      <c r="BG150" s="129">
        <f t="shared" si="70"/>
        <v>0</v>
      </c>
      <c r="BH150" s="129">
        <f t="shared" si="70"/>
        <v>0</v>
      </c>
      <c r="BI150" s="129">
        <f t="shared" si="70"/>
        <v>0</v>
      </c>
      <c r="BJ150" s="129">
        <f t="shared" si="70"/>
        <v>0</v>
      </c>
      <c r="BK150" s="129">
        <f t="shared" si="70"/>
        <v>0</v>
      </c>
      <c r="BL150" s="129">
        <f t="shared" si="70"/>
        <v>0</v>
      </c>
      <c r="BM150" s="129">
        <f t="shared" si="70"/>
        <v>0</v>
      </c>
      <c r="BN150" s="129">
        <f t="shared" si="70"/>
        <v>0</v>
      </c>
      <c r="BO150" s="129">
        <f t="shared" si="70"/>
        <v>0</v>
      </c>
      <c r="BP150" s="129">
        <f t="shared" si="70"/>
        <v>0</v>
      </c>
      <c r="BQ150" s="128">
        <f t="shared" si="70"/>
        <v>0</v>
      </c>
      <c r="BR150" s="130">
        <f t="shared" si="70"/>
        <v>0</v>
      </c>
      <c r="BS150" s="129">
        <f t="shared" ref="BS150:CC150" si="71">SUM(BS151:BS167)</f>
        <v>0</v>
      </c>
      <c r="BT150" s="129">
        <f t="shared" si="71"/>
        <v>0</v>
      </c>
      <c r="BU150" s="129">
        <f t="shared" si="71"/>
        <v>0</v>
      </c>
      <c r="BV150" s="129">
        <f t="shared" si="71"/>
        <v>0</v>
      </c>
      <c r="BW150" s="129">
        <f t="shared" si="71"/>
        <v>0</v>
      </c>
      <c r="BX150" s="129">
        <f t="shared" si="71"/>
        <v>0</v>
      </c>
      <c r="BY150" s="129">
        <f t="shared" si="71"/>
        <v>0</v>
      </c>
      <c r="BZ150" s="129">
        <f t="shared" si="71"/>
        <v>0</v>
      </c>
      <c r="CA150" s="129">
        <f t="shared" si="71"/>
        <v>0</v>
      </c>
      <c r="CB150" s="129">
        <f t="shared" si="71"/>
        <v>0</v>
      </c>
      <c r="CC150" s="128">
        <f t="shared" si="71"/>
        <v>0</v>
      </c>
      <c r="CD150" s="41" t="s">
        <v>54</v>
      </c>
    </row>
    <row r="151" spans="1:82" ht="30">
      <c r="A151" s="41"/>
      <c r="B151" s="75" t="s">
        <v>305</v>
      </c>
      <c r="C151" s="131" t="s">
        <v>306</v>
      </c>
      <c r="D151" s="141" t="s">
        <v>64</v>
      </c>
      <c r="E151" s="266">
        <v>72</v>
      </c>
      <c r="F151" s="231"/>
      <c r="G151" s="76">
        <f t="shared" ref="G151:G155" si="72">+SUM(H151:CC151)</f>
        <v>0</v>
      </c>
      <c r="H151" s="237"/>
      <c r="I151" s="239"/>
      <c r="J151" s="226"/>
      <c r="K151" s="227"/>
      <c r="L151" s="227"/>
      <c r="M151" s="227"/>
      <c r="N151" s="227"/>
      <c r="O151" s="227"/>
      <c r="P151" s="227"/>
      <c r="Q151" s="227"/>
      <c r="R151" s="227"/>
      <c r="S151" s="227"/>
      <c r="T151" s="227"/>
      <c r="U151" s="225"/>
      <c r="V151" s="226"/>
      <c r="W151" s="227"/>
      <c r="X151" s="227"/>
      <c r="Y151" s="227"/>
      <c r="Z151" s="227"/>
      <c r="AA151" s="227"/>
      <c r="AB151" s="227"/>
      <c r="AC151" s="227"/>
      <c r="AD151" s="227"/>
      <c r="AE151" s="227"/>
      <c r="AF151" s="227"/>
      <c r="AG151" s="225"/>
      <c r="AH151" s="228"/>
      <c r="AI151" s="227"/>
      <c r="AJ151" s="227"/>
      <c r="AK151" s="227"/>
      <c r="AL151" s="227"/>
      <c r="AM151" s="227"/>
      <c r="AN151" s="227"/>
      <c r="AO151" s="227"/>
      <c r="AP151" s="227"/>
      <c r="AQ151" s="227"/>
      <c r="AR151" s="227"/>
      <c r="AS151" s="225"/>
      <c r="AT151" s="228"/>
      <c r="AU151" s="227"/>
      <c r="AV151" s="227"/>
      <c r="AW151" s="227"/>
      <c r="AX151" s="227"/>
      <c r="AY151" s="227"/>
      <c r="AZ151" s="227"/>
      <c r="BA151" s="227"/>
      <c r="BB151" s="227"/>
      <c r="BC151" s="227"/>
      <c r="BD151" s="227"/>
      <c r="BE151" s="225"/>
      <c r="BF151" s="228"/>
      <c r="BG151" s="227"/>
      <c r="BH151" s="227"/>
      <c r="BI151" s="227"/>
      <c r="BJ151" s="227"/>
      <c r="BK151" s="227"/>
      <c r="BL151" s="227"/>
      <c r="BM151" s="227"/>
      <c r="BN151" s="227"/>
      <c r="BO151" s="227"/>
      <c r="BP151" s="227"/>
      <c r="BQ151" s="225"/>
      <c r="BR151" s="228"/>
      <c r="BS151" s="227"/>
      <c r="BT151" s="227"/>
      <c r="BU151" s="227"/>
      <c r="BV151" s="227"/>
      <c r="BW151" s="227"/>
      <c r="BX151" s="227"/>
      <c r="BY151" s="227"/>
      <c r="BZ151" s="227"/>
      <c r="CA151" s="227"/>
      <c r="CB151" s="227"/>
      <c r="CC151" s="225"/>
      <c r="CD151" s="41" t="s">
        <v>54</v>
      </c>
    </row>
    <row r="152" spans="1:82" ht="30">
      <c r="A152" s="41"/>
      <c r="B152" s="75" t="s">
        <v>307</v>
      </c>
      <c r="C152" s="131" t="s">
        <v>308</v>
      </c>
      <c r="D152" s="141" t="s">
        <v>64</v>
      </c>
      <c r="E152" s="266">
        <v>72</v>
      </c>
      <c r="F152" s="231"/>
      <c r="G152" s="76">
        <f t="shared" si="72"/>
        <v>0</v>
      </c>
      <c r="H152" s="237"/>
      <c r="I152" s="239"/>
      <c r="J152" s="226"/>
      <c r="K152" s="227"/>
      <c r="L152" s="227"/>
      <c r="M152" s="227"/>
      <c r="N152" s="227"/>
      <c r="O152" s="227"/>
      <c r="P152" s="227"/>
      <c r="Q152" s="227"/>
      <c r="R152" s="227"/>
      <c r="S152" s="227"/>
      <c r="T152" s="227"/>
      <c r="U152" s="225"/>
      <c r="V152" s="226"/>
      <c r="W152" s="227"/>
      <c r="X152" s="227"/>
      <c r="Y152" s="227"/>
      <c r="Z152" s="227"/>
      <c r="AA152" s="227"/>
      <c r="AB152" s="227"/>
      <c r="AC152" s="227"/>
      <c r="AD152" s="227"/>
      <c r="AE152" s="227"/>
      <c r="AF152" s="227"/>
      <c r="AG152" s="225"/>
      <c r="AH152" s="228"/>
      <c r="AI152" s="227"/>
      <c r="AJ152" s="227"/>
      <c r="AK152" s="227"/>
      <c r="AL152" s="227"/>
      <c r="AM152" s="227"/>
      <c r="AN152" s="227"/>
      <c r="AO152" s="227"/>
      <c r="AP152" s="227"/>
      <c r="AQ152" s="227"/>
      <c r="AR152" s="227"/>
      <c r="AS152" s="225"/>
      <c r="AT152" s="228"/>
      <c r="AU152" s="227"/>
      <c r="AV152" s="227"/>
      <c r="AW152" s="227"/>
      <c r="AX152" s="227"/>
      <c r="AY152" s="227"/>
      <c r="AZ152" s="227"/>
      <c r="BA152" s="227"/>
      <c r="BB152" s="227"/>
      <c r="BC152" s="227"/>
      <c r="BD152" s="227"/>
      <c r="BE152" s="225"/>
      <c r="BF152" s="228"/>
      <c r="BG152" s="227"/>
      <c r="BH152" s="227"/>
      <c r="BI152" s="227"/>
      <c r="BJ152" s="227"/>
      <c r="BK152" s="227"/>
      <c r="BL152" s="227"/>
      <c r="BM152" s="227"/>
      <c r="BN152" s="227"/>
      <c r="BO152" s="227"/>
      <c r="BP152" s="227"/>
      <c r="BQ152" s="225"/>
      <c r="BR152" s="228"/>
      <c r="BS152" s="227"/>
      <c r="BT152" s="227"/>
      <c r="BU152" s="227"/>
      <c r="BV152" s="227"/>
      <c r="BW152" s="227"/>
      <c r="BX152" s="227"/>
      <c r="BY152" s="227"/>
      <c r="BZ152" s="227"/>
      <c r="CA152" s="227"/>
      <c r="CB152" s="227"/>
      <c r="CC152" s="225"/>
      <c r="CD152" s="41" t="s">
        <v>54</v>
      </c>
    </row>
    <row r="153" spans="1:82" ht="15">
      <c r="A153" s="41"/>
      <c r="B153" s="75" t="s">
        <v>309</v>
      </c>
      <c r="C153" s="131" t="s">
        <v>310</v>
      </c>
      <c r="D153" s="132" t="s">
        <v>64</v>
      </c>
      <c r="E153" s="266">
        <v>72</v>
      </c>
      <c r="F153" s="231"/>
      <c r="G153" s="76">
        <f t="shared" si="72"/>
        <v>0</v>
      </c>
      <c r="H153" s="237"/>
      <c r="I153" s="239"/>
      <c r="J153" s="226"/>
      <c r="K153" s="227"/>
      <c r="L153" s="227"/>
      <c r="M153" s="227"/>
      <c r="N153" s="227"/>
      <c r="O153" s="227"/>
      <c r="P153" s="227"/>
      <c r="Q153" s="227"/>
      <c r="R153" s="227"/>
      <c r="S153" s="227"/>
      <c r="T153" s="227"/>
      <c r="U153" s="225"/>
      <c r="V153" s="226"/>
      <c r="W153" s="227"/>
      <c r="X153" s="227"/>
      <c r="Y153" s="227"/>
      <c r="Z153" s="227"/>
      <c r="AA153" s="227"/>
      <c r="AB153" s="227"/>
      <c r="AC153" s="227"/>
      <c r="AD153" s="227"/>
      <c r="AE153" s="227"/>
      <c r="AF153" s="227"/>
      <c r="AG153" s="225"/>
      <c r="AH153" s="228"/>
      <c r="AI153" s="227"/>
      <c r="AJ153" s="227"/>
      <c r="AK153" s="227"/>
      <c r="AL153" s="227"/>
      <c r="AM153" s="227"/>
      <c r="AN153" s="227"/>
      <c r="AO153" s="227"/>
      <c r="AP153" s="227"/>
      <c r="AQ153" s="227"/>
      <c r="AR153" s="227"/>
      <c r="AS153" s="225"/>
      <c r="AT153" s="228"/>
      <c r="AU153" s="227"/>
      <c r="AV153" s="227"/>
      <c r="AW153" s="227"/>
      <c r="AX153" s="227"/>
      <c r="AY153" s="227"/>
      <c r="AZ153" s="227"/>
      <c r="BA153" s="227"/>
      <c r="BB153" s="227"/>
      <c r="BC153" s="227"/>
      <c r="BD153" s="227"/>
      <c r="BE153" s="225"/>
      <c r="BF153" s="228"/>
      <c r="BG153" s="227"/>
      <c r="BH153" s="227"/>
      <c r="BI153" s="227"/>
      <c r="BJ153" s="227"/>
      <c r="BK153" s="227"/>
      <c r="BL153" s="227"/>
      <c r="BM153" s="227"/>
      <c r="BN153" s="227"/>
      <c r="BO153" s="227"/>
      <c r="BP153" s="227"/>
      <c r="BQ153" s="225"/>
      <c r="BR153" s="228"/>
      <c r="BS153" s="227"/>
      <c r="BT153" s="227"/>
      <c r="BU153" s="227"/>
      <c r="BV153" s="227"/>
      <c r="BW153" s="227"/>
      <c r="BX153" s="227"/>
      <c r="BY153" s="227"/>
      <c r="BZ153" s="227"/>
      <c r="CA153" s="227"/>
      <c r="CB153" s="227"/>
      <c r="CC153" s="225"/>
      <c r="CD153" s="41" t="s">
        <v>54</v>
      </c>
    </row>
    <row r="154" spans="1:82" ht="15">
      <c r="A154" s="41"/>
      <c r="B154" s="103" t="s">
        <v>311</v>
      </c>
      <c r="C154" s="286" t="s">
        <v>312</v>
      </c>
      <c r="D154" s="141"/>
      <c r="E154" s="266"/>
      <c r="F154" s="231"/>
      <c r="G154" s="76"/>
      <c r="H154" s="237"/>
      <c r="I154" s="239"/>
      <c r="J154" s="232"/>
      <c r="K154" s="234"/>
      <c r="L154" s="234"/>
      <c r="M154" s="234"/>
      <c r="N154" s="234"/>
      <c r="O154" s="234"/>
      <c r="P154" s="234"/>
      <c r="Q154" s="234"/>
      <c r="R154" s="234"/>
      <c r="S154" s="234"/>
      <c r="T154" s="234"/>
      <c r="U154" s="233"/>
      <c r="V154" s="232"/>
      <c r="W154" s="234"/>
      <c r="X154" s="234"/>
      <c r="Y154" s="234"/>
      <c r="Z154" s="234"/>
      <c r="AA154" s="234"/>
      <c r="AB154" s="234"/>
      <c r="AC154" s="234"/>
      <c r="AD154" s="234"/>
      <c r="AE154" s="234"/>
      <c r="AF154" s="234"/>
      <c r="AG154" s="233"/>
      <c r="AH154" s="235"/>
      <c r="AI154" s="234"/>
      <c r="AJ154" s="234"/>
      <c r="AK154" s="234"/>
      <c r="AL154" s="234"/>
      <c r="AM154" s="234"/>
      <c r="AN154" s="234"/>
      <c r="AO154" s="234"/>
      <c r="AP154" s="234"/>
      <c r="AQ154" s="234"/>
      <c r="AR154" s="234"/>
      <c r="AS154" s="233"/>
      <c r="AT154" s="235"/>
      <c r="AU154" s="234"/>
      <c r="AV154" s="234"/>
      <c r="AW154" s="234"/>
      <c r="AX154" s="234"/>
      <c r="AY154" s="234"/>
      <c r="AZ154" s="234"/>
      <c r="BA154" s="234"/>
      <c r="BB154" s="234"/>
      <c r="BC154" s="234"/>
      <c r="BD154" s="234"/>
      <c r="BE154" s="233"/>
      <c r="BF154" s="235"/>
      <c r="BG154" s="234"/>
      <c r="BH154" s="234"/>
      <c r="BI154" s="234"/>
      <c r="BJ154" s="234"/>
      <c r="BK154" s="234"/>
      <c r="BL154" s="234"/>
      <c r="BM154" s="234"/>
      <c r="BN154" s="234"/>
      <c r="BO154" s="234"/>
      <c r="BP154" s="234"/>
      <c r="BQ154" s="233"/>
      <c r="BR154" s="235"/>
      <c r="BS154" s="234"/>
      <c r="BT154" s="234"/>
      <c r="BU154" s="234"/>
      <c r="BV154" s="234"/>
      <c r="BW154" s="234"/>
      <c r="BX154" s="234"/>
      <c r="BY154" s="234"/>
      <c r="BZ154" s="234"/>
      <c r="CA154" s="234"/>
      <c r="CB154" s="234"/>
      <c r="CC154" s="233"/>
      <c r="CD154" s="41"/>
    </row>
    <row r="155" spans="1:82" ht="15">
      <c r="A155" s="41"/>
      <c r="B155" s="75" t="s">
        <v>313</v>
      </c>
      <c r="C155" s="131" t="s">
        <v>312</v>
      </c>
      <c r="D155" s="141" t="s">
        <v>64</v>
      </c>
      <c r="E155" s="266">
        <v>72</v>
      </c>
      <c r="F155" s="231"/>
      <c r="G155" s="76">
        <f t="shared" si="72"/>
        <v>0</v>
      </c>
      <c r="H155" s="237"/>
      <c r="I155" s="239"/>
      <c r="J155" s="226"/>
      <c r="K155" s="227"/>
      <c r="L155" s="227"/>
      <c r="M155" s="227"/>
      <c r="N155" s="227"/>
      <c r="O155" s="227"/>
      <c r="P155" s="227"/>
      <c r="Q155" s="227"/>
      <c r="R155" s="227"/>
      <c r="S155" s="227"/>
      <c r="T155" s="227"/>
      <c r="U155" s="225"/>
      <c r="V155" s="226"/>
      <c r="W155" s="227"/>
      <c r="X155" s="227"/>
      <c r="Y155" s="227"/>
      <c r="Z155" s="227"/>
      <c r="AA155" s="227"/>
      <c r="AB155" s="227"/>
      <c r="AC155" s="227"/>
      <c r="AD155" s="227"/>
      <c r="AE155" s="227"/>
      <c r="AF155" s="227"/>
      <c r="AG155" s="225"/>
      <c r="AH155" s="228"/>
      <c r="AI155" s="227"/>
      <c r="AJ155" s="227"/>
      <c r="AK155" s="227"/>
      <c r="AL155" s="227"/>
      <c r="AM155" s="227"/>
      <c r="AN155" s="227"/>
      <c r="AO155" s="227"/>
      <c r="AP155" s="227"/>
      <c r="AQ155" s="227"/>
      <c r="AR155" s="227"/>
      <c r="AS155" s="225"/>
      <c r="AT155" s="228"/>
      <c r="AU155" s="227"/>
      <c r="AV155" s="227"/>
      <c r="AW155" s="227"/>
      <c r="AX155" s="227"/>
      <c r="AY155" s="227"/>
      <c r="AZ155" s="227"/>
      <c r="BA155" s="227"/>
      <c r="BB155" s="227"/>
      <c r="BC155" s="227"/>
      <c r="BD155" s="227"/>
      <c r="BE155" s="225"/>
      <c r="BF155" s="228"/>
      <c r="BG155" s="227"/>
      <c r="BH155" s="227"/>
      <c r="BI155" s="227"/>
      <c r="BJ155" s="227"/>
      <c r="BK155" s="227"/>
      <c r="BL155" s="227"/>
      <c r="BM155" s="227"/>
      <c r="BN155" s="227"/>
      <c r="BO155" s="227"/>
      <c r="BP155" s="227"/>
      <c r="BQ155" s="225"/>
      <c r="BR155" s="228"/>
      <c r="BS155" s="227"/>
      <c r="BT155" s="227"/>
      <c r="BU155" s="227"/>
      <c r="BV155" s="227"/>
      <c r="BW155" s="227"/>
      <c r="BX155" s="227"/>
      <c r="BY155" s="227"/>
      <c r="BZ155" s="227"/>
      <c r="CA155" s="227"/>
      <c r="CB155" s="227"/>
      <c r="CC155" s="225"/>
      <c r="CD155" s="41" t="s">
        <v>54</v>
      </c>
    </row>
    <row r="156" spans="1:82" ht="15">
      <c r="A156" s="41"/>
      <c r="B156" s="75" t="s">
        <v>314</v>
      </c>
      <c r="C156" s="131" t="s">
        <v>315</v>
      </c>
      <c r="D156" s="132" t="s">
        <v>316</v>
      </c>
      <c r="E156" s="266">
        <f>672/2</f>
        <v>336</v>
      </c>
      <c r="F156" s="223"/>
      <c r="G156" s="76">
        <f t="shared" ref="G156:G167" si="73">+E156*F156</f>
        <v>0</v>
      </c>
      <c r="H156" s="237"/>
      <c r="I156" s="239"/>
      <c r="J156" s="237"/>
      <c r="K156" s="238"/>
      <c r="L156" s="238"/>
      <c r="M156" s="238"/>
      <c r="N156" s="238"/>
      <c r="O156" s="238"/>
      <c r="P156" s="238"/>
      <c r="Q156" s="238"/>
      <c r="R156" s="238"/>
      <c r="S156" s="238"/>
      <c r="T156" s="238"/>
      <c r="U156" s="239">
        <f t="shared" ref="U156:U161" si="74">G156/6</f>
        <v>0</v>
      </c>
      <c r="V156" s="237"/>
      <c r="W156" s="238"/>
      <c r="X156" s="238"/>
      <c r="Y156" s="238"/>
      <c r="Z156" s="238"/>
      <c r="AA156" s="238"/>
      <c r="AB156" s="238"/>
      <c r="AC156" s="238"/>
      <c r="AD156" s="238"/>
      <c r="AE156" s="238"/>
      <c r="AF156" s="238"/>
      <c r="AG156" s="239">
        <f t="shared" ref="AG156:AG161" si="75">G156/6</f>
        <v>0</v>
      </c>
      <c r="AH156" s="240"/>
      <c r="AI156" s="238"/>
      <c r="AJ156" s="238"/>
      <c r="AK156" s="238"/>
      <c r="AL156" s="238"/>
      <c r="AM156" s="238"/>
      <c r="AN156" s="238"/>
      <c r="AO156" s="238"/>
      <c r="AP156" s="238"/>
      <c r="AQ156" s="238"/>
      <c r="AR156" s="238"/>
      <c r="AS156" s="239">
        <f t="shared" ref="AS156:AS161" si="76">G156/6</f>
        <v>0</v>
      </c>
      <c r="AT156" s="240"/>
      <c r="AU156" s="238"/>
      <c r="AV156" s="238"/>
      <c r="AW156" s="238"/>
      <c r="AX156" s="238"/>
      <c r="AY156" s="238"/>
      <c r="AZ156" s="238"/>
      <c r="BA156" s="238"/>
      <c r="BB156" s="238"/>
      <c r="BC156" s="238"/>
      <c r="BD156" s="238"/>
      <c r="BE156" s="239">
        <f t="shared" ref="BE156:BE161" si="77">G156/6</f>
        <v>0</v>
      </c>
      <c r="BF156" s="240"/>
      <c r="BG156" s="238"/>
      <c r="BH156" s="238"/>
      <c r="BI156" s="238"/>
      <c r="BJ156" s="238"/>
      <c r="BK156" s="238"/>
      <c r="BL156" s="238"/>
      <c r="BM156" s="238"/>
      <c r="BN156" s="238"/>
      <c r="BO156" s="238"/>
      <c r="BP156" s="238"/>
      <c r="BQ156" s="239">
        <f t="shared" ref="BQ156:BQ161" si="78">G156/6</f>
        <v>0</v>
      </c>
      <c r="BR156" s="240"/>
      <c r="BS156" s="238"/>
      <c r="BT156" s="238"/>
      <c r="BU156" s="238"/>
      <c r="BV156" s="238"/>
      <c r="BW156" s="238"/>
      <c r="BX156" s="238"/>
      <c r="BY156" s="238"/>
      <c r="BZ156" s="238"/>
      <c r="CA156" s="238"/>
      <c r="CB156" s="238"/>
      <c r="CC156" s="239">
        <f t="shared" ref="CC156:CC161" si="79">G156-SUM(H156:CB156)</f>
        <v>0</v>
      </c>
      <c r="CD156" s="41" t="s">
        <v>54</v>
      </c>
    </row>
    <row r="157" spans="1:82" ht="15">
      <c r="A157" s="41"/>
      <c r="B157" s="75" t="s">
        <v>317</v>
      </c>
      <c r="C157" s="131" t="s">
        <v>318</v>
      </c>
      <c r="D157" s="132" t="s">
        <v>316</v>
      </c>
      <c r="E157" s="266">
        <f>366/2</f>
        <v>183</v>
      </c>
      <c r="F157" s="223"/>
      <c r="G157" s="76">
        <f t="shared" si="73"/>
        <v>0</v>
      </c>
      <c r="H157" s="237"/>
      <c r="I157" s="239"/>
      <c r="J157" s="237"/>
      <c r="K157" s="238"/>
      <c r="L157" s="238"/>
      <c r="M157" s="238"/>
      <c r="N157" s="238"/>
      <c r="O157" s="238"/>
      <c r="P157" s="238"/>
      <c r="Q157" s="238"/>
      <c r="R157" s="238"/>
      <c r="S157" s="238"/>
      <c r="T157" s="238"/>
      <c r="U157" s="239">
        <f t="shared" si="74"/>
        <v>0</v>
      </c>
      <c r="V157" s="237"/>
      <c r="W157" s="238"/>
      <c r="X157" s="238"/>
      <c r="Y157" s="238"/>
      <c r="Z157" s="238"/>
      <c r="AA157" s="238"/>
      <c r="AB157" s="238"/>
      <c r="AC157" s="238"/>
      <c r="AD157" s="238"/>
      <c r="AE157" s="238"/>
      <c r="AF157" s="238"/>
      <c r="AG157" s="239">
        <f t="shared" si="75"/>
        <v>0</v>
      </c>
      <c r="AH157" s="240"/>
      <c r="AI157" s="238"/>
      <c r="AJ157" s="238"/>
      <c r="AK157" s="238"/>
      <c r="AL157" s="238"/>
      <c r="AM157" s="238"/>
      <c r="AN157" s="238"/>
      <c r="AO157" s="238"/>
      <c r="AP157" s="238"/>
      <c r="AQ157" s="238"/>
      <c r="AR157" s="238"/>
      <c r="AS157" s="239">
        <f t="shared" si="76"/>
        <v>0</v>
      </c>
      <c r="AT157" s="240"/>
      <c r="AU157" s="238"/>
      <c r="AV157" s="238"/>
      <c r="AW157" s="238"/>
      <c r="AX157" s="238"/>
      <c r="AY157" s="238"/>
      <c r="AZ157" s="238"/>
      <c r="BA157" s="238"/>
      <c r="BB157" s="238"/>
      <c r="BC157" s="238"/>
      <c r="BD157" s="238"/>
      <c r="BE157" s="239">
        <f t="shared" si="77"/>
        <v>0</v>
      </c>
      <c r="BF157" s="240"/>
      <c r="BG157" s="238"/>
      <c r="BH157" s="238"/>
      <c r="BI157" s="238"/>
      <c r="BJ157" s="238"/>
      <c r="BK157" s="238"/>
      <c r="BL157" s="238"/>
      <c r="BM157" s="238"/>
      <c r="BN157" s="238"/>
      <c r="BO157" s="238"/>
      <c r="BP157" s="238"/>
      <c r="BQ157" s="239">
        <f t="shared" si="78"/>
        <v>0</v>
      </c>
      <c r="BR157" s="240"/>
      <c r="BS157" s="238"/>
      <c r="BT157" s="238"/>
      <c r="BU157" s="238"/>
      <c r="BV157" s="238"/>
      <c r="BW157" s="238"/>
      <c r="BX157" s="238"/>
      <c r="BY157" s="238"/>
      <c r="BZ157" s="238"/>
      <c r="CA157" s="238"/>
      <c r="CB157" s="238"/>
      <c r="CC157" s="239">
        <f t="shared" si="79"/>
        <v>0</v>
      </c>
      <c r="CD157" s="41" t="s">
        <v>54</v>
      </c>
    </row>
    <row r="158" spans="1:82" ht="15">
      <c r="A158" s="41"/>
      <c r="B158" s="75" t="s">
        <v>319</v>
      </c>
      <c r="C158" s="131" t="s">
        <v>320</v>
      </c>
      <c r="D158" s="132" t="s">
        <v>316</v>
      </c>
      <c r="E158" s="266">
        <v>92</v>
      </c>
      <c r="F158" s="223"/>
      <c r="G158" s="76">
        <f t="shared" si="73"/>
        <v>0</v>
      </c>
      <c r="H158" s="237"/>
      <c r="I158" s="239"/>
      <c r="J158" s="237"/>
      <c r="K158" s="238"/>
      <c r="L158" s="238"/>
      <c r="M158" s="238"/>
      <c r="N158" s="238"/>
      <c r="O158" s="238"/>
      <c r="P158" s="238"/>
      <c r="Q158" s="238"/>
      <c r="R158" s="238"/>
      <c r="S158" s="238"/>
      <c r="T158" s="238"/>
      <c r="U158" s="239">
        <f t="shared" si="74"/>
        <v>0</v>
      </c>
      <c r="V158" s="237"/>
      <c r="W158" s="238"/>
      <c r="X158" s="238"/>
      <c r="Y158" s="238"/>
      <c r="Z158" s="238"/>
      <c r="AA158" s="238"/>
      <c r="AB158" s="238"/>
      <c r="AC158" s="238"/>
      <c r="AD158" s="238"/>
      <c r="AE158" s="238"/>
      <c r="AF158" s="238"/>
      <c r="AG158" s="239">
        <f t="shared" si="75"/>
        <v>0</v>
      </c>
      <c r="AH158" s="240"/>
      <c r="AI158" s="238"/>
      <c r="AJ158" s="238"/>
      <c r="AK158" s="238"/>
      <c r="AL158" s="238"/>
      <c r="AM158" s="238"/>
      <c r="AN158" s="238"/>
      <c r="AO158" s="238"/>
      <c r="AP158" s="238"/>
      <c r="AQ158" s="238"/>
      <c r="AR158" s="238"/>
      <c r="AS158" s="239">
        <f t="shared" si="76"/>
        <v>0</v>
      </c>
      <c r="AT158" s="240"/>
      <c r="AU158" s="238"/>
      <c r="AV158" s="238"/>
      <c r="AW158" s="238"/>
      <c r="AX158" s="238"/>
      <c r="AY158" s="238"/>
      <c r="AZ158" s="238"/>
      <c r="BA158" s="238"/>
      <c r="BB158" s="238"/>
      <c r="BC158" s="238"/>
      <c r="BD158" s="238"/>
      <c r="BE158" s="239">
        <f t="shared" si="77"/>
        <v>0</v>
      </c>
      <c r="BF158" s="240"/>
      <c r="BG158" s="238"/>
      <c r="BH158" s="238"/>
      <c r="BI158" s="238"/>
      <c r="BJ158" s="238"/>
      <c r="BK158" s="238"/>
      <c r="BL158" s="238"/>
      <c r="BM158" s="238"/>
      <c r="BN158" s="238"/>
      <c r="BO158" s="238"/>
      <c r="BP158" s="238"/>
      <c r="BQ158" s="239">
        <f t="shared" si="78"/>
        <v>0</v>
      </c>
      <c r="BR158" s="240"/>
      <c r="BS158" s="238"/>
      <c r="BT158" s="238"/>
      <c r="BU158" s="238"/>
      <c r="BV158" s="238"/>
      <c r="BW158" s="238"/>
      <c r="BX158" s="238"/>
      <c r="BY158" s="238"/>
      <c r="BZ158" s="238"/>
      <c r="CA158" s="238"/>
      <c r="CB158" s="238"/>
      <c r="CC158" s="239">
        <f t="shared" si="79"/>
        <v>0</v>
      </c>
      <c r="CD158" s="41" t="s">
        <v>54</v>
      </c>
    </row>
    <row r="159" spans="1:82" ht="15">
      <c r="A159" s="41"/>
      <c r="B159" s="75" t="s">
        <v>321</v>
      </c>
      <c r="C159" s="131" t="s">
        <v>322</v>
      </c>
      <c r="D159" s="132" t="s">
        <v>316</v>
      </c>
      <c r="E159" s="266">
        <v>46</v>
      </c>
      <c r="F159" s="223"/>
      <c r="G159" s="76">
        <f t="shared" si="73"/>
        <v>0</v>
      </c>
      <c r="H159" s="237"/>
      <c r="I159" s="239"/>
      <c r="J159" s="237"/>
      <c r="K159" s="238"/>
      <c r="L159" s="238"/>
      <c r="M159" s="238"/>
      <c r="N159" s="238"/>
      <c r="O159" s="238"/>
      <c r="P159" s="238"/>
      <c r="Q159" s="238"/>
      <c r="R159" s="238"/>
      <c r="S159" s="238"/>
      <c r="T159" s="238"/>
      <c r="U159" s="239">
        <f t="shared" si="74"/>
        <v>0</v>
      </c>
      <c r="V159" s="237"/>
      <c r="W159" s="238"/>
      <c r="X159" s="238"/>
      <c r="Y159" s="238"/>
      <c r="Z159" s="238"/>
      <c r="AA159" s="238"/>
      <c r="AB159" s="238"/>
      <c r="AC159" s="238"/>
      <c r="AD159" s="238"/>
      <c r="AE159" s="238"/>
      <c r="AF159" s="238"/>
      <c r="AG159" s="239">
        <f t="shared" si="75"/>
        <v>0</v>
      </c>
      <c r="AH159" s="240"/>
      <c r="AI159" s="238"/>
      <c r="AJ159" s="238"/>
      <c r="AK159" s="238"/>
      <c r="AL159" s="238"/>
      <c r="AM159" s="238"/>
      <c r="AN159" s="238"/>
      <c r="AO159" s="238"/>
      <c r="AP159" s="238"/>
      <c r="AQ159" s="238"/>
      <c r="AR159" s="238"/>
      <c r="AS159" s="239">
        <f t="shared" si="76"/>
        <v>0</v>
      </c>
      <c r="AT159" s="240"/>
      <c r="AU159" s="238"/>
      <c r="AV159" s="238"/>
      <c r="AW159" s="238"/>
      <c r="AX159" s="238"/>
      <c r="AY159" s="238"/>
      <c r="AZ159" s="238"/>
      <c r="BA159" s="238"/>
      <c r="BB159" s="238"/>
      <c r="BC159" s="238"/>
      <c r="BD159" s="238"/>
      <c r="BE159" s="239">
        <f t="shared" si="77"/>
        <v>0</v>
      </c>
      <c r="BF159" s="240"/>
      <c r="BG159" s="238"/>
      <c r="BH159" s="238"/>
      <c r="BI159" s="238"/>
      <c r="BJ159" s="238"/>
      <c r="BK159" s="238"/>
      <c r="BL159" s="238"/>
      <c r="BM159" s="238"/>
      <c r="BN159" s="238"/>
      <c r="BO159" s="238"/>
      <c r="BP159" s="238"/>
      <c r="BQ159" s="239">
        <f t="shared" si="78"/>
        <v>0</v>
      </c>
      <c r="BR159" s="240"/>
      <c r="BS159" s="238"/>
      <c r="BT159" s="238"/>
      <c r="BU159" s="238"/>
      <c r="BV159" s="238"/>
      <c r="BW159" s="238"/>
      <c r="BX159" s="238"/>
      <c r="BY159" s="238"/>
      <c r="BZ159" s="238"/>
      <c r="CA159" s="238"/>
      <c r="CB159" s="238"/>
      <c r="CC159" s="239">
        <f t="shared" si="79"/>
        <v>0</v>
      </c>
      <c r="CD159" s="41" t="s">
        <v>54</v>
      </c>
    </row>
    <row r="160" spans="1:82" ht="15">
      <c r="A160" s="41"/>
      <c r="B160" s="75" t="s">
        <v>323</v>
      </c>
      <c r="C160" s="131" t="s">
        <v>324</v>
      </c>
      <c r="D160" s="132" t="s">
        <v>316</v>
      </c>
      <c r="E160" s="266">
        <v>46</v>
      </c>
      <c r="F160" s="223"/>
      <c r="G160" s="76">
        <f t="shared" si="73"/>
        <v>0</v>
      </c>
      <c r="H160" s="237"/>
      <c r="I160" s="239"/>
      <c r="J160" s="237"/>
      <c r="K160" s="238"/>
      <c r="L160" s="238"/>
      <c r="M160" s="238"/>
      <c r="N160" s="238"/>
      <c r="O160" s="238"/>
      <c r="P160" s="238"/>
      <c r="Q160" s="238"/>
      <c r="R160" s="238"/>
      <c r="S160" s="238"/>
      <c r="T160" s="238"/>
      <c r="U160" s="239">
        <f t="shared" si="74"/>
        <v>0</v>
      </c>
      <c r="V160" s="237"/>
      <c r="W160" s="238"/>
      <c r="X160" s="238"/>
      <c r="Y160" s="238"/>
      <c r="Z160" s="238"/>
      <c r="AA160" s="238"/>
      <c r="AB160" s="238"/>
      <c r="AC160" s="238"/>
      <c r="AD160" s="238"/>
      <c r="AE160" s="238"/>
      <c r="AF160" s="238"/>
      <c r="AG160" s="239">
        <f t="shared" si="75"/>
        <v>0</v>
      </c>
      <c r="AH160" s="240"/>
      <c r="AI160" s="238"/>
      <c r="AJ160" s="238"/>
      <c r="AK160" s="238"/>
      <c r="AL160" s="238"/>
      <c r="AM160" s="238"/>
      <c r="AN160" s="238"/>
      <c r="AO160" s="238"/>
      <c r="AP160" s="238"/>
      <c r="AQ160" s="238"/>
      <c r="AR160" s="238"/>
      <c r="AS160" s="239">
        <f t="shared" si="76"/>
        <v>0</v>
      </c>
      <c r="AT160" s="240"/>
      <c r="AU160" s="238"/>
      <c r="AV160" s="238"/>
      <c r="AW160" s="238"/>
      <c r="AX160" s="238"/>
      <c r="AY160" s="238"/>
      <c r="AZ160" s="238"/>
      <c r="BA160" s="238"/>
      <c r="BB160" s="238"/>
      <c r="BC160" s="238"/>
      <c r="BD160" s="238"/>
      <c r="BE160" s="239">
        <f t="shared" si="77"/>
        <v>0</v>
      </c>
      <c r="BF160" s="240"/>
      <c r="BG160" s="238"/>
      <c r="BH160" s="238"/>
      <c r="BI160" s="238"/>
      <c r="BJ160" s="238"/>
      <c r="BK160" s="238"/>
      <c r="BL160" s="238"/>
      <c r="BM160" s="238"/>
      <c r="BN160" s="238"/>
      <c r="BO160" s="238"/>
      <c r="BP160" s="238"/>
      <c r="BQ160" s="239">
        <f t="shared" si="78"/>
        <v>0</v>
      </c>
      <c r="BR160" s="240"/>
      <c r="BS160" s="238"/>
      <c r="BT160" s="238"/>
      <c r="BU160" s="238"/>
      <c r="BV160" s="238"/>
      <c r="BW160" s="238"/>
      <c r="BX160" s="238"/>
      <c r="BY160" s="238"/>
      <c r="BZ160" s="238"/>
      <c r="CA160" s="238"/>
      <c r="CB160" s="238"/>
      <c r="CC160" s="239">
        <f t="shared" si="79"/>
        <v>0</v>
      </c>
      <c r="CD160" s="41" t="s">
        <v>54</v>
      </c>
    </row>
    <row r="161" spans="1:87" ht="15">
      <c r="A161" s="41"/>
      <c r="B161" s="75" t="s">
        <v>325</v>
      </c>
      <c r="C161" s="131" t="s">
        <v>326</v>
      </c>
      <c r="D161" s="141" t="s">
        <v>316</v>
      </c>
      <c r="E161" s="266">
        <f>183/2</f>
        <v>92</v>
      </c>
      <c r="F161" s="223"/>
      <c r="G161" s="76">
        <f t="shared" si="73"/>
        <v>0</v>
      </c>
      <c r="H161" s="237"/>
      <c r="I161" s="239"/>
      <c r="J161" s="237"/>
      <c r="K161" s="238"/>
      <c r="L161" s="238"/>
      <c r="M161" s="238"/>
      <c r="N161" s="238"/>
      <c r="O161" s="238"/>
      <c r="P161" s="238"/>
      <c r="Q161" s="238"/>
      <c r="R161" s="238"/>
      <c r="S161" s="238"/>
      <c r="T161" s="238"/>
      <c r="U161" s="239">
        <f t="shared" si="74"/>
        <v>0</v>
      </c>
      <c r="V161" s="237"/>
      <c r="W161" s="238"/>
      <c r="X161" s="238"/>
      <c r="Y161" s="238"/>
      <c r="Z161" s="238"/>
      <c r="AA161" s="238"/>
      <c r="AB161" s="238"/>
      <c r="AC161" s="238"/>
      <c r="AD161" s="238"/>
      <c r="AE161" s="238"/>
      <c r="AF161" s="238"/>
      <c r="AG161" s="239">
        <f t="shared" si="75"/>
        <v>0</v>
      </c>
      <c r="AH161" s="240"/>
      <c r="AI161" s="238"/>
      <c r="AJ161" s="238"/>
      <c r="AK161" s="238"/>
      <c r="AL161" s="238"/>
      <c r="AM161" s="238"/>
      <c r="AN161" s="238"/>
      <c r="AO161" s="238"/>
      <c r="AP161" s="238"/>
      <c r="AQ161" s="238"/>
      <c r="AR161" s="238"/>
      <c r="AS161" s="239">
        <f t="shared" si="76"/>
        <v>0</v>
      </c>
      <c r="AT161" s="240"/>
      <c r="AU161" s="238"/>
      <c r="AV161" s="238"/>
      <c r="AW161" s="238"/>
      <c r="AX161" s="238"/>
      <c r="AY161" s="238"/>
      <c r="AZ161" s="238"/>
      <c r="BA161" s="238"/>
      <c r="BB161" s="238"/>
      <c r="BC161" s="238"/>
      <c r="BD161" s="238"/>
      <c r="BE161" s="239">
        <f t="shared" si="77"/>
        <v>0</v>
      </c>
      <c r="BF161" s="240"/>
      <c r="BG161" s="238"/>
      <c r="BH161" s="238"/>
      <c r="BI161" s="238"/>
      <c r="BJ161" s="238"/>
      <c r="BK161" s="238"/>
      <c r="BL161" s="238"/>
      <c r="BM161" s="238"/>
      <c r="BN161" s="238"/>
      <c r="BO161" s="238"/>
      <c r="BP161" s="238"/>
      <c r="BQ161" s="239">
        <f t="shared" si="78"/>
        <v>0</v>
      </c>
      <c r="BR161" s="240"/>
      <c r="BS161" s="238"/>
      <c r="BT161" s="238"/>
      <c r="BU161" s="238"/>
      <c r="BV161" s="238"/>
      <c r="BW161" s="238"/>
      <c r="BX161" s="238"/>
      <c r="BY161" s="238"/>
      <c r="BZ161" s="238"/>
      <c r="CA161" s="238"/>
      <c r="CB161" s="238"/>
      <c r="CC161" s="239">
        <f t="shared" si="79"/>
        <v>0</v>
      </c>
      <c r="CD161" s="41" t="s">
        <v>54</v>
      </c>
    </row>
    <row r="162" spans="1:87" ht="15">
      <c r="A162" s="41"/>
      <c r="B162" s="103" t="s">
        <v>327</v>
      </c>
      <c r="C162" s="286" t="s">
        <v>328</v>
      </c>
      <c r="D162" s="141"/>
      <c r="E162" s="335"/>
      <c r="F162" s="231"/>
      <c r="G162" s="76"/>
      <c r="H162" s="237"/>
      <c r="I162" s="239"/>
      <c r="J162" s="237"/>
      <c r="K162" s="238"/>
      <c r="L162" s="238"/>
      <c r="M162" s="238"/>
      <c r="N162" s="238"/>
      <c r="O162" s="238"/>
      <c r="P162" s="238"/>
      <c r="Q162" s="238"/>
      <c r="R162" s="238"/>
      <c r="S162" s="238"/>
      <c r="T162" s="238"/>
      <c r="U162" s="239"/>
      <c r="V162" s="237"/>
      <c r="W162" s="238"/>
      <c r="X162" s="238"/>
      <c r="Y162" s="238"/>
      <c r="Z162" s="238"/>
      <c r="AA162" s="238"/>
      <c r="AB162" s="238"/>
      <c r="AC162" s="238"/>
      <c r="AD162" s="238"/>
      <c r="AE162" s="238"/>
      <c r="AF162" s="238"/>
      <c r="AG162" s="239"/>
      <c r="AH162" s="240"/>
      <c r="AI162" s="238"/>
      <c r="AJ162" s="238"/>
      <c r="AK162" s="238"/>
      <c r="AL162" s="238"/>
      <c r="AM162" s="238"/>
      <c r="AN162" s="238"/>
      <c r="AO162" s="238"/>
      <c r="AP162" s="238"/>
      <c r="AQ162" s="238"/>
      <c r="AR162" s="238"/>
      <c r="AS162" s="239"/>
      <c r="AT162" s="240"/>
      <c r="AU162" s="238"/>
      <c r="AV162" s="238"/>
      <c r="AW162" s="238"/>
      <c r="AX162" s="238"/>
      <c r="AY162" s="238"/>
      <c r="AZ162" s="238"/>
      <c r="BA162" s="238"/>
      <c r="BB162" s="238"/>
      <c r="BC162" s="238"/>
      <c r="BD162" s="238"/>
      <c r="BE162" s="239"/>
      <c r="BF162" s="240"/>
      <c r="BG162" s="238"/>
      <c r="BH162" s="238"/>
      <c r="BI162" s="238"/>
      <c r="BJ162" s="238"/>
      <c r="BK162" s="238"/>
      <c r="BL162" s="238"/>
      <c r="BM162" s="238"/>
      <c r="BN162" s="238"/>
      <c r="BO162" s="238"/>
      <c r="BP162" s="238"/>
      <c r="BQ162" s="239"/>
      <c r="BR162" s="240"/>
      <c r="BS162" s="238"/>
      <c r="BT162" s="238"/>
      <c r="BU162" s="238"/>
      <c r="BV162" s="238"/>
      <c r="BW162" s="238"/>
      <c r="BX162" s="238"/>
      <c r="BY162" s="238"/>
      <c r="BZ162" s="238"/>
      <c r="CA162" s="238"/>
      <c r="CB162" s="238"/>
      <c r="CC162" s="239"/>
      <c r="CD162" s="41"/>
    </row>
    <row r="163" spans="1:87" ht="30">
      <c r="A163" s="41"/>
      <c r="B163" s="75" t="s">
        <v>329</v>
      </c>
      <c r="C163" s="131" t="s">
        <v>330</v>
      </c>
      <c r="D163" s="132" t="s">
        <v>64</v>
      </c>
      <c r="E163" s="335">
        <v>72</v>
      </c>
      <c r="F163" s="231"/>
      <c r="G163" s="76">
        <f t="shared" ref="G163:G164" si="80">+SUM(H163:CC163)</f>
        <v>0</v>
      </c>
      <c r="H163" s="237"/>
      <c r="I163" s="239"/>
      <c r="J163" s="226"/>
      <c r="K163" s="227"/>
      <c r="L163" s="227"/>
      <c r="M163" s="227"/>
      <c r="N163" s="227"/>
      <c r="O163" s="227"/>
      <c r="P163" s="227"/>
      <c r="Q163" s="227"/>
      <c r="R163" s="227"/>
      <c r="S163" s="227"/>
      <c r="T163" s="227"/>
      <c r="U163" s="225"/>
      <c r="V163" s="226"/>
      <c r="W163" s="227"/>
      <c r="X163" s="227"/>
      <c r="Y163" s="227"/>
      <c r="Z163" s="227"/>
      <c r="AA163" s="227"/>
      <c r="AB163" s="227"/>
      <c r="AC163" s="227"/>
      <c r="AD163" s="227"/>
      <c r="AE163" s="227"/>
      <c r="AF163" s="227"/>
      <c r="AG163" s="225"/>
      <c r="AH163" s="228"/>
      <c r="AI163" s="227"/>
      <c r="AJ163" s="227"/>
      <c r="AK163" s="227"/>
      <c r="AL163" s="227"/>
      <c r="AM163" s="227"/>
      <c r="AN163" s="227"/>
      <c r="AO163" s="227"/>
      <c r="AP163" s="227"/>
      <c r="AQ163" s="227"/>
      <c r="AR163" s="227"/>
      <c r="AS163" s="225"/>
      <c r="AT163" s="228"/>
      <c r="AU163" s="227"/>
      <c r="AV163" s="227"/>
      <c r="AW163" s="227"/>
      <c r="AX163" s="227"/>
      <c r="AY163" s="227"/>
      <c r="AZ163" s="227"/>
      <c r="BA163" s="227"/>
      <c r="BB163" s="227"/>
      <c r="BC163" s="227"/>
      <c r="BD163" s="227"/>
      <c r="BE163" s="225"/>
      <c r="BF163" s="228"/>
      <c r="BG163" s="227"/>
      <c r="BH163" s="227"/>
      <c r="BI163" s="227"/>
      <c r="BJ163" s="227"/>
      <c r="BK163" s="227"/>
      <c r="BL163" s="227"/>
      <c r="BM163" s="227"/>
      <c r="BN163" s="227"/>
      <c r="BO163" s="227"/>
      <c r="BP163" s="227"/>
      <c r="BQ163" s="225"/>
      <c r="BR163" s="228"/>
      <c r="BS163" s="227"/>
      <c r="BT163" s="227"/>
      <c r="BU163" s="227"/>
      <c r="BV163" s="227"/>
      <c r="BW163" s="227"/>
      <c r="BX163" s="227"/>
      <c r="BY163" s="227"/>
      <c r="BZ163" s="227"/>
      <c r="CA163" s="227"/>
      <c r="CB163" s="227"/>
      <c r="CC163" s="225"/>
      <c r="CD163" s="41"/>
    </row>
    <row r="164" spans="1:87" ht="30">
      <c r="A164" s="41"/>
      <c r="B164" s="75" t="s">
        <v>331</v>
      </c>
      <c r="C164" s="131" t="s">
        <v>332</v>
      </c>
      <c r="D164" s="132" t="s">
        <v>333</v>
      </c>
      <c r="E164" s="335">
        <v>264</v>
      </c>
      <c r="F164" s="231"/>
      <c r="G164" s="76">
        <f t="shared" si="80"/>
        <v>0</v>
      </c>
      <c r="H164" s="237"/>
      <c r="I164" s="239"/>
      <c r="J164" s="226"/>
      <c r="K164" s="227"/>
      <c r="L164" s="227"/>
      <c r="M164" s="227"/>
      <c r="N164" s="227"/>
      <c r="O164" s="227"/>
      <c r="P164" s="227"/>
      <c r="Q164" s="227"/>
      <c r="R164" s="227"/>
      <c r="S164" s="227"/>
      <c r="T164" s="227"/>
      <c r="U164" s="225"/>
      <c r="V164" s="226"/>
      <c r="W164" s="227"/>
      <c r="X164" s="227"/>
      <c r="Y164" s="227"/>
      <c r="Z164" s="227"/>
      <c r="AA164" s="227"/>
      <c r="AB164" s="227"/>
      <c r="AC164" s="227"/>
      <c r="AD164" s="227"/>
      <c r="AE164" s="227"/>
      <c r="AF164" s="227"/>
      <c r="AG164" s="225"/>
      <c r="AH164" s="228"/>
      <c r="AI164" s="227"/>
      <c r="AJ164" s="227"/>
      <c r="AK164" s="227"/>
      <c r="AL164" s="227"/>
      <c r="AM164" s="227"/>
      <c r="AN164" s="227"/>
      <c r="AO164" s="227"/>
      <c r="AP164" s="227"/>
      <c r="AQ164" s="227"/>
      <c r="AR164" s="227"/>
      <c r="AS164" s="225"/>
      <c r="AT164" s="228"/>
      <c r="AU164" s="227"/>
      <c r="AV164" s="227"/>
      <c r="AW164" s="227"/>
      <c r="AX164" s="227"/>
      <c r="AY164" s="227"/>
      <c r="AZ164" s="227"/>
      <c r="BA164" s="227"/>
      <c r="BB164" s="227"/>
      <c r="BC164" s="227"/>
      <c r="BD164" s="227"/>
      <c r="BE164" s="225"/>
      <c r="BF164" s="228"/>
      <c r="BG164" s="227"/>
      <c r="BH164" s="227"/>
      <c r="BI164" s="227"/>
      <c r="BJ164" s="227"/>
      <c r="BK164" s="227"/>
      <c r="BL164" s="227"/>
      <c r="BM164" s="227"/>
      <c r="BN164" s="227"/>
      <c r="BO164" s="227"/>
      <c r="BP164" s="227"/>
      <c r="BQ164" s="225"/>
      <c r="BR164" s="228"/>
      <c r="BS164" s="227"/>
      <c r="BT164" s="227"/>
      <c r="BU164" s="227"/>
      <c r="BV164" s="227"/>
      <c r="BW164" s="227"/>
      <c r="BX164" s="227"/>
      <c r="BY164" s="227"/>
      <c r="BZ164" s="227"/>
      <c r="CA164" s="227"/>
      <c r="CB164" s="227"/>
      <c r="CC164" s="225"/>
      <c r="CD164" s="41"/>
    </row>
    <row r="165" spans="1:87" ht="15">
      <c r="A165" s="41"/>
      <c r="B165" s="180" t="s">
        <v>334</v>
      </c>
      <c r="C165" s="181" t="s">
        <v>335</v>
      </c>
      <c r="D165" s="182" t="s">
        <v>631</v>
      </c>
      <c r="E165" s="334">
        <v>0</v>
      </c>
      <c r="F165" s="236"/>
      <c r="G165" s="189">
        <f t="shared" si="73"/>
        <v>0</v>
      </c>
      <c r="H165" s="237"/>
      <c r="I165" s="239"/>
      <c r="J165" s="237"/>
      <c r="K165" s="238"/>
      <c r="L165" s="238"/>
      <c r="M165" s="238"/>
      <c r="N165" s="238"/>
      <c r="O165" s="238"/>
      <c r="P165" s="238"/>
      <c r="Q165" s="238"/>
      <c r="R165" s="238"/>
      <c r="S165" s="238"/>
      <c r="T165" s="238"/>
      <c r="U165" s="239">
        <f t="shared" ref="U165:U167" si="81">G165/6</f>
        <v>0</v>
      </c>
      <c r="V165" s="237"/>
      <c r="W165" s="238"/>
      <c r="X165" s="238"/>
      <c r="Y165" s="238"/>
      <c r="Z165" s="238"/>
      <c r="AA165" s="238"/>
      <c r="AB165" s="238"/>
      <c r="AC165" s="238"/>
      <c r="AD165" s="238"/>
      <c r="AE165" s="238"/>
      <c r="AF165" s="238"/>
      <c r="AG165" s="239">
        <f t="shared" ref="AG165:AG167" si="82">G165/6</f>
        <v>0</v>
      </c>
      <c r="AH165" s="240"/>
      <c r="AI165" s="238"/>
      <c r="AJ165" s="238"/>
      <c r="AK165" s="238"/>
      <c r="AL165" s="238"/>
      <c r="AM165" s="238"/>
      <c r="AN165" s="238"/>
      <c r="AO165" s="238"/>
      <c r="AP165" s="238"/>
      <c r="AQ165" s="238"/>
      <c r="AR165" s="238"/>
      <c r="AS165" s="239">
        <f t="shared" ref="AS165:AS167" si="83">G165/6</f>
        <v>0</v>
      </c>
      <c r="AT165" s="240"/>
      <c r="AU165" s="238"/>
      <c r="AV165" s="238"/>
      <c r="AW165" s="238"/>
      <c r="AX165" s="238"/>
      <c r="AY165" s="238"/>
      <c r="AZ165" s="238"/>
      <c r="BA165" s="238"/>
      <c r="BB165" s="238"/>
      <c r="BC165" s="238"/>
      <c r="BD165" s="238"/>
      <c r="BE165" s="239">
        <f t="shared" ref="BE165:BE167" si="84">G165/6</f>
        <v>0</v>
      </c>
      <c r="BF165" s="240"/>
      <c r="BG165" s="238"/>
      <c r="BH165" s="238"/>
      <c r="BI165" s="238"/>
      <c r="BJ165" s="238"/>
      <c r="BK165" s="238"/>
      <c r="BL165" s="238"/>
      <c r="BM165" s="238"/>
      <c r="BN165" s="238"/>
      <c r="BO165" s="238"/>
      <c r="BP165" s="238"/>
      <c r="BQ165" s="239">
        <f t="shared" ref="BQ165:BQ167" si="85">G165/6</f>
        <v>0</v>
      </c>
      <c r="BR165" s="240"/>
      <c r="BS165" s="238"/>
      <c r="BT165" s="238"/>
      <c r="BU165" s="238"/>
      <c r="BV165" s="238"/>
      <c r="BW165" s="238"/>
      <c r="BX165" s="238"/>
      <c r="BY165" s="238"/>
      <c r="BZ165" s="238"/>
      <c r="CA165" s="238"/>
      <c r="CB165" s="238"/>
      <c r="CC165" s="239">
        <f t="shared" ref="CC165:CC169" si="86">G165-SUM(H165:CB165)</f>
        <v>0</v>
      </c>
      <c r="CD165" s="41"/>
      <c r="CI165" s="301"/>
    </row>
    <row r="166" spans="1:87" ht="30">
      <c r="A166" s="41"/>
      <c r="B166" s="75" t="s">
        <v>336</v>
      </c>
      <c r="C166" s="131" t="s">
        <v>337</v>
      </c>
      <c r="D166" s="141" t="s">
        <v>631</v>
      </c>
      <c r="E166" s="335">
        <v>500</v>
      </c>
      <c r="F166" s="223"/>
      <c r="G166" s="76">
        <f t="shared" si="73"/>
        <v>0</v>
      </c>
      <c r="H166" s="237"/>
      <c r="I166" s="239"/>
      <c r="J166" s="237"/>
      <c r="K166" s="238"/>
      <c r="L166" s="238"/>
      <c r="M166" s="238"/>
      <c r="N166" s="238"/>
      <c r="O166" s="238"/>
      <c r="P166" s="238"/>
      <c r="Q166" s="238"/>
      <c r="R166" s="238"/>
      <c r="S166" s="238"/>
      <c r="T166" s="238"/>
      <c r="U166" s="239">
        <f t="shared" si="81"/>
        <v>0</v>
      </c>
      <c r="V166" s="237"/>
      <c r="W166" s="238"/>
      <c r="X166" s="238"/>
      <c r="Y166" s="238"/>
      <c r="Z166" s="238"/>
      <c r="AA166" s="238"/>
      <c r="AB166" s="238"/>
      <c r="AC166" s="238"/>
      <c r="AD166" s="238"/>
      <c r="AE166" s="238"/>
      <c r="AF166" s="238"/>
      <c r="AG166" s="239">
        <f t="shared" si="82"/>
        <v>0</v>
      </c>
      <c r="AH166" s="240"/>
      <c r="AI166" s="238"/>
      <c r="AJ166" s="238"/>
      <c r="AK166" s="238"/>
      <c r="AL166" s="238"/>
      <c r="AM166" s="238"/>
      <c r="AN166" s="238"/>
      <c r="AO166" s="238"/>
      <c r="AP166" s="238"/>
      <c r="AQ166" s="238"/>
      <c r="AR166" s="238"/>
      <c r="AS166" s="239">
        <f t="shared" si="83"/>
        <v>0</v>
      </c>
      <c r="AT166" s="240"/>
      <c r="AU166" s="238"/>
      <c r="AV166" s="238"/>
      <c r="AW166" s="238"/>
      <c r="AX166" s="238"/>
      <c r="AY166" s="238"/>
      <c r="AZ166" s="238"/>
      <c r="BA166" s="238"/>
      <c r="BB166" s="238"/>
      <c r="BC166" s="238"/>
      <c r="BD166" s="238"/>
      <c r="BE166" s="239">
        <f t="shared" si="84"/>
        <v>0</v>
      </c>
      <c r="BF166" s="240"/>
      <c r="BG166" s="238"/>
      <c r="BH166" s="238"/>
      <c r="BI166" s="238"/>
      <c r="BJ166" s="238"/>
      <c r="BK166" s="238"/>
      <c r="BL166" s="238"/>
      <c r="BM166" s="238"/>
      <c r="BN166" s="238"/>
      <c r="BO166" s="238"/>
      <c r="BP166" s="238"/>
      <c r="BQ166" s="239">
        <f t="shared" si="85"/>
        <v>0</v>
      </c>
      <c r="BR166" s="240"/>
      <c r="BS166" s="238"/>
      <c r="BT166" s="238"/>
      <c r="BU166" s="238"/>
      <c r="BV166" s="238"/>
      <c r="BW166" s="238"/>
      <c r="BX166" s="238"/>
      <c r="BY166" s="238"/>
      <c r="BZ166" s="238"/>
      <c r="CA166" s="238"/>
      <c r="CB166" s="238"/>
      <c r="CC166" s="239">
        <f t="shared" si="86"/>
        <v>0</v>
      </c>
      <c r="CD166" s="41"/>
      <c r="CI166" s="301"/>
    </row>
    <row r="167" spans="1:87" ht="15">
      <c r="A167" s="41"/>
      <c r="B167" s="75" t="s">
        <v>338</v>
      </c>
      <c r="C167" s="131" t="s">
        <v>339</v>
      </c>
      <c r="D167" s="141" t="s">
        <v>243</v>
      </c>
      <c r="E167" s="335">
        <v>12</v>
      </c>
      <c r="F167" s="223"/>
      <c r="G167" s="76">
        <f t="shared" si="73"/>
        <v>0</v>
      </c>
      <c r="H167" s="237"/>
      <c r="I167" s="239"/>
      <c r="J167" s="237"/>
      <c r="K167" s="238"/>
      <c r="L167" s="238"/>
      <c r="M167" s="238"/>
      <c r="N167" s="238"/>
      <c r="O167" s="238"/>
      <c r="P167" s="238"/>
      <c r="Q167" s="238"/>
      <c r="R167" s="238"/>
      <c r="S167" s="238"/>
      <c r="T167" s="238"/>
      <c r="U167" s="239">
        <f t="shared" si="81"/>
        <v>0</v>
      </c>
      <c r="V167" s="237"/>
      <c r="W167" s="238"/>
      <c r="X167" s="238"/>
      <c r="Y167" s="238"/>
      <c r="Z167" s="238"/>
      <c r="AA167" s="238"/>
      <c r="AB167" s="238"/>
      <c r="AC167" s="238"/>
      <c r="AD167" s="238"/>
      <c r="AE167" s="238"/>
      <c r="AF167" s="238"/>
      <c r="AG167" s="239">
        <f t="shared" si="82"/>
        <v>0</v>
      </c>
      <c r="AH167" s="240"/>
      <c r="AI167" s="238"/>
      <c r="AJ167" s="238"/>
      <c r="AK167" s="238"/>
      <c r="AL167" s="238"/>
      <c r="AM167" s="238"/>
      <c r="AN167" s="238"/>
      <c r="AO167" s="238"/>
      <c r="AP167" s="238"/>
      <c r="AQ167" s="238"/>
      <c r="AR167" s="238"/>
      <c r="AS167" s="239">
        <f t="shared" si="83"/>
        <v>0</v>
      </c>
      <c r="AT167" s="240"/>
      <c r="AU167" s="238"/>
      <c r="AV167" s="238"/>
      <c r="AW167" s="238"/>
      <c r="AX167" s="238"/>
      <c r="AY167" s="238"/>
      <c r="AZ167" s="238"/>
      <c r="BA167" s="238"/>
      <c r="BB167" s="238"/>
      <c r="BC167" s="238"/>
      <c r="BD167" s="238"/>
      <c r="BE167" s="239">
        <f t="shared" si="84"/>
        <v>0</v>
      </c>
      <c r="BF167" s="240"/>
      <c r="BG167" s="238"/>
      <c r="BH167" s="238"/>
      <c r="BI167" s="238"/>
      <c r="BJ167" s="238"/>
      <c r="BK167" s="238"/>
      <c r="BL167" s="238"/>
      <c r="BM167" s="238"/>
      <c r="BN167" s="238"/>
      <c r="BO167" s="238"/>
      <c r="BP167" s="238"/>
      <c r="BQ167" s="239">
        <f t="shared" si="85"/>
        <v>0</v>
      </c>
      <c r="BR167" s="240"/>
      <c r="BS167" s="238"/>
      <c r="BT167" s="238"/>
      <c r="BU167" s="238"/>
      <c r="BV167" s="238"/>
      <c r="BW167" s="238"/>
      <c r="BX167" s="238"/>
      <c r="BY167" s="238"/>
      <c r="BZ167" s="238"/>
      <c r="CA167" s="238"/>
      <c r="CB167" s="238"/>
      <c r="CC167" s="239">
        <f t="shared" si="86"/>
        <v>0</v>
      </c>
      <c r="CD167" s="41"/>
    </row>
    <row r="168" spans="1:87" ht="15">
      <c r="A168" s="41"/>
      <c r="B168" s="123" t="s">
        <v>340</v>
      </c>
      <c r="C168" s="124" t="s">
        <v>341</v>
      </c>
      <c r="D168" s="125"/>
      <c r="E168" s="328"/>
      <c r="F168" s="260"/>
      <c r="G168" s="126">
        <f>SUM(G169:G170)</f>
        <v>0</v>
      </c>
      <c r="H168" s="127">
        <f>SUM(H169:H170)</f>
        <v>0</v>
      </c>
      <c r="I168" s="128">
        <f t="shared" ref="I168:BT168" si="87">SUM(I169:I170)</f>
        <v>0</v>
      </c>
      <c r="J168" s="127">
        <f t="shared" si="87"/>
        <v>0</v>
      </c>
      <c r="K168" s="129">
        <f t="shared" si="87"/>
        <v>0</v>
      </c>
      <c r="L168" s="129">
        <f t="shared" si="87"/>
        <v>0</v>
      </c>
      <c r="M168" s="129">
        <f t="shared" si="87"/>
        <v>0</v>
      </c>
      <c r="N168" s="129">
        <f t="shared" si="87"/>
        <v>0</v>
      </c>
      <c r="O168" s="129">
        <f t="shared" si="87"/>
        <v>0</v>
      </c>
      <c r="P168" s="129">
        <f t="shared" si="87"/>
        <v>0</v>
      </c>
      <c r="Q168" s="129">
        <f t="shared" si="87"/>
        <v>0</v>
      </c>
      <c r="R168" s="129">
        <f t="shared" si="87"/>
        <v>0</v>
      </c>
      <c r="S168" s="129">
        <f t="shared" si="87"/>
        <v>0</v>
      </c>
      <c r="T168" s="129">
        <f t="shared" si="87"/>
        <v>0</v>
      </c>
      <c r="U168" s="128">
        <f t="shared" si="87"/>
        <v>0</v>
      </c>
      <c r="V168" s="127">
        <f t="shared" si="87"/>
        <v>0</v>
      </c>
      <c r="W168" s="129">
        <f t="shared" si="87"/>
        <v>0</v>
      </c>
      <c r="X168" s="129">
        <f t="shared" si="87"/>
        <v>0</v>
      </c>
      <c r="Y168" s="129">
        <f t="shared" si="87"/>
        <v>0</v>
      </c>
      <c r="Z168" s="129">
        <f t="shared" si="87"/>
        <v>0</v>
      </c>
      <c r="AA168" s="129">
        <f t="shared" si="87"/>
        <v>0</v>
      </c>
      <c r="AB168" s="129">
        <f t="shared" si="87"/>
        <v>0</v>
      </c>
      <c r="AC168" s="129">
        <f t="shared" si="87"/>
        <v>0</v>
      </c>
      <c r="AD168" s="129">
        <f t="shared" si="87"/>
        <v>0</v>
      </c>
      <c r="AE168" s="129">
        <f t="shared" si="87"/>
        <v>0</v>
      </c>
      <c r="AF168" s="129">
        <f t="shared" si="87"/>
        <v>0</v>
      </c>
      <c r="AG168" s="128">
        <f t="shared" si="87"/>
        <v>0</v>
      </c>
      <c r="AH168" s="130">
        <f t="shared" si="87"/>
        <v>0</v>
      </c>
      <c r="AI168" s="129">
        <f t="shared" si="87"/>
        <v>0</v>
      </c>
      <c r="AJ168" s="129">
        <f t="shared" si="87"/>
        <v>0</v>
      </c>
      <c r="AK168" s="129">
        <f t="shared" si="87"/>
        <v>0</v>
      </c>
      <c r="AL168" s="129">
        <f t="shared" si="87"/>
        <v>0</v>
      </c>
      <c r="AM168" s="129">
        <f t="shared" si="87"/>
        <v>0</v>
      </c>
      <c r="AN168" s="129">
        <f t="shared" si="87"/>
        <v>0</v>
      </c>
      <c r="AO168" s="129">
        <f t="shared" si="87"/>
        <v>0</v>
      </c>
      <c r="AP168" s="129">
        <f t="shared" si="87"/>
        <v>0</v>
      </c>
      <c r="AQ168" s="129">
        <f t="shared" si="87"/>
        <v>0</v>
      </c>
      <c r="AR168" s="129">
        <f t="shared" si="87"/>
        <v>0</v>
      </c>
      <c r="AS168" s="128">
        <f t="shared" si="87"/>
        <v>0</v>
      </c>
      <c r="AT168" s="130">
        <f t="shared" si="87"/>
        <v>0</v>
      </c>
      <c r="AU168" s="129">
        <f t="shared" si="87"/>
        <v>0</v>
      </c>
      <c r="AV168" s="129">
        <f t="shared" si="87"/>
        <v>0</v>
      </c>
      <c r="AW168" s="129">
        <f t="shared" si="87"/>
        <v>0</v>
      </c>
      <c r="AX168" s="129">
        <f t="shared" si="87"/>
        <v>0</v>
      </c>
      <c r="AY168" s="129">
        <f t="shared" si="87"/>
        <v>0</v>
      </c>
      <c r="AZ168" s="129">
        <f t="shared" si="87"/>
        <v>0</v>
      </c>
      <c r="BA168" s="129">
        <f t="shared" si="87"/>
        <v>0</v>
      </c>
      <c r="BB168" s="129">
        <f t="shared" si="87"/>
        <v>0</v>
      </c>
      <c r="BC168" s="129">
        <f t="shared" si="87"/>
        <v>0</v>
      </c>
      <c r="BD168" s="129">
        <f t="shared" si="87"/>
        <v>0</v>
      </c>
      <c r="BE168" s="128">
        <f t="shared" si="87"/>
        <v>0</v>
      </c>
      <c r="BF168" s="130">
        <f t="shared" si="87"/>
        <v>0</v>
      </c>
      <c r="BG168" s="129">
        <f t="shared" si="87"/>
        <v>0</v>
      </c>
      <c r="BH168" s="129">
        <f t="shared" si="87"/>
        <v>0</v>
      </c>
      <c r="BI168" s="129">
        <f t="shared" si="87"/>
        <v>0</v>
      </c>
      <c r="BJ168" s="129">
        <f t="shared" si="87"/>
        <v>0</v>
      </c>
      <c r="BK168" s="129">
        <f t="shared" si="87"/>
        <v>0</v>
      </c>
      <c r="BL168" s="129">
        <f t="shared" si="87"/>
        <v>0</v>
      </c>
      <c r="BM168" s="129">
        <f t="shared" si="87"/>
        <v>0</v>
      </c>
      <c r="BN168" s="129">
        <f t="shared" si="87"/>
        <v>0</v>
      </c>
      <c r="BO168" s="129">
        <f t="shared" si="87"/>
        <v>0</v>
      </c>
      <c r="BP168" s="129">
        <f t="shared" si="87"/>
        <v>0</v>
      </c>
      <c r="BQ168" s="128">
        <f t="shared" si="87"/>
        <v>0</v>
      </c>
      <c r="BR168" s="130">
        <f t="shared" si="87"/>
        <v>0</v>
      </c>
      <c r="BS168" s="129">
        <f t="shared" si="87"/>
        <v>0</v>
      </c>
      <c r="BT168" s="129">
        <f t="shared" si="87"/>
        <v>0</v>
      </c>
      <c r="BU168" s="129">
        <f t="shared" ref="BU168:CC168" si="88">SUM(BU169:BU170)</f>
        <v>0</v>
      </c>
      <c r="BV168" s="129">
        <f t="shared" si="88"/>
        <v>0</v>
      </c>
      <c r="BW168" s="129">
        <f t="shared" si="88"/>
        <v>0</v>
      </c>
      <c r="BX168" s="129">
        <f t="shared" si="88"/>
        <v>0</v>
      </c>
      <c r="BY168" s="129">
        <f t="shared" si="88"/>
        <v>0</v>
      </c>
      <c r="BZ168" s="129">
        <f t="shared" si="88"/>
        <v>0</v>
      </c>
      <c r="CA168" s="129">
        <f t="shared" si="88"/>
        <v>0</v>
      </c>
      <c r="CB168" s="129">
        <f t="shared" si="88"/>
        <v>0</v>
      </c>
      <c r="CC168" s="128">
        <f t="shared" si="88"/>
        <v>0</v>
      </c>
      <c r="CD168" s="41" t="s">
        <v>54</v>
      </c>
    </row>
    <row r="169" spans="1:87" ht="15">
      <c r="A169" s="41"/>
      <c r="B169" s="75" t="s">
        <v>342</v>
      </c>
      <c r="C169" s="131" t="s">
        <v>343</v>
      </c>
      <c r="D169" s="132" t="s">
        <v>92</v>
      </c>
      <c r="E169" s="266">
        <v>1</v>
      </c>
      <c r="F169" s="223"/>
      <c r="G169" s="76">
        <f>+E169*F169</f>
        <v>0</v>
      </c>
      <c r="H169" s="237"/>
      <c r="I169" s="239"/>
      <c r="J169" s="237"/>
      <c r="K169" s="238"/>
      <c r="L169" s="238"/>
      <c r="M169" s="238"/>
      <c r="N169" s="238"/>
      <c r="O169" s="238"/>
      <c r="P169" s="238"/>
      <c r="Q169" s="238"/>
      <c r="R169" s="238"/>
      <c r="S169" s="238"/>
      <c r="T169" s="238"/>
      <c r="U169" s="239">
        <f>G169/2.5</f>
        <v>0</v>
      </c>
      <c r="V169" s="237"/>
      <c r="W169" s="238"/>
      <c r="X169" s="238"/>
      <c r="Y169" s="238"/>
      <c r="Z169" s="238"/>
      <c r="AA169" s="238"/>
      <c r="AB169" s="238"/>
      <c r="AC169" s="238"/>
      <c r="AD169" s="238"/>
      <c r="AE169" s="238"/>
      <c r="AF169" s="238"/>
      <c r="AG169" s="239">
        <f>G169/2.5</f>
        <v>0</v>
      </c>
      <c r="AH169" s="240"/>
      <c r="AI169" s="238"/>
      <c r="AJ169" s="238"/>
      <c r="AK169" s="238"/>
      <c r="AL169" s="238"/>
      <c r="AM169" s="238">
        <f>G169-SUM(J169:AL169)</f>
        <v>0</v>
      </c>
      <c r="AN169" s="238"/>
      <c r="AO169" s="238"/>
      <c r="AP169" s="238"/>
      <c r="AQ169" s="238"/>
      <c r="AR169" s="238"/>
      <c r="AS169" s="239"/>
      <c r="AT169" s="240"/>
      <c r="AU169" s="238"/>
      <c r="AV169" s="238"/>
      <c r="AW169" s="238"/>
      <c r="AX169" s="238"/>
      <c r="AY169" s="238"/>
      <c r="AZ169" s="238"/>
      <c r="BA169" s="238"/>
      <c r="BB169" s="238"/>
      <c r="BC169" s="238"/>
      <c r="BD169" s="238"/>
      <c r="BE169" s="239"/>
      <c r="BF169" s="240"/>
      <c r="BG169" s="238"/>
      <c r="BH169" s="238"/>
      <c r="BI169" s="238"/>
      <c r="BJ169" s="238"/>
      <c r="BK169" s="238"/>
      <c r="BL169" s="238"/>
      <c r="BM169" s="238"/>
      <c r="BN169" s="238"/>
      <c r="BO169" s="238"/>
      <c r="BP169" s="238"/>
      <c r="BQ169" s="239"/>
      <c r="BR169" s="240"/>
      <c r="BS169" s="238"/>
      <c r="BT169" s="238"/>
      <c r="BU169" s="238"/>
      <c r="BV169" s="238"/>
      <c r="BW169" s="238"/>
      <c r="BX169" s="238"/>
      <c r="BY169" s="238"/>
      <c r="BZ169" s="238"/>
      <c r="CA169" s="238"/>
      <c r="CB169" s="238"/>
      <c r="CC169" s="239">
        <f t="shared" si="86"/>
        <v>0</v>
      </c>
      <c r="CD169" s="41" t="s">
        <v>54</v>
      </c>
    </row>
    <row r="170" spans="1:87" ht="15">
      <c r="A170" s="150"/>
      <c r="B170" s="143" t="s">
        <v>344</v>
      </c>
      <c r="C170" s="144" t="s">
        <v>345</v>
      </c>
      <c r="D170" s="141" t="s">
        <v>64</v>
      </c>
      <c r="E170" s="266">
        <v>72</v>
      </c>
      <c r="F170" s="231"/>
      <c r="G170" s="76">
        <f t="shared" ref="G170" si="89">+SUM(H170:CC170)</f>
        <v>0</v>
      </c>
      <c r="H170" s="237"/>
      <c r="I170" s="239"/>
      <c r="J170" s="226"/>
      <c r="K170" s="227"/>
      <c r="L170" s="227"/>
      <c r="M170" s="227"/>
      <c r="N170" s="227"/>
      <c r="O170" s="227"/>
      <c r="P170" s="227"/>
      <c r="Q170" s="227"/>
      <c r="R170" s="227"/>
      <c r="S170" s="227"/>
      <c r="T170" s="227"/>
      <c r="U170" s="225"/>
      <c r="V170" s="226"/>
      <c r="W170" s="227"/>
      <c r="X170" s="227"/>
      <c r="Y170" s="227"/>
      <c r="Z170" s="227"/>
      <c r="AA170" s="227"/>
      <c r="AB170" s="227"/>
      <c r="AC170" s="227"/>
      <c r="AD170" s="227"/>
      <c r="AE170" s="227"/>
      <c r="AF170" s="227"/>
      <c r="AG170" s="225"/>
      <c r="AH170" s="228"/>
      <c r="AI170" s="227"/>
      <c r="AJ170" s="227"/>
      <c r="AK170" s="227"/>
      <c r="AL170" s="227"/>
      <c r="AM170" s="227"/>
      <c r="AN170" s="227"/>
      <c r="AO170" s="227"/>
      <c r="AP170" s="227"/>
      <c r="AQ170" s="227"/>
      <c r="AR170" s="227"/>
      <c r="AS170" s="225"/>
      <c r="AT170" s="228"/>
      <c r="AU170" s="227"/>
      <c r="AV170" s="227"/>
      <c r="AW170" s="227"/>
      <c r="AX170" s="227"/>
      <c r="AY170" s="227"/>
      <c r="AZ170" s="227"/>
      <c r="BA170" s="227"/>
      <c r="BB170" s="227"/>
      <c r="BC170" s="227"/>
      <c r="BD170" s="227"/>
      <c r="BE170" s="225"/>
      <c r="BF170" s="228"/>
      <c r="BG170" s="227"/>
      <c r="BH170" s="227"/>
      <c r="BI170" s="227"/>
      <c r="BJ170" s="227"/>
      <c r="BK170" s="227"/>
      <c r="BL170" s="227"/>
      <c r="BM170" s="227"/>
      <c r="BN170" s="227"/>
      <c r="BO170" s="227"/>
      <c r="BP170" s="227"/>
      <c r="BQ170" s="225"/>
      <c r="BR170" s="228"/>
      <c r="BS170" s="227"/>
      <c r="BT170" s="227"/>
      <c r="BU170" s="227"/>
      <c r="BV170" s="227"/>
      <c r="BW170" s="227"/>
      <c r="BX170" s="227"/>
      <c r="BY170" s="227"/>
      <c r="BZ170" s="227"/>
      <c r="CA170" s="227"/>
      <c r="CB170" s="227"/>
      <c r="CC170" s="225"/>
      <c r="CD170" s="41" t="s">
        <v>54</v>
      </c>
    </row>
    <row r="171" spans="1:87" ht="15">
      <c r="A171" s="41"/>
      <c r="B171" s="123" t="s">
        <v>346</v>
      </c>
      <c r="C171" s="124" t="s">
        <v>347</v>
      </c>
      <c r="D171" s="125"/>
      <c r="E171" s="328"/>
      <c r="F171" s="260"/>
      <c r="G171" s="126">
        <f>G172</f>
        <v>0</v>
      </c>
      <c r="H171" s="127">
        <f>H172</f>
        <v>0</v>
      </c>
      <c r="I171" s="128">
        <f t="shared" ref="I171:BT171" si="90">I172</f>
        <v>0</v>
      </c>
      <c r="J171" s="127">
        <f t="shared" si="90"/>
        <v>0</v>
      </c>
      <c r="K171" s="129">
        <f t="shared" si="90"/>
        <v>0</v>
      </c>
      <c r="L171" s="129">
        <f t="shared" si="90"/>
        <v>0</v>
      </c>
      <c r="M171" s="129">
        <f t="shared" si="90"/>
        <v>0</v>
      </c>
      <c r="N171" s="129">
        <f t="shared" si="90"/>
        <v>0</v>
      </c>
      <c r="O171" s="129">
        <f t="shared" si="90"/>
        <v>0</v>
      </c>
      <c r="P171" s="129">
        <f t="shared" si="90"/>
        <v>0</v>
      </c>
      <c r="Q171" s="129">
        <f t="shared" si="90"/>
        <v>0</v>
      </c>
      <c r="R171" s="129">
        <f t="shared" si="90"/>
        <v>0</v>
      </c>
      <c r="S171" s="129">
        <f t="shared" si="90"/>
        <v>0</v>
      </c>
      <c r="T171" s="129">
        <f t="shared" si="90"/>
        <v>0</v>
      </c>
      <c r="U171" s="128">
        <f t="shared" si="90"/>
        <v>0</v>
      </c>
      <c r="V171" s="127">
        <f t="shared" si="90"/>
        <v>0</v>
      </c>
      <c r="W171" s="129">
        <f t="shared" si="90"/>
        <v>0</v>
      </c>
      <c r="X171" s="129">
        <f t="shared" si="90"/>
        <v>0</v>
      </c>
      <c r="Y171" s="129">
        <f t="shared" si="90"/>
        <v>0</v>
      </c>
      <c r="Z171" s="129">
        <f t="shared" si="90"/>
        <v>0</v>
      </c>
      <c r="AA171" s="129">
        <f t="shared" si="90"/>
        <v>0</v>
      </c>
      <c r="AB171" s="129">
        <f t="shared" si="90"/>
        <v>0</v>
      </c>
      <c r="AC171" s="129">
        <f t="shared" si="90"/>
        <v>0</v>
      </c>
      <c r="AD171" s="129">
        <f t="shared" si="90"/>
        <v>0</v>
      </c>
      <c r="AE171" s="129">
        <f t="shared" si="90"/>
        <v>0</v>
      </c>
      <c r="AF171" s="129">
        <f t="shared" si="90"/>
        <v>0</v>
      </c>
      <c r="AG171" s="128">
        <f t="shared" si="90"/>
        <v>0</v>
      </c>
      <c r="AH171" s="130">
        <f t="shared" si="90"/>
        <v>0</v>
      </c>
      <c r="AI171" s="129">
        <f t="shared" si="90"/>
        <v>0</v>
      </c>
      <c r="AJ171" s="129">
        <f t="shared" si="90"/>
        <v>0</v>
      </c>
      <c r="AK171" s="129">
        <f t="shared" si="90"/>
        <v>0</v>
      </c>
      <c r="AL171" s="129">
        <f t="shared" si="90"/>
        <v>0</v>
      </c>
      <c r="AM171" s="129">
        <f t="shared" si="90"/>
        <v>0</v>
      </c>
      <c r="AN171" s="129">
        <f t="shared" si="90"/>
        <v>0</v>
      </c>
      <c r="AO171" s="129">
        <f t="shared" si="90"/>
        <v>0</v>
      </c>
      <c r="AP171" s="129">
        <f t="shared" si="90"/>
        <v>0</v>
      </c>
      <c r="AQ171" s="129">
        <f t="shared" si="90"/>
        <v>0</v>
      </c>
      <c r="AR171" s="129">
        <f t="shared" si="90"/>
        <v>0</v>
      </c>
      <c r="AS171" s="128">
        <f t="shared" si="90"/>
        <v>0</v>
      </c>
      <c r="AT171" s="130">
        <f t="shared" si="90"/>
        <v>0</v>
      </c>
      <c r="AU171" s="129">
        <f t="shared" si="90"/>
        <v>0</v>
      </c>
      <c r="AV171" s="129">
        <f t="shared" si="90"/>
        <v>0</v>
      </c>
      <c r="AW171" s="129">
        <f t="shared" si="90"/>
        <v>0</v>
      </c>
      <c r="AX171" s="129">
        <f t="shared" si="90"/>
        <v>0</v>
      </c>
      <c r="AY171" s="129">
        <f t="shared" si="90"/>
        <v>0</v>
      </c>
      <c r="AZ171" s="129">
        <f t="shared" si="90"/>
        <v>0</v>
      </c>
      <c r="BA171" s="129">
        <f t="shared" si="90"/>
        <v>0</v>
      </c>
      <c r="BB171" s="129">
        <f t="shared" si="90"/>
        <v>0</v>
      </c>
      <c r="BC171" s="129">
        <f t="shared" si="90"/>
        <v>0</v>
      </c>
      <c r="BD171" s="129">
        <f t="shared" si="90"/>
        <v>0</v>
      </c>
      <c r="BE171" s="128">
        <f t="shared" si="90"/>
        <v>0</v>
      </c>
      <c r="BF171" s="130">
        <f t="shared" si="90"/>
        <v>0</v>
      </c>
      <c r="BG171" s="129">
        <f t="shared" si="90"/>
        <v>0</v>
      </c>
      <c r="BH171" s="129">
        <f t="shared" si="90"/>
        <v>0</v>
      </c>
      <c r="BI171" s="129">
        <f t="shared" si="90"/>
        <v>0</v>
      </c>
      <c r="BJ171" s="129">
        <f t="shared" si="90"/>
        <v>0</v>
      </c>
      <c r="BK171" s="129">
        <f t="shared" si="90"/>
        <v>0</v>
      </c>
      <c r="BL171" s="129">
        <f t="shared" si="90"/>
        <v>0</v>
      </c>
      <c r="BM171" s="129">
        <f t="shared" si="90"/>
        <v>0</v>
      </c>
      <c r="BN171" s="129">
        <f t="shared" si="90"/>
        <v>0</v>
      </c>
      <c r="BO171" s="129">
        <f t="shared" si="90"/>
        <v>0</v>
      </c>
      <c r="BP171" s="129">
        <f t="shared" si="90"/>
        <v>0</v>
      </c>
      <c r="BQ171" s="128">
        <f t="shared" si="90"/>
        <v>0</v>
      </c>
      <c r="BR171" s="130">
        <f t="shared" si="90"/>
        <v>0</v>
      </c>
      <c r="BS171" s="129">
        <f t="shared" si="90"/>
        <v>0</v>
      </c>
      <c r="BT171" s="129">
        <f t="shared" si="90"/>
        <v>0</v>
      </c>
      <c r="BU171" s="129">
        <f t="shared" ref="BU171:CC171" si="91">BU172</f>
        <v>0</v>
      </c>
      <c r="BV171" s="129">
        <f t="shared" si="91"/>
        <v>0</v>
      </c>
      <c r="BW171" s="129">
        <f t="shared" si="91"/>
        <v>0</v>
      </c>
      <c r="BX171" s="129">
        <f t="shared" si="91"/>
        <v>0</v>
      </c>
      <c r="BY171" s="129">
        <f t="shared" si="91"/>
        <v>0</v>
      </c>
      <c r="BZ171" s="129">
        <f t="shared" si="91"/>
        <v>0</v>
      </c>
      <c r="CA171" s="129">
        <f t="shared" si="91"/>
        <v>0</v>
      </c>
      <c r="CB171" s="129">
        <f t="shared" si="91"/>
        <v>0</v>
      </c>
      <c r="CC171" s="128">
        <f t="shared" si="91"/>
        <v>0</v>
      </c>
      <c r="CD171" s="41" t="s">
        <v>54</v>
      </c>
    </row>
    <row r="172" spans="1:87" ht="15">
      <c r="A172" s="150"/>
      <c r="B172" s="143" t="s">
        <v>348</v>
      </c>
      <c r="C172" s="144" t="s">
        <v>347</v>
      </c>
      <c r="D172" s="141" t="s">
        <v>64</v>
      </c>
      <c r="E172" s="266">
        <v>72</v>
      </c>
      <c r="F172" s="231"/>
      <c r="G172" s="76">
        <f>+SUM(H172:CC172)</f>
        <v>0</v>
      </c>
      <c r="H172" s="237"/>
      <c r="I172" s="239"/>
      <c r="J172" s="226"/>
      <c r="K172" s="227"/>
      <c r="L172" s="227"/>
      <c r="M172" s="227"/>
      <c r="N172" s="227"/>
      <c r="O172" s="227"/>
      <c r="P172" s="227"/>
      <c r="Q172" s="227"/>
      <c r="R172" s="227"/>
      <c r="S172" s="227"/>
      <c r="T172" s="227"/>
      <c r="U172" s="225"/>
      <c r="V172" s="226"/>
      <c r="W172" s="227"/>
      <c r="X172" s="227"/>
      <c r="Y172" s="227"/>
      <c r="Z172" s="227"/>
      <c r="AA172" s="227"/>
      <c r="AB172" s="227"/>
      <c r="AC172" s="227"/>
      <c r="AD172" s="227"/>
      <c r="AE172" s="227"/>
      <c r="AF172" s="227"/>
      <c r="AG172" s="225"/>
      <c r="AH172" s="228"/>
      <c r="AI172" s="227"/>
      <c r="AJ172" s="227"/>
      <c r="AK172" s="227"/>
      <c r="AL172" s="227"/>
      <c r="AM172" s="227"/>
      <c r="AN172" s="227"/>
      <c r="AO172" s="227"/>
      <c r="AP172" s="227"/>
      <c r="AQ172" s="227"/>
      <c r="AR172" s="227"/>
      <c r="AS172" s="225"/>
      <c r="AT172" s="228"/>
      <c r="AU172" s="227"/>
      <c r="AV172" s="227"/>
      <c r="AW172" s="227"/>
      <c r="AX172" s="227"/>
      <c r="AY172" s="227"/>
      <c r="AZ172" s="227"/>
      <c r="BA172" s="227"/>
      <c r="BB172" s="227"/>
      <c r="BC172" s="227"/>
      <c r="BD172" s="227"/>
      <c r="BE172" s="225"/>
      <c r="BF172" s="228"/>
      <c r="BG172" s="227"/>
      <c r="BH172" s="227"/>
      <c r="BI172" s="227"/>
      <c r="BJ172" s="227"/>
      <c r="BK172" s="227"/>
      <c r="BL172" s="227"/>
      <c r="BM172" s="227"/>
      <c r="BN172" s="227"/>
      <c r="BO172" s="227"/>
      <c r="BP172" s="227"/>
      <c r="BQ172" s="225"/>
      <c r="BR172" s="228"/>
      <c r="BS172" s="227"/>
      <c r="BT172" s="227"/>
      <c r="BU172" s="227"/>
      <c r="BV172" s="227"/>
      <c r="BW172" s="227"/>
      <c r="BX172" s="227"/>
      <c r="BY172" s="227"/>
      <c r="BZ172" s="227"/>
      <c r="CA172" s="227"/>
      <c r="CB172" s="227"/>
      <c r="CC172" s="225"/>
      <c r="CD172" s="41" t="s">
        <v>54</v>
      </c>
    </row>
    <row r="173" spans="1:87" ht="15">
      <c r="A173" s="41"/>
      <c r="B173" s="123" t="s">
        <v>349</v>
      </c>
      <c r="C173" s="124" t="s">
        <v>45</v>
      </c>
      <c r="D173" s="125"/>
      <c r="E173" s="328"/>
      <c r="F173" s="260"/>
      <c r="G173" s="126">
        <f t="shared" ref="G173:AL173" si="92">SUM(G174:G211)</f>
        <v>54684000</v>
      </c>
      <c r="H173" s="127">
        <f t="shared" si="92"/>
        <v>0</v>
      </c>
      <c r="I173" s="128">
        <f t="shared" si="92"/>
        <v>0</v>
      </c>
      <c r="J173" s="127">
        <f t="shared" si="92"/>
        <v>0</v>
      </c>
      <c r="K173" s="129">
        <f t="shared" si="92"/>
        <v>0</v>
      </c>
      <c r="L173" s="129">
        <f t="shared" si="92"/>
        <v>0</v>
      </c>
      <c r="M173" s="129">
        <f t="shared" si="92"/>
        <v>0</v>
      </c>
      <c r="N173" s="129">
        <f t="shared" si="92"/>
        <v>0</v>
      </c>
      <c r="O173" s="129">
        <f t="shared" si="92"/>
        <v>0</v>
      </c>
      <c r="P173" s="129">
        <f t="shared" si="92"/>
        <v>0</v>
      </c>
      <c r="Q173" s="129">
        <f t="shared" si="92"/>
        <v>0</v>
      </c>
      <c r="R173" s="129">
        <f t="shared" si="92"/>
        <v>0</v>
      </c>
      <c r="S173" s="129">
        <f t="shared" si="92"/>
        <v>0</v>
      </c>
      <c r="T173" s="129">
        <f t="shared" si="92"/>
        <v>0</v>
      </c>
      <c r="U173" s="128">
        <f t="shared" si="92"/>
        <v>9114000</v>
      </c>
      <c r="V173" s="127">
        <f t="shared" si="92"/>
        <v>0</v>
      </c>
      <c r="W173" s="129">
        <f t="shared" si="92"/>
        <v>0</v>
      </c>
      <c r="X173" s="129">
        <f t="shared" si="92"/>
        <v>0</v>
      </c>
      <c r="Y173" s="129">
        <f t="shared" si="92"/>
        <v>0</v>
      </c>
      <c r="Z173" s="129">
        <f t="shared" si="92"/>
        <v>0</v>
      </c>
      <c r="AA173" s="129">
        <f t="shared" si="92"/>
        <v>0</v>
      </c>
      <c r="AB173" s="129">
        <f t="shared" si="92"/>
        <v>0</v>
      </c>
      <c r="AC173" s="129">
        <f t="shared" si="92"/>
        <v>0</v>
      </c>
      <c r="AD173" s="129">
        <f t="shared" si="92"/>
        <v>0</v>
      </c>
      <c r="AE173" s="129">
        <f t="shared" si="92"/>
        <v>0</v>
      </c>
      <c r="AF173" s="129">
        <f t="shared" si="92"/>
        <v>0</v>
      </c>
      <c r="AG173" s="128">
        <f t="shared" si="92"/>
        <v>9114000</v>
      </c>
      <c r="AH173" s="130">
        <f t="shared" si="92"/>
        <v>0</v>
      </c>
      <c r="AI173" s="129">
        <f t="shared" si="92"/>
        <v>0</v>
      </c>
      <c r="AJ173" s="129">
        <f t="shared" si="92"/>
        <v>0</v>
      </c>
      <c r="AK173" s="129">
        <f t="shared" si="92"/>
        <v>0</v>
      </c>
      <c r="AL173" s="129">
        <f t="shared" si="92"/>
        <v>0</v>
      </c>
      <c r="AM173" s="129">
        <f t="shared" ref="AM173:BR173" si="93">SUM(AM174:AM211)</f>
        <v>0</v>
      </c>
      <c r="AN173" s="129">
        <f t="shared" si="93"/>
        <v>0</v>
      </c>
      <c r="AO173" s="129">
        <f t="shared" si="93"/>
        <v>0</v>
      </c>
      <c r="AP173" s="129">
        <f t="shared" si="93"/>
        <v>0</v>
      </c>
      <c r="AQ173" s="129">
        <f t="shared" si="93"/>
        <v>0</v>
      </c>
      <c r="AR173" s="129">
        <f t="shared" si="93"/>
        <v>0</v>
      </c>
      <c r="AS173" s="128">
        <f t="shared" si="93"/>
        <v>9114000</v>
      </c>
      <c r="AT173" s="130">
        <f t="shared" si="93"/>
        <v>0</v>
      </c>
      <c r="AU173" s="129">
        <f t="shared" si="93"/>
        <v>0</v>
      </c>
      <c r="AV173" s="129">
        <f t="shared" si="93"/>
        <v>0</v>
      </c>
      <c r="AW173" s="129">
        <f t="shared" si="93"/>
        <v>0</v>
      </c>
      <c r="AX173" s="129">
        <f t="shared" si="93"/>
        <v>0</v>
      </c>
      <c r="AY173" s="129">
        <f t="shared" si="93"/>
        <v>0</v>
      </c>
      <c r="AZ173" s="129">
        <f t="shared" si="93"/>
        <v>0</v>
      </c>
      <c r="BA173" s="129">
        <f t="shared" si="93"/>
        <v>0</v>
      </c>
      <c r="BB173" s="129">
        <f t="shared" si="93"/>
        <v>0</v>
      </c>
      <c r="BC173" s="129">
        <f t="shared" si="93"/>
        <v>0</v>
      </c>
      <c r="BD173" s="129">
        <f t="shared" si="93"/>
        <v>0</v>
      </c>
      <c r="BE173" s="128">
        <f t="shared" si="93"/>
        <v>9114000</v>
      </c>
      <c r="BF173" s="130">
        <f t="shared" si="93"/>
        <v>0</v>
      </c>
      <c r="BG173" s="129">
        <f t="shared" si="93"/>
        <v>0</v>
      </c>
      <c r="BH173" s="129">
        <f t="shared" si="93"/>
        <v>0</v>
      </c>
      <c r="BI173" s="129">
        <f t="shared" si="93"/>
        <v>0</v>
      </c>
      <c r="BJ173" s="129">
        <f t="shared" si="93"/>
        <v>0</v>
      </c>
      <c r="BK173" s="129">
        <f t="shared" si="93"/>
        <v>0</v>
      </c>
      <c r="BL173" s="129">
        <f t="shared" si="93"/>
        <v>0</v>
      </c>
      <c r="BM173" s="129">
        <f t="shared" si="93"/>
        <v>0</v>
      </c>
      <c r="BN173" s="129">
        <f t="shared" si="93"/>
        <v>0</v>
      </c>
      <c r="BO173" s="129">
        <f t="shared" si="93"/>
        <v>0</v>
      </c>
      <c r="BP173" s="129">
        <f t="shared" si="93"/>
        <v>0</v>
      </c>
      <c r="BQ173" s="128">
        <f t="shared" si="93"/>
        <v>9114000</v>
      </c>
      <c r="BR173" s="130">
        <f t="shared" si="93"/>
        <v>0</v>
      </c>
      <c r="BS173" s="129">
        <f t="shared" ref="BS173:CC173" si="94">SUM(BS174:BS211)</f>
        <v>0</v>
      </c>
      <c r="BT173" s="129">
        <f t="shared" si="94"/>
        <v>0</v>
      </c>
      <c r="BU173" s="129">
        <f t="shared" si="94"/>
        <v>0</v>
      </c>
      <c r="BV173" s="129">
        <f t="shared" si="94"/>
        <v>0</v>
      </c>
      <c r="BW173" s="129">
        <f t="shared" si="94"/>
        <v>0</v>
      </c>
      <c r="BX173" s="129">
        <f t="shared" si="94"/>
        <v>0</v>
      </c>
      <c r="BY173" s="129">
        <f t="shared" si="94"/>
        <v>0</v>
      </c>
      <c r="BZ173" s="129">
        <f t="shared" si="94"/>
        <v>0</v>
      </c>
      <c r="CA173" s="129">
        <f t="shared" si="94"/>
        <v>0</v>
      </c>
      <c r="CB173" s="129">
        <f t="shared" si="94"/>
        <v>0</v>
      </c>
      <c r="CC173" s="128">
        <f t="shared" si="94"/>
        <v>9114000</v>
      </c>
      <c r="CD173" s="41" t="s">
        <v>54</v>
      </c>
    </row>
    <row r="174" spans="1:87" ht="15">
      <c r="A174" s="150"/>
      <c r="B174" s="75" t="s">
        <v>350</v>
      </c>
      <c r="C174" s="145" t="str">
        <f>"Provisional Sum for the repair of Employer's Assets (" &amp; TEXT(F174,"### ###") &amp;")"</f>
        <v>Provisional Sum for the repair of Employer's Assets (6 000 000)</v>
      </c>
      <c r="D174" s="146" t="s">
        <v>351</v>
      </c>
      <c r="E174" s="336">
        <v>1</v>
      </c>
      <c r="F174" s="78">
        <v>6000000</v>
      </c>
      <c r="G174" s="76">
        <f t="shared" ref="G174:G197" si="95">+E174*F174</f>
        <v>6000000</v>
      </c>
      <c r="H174" s="241"/>
      <c r="I174" s="242"/>
      <c r="J174" s="237"/>
      <c r="K174" s="238"/>
      <c r="L174" s="238"/>
      <c r="M174" s="238"/>
      <c r="N174" s="238"/>
      <c r="O174" s="238"/>
      <c r="P174" s="238"/>
      <c r="Q174" s="238"/>
      <c r="R174" s="238"/>
      <c r="S174" s="238"/>
      <c r="T174" s="238"/>
      <c r="U174" s="239">
        <f t="shared" ref="U174" si="96">G174/6</f>
        <v>1000000</v>
      </c>
      <c r="V174" s="237"/>
      <c r="W174" s="238"/>
      <c r="X174" s="238"/>
      <c r="Y174" s="238"/>
      <c r="Z174" s="238"/>
      <c r="AA174" s="238"/>
      <c r="AB174" s="238"/>
      <c r="AC174" s="238"/>
      <c r="AD174" s="238"/>
      <c r="AE174" s="238"/>
      <c r="AF174" s="238"/>
      <c r="AG174" s="239">
        <f t="shared" ref="AG174" si="97">G174/6</f>
        <v>1000000</v>
      </c>
      <c r="AH174" s="240"/>
      <c r="AI174" s="238"/>
      <c r="AJ174" s="238"/>
      <c r="AK174" s="238"/>
      <c r="AL174" s="238"/>
      <c r="AM174" s="238"/>
      <c r="AN174" s="238"/>
      <c r="AO174" s="238"/>
      <c r="AP174" s="238"/>
      <c r="AQ174" s="238"/>
      <c r="AR174" s="238"/>
      <c r="AS174" s="239">
        <f t="shared" ref="AS174" si="98">G174/6</f>
        <v>1000000</v>
      </c>
      <c r="AT174" s="240"/>
      <c r="AU174" s="238"/>
      <c r="AV174" s="238"/>
      <c r="AW174" s="238"/>
      <c r="AX174" s="238"/>
      <c r="AY174" s="238"/>
      <c r="AZ174" s="238"/>
      <c r="BA174" s="238"/>
      <c r="BB174" s="238"/>
      <c r="BC174" s="238"/>
      <c r="BD174" s="238"/>
      <c r="BE174" s="239">
        <f t="shared" ref="BE174" si="99">G174/6</f>
        <v>1000000</v>
      </c>
      <c r="BF174" s="240"/>
      <c r="BG174" s="238"/>
      <c r="BH174" s="238"/>
      <c r="BI174" s="238"/>
      <c r="BJ174" s="238"/>
      <c r="BK174" s="238"/>
      <c r="BL174" s="238"/>
      <c r="BM174" s="238"/>
      <c r="BN174" s="238"/>
      <c r="BO174" s="238"/>
      <c r="BP174" s="238"/>
      <c r="BQ174" s="239">
        <f t="shared" ref="BQ174" si="100">G174/6</f>
        <v>1000000</v>
      </c>
      <c r="BR174" s="240"/>
      <c r="BS174" s="238"/>
      <c r="BT174" s="238"/>
      <c r="BU174" s="238"/>
      <c r="BV174" s="238"/>
      <c r="BW174" s="238"/>
      <c r="BX174" s="238"/>
      <c r="BY174" s="238"/>
      <c r="BZ174" s="238"/>
      <c r="CA174" s="238"/>
      <c r="CB174" s="238"/>
      <c r="CC174" s="239">
        <f t="shared" ref="CC174" si="101">G174-SUM(H174:CB174)</f>
        <v>1000000</v>
      </c>
      <c r="CD174" s="41" t="s">
        <v>54</v>
      </c>
    </row>
    <row r="175" spans="1:87" ht="15">
      <c r="A175" s="41"/>
      <c r="B175" s="147" t="s">
        <v>352</v>
      </c>
      <c r="C175" s="148" t="str">
        <f>"Provision for overhead charges + profit in respect to A-10001-a (" &amp; TEXT(F175,"###%") &amp; ")"</f>
        <v>Provision for overhead charges + profit in respect to A-10001-a (%)</v>
      </c>
      <c r="D175" s="149" t="s">
        <v>353</v>
      </c>
      <c r="E175" s="337">
        <f>+G174</f>
        <v>6000000</v>
      </c>
      <c r="F175" s="356"/>
      <c r="G175" s="76">
        <f>+E175*F175</f>
        <v>0</v>
      </c>
      <c r="H175" s="241"/>
      <c r="I175" s="242"/>
      <c r="J175" s="237"/>
      <c r="K175" s="238"/>
      <c r="L175" s="238"/>
      <c r="M175" s="238"/>
      <c r="N175" s="238"/>
      <c r="O175" s="238"/>
      <c r="P175" s="238"/>
      <c r="Q175" s="238"/>
      <c r="R175" s="238"/>
      <c r="S175" s="238"/>
      <c r="T175" s="238"/>
      <c r="U175" s="239">
        <f>G175/6</f>
        <v>0</v>
      </c>
      <c r="V175" s="237"/>
      <c r="W175" s="238"/>
      <c r="X175" s="238"/>
      <c r="Y175" s="238"/>
      <c r="Z175" s="238"/>
      <c r="AA175" s="238"/>
      <c r="AB175" s="238"/>
      <c r="AC175" s="238"/>
      <c r="AD175" s="238"/>
      <c r="AE175" s="238"/>
      <c r="AF175" s="238"/>
      <c r="AG175" s="239">
        <f>G175/6</f>
        <v>0</v>
      </c>
      <c r="AH175" s="240"/>
      <c r="AI175" s="238"/>
      <c r="AJ175" s="238"/>
      <c r="AK175" s="238"/>
      <c r="AL175" s="238"/>
      <c r="AM175" s="238"/>
      <c r="AN175" s="238"/>
      <c r="AO175" s="238"/>
      <c r="AP175" s="238"/>
      <c r="AQ175" s="238"/>
      <c r="AR175" s="238"/>
      <c r="AS175" s="239">
        <f>G175/6</f>
        <v>0</v>
      </c>
      <c r="AT175" s="240"/>
      <c r="AU175" s="238"/>
      <c r="AV175" s="238"/>
      <c r="AW175" s="238"/>
      <c r="AX175" s="238"/>
      <c r="AY175" s="238"/>
      <c r="AZ175" s="238"/>
      <c r="BA175" s="238"/>
      <c r="BB175" s="238"/>
      <c r="BC175" s="238"/>
      <c r="BD175" s="238"/>
      <c r="BE175" s="239">
        <f>G175/6</f>
        <v>0</v>
      </c>
      <c r="BF175" s="240"/>
      <c r="BG175" s="238"/>
      <c r="BH175" s="238"/>
      <c r="BI175" s="238"/>
      <c r="BJ175" s="238"/>
      <c r="BK175" s="238"/>
      <c r="BL175" s="238"/>
      <c r="BM175" s="238"/>
      <c r="BN175" s="238"/>
      <c r="BO175" s="238"/>
      <c r="BP175" s="238"/>
      <c r="BQ175" s="239">
        <f>G175/6</f>
        <v>0</v>
      </c>
      <c r="BR175" s="240"/>
      <c r="BS175" s="238"/>
      <c r="BT175" s="238"/>
      <c r="BU175" s="238"/>
      <c r="BV175" s="238"/>
      <c r="BW175" s="238"/>
      <c r="BX175" s="238"/>
      <c r="BY175" s="238"/>
      <c r="BZ175" s="238"/>
      <c r="CA175" s="238"/>
      <c r="CB175" s="238"/>
      <c r="CC175" s="239">
        <f>G175-SUM(H175:CB175)</f>
        <v>0</v>
      </c>
      <c r="CD175" s="41" t="s">
        <v>54</v>
      </c>
    </row>
    <row r="176" spans="1:87" ht="15">
      <c r="A176" s="150"/>
      <c r="B176" s="75" t="s">
        <v>354</v>
      </c>
      <c r="C176" s="145" t="str">
        <f>"Provisional Sum for the repair of Electrical and Mechanical Assets (" &amp; TEXT(F176,"# ### ###") &amp;")"</f>
        <v>Provisional Sum for the repair of Electrical and Mechanical Assets (1 350 000)</v>
      </c>
      <c r="D176" s="146" t="s">
        <v>351</v>
      </c>
      <c r="E176" s="336">
        <v>1</v>
      </c>
      <c r="F176" s="78">
        <v>1350000</v>
      </c>
      <c r="G176" s="76">
        <f t="shared" si="95"/>
        <v>1350000</v>
      </c>
      <c r="H176" s="241"/>
      <c r="I176" s="242"/>
      <c r="J176" s="237"/>
      <c r="K176" s="238"/>
      <c r="L176" s="238"/>
      <c r="M176" s="238"/>
      <c r="N176" s="238"/>
      <c r="O176" s="238"/>
      <c r="P176" s="238"/>
      <c r="Q176" s="238"/>
      <c r="R176" s="238"/>
      <c r="S176" s="238"/>
      <c r="T176" s="238"/>
      <c r="U176" s="239">
        <f t="shared" ref="U176" si="102">G176/6</f>
        <v>225000</v>
      </c>
      <c r="V176" s="237"/>
      <c r="W176" s="238"/>
      <c r="X176" s="238"/>
      <c r="Y176" s="238"/>
      <c r="Z176" s="238"/>
      <c r="AA176" s="238"/>
      <c r="AB176" s="238"/>
      <c r="AC176" s="238"/>
      <c r="AD176" s="238"/>
      <c r="AE176" s="238"/>
      <c r="AF176" s="238"/>
      <c r="AG176" s="239">
        <f t="shared" ref="AG176" si="103">G176/6</f>
        <v>225000</v>
      </c>
      <c r="AH176" s="240"/>
      <c r="AI176" s="238"/>
      <c r="AJ176" s="238"/>
      <c r="AK176" s="238"/>
      <c r="AL176" s="238"/>
      <c r="AM176" s="238"/>
      <c r="AN176" s="238"/>
      <c r="AO176" s="238"/>
      <c r="AP176" s="238"/>
      <c r="AQ176" s="238"/>
      <c r="AR176" s="238"/>
      <c r="AS176" s="239">
        <f t="shared" ref="AS176" si="104">G176/6</f>
        <v>225000</v>
      </c>
      <c r="AT176" s="240"/>
      <c r="AU176" s="238"/>
      <c r="AV176" s="238"/>
      <c r="AW176" s="238"/>
      <c r="AX176" s="238"/>
      <c r="AY176" s="238"/>
      <c r="AZ176" s="238"/>
      <c r="BA176" s="238"/>
      <c r="BB176" s="238"/>
      <c r="BC176" s="238"/>
      <c r="BD176" s="238"/>
      <c r="BE176" s="239">
        <f t="shared" ref="BE176" si="105">G176/6</f>
        <v>225000</v>
      </c>
      <c r="BF176" s="240"/>
      <c r="BG176" s="238"/>
      <c r="BH176" s="238"/>
      <c r="BI176" s="238"/>
      <c r="BJ176" s="238"/>
      <c r="BK176" s="238"/>
      <c r="BL176" s="238"/>
      <c r="BM176" s="238"/>
      <c r="BN176" s="238"/>
      <c r="BO176" s="238"/>
      <c r="BP176" s="238"/>
      <c r="BQ176" s="239">
        <f t="shared" ref="BQ176" si="106">G176/6</f>
        <v>225000</v>
      </c>
      <c r="BR176" s="240"/>
      <c r="BS176" s="238"/>
      <c r="BT176" s="238"/>
      <c r="BU176" s="238"/>
      <c r="BV176" s="238"/>
      <c r="BW176" s="238"/>
      <c r="BX176" s="238"/>
      <c r="BY176" s="238"/>
      <c r="BZ176" s="238"/>
      <c r="CA176" s="238"/>
      <c r="CB176" s="238"/>
      <c r="CC176" s="239">
        <f t="shared" ref="CC176" si="107">G176-SUM(H176:CB176)</f>
        <v>225000</v>
      </c>
      <c r="CD176" s="41" t="s">
        <v>54</v>
      </c>
    </row>
    <row r="177" spans="1:82" ht="15">
      <c r="A177" s="41"/>
      <c r="B177" s="147" t="s">
        <v>355</v>
      </c>
      <c r="C177" s="148" t="str">
        <f>"Provision for the overhead charges + profit in respect to A-10002-a (" &amp; TEXT(F177,"###%") &amp; ")"</f>
        <v>Provision for the overhead charges + profit in respect to A-10002-a (%)</v>
      </c>
      <c r="D177" s="149" t="s">
        <v>353</v>
      </c>
      <c r="E177" s="337">
        <f t="shared" ref="E177" si="108">+G176</f>
        <v>1350000</v>
      </c>
      <c r="F177" s="356"/>
      <c r="G177" s="76">
        <f>+E177*F177</f>
        <v>0</v>
      </c>
      <c r="H177" s="241"/>
      <c r="I177" s="242"/>
      <c r="J177" s="237"/>
      <c r="K177" s="238"/>
      <c r="L177" s="238"/>
      <c r="M177" s="238"/>
      <c r="N177" s="238"/>
      <c r="O177" s="238"/>
      <c r="P177" s="238"/>
      <c r="Q177" s="238"/>
      <c r="R177" s="238"/>
      <c r="S177" s="238"/>
      <c r="T177" s="238"/>
      <c r="U177" s="239">
        <f>G177/6</f>
        <v>0</v>
      </c>
      <c r="V177" s="237"/>
      <c r="W177" s="238"/>
      <c r="X177" s="238"/>
      <c r="Y177" s="238"/>
      <c r="Z177" s="238"/>
      <c r="AA177" s="238"/>
      <c r="AB177" s="238"/>
      <c r="AC177" s="238"/>
      <c r="AD177" s="238"/>
      <c r="AE177" s="238"/>
      <c r="AF177" s="238"/>
      <c r="AG177" s="239">
        <f>G177/6</f>
        <v>0</v>
      </c>
      <c r="AH177" s="240"/>
      <c r="AI177" s="238"/>
      <c r="AJ177" s="238"/>
      <c r="AK177" s="238"/>
      <c r="AL177" s="238"/>
      <c r="AM177" s="238"/>
      <c r="AN177" s="238"/>
      <c r="AO177" s="238"/>
      <c r="AP177" s="238"/>
      <c r="AQ177" s="238"/>
      <c r="AR177" s="238"/>
      <c r="AS177" s="239">
        <f>G177/6</f>
        <v>0</v>
      </c>
      <c r="AT177" s="240"/>
      <c r="AU177" s="238"/>
      <c r="AV177" s="238"/>
      <c r="AW177" s="238"/>
      <c r="AX177" s="238"/>
      <c r="AY177" s="238"/>
      <c r="AZ177" s="238"/>
      <c r="BA177" s="238"/>
      <c r="BB177" s="238"/>
      <c r="BC177" s="238"/>
      <c r="BD177" s="238"/>
      <c r="BE177" s="239">
        <f>G177/6</f>
        <v>0</v>
      </c>
      <c r="BF177" s="240"/>
      <c r="BG177" s="238"/>
      <c r="BH177" s="238"/>
      <c r="BI177" s="238"/>
      <c r="BJ177" s="238"/>
      <c r="BK177" s="238"/>
      <c r="BL177" s="238"/>
      <c r="BM177" s="238"/>
      <c r="BN177" s="238"/>
      <c r="BO177" s="238"/>
      <c r="BP177" s="238"/>
      <c r="BQ177" s="239">
        <f>G177/6</f>
        <v>0</v>
      </c>
      <c r="BR177" s="240"/>
      <c r="BS177" s="238"/>
      <c r="BT177" s="238"/>
      <c r="BU177" s="238"/>
      <c r="BV177" s="238"/>
      <c r="BW177" s="238"/>
      <c r="BX177" s="238"/>
      <c r="BY177" s="238"/>
      <c r="BZ177" s="238"/>
      <c r="CA177" s="238"/>
      <c r="CB177" s="238"/>
      <c r="CC177" s="239">
        <f>G177-SUM(H177:CB177)</f>
        <v>0</v>
      </c>
      <c r="CD177" s="41" t="s">
        <v>54</v>
      </c>
    </row>
    <row r="178" spans="1:82" ht="15">
      <c r="A178" s="150"/>
      <c r="B178" s="75" t="s">
        <v>356</v>
      </c>
      <c r="C178" s="145" t="str">
        <f>"Provisional Sum for the repair of Toll System Assets (" &amp; TEXT(F178,"### ###") &amp;")"</f>
        <v>Provisional Sum for the repair of Toll System Assets (450 000)</v>
      </c>
      <c r="D178" s="146" t="s">
        <v>351</v>
      </c>
      <c r="E178" s="336">
        <v>1</v>
      </c>
      <c r="F178" s="78">
        <v>450000</v>
      </c>
      <c r="G178" s="76">
        <f t="shared" si="95"/>
        <v>450000</v>
      </c>
      <c r="H178" s="241"/>
      <c r="I178" s="242"/>
      <c r="J178" s="237"/>
      <c r="K178" s="238"/>
      <c r="L178" s="238"/>
      <c r="M178" s="238"/>
      <c r="N178" s="238"/>
      <c r="O178" s="238"/>
      <c r="P178" s="238"/>
      <c r="Q178" s="238"/>
      <c r="R178" s="238"/>
      <c r="S178" s="238"/>
      <c r="T178" s="238"/>
      <c r="U178" s="239">
        <f t="shared" ref="U178" si="109">G178/6</f>
        <v>75000</v>
      </c>
      <c r="V178" s="237"/>
      <c r="W178" s="238"/>
      <c r="X178" s="238"/>
      <c r="Y178" s="238"/>
      <c r="Z178" s="238"/>
      <c r="AA178" s="238"/>
      <c r="AB178" s="238"/>
      <c r="AC178" s="238"/>
      <c r="AD178" s="238"/>
      <c r="AE178" s="238"/>
      <c r="AF178" s="238"/>
      <c r="AG178" s="239">
        <f t="shared" ref="AG178" si="110">G178/6</f>
        <v>75000</v>
      </c>
      <c r="AH178" s="240"/>
      <c r="AI178" s="238"/>
      <c r="AJ178" s="238"/>
      <c r="AK178" s="238"/>
      <c r="AL178" s="238"/>
      <c r="AM178" s="238"/>
      <c r="AN178" s="238"/>
      <c r="AO178" s="238"/>
      <c r="AP178" s="238"/>
      <c r="AQ178" s="238"/>
      <c r="AR178" s="238"/>
      <c r="AS178" s="239">
        <f t="shared" ref="AS178" si="111">G178/6</f>
        <v>75000</v>
      </c>
      <c r="AT178" s="240"/>
      <c r="AU178" s="238"/>
      <c r="AV178" s="238"/>
      <c r="AW178" s="238"/>
      <c r="AX178" s="238"/>
      <c r="AY178" s="238"/>
      <c r="AZ178" s="238"/>
      <c r="BA178" s="238"/>
      <c r="BB178" s="238"/>
      <c r="BC178" s="238"/>
      <c r="BD178" s="238"/>
      <c r="BE178" s="239">
        <f t="shared" ref="BE178" si="112">G178/6</f>
        <v>75000</v>
      </c>
      <c r="BF178" s="240"/>
      <c r="BG178" s="238"/>
      <c r="BH178" s="238"/>
      <c r="BI178" s="238"/>
      <c r="BJ178" s="238"/>
      <c r="BK178" s="238"/>
      <c r="BL178" s="238"/>
      <c r="BM178" s="238"/>
      <c r="BN178" s="238"/>
      <c r="BO178" s="238"/>
      <c r="BP178" s="238"/>
      <c r="BQ178" s="239">
        <f t="shared" ref="BQ178" si="113">G178/6</f>
        <v>75000</v>
      </c>
      <c r="BR178" s="240"/>
      <c r="BS178" s="238"/>
      <c r="BT178" s="238"/>
      <c r="BU178" s="238"/>
      <c r="BV178" s="238"/>
      <c r="BW178" s="238"/>
      <c r="BX178" s="238"/>
      <c r="BY178" s="238"/>
      <c r="BZ178" s="238"/>
      <c r="CA178" s="238"/>
      <c r="CB178" s="238"/>
      <c r="CC178" s="239">
        <f t="shared" ref="CC178" si="114">G178-SUM(H178:CB178)</f>
        <v>75000</v>
      </c>
      <c r="CD178" s="41" t="s">
        <v>54</v>
      </c>
    </row>
    <row r="179" spans="1:82" ht="15">
      <c r="A179" s="41"/>
      <c r="B179" s="147" t="s">
        <v>357</v>
      </c>
      <c r="C179" s="148" t="str">
        <f>"Provision for the overhead charges + profit in respect to A-10003-a (" &amp; TEXT(F179,"###%") &amp; ")"</f>
        <v>Provision for the overhead charges + profit in respect to A-10003-a (%)</v>
      </c>
      <c r="D179" s="149" t="s">
        <v>353</v>
      </c>
      <c r="E179" s="337">
        <f t="shared" ref="E179" si="115">+G178</f>
        <v>450000</v>
      </c>
      <c r="F179" s="356"/>
      <c r="G179" s="76">
        <f>+E179*F179</f>
        <v>0</v>
      </c>
      <c r="H179" s="241"/>
      <c r="I179" s="242"/>
      <c r="J179" s="237"/>
      <c r="K179" s="238"/>
      <c r="L179" s="238"/>
      <c r="M179" s="238"/>
      <c r="N179" s="238"/>
      <c r="O179" s="238"/>
      <c r="P179" s="238"/>
      <c r="Q179" s="238"/>
      <c r="R179" s="238"/>
      <c r="S179" s="238"/>
      <c r="T179" s="238"/>
      <c r="U179" s="239">
        <f>G179/6</f>
        <v>0</v>
      </c>
      <c r="V179" s="237"/>
      <c r="W179" s="238"/>
      <c r="X179" s="238"/>
      <c r="Y179" s="238"/>
      <c r="Z179" s="238"/>
      <c r="AA179" s="238"/>
      <c r="AB179" s="238"/>
      <c r="AC179" s="238"/>
      <c r="AD179" s="238"/>
      <c r="AE179" s="238"/>
      <c r="AF179" s="238"/>
      <c r="AG179" s="239">
        <f>G179/6</f>
        <v>0</v>
      </c>
      <c r="AH179" s="240"/>
      <c r="AI179" s="238"/>
      <c r="AJ179" s="238"/>
      <c r="AK179" s="238"/>
      <c r="AL179" s="238"/>
      <c r="AM179" s="238"/>
      <c r="AN179" s="238"/>
      <c r="AO179" s="238"/>
      <c r="AP179" s="238"/>
      <c r="AQ179" s="238"/>
      <c r="AR179" s="238"/>
      <c r="AS179" s="239">
        <f>G179/6</f>
        <v>0</v>
      </c>
      <c r="AT179" s="240"/>
      <c r="AU179" s="238"/>
      <c r="AV179" s="238"/>
      <c r="AW179" s="238"/>
      <c r="AX179" s="238"/>
      <c r="AY179" s="238"/>
      <c r="AZ179" s="238"/>
      <c r="BA179" s="238"/>
      <c r="BB179" s="238"/>
      <c r="BC179" s="238"/>
      <c r="BD179" s="238"/>
      <c r="BE179" s="239">
        <f>G179/6</f>
        <v>0</v>
      </c>
      <c r="BF179" s="240"/>
      <c r="BG179" s="238"/>
      <c r="BH179" s="238"/>
      <c r="BI179" s="238"/>
      <c r="BJ179" s="238"/>
      <c r="BK179" s="238"/>
      <c r="BL179" s="238"/>
      <c r="BM179" s="238"/>
      <c r="BN179" s="238"/>
      <c r="BO179" s="238"/>
      <c r="BP179" s="238"/>
      <c r="BQ179" s="239">
        <f>G179/6</f>
        <v>0</v>
      </c>
      <c r="BR179" s="240"/>
      <c r="BS179" s="238"/>
      <c r="BT179" s="238"/>
      <c r="BU179" s="238"/>
      <c r="BV179" s="238"/>
      <c r="BW179" s="238"/>
      <c r="BX179" s="238"/>
      <c r="BY179" s="238"/>
      <c r="BZ179" s="238"/>
      <c r="CA179" s="238"/>
      <c r="CB179" s="238"/>
      <c r="CC179" s="239">
        <f>G179-SUM(H179:CB179)</f>
        <v>0</v>
      </c>
      <c r="CD179" s="41" t="s">
        <v>54</v>
      </c>
    </row>
    <row r="180" spans="1:82" ht="26" customHeight="1">
      <c r="A180" s="150"/>
      <c r="B180" s="75" t="s">
        <v>358</v>
      </c>
      <c r="C180" s="145" t="str">
        <f>"Provisional Sum for Community Participation as described in project document (Volume 3 Book 1)(if triggered)  (" &amp; TEXT(F180,"### ###") &amp;")"</f>
        <v>Provisional Sum for Community Participation as described in project document (Volume 3 Book 1)(if triggered)  (90 000)</v>
      </c>
      <c r="D180" s="146" t="s">
        <v>351</v>
      </c>
      <c r="E180" s="336">
        <v>1</v>
      </c>
      <c r="F180" s="78">
        <v>90000</v>
      </c>
      <c r="G180" s="76">
        <f t="shared" si="95"/>
        <v>90000</v>
      </c>
      <c r="H180" s="241"/>
      <c r="I180" s="242"/>
      <c r="J180" s="237"/>
      <c r="K180" s="238"/>
      <c r="L180" s="238"/>
      <c r="M180" s="238"/>
      <c r="N180" s="238"/>
      <c r="O180" s="238"/>
      <c r="P180" s="238"/>
      <c r="Q180" s="238"/>
      <c r="R180" s="238"/>
      <c r="S180" s="238"/>
      <c r="T180" s="238"/>
      <c r="U180" s="239">
        <f t="shared" ref="U180" si="116">G180/6</f>
        <v>15000</v>
      </c>
      <c r="V180" s="237"/>
      <c r="W180" s="238"/>
      <c r="X180" s="238"/>
      <c r="Y180" s="238"/>
      <c r="Z180" s="238"/>
      <c r="AA180" s="238"/>
      <c r="AB180" s="238"/>
      <c r="AC180" s="238"/>
      <c r="AD180" s="238"/>
      <c r="AE180" s="238"/>
      <c r="AF180" s="238"/>
      <c r="AG180" s="239">
        <f t="shared" ref="AG180" si="117">G180/6</f>
        <v>15000</v>
      </c>
      <c r="AH180" s="240"/>
      <c r="AI180" s="238"/>
      <c r="AJ180" s="238"/>
      <c r="AK180" s="238"/>
      <c r="AL180" s="238"/>
      <c r="AM180" s="238"/>
      <c r="AN180" s="238"/>
      <c r="AO180" s="238"/>
      <c r="AP180" s="238"/>
      <c r="AQ180" s="238"/>
      <c r="AR180" s="238"/>
      <c r="AS180" s="239">
        <f t="shared" ref="AS180" si="118">G180/6</f>
        <v>15000</v>
      </c>
      <c r="AT180" s="240"/>
      <c r="AU180" s="238"/>
      <c r="AV180" s="238"/>
      <c r="AW180" s="238"/>
      <c r="AX180" s="238"/>
      <c r="AY180" s="238"/>
      <c r="AZ180" s="238"/>
      <c r="BA180" s="238"/>
      <c r="BB180" s="238"/>
      <c r="BC180" s="238"/>
      <c r="BD180" s="238"/>
      <c r="BE180" s="239">
        <f t="shared" ref="BE180" si="119">G180/6</f>
        <v>15000</v>
      </c>
      <c r="BF180" s="240"/>
      <c r="BG180" s="238"/>
      <c r="BH180" s="238"/>
      <c r="BI180" s="238"/>
      <c r="BJ180" s="238"/>
      <c r="BK180" s="238"/>
      <c r="BL180" s="238"/>
      <c r="BM180" s="238"/>
      <c r="BN180" s="238"/>
      <c r="BO180" s="238"/>
      <c r="BP180" s="238"/>
      <c r="BQ180" s="239">
        <f t="shared" ref="BQ180" si="120">G180/6</f>
        <v>15000</v>
      </c>
      <c r="BR180" s="240"/>
      <c r="BS180" s="238"/>
      <c r="BT180" s="238"/>
      <c r="BU180" s="238"/>
      <c r="BV180" s="238"/>
      <c r="BW180" s="238"/>
      <c r="BX180" s="238"/>
      <c r="BY180" s="238"/>
      <c r="BZ180" s="238"/>
      <c r="CA180" s="238"/>
      <c r="CB180" s="238"/>
      <c r="CC180" s="239">
        <f t="shared" ref="CC180" si="121">G180-SUM(H180:CB180)</f>
        <v>15000</v>
      </c>
      <c r="CD180" s="41" t="s">
        <v>54</v>
      </c>
    </row>
    <row r="181" spans="1:82" ht="15">
      <c r="A181" s="41"/>
      <c r="B181" s="147" t="s">
        <v>359</v>
      </c>
      <c r="C181" s="148" t="str">
        <f>"Provision for overhead charges + profit in respect to A-10004-a ("&amp; TEXT(F181,"###%") &amp; ") (if triggered) "</f>
        <v xml:space="preserve">Provision for overhead charges + profit in respect to A-10004-a (%) (if triggered) </v>
      </c>
      <c r="D181" s="149" t="s">
        <v>353</v>
      </c>
      <c r="E181" s="337">
        <f t="shared" ref="E181" si="122">+G180</f>
        <v>90000</v>
      </c>
      <c r="F181" s="356"/>
      <c r="G181" s="76">
        <f>+E181*F181</f>
        <v>0</v>
      </c>
      <c r="H181" s="241"/>
      <c r="I181" s="242"/>
      <c r="J181" s="237"/>
      <c r="K181" s="238"/>
      <c r="L181" s="238"/>
      <c r="M181" s="238"/>
      <c r="N181" s="238"/>
      <c r="O181" s="238"/>
      <c r="P181" s="238"/>
      <c r="Q181" s="238"/>
      <c r="R181" s="238"/>
      <c r="S181" s="238"/>
      <c r="T181" s="238"/>
      <c r="U181" s="239">
        <f>G181/6</f>
        <v>0</v>
      </c>
      <c r="V181" s="237"/>
      <c r="W181" s="238"/>
      <c r="X181" s="238"/>
      <c r="Y181" s="238"/>
      <c r="Z181" s="238"/>
      <c r="AA181" s="238"/>
      <c r="AB181" s="238"/>
      <c r="AC181" s="238"/>
      <c r="AD181" s="238"/>
      <c r="AE181" s="238"/>
      <c r="AF181" s="238"/>
      <c r="AG181" s="239">
        <f>G181/6</f>
        <v>0</v>
      </c>
      <c r="AH181" s="240"/>
      <c r="AI181" s="238"/>
      <c r="AJ181" s="238"/>
      <c r="AK181" s="238"/>
      <c r="AL181" s="238"/>
      <c r="AM181" s="238"/>
      <c r="AN181" s="238"/>
      <c r="AO181" s="238"/>
      <c r="AP181" s="238"/>
      <c r="AQ181" s="238"/>
      <c r="AR181" s="238"/>
      <c r="AS181" s="239">
        <f>G181/6</f>
        <v>0</v>
      </c>
      <c r="AT181" s="240"/>
      <c r="AU181" s="238"/>
      <c r="AV181" s="238"/>
      <c r="AW181" s="238"/>
      <c r="AX181" s="238"/>
      <c r="AY181" s="238"/>
      <c r="AZ181" s="238"/>
      <c r="BA181" s="238"/>
      <c r="BB181" s="238"/>
      <c r="BC181" s="238"/>
      <c r="BD181" s="238"/>
      <c r="BE181" s="239">
        <f>G181/6</f>
        <v>0</v>
      </c>
      <c r="BF181" s="240"/>
      <c r="BG181" s="238"/>
      <c r="BH181" s="238"/>
      <c r="BI181" s="238"/>
      <c r="BJ181" s="238"/>
      <c r="BK181" s="238"/>
      <c r="BL181" s="238"/>
      <c r="BM181" s="238"/>
      <c r="BN181" s="238"/>
      <c r="BO181" s="238"/>
      <c r="BP181" s="238"/>
      <c r="BQ181" s="239">
        <f>G181/6</f>
        <v>0</v>
      </c>
      <c r="BR181" s="240"/>
      <c r="BS181" s="238"/>
      <c r="BT181" s="238"/>
      <c r="BU181" s="238"/>
      <c r="BV181" s="238"/>
      <c r="BW181" s="238"/>
      <c r="BX181" s="238"/>
      <c r="BY181" s="238"/>
      <c r="BZ181" s="238"/>
      <c r="CA181" s="238"/>
      <c r="CB181" s="238"/>
      <c r="CC181" s="239">
        <f>G181-SUM(H181:CB181)</f>
        <v>0</v>
      </c>
      <c r="CD181" s="41" t="s">
        <v>54</v>
      </c>
    </row>
    <row r="182" spans="1:82" ht="15">
      <c r="A182" s="150"/>
      <c r="B182" s="75" t="s">
        <v>360</v>
      </c>
      <c r="C182" s="145" t="str">
        <f>"Provisional Sum for Telecommunication services - Broadband service for remote access to QLS (" &amp; TEXT(F182,"### ###") &amp;")"</f>
        <v>Provisional Sum for Telecommunication services - Broadband service for remote access to QLS (90 000)</v>
      </c>
      <c r="D182" s="146" t="s">
        <v>351</v>
      </c>
      <c r="E182" s="336">
        <v>1</v>
      </c>
      <c r="F182" s="78">
        <v>90000</v>
      </c>
      <c r="G182" s="241">
        <f t="shared" si="95"/>
        <v>90000</v>
      </c>
      <c r="H182" s="241"/>
      <c r="I182" s="242"/>
      <c r="J182" s="237"/>
      <c r="K182" s="238"/>
      <c r="L182" s="238"/>
      <c r="M182" s="238"/>
      <c r="N182" s="238"/>
      <c r="O182" s="238"/>
      <c r="P182" s="238"/>
      <c r="Q182" s="238"/>
      <c r="R182" s="238"/>
      <c r="S182" s="238"/>
      <c r="T182" s="238"/>
      <c r="U182" s="239">
        <f t="shared" ref="U182" si="123">G182/6</f>
        <v>15000</v>
      </c>
      <c r="V182" s="237"/>
      <c r="W182" s="238"/>
      <c r="X182" s="238"/>
      <c r="Y182" s="238"/>
      <c r="Z182" s="238"/>
      <c r="AA182" s="238"/>
      <c r="AB182" s="238"/>
      <c r="AC182" s="238"/>
      <c r="AD182" s="238"/>
      <c r="AE182" s="238"/>
      <c r="AF182" s="238"/>
      <c r="AG182" s="239">
        <f t="shared" ref="AG182" si="124">G182/6</f>
        <v>15000</v>
      </c>
      <c r="AH182" s="240"/>
      <c r="AI182" s="238"/>
      <c r="AJ182" s="238"/>
      <c r="AK182" s="238"/>
      <c r="AL182" s="238"/>
      <c r="AM182" s="238"/>
      <c r="AN182" s="238"/>
      <c r="AO182" s="238"/>
      <c r="AP182" s="238"/>
      <c r="AQ182" s="238"/>
      <c r="AR182" s="238"/>
      <c r="AS182" s="239">
        <f t="shared" ref="AS182" si="125">G182/6</f>
        <v>15000</v>
      </c>
      <c r="AT182" s="240"/>
      <c r="AU182" s="238"/>
      <c r="AV182" s="238"/>
      <c r="AW182" s="238"/>
      <c r="AX182" s="238"/>
      <c r="AY182" s="238"/>
      <c r="AZ182" s="238"/>
      <c r="BA182" s="238"/>
      <c r="BB182" s="238"/>
      <c r="BC182" s="238"/>
      <c r="BD182" s="238"/>
      <c r="BE182" s="239">
        <f t="shared" ref="BE182" si="126">G182/6</f>
        <v>15000</v>
      </c>
      <c r="BF182" s="240"/>
      <c r="BG182" s="238"/>
      <c r="BH182" s="238"/>
      <c r="BI182" s="238"/>
      <c r="BJ182" s="238"/>
      <c r="BK182" s="238"/>
      <c r="BL182" s="238"/>
      <c r="BM182" s="238"/>
      <c r="BN182" s="238"/>
      <c r="BO182" s="238"/>
      <c r="BP182" s="238"/>
      <c r="BQ182" s="239">
        <f t="shared" ref="BQ182" si="127">G182/6</f>
        <v>15000</v>
      </c>
      <c r="BR182" s="240"/>
      <c r="BS182" s="238"/>
      <c r="BT182" s="238"/>
      <c r="BU182" s="238"/>
      <c r="BV182" s="238"/>
      <c r="BW182" s="238"/>
      <c r="BX182" s="238"/>
      <c r="BY182" s="238"/>
      <c r="BZ182" s="238"/>
      <c r="CA182" s="238"/>
      <c r="CB182" s="238"/>
      <c r="CC182" s="239">
        <f t="shared" ref="CC182" si="128">G182-SUM(H182:CB182)</f>
        <v>15000</v>
      </c>
      <c r="CD182" s="41" t="s">
        <v>54</v>
      </c>
    </row>
    <row r="183" spans="1:82" ht="15">
      <c r="A183" s="41"/>
      <c r="B183" s="147" t="s">
        <v>361</v>
      </c>
      <c r="C183" s="148" t="str">
        <f>"Provision for overhead charges + profit in respect to A-10005-a ("&amp; TEXT(F183,"###%") &amp; ") (if triggered)"</f>
        <v>Provision for overhead charges + profit in respect to A-10005-a (%) (if triggered)</v>
      </c>
      <c r="D183" s="149" t="s">
        <v>353</v>
      </c>
      <c r="E183" s="337">
        <f t="shared" ref="E183" si="129">+G182</f>
        <v>90000</v>
      </c>
      <c r="F183" s="356"/>
      <c r="G183" s="76">
        <f>+E183*F183</f>
        <v>0</v>
      </c>
      <c r="H183" s="241"/>
      <c r="I183" s="242"/>
      <c r="J183" s="237"/>
      <c r="K183" s="238"/>
      <c r="L183" s="238"/>
      <c r="M183" s="238"/>
      <c r="N183" s="238"/>
      <c r="O183" s="238"/>
      <c r="P183" s="238"/>
      <c r="Q183" s="238"/>
      <c r="R183" s="238"/>
      <c r="S183" s="238"/>
      <c r="T183" s="238"/>
      <c r="U183" s="239">
        <f>G183/6</f>
        <v>0</v>
      </c>
      <c r="V183" s="237"/>
      <c r="W183" s="238"/>
      <c r="X183" s="238"/>
      <c r="Y183" s="238"/>
      <c r="Z183" s="238"/>
      <c r="AA183" s="238"/>
      <c r="AB183" s="238"/>
      <c r="AC183" s="238"/>
      <c r="AD183" s="238"/>
      <c r="AE183" s="238"/>
      <c r="AF183" s="238"/>
      <c r="AG183" s="239">
        <f>G183/6</f>
        <v>0</v>
      </c>
      <c r="AH183" s="240"/>
      <c r="AI183" s="238"/>
      <c r="AJ183" s="238"/>
      <c r="AK183" s="238"/>
      <c r="AL183" s="238"/>
      <c r="AM183" s="238"/>
      <c r="AN183" s="238"/>
      <c r="AO183" s="238"/>
      <c r="AP183" s="238"/>
      <c r="AQ183" s="238"/>
      <c r="AR183" s="238"/>
      <c r="AS183" s="239">
        <f>G183/6</f>
        <v>0</v>
      </c>
      <c r="AT183" s="240"/>
      <c r="AU183" s="238"/>
      <c r="AV183" s="238"/>
      <c r="AW183" s="238"/>
      <c r="AX183" s="238"/>
      <c r="AY183" s="238"/>
      <c r="AZ183" s="238"/>
      <c r="BA183" s="238"/>
      <c r="BB183" s="238"/>
      <c r="BC183" s="238"/>
      <c r="BD183" s="238"/>
      <c r="BE183" s="239">
        <f>G183/6</f>
        <v>0</v>
      </c>
      <c r="BF183" s="240"/>
      <c r="BG183" s="238"/>
      <c r="BH183" s="238"/>
      <c r="BI183" s="238"/>
      <c r="BJ183" s="238"/>
      <c r="BK183" s="238"/>
      <c r="BL183" s="238"/>
      <c r="BM183" s="238"/>
      <c r="BN183" s="238"/>
      <c r="BO183" s="238"/>
      <c r="BP183" s="238"/>
      <c r="BQ183" s="239">
        <f>G183/6</f>
        <v>0</v>
      </c>
      <c r="BR183" s="240"/>
      <c r="BS183" s="238"/>
      <c r="BT183" s="238"/>
      <c r="BU183" s="238"/>
      <c r="BV183" s="238"/>
      <c r="BW183" s="238"/>
      <c r="BX183" s="238"/>
      <c r="BY183" s="238"/>
      <c r="BZ183" s="238"/>
      <c r="CA183" s="238"/>
      <c r="CB183" s="238"/>
      <c r="CC183" s="239">
        <f>G183-SUM(H183:CB183)</f>
        <v>0</v>
      </c>
      <c r="CD183" s="41" t="s">
        <v>54</v>
      </c>
    </row>
    <row r="184" spans="1:82" ht="15">
      <c r="A184" s="150"/>
      <c r="B184" s="75" t="s">
        <v>362</v>
      </c>
      <c r="C184" s="145" t="str">
        <f>"Provisional Sum for ETC related Marketing (" &amp; TEXT(F184,"### ###") &amp;")"</f>
        <v>Provisional Sum for ETC related Marketing (90 000)</v>
      </c>
      <c r="D184" s="146" t="s">
        <v>351</v>
      </c>
      <c r="E184" s="336">
        <v>1</v>
      </c>
      <c r="F184" s="78">
        <v>90000</v>
      </c>
      <c r="G184" s="76">
        <f t="shared" si="95"/>
        <v>90000</v>
      </c>
      <c r="H184" s="241"/>
      <c r="I184" s="242"/>
      <c r="J184" s="237"/>
      <c r="K184" s="238"/>
      <c r="L184" s="238"/>
      <c r="M184" s="238"/>
      <c r="N184" s="238"/>
      <c r="O184" s="238"/>
      <c r="P184" s="238"/>
      <c r="Q184" s="238"/>
      <c r="R184" s="238"/>
      <c r="S184" s="238"/>
      <c r="T184" s="238"/>
      <c r="U184" s="239">
        <f t="shared" ref="U184" si="130">G184/6</f>
        <v>15000</v>
      </c>
      <c r="V184" s="237"/>
      <c r="W184" s="238"/>
      <c r="X184" s="238"/>
      <c r="Y184" s="238"/>
      <c r="Z184" s="238"/>
      <c r="AA184" s="238"/>
      <c r="AB184" s="238"/>
      <c r="AC184" s="238"/>
      <c r="AD184" s="238"/>
      <c r="AE184" s="238"/>
      <c r="AF184" s="238"/>
      <c r="AG184" s="239">
        <f t="shared" ref="AG184" si="131">G184/6</f>
        <v>15000</v>
      </c>
      <c r="AH184" s="240"/>
      <c r="AI184" s="238"/>
      <c r="AJ184" s="238"/>
      <c r="AK184" s="238"/>
      <c r="AL184" s="238"/>
      <c r="AM184" s="238"/>
      <c r="AN184" s="238"/>
      <c r="AO184" s="238"/>
      <c r="AP184" s="238"/>
      <c r="AQ184" s="238"/>
      <c r="AR184" s="238"/>
      <c r="AS184" s="239">
        <f t="shared" ref="AS184" si="132">G184/6</f>
        <v>15000</v>
      </c>
      <c r="AT184" s="240"/>
      <c r="AU184" s="238"/>
      <c r="AV184" s="238"/>
      <c r="AW184" s="238"/>
      <c r="AX184" s="238"/>
      <c r="AY184" s="238"/>
      <c r="AZ184" s="238"/>
      <c r="BA184" s="238"/>
      <c r="BB184" s="238"/>
      <c r="BC184" s="238"/>
      <c r="BD184" s="238"/>
      <c r="BE184" s="239">
        <f t="shared" ref="BE184" si="133">G184/6</f>
        <v>15000</v>
      </c>
      <c r="BF184" s="240"/>
      <c r="BG184" s="238"/>
      <c r="BH184" s="238"/>
      <c r="BI184" s="238"/>
      <c r="BJ184" s="238"/>
      <c r="BK184" s="238"/>
      <c r="BL184" s="238"/>
      <c r="BM184" s="238"/>
      <c r="BN184" s="238"/>
      <c r="BO184" s="238"/>
      <c r="BP184" s="238"/>
      <c r="BQ184" s="239">
        <f t="shared" ref="BQ184" si="134">G184/6</f>
        <v>15000</v>
      </c>
      <c r="BR184" s="240"/>
      <c r="BS184" s="238"/>
      <c r="BT184" s="238"/>
      <c r="BU184" s="238"/>
      <c r="BV184" s="238"/>
      <c r="BW184" s="238"/>
      <c r="BX184" s="238"/>
      <c r="BY184" s="238"/>
      <c r="BZ184" s="238"/>
      <c r="CA184" s="238"/>
      <c r="CB184" s="238"/>
      <c r="CC184" s="239">
        <f t="shared" ref="CC184" si="135">G184-SUM(H184:CB184)</f>
        <v>15000</v>
      </c>
      <c r="CD184" s="41" t="s">
        <v>54</v>
      </c>
    </row>
    <row r="185" spans="1:82" ht="15">
      <c r="A185" s="150"/>
      <c r="B185" s="147" t="s">
        <v>363</v>
      </c>
      <c r="C185" s="148" t="str">
        <f>"Provision for overhead charges + profit in respect to A-10006-a ("&amp; TEXT(F185,"###%") &amp; ")"</f>
        <v>Provision for overhead charges + profit in respect to A-10006-a (%)</v>
      </c>
      <c r="D185" s="149" t="s">
        <v>353</v>
      </c>
      <c r="E185" s="337">
        <f t="shared" ref="E185" si="136">+G184</f>
        <v>90000</v>
      </c>
      <c r="F185" s="356"/>
      <c r="G185" s="76">
        <f>+E185*F185</f>
        <v>0</v>
      </c>
      <c r="H185" s="241"/>
      <c r="I185" s="242"/>
      <c r="J185" s="237"/>
      <c r="K185" s="238"/>
      <c r="L185" s="238"/>
      <c r="M185" s="238"/>
      <c r="N185" s="238"/>
      <c r="O185" s="238"/>
      <c r="P185" s="238"/>
      <c r="Q185" s="238"/>
      <c r="R185" s="238"/>
      <c r="S185" s="238"/>
      <c r="T185" s="238"/>
      <c r="U185" s="239">
        <f>G185/6</f>
        <v>0</v>
      </c>
      <c r="V185" s="237"/>
      <c r="W185" s="238"/>
      <c r="X185" s="238"/>
      <c r="Y185" s="238"/>
      <c r="Z185" s="238"/>
      <c r="AA185" s="238"/>
      <c r="AB185" s="238"/>
      <c r="AC185" s="238"/>
      <c r="AD185" s="238"/>
      <c r="AE185" s="238"/>
      <c r="AF185" s="238"/>
      <c r="AG185" s="239">
        <f>G185/6</f>
        <v>0</v>
      </c>
      <c r="AH185" s="240"/>
      <c r="AI185" s="238"/>
      <c r="AJ185" s="238"/>
      <c r="AK185" s="238"/>
      <c r="AL185" s="238"/>
      <c r="AM185" s="238"/>
      <c r="AN185" s="238"/>
      <c r="AO185" s="238"/>
      <c r="AP185" s="238"/>
      <c r="AQ185" s="238"/>
      <c r="AR185" s="238"/>
      <c r="AS185" s="239">
        <f>G185/6</f>
        <v>0</v>
      </c>
      <c r="AT185" s="240"/>
      <c r="AU185" s="238"/>
      <c r="AV185" s="238"/>
      <c r="AW185" s="238"/>
      <c r="AX185" s="238"/>
      <c r="AY185" s="238"/>
      <c r="AZ185" s="238"/>
      <c r="BA185" s="238"/>
      <c r="BB185" s="238"/>
      <c r="BC185" s="238"/>
      <c r="BD185" s="238"/>
      <c r="BE185" s="239">
        <f>G185/6</f>
        <v>0</v>
      </c>
      <c r="BF185" s="240"/>
      <c r="BG185" s="238"/>
      <c r="BH185" s="238"/>
      <c r="BI185" s="238"/>
      <c r="BJ185" s="238"/>
      <c r="BK185" s="238"/>
      <c r="BL185" s="238"/>
      <c r="BM185" s="238"/>
      <c r="BN185" s="238"/>
      <c r="BO185" s="238"/>
      <c r="BP185" s="238"/>
      <c r="BQ185" s="239">
        <f>G185/6</f>
        <v>0</v>
      </c>
      <c r="BR185" s="240"/>
      <c r="BS185" s="238"/>
      <c r="BT185" s="238"/>
      <c r="BU185" s="238"/>
      <c r="BV185" s="238"/>
      <c r="BW185" s="238"/>
      <c r="BX185" s="238"/>
      <c r="BY185" s="238"/>
      <c r="BZ185" s="238"/>
      <c r="CA185" s="238"/>
      <c r="CB185" s="238"/>
      <c r="CC185" s="239">
        <f>G185-SUM(H185:CB185)</f>
        <v>0</v>
      </c>
      <c r="CD185" s="41" t="s">
        <v>54</v>
      </c>
    </row>
    <row r="186" spans="1:82" ht="30.75" customHeight="1">
      <c r="A186" s="150"/>
      <c r="B186" s="75" t="s">
        <v>364</v>
      </c>
      <c r="C186" s="145" t="str">
        <f>"Provision of transportation and depositing of cash from Customer Service Kiosks (" &amp; TEXT(F186,"### ###") &amp;")"</f>
        <v>Provision of transportation and depositing of cash from Customer Service Kiosks (90 000)</v>
      </c>
      <c r="D186" s="146" t="s">
        <v>351</v>
      </c>
      <c r="E186" s="336">
        <v>1</v>
      </c>
      <c r="F186" s="78">
        <v>90000</v>
      </c>
      <c r="G186" s="241">
        <f t="shared" si="95"/>
        <v>90000</v>
      </c>
      <c r="H186" s="241"/>
      <c r="I186" s="242"/>
      <c r="J186" s="237"/>
      <c r="K186" s="238"/>
      <c r="L186" s="238"/>
      <c r="M186" s="238"/>
      <c r="N186" s="238"/>
      <c r="O186" s="238"/>
      <c r="P186" s="238"/>
      <c r="Q186" s="238"/>
      <c r="R186" s="238"/>
      <c r="S186" s="238"/>
      <c r="T186" s="238"/>
      <c r="U186" s="239">
        <f t="shared" ref="U186" si="137">G186/6</f>
        <v>15000</v>
      </c>
      <c r="V186" s="237"/>
      <c r="W186" s="238"/>
      <c r="X186" s="238"/>
      <c r="Y186" s="238"/>
      <c r="Z186" s="238"/>
      <c r="AA186" s="238"/>
      <c r="AB186" s="238"/>
      <c r="AC186" s="238"/>
      <c r="AD186" s="238"/>
      <c r="AE186" s="238"/>
      <c r="AF186" s="238"/>
      <c r="AG186" s="239">
        <f t="shared" ref="AG186" si="138">G186/6</f>
        <v>15000</v>
      </c>
      <c r="AH186" s="240"/>
      <c r="AI186" s="238"/>
      <c r="AJ186" s="238"/>
      <c r="AK186" s="238"/>
      <c r="AL186" s="238"/>
      <c r="AM186" s="238"/>
      <c r="AN186" s="238"/>
      <c r="AO186" s="238"/>
      <c r="AP186" s="238"/>
      <c r="AQ186" s="238"/>
      <c r="AR186" s="238"/>
      <c r="AS186" s="239">
        <f t="shared" ref="AS186" si="139">G186/6</f>
        <v>15000</v>
      </c>
      <c r="AT186" s="240"/>
      <c r="AU186" s="238"/>
      <c r="AV186" s="238"/>
      <c r="AW186" s="238"/>
      <c r="AX186" s="238"/>
      <c r="AY186" s="238"/>
      <c r="AZ186" s="238"/>
      <c r="BA186" s="238"/>
      <c r="BB186" s="238"/>
      <c r="BC186" s="238"/>
      <c r="BD186" s="238"/>
      <c r="BE186" s="239">
        <f t="shared" ref="BE186" si="140">G186/6</f>
        <v>15000</v>
      </c>
      <c r="BF186" s="240"/>
      <c r="BG186" s="238"/>
      <c r="BH186" s="238"/>
      <c r="BI186" s="238"/>
      <c r="BJ186" s="238"/>
      <c r="BK186" s="238"/>
      <c r="BL186" s="238"/>
      <c r="BM186" s="238"/>
      <c r="BN186" s="238"/>
      <c r="BO186" s="238"/>
      <c r="BP186" s="238"/>
      <c r="BQ186" s="239">
        <f t="shared" ref="BQ186" si="141">G186/6</f>
        <v>15000</v>
      </c>
      <c r="BR186" s="240"/>
      <c r="BS186" s="238"/>
      <c r="BT186" s="238"/>
      <c r="BU186" s="238"/>
      <c r="BV186" s="238"/>
      <c r="BW186" s="238"/>
      <c r="BX186" s="238"/>
      <c r="BY186" s="238"/>
      <c r="BZ186" s="238"/>
      <c r="CA186" s="238"/>
      <c r="CB186" s="238"/>
      <c r="CC186" s="239">
        <f t="shared" ref="CC186" si="142">G186-SUM(H186:CB186)</f>
        <v>15000</v>
      </c>
      <c r="CD186" s="41" t="s">
        <v>54</v>
      </c>
    </row>
    <row r="187" spans="1:82" ht="30">
      <c r="A187" s="41"/>
      <c r="B187" s="147" t="s">
        <v>365</v>
      </c>
      <c r="C187" s="148" t="str">
        <f>"Provision of transportation and Depositing of Cash from Customer Service Kiosks - Overhead charges and profit in respect to item A-10007-a ("&amp; TEXT(F187,"###%") &amp; ")"</f>
        <v>Provision of transportation and Depositing of Cash from Customer Service Kiosks - Overhead charges and profit in respect to item A-10007-a (%)</v>
      </c>
      <c r="D187" s="149" t="s">
        <v>353</v>
      </c>
      <c r="E187" s="337">
        <f t="shared" ref="E187" si="143">+G186</f>
        <v>90000</v>
      </c>
      <c r="F187" s="356"/>
      <c r="G187" s="76">
        <f>+E187*F187</f>
        <v>0</v>
      </c>
      <c r="H187" s="241"/>
      <c r="I187" s="242"/>
      <c r="J187" s="237"/>
      <c r="K187" s="238"/>
      <c r="L187" s="238"/>
      <c r="M187" s="238"/>
      <c r="N187" s="238"/>
      <c r="O187" s="238"/>
      <c r="P187" s="238"/>
      <c r="Q187" s="238"/>
      <c r="R187" s="238"/>
      <c r="S187" s="238"/>
      <c r="T187" s="238"/>
      <c r="U187" s="239">
        <f>G187/6</f>
        <v>0</v>
      </c>
      <c r="V187" s="237"/>
      <c r="W187" s="238"/>
      <c r="X187" s="238"/>
      <c r="Y187" s="238"/>
      <c r="Z187" s="238"/>
      <c r="AA187" s="238"/>
      <c r="AB187" s="238"/>
      <c r="AC187" s="238"/>
      <c r="AD187" s="238"/>
      <c r="AE187" s="238"/>
      <c r="AF187" s="238"/>
      <c r="AG187" s="239">
        <f>G187/6</f>
        <v>0</v>
      </c>
      <c r="AH187" s="240"/>
      <c r="AI187" s="238"/>
      <c r="AJ187" s="238"/>
      <c r="AK187" s="238"/>
      <c r="AL187" s="238"/>
      <c r="AM187" s="238"/>
      <c r="AN187" s="238"/>
      <c r="AO187" s="238"/>
      <c r="AP187" s="238"/>
      <c r="AQ187" s="238"/>
      <c r="AR187" s="238"/>
      <c r="AS187" s="239">
        <f>G187/6</f>
        <v>0</v>
      </c>
      <c r="AT187" s="240"/>
      <c r="AU187" s="238"/>
      <c r="AV187" s="238"/>
      <c r="AW187" s="238"/>
      <c r="AX187" s="238"/>
      <c r="AY187" s="238"/>
      <c r="AZ187" s="238"/>
      <c r="BA187" s="238"/>
      <c r="BB187" s="238"/>
      <c r="BC187" s="238"/>
      <c r="BD187" s="238"/>
      <c r="BE187" s="239">
        <f>G187/6</f>
        <v>0</v>
      </c>
      <c r="BF187" s="240"/>
      <c r="BG187" s="238"/>
      <c r="BH187" s="238"/>
      <c r="BI187" s="238"/>
      <c r="BJ187" s="238"/>
      <c r="BK187" s="238"/>
      <c r="BL187" s="238"/>
      <c r="BM187" s="238"/>
      <c r="BN187" s="238"/>
      <c r="BO187" s="238"/>
      <c r="BP187" s="238"/>
      <c r="BQ187" s="239">
        <f>G187/6</f>
        <v>0</v>
      </c>
      <c r="BR187" s="240"/>
      <c r="BS187" s="238"/>
      <c r="BT187" s="238"/>
      <c r="BU187" s="238"/>
      <c r="BV187" s="238"/>
      <c r="BW187" s="238"/>
      <c r="BX187" s="238"/>
      <c r="BY187" s="238"/>
      <c r="BZ187" s="238"/>
      <c r="CA187" s="238"/>
      <c r="CB187" s="238"/>
      <c r="CC187" s="239">
        <f>G187-SUM(H187:CB187)</f>
        <v>0</v>
      </c>
      <c r="CD187" s="41" t="s">
        <v>54</v>
      </c>
    </row>
    <row r="188" spans="1:82" ht="15">
      <c r="A188" s="150"/>
      <c r="B188" s="75" t="s">
        <v>366</v>
      </c>
      <c r="C188" s="145" t="str">
        <f>"Space Rental for Permanent and Temporary Customer Service Kiosks (" &amp; TEXT(F188,"### ###") &amp;")"</f>
        <v>Space Rental for Permanent and Temporary Customer Service Kiosks (90 000)</v>
      </c>
      <c r="D188" s="146" t="s">
        <v>351</v>
      </c>
      <c r="E188" s="336">
        <v>1</v>
      </c>
      <c r="F188" s="78">
        <v>90000</v>
      </c>
      <c r="G188" s="76">
        <f t="shared" si="95"/>
        <v>90000</v>
      </c>
      <c r="H188" s="241"/>
      <c r="I188" s="242"/>
      <c r="J188" s="237"/>
      <c r="K188" s="238"/>
      <c r="L188" s="238"/>
      <c r="M188" s="238"/>
      <c r="N188" s="238"/>
      <c r="O188" s="238"/>
      <c r="P188" s="238"/>
      <c r="Q188" s="238"/>
      <c r="R188" s="238"/>
      <c r="S188" s="238"/>
      <c r="T188" s="238"/>
      <c r="U188" s="239">
        <f t="shared" ref="U188" si="144">G188/6</f>
        <v>15000</v>
      </c>
      <c r="V188" s="237"/>
      <c r="W188" s="238"/>
      <c r="X188" s="238"/>
      <c r="Y188" s="238"/>
      <c r="Z188" s="238"/>
      <c r="AA188" s="238"/>
      <c r="AB188" s="238"/>
      <c r="AC188" s="238"/>
      <c r="AD188" s="238"/>
      <c r="AE188" s="238"/>
      <c r="AF188" s="238"/>
      <c r="AG188" s="239">
        <f t="shared" ref="AG188" si="145">G188/6</f>
        <v>15000</v>
      </c>
      <c r="AH188" s="240"/>
      <c r="AI188" s="238"/>
      <c r="AJ188" s="238"/>
      <c r="AK188" s="238"/>
      <c r="AL188" s="238"/>
      <c r="AM188" s="238"/>
      <c r="AN188" s="238"/>
      <c r="AO188" s="238"/>
      <c r="AP188" s="238"/>
      <c r="AQ188" s="238"/>
      <c r="AR188" s="238"/>
      <c r="AS188" s="239">
        <f t="shared" ref="AS188" si="146">G188/6</f>
        <v>15000</v>
      </c>
      <c r="AT188" s="240"/>
      <c r="AU188" s="238"/>
      <c r="AV188" s="238"/>
      <c r="AW188" s="238"/>
      <c r="AX188" s="238"/>
      <c r="AY188" s="238"/>
      <c r="AZ188" s="238"/>
      <c r="BA188" s="238"/>
      <c r="BB188" s="238"/>
      <c r="BC188" s="238"/>
      <c r="BD188" s="238"/>
      <c r="BE188" s="239">
        <f t="shared" ref="BE188" si="147">G188/6</f>
        <v>15000</v>
      </c>
      <c r="BF188" s="240"/>
      <c r="BG188" s="238"/>
      <c r="BH188" s="238"/>
      <c r="BI188" s="238"/>
      <c r="BJ188" s="238"/>
      <c r="BK188" s="238"/>
      <c r="BL188" s="238"/>
      <c r="BM188" s="238"/>
      <c r="BN188" s="238"/>
      <c r="BO188" s="238"/>
      <c r="BP188" s="238"/>
      <c r="BQ188" s="239">
        <f t="shared" ref="BQ188" si="148">G188/6</f>
        <v>15000</v>
      </c>
      <c r="BR188" s="240"/>
      <c r="BS188" s="238"/>
      <c r="BT188" s="238"/>
      <c r="BU188" s="238"/>
      <c r="BV188" s="238"/>
      <c r="BW188" s="238"/>
      <c r="BX188" s="238"/>
      <c r="BY188" s="238"/>
      <c r="BZ188" s="238"/>
      <c r="CA188" s="238"/>
      <c r="CB188" s="238"/>
      <c r="CC188" s="239">
        <f t="shared" ref="CC188" si="149">G188-SUM(H188:CB188)</f>
        <v>15000</v>
      </c>
      <c r="CD188" s="41" t="s">
        <v>54</v>
      </c>
    </row>
    <row r="189" spans="1:82" ht="30">
      <c r="A189" s="150"/>
      <c r="B189" s="26" t="s">
        <v>367</v>
      </c>
      <c r="C189" s="27" t="str">
        <f>"Space Rental for Permanent and Temporary Customer Service Kiosks - Overhead charge and profit in respect to A-10008-a ("&amp; TEXT(F189,"###%") &amp; ")"</f>
        <v>Space Rental for Permanent and Temporary Customer Service Kiosks - Overhead charge and profit in respect to A-10008-a (%)</v>
      </c>
      <c r="D189" s="149" t="s">
        <v>353</v>
      </c>
      <c r="E189" s="337">
        <f t="shared" ref="E189" si="150">+G188</f>
        <v>90000</v>
      </c>
      <c r="F189" s="356"/>
      <c r="G189" s="76">
        <f>+E189*F189</f>
        <v>0</v>
      </c>
      <c r="H189" s="241"/>
      <c r="I189" s="242"/>
      <c r="J189" s="237"/>
      <c r="K189" s="238"/>
      <c r="L189" s="238"/>
      <c r="M189" s="238"/>
      <c r="N189" s="238"/>
      <c r="O189" s="238"/>
      <c r="P189" s="238"/>
      <c r="Q189" s="238"/>
      <c r="R189" s="238"/>
      <c r="S189" s="238"/>
      <c r="T189" s="238"/>
      <c r="U189" s="239">
        <f>G189/6</f>
        <v>0</v>
      </c>
      <c r="V189" s="237"/>
      <c r="W189" s="238"/>
      <c r="X189" s="238"/>
      <c r="Y189" s="238"/>
      <c r="Z189" s="238"/>
      <c r="AA189" s="238"/>
      <c r="AB189" s="238"/>
      <c r="AC189" s="238"/>
      <c r="AD189" s="238"/>
      <c r="AE189" s="238"/>
      <c r="AF189" s="238"/>
      <c r="AG189" s="239">
        <f>G189/6</f>
        <v>0</v>
      </c>
      <c r="AH189" s="240"/>
      <c r="AI189" s="238"/>
      <c r="AJ189" s="238"/>
      <c r="AK189" s="238"/>
      <c r="AL189" s="238"/>
      <c r="AM189" s="238"/>
      <c r="AN189" s="238"/>
      <c r="AO189" s="238"/>
      <c r="AP189" s="238"/>
      <c r="AQ189" s="238"/>
      <c r="AR189" s="238"/>
      <c r="AS189" s="239">
        <f>G189/6</f>
        <v>0</v>
      </c>
      <c r="AT189" s="240"/>
      <c r="AU189" s="238"/>
      <c r="AV189" s="238"/>
      <c r="AW189" s="238"/>
      <c r="AX189" s="238"/>
      <c r="AY189" s="238"/>
      <c r="AZ189" s="238"/>
      <c r="BA189" s="238"/>
      <c r="BB189" s="238"/>
      <c r="BC189" s="238"/>
      <c r="BD189" s="238"/>
      <c r="BE189" s="239">
        <f>G189/6</f>
        <v>0</v>
      </c>
      <c r="BF189" s="240"/>
      <c r="BG189" s="238"/>
      <c r="BH189" s="238"/>
      <c r="BI189" s="238"/>
      <c r="BJ189" s="238"/>
      <c r="BK189" s="238"/>
      <c r="BL189" s="238"/>
      <c r="BM189" s="238"/>
      <c r="BN189" s="238"/>
      <c r="BO189" s="238"/>
      <c r="BP189" s="238"/>
      <c r="BQ189" s="239">
        <f>G189/6</f>
        <v>0</v>
      </c>
      <c r="BR189" s="240"/>
      <c r="BS189" s="238"/>
      <c r="BT189" s="238"/>
      <c r="BU189" s="238"/>
      <c r="BV189" s="238"/>
      <c r="BW189" s="238"/>
      <c r="BX189" s="238"/>
      <c r="BY189" s="238"/>
      <c r="BZ189" s="238"/>
      <c r="CA189" s="238"/>
      <c r="CB189" s="238"/>
      <c r="CC189" s="239">
        <f>G189-SUM(H189:CB189)</f>
        <v>0</v>
      </c>
      <c r="CD189" s="41" t="s">
        <v>54</v>
      </c>
    </row>
    <row r="190" spans="1:82" ht="30">
      <c r="A190" s="150"/>
      <c r="B190" s="147" t="s">
        <v>368</v>
      </c>
      <c r="C190" s="148" t="str">
        <f>"Manual Lanes Credit Card transactions: Fees/ commissions related to Bank for Credit Card transactions during the Operations Service Period - Fees and Commissions (" &amp; TEXT(F190,"## ### ###") &amp;")"</f>
        <v>Manual Lanes Credit Card transactions: Fees/ commissions related to Bank for Credit Card transactions during the Operations Service Period - Fees and Commissions (17 000 000)</v>
      </c>
      <c r="D190" s="146" t="s">
        <v>351</v>
      </c>
      <c r="E190" s="336">
        <v>1</v>
      </c>
      <c r="F190" s="78">
        <v>17000000</v>
      </c>
      <c r="G190" s="76">
        <f t="shared" si="95"/>
        <v>17000000</v>
      </c>
      <c r="H190" s="241"/>
      <c r="I190" s="242"/>
      <c r="J190" s="237"/>
      <c r="K190" s="238"/>
      <c r="L190" s="238"/>
      <c r="M190" s="238"/>
      <c r="N190" s="238"/>
      <c r="O190" s="238"/>
      <c r="P190" s="238"/>
      <c r="Q190" s="238"/>
      <c r="R190" s="238"/>
      <c r="S190" s="238"/>
      <c r="T190" s="238"/>
      <c r="U190" s="239">
        <f t="shared" ref="U190" si="151">G190/6</f>
        <v>2833333.33</v>
      </c>
      <c r="V190" s="237"/>
      <c r="W190" s="238"/>
      <c r="X190" s="238"/>
      <c r="Y190" s="238"/>
      <c r="Z190" s="238"/>
      <c r="AA190" s="238"/>
      <c r="AB190" s="238"/>
      <c r="AC190" s="238"/>
      <c r="AD190" s="238"/>
      <c r="AE190" s="238"/>
      <c r="AF190" s="238"/>
      <c r="AG190" s="239">
        <f t="shared" ref="AG190" si="152">G190/6</f>
        <v>2833333.33</v>
      </c>
      <c r="AH190" s="240"/>
      <c r="AI190" s="238"/>
      <c r="AJ190" s="238"/>
      <c r="AK190" s="238"/>
      <c r="AL190" s="238"/>
      <c r="AM190" s="238"/>
      <c r="AN190" s="238"/>
      <c r="AO190" s="238"/>
      <c r="AP190" s="238"/>
      <c r="AQ190" s="238"/>
      <c r="AR190" s="238"/>
      <c r="AS190" s="239">
        <f t="shared" ref="AS190" si="153">G190/6</f>
        <v>2833333.33</v>
      </c>
      <c r="AT190" s="240"/>
      <c r="AU190" s="238"/>
      <c r="AV190" s="238"/>
      <c r="AW190" s="238"/>
      <c r="AX190" s="238"/>
      <c r="AY190" s="238"/>
      <c r="AZ190" s="238"/>
      <c r="BA190" s="238"/>
      <c r="BB190" s="238"/>
      <c r="BC190" s="238"/>
      <c r="BD190" s="238"/>
      <c r="BE190" s="239">
        <f t="shared" ref="BE190" si="154">G190/6</f>
        <v>2833333.33</v>
      </c>
      <c r="BF190" s="240"/>
      <c r="BG190" s="238"/>
      <c r="BH190" s="238"/>
      <c r="BI190" s="238"/>
      <c r="BJ190" s="238"/>
      <c r="BK190" s="238"/>
      <c r="BL190" s="238"/>
      <c r="BM190" s="238"/>
      <c r="BN190" s="238"/>
      <c r="BO190" s="238"/>
      <c r="BP190" s="238"/>
      <c r="BQ190" s="239">
        <f t="shared" ref="BQ190" si="155">G190/6</f>
        <v>2833333.33</v>
      </c>
      <c r="BR190" s="240"/>
      <c r="BS190" s="238"/>
      <c r="BT190" s="238"/>
      <c r="BU190" s="238"/>
      <c r="BV190" s="238"/>
      <c r="BW190" s="238"/>
      <c r="BX190" s="238"/>
      <c r="BY190" s="238"/>
      <c r="BZ190" s="238"/>
      <c r="CA190" s="238"/>
      <c r="CB190" s="238"/>
      <c r="CC190" s="239">
        <f t="shared" ref="CC190" si="156">G190-SUM(H190:CB190)</f>
        <v>2833333.35</v>
      </c>
      <c r="CD190" s="41" t="s">
        <v>54</v>
      </c>
    </row>
    <row r="191" spans="1:82" ht="30">
      <c r="A191" s="150"/>
      <c r="B191" s="147" t="s">
        <v>369</v>
      </c>
      <c r="C191" s="148" t="str">
        <f>"Manual Lanes Credit Card transactions: Fees/ commissions related to Bank for Credit Card transactions during the Operations Service Period - Overhead charge and profit in respect to A-10009-a ("&amp; TEXT(F191,"###%") &amp; ")"</f>
        <v>Manual Lanes Credit Card transactions: Fees/ commissions related to Bank for Credit Card transactions during the Operations Service Period - Overhead charge and profit in respect to A-10009-a (%)</v>
      </c>
      <c r="D191" s="149" t="s">
        <v>353</v>
      </c>
      <c r="E191" s="337">
        <f t="shared" ref="E191" si="157">+G190</f>
        <v>17000000</v>
      </c>
      <c r="F191" s="356"/>
      <c r="G191" s="76">
        <f>+E191*F191</f>
        <v>0</v>
      </c>
      <c r="H191" s="241"/>
      <c r="I191" s="242"/>
      <c r="J191" s="237"/>
      <c r="K191" s="238"/>
      <c r="L191" s="238"/>
      <c r="M191" s="238"/>
      <c r="N191" s="238"/>
      <c r="O191" s="238"/>
      <c r="P191" s="238"/>
      <c r="Q191" s="238"/>
      <c r="R191" s="238"/>
      <c r="S191" s="238"/>
      <c r="T191" s="238"/>
      <c r="U191" s="239">
        <f>G191/6</f>
        <v>0</v>
      </c>
      <c r="V191" s="237"/>
      <c r="W191" s="238"/>
      <c r="X191" s="238"/>
      <c r="Y191" s="238"/>
      <c r="Z191" s="238"/>
      <c r="AA191" s="238"/>
      <c r="AB191" s="238"/>
      <c r="AC191" s="238"/>
      <c r="AD191" s="238"/>
      <c r="AE191" s="238"/>
      <c r="AF191" s="238"/>
      <c r="AG191" s="239">
        <f>G191/6</f>
        <v>0</v>
      </c>
      <c r="AH191" s="240"/>
      <c r="AI191" s="238"/>
      <c r="AJ191" s="238"/>
      <c r="AK191" s="238"/>
      <c r="AL191" s="238"/>
      <c r="AM191" s="238"/>
      <c r="AN191" s="238"/>
      <c r="AO191" s="238"/>
      <c r="AP191" s="238"/>
      <c r="AQ191" s="238"/>
      <c r="AR191" s="238"/>
      <c r="AS191" s="239">
        <f>G191/6</f>
        <v>0</v>
      </c>
      <c r="AT191" s="240"/>
      <c r="AU191" s="238"/>
      <c r="AV191" s="238"/>
      <c r="AW191" s="238"/>
      <c r="AX191" s="238"/>
      <c r="AY191" s="238"/>
      <c r="AZ191" s="238"/>
      <c r="BA191" s="238"/>
      <c r="BB191" s="238"/>
      <c r="BC191" s="238"/>
      <c r="BD191" s="238"/>
      <c r="BE191" s="239">
        <f>G191/6</f>
        <v>0</v>
      </c>
      <c r="BF191" s="240"/>
      <c r="BG191" s="238"/>
      <c r="BH191" s="238"/>
      <c r="BI191" s="238"/>
      <c r="BJ191" s="238"/>
      <c r="BK191" s="238"/>
      <c r="BL191" s="238"/>
      <c r="BM191" s="238"/>
      <c r="BN191" s="238"/>
      <c r="BO191" s="238"/>
      <c r="BP191" s="238"/>
      <c r="BQ191" s="239">
        <f>G191/6</f>
        <v>0</v>
      </c>
      <c r="BR191" s="240"/>
      <c r="BS191" s="238"/>
      <c r="BT191" s="238"/>
      <c r="BU191" s="238"/>
      <c r="BV191" s="238"/>
      <c r="BW191" s="238"/>
      <c r="BX191" s="238"/>
      <c r="BY191" s="238"/>
      <c r="BZ191" s="238"/>
      <c r="CA191" s="238"/>
      <c r="CB191" s="238"/>
      <c r="CC191" s="239">
        <f>G191-SUM(H191:CB191)</f>
        <v>0</v>
      </c>
      <c r="CD191" s="41" t="s">
        <v>54</v>
      </c>
    </row>
    <row r="192" spans="1:82" ht="30">
      <c r="A192" s="199"/>
      <c r="B192" s="25" t="s">
        <v>370</v>
      </c>
      <c r="C192" s="28" t="str">
        <f>"ETC Account Payments: Fees/ commissions related to banks and other providers of Payment means during Operation Service Period- Fees and Commissions (" &amp; TEXT(F192,"## ### ###") &amp;")"</f>
        <v>ETC Account Payments: Fees/ commissions related to banks and other providers of Payment means during Operation Service Period- Fees and Commissions (10 500 000)</v>
      </c>
      <c r="D192" s="146" t="s">
        <v>351</v>
      </c>
      <c r="E192" s="336">
        <v>1</v>
      </c>
      <c r="F192" s="78">
        <v>10500000</v>
      </c>
      <c r="G192" s="76">
        <f t="shared" si="95"/>
        <v>10500000</v>
      </c>
      <c r="H192" s="241"/>
      <c r="I192" s="242"/>
      <c r="J192" s="237"/>
      <c r="K192" s="238"/>
      <c r="L192" s="238"/>
      <c r="M192" s="238"/>
      <c r="N192" s="238"/>
      <c r="O192" s="238"/>
      <c r="P192" s="238"/>
      <c r="Q192" s="238"/>
      <c r="R192" s="238"/>
      <c r="S192" s="238"/>
      <c r="T192" s="238"/>
      <c r="U192" s="239">
        <f t="shared" ref="U192" si="158">G192/6</f>
        <v>1750000</v>
      </c>
      <c r="V192" s="237"/>
      <c r="W192" s="238"/>
      <c r="X192" s="238"/>
      <c r="Y192" s="238"/>
      <c r="Z192" s="238"/>
      <c r="AA192" s="238"/>
      <c r="AB192" s="238"/>
      <c r="AC192" s="238"/>
      <c r="AD192" s="238"/>
      <c r="AE192" s="238"/>
      <c r="AF192" s="238"/>
      <c r="AG192" s="239">
        <f t="shared" ref="AG192" si="159">G192/6</f>
        <v>1750000</v>
      </c>
      <c r="AH192" s="240"/>
      <c r="AI192" s="238"/>
      <c r="AJ192" s="238"/>
      <c r="AK192" s="238"/>
      <c r="AL192" s="238"/>
      <c r="AM192" s="238"/>
      <c r="AN192" s="238"/>
      <c r="AO192" s="238"/>
      <c r="AP192" s="238"/>
      <c r="AQ192" s="238"/>
      <c r="AR192" s="238"/>
      <c r="AS192" s="239">
        <f t="shared" ref="AS192" si="160">G192/6</f>
        <v>1750000</v>
      </c>
      <c r="AT192" s="240"/>
      <c r="AU192" s="238"/>
      <c r="AV192" s="238"/>
      <c r="AW192" s="238"/>
      <c r="AX192" s="238"/>
      <c r="AY192" s="238"/>
      <c r="AZ192" s="238"/>
      <c r="BA192" s="238"/>
      <c r="BB192" s="238"/>
      <c r="BC192" s="238"/>
      <c r="BD192" s="238"/>
      <c r="BE192" s="239">
        <f t="shared" ref="BE192" si="161">G192/6</f>
        <v>1750000</v>
      </c>
      <c r="BF192" s="240"/>
      <c r="BG192" s="238"/>
      <c r="BH192" s="238"/>
      <c r="BI192" s="238"/>
      <c r="BJ192" s="238"/>
      <c r="BK192" s="238"/>
      <c r="BL192" s="238"/>
      <c r="BM192" s="238"/>
      <c r="BN192" s="238"/>
      <c r="BO192" s="238"/>
      <c r="BP192" s="238"/>
      <c r="BQ192" s="239">
        <f t="shared" ref="BQ192" si="162">G192/6</f>
        <v>1750000</v>
      </c>
      <c r="BR192" s="240"/>
      <c r="BS192" s="238"/>
      <c r="BT192" s="238"/>
      <c r="BU192" s="238"/>
      <c r="BV192" s="238"/>
      <c r="BW192" s="238"/>
      <c r="BX192" s="238"/>
      <c r="BY192" s="238"/>
      <c r="BZ192" s="238"/>
      <c r="CA192" s="238"/>
      <c r="CB192" s="238"/>
      <c r="CC192" s="239">
        <f t="shared" ref="CC192" si="163">G192-SUM(H192:CB192)</f>
        <v>1750000</v>
      </c>
      <c r="CD192" s="41" t="s">
        <v>54</v>
      </c>
    </row>
    <row r="193" spans="1:82" ht="30">
      <c r="A193" s="41"/>
      <c r="B193" s="147" t="s">
        <v>371</v>
      </c>
      <c r="C193" s="148" t="str">
        <f>"ETC Account Payments: Fees/ commissions related to banks and other providers of Payment means during Operation Service Period - Overhead charge and profit in respect to A-10010-a ("&amp; TEXT(F193,"###%") &amp; ")"</f>
        <v>ETC Account Payments: Fees/ commissions related to banks and other providers of Payment means during Operation Service Period - Overhead charge and profit in respect to A-10010-a (%)</v>
      </c>
      <c r="D193" s="149" t="s">
        <v>353</v>
      </c>
      <c r="E193" s="337">
        <f t="shared" ref="E193" si="164">+G192</f>
        <v>10500000</v>
      </c>
      <c r="F193" s="356"/>
      <c r="G193" s="76">
        <f>+E193*F193</f>
        <v>0</v>
      </c>
      <c r="H193" s="241"/>
      <c r="I193" s="242"/>
      <c r="J193" s="237"/>
      <c r="K193" s="238"/>
      <c r="L193" s="238"/>
      <c r="M193" s="238"/>
      <c r="N193" s="238"/>
      <c r="O193" s="238"/>
      <c r="P193" s="238"/>
      <c r="Q193" s="238"/>
      <c r="R193" s="238"/>
      <c r="S193" s="238"/>
      <c r="T193" s="238"/>
      <c r="U193" s="239">
        <f>G193/6</f>
        <v>0</v>
      </c>
      <c r="V193" s="237"/>
      <c r="W193" s="238"/>
      <c r="X193" s="238"/>
      <c r="Y193" s="238"/>
      <c r="Z193" s="238"/>
      <c r="AA193" s="238"/>
      <c r="AB193" s="238"/>
      <c r="AC193" s="238"/>
      <c r="AD193" s="238"/>
      <c r="AE193" s="238"/>
      <c r="AF193" s="238"/>
      <c r="AG193" s="239">
        <f>G193/6</f>
        <v>0</v>
      </c>
      <c r="AH193" s="240"/>
      <c r="AI193" s="238"/>
      <c r="AJ193" s="238"/>
      <c r="AK193" s="238"/>
      <c r="AL193" s="238"/>
      <c r="AM193" s="238"/>
      <c r="AN193" s="238"/>
      <c r="AO193" s="238"/>
      <c r="AP193" s="238"/>
      <c r="AQ193" s="238"/>
      <c r="AR193" s="238"/>
      <c r="AS193" s="239">
        <f>G193/6</f>
        <v>0</v>
      </c>
      <c r="AT193" s="240"/>
      <c r="AU193" s="238"/>
      <c r="AV193" s="238"/>
      <c r="AW193" s="238"/>
      <c r="AX193" s="238"/>
      <c r="AY193" s="238"/>
      <c r="AZ193" s="238"/>
      <c r="BA193" s="238"/>
      <c r="BB193" s="238"/>
      <c r="BC193" s="238"/>
      <c r="BD193" s="238"/>
      <c r="BE193" s="239">
        <f>G193/6</f>
        <v>0</v>
      </c>
      <c r="BF193" s="240"/>
      <c r="BG193" s="238"/>
      <c r="BH193" s="238"/>
      <c r="BI193" s="238"/>
      <c r="BJ193" s="238"/>
      <c r="BK193" s="238"/>
      <c r="BL193" s="238"/>
      <c r="BM193" s="238"/>
      <c r="BN193" s="238"/>
      <c r="BO193" s="238"/>
      <c r="BP193" s="238"/>
      <c r="BQ193" s="239">
        <f>G193/6</f>
        <v>0</v>
      </c>
      <c r="BR193" s="240"/>
      <c r="BS193" s="238"/>
      <c r="BT193" s="238"/>
      <c r="BU193" s="238"/>
      <c r="BV193" s="238"/>
      <c r="BW193" s="238"/>
      <c r="BX193" s="238"/>
      <c r="BY193" s="238"/>
      <c r="BZ193" s="238"/>
      <c r="CA193" s="238"/>
      <c r="CB193" s="238"/>
      <c r="CC193" s="239">
        <f>G193-SUM(H193:CB193)</f>
        <v>0</v>
      </c>
      <c r="CD193" s="41" t="s">
        <v>54</v>
      </c>
    </row>
    <row r="194" spans="1:82" ht="15">
      <c r="A194" s="41"/>
      <c r="B194" s="147" t="s">
        <v>372</v>
      </c>
      <c r="C194" s="148" t="str">
        <f>"Fees related to TCH Service - Fees (" &amp; TEXT(F194,"### ###") &amp;")"</f>
        <v>Fees related to TCH Service - Fees (90 000)</v>
      </c>
      <c r="D194" s="146" t="s">
        <v>351</v>
      </c>
      <c r="E194" s="336">
        <v>1</v>
      </c>
      <c r="F194" s="78">
        <v>90000</v>
      </c>
      <c r="G194" s="76">
        <f t="shared" si="95"/>
        <v>90000</v>
      </c>
      <c r="H194" s="241"/>
      <c r="I194" s="242"/>
      <c r="J194" s="237"/>
      <c r="K194" s="238"/>
      <c r="L194" s="238"/>
      <c r="M194" s="238"/>
      <c r="N194" s="238"/>
      <c r="O194" s="238"/>
      <c r="P194" s="238"/>
      <c r="Q194" s="238"/>
      <c r="R194" s="238"/>
      <c r="S194" s="238"/>
      <c r="T194" s="238"/>
      <c r="U194" s="239">
        <f t="shared" ref="U194" si="165">G194/6</f>
        <v>15000</v>
      </c>
      <c r="V194" s="237"/>
      <c r="W194" s="238"/>
      <c r="X194" s="238"/>
      <c r="Y194" s="238"/>
      <c r="Z194" s="238"/>
      <c r="AA194" s="238"/>
      <c r="AB194" s="238"/>
      <c r="AC194" s="238"/>
      <c r="AD194" s="238"/>
      <c r="AE194" s="238"/>
      <c r="AF194" s="238"/>
      <c r="AG194" s="239">
        <f t="shared" ref="AG194" si="166">G194/6</f>
        <v>15000</v>
      </c>
      <c r="AH194" s="240"/>
      <c r="AI194" s="238"/>
      <c r="AJ194" s="238"/>
      <c r="AK194" s="238"/>
      <c r="AL194" s="238"/>
      <c r="AM194" s="238"/>
      <c r="AN194" s="238"/>
      <c r="AO194" s="238"/>
      <c r="AP194" s="238"/>
      <c r="AQ194" s="238"/>
      <c r="AR194" s="238"/>
      <c r="AS194" s="239">
        <f t="shared" ref="AS194" si="167">G194/6</f>
        <v>15000</v>
      </c>
      <c r="AT194" s="240"/>
      <c r="AU194" s="238"/>
      <c r="AV194" s="238"/>
      <c r="AW194" s="238"/>
      <c r="AX194" s="238"/>
      <c r="AY194" s="238"/>
      <c r="AZ194" s="238"/>
      <c r="BA194" s="238"/>
      <c r="BB194" s="238"/>
      <c r="BC194" s="238"/>
      <c r="BD194" s="238"/>
      <c r="BE194" s="239">
        <f t="shared" ref="BE194" si="168">G194/6</f>
        <v>15000</v>
      </c>
      <c r="BF194" s="240"/>
      <c r="BG194" s="238"/>
      <c r="BH194" s="238"/>
      <c r="BI194" s="238"/>
      <c r="BJ194" s="238"/>
      <c r="BK194" s="238"/>
      <c r="BL194" s="238"/>
      <c r="BM194" s="238"/>
      <c r="BN194" s="238"/>
      <c r="BO194" s="238"/>
      <c r="BP194" s="238"/>
      <c r="BQ194" s="239">
        <f t="shared" ref="BQ194" si="169">G194/6</f>
        <v>15000</v>
      </c>
      <c r="BR194" s="240"/>
      <c r="BS194" s="238"/>
      <c r="BT194" s="238"/>
      <c r="BU194" s="238"/>
      <c r="BV194" s="238"/>
      <c r="BW194" s="238"/>
      <c r="BX194" s="238"/>
      <c r="BY194" s="238"/>
      <c r="BZ194" s="238"/>
      <c r="CA194" s="238"/>
      <c r="CB194" s="238"/>
      <c r="CC194" s="239">
        <f t="shared" ref="CC194" si="170">G194-SUM(H194:CB194)</f>
        <v>15000</v>
      </c>
      <c r="CD194" s="41" t="s">
        <v>54</v>
      </c>
    </row>
    <row r="195" spans="1:82" ht="15">
      <c r="A195" s="41"/>
      <c r="B195" s="147" t="s">
        <v>373</v>
      </c>
      <c r="C195" s="148" t="str">
        <f>"Fees related to TCH Service - Overhead charge and profit in respect to A-10011-a ("&amp; TEXT(F195,"###%") &amp; ")"</f>
        <v>Fees related to TCH Service - Overhead charge and profit in respect to A-10011-a (%)</v>
      </c>
      <c r="D195" s="149" t="s">
        <v>353</v>
      </c>
      <c r="E195" s="337">
        <f t="shared" ref="E195" si="171">+G194</f>
        <v>90000</v>
      </c>
      <c r="F195" s="356"/>
      <c r="G195" s="76">
        <f>+E195*F195</f>
        <v>0</v>
      </c>
      <c r="H195" s="241"/>
      <c r="I195" s="242"/>
      <c r="J195" s="237"/>
      <c r="K195" s="238"/>
      <c r="L195" s="238"/>
      <c r="M195" s="238"/>
      <c r="N195" s="238"/>
      <c r="O195" s="238"/>
      <c r="P195" s="238"/>
      <c r="Q195" s="238"/>
      <c r="R195" s="238"/>
      <c r="S195" s="238"/>
      <c r="T195" s="238"/>
      <c r="U195" s="239">
        <f>G195/6</f>
        <v>0</v>
      </c>
      <c r="V195" s="237"/>
      <c r="W195" s="238"/>
      <c r="X195" s="238"/>
      <c r="Y195" s="238"/>
      <c r="Z195" s="238"/>
      <c r="AA195" s="238"/>
      <c r="AB195" s="238"/>
      <c r="AC195" s="238"/>
      <c r="AD195" s="238"/>
      <c r="AE195" s="238"/>
      <c r="AF195" s="238"/>
      <c r="AG195" s="239">
        <f>G195/6</f>
        <v>0</v>
      </c>
      <c r="AH195" s="240"/>
      <c r="AI195" s="238"/>
      <c r="AJ195" s="238"/>
      <c r="AK195" s="238"/>
      <c r="AL195" s="238"/>
      <c r="AM195" s="238"/>
      <c r="AN195" s="238"/>
      <c r="AO195" s="238"/>
      <c r="AP195" s="238"/>
      <c r="AQ195" s="238"/>
      <c r="AR195" s="238"/>
      <c r="AS195" s="239">
        <f>G195/6</f>
        <v>0</v>
      </c>
      <c r="AT195" s="240"/>
      <c r="AU195" s="238"/>
      <c r="AV195" s="238"/>
      <c r="AW195" s="238"/>
      <c r="AX195" s="238"/>
      <c r="AY195" s="238"/>
      <c r="AZ195" s="238"/>
      <c r="BA195" s="238"/>
      <c r="BB195" s="238"/>
      <c r="BC195" s="238"/>
      <c r="BD195" s="238"/>
      <c r="BE195" s="239">
        <f>G195/6</f>
        <v>0</v>
      </c>
      <c r="BF195" s="240"/>
      <c r="BG195" s="238"/>
      <c r="BH195" s="238"/>
      <c r="BI195" s="238"/>
      <c r="BJ195" s="238"/>
      <c r="BK195" s="238"/>
      <c r="BL195" s="238"/>
      <c r="BM195" s="238"/>
      <c r="BN195" s="238"/>
      <c r="BO195" s="238"/>
      <c r="BP195" s="238"/>
      <c r="BQ195" s="239">
        <f>G195/6</f>
        <v>0</v>
      </c>
      <c r="BR195" s="240"/>
      <c r="BS195" s="238"/>
      <c r="BT195" s="238"/>
      <c r="BU195" s="238"/>
      <c r="BV195" s="238"/>
      <c r="BW195" s="238"/>
      <c r="BX195" s="238"/>
      <c r="BY195" s="238"/>
      <c r="BZ195" s="238"/>
      <c r="CA195" s="238"/>
      <c r="CB195" s="238"/>
      <c r="CC195" s="239">
        <f>G195-SUM(H195:CB195)</f>
        <v>0</v>
      </c>
      <c r="CD195" s="41" t="s">
        <v>54</v>
      </c>
    </row>
    <row r="196" spans="1:82" ht="14" customHeight="1">
      <c r="A196" s="179"/>
      <c r="B196" s="75" t="s">
        <v>374</v>
      </c>
      <c r="C196" s="145" t="str">
        <f>"Nominated Subcontract Works and Services (including Provisional Sums and allowances in the Nominated Subcontract (" &amp; TEXT(G196,"##### ####") &amp;")"</f>
        <v>Nominated Subcontract Works and Services (including Provisional Sums and allowances in the Nominated Subcontract (16 600 000)</v>
      </c>
      <c r="D196" s="146" t="s">
        <v>351</v>
      </c>
      <c r="E196" s="336">
        <v>1</v>
      </c>
      <c r="F196" s="78">
        <v>16600000</v>
      </c>
      <c r="G196" s="76">
        <f t="shared" si="95"/>
        <v>16600000</v>
      </c>
      <c r="H196" s="241"/>
      <c r="I196" s="242"/>
      <c r="J196" s="237"/>
      <c r="K196" s="238"/>
      <c r="L196" s="238"/>
      <c r="M196" s="238"/>
      <c r="N196" s="238"/>
      <c r="O196" s="238"/>
      <c r="P196" s="238"/>
      <c r="Q196" s="238"/>
      <c r="R196" s="238"/>
      <c r="S196" s="238"/>
      <c r="T196" s="238"/>
      <c r="U196" s="239">
        <f t="shared" ref="U196" si="172">G196/6</f>
        <v>2766666.67</v>
      </c>
      <c r="V196" s="237"/>
      <c r="W196" s="238"/>
      <c r="X196" s="238"/>
      <c r="Y196" s="238"/>
      <c r="Z196" s="238"/>
      <c r="AA196" s="238"/>
      <c r="AB196" s="238"/>
      <c r="AC196" s="238"/>
      <c r="AD196" s="238"/>
      <c r="AE196" s="238"/>
      <c r="AF196" s="238"/>
      <c r="AG196" s="239">
        <f t="shared" ref="AG196" si="173">G196/6</f>
        <v>2766666.67</v>
      </c>
      <c r="AH196" s="240"/>
      <c r="AI196" s="238"/>
      <c r="AJ196" s="238"/>
      <c r="AK196" s="238"/>
      <c r="AL196" s="238"/>
      <c r="AM196" s="238"/>
      <c r="AN196" s="238"/>
      <c r="AO196" s="238"/>
      <c r="AP196" s="238"/>
      <c r="AQ196" s="238"/>
      <c r="AR196" s="238"/>
      <c r="AS196" s="239">
        <f t="shared" ref="AS196" si="174">G196/6</f>
        <v>2766666.67</v>
      </c>
      <c r="AT196" s="240"/>
      <c r="AU196" s="238"/>
      <c r="AV196" s="238"/>
      <c r="AW196" s="238"/>
      <c r="AX196" s="238"/>
      <c r="AY196" s="238"/>
      <c r="AZ196" s="238"/>
      <c r="BA196" s="238"/>
      <c r="BB196" s="238"/>
      <c r="BC196" s="238"/>
      <c r="BD196" s="238"/>
      <c r="BE196" s="239">
        <f t="shared" ref="BE196" si="175">G196/6</f>
        <v>2766666.67</v>
      </c>
      <c r="BF196" s="240"/>
      <c r="BG196" s="238"/>
      <c r="BH196" s="238"/>
      <c r="BI196" s="238"/>
      <c r="BJ196" s="238"/>
      <c r="BK196" s="238"/>
      <c r="BL196" s="238"/>
      <c r="BM196" s="238"/>
      <c r="BN196" s="238"/>
      <c r="BO196" s="238"/>
      <c r="BP196" s="238"/>
      <c r="BQ196" s="239">
        <f t="shared" ref="BQ196" si="176">G196/6</f>
        <v>2766666.67</v>
      </c>
      <c r="BR196" s="240"/>
      <c r="BS196" s="238"/>
      <c r="BT196" s="238"/>
      <c r="BU196" s="238"/>
      <c r="BV196" s="238"/>
      <c r="BW196" s="238"/>
      <c r="BX196" s="238"/>
      <c r="BY196" s="238"/>
      <c r="BZ196" s="238"/>
      <c r="CA196" s="238"/>
      <c r="CB196" s="238"/>
      <c r="CC196" s="239">
        <f t="shared" ref="CC196" si="177">G196-SUM(H196:CB196)</f>
        <v>2766666.65</v>
      </c>
      <c r="CD196" s="41" t="s">
        <v>54</v>
      </c>
    </row>
    <row r="197" spans="1:82" ht="15">
      <c r="A197" s="41"/>
      <c r="B197" s="147" t="s">
        <v>375</v>
      </c>
      <c r="C197" s="148" t="str">
        <f>"Overhead charges and profit in respect of the above-mentioned item ("&amp; TEXT(F197,"###%") &amp; ")"</f>
        <v>Overhead charges and profit in respect of the above-mentioned item (%)</v>
      </c>
      <c r="D197" s="149" t="s">
        <v>353</v>
      </c>
      <c r="E197" s="337">
        <f t="shared" ref="E197" si="178">+G196</f>
        <v>16600000</v>
      </c>
      <c r="F197" s="356"/>
      <c r="G197" s="76">
        <f t="shared" si="95"/>
        <v>0</v>
      </c>
      <c r="H197" s="241"/>
      <c r="I197" s="242"/>
      <c r="J197" s="237"/>
      <c r="K197" s="238"/>
      <c r="L197" s="238"/>
      <c r="M197" s="238"/>
      <c r="N197" s="238"/>
      <c r="O197" s="238"/>
      <c r="P197" s="238"/>
      <c r="Q197" s="238"/>
      <c r="R197" s="238"/>
      <c r="S197" s="238"/>
      <c r="T197" s="238"/>
      <c r="U197" s="239">
        <f>G197/6</f>
        <v>0</v>
      </c>
      <c r="V197" s="237"/>
      <c r="W197" s="238"/>
      <c r="X197" s="238"/>
      <c r="Y197" s="238"/>
      <c r="Z197" s="238"/>
      <c r="AA197" s="238"/>
      <c r="AB197" s="238"/>
      <c r="AC197" s="238"/>
      <c r="AD197" s="238"/>
      <c r="AE197" s="238"/>
      <c r="AF197" s="238"/>
      <c r="AG197" s="239">
        <f>G197/6</f>
        <v>0</v>
      </c>
      <c r="AH197" s="240"/>
      <c r="AI197" s="238"/>
      <c r="AJ197" s="238"/>
      <c r="AK197" s="238"/>
      <c r="AL197" s="238"/>
      <c r="AM197" s="238"/>
      <c r="AN197" s="238"/>
      <c r="AO197" s="238"/>
      <c r="AP197" s="238"/>
      <c r="AQ197" s="238"/>
      <c r="AR197" s="238"/>
      <c r="AS197" s="239">
        <f>G197/6</f>
        <v>0</v>
      </c>
      <c r="AT197" s="240"/>
      <c r="AU197" s="238"/>
      <c r="AV197" s="238"/>
      <c r="AW197" s="238"/>
      <c r="AX197" s="238"/>
      <c r="AY197" s="238"/>
      <c r="AZ197" s="238"/>
      <c r="BA197" s="238"/>
      <c r="BB197" s="238"/>
      <c r="BC197" s="238"/>
      <c r="BD197" s="238"/>
      <c r="BE197" s="239">
        <f>G197/6</f>
        <v>0</v>
      </c>
      <c r="BF197" s="240"/>
      <c r="BG197" s="238"/>
      <c r="BH197" s="238"/>
      <c r="BI197" s="238"/>
      <c r="BJ197" s="238"/>
      <c r="BK197" s="238"/>
      <c r="BL197" s="238"/>
      <c r="BM197" s="238"/>
      <c r="BN197" s="238"/>
      <c r="BO197" s="238"/>
      <c r="BP197" s="238"/>
      <c r="BQ197" s="239">
        <f>G197/6</f>
        <v>0</v>
      </c>
      <c r="BR197" s="240"/>
      <c r="BS197" s="238"/>
      <c r="BT197" s="238"/>
      <c r="BU197" s="238"/>
      <c r="BV197" s="238"/>
      <c r="BW197" s="238"/>
      <c r="BX197" s="238"/>
      <c r="BY197" s="238"/>
      <c r="BZ197" s="238"/>
      <c r="CA197" s="238"/>
      <c r="CB197" s="238"/>
      <c r="CC197" s="239">
        <f>G197-SUM(H197:CB197)</f>
        <v>0</v>
      </c>
      <c r="CD197" s="41" t="s">
        <v>54</v>
      </c>
    </row>
    <row r="198" spans="1:82" ht="16" customHeight="1">
      <c r="A198" s="179"/>
      <c r="B198" s="103" t="s">
        <v>376</v>
      </c>
      <c r="C198" s="304" t="s">
        <v>377</v>
      </c>
      <c r="D198" s="146"/>
      <c r="E198" s="336"/>
      <c r="F198" s="78"/>
      <c r="G198" s="76"/>
      <c r="H198" s="241"/>
      <c r="I198" s="242"/>
      <c r="J198" s="237"/>
      <c r="K198" s="238"/>
      <c r="L198" s="238"/>
      <c r="M198" s="238"/>
      <c r="N198" s="238"/>
      <c r="O198" s="238"/>
      <c r="P198" s="238"/>
      <c r="Q198" s="238"/>
      <c r="R198" s="238"/>
      <c r="S198" s="238"/>
      <c r="T198" s="238"/>
      <c r="U198" s="239"/>
      <c r="V198" s="237"/>
      <c r="W198" s="238"/>
      <c r="X198" s="238"/>
      <c r="Y198" s="238"/>
      <c r="Z198" s="238"/>
      <c r="AA198" s="238"/>
      <c r="AB198" s="238"/>
      <c r="AC198" s="238"/>
      <c r="AD198" s="238"/>
      <c r="AE198" s="238"/>
      <c r="AF198" s="238"/>
      <c r="AG198" s="239"/>
      <c r="AH198" s="240"/>
      <c r="AI198" s="238"/>
      <c r="AJ198" s="238"/>
      <c r="AK198" s="238"/>
      <c r="AL198" s="238"/>
      <c r="AM198" s="238"/>
      <c r="AN198" s="238"/>
      <c r="AO198" s="238"/>
      <c r="AP198" s="238"/>
      <c r="AQ198" s="238"/>
      <c r="AR198" s="238"/>
      <c r="AS198" s="239"/>
      <c r="AT198" s="240"/>
      <c r="AU198" s="238"/>
      <c r="AV198" s="238"/>
      <c r="AW198" s="238"/>
      <c r="AX198" s="238"/>
      <c r="AY198" s="238"/>
      <c r="AZ198" s="238"/>
      <c r="BA198" s="238"/>
      <c r="BB198" s="238"/>
      <c r="BC198" s="238"/>
      <c r="BD198" s="238"/>
      <c r="BE198" s="239"/>
      <c r="BF198" s="240"/>
      <c r="BG198" s="238"/>
      <c r="BH198" s="238"/>
      <c r="BI198" s="238"/>
      <c r="BJ198" s="238"/>
      <c r="BK198" s="238"/>
      <c r="BL198" s="238"/>
      <c r="BM198" s="238"/>
      <c r="BN198" s="238"/>
      <c r="BO198" s="238"/>
      <c r="BP198" s="238"/>
      <c r="BQ198" s="239"/>
      <c r="BR198" s="240"/>
      <c r="BS198" s="238"/>
      <c r="BT198" s="238"/>
      <c r="BU198" s="238"/>
      <c r="BV198" s="238"/>
      <c r="BW198" s="238"/>
      <c r="BX198" s="238"/>
      <c r="BY198" s="238"/>
      <c r="BZ198" s="238"/>
      <c r="CA198" s="238"/>
      <c r="CB198" s="238"/>
      <c r="CC198" s="239"/>
      <c r="CD198" s="41"/>
    </row>
    <row r="199" spans="1:82" ht="15">
      <c r="A199" s="41"/>
      <c r="B199" s="180" t="s">
        <v>378</v>
      </c>
      <c r="C199" s="181" t="str">
        <f>"Resolving the continuous flooding of the manholes at Denne Road Plaza (" &amp; TEXT(G199,"##### ####") &amp;")"</f>
        <v>Resolving the continuous flooding of the manholes at Denne Road Plaza ()</v>
      </c>
      <c r="D199" s="182" t="s">
        <v>351</v>
      </c>
      <c r="E199" s="334">
        <v>0</v>
      </c>
      <c r="F199" s="236"/>
      <c r="G199" s="178">
        <f t="shared" ref="G199" si="179">+E199*F199</f>
        <v>0</v>
      </c>
      <c r="H199" s="241"/>
      <c r="I199" s="242"/>
      <c r="J199" s="237"/>
      <c r="K199" s="238"/>
      <c r="L199" s="238"/>
      <c r="M199" s="238"/>
      <c r="N199" s="238"/>
      <c r="O199" s="238"/>
      <c r="P199" s="238"/>
      <c r="Q199" s="238"/>
      <c r="R199" s="238"/>
      <c r="S199" s="238"/>
      <c r="T199" s="238"/>
      <c r="U199" s="239">
        <f t="shared" ref="U199" si="180">G199/6</f>
        <v>0</v>
      </c>
      <c r="V199" s="237"/>
      <c r="W199" s="238"/>
      <c r="X199" s="238"/>
      <c r="Y199" s="238"/>
      <c r="Z199" s="238"/>
      <c r="AA199" s="238"/>
      <c r="AB199" s="238"/>
      <c r="AC199" s="238"/>
      <c r="AD199" s="238"/>
      <c r="AE199" s="238"/>
      <c r="AF199" s="238"/>
      <c r="AG199" s="239">
        <f t="shared" ref="AG199" si="181">G199/6</f>
        <v>0</v>
      </c>
      <c r="AH199" s="240"/>
      <c r="AI199" s="238"/>
      <c r="AJ199" s="238"/>
      <c r="AK199" s="238"/>
      <c r="AL199" s="238"/>
      <c r="AM199" s="238"/>
      <c r="AN199" s="238"/>
      <c r="AO199" s="238"/>
      <c r="AP199" s="238"/>
      <c r="AQ199" s="238"/>
      <c r="AR199" s="238"/>
      <c r="AS199" s="239">
        <f t="shared" ref="AS199" si="182">G199/6</f>
        <v>0</v>
      </c>
      <c r="AT199" s="240"/>
      <c r="AU199" s="238"/>
      <c r="AV199" s="238"/>
      <c r="AW199" s="238"/>
      <c r="AX199" s="238"/>
      <c r="AY199" s="238"/>
      <c r="AZ199" s="238"/>
      <c r="BA199" s="238"/>
      <c r="BB199" s="238"/>
      <c r="BC199" s="238"/>
      <c r="BD199" s="238"/>
      <c r="BE199" s="239">
        <f t="shared" ref="BE199" si="183">G199/6</f>
        <v>0</v>
      </c>
      <c r="BF199" s="240"/>
      <c r="BG199" s="238"/>
      <c r="BH199" s="238"/>
      <c r="BI199" s="238"/>
      <c r="BJ199" s="238"/>
      <c r="BK199" s="238"/>
      <c r="BL199" s="238"/>
      <c r="BM199" s="238"/>
      <c r="BN199" s="238"/>
      <c r="BO199" s="238"/>
      <c r="BP199" s="238"/>
      <c r="BQ199" s="239">
        <f t="shared" ref="BQ199" si="184">G199/6</f>
        <v>0</v>
      </c>
      <c r="BR199" s="240"/>
      <c r="BS199" s="238"/>
      <c r="BT199" s="238"/>
      <c r="BU199" s="238"/>
      <c r="BV199" s="238"/>
      <c r="BW199" s="238"/>
      <c r="BX199" s="238"/>
      <c r="BY199" s="238"/>
      <c r="BZ199" s="238"/>
      <c r="CA199" s="238"/>
      <c r="CB199" s="238"/>
      <c r="CC199" s="239">
        <f t="shared" ref="CC199" si="185">G199-SUM(H199:CB199)</f>
        <v>0</v>
      </c>
      <c r="CD199" s="41" t="s">
        <v>54</v>
      </c>
    </row>
    <row r="200" spans="1:82" ht="15">
      <c r="A200" s="41"/>
      <c r="B200" s="180" t="s">
        <v>379</v>
      </c>
      <c r="C200" s="181" t="str">
        <f>"Resolution of flooding  - Overhead charge and profit in respect to A-10013-a ("&amp; TEXT(F200,"###%") &amp; ")"</f>
        <v>Resolution of flooding  - Overhead charge and profit in respect to A-10013-a (%)</v>
      </c>
      <c r="D200" s="182" t="s">
        <v>353</v>
      </c>
      <c r="E200" s="334">
        <f t="shared" ref="E200" si="186">+G199</f>
        <v>0</v>
      </c>
      <c r="F200" s="357"/>
      <c r="G200" s="178">
        <f>+E200*F200</f>
        <v>0</v>
      </c>
      <c r="H200" s="241"/>
      <c r="I200" s="242"/>
      <c r="J200" s="237"/>
      <c r="K200" s="238"/>
      <c r="L200" s="238"/>
      <c r="M200" s="238"/>
      <c r="N200" s="238"/>
      <c r="O200" s="238"/>
      <c r="P200" s="238"/>
      <c r="Q200" s="238"/>
      <c r="R200" s="238"/>
      <c r="S200" s="238"/>
      <c r="T200" s="238"/>
      <c r="U200" s="239">
        <f>G200/6</f>
        <v>0</v>
      </c>
      <c r="V200" s="237"/>
      <c r="W200" s="238"/>
      <c r="X200" s="238"/>
      <c r="Y200" s="238"/>
      <c r="Z200" s="238"/>
      <c r="AA200" s="238"/>
      <c r="AB200" s="238"/>
      <c r="AC200" s="238"/>
      <c r="AD200" s="238"/>
      <c r="AE200" s="238"/>
      <c r="AF200" s="238"/>
      <c r="AG200" s="239">
        <f>G200/6</f>
        <v>0</v>
      </c>
      <c r="AH200" s="240"/>
      <c r="AI200" s="238"/>
      <c r="AJ200" s="238"/>
      <c r="AK200" s="238"/>
      <c r="AL200" s="238"/>
      <c r="AM200" s="238"/>
      <c r="AN200" s="238"/>
      <c r="AO200" s="238"/>
      <c r="AP200" s="238"/>
      <c r="AQ200" s="238"/>
      <c r="AR200" s="238"/>
      <c r="AS200" s="239">
        <f>G200/6</f>
        <v>0</v>
      </c>
      <c r="AT200" s="240"/>
      <c r="AU200" s="238"/>
      <c r="AV200" s="238"/>
      <c r="AW200" s="238"/>
      <c r="AX200" s="238"/>
      <c r="AY200" s="238"/>
      <c r="AZ200" s="238"/>
      <c r="BA200" s="238"/>
      <c r="BB200" s="238"/>
      <c r="BC200" s="238"/>
      <c r="BD200" s="238"/>
      <c r="BE200" s="239">
        <f>G200/6</f>
        <v>0</v>
      </c>
      <c r="BF200" s="240"/>
      <c r="BG200" s="238"/>
      <c r="BH200" s="238"/>
      <c r="BI200" s="238"/>
      <c r="BJ200" s="238"/>
      <c r="BK200" s="238"/>
      <c r="BL200" s="238"/>
      <c r="BM200" s="238"/>
      <c r="BN200" s="238"/>
      <c r="BO200" s="238"/>
      <c r="BP200" s="238"/>
      <c r="BQ200" s="239">
        <f>G200/6</f>
        <v>0</v>
      </c>
      <c r="BR200" s="240"/>
      <c r="BS200" s="238"/>
      <c r="BT200" s="238"/>
      <c r="BU200" s="238"/>
      <c r="BV200" s="238"/>
      <c r="BW200" s="238"/>
      <c r="BX200" s="238"/>
      <c r="BY200" s="238"/>
      <c r="BZ200" s="238"/>
      <c r="CA200" s="238"/>
      <c r="CB200" s="238"/>
      <c r="CC200" s="239">
        <f>G200-SUM(H200:CB200)</f>
        <v>0</v>
      </c>
      <c r="CD200" s="41" t="s">
        <v>54</v>
      </c>
    </row>
    <row r="201" spans="1:82" ht="16" customHeight="1">
      <c r="A201" s="179"/>
      <c r="B201" s="103" t="s">
        <v>380</v>
      </c>
      <c r="C201" s="304" t="s">
        <v>381</v>
      </c>
      <c r="D201" s="146"/>
      <c r="E201" s="336"/>
      <c r="F201" s="78"/>
      <c r="G201" s="76"/>
      <c r="H201" s="241"/>
      <c r="I201" s="242"/>
      <c r="J201" s="237"/>
      <c r="K201" s="238"/>
      <c r="L201" s="238"/>
      <c r="M201" s="238"/>
      <c r="N201" s="238"/>
      <c r="O201" s="238"/>
      <c r="P201" s="238"/>
      <c r="Q201" s="238"/>
      <c r="R201" s="238"/>
      <c r="S201" s="238"/>
      <c r="T201" s="238"/>
      <c r="U201" s="239"/>
      <c r="V201" s="237"/>
      <c r="W201" s="238"/>
      <c r="X201" s="238"/>
      <c r="Y201" s="238"/>
      <c r="Z201" s="238"/>
      <c r="AA201" s="238"/>
      <c r="AB201" s="238"/>
      <c r="AC201" s="238"/>
      <c r="AD201" s="238"/>
      <c r="AE201" s="238"/>
      <c r="AF201" s="238"/>
      <c r="AG201" s="239"/>
      <c r="AH201" s="240"/>
      <c r="AI201" s="238"/>
      <c r="AJ201" s="238"/>
      <c r="AK201" s="238"/>
      <c r="AL201" s="238"/>
      <c r="AM201" s="238"/>
      <c r="AN201" s="238"/>
      <c r="AO201" s="238"/>
      <c r="AP201" s="238"/>
      <c r="AQ201" s="238"/>
      <c r="AR201" s="238"/>
      <c r="AS201" s="239"/>
      <c r="AT201" s="240"/>
      <c r="AU201" s="238"/>
      <c r="AV201" s="238"/>
      <c r="AW201" s="238"/>
      <c r="AX201" s="238"/>
      <c r="AY201" s="238"/>
      <c r="AZ201" s="238"/>
      <c r="BA201" s="238"/>
      <c r="BB201" s="238"/>
      <c r="BC201" s="238"/>
      <c r="BD201" s="238"/>
      <c r="BE201" s="239"/>
      <c r="BF201" s="240"/>
      <c r="BG201" s="238"/>
      <c r="BH201" s="238"/>
      <c r="BI201" s="238"/>
      <c r="BJ201" s="238"/>
      <c r="BK201" s="238"/>
      <c r="BL201" s="238"/>
      <c r="BM201" s="238"/>
      <c r="BN201" s="238"/>
      <c r="BO201" s="238"/>
      <c r="BP201" s="238"/>
      <c r="BQ201" s="239"/>
      <c r="BR201" s="240"/>
      <c r="BS201" s="238"/>
      <c r="BT201" s="238"/>
      <c r="BU201" s="238"/>
      <c r="BV201" s="238"/>
      <c r="BW201" s="238"/>
      <c r="BX201" s="238"/>
      <c r="BY201" s="238"/>
      <c r="BZ201" s="238"/>
      <c r="CA201" s="238"/>
      <c r="CB201" s="238"/>
      <c r="CC201" s="239"/>
      <c r="CD201" s="41"/>
    </row>
    <row r="202" spans="1:82" ht="30">
      <c r="A202" s="41"/>
      <c r="B202" s="147" t="s">
        <v>382</v>
      </c>
      <c r="C202" s="303" t="str">
        <f>"Appointment of Water Proofing Experts to perform a detailed inspection of the water proofing issues at the Eastern Plazas (" &amp; TEXT(G202,"##### ####") &amp;")"</f>
        <v>Appointment of Water Proofing Experts to perform a detailed inspection of the water proofing issues at the Eastern Plazas (90 000)</v>
      </c>
      <c r="D202" s="146" t="s">
        <v>351</v>
      </c>
      <c r="E202" s="336">
        <v>1</v>
      </c>
      <c r="F202" s="78">
        <v>90000</v>
      </c>
      <c r="G202" s="76">
        <f t="shared" ref="G202" si="187">+E202*F202</f>
        <v>90000</v>
      </c>
      <c r="H202" s="241"/>
      <c r="I202" s="242"/>
      <c r="J202" s="237"/>
      <c r="K202" s="238"/>
      <c r="L202" s="238"/>
      <c r="M202" s="238"/>
      <c r="N202" s="238"/>
      <c r="O202" s="238"/>
      <c r="P202" s="238"/>
      <c r="Q202" s="238"/>
      <c r="R202" s="238"/>
      <c r="S202" s="238"/>
      <c r="T202" s="238"/>
      <c r="U202" s="239">
        <f t="shared" ref="U202" si="188">G202/6</f>
        <v>15000</v>
      </c>
      <c r="V202" s="237"/>
      <c r="W202" s="238"/>
      <c r="X202" s="238"/>
      <c r="Y202" s="238"/>
      <c r="Z202" s="238"/>
      <c r="AA202" s="238"/>
      <c r="AB202" s="238"/>
      <c r="AC202" s="238"/>
      <c r="AD202" s="238"/>
      <c r="AE202" s="238"/>
      <c r="AF202" s="238"/>
      <c r="AG202" s="239">
        <f t="shared" ref="AG202" si="189">G202/6</f>
        <v>15000</v>
      </c>
      <c r="AH202" s="240"/>
      <c r="AI202" s="238"/>
      <c r="AJ202" s="238"/>
      <c r="AK202" s="238"/>
      <c r="AL202" s="238"/>
      <c r="AM202" s="238"/>
      <c r="AN202" s="238"/>
      <c r="AO202" s="238"/>
      <c r="AP202" s="238"/>
      <c r="AQ202" s="238"/>
      <c r="AR202" s="238"/>
      <c r="AS202" s="239">
        <f t="shared" ref="AS202" si="190">G202/6</f>
        <v>15000</v>
      </c>
      <c r="AT202" s="240"/>
      <c r="AU202" s="238"/>
      <c r="AV202" s="238"/>
      <c r="AW202" s="238"/>
      <c r="AX202" s="238"/>
      <c r="AY202" s="238"/>
      <c r="AZ202" s="238"/>
      <c r="BA202" s="238"/>
      <c r="BB202" s="238"/>
      <c r="BC202" s="238"/>
      <c r="BD202" s="238"/>
      <c r="BE202" s="239">
        <f t="shared" ref="BE202" si="191">G202/6</f>
        <v>15000</v>
      </c>
      <c r="BF202" s="240"/>
      <c r="BG202" s="238"/>
      <c r="BH202" s="238"/>
      <c r="BI202" s="238"/>
      <c r="BJ202" s="238"/>
      <c r="BK202" s="238"/>
      <c r="BL202" s="238"/>
      <c r="BM202" s="238"/>
      <c r="BN202" s="238"/>
      <c r="BO202" s="238"/>
      <c r="BP202" s="238"/>
      <c r="BQ202" s="239">
        <f t="shared" ref="BQ202" si="192">G202/6</f>
        <v>15000</v>
      </c>
      <c r="BR202" s="240"/>
      <c r="BS202" s="238"/>
      <c r="BT202" s="238"/>
      <c r="BU202" s="238"/>
      <c r="BV202" s="238"/>
      <c r="BW202" s="238"/>
      <c r="BX202" s="238"/>
      <c r="BY202" s="238"/>
      <c r="BZ202" s="238"/>
      <c r="CA202" s="238"/>
      <c r="CB202" s="238"/>
      <c r="CC202" s="239">
        <f t="shared" ref="CC202" si="193">G202-SUM(H202:CB202)</f>
        <v>15000</v>
      </c>
      <c r="CD202" s="41" t="s">
        <v>54</v>
      </c>
    </row>
    <row r="203" spans="1:82" ht="15">
      <c r="A203" s="41"/>
      <c r="B203" s="147" t="s">
        <v>383</v>
      </c>
      <c r="C203" s="148" t="str">
        <f>"Waterproofing at Eastern Plazas  - Overhead charge and profit in respect to A-10014-a ("&amp; TEXT(F203,"###%") &amp; ")"</f>
        <v>Waterproofing at Eastern Plazas  - Overhead charge and profit in respect to A-10014-a (%)</v>
      </c>
      <c r="D203" s="149" t="s">
        <v>353</v>
      </c>
      <c r="E203" s="337">
        <f t="shared" ref="E203" si="194">+G202</f>
        <v>90000</v>
      </c>
      <c r="F203" s="356"/>
      <c r="G203" s="76">
        <f>+E203*F203</f>
        <v>0</v>
      </c>
      <c r="H203" s="241"/>
      <c r="I203" s="242"/>
      <c r="J203" s="237"/>
      <c r="K203" s="238"/>
      <c r="L203" s="238"/>
      <c r="M203" s="238"/>
      <c r="N203" s="238"/>
      <c r="O203" s="238"/>
      <c r="P203" s="238"/>
      <c r="Q203" s="238"/>
      <c r="R203" s="238"/>
      <c r="S203" s="238"/>
      <c r="T203" s="238"/>
      <c r="U203" s="239">
        <f>G203/6</f>
        <v>0</v>
      </c>
      <c r="V203" s="237"/>
      <c r="W203" s="238"/>
      <c r="X203" s="238"/>
      <c r="Y203" s="238"/>
      <c r="Z203" s="238"/>
      <c r="AA203" s="238"/>
      <c r="AB203" s="238"/>
      <c r="AC203" s="238"/>
      <c r="AD203" s="238"/>
      <c r="AE203" s="238"/>
      <c r="AF203" s="238"/>
      <c r="AG203" s="239">
        <f>G203/6</f>
        <v>0</v>
      </c>
      <c r="AH203" s="240"/>
      <c r="AI203" s="238"/>
      <c r="AJ203" s="238"/>
      <c r="AK203" s="238"/>
      <c r="AL203" s="238"/>
      <c r="AM203" s="238"/>
      <c r="AN203" s="238"/>
      <c r="AO203" s="238"/>
      <c r="AP203" s="238"/>
      <c r="AQ203" s="238"/>
      <c r="AR203" s="238"/>
      <c r="AS203" s="239">
        <f>G203/6</f>
        <v>0</v>
      </c>
      <c r="AT203" s="240"/>
      <c r="AU203" s="238"/>
      <c r="AV203" s="238"/>
      <c r="AW203" s="238"/>
      <c r="AX203" s="238"/>
      <c r="AY203" s="238"/>
      <c r="AZ203" s="238"/>
      <c r="BA203" s="238"/>
      <c r="BB203" s="238"/>
      <c r="BC203" s="238"/>
      <c r="BD203" s="238"/>
      <c r="BE203" s="239">
        <f>G203/6</f>
        <v>0</v>
      </c>
      <c r="BF203" s="240"/>
      <c r="BG203" s="238"/>
      <c r="BH203" s="238"/>
      <c r="BI203" s="238"/>
      <c r="BJ203" s="238"/>
      <c r="BK203" s="238"/>
      <c r="BL203" s="238"/>
      <c r="BM203" s="238"/>
      <c r="BN203" s="238"/>
      <c r="BO203" s="238"/>
      <c r="BP203" s="238"/>
      <c r="BQ203" s="239">
        <f>G203/6</f>
        <v>0</v>
      </c>
      <c r="BR203" s="240"/>
      <c r="BS203" s="238"/>
      <c r="BT203" s="238"/>
      <c r="BU203" s="238"/>
      <c r="BV203" s="238"/>
      <c r="BW203" s="238"/>
      <c r="BX203" s="238"/>
      <c r="BY203" s="238"/>
      <c r="BZ203" s="238"/>
      <c r="CA203" s="238"/>
      <c r="CB203" s="238"/>
      <c r="CC203" s="239">
        <f>G203-SUM(H203:CB203)</f>
        <v>0</v>
      </c>
      <c r="CD203" s="41" t="s">
        <v>54</v>
      </c>
    </row>
    <row r="204" spans="1:82" ht="15">
      <c r="A204" s="41"/>
      <c r="B204" s="147" t="s">
        <v>384</v>
      </c>
      <c r="C204" s="145" t="str">
        <f>"Solving the water proofing issues at the Eastern Plazas and repainting of the walls and fixing of the tiles (" &amp; TEXT(G204,"##### ####") &amp;")"</f>
        <v>Solving the water proofing issues at the Eastern Plazas and repainting of the walls and fixing of the tiles (2 000 000)</v>
      </c>
      <c r="D204" s="146" t="s">
        <v>351</v>
      </c>
      <c r="E204" s="336">
        <v>1</v>
      </c>
      <c r="F204" s="78">
        <v>2000000</v>
      </c>
      <c r="G204" s="76">
        <f t="shared" ref="G204" si="195">+E204*F204</f>
        <v>2000000</v>
      </c>
      <c r="H204" s="241"/>
      <c r="I204" s="242"/>
      <c r="J204" s="237"/>
      <c r="K204" s="238"/>
      <c r="L204" s="238"/>
      <c r="M204" s="238"/>
      <c r="N204" s="238"/>
      <c r="O204" s="238"/>
      <c r="P204" s="238"/>
      <c r="Q204" s="238"/>
      <c r="R204" s="238"/>
      <c r="S204" s="238"/>
      <c r="T204" s="238"/>
      <c r="U204" s="239">
        <f t="shared" ref="U204" si="196">G204/6</f>
        <v>333333.33</v>
      </c>
      <c r="V204" s="237"/>
      <c r="W204" s="238"/>
      <c r="X204" s="238"/>
      <c r="Y204" s="238"/>
      <c r="Z204" s="238"/>
      <c r="AA204" s="238"/>
      <c r="AB204" s="238"/>
      <c r="AC204" s="238"/>
      <c r="AD204" s="238"/>
      <c r="AE204" s="238"/>
      <c r="AF204" s="238"/>
      <c r="AG204" s="239">
        <f t="shared" ref="AG204" si="197">G204/6</f>
        <v>333333.33</v>
      </c>
      <c r="AH204" s="240"/>
      <c r="AI204" s="238"/>
      <c r="AJ204" s="238"/>
      <c r="AK204" s="238"/>
      <c r="AL204" s="238"/>
      <c r="AM204" s="238"/>
      <c r="AN204" s="238"/>
      <c r="AO204" s="238"/>
      <c r="AP204" s="238"/>
      <c r="AQ204" s="238"/>
      <c r="AR204" s="238"/>
      <c r="AS204" s="239">
        <f t="shared" ref="AS204" si="198">G204/6</f>
        <v>333333.33</v>
      </c>
      <c r="AT204" s="240"/>
      <c r="AU204" s="238"/>
      <c r="AV204" s="238"/>
      <c r="AW204" s="238"/>
      <c r="AX204" s="238"/>
      <c r="AY204" s="238"/>
      <c r="AZ204" s="238"/>
      <c r="BA204" s="238"/>
      <c r="BB204" s="238"/>
      <c r="BC204" s="238"/>
      <c r="BD204" s="238"/>
      <c r="BE204" s="239">
        <f t="shared" ref="BE204" si="199">G204/6</f>
        <v>333333.33</v>
      </c>
      <c r="BF204" s="240"/>
      <c r="BG204" s="238"/>
      <c r="BH204" s="238"/>
      <c r="BI204" s="238"/>
      <c r="BJ204" s="238"/>
      <c r="BK204" s="238"/>
      <c r="BL204" s="238"/>
      <c r="BM204" s="238"/>
      <c r="BN204" s="238"/>
      <c r="BO204" s="238"/>
      <c r="BP204" s="238"/>
      <c r="BQ204" s="239">
        <f t="shared" ref="BQ204" si="200">G204/6</f>
        <v>333333.33</v>
      </c>
      <c r="BR204" s="240"/>
      <c r="BS204" s="238"/>
      <c r="BT204" s="238"/>
      <c r="BU204" s="238"/>
      <c r="BV204" s="238"/>
      <c r="BW204" s="238"/>
      <c r="BX204" s="238"/>
      <c r="BY204" s="238"/>
      <c r="BZ204" s="238"/>
      <c r="CA204" s="238"/>
      <c r="CB204" s="238"/>
      <c r="CC204" s="239">
        <f t="shared" ref="CC204" si="201">G204-SUM(H204:CB204)</f>
        <v>333333.34999999998</v>
      </c>
      <c r="CD204" s="41" t="s">
        <v>54</v>
      </c>
    </row>
    <row r="205" spans="1:82" ht="15">
      <c r="A205" s="41"/>
      <c r="B205" s="147" t="s">
        <v>385</v>
      </c>
      <c r="C205" s="148" t="str">
        <f>"Waterproofing at Eastern Plazas  - Overhead charge and profit in respect to A-10014-c ("&amp; TEXT(F205,"###%") &amp; ")"</f>
        <v>Waterproofing at Eastern Plazas  - Overhead charge and profit in respect to A-10014-c (%)</v>
      </c>
      <c r="D205" s="149" t="s">
        <v>353</v>
      </c>
      <c r="E205" s="337">
        <f t="shared" ref="E205" si="202">+G204</f>
        <v>2000000</v>
      </c>
      <c r="F205" s="356"/>
      <c r="G205" s="76">
        <f>+E205*F205</f>
        <v>0</v>
      </c>
      <c r="H205" s="241"/>
      <c r="I205" s="242"/>
      <c r="J205" s="237"/>
      <c r="K205" s="238"/>
      <c r="L205" s="238"/>
      <c r="M205" s="238"/>
      <c r="N205" s="238"/>
      <c r="O205" s="238"/>
      <c r="P205" s="238"/>
      <c r="Q205" s="238"/>
      <c r="R205" s="238"/>
      <c r="S205" s="238"/>
      <c r="T205" s="238"/>
      <c r="U205" s="239">
        <f>G205/6</f>
        <v>0</v>
      </c>
      <c r="V205" s="237"/>
      <c r="W205" s="238"/>
      <c r="X205" s="238"/>
      <c r="Y205" s="238"/>
      <c r="Z205" s="238"/>
      <c r="AA205" s="238"/>
      <c r="AB205" s="238"/>
      <c r="AC205" s="238"/>
      <c r="AD205" s="238"/>
      <c r="AE205" s="238"/>
      <c r="AF205" s="238"/>
      <c r="AG205" s="239">
        <f>G205/6</f>
        <v>0</v>
      </c>
      <c r="AH205" s="240"/>
      <c r="AI205" s="238"/>
      <c r="AJ205" s="238"/>
      <c r="AK205" s="238"/>
      <c r="AL205" s="238"/>
      <c r="AM205" s="238"/>
      <c r="AN205" s="238"/>
      <c r="AO205" s="238"/>
      <c r="AP205" s="238"/>
      <c r="AQ205" s="238"/>
      <c r="AR205" s="238"/>
      <c r="AS205" s="239">
        <f>G205/6</f>
        <v>0</v>
      </c>
      <c r="AT205" s="240"/>
      <c r="AU205" s="238"/>
      <c r="AV205" s="238"/>
      <c r="AW205" s="238"/>
      <c r="AX205" s="238"/>
      <c r="AY205" s="238"/>
      <c r="AZ205" s="238"/>
      <c r="BA205" s="238"/>
      <c r="BB205" s="238"/>
      <c r="BC205" s="238"/>
      <c r="BD205" s="238"/>
      <c r="BE205" s="239">
        <f>G205/6</f>
        <v>0</v>
      </c>
      <c r="BF205" s="240"/>
      <c r="BG205" s="238"/>
      <c r="BH205" s="238"/>
      <c r="BI205" s="238"/>
      <c r="BJ205" s="238"/>
      <c r="BK205" s="238"/>
      <c r="BL205" s="238"/>
      <c r="BM205" s="238"/>
      <c r="BN205" s="238"/>
      <c r="BO205" s="238"/>
      <c r="BP205" s="238"/>
      <c r="BQ205" s="239">
        <f>G205/6</f>
        <v>0</v>
      </c>
      <c r="BR205" s="240"/>
      <c r="BS205" s="238"/>
      <c r="BT205" s="238"/>
      <c r="BU205" s="238"/>
      <c r="BV205" s="238"/>
      <c r="BW205" s="238"/>
      <c r="BX205" s="238"/>
      <c r="BY205" s="238"/>
      <c r="BZ205" s="238"/>
      <c r="CA205" s="238"/>
      <c r="CB205" s="238"/>
      <c r="CC205" s="239">
        <f>G205-SUM(H205:CB205)</f>
        <v>0</v>
      </c>
      <c r="CD205" s="41" t="s">
        <v>54</v>
      </c>
    </row>
    <row r="206" spans="1:82" ht="16" customHeight="1">
      <c r="A206" s="179"/>
      <c r="B206" s="103" t="s">
        <v>386</v>
      </c>
      <c r="C206" s="304" t="s">
        <v>387</v>
      </c>
      <c r="D206" s="146"/>
      <c r="E206" s="336"/>
      <c r="F206" s="78"/>
      <c r="G206" s="76"/>
      <c r="H206" s="241"/>
      <c r="I206" s="242"/>
      <c r="J206" s="237"/>
      <c r="K206" s="238"/>
      <c r="L206" s="238"/>
      <c r="M206" s="238"/>
      <c r="N206" s="238"/>
      <c r="O206" s="238"/>
      <c r="P206" s="238"/>
      <c r="Q206" s="238"/>
      <c r="R206" s="238"/>
      <c r="S206" s="238"/>
      <c r="T206" s="238"/>
      <c r="U206" s="239"/>
      <c r="V206" s="237"/>
      <c r="W206" s="238"/>
      <c r="X206" s="238"/>
      <c r="Y206" s="238"/>
      <c r="Z206" s="238"/>
      <c r="AA206" s="238"/>
      <c r="AB206" s="238"/>
      <c r="AC206" s="238"/>
      <c r="AD206" s="238"/>
      <c r="AE206" s="238"/>
      <c r="AF206" s="238"/>
      <c r="AG206" s="239"/>
      <c r="AH206" s="240"/>
      <c r="AI206" s="238"/>
      <c r="AJ206" s="238"/>
      <c r="AK206" s="238"/>
      <c r="AL206" s="238"/>
      <c r="AM206" s="238"/>
      <c r="AN206" s="238"/>
      <c r="AO206" s="238"/>
      <c r="AP206" s="238"/>
      <c r="AQ206" s="238"/>
      <c r="AR206" s="238"/>
      <c r="AS206" s="239"/>
      <c r="AT206" s="240"/>
      <c r="AU206" s="238"/>
      <c r="AV206" s="238"/>
      <c r="AW206" s="238"/>
      <c r="AX206" s="238"/>
      <c r="AY206" s="238"/>
      <c r="AZ206" s="238"/>
      <c r="BA206" s="238"/>
      <c r="BB206" s="238"/>
      <c r="BC206" s="238"/>
      <c r="BD206" s="238"/>
      <c r="BE206" s="239"/>
      <c r="BF206" s="240"/>
      <c r="BG206" s="238"/>
      <c r="BH206" s="238"/>
      <c r="BI206" s="238"/>
      <c r="BJ206" s="238"/>
      <c r="BK206" s="238"/>
      <c r="BL206" s="238"/>
      <c r="BM206" s="238"/>
      <c r="BN206" s="238"/>
      <c r="BO206" s="238"/>
      <c r="BP206" s="238"/>
      <c r="BQ206" s="239"/>
      <c r="BR206" s="240"/>
      <c r="BS206" s="238"/>
      <c r="BT206" s="238"/>
      <c r="BU206" s="238"/>
      <c r="BV206" s="238"/>
      <c r="BW206" s="238"/>
      <c r="BX206" s="238"/>
      <c r="BY206" s="238"/>
      <c r="BZ206" s="238"/>
      <c r="CA206" s="238"/>
      <c r="CB206" s="238"/>
      <c r="CC206" s="239"/>
      <c r="CD206" s="41"/>
    </row>
    <row r="207" spans="1:82" ht="15">
      <c r="A207" s="41"/>
      <c r="B207" s="180" t="s">
        <v>388</v>
      </c>
      <c r="C207" s="181" t="str">
        <f>"Major and general refurbishment of the Gosforth, Dalpark and Denne Road Plaza Buildings (" &amp; TEXT(G207,"##### ####") &amp;")"</f>
        <v>Major and general refurbishment of the Gosforth, Dalpark and Denne Road Plaza Buildings ()</v>
      </c>
      <c r="D207" s="182" t="s">
        <v>351</v>
      </c>
      <c r="E207" s="334">
        <v>0</v>
      </c>
      <c r="F207" s="236"/>
      <c r="G207" s="178">
        <f t="shared" ref="G207" si="203">+E207*F207</f>
        <v>0</v>
      </c>
      <c r="H207" s="241"/>
      <c r="I207" s="242"/>
      <c r="J207" s="237"/>
      <c r="K207" s="238"/>
      <c r="L207" s="238"/>
      <c r="M207" s="238"/>
      <c r="N207" s="238"/>
      <c r="O207" s="238"/>
      <c r="P207" s="238"/>
      <c r="Q207" s="238"/>
      <c r="R207" s="238"/>
      <c r="S207" s="238"/>
      <c r="T207" s="238"/>
      <c r="U207" s="239">
        <f t="shared" ref="U207" si="204">G207/6</f>
        <v>0</v>
      </c>
      <c r="V207" s="237"/>
      <c r="W207" s="238"/>
      <c r="X207" s="238"/>
      <c r="Y207" s="238"/>
      <c r="Z207" s="238"/>
      <c r="AA207" s="238"/>
      <c r="AB207" s="238"/>
      <c r="AC207" s="238"/>
      <c r="AD207" s="238"/>
      <c r="AE207" s="238"/>
      <c r="AF207" s="238"/>
      <c r="AG207" s="239">
        <f t="shared" ref="AG207" si="205">G207/6</f>
        <v>0</v>
      </c>
      <c r="AH207" s="240"/>
      <c r="AI207" s="238"/>
      <c r="AJ207" s="238"/>
      <c r="AK207" s="238"/>
      <c r="AL207" s="238"/>
      <c r="AM207" s="238"/>
      <c r="AN207" s="238"/>
      <c r="AO207" s="238"/>
      <c r="AP207" s="238"/>
      <c r="AQ207" s="238"/>
      <c r="AR207" s="238"/>
      <c r="AS207" s="239">
        <f t="shared" ref="AS207" si="206">G207/6</f>
        <v>0</v>
      </c>
      <c r="AT207" s="240"/>
      <c r="AU207" s="238"/>
      <c r="AV207" s="238"/>
      <c r="AW207" s="238"/>
      <c r="AX207" s="238"/>
      <c r="AY207" s="238"/>
      <c r="AZ207" s="238"/>
      <c r="BA207" s="238"/>
      <c r="BB207" s="238"/>
      <c r="BC207" s="238"/>
      <c r="BD207" s="238"/>
      <c r="BE207" s="239">
        <f t="shared" ref="BE207" si="207">G207/6</f>
        <v>0</v>
      </c>
      <c r="BF207" s="240"/>
      <c r="BG207" s="238"/>
      <c r="BH207" s="238"/>
      <c r="BI207" s="238"/>
      <c r="BJ207" s="238"/>
      <c r="BK207" s="238"/>
      <c r="BL207" s="238"/>
      <c r="BM207" s="238"/>
      <c r="BN207" s="238"/>
      <c r="BO207" s="238"/>
      <c r="BP207" s="238"/>
      <c r="BQ207" s="239">
        <f t="shared" ref="BQ207" si="208">G207/6</f>
        <v>0</v>
      </c>
      <c r="BR207" s="240"/>
      <c r="BS207" s="238"/>
      <c r="BT207" s="238"/>
      <c r="BU207" s="238"/>
      <c r="BV207" s="238"/>
      <c r="BW207" s="238"/>
      <c r="BX207" s="238"/>
      <c r="BY207" s="238"/>
      <c r="BZ207" s="238"/>
      <c r="CA207" s="238"/>
      <c r="CB207" s="238"/>
      <c r="CC207" s="239">
        <f t="shared" ref="CC207" si="209">G207-SUM(H207:CB207)</f>
        <v>0</v>
      </c>
      <c r="CD207" s="41" t="s">
        <v>54</v>
      </c>
    </row>
    <row r="208" spans="1:82" ht="15">
      <c r="A208" s="41"/>
      <c r="B208" s="180" t="s">
        <v>389</v>
      </c>
      <c r="C208" s="181" t="str">
        <f>"Refurbishment of Western Plaza buildings  - Overhead charge and profit in respect to A-10015-a ("&amp; TEXT(F208,"###%") &amp; ")"</f>
        <v>Refurbishment of Western Plaza buildings  - Overhead charge and profit in respect to A-10015-a (%)</v>
      </c>
      <c r="D208" s="182" t="s">
        <v>353</v>
      </c>
      <c r="E208" s="334">
        <f t="shared" ref="E208" si="210">+G207</f>
        <v>0</v>
      </c>
      <c r="F208" s="357"/>
      <c r="G208" s="178">
        <f>+E208*F208</f>
        <v>0</v>
      </c>
      <c r="H208" s="241"/>
      <c r="I208" s="242"/>
      <c r="J208" s="237"/>
      <c r="K208" s="238"/>
      <c r="L208" s="238"/>
      <c r="M208" s="238"/>
      <c r="N208" s="238"/>
      <c r="O208" s="238"/>
      <c r="P208" s="238"/>
      <c r="Q208" s="238"/>
      <c r="R208" s="238"/>
      <c r="S208" s="238"/>
      <c r="T208" s="238"/>
      <c r="U208" s="239">
        <f>G208/6</f>
        <v>0</v>
      </c>
      <c r="V208" s="237"/>
      <c r="W208" s="238"/>
      <c r="X208" s="238"/>
      <c r="Y208" s="238"/>
      <c r="Z208" s="238"/>
      <c r="AA208" s="238"/>
      <c r="AB208" s="238"/>
      <c r="AC208" s="238"/>
      <c r="AD208" s="238"/>
      <c r="AE208" s="238"/>
      <c r="AF208" s="238"/>
      <c r="AG208" s="239">
        <f>G208/6</f>
        <v>0</v>
      </c>
      <c r="AH208" s="240"/>
      <c r="AI208" s="238"/>
      <c r="AJ208" s="238"/>
      <c r="AK208" s="238"/>
      <c r="AL208" s="238"/>
      <c r="AM208" s="238"/>
      <c r="AN208" s="238"/>
      <c r="AO208" s="238"/>
      <c r="AP208" s="238"/>
      <c r="AQ208" s="238"/>
      <c r="AR208" s="238"/>
      <c r="AS208" s="239">
        <f>G208/6</f>
        <v>0</v>
      </c>
      <c r="AT208" s="240"/>
      <c r="AU208" s="238"/>
      <c r="AV208" s="238"/>
      <c r="AW208" s="238"/>
      <c r="AX208" s="238"/>
      <c r="AY208" s="238"/>
      <c r="AZ208" s="238"/>
      <c r="BA208" s="238"/>
      <c r="BB208" s="238"/>
      <c r="BC208" s="238"/>
      <c r="BD208" s="238"/>
      <c r="BE208" s="239">
        <f>G208/6</f>
        <v>0</v>
      </c>
      <c r="BF208" s="240"/>
      <c r="BG208" s="238"/>
      <c r="BH208" s="238"/>
      <c r="BI208" s="238"/>
      <c r="BJ208" s="238"/>
      <c r="BK208" s="238"/>
      <c r="BL208" s="238"/>
      <c r="BM208" s="238"/>
      <c r="BN208" s="238"/>
      <c r="BO208" s="238"/>
      <c r="BP208" s="238"/>
      <c r="BQ208" s="239">
        <f>G208/6</f>
        <v>0</v>
      </c>
      <c r="BR208" s="240"/>
      <c r="BS208" s="238"/>
      <c r="BT208" s="238"/>
      <c r="BU208" s="238"/>
      <c r="BV208" s="238"/>
      <c r="BW208" s="238"/>
      <c r="BX208" s="238"/>
      <c r="BY208" s="238"/>
      <c r="BZ208" s="238"/>
      <c r="CA208" s="238"/>
      <c r="CB208" s="238"/>
      <c r="CC208" s="239">
        <f>G208-SUM(H208:CB208)</f>
        <v>0</v>
      </c>
      <c r="CD208" s="41" t="s">
        <v>54</v>
      </c>
    </row>
    <row r="209" spans="1:82" ht="27" customHeight="1">
      <c r="A209" s="179"/>
      <c r="B209" s="103" t="s">
        <v>390</v>
      </c>
      <c r="C209" s="304" t="s">
        <v>391</v>
      </c>
      <c r="D209" s="146"/>
      <c r="E209" s="336"/>
      <c r="F209" s="78"/>
      <c r="G209" s="76"/>
      <c r="H209" s="241"/>
      <c r="I209" s="242"/>
      <c r="J209" s="237"/>
      <c r="K209" s="238"/>
      <c r="L209" s="238"/>
      <c r="M209" s="238"/>
      <c r="N209" s="238"/>
      <c r="O209" s="238"/>
      <c r="P209" s="238"/>
      <c r="Q209" s="238"/>
      <c r="R209" s="238"/>
      <c r="S209" s="238"/>
      <c r="T209" s="238"/>
      <c r="U209" s="239"/>
      <c r="V209" s="237"/>
      <c r="W209" s="238"/>
      <c r="X209" s="238"/>
      <c r="Y209" s="238"/>
      <c r="Z209" s="238"/>
      <c r="AA209" s="238"/>
      <c r="AB209" s="238"/>
      <c r="AC209" s="238"/>
      <c r="AD209" s="238"/>
      <c r="AE209" s="238"/>
      <c r="AF209" s="238"/>
      <c r="AG209" s="239"/>
      <c r="AH209" s="240"/>
      <c r="AI209" s="238"/>
      <c r="AJ209" s="238"/>
      <c r="AK209" s="238"/>
      <c r="AL209" s="238"/>
      <c r="AM209" s="238"/>
      <c r="AN209" s="238"/>
      <c r="AO209" s="238"/>
      <c r="AP209" s="238"/>
      <c r="AQ209" s="238"/>
      <c r="AR209" s="238"/>
      <c r="AS209" s="239"/>
      <c r="AT209" s="240"/>
      <c r="AU209" s="238"/>
      <c r="AV209" s="238"/>
      <c r="AW209" s="238"/>
      <c r="AX209" s="238"/>
      <c r="AY209" s="238"/>
      <c r="AZ209" s="238"/>
      <c r="BA209" s="238"/>
      <c r="BB209" s="238"/>
      <c r="BC209" s="238"/>
      <c r="BD209" s="238"/>
      <c r="BE209" s="239"/>
      <c r="BF209" s="240"/>
      <c r="BG209" s="238"/>
      <c r="BH209" s="238"/>
      <c r="BI209" s="238"/>
      <c r="BJ209" s="238"/>
      <c r="BK209" s="238"/>
      <c r="BL209" s="238"/>
      <c r="BM209" s="238"/>
      <c r="BN209" s="238"/>
      <c r="BO209" s="238"/>
      <c r="BP209" s="238"/>
      <c r="BQ209" s="239"/>
      <c r="BR209" s="240"/>
      <c r="BS209" s="238"/>
      <c r="BT209" s="238"/>
      <c r="BU209" s="238"/>
      <c r="BV209" s="238"/>
      <c r="BW209" s="238"/>
      <c r="BX209" s="238"/>
      <c r="BY209" s="238"/>
      <c r="BZ209" s="238"/>
      <c r="CA209" s="238"/>
      <c r="CB209" s="238"/>
      <c r="CC209" s="239"/>
      <c r="CD209" s="41"/>
    </row>
    <row r="210" spans="1:82" ht="41" customHeight="1">
      <c r="A210" s="41"/>
      <c r="B210" s="147" t="s">
        <v>392</v>
      </c>
      <c r="C210" s="303" t="s">
        <v>393</v>
      </c>
      <c r="D210" s="146" t="s">
        <v>351</v>
      </c>
      <c r="E210" s="336">
        <v>1</v>
      </c>
      <c r="F210" s="78">
        <v>154000</v>
      </c>
      <c r="G210" s="76">
        <f t="shared" ref="G210" si="211">+E210*F210</f>
        <v>154000</v>
      </c>
      <c r="H210" s="241"/>
      <c r="I210" s="242"/>
      <c r="J210" s="237"/>
      <c r="K210" s="238"/>
      <c r="L210" s="238"/>
      <c r="M210" s="238"/>
      <c r="N210" s="238"/>
      <c r="O210" s="238"/>
      <c r="P210" s="238"/>
      <c r="Q210" s="238"/>
      <c r="R210" s="238"/>
      <c r="S210" s="238"/>
      <c r="T210" s="238"/>
      <c r="U210" s="239">
        <f t="shared" ref="U210" si="212">G210/6</f>
        <v>25666.67</v>
      </c>
      <c r="V210" s="237"/>
      <c r="W210" s="238"/>
      <c r="X210" s="238"/>
      <c r="Y210" s="238"/>
      <c r="Z210" s="238"/>
      <c r="AA210" s="238"/>
      <c r="AB210" s="238"/>
      <c r="AC210" s="238"/>
      <c r="AD210" s="238"/>
      <c r="AE210" s="238"/>
      <c r="AF210" s="238"/>
      <c r="AG210" s="239">
        <f t="shared" ref="AG210" si="213">G210/6</f>
        <v>25666.67</v>
      </c>
      <c r="AH210" s="240"/>
      <c r="AI210" s="238"/>
      <c r="AJ210" s="238"/>
      <c r="AK210" s="238"/>
      <c r="AL210" s="238"/>
      <c r="AM210" s="238"/>
      <c r="AN210" s="238"/>
      <c r="AO210" s="238"/>
      <c r="AP210" s="238"/>
      <c r="AQ210" s="238"/>
      <c r="AR210" s="238"/>
      <c r="AS210" s="239">
        <f t="shared" ref="AS210" si="214">G210/6</f>
        <v>25666.67</v>
      </c>
      <c r="AT210" s="240"/>
      <c r="AU210" s="238"/>
      <c r="AV210" s="238"/>
      <c r="AW210" s="238"/>
      <c r="AX210" s="238"/>
      <c r="AY210" s="238"/>
      <c r="AZ210" s="238"/>
      <c r="BA210" s="238"/>
      <c r="BB210" s="238"/>
      <c r="BC210" s="238"/>
      <c r="BD210" s="238"/>
      <c r="BE210" s="239">
        <f t="shared" ref="BE210" si="215">G210/6</f>
        <v>25666.67</v>
      </c>
      <c r="BF210" s="240"/>
      <c r="BG210" s="238"/>
      <c r="BH210" s="238"/>
      <c r="BI210" s="238"/>
      <c r="BJ210" s="238"/>
      <c r="BK210" s="238"/>
      <c r="BL210" s="238"/>
      <c r="BM210" s="238"/>
      <c r="BN210" s="238"/>
      <c r="BO210" s="238"/>
      <c r="BP210" s="238"/>
      <c r="BQ210" s="239">
        <f t="shared" ref="BQ210" si="216">G210/6</f>
        <v>25666.67</v>
      </c>
      <c r="BR210" s="240"/>
      <c r="BS210" s="238"/>
      <c r="BT210" s="238"/>
      <c r="BU210" s="238"/>
      <c r="BV210" s="238"/>
      <c r="BW210" s="238"/>
      <c r="BX210" s="238"/>
      <c r="BY210" s="238"/>
      <c r="BZ210" s="238"/>
      <c r="CA210" s="238"/>
      <c r="CB210" s="238"/>
      <c r="CC210" s="239">
        <f t="shared" ref="CC210" si="217">G210-SUM(H210:CB210)</f>
        <v>25666.65</v>
      </c>
      <c r="CD210" s="41" t="s">
        <v>54</v>
      </c>
    </row>
    <row r="211" spans="1:82" ht="29" customHeight="1">
      <c r="A211" s="41"/>
      <c r="B211" s="306" t="s">
        <v>394</v>
      </c>
      <c r="C211" s="307" t="str">
        <f>"Replacement of aluminium toll booths and concrete slab replacement  - Overhead charge and profit in respect to A-10016-a ("&amp; TEXT(F211,"###%") &amp; ")"</f>
        <v>Replacement of aluminium toll booths and concrete slab replacement  - Overhead charge and profit in respect to A-10016-a (%)</v>
      </c>
      <c r="D211" s="308" t="s">
        <v>353</v>
      </c>
      <c r="E211" s="338">
        <f t="shared" ref="E211" si="218">+G210</f>
        <v>154000</v>
      </c>
      <c r="F211" s="358"/>
      <c r="G211" s="108">
        <f>+E211*F211</f>
        <v>0</v>
      </c>
      <c r="H211" s="243"/>
      <c r="I211" s="309"/>
      <c r="J211" s="169"/>
      <c r="K211" s="111"/>
      <c r="L211" s="111"/>
      <c r="M211" s="111"/>
      <c r="N211" s="111"/>
      <c r="O211" s="111"/>
      <c r="P211" s="111"/>
      <c r="Q211" s="111"/>
      <c r="R211" s="111"/>
      <c r="S211" s="111"/>
      <c r="T211" s="111"/>
      <c r="U211" s="170">
        <f>G211/6</f>
        <v>0</v>
      </c>
      <c r="V211" s="169"/>
      <c r="W211" s="111"/>
      <c r="X211" s="111"/>
      <c r="Y211" s="111"/>
      <c r="Z211" s="111"/>
      <c r="AA211" s="111"/>
      <c r="AB211" s="111"/>
      <c r="AC211" s="111"/>
      <c r="AD211" s="111"/>
      <c r="AE211" s="111"/>
      <c r="AF211" s="111"/>
      <c r="AG211" s="170">
        <f>G211/6</f>
        <v>0</v>
      </c>
      <c r="AH211" s="171"/>
      <c r="AI211" s="111"/>
      <c r="AJ211" s="111"/>
      <c r="AK211" s="111"/>
      <c r="AL211" s="111"/>
      <c r="AM211" s="111"/>
      <c r="AN211" s="111"/>
      <c r="AO211" s="111"/>
      <c r="AP211" s="111"/>
      <c r="AQ211" s="111"/>
      <c r="AR211" s="111"/>
      <c r="AS211" s="170">
        <f>G211/6</f>
        <v>0</v>
      </c>
      <c r="AT211" s="171"/>
      <c r="AU211" s="111"/>
      <c r="AV211" s="111"/>
      <c r="AW211" s="111"/>
      <c r="AX211" s="111"/>
      <c r="AY211" s="111"/>
      <c r="AZ211" s="111"/>
      <c r="BA211" s="111"/>
      <c r="BB211" s="111"/>
      <c r="BC211" s="111"/>
      <c r="BD211" s="111"/>
      <c r="BE211" s="170">
        <f>G211/6</f>
        <v>0</v>
      </c>
      <c r="BF211" s="171"/>
      <c r="BG211" s="111"/>
      <c r="BH211" s="111"/>
      <c r="BI211" s="111"/>
      <c r="BJ211" s="111"/>
      <c r="BK211" s="111"/>
      <c r="BL211" s="111"/>
      <c r="BM211" s="111"/>
      <c r="BN211" s="111"/>
      <c r="BO211" s="111"/>
      <c r="BP211" s="111"/>
      <c r="BQ211" s="170">
        <f>G211/6</f>
        <v>0</v>
      </c>
      <c r="BR211" s="171"/>
      <c r="BS211" s="111"/>
      <c r="BT211" s="111"/>
      <c r="BU211" s="111"/>
      <c r="BV211" s="111"/>
      <c r="BW211" s="111"/>
      <c r="BX211" s="111"/>
      <c r="BY211" s="111"/>
      <c r="BZ211" s="111"/>
      <c r="CA211" s="111"/>
      <c r="CB211" s="111"/>
      <c r="CC211" s="170">
        <f>G211-SUM(H211:CB211)</f>
        <v>0</v>
      </c>
      <c r="CD211" s="41" t="s">
        <v>54</v>
      </c>
    </row>
    <row r="212" spans="1:82" ht="15">
      <c r="A212" s="41"/>
      <c r="B212" s="56"/>
      <c r="C212" s="198"/>
      <c r="D212" s="43" t="s">
        <v>428</v>
      </c>
      <c r="E212" s="322"/>
      <c r="F212" s="319"/>
      <c r="G212" s="44"/>
      <c r="H212" s="44"/>
      <c r="I212" s="59"/>
      <c r="J212" s="59"/>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151"/>
      <c r="CD212" s="41" t="s">
        <v>54</v>
      </c>
    </row>
    <row r="213" spans="1:82" ht="15">
      <c r="A213" s="179"/>
      <c r="B213" s="115" t="s">
        <v>395</v>
      </c>
      <c r="C213" s="116" t="s">
        <v>396</v>
      </c>
      <c r="D213" s="117" t="s">
        <v>428</v>
      </c>
      <c r="E213" s="327"/>
      <c r="F213" s="262"/>
      <c r="G213" s="118">
        <f t="shared" ref="G213:AL213" si="219">G214+G229+G262+G278+G428+G432</f>
        <v>28674680</v>
      </c>
      <c r="H213" s="119">
        <f t="shared" si="219"/>
        <v>0</v>
      </c>
      <c r="I213" s="120">
        <f t="shared" si="219"/>
        <v>0</v>
      </c>
      <c r="J213" s="119">
        <f t="shared" si="219"/>
        <v>0</v>
      </c>
      <c r="K213" s="121">
        <f t="shared" si="219"/>
        <v>0</v>
      </c>
      <c r="L213" s="121">
        <f t="shared" si="219"/>
        <v>0</v>
      </c>
      <c r="M213" s="121">
        <f t="shared" si="219"/>
        <v>0</v>
      </c>
      <c r="N213" s="121">
        <f t="shared" si="219"/>
        <v>0</v>
      </c>
      <c r="O213" s="121">
        <f t="shared" si="219"/>
        <v>0</v>
      </c>
      <c r="P213" s="121">
        <f t="shared" si="219"/>
        <v>0</v>
      </c>
      <c r="Q213" s="121">
        <f t="shared" si="219"/>
        <v>0</v>
      </c>
      <c r="R213" s="121">
        <f t="shared" si="219"/>
        <v>0</v>
      </c>
      <c r="S213" s="121">
        <f t="shared" si="219"/>
        <v>0</v>
      </c>
      <c r="T213" s="121">
        <f t="shared" si="219"/>
        <v>0</v>
      </c>
      <c r="U213" s="120">
        <f t="shared" si="219"/>
        <v>4779113.33</v>
      </c>
      <c r="V213" s="119">
        <f t="shared" si="219"/>
        <v>0</v>
      </c>
      <c r="W213" s="121">
        <f t="shared" si="219"/>
        <v>0</v>
      </c>
      <c r="X213" s="121">
        <f t="shared" si="219"/>
        <v>0</v>
      </c>
      <c r="Y213" s="121">
        <f t="shared" si="219"/>
        <v>0</v>
      </c>
      <c r="Z213" s="121">
        <f t="shared" si="219"/>
        <v>0</v>
      </c>
      <c r="AA213" s="121">
        <f t="shared" si="219"/>
        <v>0</v>
      </c>
      <c r="AB213" s="121">
        <f t="shared" si="219"/>
        <v>0</v>
      </c>
      <c r="AC213" s="121">
        <f t="shared" si="219"/>
        <v>0</v>
      </c>
      <c r="AD213" s="121">
        <f t="shared" si="219"/>
        <v>0</v>
      </c>
      <c r="AE213" s="121">
        <f t="shared" si="219"/>
        <v>0</v>
      </c>
      <c r="AF213" s="121">
        <f t="shared" si="219"/>
        <v>0</v>
      </c>
      <c r="AG213" s="120">
        <f t="shared" si="219"/>
        <v>4779113.33</v>
      </c>
      <c r="AH213" s="122">
        <f t="shared" si="219"/>
        <v>0</v>
      </c>
      <c r="AI213" s="121">
        <f t="shared" si="219"/>
        <v>0</v>
      </c>
      <c r="AJ213" s="121">
        <f t="shared" si="219"/>
        <v>0</v>
      </c>
      <c r="AK213" s="121">
        <f t="shared" si="219"/>
        <v>0</v>
      </c>
      <c r="AL213" s="121">
        <f t="shared" si="219"/>
        <v>0</v>
      </c>
      <c r="AM213" s="121">
        <f t="shared" ref="AM213:BR213" si="220">AM214+AM229+AM262+AM278+AM428+AM432</f>
        <v>0</v>
      </c>
      <c r="AN213" s="121">
        <f t="shared" si="220"/>
        <v>0</v>
      </c>
      <c r="AO213" s="121">
        <f t="shared" si="220"/>
        <v>0</v>
      </c>
      <c r="AP213" s="121">
        <f t="shared" si="220"/>
        <v>0</v>
      </c>
      <c r="AQ213" s="121">
        <f t="shared" si="220"/>
        <v>0</v>
      </c>
      <c r="AR213" s="121">
        <f t="shared" si="220"/>
        <v>0</v>
      </c>
      <c r="AS213" s="120">
        <f t="shared" si="220"/>
        <v>4779113.33</v>
      </c>
      <c r="AT213" s="122">
        <f t="shared" si="220"/>
        <v>0</v>
      </c>
      <c r="AU213" s="121">
        <f t="shared" si="220"/>
        <v>0</v>
      </c>
      <c r="AV213" s="121">
        <f t="shared" si="220"/>
        <v>0</v>
      </c>
      <c r="AW213" s="121">
        <f t="shared" si="220"/>
        <v>0</v>
      </c>
      <c r="AX213" s="121">
        <f t="shared" si="220"/>
        <v>0</v>
      </c>
      <c r="AY213" s="121">
        <f t="shared" si="220"/>
        <v>0</v>
      </c>
      <c r="AZ213" s="121">
        <f t="shared" si="220"/>
        <v>0</v>
      </c>
      <c r="BA213" s="121">
        <f t="shared" si="220"/>
        <v>0</v>
      </c>
      <c r="BB213" s="121">
        <f t="shared" si="220"/>
        <v>0</v>
      </c>
      <c r="BC213" s="121">
        <f t="shared" si="220"/>
        <v>0</v>
      </c>
      <c r="BD213" s="121">
        <f t="shared" si="220"/>
        <v>0</v>
      </c>
      <c r="BE213" s="120">
        <f t="shared" si="220"/>
        <v>4779113.33</v>
      </c>
      <c r="BF213" s="122">
        <f t="shared" si="220"/>
        <v>0</v>
      </c>
      <c r="BG213" s="121">
        <f t="shared" si="220"/>
        <v>0</v>
      </c>
      <c r="BH213" s="121">
        <f t="shared" si="220"/>
        <v>0</v>
      </c>
      <c r="BI213" s="121">
        <f t="shared" si="220"/>
        <v>0</v>
      </c>
      <c r="BJ213" s="121">
        <f t="shared" si="220"/>
        <v>0</v>
      </c>
      <c r="BK213" s="121">
        <f t="shared" si="220"/>
        <v>0</v>
      </c>
      <c r="BL213" s="121">
        <f t="shared" si="220"/>
        <v>0</v>
      </c>
      <c r="BM213" s="121">
        <f t="shared" si="220"/>
        <v>0</v>
      </c>
      <c r="BN213" s="121">
        <f t="shared" si="220"/>
        <v>0</v>
      </c>
      <c r="BO213" s="121">
        <f t="shared" si="220"/>
        <v>0</v>
      </c>
      <c r="BP213" s="121">
        <f t="shared" si="220"/>
        <v>0</v>
      </c>
      <c r="BQ213" s="120">
        <f t="shared" si="220"/>
        <v>4779113.33</v>
      </c>
      <c r="BR213" s="122">
        <f t="shared" si="220"/>
        <v>0</v>
      </c>
      <c r="BS213" s="121">
        <f t="shared" ref="BS213:CC213" si="221">BS214+BS229+BS262+BS278+BS428+BS432</f>
        <v>0</v>
      </c>
      <c r="BT213" s="121">
        <f t="shared" si="221"/>
        <v>0</v>
      </c>
      <c r="BU213" s="121">
        <f t="shared" si="221"/>
        <v>0</v>
      </c>
      <c r="BV213" s="121">
        <f t="shared" si="221"/>
        <v>0</v>
      </c>
      <c r="BW213" s="121">
        <f t="shared" si="221"/>
        <v>0</v>
      </c>
      <c r="BX213" s="121">
        <f t="shared" si="221"/>
        <v>0</v>
      </c>
      <c r="BY213" s="121">
        <f t="shared" si="221"/>
        <v>0</v>
      </c>
      <c r="BZ213" s="121">
        <f t="shared" si="221"/>
        <v>0</v>
      </c>
      <c r="CA213" s="121">
        <f t="shared" si="221"/>
        <v>0</v>
      </c>
      <c r="CB213" s="121">
        <f t="shared" si="221"/>
        <v>0</v>
      </c>
      <c r="CC213" s="120">
        <f t="shared" si="221"/>
        <v>4779113.3499999996</v>
      </c>
      <c r="CD213" s="41" t="s">
        <v>54</v>
      </c>
    </row>
    <row r="214" spans="1:82" ht="15">
      <c r="A214" s="179"/>
      <c r="B214" s="123" t="s">
        <v>397</v>
      </c>
      <c r="C214" s="124" t="s">
        <v>398</v>
      </c>
      <c r="D214" s="125" t="s">
        <v>428</v>
      </c>
      <c r="E214" s="328"/>
      <c r="F214" s="260"/>
      <c r="G214" s="126">
        <f>SUM(G215:G228)</f>
        <v>0</v>
      </c>
      <c r="H214" s="127">
        <f t="shared" ref="H214:AL214" si="222">SUM(H215:H228)</f>
        <v>0</v>
      </c>
      <c r="I214" s="128">
        <f t="shared" si="222"/>
        <v>0</v>
      </c>
      <c r="J214" s="127">
        <f t="shared" si="222"/>
        <v>0</v>
      </c>
      <c r="K214" s="129">
        <f t="shared" si="222"/>
        <v>0</v>
      </c>
      <c r="L214" s="129">
        <f t="shared" si="222"/>
        <v>0</v>
      </c>
      <c r="M214" s="129">
        <f t="shared" si="222"/>
        <v>0</v>
      </c>
      <c r="N214" s="129">
        <f t="shared" si="222"/>
        <v>0</v>
      </c>
      <c r="O214" s="129">
        <f t="shared" si="222"/>
        <v>0</v>
      </c>
      <c r="P214" s="129">
        <f t="shared" si="222"/>
        <v>0</v>
      </c>
      <c r="Q214" s="129">
        <f>SUM(Q215:Q228)</f>
        <v>0</v>
      </c>
      <c r="R214" s="129">
        <f t="shared" si="222"/>
        <v>0</v>
      </c>
      <c r="S214" s="129">
        <f t="shared" si="222"/>
        <v>0</v>
      </c>
      <c r="T214" s="129">
        <f t="shared" si="222"/>
        <v>0</v>
      </c>
      <c r="U214" s="128">
        <f t="shared" si="222"/>
        <v>0</v>
      </c>
      <c r="V214" s="127">
        <f t="shared" si="222"/>
        <v>0</v>
      </c>
      <c r="W214" s="129">
        <f t="shared" si="222"/>
        <v>0</v>
      </c>
      <c r="X214" s="129">
        <f t="shared" si="222"/>
        <v>0</v>
      </c>
      <c r="Y214" s="129">
        <f t="shared" si="222"/>
        <v>0</v>
      </c>
      <c r="Z214" s="129">
        <f t="shared" si="222"/>
        <v>0</v>
      </c>
      <c r="AA214" s="129">
        <f t="shared" si="222"/>
        <v>0</v>
      </c>
      <c r="AB214" s="129">
        <f t="shared" si="222"/>
        <v>0</v>
      </c>
      <c r="AC214" s="129">
        <f t="shared" si="222"/>
        <v>0</v>
      </c>
      <c r="AD214" s="129">
        <f t="shared" si="222"/>
        <v>0</v>
      </c>
      <c r="AE214" s="129">
        <f t="shared" si="222"/>
        <v>0</v>
      </c>
      <c r="AF214" s="129">
        <f t="shared" si="222"/>
        <v>0</v>
      </c>
      <c r="AG214" s="128">
        <f t="shared" si="222"/>
        <v>0</v>
      </c>
      <c r="AH214" s="130">
        <f t="shared" si="222"/>
        <v>0</v>
      </c>
      <c r="AI214" s="129">
        <f t="shared" si="222"/>
        <v>0</v>
      </c>
      <c r="AJ214" s="129">
        <f t="shared" si="222"/>
        <v>0</v>
      </c>
      <c r="AK214" s="129">
        <f t="shared" si="222"/>
        <v>0</v>
      </c>
      <c r="AL214" s="129">
        <f t="shared" si="222"/>
        <v>0</v>
      </c>
      <c r="AM214" s="129">
        <f t="shared" ref="AM214:CC214" si="223">SUM(AM215:AM228)</f>
        <v>0</v>
      </c>
      <c r="AN214" s="129">
        <f t="shared" si="223"/>
        <v>0</v>
      </c>
      <c r="AO214" s="129">
        <f t="shared" si="223"/>
        <v>0</v>
      </c>
      <c r="AP214" s="129">
        <f t="shared" si="223"/>
        <v>0</v>
      </c>
      <c r="AQ214" s="129">
        <f t="shared" si="223"/>
        <v>0</v>
      </c>
      <c r="AR214" s="129">
        <f t="shared" si="223"/>
        <v>0</v>
      </c>
      <c r="AS214" s="128">
        <f t="shared" si="223"/>
        <v>0</v>
      </c>
      <c r="AT214" s="130">
        <f t="shared" si="223"/>
        <v>0</v>
      </c>
      <c r="AU214" s="129">
        <f t="shared" si="223"/>
        <v>0</v>
      </c>
      <c r="AV214" s="129">
        <f t="shared" si="223"/>
        <v>0</v>
      </c>
      <c r="AW214" s="129">
        <f t="shared" si="223"/>
        <v>0</v>
      </c>
      <c r="AX214" s="129">
        <f t="shared" si="223"/>
        <v>0</v>
      </c>
      <c r="AY214" s="129">
        <f t="shared" si="223"/>
        <v>0</v>
      </c>
      <c r="AZ214" s="129">
        <f t="shared" si="223"/>
        <v>0</v>
      </c>
      <c r="BA214" s="129">
        <f t="shared" si="223"/>
        <v>0</v>
      </c>
      <c r="BB214" s="129">
        <f t="shared" si="223"/>
        <v>0</v>
      </c>
      <c r="BC214" s="129">
        <f t="shared" si="223"/>
        <v>0</v>
      </c>
      <c r="BD214" s="129">
        <f t="shared" si="223"/>
        <v>0</v>
      </c>
      <c r="BE214" s="128">
        <f t="shared" si="223"/>
        <v>0</v>
      </c>
      <c r="BF214" s="130">
        <f t="shared" si="223"/>
        <v>0</v>
      </c>
      <c r="BG214" s="129">
        <f t="shared" si="223"/>
        <v>0</v>
      </c>
      <c r="BH214" s="129">
        <f t="shared" si="223"/>
        <v>0</v>
      </c>
      <c r="BI214" s="129">
        <f t="shared" si="223"/>
        <v>0</v>
      </c>
      <c r="BJ214" s="129">
        <f t="shared" si="223"/>
        <v>0</v>
      </c>
      <c r="BK214" s="129">
        <f t="shared" si="223"/>
        <v>0</v>
      </c>
      <c r="BL214" s="129">
        <f t="shared" si="223"/>
        <v>0</v>
      </c>
      <c r="BM214" s="129">
        <f t="shared" si="223"/>
        <v>0</v>
      </c>
      <c r="BN214" s="129">
        <f t="shared" si="223"/>
        <v>0</v>
      </c>
      <c r="BO214" s="129">
        <f t="shared" si="223"/>
        <v>0</v>
      </c>
      <c r="BP214" s="129">
        <f t="shared" si="223"/>
        <v>0</v>
      </c>
      <c r="BQ214" s="128">
        <f t="shared" si="223"/>
        <v>0</v>
      </c>
      <c r="BR214" s="130">
        <f t="shared" si="223"/>
        <v>0</v>
      </c>
      <c r="BS214" s="129">
        <f t="shared" si="223"/>
        <v>0</v>
      </c>
      <c r="BT214" s="129">
        <f t="shared" si="223"/>
        <v>0</v>
      </c>
      <c r="BU214" s="129">
        <f t="shared" si="223"/>
        <v>0</v>
      </c>
      <c r="BV214" s="129">
        <f t="shared" si="223"/>
        <v>0</v>
      </c>
      <c r="BW214" s="129">
        <f t="shared" si="223"/>
        <v>0</v>
      </c>
      <c r="BX214" s="129">
        <f t="shared" si="223"/>
        <v>0</v>
      </c>
      <c r="BY214" s="129">
        <f t="shared" si="223"/>
        <v>0</v>
      </c>
      <c r="BZ214" s="129">
        <f t="shared" si="223"/>
        <v>0</v>
      </c>
      <c r="CA214" s="129">
        <f t="shared" si="223"/>
        <v>0</v>
      </c>
      <c r="CB214" s="129">
        <f t="shared" si="223"/>
        <v>0</v>
      </c>
      <c r="CC214" s="128">
        <f t="shared" si="223"/>
        <v>0</v>
      </c>
      <c r="CD214" s="41" t="s">
        <v>54</v>
      </c>
    </row>
    <row r="215" spans="1:82" ht="30">
      <c r="A215" s="179"/>
      <c r="B215" s="180" t="s">
        <v>399</v>
      </c>
      <c r="C215" s="181" t="s">
        <v>935</v>
      </c>
      <c r="D215" s="182" t="s">
        <v>92</v>
      </c>
      <c r="E215" s="334">
        <v>0</v>
      </c>
      <c r="F215" s="236"/>
      <c r="G215" s="178">
        <f>+E215*F215</f>
        <v>0</v>
      </c>
      <c r="H215" s="232"/>
      <c r="I215" s="233"/>
      <c r="J215" s="232"/>
      <c r="K215" s="234"/>
      <c r="L215" s="234"/>
      <c r="M215" s="234"/>
      <c r="N215" s="234"/>
      <c r="O215" s="234"/>
      <c r="P215" s="234"/>
      <c r="Q215" s="234"/>
      <c r="R215" s="234"/>
      <c r="S215" s="234"/>
      <c r="T215" s="234"/>
      <c r="U215" s="233">
        <f>G215/2.5</f>
        <v>0</v>
      </c>
      <c r="V215" s="232"/>
      <c r="W215" s="234"/>
      <c r="X215" s="234"/>
      <c r="Y215" s="234"/>
      <c r="Z215" s="234"/>
      <c r="AA215" s="234"/>
      <c r="AB215" s="234"/>
      <c r="AC215" s="234"/>
      <c r="AD215" s="234"/>
      <c r="AE215" s="234"/>
      <c r="AF215" s="234"/>
      <c r="AG215" s="233">
        <f>G215/2.5</f>
        <v>0</v>
      </c>
      <c r="AH215" s="235"/>
      <c r="AI215" s="234"/>
      <c r="AJ215" s="234"/>
      <c r="AK215" s="234"/>
      <c r="AL215" s="234"/>
      <c r="AM215" s="234">
        <f>G215-SUM(J215:AL215)</f>
        <v>0</v>
      </c>
      <c r="AN215" s="234"/>
      <c r="AO215" s="234"/>
      <c r="AP215" s="234"/>
      <c r="AQ215" s="234"/>
      <c r="AR215" s="234"/>
      <c r="AS215" s="233"/>
      <c r="AT215" s="235"/>
      <c r="AU215" s="234"/>
      <c r="AV215" s="234"/>
      <c r="AW215" s="234"/>
      <c r="AX215" s="234"/>
      <c r="AY215" s="234"/>
      <c r="AZ215" s="234"/>
      <c r="BA215" s="234"/>
      <c r="BB215" s="234"/>
      <c r="BC215" s="234"/>
      <c r="BD215" s="234"/>
      <c r="BE215" s="233"/>
      <c r="BF215" s="235"/>
      <c r="BG215" s="234"/>
      <c r="BH215" s="234"/>
      <c r="BI215" s="234"/>
      <c r="BJ215" s="234"/>
      <c r="BK215" s="234"/>
      <c r="BL215" s="234"/>
      <c r="BM215" s="234"/>
      <c r="BN215" s="234"/>
      <c r="BO215" s="234"/>
      <c r="BP215" s="234"/>
      <c r="BQ215" s="233"/>
      <c r="BR215" s="235"/>
      <c r="BS215" s="234"/>
      <c r="BT215" s="234"/>
      <c r="BU215" s="234"/>
      <c r="BV215" s="234"/>
      <c r="BW215" s="234"/>
      <c r="BX215" s="234"/>
      <c r="BY215" s="234"/>
      <c r="BZ215" s="234"/>
      <c r="CA215" s="234"/>
      <c r="CB215" s="234"/>
      <c r="CC215" s="239">
        <f t="shared" ref="CC215" si="224">G215-SUM(H215:CB215)</f>
        <v>0</v>
      </c>
      <c r="CD215" s="179" t="s">
        <v>54</v>
      </c>
    </row>
    <row r="216" spans="1:82" ht="30">
      <c r="A216" s="179"/>
      <c r="B216" s="180" t="s">
        <v>401</v>
      </c>
      <c r="C216" s="181" t="s">
        <v>936</v>
      </c>
      <c r="D216" s="182" t="s">
        <v>64</v>
      </c>
      <c r="E216" s="334">
        <v>0</v>
      </c>
      <c r="F216" s="236"/>
      <c r="G216" s="178">
        <f>+E216*F216</f>
        <v>0</v>
      </c>
      <c r="H216" s="232"/>
      <c r="I216" s="233"/>
      <c r="J216" s="232"/>
      <c r="K216" s="234"/>
      <c r="L216" s="234"/>
      <c r="M216" s="234"/>
      <c r="N216" s="234"/>
      <c r="O216" s="234"/>
      <c r="P216" s="234"/>
      <c r="Q216" s="234"/>
      <c r="R216" s="234"/>
      <c r="S216" s="234"/>
      <c r="T216" s="234"/>
      <c r="U216" s="233"/>
      <c r="V216" s="232"/>
      <c r="W216" s="234"/>
      <c r="X216" s="234"/>
      <c r="Y216" s="234"/>
      <c r="Z216" s="234"/>
      <c r="AA216" s="234"/>
      <c r="AB216" s="234"/>
      <c r="AC216" s="234"/>
      <c r="AD216" s="234"/>
      <c r="AE216" s="234"/>
      <c r="AF216" s="234"/>
      <c r="AG216" s="233"/>
      <c r="AH216" s="235"/>
      <c r="AI216" s="234"/>
      <c r="AJ216" s="234"/>
      <c r="AK216" s="234"/>
      <c r="AL216" s="234"/>
      <c r="AM216" s="234"/>
      <c r="AN216" s="234"/>
      <c r="AO216" s="234"/>
      <c r="AP216" s="234"/>
      <c r="AQ216" s="234"/>
      <c r="AR216" s="234"/>
      <c r="AS216" s="233"/>
      <c r="AT216" s="235"/>
      <c r="AU216" s="234"/>
      <c r="AV216" s="234"/>
      <c r="AW216" s="234"/>
      <c r="AX216" s="234"/>
      <c r="AY216" s="234"/>
      <c r="AZ216" s="234"/>
      <c r="BA216" s="234"/>
      <c r="BB216" s="234"/>
      <c r="BC216" s="234"/>
      <c r="BD216" s="234"/>
      <c r="BE216" s="233"/>
      <c r="BF216" s="235"/>
      <c r="BG216" s="234"/>
      <c r="BH216" s="234"/>
      <c r="BI216" s="234"/>
      <c r="BJ216" s="234"/>
      <c r="BK216" s="234"/>
      <c r="BL216" s="234"/>
      <c r="BM216" s="234"/>
      <c r="BN216" s="234"/>
      <c r="BO216" s="234"/>
      <c r="BP216" s="234"/>
      <c r="BQ216" s="233"/>
      <c r="BR216" s="235"/>
      <c r="BS216" s="234"/>
      <c r="BT216" s="234"/>
      <c r="BU216" s="234"/>
      <c r="BV216" s="234"/>
      <c r="BW216" s="234"/>
      <c r="BX216" s="234"/>
      <c r="BY216" s="234"/>
      <c r="BZ216" s="234"/>
      <c r="CA216" s="234"/>
      <c r="CB216" s="234"/>
      <c r="CC216" s="233"/>
      <c r="CD216" s="179" t="s">
        <v>54</v>
      </c>
    </row>
    <row r="217" spans="1:82" ht="15">
      <c r="A217" s="41"/>
      <c r="B217" s="75" t="s">
        <v>403</v>
      </c>
      <c r="C217" s="131" t="str">
        <f>"Allowance for person- hours for variations -Project Manager ("&amp;E217&amp;" hours)"</f>
        <v>Allowance for person- hours for variations -Project Manager (100 hours)</v>
      </c>
      <c r="D217" s="141" t="s">
        <v>937</v>
      </c>
      <c r="E217" s="266">
        <v>100</v>
      </c>
      <c r="F217" s="223"/>
      <c r="G217" s="76">
        <f t="shared" ref="G217" si="225">+E217*F217</f>
        <v>0</v>
      </c>
      <c r="H217" s="237"/>
      <c r="I217" s="239"/>
      <c r="J217" s="237"/>
      <c r="K217" s="238"/>
      <c r="L217" s="238"/>
      <c r="M217" s="238"/>
      <c r="N217" s="238"/>
      <c r="O217" s="238"/>
      <c r="P217" s="238"/>
      <c r="Q217" s="238"/>
      <c r="R217" s="238"/>
      <c r="S217" s="238"/>
      <c r="T217" s="238"/>
      <c r="U217" s="239">
        <f>G217/6</f>
        <v>0</v>
      </c>
      <c r="V217" s="237"/>
      <c r="W217" s="238"/>
      <c r="X217" s="238"/>
      <c r="Y217" s="238"/>
      <c r="Z217" s="238"/>
      <c r="AA217" s="238"/>
      <c r="AB217" s="238"/>
      <c r="AC217" s="238"/>
      <c r="AD217" s="238"/>
      <c r="AE217" s="238"/>
      <c r="AF217" s="238"/>
      <c r="AG217" s="239">
        <f>G217/6</f>
        <v>0</v>
      </c>
      <c r="AH217" s="240"/>
      <c r="AI217" s="238"/>
      <c r="AJ217" s="238"/>
      <c r="AK217" s="238"/>
      <c r="AL217" s="238"/>
      <c r="AM217" s="238"/>
      <c r="AN217" s="238"/>
      <c r="AO217" s="238"/>
      <c r="AP217" s="238"/>
      <c r="AQ217" s="238"/>
      <c r="AR217" s="238"/>
      <c r="AS217" s="239">
        <f>G217/6</f>
        <v>0</v>
      </c>
      <c r="AT217" s="240"/>
      <c r="AU217" s="238"/>
      <c r="AV217" s="238"/>
      <c r="AW217" s="238"/>
      <c r="AX217" s="238"/>
      <c r="AY217" s="238"/>
      <c r="AZ217" s="238"/>
      <c r="BA217" s="238"/>
      <c r="BB217" s="238"/>
      <c r="BC217" s="238"/>
      <c r="BD217" s="238"/>
      <c r="BE217" s="239">
        <f>G217/6</f>
        <v>0</v>
      </c>
      <c r="BF217" s="240"/>
      <c r="BG217" s="238"/>
      <c r="BH217" s="238"/>
      <c r="BI217" s="238"/>
      <c r="BJ217" s="238"/>
      <c r="BK217" s="238"/>
      <c r="BL217" s="238"/>
      <c r="BM217" s="238"/>
      <c r="BN217" s="238"/>
      <c r="BO217" s="238"/>
      <c r="BP217" s="238"/>
      <c r="BQ217" s="239">
        <f>G217/6</f>
        <v>0</v>
      </c>
      <c r="BR217" s="240"/>
      <c r="BS217" s="238"/>
      <c r="BT217" s="238"/>
      <c r="BU217" s="238"/>
      <c r="BV217" s="238"/>
      <c r="BW217" s="238"/>
      <c r="BX217" s="238"/>
      <c r="BY217" s="238"/>
      <c r="BZ217" s="238"/>
      <c r="CA217" s="238"/>
      <c r="CB217" s="238"/>
      <c r="CC217" s="239">
        <f>G217-SUM(H217:CB217)</f>
        <v>0</v>
      </c>
      <c r="CD217" s="41" t="s">
        <v>54</v>
      </c>
    </row>
    <row r="218" spans="1:82" ht="15">
      <c r="A218" s="41"/>
      <c r="B218" s="180" t="s">
        <v>406</v>
      </c>
      <c r="C218" s="181" t="s">
        <v>407</v>
      </c>
      <c r="D218" s="182" t="s">
        <v>405</v>
      </c>
      <c r="E218" s="334">
        <v>0</v>
      </c>
      <c r="F218" s="236"/>
      <c r="G218" s="178">
        <f>+E218*F218</f>
        <v>0</v>
      </c>
      <c r="H218" s="232"/>
      <c r="I218" s="233"/>
      <c r="J218" s="232"/>
      <c r="K218" s="234"/>
      <c r="L218" s="234"/>
      <c r="M218" s="234"/>
      <c r="N218" s="234"/>
      <c r="O218" s="234"/>
      <c r="P218" s="234"/>
      <c r="Q218" s="234"/>
      <c r="R218" s="234"/>
      <c r="S218" s="234"/>
      <c r="T218" s="234"/>
      <c r="U218" s="233"/>
      <c r="V218" s="232"/>
      <c r="W218" s="234"/>
      <c r="X218" s="234"/>
      <c r="Y218" s="234"/>
      <c r="Z218" s="234"/>
      <c r="AA218" s="234"/>
      <c r="AB218" s="234"/>
      <c r="AC218" s="234"/>
      <c r="AD218" s="234"/>
      <c r="AE218" s="234"/>
      <c r="AF218" s="234"/>
      <c r="AG218" s="233"/>
      <c r="AH218" s="235"/>
      <c r="AI218" s="234"/>
      <c r="AJ218" s="234"/>
      <c r="AK218" s="234"/>
      <c r="AL218" s="234"/>
      <c r="AM218" s="234"/>
      <c r="AN218" s="234"/>
      <c r="AO218" s="234"/>
      <c r="AP218" s="234"/>
      <c r="AQ218" s="234"/>
      <c r="AR218" s="234"/>
      <c r="AS218" s="233"/>
      <c r="AT218" s="235"/>
      <c r="AU218" s="234"/>
      <c r="AV218" s="234"/>
      <c r="AW218" s="234"/>
      <c r="AX218" s="234"/>
      <c r="AY218" s="234"/>
      <c r="AZ218" s="234"/>
      <c r="BA218" s="234"/>
      <c r="BB218" s="234"/>
      <c r="BC218" s="234"/>
      <c r="BD218" s="234"/>
      <c r="BE218" s="233"/>
      <c r="BF218" s="235"/>
      <c r="BG218" s="234"/>
      <c r="BH218" s="234"/>
      <c r="BI218" s="234"/>
      <c r="BJ218" s="234"/>
      <c r="BK218" s="234"/>
      <c r="BL218" s="234"/>
      <c r="BM218" s="234"/>
      <c r="BN218" s="234"/>
      <c r="BO218" s="234"/>
      <c r="BP218" s="234"/>
      <c r="BQ218" s="233"/>
      <c r="BR218" s="235"/>
      <c r="BS218" s="234"/>
      <c r="BT218" s="234"/>
      <c r="BU218" s="234"/>
      <c r="BV218" s="234"/>
      <c r="BW218" s="234"/>
      <c r="BX218" s="234"/>
      <c r="BY218" s="234"/>
      <c r="BZ218" s="234"/>
      <c r="CA218" s="234"/>
      <c r="CB218" s="234"/>
      <c r="CC218" s="239">
        <f t="shared" ref="CC218:CC221" si="226">G218-SUM(H218:CB218)</f>
        <v>0</v>
      </c>
      <c r="CD218" s="179" t="s">
        <v>54</v>
      </c>
    </row>
    <row r="219" spans="1:82" ht="15">
      <c r="A219" s="41"/>
      <c r="B219" s="180" t="s">
        <v>408</v>
      </c>
      <c r="C219" s="181" t="s">
        <v>409</v>
      </c>
      <c r="D219" s="182" t="s">
        <v>405</v>
      </c>
      <c r="E219" s="334">
        <v>0</v>
      </c>
      <c r="F219" s="236"/>
      <c r="G219" s="178">
        <f>+E219*F219</f>
        <v>0</v>
      </c>
      <c r="H219" s="232"/>
      <c r="I219" s="233"/>
      <c r="J219" s="232"/>
      <c r="K219" s="234"/>
      <c r="L219" s="234"/>
      <c r="M219" s="234"/>
      <c r="N219" s="234"/>
      <c r="O219" s="234"/>
      <c r="P219" s="234"/>
      <c r="Q219" s="234"/>
      <c r="R219" s="234"/>
      <c r="S219" s="234"/>
      <c r="T219" s="234"/>
      <c r="U219" s="233"/>
      <c r="V219" s="232"/>
      <c r="W219" s="234"/>
      <c r="X219" s="234"/>
      <c r="Y219" s="234"/>
      <c r="Z219" s="234"/>
      <c r="AA219" s="234"/>
      <c r="AB219" s="234"/>
      <c r="AC219" s="234"/>
      <c r="AD219" s="234"/>
      <c r="AE219" s="234"/>
      <c r="AF219" s="234"/>
      <c r="AG219" s="233"/>
      <c r="AH219" s="235"/>
      <c r="AI219" s="234"/>
      <c r="AJ219" s="234"/>
      <c r="AK219" s="234"/>
      <c r="AL219" s="234"/>
      <c r="AM219" s="234"/>
      <c r="AN219" s="234"/>
      <c r="AO219" s="234"/>
      <c r="AP219" s="234"/>
      <c r="AQ219" s="234"/>
      <c r="AR219" s="234"/>
      <c r="AS219" s="233"/>
      <c r="AT219" s="235"/>
      <c r="AU219" s="234"/>
      <c r="AV219" s="234"/>
      <c r="AW219" s="234"/>
      <c r="AX219" s="234"/>
      <c r="AY219" s="234"/>
      <c r="AZ219" s="234"/>
      <c r="BA219" s="234"/>
      <c r="BB219" s="234"/>
      <c r="BC219" s="234"/>
      <c r="BD219" s="234"/>
      <c r="BE219" s="233"/>
      <c r="BF219" s="235"/>
      <c r="BG219" s="234"/>
      <c r="BH219" s="234"/>
      <c r="BI219" s="234"/>
      <c r="BJ219" s="234"/>
      <c r="BK219" s="234"/>
      <c r="BL219" s="234"/>
      <c r="BM219" s="234"/>
      <c r="BN219" s="234"/>
      <c r="BO219" s="234"/>
      <c r="BP219" s="234"/>
      <c r="BQ219" s="233"/>
      <c r="BR219" s="235"/>
      <c r="BS219" s="234"/>
      <c r="BT219" s="234"/>
      <c r="BU219" s="234"/>
      <c r="BV219" s="234"/>
      <c r="BW219" s="234"/>
      <c r="BX219" s="234"/>
      <c r="BY219" s="234"/>
      <c r="BZ219" s="234"/>
      <c r="CA219" s="234"/>
      <c r="CB219" s="234"/>
      <c r="CC219" s="239">
        <f t="shared" si="226"/>
        <v>0</v>
      </c>
      <c r="CD219" s="179" t="s">
        <v>54</v>
      </c>
    </row>
    <row r="220" spans="1:82" ht="15">
      <c r="A220" s="41"/>
      <c r="B220" s="180" t="s">
        <v>410</v>
      </c>
      <c r="C220" s="181" t="s">
        <v>411</v>
      </c>
      <c r="D220" s="182" t="s">
        <v>405</v>
      </c>
      <c r="E220" s="334">
        <v>0</v>
      </c>
      <c r="F220" s="236"/>
      <c r="G220" s="178">
        <f>+E220*F220</f>
        <v>0</v>
      </c>
      <c r="H220" s="232"/>
      <c r="I220" s="233"/>
      <c r="J220" s="232"/>
      <c r="K220" s="234"/>
      <c r="L220" s="234"/>
      <c r="M220" s="234"/>
      <c r="N220" s="234"/>
      <c r="O220" s="234"/>
      <c r="P220" s="234"/>
      <c r="Q220" s="234"/>
      <c r="R220" s="234"/>
      <c r="S220" s="234"/>
      <c r="T220" s="234"/>
      <c r="U220" s="233"/>
      <c r="V220" s="232"/>
      <c r="W220" s="234"/>
      <c r="X220" s="234"/>
      <c r="Y220" s="234"/>
      <c r="Z220" s="234"/>
      <c r="AA220" s="234"/>
      <c r="AB220" s="234"/>
      <c r="AC220" s="234"/>
      <c r="AD220" s="234"/>
      <c r="AE220" s="234"/>
      <c r="AF220" s="234"/>
      <c r="AG220" s="233"/>
      <c r="AH220" s="235"/>
      <c r="AI220" s="234"/>
      <c r="AJ220" s="234"/>
      <c r="AK220" s="234"/>
      <c r="AL220" s="234"/>
      <c r="AM220" s="234"/>
      <c r="AN220" s="234"/>
      <c r="AO220" s="234"/>
      <c r="AP220" s="234"/>
      <c r="AQ220" s="234"/>
      <c r="AR220" s="234"/>
      <c r="AS220" s="233"/>
      <c r="AT220" s="235"/>
      <c r="AU220" s="234"/>
      <c r="AV220" s="234"/>
      <c r="AW220" s="234"/>
      <c r="AX220" s="234"/>
      <c r="AY220" s="234"/>
      <c r="AZ220" s="234"/>
      <c r="BA220" s="234"/>
      <c r="BB220" s="234"/>
      <c r="BC220" s="234"/>
      <c r="BD220" s="234"/>
      <c r="BE220" s="233"/>
      <c r="BF220" s="235"/>
      <c r="BG220" s="234"/>
      <c r="BH220" s="234"/>
      <c r="BI220" s="234"/>
      <c r="BJ220" s="234"/>
      <c r="BK220" s="234"/>
      <c r="BL220" s="234"/>
      <c r="BM220" s="234"/>
      <c r="BN220" s="234"/>
      <c r="BO220" s="234"/>
      <c r="BP220" s="234"/>
      <c r="BQ220" s="233"/>
      <c r="BR220" s="235"/>
      <c r="BS220" s="234"/>
      <c r="BT220" s="234"/>
      <c r="BU220" s="234"/>
      <c r="BV220" s="234"/>
      <c r="BW220" s="234"/>
      <c r="BX220" s="234"/>
      <c r="BY220" s="234"/>
      <c r="BZ220" s="234"/>
      <c r="CA220" s="234"/>
      <c r="CB220" s="234"/>
      <c r="CC220" s="239">
        <f t="shared" si="226"/>
        <v>0</v>
      </c>
      <c r="CD220" s="179" t="s">
        <v>54</v>
      </c>
    </row>
    <row r="221" spans="1:82" ht="15">
      <c r="A221" s="41"/>
      <c r="B221" s="180" t="s">
        <v>412</v>
      </c>
      <c r="C221" s="181" t="s">
        <v>413</v>
      </c>
      <c r="D221" s="182" t="s">
        <v>405</v>
      </c>
      <c r="E221" s="334">
        <v>0</v>
      </c>
      <c r="F221" s="236"/>
      <c r="G221" s="178">
        <f>+E221*F221</f>
        <v>0</v>
      </c>
      <c r="H221" s="232"/>
      <c r="I221" s="233"/>
      <c r="J221" s="232"/>
      <c r="K221" s="234"/>
      <c r="L221" s="234"/>
      <c r="M221" s="234"/>
      <c r="N221" s="234"/>
      <c r="O221" s="234"/>
      <c r="P221" s="234"/>
      <c r="Q221" s="234"/>
      <c r="R221" s="234"/>
      <c r="S221" s="234"/>
      <c r="T221" s="234"/>
      <c r="U221" s="233"/>
      <c r="V221" s="232"/>
      <c r="W221" s="234"/>
      <c r="X221" s="234"/>
      <c r="Y221" s="234"/>
      <c r="Z221" s="234"/>
      <c r="AA221" s="234"/>
      <c r="AB221" s="234"/>
      <c r="AC221" s="234"/>
      <c r="AD221" s="234"/>
      <c r="AE221" s="234"/>
      <c r="AF221" s="234"/>
      <c r="AG221" s="233"/>
      <c r="AH221" s="235"/>
      <c r="AI221" s="234"/>
      <c r="AJ221" s="234"/>
      <c r="AK221" s="234"/>
      <c r="AL221" s="234"/>
      <c r="AM221" s="234"/>
      <c r="AN221" s="234"/>
      <c r="AO221" s="234"/>
      <c r="AP221" s="234"/>
      <c r="AQ221" s="234"/>
      <c r="AR221" s="234"/>
      <c r="AS221" s="233"/>
      <c r="AT221" s="235"/>
      <c r="AU221" s="234"/>
      <c r="AV221" s="234"/>
      <c r="AW221" s="234"/>
      <c r="AX221" s="234"/>
      <c r="AY221" s="234"/>
      <c r="AZ221" s="234"/>
      <c r="BA221" s="234"/>
      <c r="BB221" s="234"/>
      <c r="BC221" s="234"/>
      <c r="BD221" s="234"/>
      <c r="BE221" s="233"/>
      <c r="BF221" s="235"/>
      <c r="BG221" s="234"/>
      <c r="BH221" s="234"/>
      <c r="BI221" s="234"/>
      <c r="BJ221" s="234"/>
      <c r="BK221" s="234"/>
      <c r="BL221" s="234"/>
      <c r="BM221" s="234"/>
      <c r="BN221" s="234"/>
      <c r="BO221" s="234"/>
      <c r="BP221" s="234"/>
      <c r="BQ221" s="233"/>
      <c r="BR221" s="235"/>
      <c r="BS221" s="234"/>
      <c r="BT221" s="234"/>
      <c r="BU221" s="234"/>
      <c r="BV221" s="234"/>
      <c r="BW221" s="234"/>
      <c r="BX221" s="234"/>
      <c r="BY221" s="234"/>
      <c r="BZ221" s="234"/>
      <c r="CA221" s="234"/>
      <c r="CB221" s="234"/>
      <c r="CC221" s="239">
        <f t="shared" si="226"/>
        <v>0</v>
      </c>
      <c r="CD221" s="179" t="s">
        <v>54</v>
      </c>
    </row>
    <row r="222" spans="1:82" ht="15">
      <c r="A222" s="179"/>
      <c r="B222" s="75" t="s">
        <v>414</v>
      </c>
      <c r="C222" s="131" t="str">
        <f>"Allowance for person- hours for variations -Labourer ("&amp;E222&amp;" hours)"</f>
        <v>Allowance for person- hours for variations -Labourer (100 hours)</v>
      </c>
      <c r="D222" s="141" t="s">
        <v>937</v>
      </c>
      <c r="E222" s="266">
        <v>100</v>
      </c>
      <c r="F222" s="223"/>
      <c r="G222" s="76">
        <f t="shared" ref="G222:G226" si="227">+E222*F222</f>
        <v>0</v>
      </c>
      <c r="H222" s="237"/>
      <c r="I222" s="239"/>
      <c r="J222" s="237"/>
      <c r="K222" s="238"/>
      <c r="L222" s="238"/>
      <c r="M222" s="238"/>
      <c r="N222" s="238"/>
      <c r="O222" s="238"/>
      <c r="P222" s="238"/>
      <c r="Q222" s="238"/>
      <c r="R222" s="238"/>
      <c r="S222" s="238"/>
      <c r="T222" s="238"/>
      <c r="U222" s="239">
        <f>G222/6</f>
        <v>0</v>
      </c>
      <c r="V222" s="237"/>
      <c r="W222" s="238"/>
      <c r="X222" s="238"/>
      <c r="Y222" s="238"/>
      <c r="Z222" s="238"/>
      <c r="AA222" s="238"/>
      <c r="AB222" s="238"/>
      <c r="AC222" s="238"/>
      <c r="AD222" s="238"/>
      <c r="AE222" s="238"/>
      <c r="AF222" s="238"/>
      <c r="AG222" s="239">
        <f>G222/6</f>
        <v>0</v>
      </c>
      <c r="AH222" s="240"/>
      <c r="AI222" s="238"/>
      <c r="AJ222" s="238"/>
      <c r="AK222" s="238"/>
      <c r="AL222" s="238"/>
      <c r="AM222" s="238"/>
      <c r="AN222" s="238"/>
      <c r="AO222" s="238"/>
      <c r="AP222" s="238"/>
      <c r="AQ222" s="238"/>
      <c r="AR222" s="238"/>
      <c r="AS222" s="239">
        <f>G222/6</f>
        <v>0</v>
      </c>
      <c r="AT222" s="240"/>
      <c r="AU222" s="238"/>
      <c r="AV222" s="238"/>
      <c r="AW222" s="238"/>
      <c r="AX222" s="238"/>
      <c r="AY222" s="238"/>
      <c r="AZ222" s="238"/>
      <c r="BA222" s="238"/>
      <c r="BB222" s="238"/>
      <c r="BC222" s="238"/>
      <c r="BD222" s="238"/>
      <c r="BE222" s="239">
        <f>G222/6</f>
        <v>0</v>
      </c>
      <c r="BF222" s="240"/>
      <c r="BG222" s="238"/>
      <c r="BH222" s="238"/>
      <c r="BI222" s="238"/>
      <c r="BJ222" s="238"/>
      <c r="BK222" s="238"/>
      <c r="BL222" s="238"/>
      <c r="BM222" s="238"/>
      <c r="BN222" s="238"/>
      <c r="BO222" s="238"/>
      <c r="BP222" s="238"/>
      <c r="BQ222" s="239">
        <f>G222/6</f>
        <v>0</v>
      </c>
      <c r="BR222" s="240"/>
      <c r="BS222" s="238"/>
      <c r="BT222" s="238"/>
      <c r="BU222" s="238"/>
      <c r="BV222" s="238"/>
      <c r="BW222" s="238"/>
      <c r="BX222" s="238"/>
      <c r="BY222" s="238"/>
      <c r="BZ222" s="238"/>
      <c r="CA222" s="238"/>
      <c r="CB222" s="238"/>
      <c r="CC222" s="239">
        <f>G222-SUM(H222:CB222)</f>
        <v>0</v>
      </c>
      <c r="CD222" s="41" t="s">
        <v>54</v>
      </c>
    </row>
    <row r="223" spans="1:82" ht="15">
      <c r="A223" s="263"/>
      <c r="B223" s="75" t="s">
        <v>416</v>
      </c>
      <c r="C223" s="131" t="str">
        <f>"Allowance for person- hours for variations -Maintenance Technician ("&amp;E223&amp;" hours)"</f>
        <v>Allowance for person- hours for variations -Maintenance Technician (100 hours)</v>
      </c>
      <c r="D223" s="141" t="s">
        <v>937</v>
      </c>
      <c r="E223" s="266">
        <v>100</v>
      </c>
      <c r="F223" s="223"/>
      <c r="G223" s="76">
        <f t="shared" si="227"/>
        <v>0</v>
      </c>
      <c r="H223" s="237"/>
      <c r="I223" s="239"/>
      <c r="J223" s="237"/>
      <c r="K223" s="238"/>
      <c r="L223" s="238"/>
      <c r="M223" s="238"/>
      <c r="N223" s="238"/>
      <c r="O223" s="238"/>
      <c r="P223" s="238"/>
      <c r="Q223" s="238"/>
      <c r="R223" s="238"/>
      <c r="S223" s="238"/>
      <c r="T223" s="238"/>
      <c r="U223" s="239">
        <f>G223/6</f>
        <v>0</v>
      </c>
      <c r="V223" s="237"/>
      <c r="W223" s="238"/>
      <c r="X223" s="238"/>
      <c r="Y223" s="238"/>
      <c r="Z223" s="238"/>
      <c r="AA223" s="238"/>
      <c r="AB223" s="238"/>
      <c r="AC223" s="238"/>
      <c r="AD223" s="238"/>
      <c r="AE223" s="238"/>
      <c r="AF223" s="238"/>
      <c r="AG223" s="239">
        <f>G223/6</f>
        <v>0</v>
      </c>
      <c r="AH223" s="240"/>
      <c r="AI223" s="238"/>
      <c r="AJ223" s="238"/>
      <c r="AK223" s="238"/>
      <c r="AL223" s="238"/>
      <c r="AM223" s="238"/>
      <c r="AN223" s="238"/>
      <c r="AO223" s="238"/>
      <c r="AP223" s="238"/>
      <c r="AQ223" s="238"/>
      <c r="AR223" s="238"/>
      <c r="AS223" s="239">
        <f>G223/6</f>
        <v>0</v>
      </c>
      <c r="AT223" s="240"/>
      <c r="AU223" s="238"/>
      <c r="AV223" s="238"/>
      <c r="AW223" s="238"/>
      <c r="AX223" s="238"/>
      <c r="AY223" s="238"/>
      <c r="AZ223" s="238"/>
      <c r="BA223" s="238"/>
      <c r="BB223" s="238"/>
      <c r="BC223" s="238"/>
      <c r="BD223" s="238"/>
      <c r="BE223" s="239">
        <f>G223/6</f>
        <v>0</v>
      </c>
      <c r="BF223" s="240"/>
      <c r="BG223" s="238"/>
      <c r="BH223" s="238"/>
      <c r="BI223" s="238"/>
      <c r="BJ223" s="238"/>
      <c r="BK223" s="238"/>
      <c r="BL223" s="238"/>
      <c r="BM223" s="238"/>
      <c r="BN223" s="238"/>
      <c r="BO223" s="238"/>
      <c r="BP223" s="238"/>
      <c r="BQ223" s="239">
        <f>G223/6</f>
        <v>0</v>
      </c>
      <c r="BR223" s="240"/>
      <c r="BS223" s="238"/>
      <c r="BT223" s="238"/>
      <c r="BU223" s="238"/>
      <c r="BV223" s="238"/>
      <c r="BW223" s="238"/>
      <c r="BX223" s="238"/>
      <c r="BY223" s="238"/>
      <c r="BZ223" s="238"/>
      <c r="CA223" s="238"/>
      <c r="CB223" s="238"/>
      <c r="CC223" s="239">
        <f>G223-SUM(H223:CB223)</f>
        <v>0</v>
      </c>
      <c r="CD223" s="41" t="s">
        <v>54</v>
      </c>
    </row>
    <row r="224" spans="1:82" ht="15" customHeight="1">
      <c r="A224" s="45"/>
      <c r="B224" s="75" t="s">
        <v>418</v>
      </c>
      <c r="C224" s="131" t="str">
        <f>"Allowance for person- hours for variations -Trainer ("&amp;E224&amp;" hours)"</f>
        <v>Allowance for person- hours for variations -Trainer (100 hours)</v>
      </c>
      <c r="D224" s="141" t="s">
        <v>937</v>
      </c>
      <c r="E224" s="266">
        <v>100</v>
      </c>
      <c r="F224" s="223"/>
      <c r="G224" s="76">
        <f t="shared" si="227"/>
        <v>0</v>
      </c>
      <c r="H224" s="237"/>
      <c r="I224" s="239"/>
      <c r="J224" s="237"/>
      <c r="K224" s="238"/>
      <c r="L224" s="238"/>
      <c r="M224" s="238"/>
      <c r="N224" s="238"/>
      <c r="O224" s="238"/>
      <c r="P224" s="238"/>
      <c r="Q224" s="238"/>
      <c r="R224" s="238"/>
      <c r="S224" s="238"/>
      <c r="T224" s="238"/>
      <c r="U224" s="239">
        <f>G224/6</f>
        <v>0</v>
      </c>
      <c r="V224" s="237"/>
      <c r="W224" s="238"/>
      <c r="X224" s="238"/>
      <c r="Y224" s="238"/>
      <c r="Z224" s="238"/>
      <c r="AA224" s="238"/>
      <c r="AB224" s="238"/>
      <c r="AC224" s="238"/>
      <c r="AD224" s="238"/>
      <c r="AE224" s="238"/>
      <c r="AF224" s="238"/>
      <c r="AG224" s="239">
        <f>G224/6</f>
        <v>0</v>
      </c>
      <c r="AH224" s="240"/>
      <c r="AI224" s="238"/>
      <c r="AJ224" s="238"/>
      <c r="AK224" s="238"/>
      <c r="AL224" s="238"/>
      <c r="AM224" s="238"/>
      <c r="AN224" s="238"/>
      <c r="AO224" s="238"/>
      <c r="AP224" s="238"/>
      <c r="AQ224" s="238"/>
      <c r="AR224" s="238"/>
      <c r="AS224" s="239">
        <f>G224/6</f>
        <v>0</v>
      </c>
      <c r="AT224" s="240"/>
      <c r="AU224" s="238"/>
      <c r="AV224" s="238"/>
      <c r="AW224" s="238"/>
      <c r="AX224" s="238"/>
      <c r="AY224" s="238"/>
      <c r="AZ224" s="238"/>
      <c r="BA224" s="238"/>
      <c r="BB224" s="238"/>
      <c r="BC224" s="238"/>
      <c r="BD224" s="238"/>
      <c r="BE224" s="239">
        <f>G224/6</f>
        <v>0</v>
      </c>
      <c r="BF224" s="240"/>
      <c r="BG224" s="238"/>
      <c r="BH224" s="238"/>
      <c r="BI224" s="238"/>
      <c r="BJ224" s="238"/>
      <c r="BK224" s="238"/>
      <c r="BL224" s="238"/>
      <c r="BM224" s="238"/>
      <c r="BN224" s="238"/>
      <c r="BO224" s="238"/>
      <c r="BP224" s="238"/>
      <c r="BQ224" s="239">
        <f>G224/6</f>
        <v>0</v>
      </c>
      <c r="BR224" s="240"/>
      <c r="BS224" s="238"/>
      <c r="BT224" s="238"/>
      <c r="BU224" s="238"/>
      <c r="BV224" s="238"/>
      <c r="BW224" s="238"/>
      <c r="BX224" s="238"/>
      <c r="BY224" s="238"/>
      <c r="BZ224" s="238"/>
      <c r="CA224" s="238"/>
      <c r="CB224" s="238"/>
      <c r="CC224" s="239">
        <f>G224-SUM(H224:CB224)</f>
        <v>0</v>
      </c>
      <c r="CD224" s="41" t="s">
        <v>54</v>
      </c>
    </row>
    <row r="225" spans="1:82" ht="15">
      <c r="A225" s="179"/>
      <c r="B225" s="75" t="s">
        <v>420</v>
      </c>
      <c r="C225" s="131" t="str">
        <f>"Allowance for person- hours for variations -QA Manager ("&amp;E225&amp;" hours)"</f>
        <v>Allowance for person- hours for variations -QA Manager (100 hours)</v>
      </c>
      <c r="D225" s="141" t="s">
        <v>937</v>
      </c>
      <c r="E225" s="266">
        <v>100</v>
      </c>
      <c r="F225" s="223"/>
      <c r="G225" s="76">
        <f t="shared" si="227"/>
        <v>0</v>
      </c>
      <c r="H225" s="237"/>
      <c r="I225" s="239"/>
      <c r="J225" s="237"/>
      <c r="K225" s="238"/>
      <c r="L225" s="238"/>
      <c r="M225" s="238"/>
      <c r="N225" s="238"/>
      <c r="O225" s="238"/>
      <c r="P225" s="238"/>
      <c r="Q225" s="238"/>
      <c r="R225" s="238"/>
      <c r="S225" s="238"/>
      <c r="T225" s="238"/>
      <c r="U225" s="239">
        <f>G225/6</f>
        <v>0</v>
      </c>
      <c r="V225" s="237"/>
      <c r="W225" s="238"/>
      <c r="X225" s="238"/>
      <c r="Y225" s="238"/>
      <c r="Z225" s="238"/>
      <c r="AA225" s="238"/>
      <c r="AB225" s="238"/>
      <c r="AC225" s="238"/>
      <c r="AD225" s="238"/>
      <c r="AE225" s="238"/>
      <c r="AF225" s="238"/>
      <c r="AG225" s="239">
        <f>G225/6</f>
        <v>0</v>
      </c>
      <c r="AH225" s="240"/>
      <c r="AI225" s="238"/>
      <c r="AJ225" s="238"/>
      <c r="AK225" s="238"/>
      <c r="AL225" s="238"/>
      <c r="AM225" s="238"/>
      <c r="AN225" s="238"/>
      <c r="AO225" s="238"/>
      <c r="AP225" s="238"/>
      <c r="AQ225" s="238"/>
      <c r="AR225" s="238"/>
      <c r="AS225" s="239">
        <f>G225/6</f>
        <v>0</v>
      </c>
      <c r="AT225" s="240"/>
      <c r="AU225" s="238"/>
      <c r="AV225" s="238"/>
      <c r="AW225" s="238"/>
      <c r="AX225" s="238"/>
      <c r="AY225" s="238"/>
      <c r="AZ225" s="238"/>
      <c r="BA225" s="238"/>
      <c r="BB225" s="238"/>
      <c r="BC225" s="238"/>
      <c r="BD225" s="238"/>
      <c r="BE225" s="239">
        <f>G225/6</f>
        <v>0</v>
      </c>
      <c r="BF225" s="240"/>
      <c r="BG225" s="238"/>
      <c r="BH225" s="238"/>
      <c r="BI225" s="238"/>
      <c r="BJ225" s="238"/>
      <c r="BK225" s="238"/>
      <c r="BL225" s="238"/>
      <c r="BM225" s="238"/>
      <c r="BN225" s="238"/>
      <c r="BO225" s="238"/>
      <c r="BP225" s="238"/>
      <c r="BQ225" s="239">
        <f>G225/6</f>
        <v>0</v>
      </c>
      <c r="BR225" s="240"/>
      <c r="BS225" s="238"/>
      <c r="BT225" s="238"/>
      <c r="BU225" s="238"/>
      <c r="BV225" s="238"/>
      <c r="BW225" s="238"/>
      <c r="BX225" s="238"/>
      <c r="BY225" s="238"/>
      <c r="BZ225" s="238"/>
      <c r="CA225" s="238"/>
      <c r="CB225" s="238"/>
      <c r="CC225" s="239">
        <f>G225-SUM(H225:CB225)</f>
        <v>0</v>
      </c>
      <c r="CD225" s="41" t="s">
        <v>54</v>
      </c>
    </row>
    <row r="226" spans="1:82" ht="15">
      <c r="A226" s="179"/>
      <c r="B226" s="75" t="s">
        <v>422</v>
      </c>
      <c r="C226" s="131" t="str">
        <f>"Allowance for person- hours for variations -Testers ("&amp;E226&amp;" hours)"</f>
        <v>Allowance for person- hours for variations -Testers (100 hours)</v>
      </c>
      <c r="D226" s="141" t="s">
        <v>937</v>
      </c>
      <c r="E226" s="266">
        <v>100</v>
      </c>
      <c r="F226" s="223"/>
      <c r="G226" s="76">
        <f t="shared" si="227"/>
        <v>0</v>
      </c>
      <c r="H226" s="237"/>
      <c r="I226" s="239"/>
      <c r="J226" s="237"/>
      <c r="K226" s="238"/>
      <c r="L226" s="238"/>
      <c r="M226" s="238"/>
      <c r="N226" s="238"/>
      <c r="O226" s="238"/>
      <c r="P226" s="238"/>
      <c r="Q226" s="238"/>
      <c r="R226" s="238"/>
      <c r="S226" s="238"/>
      <c r="T226" s="238"/>
      <c r="U226" s="239">
        <f>G226/6</f>
        <v>0</v>
      </c>
      <c r="V226" s="237"/>
      <c r="W226" s="238"/>
      <c r="X226" s="238"/>
      <c r="Y226" s="238"/>
      <c r="Z226" s="238"/>
      <c r="AA226" s="238"/>
      <c r="AB226" s="238"/>
      <c r="AC226" s="238"/>
      <c r="AD226" s="238"/>
      <c r="AE226" s="238"/>
      <c r="AF226" s="238"/>
      <c r="AG226" s="239">
        <f>G226/6</f>
        <v>0</v>
      </c>
      <c r="AH226" s="240"/>
      <c r="AI226" s="238"/>
      <c r="AJ226" s="238"/>
      <c r="AK226" s="238"/>
      <c r="AL226" s="238"/>
      <c r="AM226" s="238"/>
      <c r="AN226" s="238"/>
      <c r="AO226" s="238"/>
      <c r="AP226" s="238"/>
      <c r="AQ226" s="238"/>
      <c r="AR226" s="238"/>
      <c r="AS226" s="239">
        <f>G226/6</f>
        <v>0</v>
      </c>
      <c r="AT226" s="240"/>
      <c r="AU226" s="238"/>
      <c r="AV226" s="238"/>
      <c r="AW226" s="238"/>
      <c r="AX226" s="238"/>
      <c r="AY226" s="238"/>
      <c r="AZ226" s="238"/>
      <c r="BA226" s="238"/>
      <c r="BB226" s="238"/>
      <c r="BC226" s="238"/>
      <c r="BD226" s="238"/>
      <c r="BE226" s="239">
        <f>G226/6</f>
        <v>0</v>
      </c>
      <c r="BF226" s="240"/>
      <c r="BG226" s="238"/>
      <c r="BH226" s="238"/>
      <c r="BI226" s="238"/>
      <c r="BJ226" s="238"/>
      <c r="BK226" s="238"/>
      <c r="BL226" s="238"/>
      <c r="BM226" s="238"/>
      <c r="BN226" s="238"/>
      <c r="BO226" s="238"/>
      <c r="BP226" s="238"/>
      <c r="BQ226" s="239">
        <f>G226/6</f>
        <v>0</v>
      </c>
      <c r="BR226" s="240"/>
      <c r="BS226" s="238"/>
      <c r="BT226" s="238"/>
      <c r="BU226" s="238"/>
      <c r="BV226" s="238"/>
      <c r="BW226" s="238"/>
      <c r="BX226" s="238"/>
      <c r="BY226" s="238"/>
      <c r="BZ226" s="238"/>
      <c r="CA226" s="238"/>
      <c r="CB226" s="238"/>
      <c r="CC226" s="239">
        <f>G226-SUM(H226:CB226)</f>
        <v>0</v>
      </c>
      <c r="CD226" s="41" t="s">
        <v>54</v>
      </c>
    </row>
    <row r="227" spans="1:82" ht="15">
      <c r="A227" s="179"/>
      <c r="B227" s="180" t="s">
        <v>424</v>
      </c>
      <c r="C227" s="181" t="s">
        <v>425</v>
      </c>
      <c r="D227" s="182" t="s">
        <v>92</v>
      </c>
      <c r="E227" s="334">
        <v>0</v>
      </c>
      <c r="F227" s="236"/>
      <c r="G227" s="178">
        <f>+E227*F227</f>
        <v>0</v>
      </c>
      <c r="H227" s="232"/>
      <c r="I227" s="233"/>
      <c r="J227" s="232"/>
      <c r="K227" s="234"/>
      <c r="L227" s="234"/>
      <c r="M227" s="234"/>
      <c r="N227" s="234"/>
      <c r="O227" s="234"/>
      <c r="P227" s="234"/>
      <c r="Q227" s="234"/>
      <c r="R227" s="234"/>
      <c r="S227" s="234"/>
      <c r="T227" s="234"/>
      <c r="U227" s="233">
        <f>G227/2.5</f>
        <v>0</v>
      </c>
      <c r="V227" s="232"/>
      <c r="W227" s="234"/>
      <c r="X227" s="234"/>
      <c r="Y227" s="234"/>
      <c r="Z227" s="234"/>
      <c r="AA227" s="234"/>
      <c r="AB227" s="234"/>
      <c r="AC227" s="234"/>
      <c r="AD227" s="234"/>
      <c r="AE227" s="234"/>
      <c r="AF227" s="234"/>
      <c r="AG227" s="233">
        <f>G227/2.5</f>
        <v>0</v>
      </c>
      <c r="AH227" s="235"/>
      <c r="AI227" s="234"/>
      <c r="AJ227" s="234"/>
      <c r="AK227" s="234"/>
      <c r="AL227" s="234"/>
      <c r="AM227" s="234">
        <f>G227-SUM(J227:AL227)</f>
        <v>0</v>
      </c>
      <c r="AN227" s="234"/>
      <c r="AO227" s="234"/>
      <c r="AP227" s="234"/>
      <c r="AQ227" s="234"/>
      <c r="AR227" s="234"/>
      <c r="AS227" s="233"/>
      <c r="AT227" s="235"/>
      <c r="AU227" s="234"/>
      <c r="AV227" s="234"/>
      <c r="AW227" s="234"/>
      <c r="AX227" s="234"/>
      <c r="AY227" s="234"/>
      <c r="AZ227" s="234"/>
      <c r="BA227" s="234"/>
      <c r="BB227" s="234"/>
      <c r="BC227" s="234"/>
      <c r="BD227" s="234"/>
      <c r="BE227" s="233"/>
      <c r="BF227" s="235"/>
      <c r="BG227" s="234"/>
      <c r="BH227" s="234"/>
      <c r="BI227" s="234"/>
      <c r="BJ227" s="234"/>
      <c r="BK227" s="234"/>
      <c r="BL227" s="234"/>
      <c r="BM227" s="234"/>
      <c r="BN227" s="234"/>
      <c r="BO227" s="234"/>
      <c r="BP227" s="234"/>
      <c r="BQ227" s="233"/>
      <c r="BR227" s="235"/>
      <c r="BS227" s="234"/>
      <c r="BT227" s="234"/>
      <c r="BU227" s="234"/>
      <c r="BV227" s="234"/>
      <c r="BW227" s="234"/>
      <c r="BX227" s="234"/>
      <c r="BY227" s="234"/>
      <c r="BZ227" s="234"/>
      <c r="CA227" s="234"/>
      <c r="CB227" s="234"/>
      <c r="CC227" s="239">
        <f t="shared" ref="CC227:CC228" si="228">G227-SUM(H227:CB227)</f>
        <v>0</v>
      </c>
      <c r="CD227" s="179" t="s">
        <v>54</v>
      </c>
    </row>
    <row r="228" spans="1:82" ht="30">
      <c r="A228" s="179"/>
      <c r="B228" s="180" t="s">
        <v>426</v>
      </c>
      <c r="C228" s="188" t="s">
        <v>427</v>
      </c>
      <c r="D228" s="182" t="s">
        <v>92</v>
      </c>
      <c r="E228" s="334">
        <v>0</v>
      </c>
      <c r="F228" s="236"/>
      <c r="G228" s="178">
        <f>+E228*F228</f>
        <v>0</v>
      </c>
      <c r="H228" s="248"/>
      <c r="I228" s="249"/>
      <c r="J228" s="248"/>
      <c r="K228" s="250"/>
      <c r="L228" s="250"/>
      <c r="M228" s="250"/>
      <c r="N228" s="250"/>
      <c r="O228" s="250"/>
      <c r="P228" s="250"/>
      <c r="Q228" s="250"/>
      <c r="R228" s="250"/>
      <c r="S228" s="250"/>
      <c r="T228" s="250"/>
      <c r="U228" s="249">
        <f>G228/2.5</f>
        <v>0</v>
      </c>
      <c r="V228" s="248"/>
      <c r="W228" s="250"/>
      <c r="X228" s="250"/>
      <c r="Y228" s="250"/>
      <c r="Z228" s="250"/>
      <c r="AA228" s="250"/>
      <c r="AB228" s="250"/>
      <c r="AC228" s="250"/>
      <c r="AD228" s="250"/>
      <c r="AE228" s="250"/>
      <c r="AF228" s="250"/>
      <c r="AG228" s="249">
        <f>G228/2.5</f>
        <v>0</v>
      </c>
      <c r="AH228" s="251"/>
      <c r="AI228" s="250"/>
      <c r="AJ228" s="250"/>
      <c r="AK228" s="250"/>
      <c r="AL228" s="250"/>
      <c r="AM228" s="250">
        <f>G228-SUM(J228:AL228)</f>
        <v>0</v>
      </c>
      <c r="AN228" s="250"/>
      <c r="AO228" s="250"/>
      <c r="AP228" s="250"/>
      <c r="AQ228" s="250"/>
      <c r="AR228" s="250"/>
      <c r="AS228" s="249"/>
      <c r="AT228" s="251"/>
      <c r="AU228" s="250"/>
      <c r="AV228" s="250"/>
      <c r="AW228" s="250"/>
      <c r="AX228" s="250"/>
      <c r="AY228" s="250"/>
      <c r="AZ228" s="250"/>
      <c r="BA228" s="250"/>
      <c r="BB228" s="250"/>
      <c r="BC228" s="250"/>
      <c r="BD228" s="250"/>
      <c r="BE228" s="249"/>
      <c r="BF228" s="251"/>
      <c r="BG228" s="250"/>
      <c r="BH228" s="250"/>
      <c r="BI228" s="250"/>
      <c r="BJ228" s="250"/>
      <c r="BK228" s="250"/>
      <c r="BL228" s="250"/>
      <c r="BM228" s="250"/>
      <c r="BN228" s="250"/>
      <c r="BO228" s="250"/>
      <c r="BP228" s="250"/>
      <c r="BQ228" s="249"/>
      <c r="BR228" s="251"/>
      <c r="BS228" s="250"/>
      <c r="BT228" s="250"/>
      <c r="BU228" s="250"/>
      <c r="BV228" s="250"/>
      <c r="BW228" s="250"/>
      <c r="BX228" s="250"/>
      <c r="BY228" s="250"/>
      <c r="BZ228" s="250"/>
      <c r="CA228" s="250"/>
      <c r="CB228" s="250"/>
      <c r="CC228" s="239">
        <f t="shared" si="228"/>
        <v>0</v>
      </c>
      <c r="CD228" s="179" t="s">
        <v>54</v>
      </c>
    </row>
    <row r="229" spans="1:82" ht="15">
      <c r="A229" s="179"/>
      <c r="B229" s="123" t="s">
        <v>429</v>
      </c>
      <c r="C229" s="124" t="s">
        <v>430</v>
      </c>
      <c r="D229" s="125"/>
      <c r="E229" s="328"/>
      <c r="F229" s="260"/>
      <c r="G229" s="126">
        <f>SUM(G230:G261)</f>
        <v>0</v>
      </c>
      <c r="H229" s="127">
        <f>SUM(H230:H261)</f>
        <v>0</v>
      </c>
      <c r="I229" s="128">
        <f t="shared" ref="I229:AL229" si="229">SUM(I230:I261)</f>
        <v>0</v>
      </c>
      <c r="J229" s="127">
        <f t="shared" si="229"/>
        <v>0</v>
      </c>
      <c r="K229" s="129">
        <f t="shared" si="229"/>
        <v>0</v>
      </c>
      <c r="L229" s="129">
        <f t="shared" si="229"/>
        <v>0</v>
      </c>
      <c r="M229" s="129">
        <f t="shared" si="229"/>
        <v>0</v>
      </c>
      <c r="N229" s="129">
        <f t="shared" si="229"/>
        <v>0</v>
      </c>
      <c r="O229" s="129">
        <f t="shared" si="229"/>
        <v>0</v>
      </c>
      <c r="P229" s="129">
        <f>SUM(P230:P261)</f>
        <v>0</v>
      </c>
      <c r="Q229" s="129">
        <f t="shared" si="229"/>
        <v>0</v>
      </c>
      <c r="R229" s="129">
        <f t="shared" si="229"/>
        <v>0</v>
      </c>
      <c r="S229" s="129">
        <f t="shared" si="229"/>
        <v>0</v>
      </c>
      <c r="T229" s="129">
        <f t="shared" si="229"/>
        <v>0</v>
      </c>
      <c r="U229" s="128">
        <f t="shared" si="229"/>
        <v>0</v>
      </c>
      <c r="V229" s="127">
        <f t="shared" si="229"/>
        <v>0</v>
      </c>
      <c r="W229" s="129">
        <f t="shared" si="229"/>
        <v>0</v>
      </c>
      <c r="X229" s="129">
        <f t="shared" si="229"/>
        <v>0</v>
      </c>
      <c r="Y229" s="129">
        <f t="shared" si="229"/>
        <v>0</v>
      </c>
      <c r="Z229" s="129">
        <f t="shared" si="229"/>
        <v>0</v>
      </c>
      <c r="AA229" s="129">
        <f t="shared" si="229"/>
        <v>0</v>
      </c>
      <c r="AB229" s="129">
        <f t="shared" si="229"/>
        <v>0</v>
      </c>
      <c r="AC229" s="129">
        <f t="shared" si="229"/>
        <v>0</v>
      </c>
      <c r="AD229" s="129">
        <f t="shared" si="229"/>
        <v>0</v>
      </c>
      <c r="AE229" s="129">
        <f t="shared" si="229"/>
        <v>0</v>
      </c>
      <c r="AF229" s="129">
        <f t="shared" si="229"/>
        <v>0</v>
      </c>
      <c r="AG229" s="128">
        <f t="shared" si="229"/>
        <v>0</v>
      </c>
      <c r="AH229" s="130">
        <f t="shared" si="229"/>
        <v>0</v>
      </c>
      <c r="AI229" s="129">
        <f t="shared" si="229"/>
        <v>0</v>
      </c>
      <c r="AJ229" s="129">
        <f t="shared" si="229"/>
        <v>0</v>
      </c>
      <c r="AK229" s="129">
        <f t="shared" si="229"/>
        <v>0</v>
      </c>
      <c r="AL229" s="129">
        <f t="shared" si="229"/>
        <v>0</v>
      </c>
      <c r="AM229" s="129">
        <f t="shared" ref="AM229:CC229" si="230">SUM(AM230:AM261)</f>
        <v>0</v>
      </c>
      <c r="AN229" s="129">
        <f t="shared" si="230"/>
        <v>0</v>
      </c>
      <c r="AO229" s="129">
        <f t="shared" si="230"/>
        <v>0</v>
      </c>
      <c r="AP229" s="129">
        <f t="shared" si="230"/>
        <v>0</v>
      </c>
      <c r="AQ229" s="129">
        <f t="shared" si="230"/>
        <v>0</v>
      </c>
      <c r="AR229" s="129">
        <f t="shared" si="230"/>
        <v>0</v>
      </c>
      <c r="AS229" s="128">
        <f t="shared" si="230"/>
        <v>0</v>
      </c>
      <c r="AT229" s="130">
        <f t="shared" si="230"/>
        <v>0</v>
      </c>
      <c r="AU229" s="129">
        <f t="shared" si="230"/>
        <v>0</v>
      </c>
      <c r="AV229" s="129">
        <f t="shared" si="230"/>
        <v>0</v>
      </c>
      <c r="AW229" s="129">
        <f t="shared" si="230"/>
        <v>0</v>
      </c>
      <c r="AX229" s="129">
        <f t="shared" si="230"/>
        <v>0</v>
      </c>
      <c r="AY229" s="129">
        <f t="shared" si="230"/>
        <v>0</v>
      </c>
      <c r="AZ229" s="129">
        <f t="shared" si="230"/>
        <v>0</v>
      </c>
      <c r="BA229" s="129">
        <f t="shared" si="230"/>
        <v>0</v>
      </c>
      <c r="BB229" s="129">
        <f t="shared" si="230"/>
        <v>0</v>
      </c>
      <c r="BC229" s="129">
        <f t="shared" si="230"/>
        <v>0</v>
      </c>
      <c r="BD229" s="129">
        <f t="shared" si="230"/>
        <v>0</v>
      </c>
      <c r="BE229" s="128">
        <f t="shared" si="230"/>
        <v>0</v>
      </c>
      <c r="BF229" s="130">
        <f t="shared" si="230"/>
        <v>0</v>
      </c>
      <c r="BG229" s="129">
        <f t="shared" si="230"/>
        <v>0</v>
      </c>
      <c r="BH229" s="129">
        <f t="shared" si="230"/>
        <v>0</v>
      </c>
      <c r="BI229" s="129">
        <f t="shared" si="230"/>
        <v>0</v>
      </c>
      <c r="BJ229" s="129">
        <f t="shared" si="230"/>
        <v>0</v>
      </c>
      <c r="BK229" s="129">
        <f t="shared" si="230"/>
        <v>0</v>
      </c>
      <c r="BL229" s="129">
        <f t="shared" si="230"/>
        <v>0</v>
      </c>
      <c r="BM229" s="129">
        <f t="shared" si="230"/>
        <v>0</v>
      </c>
      <c r="BN229" s="129">
        <f t="shared" si="230"/>
        <v>0</v>
      </c>
      <c r="BO229" s="129">
        <f t="shared" si="230"/>
        <v>0</v>
      </c>
      <c r="BP229" s="129">
        <f t="shared" si="230"/>
        <v>0</v>
      </c>
      <c r="BQ229" s="128">
        <f t="shared" si="230"/>
        <v>0</v>
      </c>
      <c r="BR229" s="130">
        <f t="shared" si="230"/>
        <v>0</v>
      </c>
      <c r="BS229" s="129">
        <f t="shared" si="230"/>
        <v>0</v>
      </c>
      <c r="BT229" s="129">
        <f t="shared" si="230"/>
        <v>0</v>
      </c>
      <c r="BU229" s="129">
        <f t="shared" si="230"/>
        <v>0</v>
      </c>
      <c r="BV229" s="129">
        <f t="shared" si="230"/>
        <v>0</v>
      </c>
      <c r="BW229" s="129">
        <f t="shared" si="230"/>
        <v>0</v>
      </c>
      <c r="BX229" s="129">
        <f t="shared" si="230"/>
        <v>0</v>
      </c>
      <c r="BY229" s="129">
        <f t="shared" si="230"/>
        <v>0</v>
      </c>
      <c r="BZ229" s="129">
        <f t="shared" si="230"/>
        <v>0</v>
      </c>
      <c r="CA229" s="129">
        <f t="shared" si="230"/>
        <v>0</v>
      </c>
      <c r="CB229" s="129">
        <f t="shared" si="230"/>
        <v>0</v>
      </c>
      <c r="CC229" s="128">
        <f t="shared" si="230"/>
        <v>0</v>
      </c>
      <c r="CD229" s="41" t="s">
        <v>54</v>
      </c>
    </row>
    <row r="230" spans="1:82" ht="15">
      <c r="A230" s="179"/>
      <c r="B230" s="180" t="s">
        <v>431</v>
      </c>
      <c r="C230" s="181" t="s">
        <v>432</v>
      </c>
      <c r="D230" s="182" t="s">
        <v>92</v>
      </c>
      <c r="E230" s="334">
        <v>0</v>
      </c>
      <c r="F230" s="236"/>
      <c r="G230" s="178">
        <f t="shared" ref="G230:G237" si="231">+E230*F230</f>
        <v>0</v>
      </c>
      <c r="H230" s="232"/>
      <c r="I230" s="233"/>
      <c r="J230" s="232"/>
      <c r="K230" s="234"/>
      <c r="L230" s="234"/>
      <c r="M230" s="234"/>
      <c r="N230" s="234"/>
      <c r="O230" s="234"/>
      <c r="P230" s="234"/>
      <c r="Q230" s="234"/>
      <c r="R230" s="234"/>
      <c r="S230" s="234"/>
      <c r="T230" s="234"/>
      <c r="U230" s="233">
        <f t="shared" ref="U230:U236" si="232">G230/2.5</f>
        <v>0</v>
      </c>
      <c r="V230" s="232"/>
      <c r="W230" s="234"/>
      <c r="X230" s="234"/>
      <c r="Y230" s="234"/>
      <c r="Z230" s="234"/>
      <c r="AA230" s="234"/>
      <c r="AB230" s="234"/>
      <c r="AC230" s="234"/>
      <c r="AD230" s="234"/>
      <c r="AE230" s="234"/>
      <c r="AF230" s="234"/>
      <c r="AG230" s="233">
        <f t="shared" ref="AG230:AG236" si="233">G230/2.5</f>
        <v>0</v>
      </c>
      <c r="AH230" s="235"/>
      <c r="AI230" s="234"/>
      <c r="AJ230" s="234"/>
      <c r="AK230" s="234"/>
      <c r="AL230" s="234"/>
      <c r="AM230" s="234">
        <f t="shared" ref="AM230:AM236" si="234">G230-SUM(J230:AL230)</f>
        <v>0</v>
      </c>
      <c r="AN230" s="234"/>
      <c r="AO230" s="234"/>
      <c r="AP230" s="234"/>
      <c r="AQ230" s="234"/>
      <c r="AR230" s="234"/>
      <c r="AS230" s="233"/>
      <c r="AT230" s="235"/>
      <c r="AU230" s="234"/>
      <c r="AV230" s="234"/>
      <c r="AW230" s="234"/>
      <c r="AX230" s="234"/>
      <c r="AY230" s="234"/>
      <c r="AZ230" s="234"/>
      <c r="BA230" s="234"/>
      <c r="BB230" s="234"/>
      <c r="BC230" s="234"/>
      <c r="BD230" s="234"/>
      <c r="BE230" s="233"/>
      <c r="BF230" s="235"/>
      <c r="BG230" s="234"/>
      <c r="BH230" s="234"/>
      <c r="BI230" s="234"/>
      <c r="BJ230" s="234"/>
      <c r="BK230" s="234"/>
      <c r="BL230" s="234"/>
      <c r="BM230" s="234"/>
      <c r="BN230" s="234"/>
      <c r="BO230" s="234"/>
      <c r="BP230" s="234"/>
      <c r="BQ230" s="233"/>
      <c r="BR230" s="235"/>
      <c r="BS230" s="234"/>
      <c r="BT230" s="234"/>
      <c r="BU230" s="234"/>
      <c r="BV230" s="234"/>
      <c r="BW230" s="234"/>
      <c r="BX230" s="234"/>
      <c r="BY230" s="234"/>
      <c r="BZ230" s="234"/>
      <c r="CA230" s="234"/>
      <c r="CB230" s="234"/>
      <c r="CC230" s="239">
        <f t="shared" ref="CC230:CC236" si="235">G230-SUM(H230:CB230)</f>
        <v>0</v>
      </c>
      <c r="CD230" s="41" t="s">
        <v>54</v>
      </c>
    </row>
    <row r="231" spans="1:82" ht="15">
      <c r="A231" s="179"/>
      <c r="B231" s="180" t="s">
        <v>433</v>
      </c>
      <c r="C231" s="181" t="s">
        <v>434</v>
      </c>
      <c r="D231" s="182" t="s">
        <v>92</v>
      </c>
      <c r="E231" s="334">
        <v>0</v>
      </c>
      <c r="F231" s="236"/>
      <c r="G231" s="178">
        <f t="shared" si="231"/>
        <v>0</v>
      </c>
      <c r="H231" s="232"/>
      <c r="I231" s="233"/>
      <c r="J231" s="232"/>
      <c r="K231" s="234"/>
      <c r="L231" s="234"/>
      <c r="M231" s="234"/>
      <c r="N231" s="234"/>
      <c r="O231" s="234"/>
      <c r="P231" s="234"/>
      <c r="Q231" s="234"/>
      <c r="R231" s="234"/>
      <c r="S231" s="234"/>
      <c r="T231" s="234"/>
      <c r="U231" s="233">
        <f t="shared" si="232"/>
        <v>0</v>
      </c>
      <c r="V231" s="232"/>
      <c r="W231" s="234"/>
      <c r="X231" s="234"/>
      <c r="Y231" s="234"/>
      <c r="Z231" s="234"/>
      <c r="AA231" s="234"/>
      <c r="AB231" s="234"/>
      <c r="AC231" s="234"/>
      <c r="AD231" s="234"/>
      <c r="AE231" s="234"/>
      <c r="AF231" s="234"/>
      <c r="AG231" s="233">
        <f t="shared" si="233"/>
        <v>0</v>
      </c>
      <c r="AH231" s="235"/>
      <c r="AI231" s="234"/>
      <c r="AJ231" s="234"/>
      <c r="AK231" s="234"/>
      <c r="AL231" s="234"/>
      <c r="AM231" s="234">
        <f t="shared" si="234"/>
        <v>0</v>
      </c>
      <c r="AN231" s="234"/>
      <c r="AO231" s="234"/>
      <c r="AP231" s="234"/>
      <c r="AQ231" s="234"/>
      <c r="AR231" s="234"/>
      <c r="AS231" s="233"/>
      <c r="AT231" s="235"/>
      <c r="AU231" s="234"/>
      <c r="AV231" s="234"/>
      <c r="AW231" s="234"/>
      <c r="AX231" s="234"/>
      <c r="AY231" s="234"/>
      <c r="AZ231" s="234"/>
      <c r="BA231" s="234"/>
      <c r="BB231" s="234"/>
      <c r="BC231" s="234"/>
      <c r="BD231" s="234"/>
      <c r="BE231" s="233"/>
      <c r="BF231" s="235"/>
      <c r="BG231" s="234"/>
      <c r="BH231" s="234"/>
      <c r="BI231" s="234"/>
      <c r="BJ231" s="234"/>
      <c r="BK231" s="234"/>
      <c r="BL231" s="234"/>
      <c r="BM231" s="234"/>
      <c r="BN231" s="234"/>
      <c r="BO231" s="234"/>
      <c r="BP231" s="234"/>
      <c r="BQ231" s="233"/>
      <c r="BR231" s="235"/>
      <c r="BS231" s="234"/>
      <c r="BT231" s="234"/>
      <c r="BU231" s="234"/>
      <c r="BV231" s="234"/>
      <c r="BW231" s="234"/>
      <c r="BX231" s="234"/>
      <c r="BY231" s="234"/>
      <c r="BZ231" s="234"/>
      <c r="CA231" s="234"/>
      <c r="CB231" s="234"/>
      <c r="CC231" s="239">
        <f t="shared" si="235"/>
        <v>0</v>
      </c>
      <c r="CD231" s="41" t="s">
        <v>54</v>
      </c>
    </row>
    <row r="232" spans="1:82" ht="15">
      <c r="A232" s="41"/>
      <c r="B232" s="180" t="s">
        <v>435</v>
      </c>
      <c r="C232" s="181" t="s">
        <v>436</v>
      </c>
      <c r="D232" s="182" t="s">
        <v>92</v>
      </c>
      <c r="E232" s="334">
        <v>0</v>
      </c>
      <c r="F232" s="236"/>
      <c r="G232" s="178">
        <f t="shared" si="231"/>
        <v>0</v>
      </c>
      <c r="H232" s="232"/>
      <c r="I232" s="233"/>
      <c r="J232" s="232"/>
      <c r="K232" s="234"/>
      <c r="L232" s="234"/>
      <c r="M232" s="234"/>
      <c r="N232" s="234"/>
      <c r="O232" s="234"/>
      <c r="P232" s="234"/>
      <c r="Q232" s="234"/>
      <c r="R232" s="234"/>
      <c r="S232" s="234"/>
      <c r="T232" s="234"/>
      <c r="U232" s="233">
        <f t="shared" si="232"/>
        <v>0</v>
      </c>
      <c r="V232" s="232"/>
      <c r="W232" s="234"/>
      <c r="X232" s="234"/>
      <c r="Y232" s="234"/>
      <c r="Z232" s="234"/>
      <c r="AA232" s="234"/>
      <c r="AB232" s="234"/>
      <c r="AC232" s="234"/>
      <c r="AD232" s="234"/>
      <c r="AE232" s="234"/>
      <c r="AF232" s="234"/>
      <c r="AG232" s="233">
        <f t="shared" si="233"/>
        <v>0</v>
      </c>
      <c r="AH232" s="235"/>
      <c r="AI232" s="234"/>
      <c r="AJ232" s="234"/>
      <c r="AK232" s="234"/>
      <c r="AL232" s="234"/>
      <c r="AM232" s="234">
        <f t="shared" si="234"/>
        <v>0</v>
      </c>
      <c r="AN232" s="234"/>
      <c r="AO232" s="234"/>
      <c r="AP232" s="234"/>
      <c r="AQ232" s="234"/>
      <c r="AR232" s="234"/>
      <c r="AS232" s="233"/>
      <c r="AT232" s="235"/>
      <c r="AU232" s="234"/>
      <c r="AV232" s="234"/>
      <c r="AW232" s="234"/>
      <c r="AX232" s="234"/>
      <c r="AY232" s="234"/>
      <c r="AZ232" s="234"/>
      <c r="BA232" s="234"/>
      <c r="BB232" s="234"/>
      <c r="BC232" s="234"/>
      <c r="BD232" s="234"/>
      <c r="BE232" s="233"/>
      <c r="BF232" s="235"/>
      <c r="BG232" s="234"/>
      <c r="BH232" s="234"/>
      <c r="BI232" s="234"/>
      <c r="BJ232" s="234"/>
      <c r="BK232" s="234"/>
      <c r="BL232" s="234"/>
      <c r="BM232" s="234"/>
      <c r="BN232" s="234"/>
      <c r="BO232" s="234"/>
      <c r="BP232" s="234"/>
      <c r="BQ232" s="233"/>
      <c r="BR232" s="235"/>
      <c r="BS232" s="234"/>
      <c r="BT232" s="234"/>
      <c r="BU232" s="234"/>
      <c r="BV232" s="234"/>
      <c r="BW232" s="234"/>
      <c r="BX232" s="234"/>
      <c r="BY232" s="234"/>
      <c r="BZ232" s="234"/>
      <c r="CA232" s="234"/>
      <c r="CB232" s="234"/>
      <c r="CC232" s="239">
        <f t="shared" si="235"/>
        <v>0</v>
      </c>
      <c r="CD232" s="41" t="s">
        <v>54</v>
      </c>
    </row>
    <row r="233" spans="1:82" ht="27" customHeight="1">
      <c r="A233" s="179"/>
      <c r="B233" s="180" t="s">
        <v>437</v>
      </c>
      <c r="C233" s="181" t="s">
        <v>438</v>
      </c>
      <c r="D233" s="182" t="s">
        <v>92</v>
      </c>
      <c r="E233" s="334">
        <v>0</v>
      </c>
      <c r="F233" s="236"/>
      <c r="G233" s="178">
        <f t="shared" si="231"/>
        <v>0</v>
      </c>
      <c r="H233" s="232"/>
      <c r="I233" s="233"/>
      <c r="J233" s="232"/>
      <c r="K233" s="234"/>
      <c r="L233" s="234"/>
      <c r="M233" s="234"/>
      <c r="N233" s="234"/>
      <c r="O233" s="234"/>
      <c r="P233" s="234"/>
      <c r="Q233" s="234"/>
      <c r="R233" s="234"/>
      <c r="S233" s="234"/>
      <c r="T233" s="234"/>
      <c r="U233" s="233">
        <f t="shared" si="232"/>
        <v>0</v>
      </c>
      <c r="V233" s="232"/>
      <c r="W233" s="234"/>
      <c r="X233" s="234"/>
      <c r="Y233" s="234"/>
      <c r="Z233" s="234"/>
      <c r="AA233" s="234"/>
      <c r="AB233" s="234"/>
      <c r="AC233" s="234"/>
      <c r="AD233" s="234"/>
      <c r="AE233" s="234"/>
      <c r="AF233" s="234"/>
      <c r="AG233" s="233">
        <f t="shared" si="233"/>
        <v>0</v>
      </c>
      <c r="AH233" s="235"/>
      <c r="AI233" s="234"/>
      <c r="AJ233" s="234"/>
      <c r="AK233" s="234"/>
      <c r="AL233" s="234"/>
      <c r="AM233" s="234">
        <f t="shared" si="234"/>
        <v>0</v>
      </c>
      <c r="AN233" s="234"/>
      <c r="AO233" s="234"/>
      <c r="AP233" s="234"/>
      <c r="AQ233" s="234"/>
      <c r="AR233" s="234"/>
      <c r="AS233" s="233"/>
      <c r="AT233" s="235"/>
      <c r="AU233" s="234"/>
      <c r="AV233" s="234"/>
      <c r="AW233" s="234"/>
      <c r="AX233" s="234"/>
      <c r="AY233" s="234"/>
      <c r="AZ233" s="234"/>
      <c r="BA233" s="234"/>
      <c r="BB233" s="234"/>
      <c r="BC233" s="234"/>
      <c r="BD233" s="234"/>
      <c r="BE233" s="233"/>
      <c r="BF233" s="235"/>
      <c r="BG233" s="234"/>
      <c r="BH233" s="234"/>
      <c r="BI233" s="234"/>
      <c r="BJ233" s="234"/>
      <c r="BK233" s="234"/>
      <c r="BL233" s="234"/>
      <c r="BM233" s="234"/>
      <c r="BN233" s="234"/>
      <c r="BO233" s="234"/>
      <c r="BP233" s="234"/>
      <c r="BQ233" s="233"/>
      <c r="BR233" s="235"/>
      <c r="BS233" s="234"/>
      <c r="BT233" s="234"/>
      <c r="BU233" s="234"/>
      <c r="BV233" s="234"/>
      <c r="BW233" s="234"/>
      <c r="BX233" s="234"/>
      <c r="BY233" s="234"/>
      <c r="BZ233" s="234"/>
      <c r="CA233" s="234"/>
      <c r="CB233" s="234"/>
      <c r="CC233" s="239">
        <f t="shared" si="235"/>
        <v>0</v>
      </c>
      <c r="CD233" s="41" t="s">
        <v>54</v>
      </c>
    </row>
    <row r="234" spans="1:82" ht="15">
      <c r="A234" s="179"/>
      <c r="B234" s="180" t="s">
        <v>439</v>
      </c>
      <c r="C234" s="181" t="s">
        <v>440</v>
      </c>
      <c r="D234" s="182" t="s">
        <v>92</v>
      </c>
      <c r="E234" s="334">
        <v>0</v>
      </c>
      <c r="F234" s="236"/>
      <c r="G234" s="178">
        <f t="shared" si="231"/>
        <v>0</v>
      </c>
      <c r="H234" s="232"/>
      <c r="I234" s="233"/>
      <c r="J234" s="232"/>
      <c r="K234" s="234"/>
      <c r="L234" s="234"/>
      <c r="M234" s="234"/>
      <c r="N234" s="234"/>
      <c r="O234" s="234"/>
      <c r="P234" s="234"/>
      <c r="Q234" s="234"/>
      <c r="R234" s="234"/>
      <c r="S234" s="234"/>
      <c r="T234" s="234"/>
      <c r="U234" s="233">
        <f t="shared" si="232"/>
        <v>0</v>
      </c>
      <c r="V234" s="232"/>
      <c r="W234" s="234"/>
      <c r="X234" s="234"/>
      <c r="Y234" s="234"/>
      <c r="Z234" s="234"/>
      <c r="AA234" s="234"/>
      <c r="AB234" s="234"/>
      <c r="AC234" s="234"/>
      <c r="AD234" s="234"/>
      <c r="AE234" s="234"/>
      <c r="AF234" s="234"/>
      <c r="AG234" s="233">
        <f t="shared" si="233"/>
        <v>0</v>
      </c>
      <c r="AH234" s="235"/>
      <c r="AI234" s="234"/>
      <c r="AJ234" s="234"/>
      <c r="AK234" s="234"/>
      <c r="AL234" s="234"/>
      <c r="AM234" s="234">
        <f t="shared" si="234"/>
        <v>0</v>
      </c>
      <c r="AN234" s="234"/>
      <c r="AO234" s="234"/>
      <c r="AP234" s="234"/>
      <c r="AQ234" s="234"/>
      <c r="AR234" s="234"/>
      <c r="AS234" s="233"/>
      <c r="AT234" s="235"/>
      <c r="AU234" s="234"/>
      <c r="AV234" s="234"/>
      <c r="AW234" s="234"/>
      <c r="AX234" s="234"/>
      <c r="AY234" s="234"/>
      <c r="AZ234" s="234"/>
      <c r="BA234" s="234"/>
      <c r="BB234" s="234"/>
      <c r="BC234" s="234"/>
      <c r="BD234" s="234"/>
      <c r="BE234" s="233"/>
      <c r="BF234" s="235"/>
      <c r="BG234" s="234"/>
      <c r="BH234" s="234"/>
      <c r="BI234" s="234"/>
      <c r="BJ234" s="234"/>
      <c r="BK234" s="234"/>
      <c r="BL234" s="234"/>
      <c r="BM234" s="234"/>
      <c r="BN234" s="234"/>
      <c r="BO234" s="234"/>
      <c r="BP234" s="234"/>
      <c r="BQ234" s="233"/>
      <c r="BR234" s="235"/>
      <c r="BS234" s="234"/>
      <c r="BT234" s="234"/>
      <c r="BU234" s="234"/>
      <c r="BV234" s="234"/>
      <c r="BW234" s="234"/>
      <c r="BX234" s="234"/>
      <c r="BY234" s="234"/>
      <c r="BZ234" s="234"/>
      <c r="CA234" s="234"/>
      <c r="CB234" s="234"/>
      <c r="CC234" s="239">
        <f t="shared" si="235"/>
        <v>0</v>
      </c>
      <c r="CD234" s="41" t="s">
        <v>54</v>
      </c>
    </row>
    <row r="235" spans="1:82" ht="15">
      <c r="A235" s="179"/>
      <c r="B235" s="180" t="s">
        <v>441</v>
      </c>
      <c r="C235" s="181" t="s">
        <v>442</v>
      </c>
      <c r="D235" s="182" t="s">
        <v>92</v>
      </c>
      <c r="E235" s="334">
        <v>0</v>
      </c>
      <c r="F235" s="236"/>
      <c r="G235" s="178">
        <f t="shared" si="231"/>
        <v>0</v>
      </c>
      <c r="H235" s="232"/>
      <c r="I235" s="233"/>
      <c r="J235" s="232"/>
      <c r="K235" s="234"/>
      <c r="L235" s="234"/>
      <c r="M235" s="234"/>
      <c r="N235" s="234"/>
      <c r="O235" s="234"/>
      <c r="P235" s="234"/>
      <c r="Q235" s="234"/>
      <c r="R235" s="234"/>
      <c r="S235" s="234"/>
      <c r="T235" s="234"/>
      <c r="U235" s="233">
        <f t="shared" si="232"/>
        <v>0</v>
      </c>
      <c r="V235" s="232"/>
      <c r="W235" s="234"/>
      <c r="X235" s="234"/>
      <c r="Y235" s="234"/>
      <c r="Z235" s="234"/>
      <c r="AA235" s="234"/>
      <c r="AB235" s="234"/>
      <c r="AC235" s="234"/>
      <c r="AD235" s="234"/>
      <c r="AE235" s="234"/>
      <c r="AF235" s="234"/>
      <c r="AG235" s="233">
        <f t="shared" si="233"/>
        <v>0</v>
      </c>
      <c r="AH235" s="235"/>
      <c r="AI235" s="234"/>
      <c r="AJ235" s="234"/>
      <c r="AK235" s="234"/>
      <c r="AL235" s="234"/>
      <c r="AM235" s="234">
        <f t="shared" si="234"/>
        <v>0</v>
      </c>
      <c r="AN235" s="234"/>
      <c r="AO235" s="234"/>
      <c r="AP235" s="234"/>
      <c r="AQ235" s="234"/>
      <c r="AR235" s="234"/>
      <c r="AS235" s="233"/>
      <c r="AT235" s="235"/>
      <c r="AU235" s="234"/>
      <c r="AV235" s="234"/>
      <c r="AW235" s="234"/>
      <c r="AX235" s="234"/>
      <c r="AY235" s="234"/>
      <c r="AZ235" s="234"/>
      <c r="BA235" s="234"/>
      <c r="BB235" s="234"/>
      <c r="BC235" s="234"/>
      <c r="BD235" s="234"/>
      <c r="BE235" s="233"/>
      <c r="BF235" s="235"/>
      <c r="BG235" s="234"/>
      <c r="BH235" s="234"/>
      <c r="BI235" s="234"/>
      <c r="BJ235" s="234"/>
      <c r="BK235" s="234"/>
      <c r="BL235" s="234"/>
      <c r="BM235" s="234"/>
      <c r="BN235" s="234"/>
      <c r="BO235" s="234"/>
      <c r="BP235" s="234"/>
      <c r="BQ235" s="233"/>
      <c r="BR235" s="235"/>
      <c r="BS235" s="234"/>
      <c r="BT235" s="234"/>
      <c r="BU235" s="234"/>
      <c r="BV235" s="234"/>
      <c r="BW235" s="234"/>
      <c r="BX235" s="234"/>
      <c r="BY235" s="234"/>
      <c r="BZ235" s="234"/>
      <c r="CA235" s="234"/>
      <c r="CB235" s="234"/>
      <c r="CC235" s="239">
        <f t="shared" si="235"/>
        <v>0</v>
      </c>
      <c r="CD235" s="41" t="s">
        <v>54</v>
      </c>
    </row>
    <row r="236" spans="1:82" ht="15">
      <c r="A236" s="179"/>
      <c r="B236" s="180" t="s">
        <v>443</v>
      </c>
      <c r="C236" s="181" t="s">
        <v>444</v>
      </c>
      <c r="D236" s="182" t="s">
        <v>92</v>
      </c>
      <c r="E236" s="334">
        <v>0</v>
      </c>
      <c r="F236" s="236"/>
      <c r="G236" s="178">
        <f t="shared" si="231"/>
        <v>0</v>
      </c>
      <c r="H236" s="232"/>
      <c r="I236" s="233"/>
      <c r="J236" s="232"/>
      <c r="K236" s="234"/>
      <c r="L236" s="234"/>
      <c r="M236" s="234"/>
      <c r="N236" s="234"/>
      <c r="O236" s="234"/>
      <c r="P236" s="234"/>
      <c r="Q236" s="234"/>
      <c r="R236" s="234"/>
      <c r="S236" s="234"/>
      <c r="T236" s="234"/>
      <c r="U236" s="233">
        <f t="shared" si="232"/>
        <v>0</v>
      </c>
      <c r="V236" s="232"/>
      <c r="W236" s="234"/>
      <c r="X236" s="234"/>
      <c r="Y236" s="234"/>
      <c r="Z236" s="234"/>
      <c r="AA236" s="234"/>
      <c r="AB236" s="234"/>
      <c r="AC236" s="234"/>
      <c r="AD236" s="234"/>
      <c r="AE236" s="234"/>
      <c r="AF236" s="234"/>
      <c r="AG236" s="233">
        <f t="shared" si="233"/>
        <v>0</v>
      </c>
      <c r="AH236" s="235"/>
      <c r="AI236" s="234"/>
      <c r="AJ236" s="234"/>
      <c r="AK236" s="234"/>
      <c r="AL236" s="234"/>
      <c r="AM236" s="234">
        <f t="shared" si="234"/>
        <v>0</v>
      </c>
      <c r="AN236" s="234"/>
      <c r="AO236" s="234"/>
      <c r="AP236" s="234"/>
      <c r="AQ236" s="234"/>
      <c r="AR236" s="234"/>
      <c r="AS236" s="233"/>
      <c r="AT236" s="235"/>
      <c r="AU236" s="234"/>
      <c r="AV236" s="234"/>
      <c r="AW236" s="234"/>
      <c r="AX236" s="234"/>
      <c r="AY236" s="234"/>
      <c r="AZ236" s="234"/>
      <c r="BA236" s="234"/>
      <c r="BB236" s="234"/>
      <c r="BC236" s="234"/>
      <c r="BD236" s="234"/>
      <c r="BE236" s="233"/>
      <c r="BF236" s="235"/>
      <c r="BG236" s="234"/>
      <c r="BH236" s="234"/>
      <c r="BI236" s="234"/>
      <c r="BJ236" s="234"/>
      <c r="BK236" s="234"/>
      <c r="BL236" s="234"/>
      <c r="BM236" s="234"/>
      <c r="BN236" s="234"/>
      <c r="BO236" s="234"/>
      <c r="BP236" s="234"/>
      <c r="BQ236" s="233"/>
      <c r="BR236" s="235"/>
      <c r="BS236" s="234"/>
      <c r="BT236" s="234"/>
      <c r="BU236" s="234"/>
      <c r="BV236" s="234"/>
      <c r="BW236" s="234"/>
      <c r="BX236" s="234"/>
      <c r="BY236" s="234"/>
      <c r="BZ236" s="234"/>
      <c r="CA236" s="234"/>
      <c r="CB236" s="234"/>
      <c r="CC236" s="239">
        <f t="shared" si="235"/>
        <v>0</v>
      </c>
      <c r="CD236" s="41" t="s">
        <v>54</v>
      </c>
    </row>
    <row r="237" spans="1:82" ht="15">
      <c r="A237" s="179"/>
      <c r="B237" s="75" t="s">
        <v>445</v>
      </c>
      <c r="C237" s="131" t="s">
        <v>446</v>
      </c>
      <c r="D237" s="141" t="s">
        <v>92</v>
      </c>
      <c r="E237" s="266">
        <v>1</v>
      </c>
      <c r="F237" s="223"/>
      <c r="G237" s="76">
        <f t="shared" si="231"/>
        <v>0</v>
      </c>
      <c r="H237" s="237"/>
      <c r="I237" s="239"/>
      <c r="J237" s="237"/>
      <c r="K237" s="238"/>
      <c r="L237" s="238"/>
      <c r="M237" s="238"/>
      <c r="N237" s="238"/>
      <c r="O237" s="238"/>
      <c r="P237" s="238"/>
      <c r="Q237" s="238"/>
      <c r="R237" s="238"/>
      <c r="S237" s="238"/>
      <c r="T237" s="238"/>
      <c r="U237" s="239">
        <f>G237/6</f>
        <v>0</v>
      </c>
      <c r="V237" s="237"/>
      <c r="W237" s="238"/>
      <c r="X237" s="238"/>
      <c r="Y237" s="238"/>
      <c r="Z237" s="238"/>
      <c r="AA237" s="238"/>
      <c r="AB237" s="238"/>
      <c r="AC237" s="238"/>
      <c r="AD237" s="238"/>
      <c r="AE237" s="238"/>
      <c r="AF237" s="238"/>
      <c r="AG237" s="239">
        <f>G237/6</f>
        <v>0</v>
      </c>
      <c r="AH237" s="240"/>
      <c r="AI237" s="238"/>
      <c r="AJ237" s="238"/>
      <c r="AK237" s="238"/>
      <c r="AL237" s="238"/>
      <c r="AM237" s="238"/>
      <c r="AN237" s="238"/>
      <c r="AO237" s="238"/>
      <c r="AP237" s="238"/>
      <c r="AQ237" s="238"/>
      <c r="AR237" s="238"/>
      <c r="AS237" s="239">
        <f>G237/6</f>
        <v>0</v>
      </c>
      <c r="AT237" s="240"/>
      <c r="AU237" s="238"/>
      <c r="AV237" s="238"/>
      <c r="AW237" s="238"/>
      <c r="AX237" s="238"/>
      <c r="AY237" s="238"/>
      <c r="AZ237" s="238"/>
      <c r="BA237" s="238"/>
      <c r="BB237" s="238"/>
      <c r="BC237" s="238"/>
      <c r="BD237" s="238"/>
      <c r="BE237" s="239">
        <f>G237/6</f>
        <v>0</v>
      </c>
      <c r="BF237" s="240"/>
      <c r="BG237" s="238"/>
      <c r="BH237" s="238"/>
      <c r="BI237" s="238"/>
      <c r="BJ237" s="238"/>
      <c r="BK237" s="238"/>
      <c r="BL237" s="238"/>
      <c r="BM237" s="238"/>
      <c r="BN237" s="238"/>
      <c r="BO237" s="238"/>
      <c r="BP237" s="238"/>
      <c r="BQ237" s="239">
        <f>G237/6</f>
        <v>0</v>
      </c>
      <c r="BR237" s="240"/>
      <c r="BS237" s="238"/>
      <c r="BT237" s="238"/>
      <c r="BU237" s="238"/>
      <c r="BV237" s="238"/>
      <c r="BW237" s="238"/>
      <c r="BX237" s="238"/>
      <c r="BY237" s="238"/>
      <c r="BZ237" s="238"/>
      <c r="CA237" s="238"/>
      <c r="CB237" s="238"/>
      <c r="CC237" s="239">
        <f>G237-SUM(J237:CB237)</f>
        <v>0</v>
      </c>
      <c r="CD237" s="41" t="s">
        <v>54</v>
      </c>
    </row>
    <row r="238" spans="1:82" ht="30">
      <c r="A238" s="41"/>
      <c r="B238" s="180" t="s">
        <v>447</v>
      </c>
      <c r="C238" s="181" t="s">
        <v>448</v>
      </c>
      <c r="D238" s="182" t="s">
        <v>243</v>
      </c>
      <c r="E238" s="334">
        <v>0</v>
      </c>
      <c r="F238" s="236"/>
      <c r="G238" s="178">
        <f t="shared" ref="G238:G243" si="236">+E238*F238</f>
        <v>0</v>
      </c>
      <c r="H238" s="232"/>
      <c r="I238" s="233"/>
      <c r="J238" s="232"/>
      <c r="K238" s="234"/>
      <c r="L238" s="234"/>
      <c r="M238" s="234"/>
      <c r="N238" s="234"/>
      <c r="O238" s="234"/>
      <c r="P238" s="234"/>
      <c r="Q238" s="234"/>
      <c r="R238" s="234"/>
      <c r="S238" s="234"/>
      <c r="T238" s="234"/>
      <c r="U238" s="233">
        <f t="shared" ref="U238:U243" si="237">G238/2.5</f>
        <v>0</v>
      </c>
      <c r="V238" s="232"/>
      <c r="W238" s="234"/>
      <c r="X238" s="234"/>
      <c r="Y238" s="234"/>
      <c r="Z238" s="234"/>
      <c r="AA238" s="234"/>
      <c r="AB238" s="234"/>
      <c r="AC238" s="234"/>
      <c r="AD238" s="234"/>
      <c r="AE238" s="234"/>
      <c r="AF238" s="234"/>
      <c r="AG238" s="233">
        <f t="shared" ref="AG238:AG243" si="238">G238/2.5</f>
        <v>0</v>
      </c>
      <c r="AH238" s="235"/>
      <c r="AI238" s="234"/>
      <c r="AJ238" s="234"/>
      <c r="AK238" s="234"/>
      <c r="AL238" s="234"/>
      <c r="AM238" s="234">
        <f t="shared" ref="AM238:AM243" si="239">G238-SUM(J238:AL238)</f>
        <v>0</v>
      </c>
      <c r="AN238" s="234"/>
      <c r="AO238" s="234"/>
      <c r="AP238" s="234"/>
      <c r="AQ238" s="234"/>
      <c r="AR238" s="234"/>
      <c r="AS238" s="233"/>
      <c r="AT238" s="235"/>
      <c r="AU238" s="234"/>
      <c r="AV238" s="234"/>
      <c r="AW238" s="234"/>
      <c r="AX238" s="234"/>
      <c r="AY238" s="234"/>
      <c r="AZ238" s="234"/>
      <c r="BA238" s="234"/>
      <c r="BB238" s="234"/>
      <c r="BC238" s="234"/>
      <c r="BD238" s="234"/>
      <c r="BE238" s="233"/>
      <c r="BF238" s="235"/>
      <c r="BG238" s="234"/>
      <c r="BH238" s="234"/>
      <c r="BI238" s="234"/>
      <c r="BJ238" s="234"/>
      <c r="BK238" s="234"/>
      <c r="BL238" s="234"/>
      <c r="BM238" s="234"/>
      <c r="BN238" s="234"/>
      <c r="BO238" s="234"/>
      <c r="BP238" s="234"/>
      <c r="BQ238" s="233"/>
      <c r="BR238" s="235"/>
      <c r="BS238" s="234"/>
      <c r="BT238" s="234"/>
      <c r="BU238" s="234"/>
      <c r="BV238" s="234"/>
      <c r="BW238" s="234"/>
      <c r="BX238" s="234"/>
      <c r="BY238" s="234"/>
      <c r="BZ238" s="234"/>
      <c r="CA238" s="234"/>
      <c r="CB238" s="234"/>
      <c r="CC238" s="239">
        <f t="shared" ref="CC238:CC243" si="240">G238-SUM(H238:CB238)</f>
        <v>0</v>
      </c>
      <c r="CD238" s="41" t="s">
        <v>54</v>
      </c>
    </row>
    <row r="239" spans="1:82" ht="30">
      <c r="A239" s="41"/>
      <c r="B239" s="180" t="s">
        <v>449</v>
      </c>
      <c r="C239" s="181" t="s">
        <v>450</v>
      </c>
      <c r="D239" s="182" t="s">
        <v>92</v>
      </c>
      <c r="E239" s="334">
        <v>0</v>
      </c>
      <c r="F239" s="236"/>
      <c r="G239" s="178">
        <f t="shared" si="236"/>
        <v>0</v>
      </c>
      <c r="H239" s="232"/>
      <c r="I239" s="233"/>
      <c r="J239" s="232"/>
      <c r="K239" s="234"/>
      <c r="L239" s="234"/>
      <c r="M239" s="234"/>
      <c r="N239" s="234"/>
      <c r="O239" s="234"/>
      <c r="P239" s="234"/>
      <c r="Q239" s="234"/>
      <c r="R239" s="234"/>
      <c r="S239" s="234"/>
      <c r="T239" s="234"/>
      <c r="U239" s="233">
        <f t="shared" si="237"/>
        <v>0</v>
      </c>
      <c r="V239" s="232"/>
      <c r="W239" s="234"/>
      <c r="X239" s="234"/>
      <c r="Y239" s="234"/>
      <c r="Z239" s="234"/>
      <c r="AA239" s="234"/>
      <c r="AB239" s="234"/>
      <c r="AC239" s="234"/>
      <c r="AD239" s="234"/>
      <c r="AE239" s="234"/>
      <c r="AF239" s="234"/>
      <c r="AG239" s="233">
        <f t="shared" si="238"/>
        <v>0</v>
      </c>
      <c r="AH239" s="235"/>
      <c r="AI239" s="234"/>
      <c r="AJ239" s="234"/>
      <c r="AK239" s="234"/>
      <c r="AL239" s="234"/>
      <c r="AM239" s="234">
        <f t="shared" si="239"/>
        <v>0</v>
      </c>
      <c r="AN239" s="234"/>
      <c r="AO239" s="234"/>
      <c r="AP239" s="234"/>
      <c r="AQ239" s="234"/>
      <c r="AR239" s="234"/>
      <c r="AS239" s="233"/>
      <c r="AT239" s="235"/>
      <c r="AU239" s="234"/>
      <c r="AV239" s="234"/>
      <c r="AW239" s="234"/>
      <c r="AX239" s="234"/>
      <c r="AY239" s="234"/>
      <c r="AZ239" s="234"/>
      <c r="BA239" s="234"/>
      <c r="BB239" s="234"/>
      <c r="BC239" s="234"/>
      <c r="BD239" s="234"/>
      <c r="BE239" s="233"/>
      <c r="BF239" s="235"/>
      <c r="BG239" s="234"/>
      <c r="BH239" s="234"/>
      <c r="BI239" s="234"/>
      <c r="BJ239" s="234"/>
      <c r="BK239" s="234"/>
      <c r="BL239" s="234"/>
      <c r="BM239" s="234"/>
      <c r="BN239" s="234"/>
      <c r="BO239" s="234"/>
      <c r="BP239" s="234"/>
      <c r="BQ239" s="233"/>
      <c r="BR239" s="235"/>
      <c r="BS239" s="234"/>
      <c r="BT239" s="234"/>
      <c r="BU239" s="234"/>
      <c r="BV239" s="234"/>
      <c r="BW239" s="234"/>
      <c r="BX239" s="234"/>
      <c r="BY239" s="234"/>
      <c r="BZ239" s="234"/>
      <c r="CA239" s="234"/>
      <c r="CB239" s="234"/>
      <c r="CC239" s="239">
        <f t="shared" si="240"/>
        <v>0</v>
      </c>
      <c r="CD239" s="41" t="s">
        <v>54</v>
      </c>
    </row>
    <row r="240" spans="1:82" ht="27" customHeight="1">
      <c r="A240" s="179"/>
      <c r="B240" s="180" t="s">
        <v>451</v>
      </c>
      <c r="C240" s="181" t="s">
        <v>452</v>
      </c>
      <c r="D240" s="182" t="s">
        <v>92</v>
      </c>
      <c r="E240" s="334">
        <v>0</v>
      </c>
      <c r="F240" s="236"/>
      <c r="G240" s="178">
        <f t="shared" si="236"/>
        <v>0</v>
      </c>
      <c r="H240" s="232"/>
      <c r="I240" s="233"/>
      <c r="J240" s="232"/>
      <c r="K240" s="234"/>
      <c r="L240" s="234"/>
      <c r="M240" s="234"/>
      <c r="N240" s="234"/>
      <c r="O240" s="234"/>
      <c r="P240" s="234"/>
      <c r="Q240" s="234"/>
      <c r="R240" s="234"/>
      <c r="S240" s="234"/>
      <c r="T240" s="234"/>
      <c r="U240" s="233">
        <f t="shared" si="237"/>
        <v>0</v>
      </c>
      <c r="V240" s="232"/>
      <c r="W240" s="234"/>
      <c r="X240" s="234"/>
      <c r="Y240" s="234"/>
      <c r="Z240" s="234"/>
      <c r="AA240" s="234"/>
      <c r="AB240" s="234"/>
      <c r="AC240" s="234"/>
      <c r="AD240" s="234"/>
      <c r="AE240" s="234"/>
      <c r="AF240" s="234"/>
      <c r="AG240" s="233">
        <f t="shared" si="238"/>
        <v>0</v>
      </c>
      <c r="AH240" s="235"/>
      <c r="AI240" s="234"/>
      <c r="AJ240" s="234"/>
      <c r="AK240" s="234"/>
      <c r="AL240" s="234"/>
      <c r="AM240" s="234">
        <f t="shared" si="239"/>
        <v>0</v>
      </c>
      <c r="AN240" s="234"/>
      <c r="AO240" s="234"/>
      <c r="AP240" s="234"/>
      <c r="AQ240" s="234"/>
      <c r="AR240" s="234"/>
      <c r="AS240" s="233"/>
      <c r="AT240" s="235"/>
      <c r="AU240" s="234"/>
      <c r="AV240" s="234"/>
      <c r="AW240" s="234"/>
      <c r="AX240" s="234"/>
      <c r="AY240" s="234"/>
      <c r="AZ240" s="234"/>
      <c r="BA240" s="234"/>
      <c r="BB240" s="234"/>
      <c r="BC240" s="234"/>
      <c r="BD240" s="234"/>
      <c r="BE240" s="233"/>
      <c r="BF240" s="235"/>
      <c r="BG240" s="234"/>
      <c r="BH240" s="234"/>
      <c r="BI240" s="234"/>
      <c r="BJ240" s="234"/>
      <c r="BK240" s="234"/>
      <c r="BL240" s="234"/>
      <c r="BM240" s="234"/>
      <c r="BN240" s="234"/>
      <c r="BO240" s="234"/>
      <c r="BP240" s="234"/>
      <c r="BQ240" s="233"/>
      <c r="BR240" s="235"/>
      <c r="BS240" s="234"/>
      <c r="BT240" s="234"/>
      <c r="BU240" s="234"/>
      <c r="BV240" s="234"/>
      <c r="BW240" s="234"/>
      <c r="BX240" s="234"/>
      <c r="BY240" s="234"/>
      <c r="BZ240" s="234"/>
      <c r="CA240" s="234"/>
      <c r="CB240" s="234"/>
      <c r="CC240" s="239">
        <f t="shared" si="240"/>
        <v>0</v>
      </c>
      <c r="CD240" s="41" t="s">
        <v>54</v>
      </c>
    </row>
    <row r="241" spans="1:82" ht="27" customHeight="1">
      <c r="A241" s="179"/>
      <c r="B241" s="180" t="s">
        <v>453</v>
      </c>
      <c r="C241" s="181" t="s">
        <v>454</v>
      </c>
      <c r="D241" s="182" t="s">
        <v>92</v>
      </c>
      <c r="E241" s="334">
        <v>0</v>
      </c>
      <c r="F241" s="236"/>
      <c r="G241" s="178">
        <f t="shared" si="236"/>
        <v>0</v>
      </c>
      <c r="H241" s="232"/>
      <c r="I241" s="233"/>
      <c r="J241" s="232"/>
      <c r="K241" s="234"/>
      <c r="L241" s="234"/>
      <c r="M241" s="234"/>
      <c r="N241" s="234"/>
      <c r="O241" s="234"/>
      <c r="P241" s="234"/>
      <c r="Q241" s="234"/>
      <c r="R241" s="234"/>
      <c r="S241" s="234"/>
      <c r="T241" s="234"/>
      <c r="U241" s="233">
        <f t="shared" si="237"/>
        <v>0</v>
      </c>
      <c r="V241" s="232"/>
      <c r="W241" s="234"/>
      <c r="X241" s="234"/>
      <c r="Y241" s="234"/>
      <c r="Z241" s="234"/>
      <c r="AA241" s="234"/>
      <c r="AB241" s="234"/>
      <c r="AC241" s="234"/>
      <c r="AD241" s="234"/>
      <c r="AE241" s="234"/>
      <c r="AF241" s="234"/>
      <c r="AG241" s="233">
        <f t="shared" si="238"/>
        <v>0</v>
      </c>
      <c r="AH241" s="235"/>
      <c r="AI241" s="234"/>
      <c r="AJ241" s="234"/>
      <c r="AK241" s="234"/>
      <c r="AL241" s="234"/>
      <c r="AM241" s="234">
        <f t="shared" si="239"/>
        <v>0</v>
      </c>
      <c r="AN241" s="234"/>
      <c r="AO241" s="234"/>
      <c r="AP241" s="234"/>
      <c r="AQ241" s="234"/>
      <c r="AR241" s="234"/>
      <c r="AS241" s="233"/>
      <c r="AT241" s="235"/>
      <c r="AU241" s="234"/>
      <c r="AV241" s="234"/>
      <c r="AW241" s="234"/>
      <c r="AX241" s="234"/>
      <c r="AY241" s="234"/>
      <c r="AZ241" s="234"/>
      <c r="BA241" s="234"/>
      <c r="BB241" s="234"/>
      <c r="BC241" s="234"/>
      <c r="BD241" s="234"/>
      <c r="BE241" s="233"/>
      <c r="BF241" s="235"/>
      <c r="BG241" s="234"/>
      <c r="BH241" s="234"/>
      <c r="BI241" s="234"/>
      <c r="BJ241" s="234"/>
      <c r="BK241" s="234"/>
      <c r="BL241" s="234"/>
      <c r="BM241" s="234"/>
      <c r="BN241" s="234"/>
      <c r="BO241" s="234"/>
      <c r="BP241" s="234"/>
      <c r="BQ241" s="233"/>
      <c r="BR241" s="235"/>
      <c r="BS241" s="234"/>
      <c r="BT241" s="234"/>
      <c r="BU241" s="234"/>
      <c r="BV241" s="234"/>
      <c r="BW241" s="234"/>
      <c r="BX241" s="234"/>
      <c r="BY241" s="234"/>
      <c r="BZ241" s="234"/>
      <c r="CA241" s="234"/>
      <c r="CB241" s="234"/>
      <c r="CC241" s="239">
        <f t="shared" si="240"/>
        <v>0</v>
      </c>
      <c r="CD241" s="41" t="s">
        <v>54</v>
      </c>
    </row>
    <row r="242" spans="1:82" ht="27" customHeight="1">
      <c r="A242" s="179"/>
      <c r="B242" s="180" t="s">
        <v>455</v>
      </c>
      <c r="C242" s="181" t="s">
        <v>456</v>
      </c>
      <c r="D242" s="182" t="s">
        <v>92</v>
      </c>
      <c r="E242" s="334">
        <v>0</v>
      </c>
      <c r="F242" s="236"/>
      <c r="G242" s="178">
        <f t="shared" si="236"/>
        <v>0</v>
      </c>
      <c r="H242" s="232"/>
      <c r="I242" s="233"/>
      <c r="J242" s="232"/>
      <c r="K242" s="234"/>
      <c r="L242" s="234"/>
      <c r="M242" s="234"/>
      <c r="N242" s="234"/>
      <c r="O242" s="234"/>
      <c r="P242" s="234"/>
      <c r="Q242" s="234"/>
      <c r="R242" s="234"/>
      <c r="S242" s="234"/>
      <c r="T242" s="234"/>
      <c r="U242" s="233">
        <f t="shared" si="237"/>
        <v>0</v>
      </c>
      <c r="V242" s="232"/>
      <c r="W242" s="234"/>
      <c r="X242" s="234"/>
      <c r="Y242" s="234"/>
      <c r="Z242" s="234"/>
      <c r="AA242" s="234"/>
      <c r="AB242" s="234"/>
      <c r="AC242" s="234"/>
      <c r="AD242" s="234"/>
      <c r="AE242" s="234"/>
      <c r="AF242" s="234"/>
      <c r="AG242" s="233">
        <f t="shared" si="238"/>
        <v>0</v>
      </c>
      <c r="AH242" s="235"/>
      <c r="AI242" s="234"/>
      <c r="AJ242" s="234"/>
      <c r="AK242" s="234"/>
      <c r="AL242" s="234"/>
      <c r="AM242" s="234">
        <f t="shared" si="239"/>
        <v>0</v>
      </c>
      <c r="AN242" s="234"/>
      <c r="AO242" s="234"/>
      <c r="AP242" s="234"/>
      <c r="AQ242" s="234"/>
      <c r="AR242" s="234"/>
      <c r="AS242" s="233"/>
      <c r="AT242" s="235"/>
      <c r="AU242" s="234"/>
      <c r="AV242" s="234"/>
      <c r="AW242" s="234"/>
      <c r="AX242" s="234"/>
      <c r="AY242" s="234"/>
      <c r="AZ242" s="234"/>
      <c r="BA242" s="234"/>
      <c r="BB242" s="234"/>
      <c r="BC242" s="234"/>
      <c r="BD242" s="234"/>
      <c r="BE242" s="233"/>
      <c r="BF242" s="235"/>
      <c r="BG242" s="234"/>
      <c r="BH242" s="234"/>
      <c r="BI242" s="234"/>
      <c r="BJ242" s="234"/>
      <c r="BK242" s="234"/>
      <c r="BL242" s="234"/>
      <c r="BM242" s="234"/>
      <c r="BN242" s="234"/>
      <c r="BO242" s="234"/>
      <c r="BP242" s="234"/>
      <c r="BQ242" s="233"/>
      <c r="BR242" s="235"/>
      <c r="BS242" s="234"/>
      <c r="BT242" s="234"/>
      <c r="BU242" s="234"/>
      <c r="BV242" s="234"/>
      <c r="BW242" s="234"/>
      <c r="BX242" s="234"/>
      <c r="BY242" s="234"/>
      <c r="BZ242" s="234"/>
      <c r="CA242" s="234"/>
      <c r="CB242" s="234"/>
      <c r="CC242" s="239">
        <f t="shared" si="240"/>
        <v>0</v>
      </c>
      <c r="CD242" s="41" t="s">
        <v>54</v>
      </c>
    </row>
    <row r="243" spans="1:82" ht="27" customHeight="1">
      <c r="A243" s="179"/>
      <c r="B243" s="180" t="s">
        <v>457</v>
      </c>
      <c r="C243" s="181" t="s">
        <v>458</v>
      </c>
      <c r="D243" s="182" t="s">
        <v>92</v>
      </c>
      <c r="E243" s="334">
        <v>0</v>
      </c>
      <c r="F243" s="236"/>
      <c r="G243" s="178">
        <f t="shared" si="236"/>
        <v>0</v>
      </c>
      <c r="H243" s="232"/>
      <c r="I243" s="233"/>
      <c r="J243" s="232"/>
      <c r="K243" s="234"/>
      <c r="L243" s="234"/>
      <c r="M243" s="234"/>
      <c r="N243" s="234"/>
      <c r="O243" s="234"/>
      <c r="P243" s="234"/>
      <c r="Q243" s="234"/>
      <c r="R243" s="234"/>
      <c r="S243" s="234"/>
      <c r="T243" s="234"/>
      <c r="U243" s="233">
        <f t="shared" si="237"/>
        <v>0</v>
      </c>
      <c r="V243" s="232"/>
      <c r="W243" s="234"/>
      <c r="X243" s="234"/>
      <c r="Y243" s="234"/>
      <c r="Z243" s="234"/>
      <c r="AA243" s="234"/>
      <c r="AB243" s="234"/>
      <c r="AC243" s="234"/>
      <c r="AD243" s="234"/>
      <c r="AE243" s="234"/>
      <c r="AF243" s="234"/>
      <c r="AG243" s="233">
        <f t="shared" si="238"/>
        <v>0</v>
      </c>
      <c r="AH243" s="235"/>
      <c r="AI243" s="234"/>
      <c r="AJ243" s="234"/>
      <c r="AK243" s="234"/>
      <c r="AL243" s="234"/>
      <c r="AM243" s="234">
        <f t="shared" si="239"/>
        <v>0</v>
      </c>
      <c r="AN243" s="234"/>
      <c r="AO243" s="234"/>
      <c r="AP243" s="234"/>
      <c r="AQ243" s="234"/>
      <c r="AR243" s="234"/>
      <c r="AS243" s="233"/>
      <c r="AT243" s="235"/>
      <c r="AU243" s="234"/>
      <c r="AV243" s="234"/>
      <c r="AW243" s="234"/>
      <c r="AX243" s="234"/>
      <c r="AY243" s="234"/>
      <c r="AZ243" s="234"/>
      <c r="BA243" s="234"/>
      <c r="BB243" s="234"/>
      <c r="BC243" s="234"/>
      <c r="BD243" s="234"/>
      <c r="BE243" s="233"/>
      <c r="BF243" s="235"/>
      <c r="BG243" s="234"/>
      <c r="BH243" s="234"/>
      <c r="BI243" s="234"/>
      <c r="BJ243" s="234"/>
      <c r="BK243" s="234"/>
      <c r="BL243" s="234"/>
      <c r="BM243" s="234"/>
      <c r="BN243" s="234"/>
      <c r="BO243" s="234"/>
      <c r="BP243" s="234"/>
      <c r="BQ243" s="233"/>
      <c r="BR243" s="235"/>
      <c r="BS243" s="234"/>
      <c r="BT243" s="234"/>
      <c r="BU243" s="234"/>
      <c r="BV243" s="234"/>
      <c r="BW243" s="234"/>
      <c r="BX243" s="234"/>
      <c r="BY243" s="234"/>
      <c r="BZ243" s="234"/>
      <c r="CA243" s="234"/>
      <c r="CB243" s="234"/>
      <c r="CC243" s="239">
        <f t="shared" si="240"/>
        <v>0</v>
      </c>
      <c r="CD243" s="41" t="s">
        <v>54</v>
      </c>
    </row>
    <row r="244" spans="1:82" ht="15">
      <c r="A244" s="179"/>
      <c r="B244" s="75" t="s">
        <v>459</v>
      </c>
      <c r="C244" s="131" t="s">
        <v>460</v>
      </c>
      <c r="D244" s="141" t="s">
        <v>92</v>
      </c>
      <c r="E244" s="266">
        <v>1</v>
      </c>
      <c r="F244" s="223"/>
      <c r="G244" s="76">
        <f t="shared" ref="G244:G254" si="241">+E244*F244</f>
        <v>0</v>
      </c>
      <c r="H244" s="237"/>
      <c r="I244" s="239"/>
      <c r="J244" s="237"/>
      <c r="K244" s="238"/>
      <c r="L244" s="238"/>
      <c r="M244" s="238"/>
      <c r="N244" s="238"/>
      <c r="O244" s="238"/>
      <c r="P244" s="238"/>
      <c r="Q244" s="238"/>
      <c r="R244" s="238"/>
      <c r="S244" s="238"/>
      <c r="T244" s="238"/>
      <c r="U244" s="239">
        <f>G244/6</f>
        <v>0</v>
      </c>
      <c r="V244" s="237"/>
      <c r="W244" s="238"/>
      <c r="X244" s="238"/>
      <c r="Y244" s="238"/>
      <c r="Z244" s="238"/>
      <c r="AA244" s="238"/>
      <c r="AB244" s="238"/>
      <c r="AC244" s="238"/>
      <c r="AD244" s="238"/>
      <c r="AE244" s="238"/>
      <c r="AF244" s="238"/>
      <c r="AG244" s="239">
        <f>G244/6</f>
        <v>0</v>
      </c>
      <c r="AH244" s="240"/>
      <c r="AI244" s="238"/>
      <c r="AJ244" s="238"/>
      <c r="AK244" s="238"/>
      <c r="AL244" s="238"/>
      <c r="AM244" s="238"/>
      <c r="AN244" s="238"/>
      <c r="AO244" s="238"/>
      <c r="AP244" s="238"/>
      <c r="AQ244" s="238"/>
      <c r="AR244" s="238"/>
      <c r="AS244" s="239">
        <f>G244/6</f>
        <v>0</v>
      </c>
      <c r="AT244" s="240"/>
      <c r="AU244" s="238"/>
      <c r="AV244" s="238"/>
      <c r="AW244" s="238"/>
      <c r="AX244" s="238"/>
      <c r="AY244" s="238"/>
      <c r="AZ244" s="238"/>
      <c r="BA244" s="238"/>
      <c r="BB244" s="238"/>
      <c r="BC244" s="238"/>
      <c r="BD244" s="238"/>
      <c r="BE244" s="239">
        <f>G244/6</f>
        <v>0</v>
      </c>
      <c r="BF244" s="240"/>
      <c r="BG244" s="238"/>
      <c r="BH244" s="238"/>
      <c r="BI244" s="238"/>
      <c r="BJ244" s="238"/>
      <c r="BK244" s="238"/>
      <c r="BL244" s="238"/>
      <c r="BM244" s="238"/>
      <c r="BN244" s="238"/>
      <c r="BO244" s="238"/>
      <c r="BP244" s="238"/>
      <c r="BQ244" s="239">
        <f>G244/6</f>
        <v>0</v>
      </c>
      <c r="BR244" s="240"/>
      <c r="BS244" s="238"/>
      <c r="BT244" s="238"/>
      <c r="BU244" s="238"/>
      <c r="BV244" s="238"/>
      <c r="BW244" s="238"/>
      <c r="BX244" s="238"/>
      <c r="BY244" s="238"/>
      <c r="BZ244" s="238"/>
      <c r="CA244" s="238"/>
      <c r="CB244" s="238"/>
      <c r="CC244" s="239">
        <f>G244-SUM(J244:CB244)</f>
        <v>0</v>
      </c>
      <c r="CD244" s="41" t="s">
        <v>54</v>
      </c>
    </row>
    <row r="245" spans="1:82" ht="15">
      <c r="A245" s="179"/>
      <c r="B245" s="180" t="s">
        <v>461</v>
      </c>
      <c r="C245" s="181" t="s">
        <v>462</v>
      </c>
      <c r="D245" s="182" t="s">
        <v>92</v>
      </c>
      <c r="E245" s="334">
        <v>0</v>
      </c>
      <c r="F245" s="236"/>
      <c r="G245" s="178">
        <f t="shared" si="241"/>
        <v>0</v>
      </c>
      <c r="H245" s="232"/>
      <c r="I245" s="233"/>
      <c r="J245" s="232"/>
      <c r="K245" s="234"/>
      <c r="L245" s="234"/>
      <c r="M245" s="234"/>
      <c r="N245" s="234"/>
      <c r="O245" s="234"/>
      <c r="P245" s="234"/>
      <c r="Q245" s="234"/>
      <c r="R245" s="234"/>
      <c r="S245" s="234"/>
      <c r="T245" s="234"/>
      <c r="U245" s="233">
        <f t="shared" ref="U245:U251" si="242">G245/2.5</f>
        <v>0</v>
      </c>
      <c r="V245" s="232"/>
      <c r="W245" s="234"/>
      <c r="X245" s="234"/>
      <c r="Y245" s="234"/>
      <c r="Z245" s="234"/>
      <c r="AA245" s="234"/>
      <c r="AB245" s="234"/>
      <c r="AC245" s="234"/>
      <c r="AD245" s="234"/>
      <c r="AE245" s="234"/>
      <c r="AF245" s="234"/>
      <c r="AG245" s="233">
        <f t="shared" ref="AG245:AG251" si="243">G245/2.5</f>
        <v>0</v>
      </c>
      <c r="AH245" s="235"/>
      <c r="AI245" s="234"/>
      <c r="AJ245" s="234"/>
      <c r="AK245" s="234"/>
      <c r="AL245" s="234"/>
      <c r="AM245" s="234">
        <f t="shared" ref="AM245:AM251" si="244">G245-SUM(J245:AL245)</f>
        <v>0</v>
      </c>
      <c r="AN245" s="234"/>
      <c r="AO245" s="234"/>
      <c r="AP245" s="234"/>
      <c r="AQ245" s="234"/>
      <c r="AR245" s="234"/>
      <c r="AS245" s="233"/>
      <c r="AT245" s="235"/>
      <c r="AU245" s="234"/>
      <c r="AV245" s="234"/>
      <c r="AW245" s="234"/>
      <c r="AX245" s="234"/>
      <c r="AY245" s="234"/>
      <c r="AZ245" s="234"/>
      <c r="BA245" s="234"/>
      <c r="BB245" s="234"/>
      <c r="BC245" s="234"/>
      <c r="BD245" s="234"/>
      <c r="BE245" s="233"/>
      <c r="BF245" s="235"/>
      <c r="BG245" s="234"/>
      <c r="BH245" s="234"/>
      <c r="BI245" s="234"/>
      <c r="BJ245" s="234"/>
      <c r="BK245" s="234"/>
      <c r="BL245" s="234"/>
      <c r="BM245" s="234"/>
      <c r="BN245" s="234"/>
      <c r="BO245" s="234"/>
      <c r="BP245" s="234"/>
      <c r="BQ245" s="233"/>
      <c r="BR245" s="235"/>
      <c r="BS245" s="234"/>
      <c r="BT245" s="234"/>
      <c r="BU245" s="234"/>
      <c r="BV245" s="234"/>
      <c r="BW245" s="234"/>
      <c r="BX245" s="234"/>
      <c r="BY245" s="234"/>
      <c r="BZ245" s="234"/>
      <c r="CA245" s="234"/>
      <c r="CB245" s="234"/>
      <c r="CC245" s="239">
        <f t="shared" ref="CC245:CC252" si="245">G245-SUM(H245:CB245)</f>
        <v>0</v>
      </c>
      <c r="CD245" s="41" t="s">
        <v>54</v>
      </c>
    </row>
    <row r="246" spans="1:82" ht="15">
      <c r="A246" s="179"/>
      <c r="B246" s="180" t="s">
        <v>463</v>
      </c>
      <c r="C246" s="181" t="s">
        <v>464</v>
      </c>
      <c r="D246" s="182" t="s">
        <v>92</v>
      </c>
      <c r="E246" s="334">
        <v>0</v>
      </c>
      <c r="F246" s="236"/>
      <c r="G246" s="178">
        <f t="shared" si="241"/>
        <v>0</v>
      </c>
      <c r="H246" s="232"/>
      <c r="I246" s="233"/>
      <c r="J246" s="232"/>
      <c r="K246" s="234"/>
      <c r="L246" s="234"/>
      <c r="M246" s="234"/>
      <c r="N246" s="234"/>
      <c r="O246" s="234"/>
      <c r="P246" s="234"/>
      <c r="Q246" s="234"/>
      <c r="R246" s="234"/>
      <c r="S246" s="234"/>
      <c r="T246" s="234"/>
      <c r="U246" s="233">
        <f t="shared" si="242"/>
        <v>0</v>
      </c>
      <c r="V246" s="232"/>
      <c r="W246" s="234"/>
      <c r="X246" s="234"/>
      <c r="Y246" s="234"/>
      <c r="Z246" s="234"/>
      <c r="AA246" s="234"/>
      <c r="AB246" s="234"/>
      <c r="AC246" s="234"/>
      <c r="AD246" s="234"/>
      <c r="AE246" s="234"/>
      <c r="AF246" s="234"/>
      <c r="AG246" s="233">
        <f t="shared" si="243"/>
        <v>0</v>
      </c>
      <c r="AH246" s="235"/>
      <c r="AI246" s="234"/>
      <c r="AJ246" s="234"/>
      <c r="AK246" s="234"/>
      <c r="AL246" s="234"/>
      <c r="AM246" s="234">
        <f t="shared" si="244"/>
        <v>0</v>
      </c>
      <c r="AN246" s="234"/>
      <c r="AO246" s="234"/>
      <c r="AP246" s="234"/>
      <c r="AQ246" s="234"/>
      <c r="AR246" s="234"/>
      <c r="AS246" s="233"/>
      <c r="AT246" s="235"/>
      <c r="AU246" s="234"/>
      <c r="AV246" s="234"/>
      <c r="AW246" s="234"/>
      <c r="AX246" s="234"/>
      <c r="AY246" s="234"/>
      <c r="AZ246" s="234"/>
      <c r="BA246" s="234"/>
      <c r="BB246" s="234"/>
      <c r="BC246" s="234"/>
      <c r="BD246" s="234"/>
      <c r="BE246" s="233"/>
      <c r="BF246" s="235"/>
      <c r="BG246" s="234"/>
      <c r="BH246" s="234"/>
      <c r="BI246" s="234"/>
      <c r="BJ246" s="234"/>
      <c r="BK246" s="234"/>
      <c r="BL246" s="234"/>
      <c r="BM246" s="234"/>
      <c r="BN246" s="234"/>
      <c r="BO246" s="234"/>
      <c r="BP246" s="234"/>
      <c r="BQ246" s="233"/>
      <c r="BR246" s="235"/>
      <c r="BS246" s="234"/>
      <c r="BT246" s="234"/>
      <c r="BU246" s="234"/>
      <c r="BV246" s="234"/>
      <c r="BW246" s="234"/>
      <c r="BX246" s="234"/>
      <c r="BY246" s="234"/>
      <c r="BZ246" s="234"/>
      <c r="CA246" s="234"/>
      <c r="CB246" s="234"/>
      <c r="CC246" s="239">
        <f t="shared" si="245"/>
        <v>0</v>
      </c>
      <c r="CD246" s="41" t="s">
        <v>54</v>
      </c>
    </row>
    <row r="247" spans="1:82" ht="15">
      <c r="A247" s="179"/>
      <c r="B247" s="180" t="s">
        <v>465</v>
      </c>
      <c r="C247" s="181" t="s">
        <v>466</v>
      </c>
      <c r="D247" s="182" t="s">
        <v>92</v>
      </c>
      <c r="E247" s="334">
        <v>0</v>
      </c>
      <c r="F247" s="236"/>
      <c r="G247" s="178">
        <f t="shared" si="241"/>
        <v>0</v>
      </c>
      <c r="H247" s="232"/>
      <c r="I247" s="233"/>
      <c r="J247" s="232"/>
      <c r="K247" s="234"/>
      <c r="L247" s="234"/>
      <c r="M247" s="234"/>
      <c r="N247" s="234"/>
      <c r="O247" s="234"/>
      <c r="P247" s="234"/>
      <c r="Q247" s="234"/>
      <c r="R247" s="234"/>
      <c r="S247" s="234"/>
      <c r="T247" s="234"/>
      <c r="U247" s="233">
        <f t="shared" si="242"/>
        <v>0</v>
      </c>
      <c r="V247" s="232"/>
      <c r="W247" s="234"/>
      <c r="X247" s="234"/>
      <c r="Y247" s="234"/>
      <c r="Z247" s="234"/>
      <c r="AA247" s="234"/>
      <c r="AB247" s="234"/>
      <c r="AC247" s="234"/>
      <c r="AD247" s="234"/>
      <c r="AE247" s="234"/>
      <c r="AF247" s="234"/>
      <c r="AG247" s="233">
        <f t="shared" si="243"/>
        <v>0</v>
      </c>
      <c r="AH247" s="235"/>
      <c r="AI247" s="234"/>
      <c r="AJ247" s="234"/>
      <c r="AK247" s="234"/>
      <c r="AL247" s="234"/>
      <c r="AM247" s="234">
        <f t="shared" si="244"/>
        <v>0</v>
      </c>
      <c r="AN247" s="234"/>
      <c r="AO247" s="234"/>
      <c r="AP247" s="234"/>
      <c r="AQ247" s="234"/>
      <c r="AR247" s="234"/>
      <c r="AS247" s="233"/>
      <c r="AT247" s="235"/>
      <c r="AU247" s="234"/>
      <c r="AV247" s="234"/>
      <c r="AW247" s="234"/>
      <c r="AX247" s="234"/>
      <c r="AY247" s="234"/>
      <c r="AZ247" s="234"/>
      <c r="BA247" s="234"/>
      <c r="BB247" s="234"/>
      <c r="BC247" s="234"/>
      <c r="BD247" s="234"/>
      <c r="BE247" s="233"/>
      <c r="BF247" s="235"/>
      <c r="BG247" s="234"/>
      <c r="BH247" s="234"/>
      <c r="BI247" s="234"/>
      <c r="BJ247" s="234"/>
      <c r="BK247" s="234"/>
      <c r="BL247" s="234"/>
      <c r="BM247" s="234"/>
      <c r="BN247" s="234"/>
      <c r="BO247" s="234"/>
      <c r="BP247" s="234"/>
      <c r="BQ247" s="233"/>
      <c r="BR247" s="235"/>
      <c r="BS247" s="234"/>
      <c r="BT247" s="234"/>
      <c r="BU247" s="234"/>
      <c r="BV247" s="234"/>
      <c r="BW247" s="234"/>
      <c r="BX247" s="234"/>
      <c r="BY247" s="234"/>
      <c r="BZ247" s="234"/>
      <c r="CA247" s="234"/>
      <c r="CB247" s="234"/>
      <c r="CC247" s="239">
        <f t="shared" si="245"/>
        <v>0</v>
      </c>
      <c r="CD247" s="41" t="s">
        <v>54</v>
      </c>
    </row>
    <row r="248" spans="1:82" ht="30">
      <c r="A248" s="41"/>
      <c r="B248" s="180" t="s">
        <v>467</v>
      </c>
      <c r="C248" s="181" t="s">
        <v>468</v>
      </c>
      <c r="D248" s="182" t="s">
        <v>92</v>
      </c>
      <c r="E248" s="334">
        <v>0</v>
      </c>
      <c r="F248" s="236"/>
      <c r="G248" s="178">
        <f t="shared" si="241"/>
        <v>0</v>
      </c>
      <c r="H248" s="232"/>
      <c r="I248" s="233"/>
      <c r="J248" s="232"/>
      <c r="K248" s="234"/>
      <c r="L248" s="234"/>
      <c r="M248" s="234"/>
      <c r="N248" s="234"/>
      <c r="O248" s="234"/>
      <c r="P248" s="234"/>
      <c r="Q248" s="234"/>
      <c r="R248" s="234"/>
      <c r="S248" s="234"/>
      <c r="T248" s="234"/>
      <c r="U248" s="233">
        <f t="shared" si="242"/>
        <v>0</v>
      </c>
      <c r="V248" s="232"/>
      <c r="W248" s="234"/>
      <c r="X248" s="234"/>
      <c r="Y248" s="234"/>
      <c r="Z248" s="234"/>
      <c r="AA248" s="234"/>
      <c r="AB248" s="234"/>
      <c r="AC248" s="234"/>
      <c r="AD248" s="234"/>
      <c r="AE248" s="234"/>
      <c r="AF248" s="234"/>
      <c r="AG248" s="233">
        <f t="shared" si="243"/>
        <v>0</v>
      </c>
      <c r="AH248" s="235"/>
      <c r="AI248" s="234"/>
      <c r="AJ248" s="234"/>
      <c r="AK248" s="234"/>
      <c r="AL248" s="234"/>
      <c r="AM248" s="234">
        <f t="shared" si="244"/>
        <v>0</v>
      </c>
      <c r="AN248" s="234"/>
      <c r="AO248" s="234"/>
      <c r="AP248" s="234"/>
      <c r="AQ248" s="234"/>
      <c r="AR248" s="234"/>
      <c r="AS248" s="233"/>
      <c r="AT248" s="235"/>
      <c r="AU248" s="234"/>
      <c r="AV248" s="234"/>
      <c r="AW248" s="234"/>
      <c r="AX248" s="234"/>
      <c r="AY248" s="234"/>
      <c r="AZ248" s="234"/>
      <c r="BA248" s="234"/>
      <c r="BB248" s="234"/>
      <c r="BC248" s="234"/>
      <c r="BD248" s="234"/>
      <c r="BE248" s="233"/>
      <c r="BF248" s="235"/>
      <c r="BG248" s="234"/>
      <c r="BH248" s="234"/>
      <c r="BI248" s="234"/>
      <c r="BJ248" s="234"/>
      <c r="BK248" s="234"/>
      <c r="BL248" s="234"/>
      <c r="BM248" s="234"/>
      <c r="BN248" s="234"/>
      <c r="BO248" s="234"/>
      <c r="BP248" s="234"/>
      <c r="BQ248" s="233"/>
      <c r="BR248" s="235"/>
      <c r="BS248" s="234"/>
      <c r="BT248" s="234"/>
      <c r="BU248" s="234"/>
      <c r="BV248" s="234"/>
      <c r="BW248" s="234"/>
      <c r="BX248" s="234"/>
      <c r="BY248" s="234"/>
      <c r="BZ248" s="234"/>
      <c r="CA248" s="234"/>
      <c r="CB248" s="234"/>
      <c r="CC248" s="239">
        <f t="shared" si="245"/>
        <v>0</v>
      </c>
      <c r="CD248" s="41" t="s">
        <v>54</v>
      </c>
    </row>
    <row r="249" spans="1:82" ht="15">
      <c r="A249" s="41"/>
      <c r="B249" s="180" t="s">
        <v>469</v>
      </c>
      <c r="C249" s="181" t="s">
        <v>470</v>
      </c>
      <c r="D249" s="182" t="s">
        <v>92</v>
      </c>
      <c r="E249" s="334">
        <v>0</v>
      </c>
      <c r="F249" s="236"/>
      <c r="G249" s="178">
        <f t="shared" si="241"/>
        <v>0</v>
      </c>
      <c r="H249" s="232"/>
      <c r="I249" s="233"/>
      <c r="J249" s="232"/>
      <c r="K249" s="234"/>
      <c r="L249" s="234"/>
      <c r="M249" s="234"/>
      <c r="N249" s="234"/>
      <c r="O249" s="234"/>
      <c r="P249" s="234"/>
      <c r="Q249" s="234"/>
      <c r="R249" s="234"/>
      <c r="S249" s="234"/>
      <c r="T249" s="234"/>
      <c r="U249" s="233">
        <f t="shared" si="242"/>
        <v>0</v>
      </c>
      <c r="V249" s="232"/>
      <c r="W249" s="234"/>
      <c r="X249" s="234"/>
      <c r="Y249" s="234"/>
      <c r="Z249" s="234"/>
      <c r="AA249" s="234"/>
      <c r="AB249" s="234"/>
      <c r="AC249" s="234"/>
      <c r="AD249" s="234"/>
      <c r="AE249" s="234"/>
      <c r="AF249" s="234"/>
      <c r="AG249" s="233">
        <f t="shared" si="243"/>
        <v>0</v>
      </c>
      <c r="AH249" s="235"/>
      <c r="AI249" s="234"/>
      <c r="AJ249" s="234"/>
      <c r="AK249" s="234"/>
      <c r="AL249" s="234"/>
      <c r="AM249" s="234">
        <f t="shared" si="244"/>
        <v>0</v>
      </c>
      <c r="AN249" s="234"/>
      <c r="AO249" s="234"/>
      <c r="AP249" s="234"/>
      <c r="AQ249" s="234"/>
      <c r="AR249" s="234"/>
      <c r="AS249" s="233"/>
      <c r="AT249" s="235"/>
      <c r="AU249" s="234"/>
      <c r="AV249" s="234"/>
      <c r="AW249" s="234"/>
      <c r="AX249" s="234"/>
      <c r="AY249" s="234"/>
      <c r="AZ249" s="234"/>
      <c r="BA249" s="234"/>
      <c r="BB249" s="234"/>
      <c r="BC249" s="234"/>
      <c r="BD249" s="234"/>
      <c r="BE249" s="233"/>
      <c r="BF249" s="235"/>
      <c r="BG249" s="234"/>
      <c r="BH249" s="234"/>
      <c r="BI249" s="234"/>
      <c r="BJ249" s="234"/>
      <c r="BK249" s="234"/>
      <c r="BL249" s="234"/>
      <c r="BM249" s="234"/>
      <c r="BN249" s="234"/>
      <c r="BO249" s="234"/>
      <c r="BP249" s="234"/>
      <c r="BQ249" s="233"/>
      <c r="BR249" s="235"/>
      <c r="BS249" s="234"/>
      <c r="BT249" s="234"/>
      <c r="BU249" s="234"/>
      <c r="BV249" s="234"/>
      <c r="BW249" s="234"/>
      <c r="BX249" s="234"/>
      <c r="BY249" s="234"/>
      <c r="BZ249" s="234"/>
      <c r="CA249" s="234"/>
      <c r="CB249" s="234"/>
      <c r="CC249" s="239">
        <f t="shared" si="245"/>
        <v>0</v>
      </c>
      <c r="CD249" s="41" t="s">
        <v>54</v>
      </c>
    </row>
    <row r="250" spans="1:82" ht="15">
      <c r="A250" s="179"/>
      <c r="B250" s="180" t="s">
        <v>471</v>
      </c>
      <c r="C250" s="181" t="s">
        <v>472</v>
      </c>
      <c r="D250" s="182" t="s">
        <v>92</v>
      </c>
      <c r="E250" s="334">
        <v>0</v>
      </c>
      <c r="F250" s="236"/>
      <c r="G250" s="178">
        <f t="shared" si="241"/>
        <v>0</v>
      </c>
      <c r="H250" s="232"/>
      <c r="I250" s="233"/>
      <c r="J250" s="232"/>
      <c r="K250" s="234"/>
      <c r="L250" s="234"/>
      <c r="M250" s="234"/>
      <c r="N250" s="234"/>
      <c r="O250" s="234"/>
      <c r="P250" s="234"/>
      <c r="Q250" s="234"/>
      <c r="R250" s="234"/>
      <c r="S250" s="234"/>
      <c r="T250" s="234"/>
      <c r="U250" s="233">
        <f t="shared" si="242"/>
        <v>0</v>
      </c>
      <c r="V250" s="232"/>
      <c r="W250" s="234"/>
      <c r="X250" s="234"/>
      <c r="Y250" s="234"/>
      <c r="Z250" s="234"/>
      <c r="AA250" s="234"/>
      <c r="AB250" s="234"/>
      <c r="AC250" s="234"/>
      <c r="AD250" s="234"/>
      <c r="AE250" s="234"/>
      <c r="AF250" s="234"/>
      <c r="AG250" s="233">
        <f t="shared" si="243"/>
        <v>0</v>
      </c>
      <c r="AH250" s="235"/>
      <c r="AI250" s="234"/>
      <c r="AJ250" s="234"/>
      <c r="AK250" s="234"/>
      <c r="AL250" s="234"/>
      <c r="AM250" s="234">
        <f t="shared" si="244"/>
        <v>0</v>
      </c>
      <c r="AN250" s="234"/>
      <c r="AO250" s="234"/>
      <c r="AP250" s="234"/>
      <c r="AQ250" s="234"/>
      <c r="AR250" s="234"/>
      <c r="AS250" s="233"/>
      <c r="AT250" s="235"/>
      <c r="AU250" s="234"/>
      <c r="AV250" s="234"/>
      <c r="AW250" s="234"/>
      <c r="AX250" s="234"/>
      <c r="AY250" s="234"/>
      <c r="AZ250" s="234"/>
      <c r="BA250" s="234"/>
      <c r="BB250" s="234"/>
      <c r="BC250" s="234"/>
      <c r="BD250" s="234"/>
      <c r="BE250" s="233"/>
      <c r="BF250" s="235"/>
      <c r="BG250" s="234"/>
      <c r="BH250" s="234"/>
      <c r="BI250" s="234"/>
      <c r="BJ250" s="234"/>
      <c r="BK250" s="234"/>
      <c r="BL250" s="234"/>
      <c r="BM250" s="234"/>
      <c r="BN250" s="234"/>
      <c r="BO250" s="234"/>
      <c r="BP250" s="234"/>
      <c r="BQ250" s="233"/>
      <c r="BR250" s="235"/>
      <c r="BS250" s="234"/>
      <c r="BT250" s="234"/>
      <c r="BU250" s="234"/>
      <c r="BV250" s="234"/>
      <c r="BW250" s="234"/>
      <c r="BX250" s="234"/>
      <c r="BY250" s="234"/>
      <c r="BZ250" s="234"/>
      <c r="CA250" s="234"/>
      <c r="CB250" s="234"/>
      <c r="CC250" s="239">
        <f t="shared" si="245"/>
        <v>0</v>
      </c>
      <c r="CD250" s="41" t="s">
        <v>54</v>
      </c>
    </row>
    <row r="251" spans="1:82" ht="15">
      <c r="A251" s="179"/>
      <c r="B251" s="180" t="s">
        <v>473</v>
      </c>
      <c r="C251" s="181" t="s">
        <v>474</v>
      </c>
      <c r="D251" s="182" t="s">
        <v>92</v>
      </c>
      <c r="E251" s="334">
        <v>0</v>
      </c>
      <c r="F251" s="236"/>
      <c r="G251" s="178">
        <f t="shared" si="241"/>
        <v>0</v>
      </c>
      <c r="H251" s="232"/>
      <c r="I251" s="233"/>
      <c r="J251" s="232"/>
      <c r="K251" s="234"/>
      <c r="L251" s="234"/>
      <c r="M251" s="234"/>
      <c r="N251" s="234"/>
      <c r="O251" s="234"/>
      <c r="P251" s="234"/>
      <c r="Q251" s="234"/>
      <c r="R251" s="234"/>
      <c r="S251" s="234"/>
      <c r="T251" s="234"/>
      <c r="U251" s="233">
        <f t="shared" si="242"/>
        <v>0</v>
      </c>
      <c r="V251" s="232"/>
      <c r="W251" s="234"/>
      <c r="X251" s="234"/>
      <c r="Y251" s="234"/>
      <c r="Z251" s="234"/>
      <c r="AA251" s="234"/>
      <c r="AB251" s="234"/>
      <c r="AC251" s="234"/>
      <c r="AD251" s="234"/>
      <c r="AE251" s="234"/>
      <c r="AF251" s="234"/>
      <c r="AG251" s="233">
        <f t="shared" si="243"/>
        <v>0</v>
      </c>
      <c r="AH251" s="235"/>
      <c r="AI251" s="234"/>
      <c r="AJ251" s="234"/>
      <c r="AK251" s="234"/>
      <c r="AL251" s="234"/>
      <c r="AM251" s="234">
        <f t="shared" si="244"/>
        <v>0</v>
      </c>
      <c r="AN251" s="234"/>
      <c r="AO251" s="234"/>
      <c r="AP251" s="234"/>
      <c r="AQ251" s="234"/>
      <c r="AR251" s="234"/>
      <c r="AS251" s="233"/>
      <c r="AT251" s="235"/>
      <c r="AU251" s="234"/>
      <c r="AV251" s="234"/>
      <c r="AW251" s="234"/>
      <c r="AX251" s="234"/>
      <c r="AY251" s="234"/>
      <c r="AZ251" s="234"/>
      <c r="BA251" s="234"/>
      <c r="BB251" s="234"/>
      <c r="BC251" s="234"/>
      <c r="BD251" s="234"/>
      <c r="BE251" s="233"/>
      <c r="BF251" s="235"/>
      <c r="BG251" s="234"/>
      <c r="BH251" s="234"/>
      <c r="BI251" s="234"/>
      <c r="BJ251" s="234"/>
      <c r="BK251" s="234"/>
      <c r="BL251" s="234"/>
      <c r="BM251" s="234"/>
      <c r="BN251" s="234"/>
      <c r="BO251" s="234"/>
      <c r="BP251" s="234"/>
      <c r="BQ251" s="233"/>
      <c r="BR251" s="235"/>
      <c r="BS251" s="234"/>
      <c r="BT251" s="234"/>
      <c r="BU251" s="234"/>
      <c r="BV251" s="234"/>
      <c r="BW251" s="234"/>
      <c r="BX251" s="234"/>
      <c r="BY251" s="234"/>
      <c r="BZ251" s="234"/>
      <c r="CA251" s="234"/>
      <c r="CB251" s="234"/>
      <c r="CC251" s="239">
        <f t="shared" si="245"/>
        <v>0</v>
      </c>
      <c r="CD251" s="41" t="s">
        <v>54</v>
      </c>
    </row>
    <row r="252" spans="1:82" ht="15">
      <c r="A252" s="179"/>
      <c r="B252" s="180" t="s">
        <v>476</v>
      </c>
      <c r="C252" s="181" t="s">
        <v>477</v>
      </c>
      <c r="D252" s="182" t="s">
        <v>478</v>
      </c>
      <c r="E252" s="334">
        <v>0</v>
      </c>
      <c r="F252" s="236"/>
      <c r="G252" s="178">
        <f t="shared" si="241"/>
        <v>0</v>
      </c>
      <c r="H252" s="232"/>
      <c r="I252" s="233"/>
      <c r="J252" s="232"/>
      <c r="K252" s="234"/>
      <c r="L252" s="234"/>
      <c r="M252" s="234"/>
      <c r="N252" s="234"/>
      <c r="O252" s="234"/>
      <c r="P252" s="234"/>
      <c r="Q252" s="234"/>
      <c r="R252" s="234"/>
      <c r="S252" s="234"/>
      <c r="T252" s="234"/>
      <c r="U252" s="233"/>
      <c r="V252" s="232"/>
      <c r="W252" s="234"/>
      <c r="X252" s="234"/>
      <c r="Y252" s="234"/>
      <c r="Z252" s="234"/>
      <c r="AA252" s="234"/>
      <c r="AB252" s="234"/>
      <c r="AC252" s="234"/>
      <c r="AD252" s="234"/>
      <c r="AE252" s="234"/>
      <c r="AF252" s="234"/>
      <c r="AG252" s="233"/>
      <c r="AH252" s="235"/>
      <c r="AI252" s="234"/>
      <c r="AJ252" s="234"/>
      <c r="AK252" s="234"/>
      <c r="AL252" s="234"/>
      <c r="AM252" s="234"/>
      <c r="AN252" s="234"/>
      <c r="AO252" s="234"/>
      <c r="AP252" s="234"/>
      <c r="AQ252" s="234"/>
      <c r="AR252" s="234"/>
      <c r="AS252" s="233"/>
      <c r="AT252" s="235"/>
      <c r="AU252" s="234"/>
      <c r="AV252" s="234"/>
      <c r="AW252" s="234"/>
      <c r="AX252" s="234"/>
      <c r="AY252" s="234"/>
      <c r="AZ252" s="234"/>
      <c r="BA252" s="234"/>
      <c r="BB252" s="234"/>
      <c r="BC252" s="234"/>
      <c r="BD252" s="234"/>
      <c r="BE252" s="233"/>
      <c r="BF252" s="235"/>
      <c r="BG252" s="234"/>
      <c r="BH252" s="234"/>
      <c r="BI252" s="234"/>
      <c r="BJ252" s="234"/>
      <c r="BK252" s="234"/>
      <c r="BL252" s="234"/>
      <c r="BM252" s="234"/>
      <c r="BN252" s="234"/>
      <c r="BO252" s="234"/>
      <c r="BP252" s="234"/>
      <c r="BQ252" s="233"/>
      <c r="BR252" s="235"/>
      <c r="BS252" s="234"/>
      <c r="BT252" s="234"/>
      <c r="BU252" s="234"/>
      <c r="BV252" s="234"/>
      <c r="BW252" s="234"/>
      <c r="BX252" s="234"/>
      <c r="BY252" s="234"/>
      <c r="BZ252" s="234"/>
      <c r="CA252" s="234"/>
      <c r="CB252" s="234"/>
      <c r="CC252" s="239">
        <f t="shared" si="245"/>
        <v>0</v>
      </c>
      <c r="CD252" s="41" t="s">
        <v>54</v>
      </c>
    </row>
    <row r="253" spans="1:82" ht="15">
      <c r="A253" s="179"/>
      <c r="B253" s="75" t="s">
        <v>479</v>
      </c>
      <c r="C253" s="131" t="s">
        <v>480</v>
      </c>
      <c r="D253" s="141" t="s">
        <v>92</v>
      </c>
      <c r="E253" s="266">
        <v>1</v>
      </c>
      <c r="F253" s="223"/>
      <c r="G253" s="76">
        <f t="shared" si="241"/>
        <v>0</v>
      </c>
      <c r="H253" s="237"/>
      <c r="I253" s="239"/>
      <c r="J253" s="237"/>
      <c r="K253" s="238"/>
      <c r="L253" s="238"/>
      <c r="M253" s="238"/>
      <c r="N253" s="238"/>
      <c r="O253" s="238"/>
      <c r="P253" s="238"/>
      <c r="Q253" s="238"/>
      <c r="R253" s="238"/>
      <c r="S253" s="238"/>
      <c r="T253" s="238"/>
      <c r="U253" s="239">
        <f>G253/6</f>
        <v>0</v>
      </c>
      <c r="V253" s="237"/>
      <c r="W253" s="238"/>
      <c r="X253" s="238"/>
      <c r="Y253" s="238"/>
      <c r="Z253" s="238"/>
      <c r="AA253" s="238"/>
      <c r="AB253" s="238"/>
      <c r="AC253" s="238"/>
      <c r="AD253" s="238"/>
      <c r="AE253" s="238"/>
      <c r="AF253" s="238"/>
      <c r="AG253" s="239">
        <f>G253/6</f>
        <v>0</v>
      </c>
      <c r="AH253" s="240"/>
      <c r="AI253" s="238"/>
      <c r="AJ253" s="238"/>
      <c r="AK253" s="238"/>
      <c r="AL253" s="238"/>
      <c r="AM253" s="238"/>
      <c r="AN253" s="238"/>
      <c r="AO253" s="238"/>
      <c r="AP253" s="238"/>
      <c r="AQ253" s="238"/>
      <c r="AR253" s="238"/>
      <c r="AS253" s="239">
        <f>G253/6</f>
        <v>0</v>
      </c>
      <c r="AT253" s="240"/>
      <c r="AU253" s="238"/>
      <c r="AV253" s="238"/>
      <c r="AW253" s="238"/>
      <c r="AX253" s="238"/>
      <c r="AY253" s="238"/>
      <c r="AZ253" s="238"/>
      <c r="BA253" s="238"/>
      <c r="BB253" s="238"/>
      <c r="BC253" s="238"/>
      <c r="BD253" s="238"/>
      <c r="BE253" s="239">
        <f>G253/6</f>
        <v>0</v>
      </c>
      <c r="BF253" s="240"/>
      <c r="BG253" s="238"/>
      <c r="BH253" s="238"/>
      <c r="BI253" s="238"/>
      <c r="BJ253" s="238"/>
      <c r="BK253" s="238"/>
      <c r="BL253" s="238"/>
      <c r="BM253" s="238"/>
      <c r="BN253" s="238"/>
      <c r="BO253" s="238"/>
      <c r="BP253" s="238"/>
      <c r="BQ253" s="239">
        <f>G253/6</f>
        <v>0</v>
      </c>
      <c r="BR253" s="240"/>
      <c r="BS253" s="238"/>
      <c r="BT253" s="238"/>
      <c r="BU253" s="238"/>
      <c r="BV253" s="238"/>
      <c r="BW253" s="238"/>
      <c r="BX253" s="238"/>
      <c r="BY253" s="238"/>
      <c r="BZ253" s="238"/>
      <c r="CA253" s="238"/>
      <c r="CB253" s="238"/>
      <c r="CC253" s="239">
        <f>G253-SUM(J253:CB253)</f>
        <v>0</v>
      </c>
      <c r="CD253" s="41" t="s">
        <v>54</v>
      </c>
    </row>
    <row r="254" spans="1:82" ht="15">
      <c r="A254" s="179"/>
      <c r="B254" s="75" t="s">
        <v>481</v>
      </c>
      <c r="C254" s="131" t="s">
        <v>482</v>
      </c>
      <c r="D254" s="141" t="s">
        <v>92</v>
      </c>
      <c r="E254" s="266">
        <v>1</v>
      </c>
      <c r="F254" s="223"/>
      <c r="G254" s="76">
        <f t="shared" si="241"/>
        <v>0</v>
      </c>
      <c r="H254" s="237"/>
      <c r="I254" s="239"/>
      <c r="J254" s="237"/>
      <c r="K254" s="238"/>
      <c r="L254" s="238"/>
      <c r="M254" s="238"/>
      <c r="N254" s="238"/>
      <c r="O254" s="238"/>
      <c r="P254" s="238"/>
      <c r="Q254" s="238"/>
      <c r="R254" s="238"/>
      <c r="S254" s="238"/>
      <c r="T254" s="238"/>
      <c r="U254" s="239">
        <f>G254/6</f>
        <v>0</v>
      </c>
      <c r="V254" s="237"/>
      <c r="W254" s="238"/>
      <c r="X254" s="238"/>
      <c r="Y254" s="238"/>
      <c r="Z254" s="238"/>
      <c r="AA254" s="238"/>
      <c r="AB254" s="238"/>
      <c r="AC254" s="238"/>
      <c r="AD254" s="238"/>
      <c r="AE254" s="238"/>
      <c r="AF254" s="238"/>
      <c r="AG254" s="239">
        <f>G254/6</f>
        <v>0</v>
      </c>
      <c r="AH254" s="240"/>
      <c r="AI254" s="238"/>
      <c r="AJ254" s="238"/>
      <c r="AK254" s="238"/>
      <c r="AL254" s="238"/>
      <c r="AM254" s="238"/>
      <c r="AN254" s="238"/>
      <c r="AO254" s="238"/>
      <c r="AP254" s="238"/>
      <c r="AQ254" s="238"/>
      <c r="AR254" s="238"/>
      <c r="AS254" s="239">
        <f>G254/6</f>
        <v>0</v>
      </c>
      <c r="AT254" s="240"/>
      <c r="AU254" s="238"/>
      <c r="AV254" s="238"/>
      <c r="AW254" s="238"/>
      <c r="AX254" s="238"/>
      <c r="AY254" s="238"/>
      <c r="AZ254" s="238"/>
      <c r="BA254" s="238"/>
      <c r="BB254" s="238"/>
      <c r="BC254" s="238"/>
      <c r="BD254" s="238"/>
      <c r="BE254" s="239">
        <f>G254/6</f>
        <v>0</v>
      </c>
      <c r="BF254" s="240"/>
      <c r="BG254" s="238"/>
      <c r="BH254" s="238"/>
      <c r="BI254" s="238"/>
      <c r="BJ254" s="238"/>
      <c r="BK254" s="238"/>
      <c r="BL254" s="238"/>
      <c r="BM254" s="238"/>
      <c r="BN254" s="238"/>
      <c r="BO254" s="238"/>
      <c r="BP254" s="238"/>
      <c r="BQ254" s="239">
        <f>G254/6</f>
        <v>0</v>
      </c>
      <c r="BR254" s="240"/>
      <c r="BS254" s="238"/>
      <c r="BT254" s="238"/>
      <c r="BU254" s="238"/>
      <c r="BV254" s="238"/>
      <c r="BW254" s="238"/>
      <c r="BX254" s="238"/>
      <c r="BY254" s="238"/>
      <c r="BZ254" s="238"/>
      <c r="CA254" s="238"/>
      <c r="CB254" s="238"/>
      <c r="CC254" s="239">
        <f>G254-SUM(J254:CB254)</f>
        <v>0</v>
      </c>
      <c r="CD254" s="41" t="s">
        <v>54</v>
      </c>
    </row>
    <row r="255" spans="1:82" ht="25.5" customHeight="1">
      <c r="A255" s="41"/>
      <c r="B255" s="180" t="s">
        <v>483</v>
      </c>
      <c r="C255" s="181" t="s">
        <v>484</v>
      </c>
      <c r="D255" s="182" t="s">
        <v>92</v>
      </c>
      <c r="E255" s="334">
        <v>0</v>
      </c>
      <c r="F255" s="236"/>
      <c r="G255" s="178">
        <f>+E255*F255</f>
        <v>0</v>
      </c>
      <c r="H255" s="232"/>
      <c r="I255" s="233"/>
      <c r="J255" s="232"/>
      <c r="K255" s="234"/>
      <c r="L255" s="234"/>
      <c r="M255" s="234"/>
      <c r="N255" s="234"/>
      <c r="O255" s="234"/>
      <c r="P255" s="234"/>
      <c r="Q255" s="234"/>
      <c r="R255" s="234"/>
      <c r="S255" s="234"/>
      <c r="T255" s="234"/>
      <c r="U255" s="233">
        <f>G255/2.5</f>
        <v>0</v>
      </c>
      <c r="V255" s="232"/>
      <c r="W255" s="234"/>
      <c r="X255" s="234"/>
      <c r="Y255" s="234"/>
      <c r="Z255" s="234"/>
      <c r="AA255" s="234"/>
      <c r="AB255" s="234"/>
      <c r="AC255" s="234"/>
      <c r="AD255" s="234"/>
      <c r="AE255" s="234"/>
      <c r="AF255" s="234"/>
      <c r="AG255" s="233">
        <f>G255/2.5</f>
        <v>0</v>
      </c>
      <c r="AH255" s="235"/>
      <c r="AI255" s="234"/>
      <c r="AJ255" s="234"/>
      <c r="AK255" s="234"/>
      <c r="AL255" s="234"/>
      <c r="AM255" s="234">
        <f>G255-SUM(J255:AL255)</f>
        <v>0</v>
      </c>
      <c r="AN255" s="234"/>
      <c r="AO255" s="234"/>
      <c r="AP255" s="234"/>
      <c r="AQ255" s="234"/>
      <c r="AR255" s="234"/>
      <c r="AS255" s="233"/>
      <c r="AT255" s="235"/>
      <c r="AU255" s="234"/>
      <c r="AV255" s="234"/>
      <c r="AW255" s="234"/>
      <c r="AX255" s="234"/>
      <c r="AY255" s="234"/>
      <c r="AZ255" s="234"/>
      <c r="BA255" s="234"/>
      <c r="BB255" s="234"/>
      <c r="BC255" s="234"/>
      <c r="BD255" s="234"/>
      <c r="BE255" s="233"/>
      <c r="BF255" s="235"/>
      <c r="BG255" s="234"/>
      <c r="BH255" s="234"/>
      <c r="BI255" s="234"/>
      <c r="BJ255" s="234"/>
      <c r="BK255" s="234"/>
      <c r="BL255" s="234"/>
      <c r="BM255" s="234"/>
      <c r="BN255" s="234"/>
      <c r="BO255" s="234"/>
      <c r="BP255" s="234"/>
      <c r="BQ255" s="233"/>
      <c r="BR255" s="235"/>
      <c r="BS255" s="234"/>
      <c r="BT255" s="234"/>
      <c r="BU255" s="234"/>
      <c r="BV255" s="234"/>
      <c r="BW255" s="234"/>
      <c r="BX255" s="234"/>
      <c r="BY255" s="234"/>
      <c r="BZ255" s="234"/>
      <c r="CA255" s="234"/>
      <c r="CB255" s="234"/>
      <c r="CC255" s="239">
        <f t="shared" ref="CC255:CC256" si="246">G255-SUM(H255:CB255)</f>
        <v>0</v>
      </c>
      <c r="CD255" s="41" t="s">
        <v>54</v>
      </c>
    </row>
    <row r="256" spans="1:82" ht="15">
      <c r="A256" s="41"/>
      <c r="B256" s="180" t="s">
        <v>485</v>
      </c>
      <c r="C256" s="181" t="s">
        <v>486</v>
      </c>
      <c r="D256" s="182" t="s">
        <v>92</v>
      </c>
      <c r="E256" s="334">
        <v>0</v>
      </c>
      <c r="F256" s="236"/>
      <c r="G256" s="178">
        <f>+E256*F256</f>
        <v>0</v>
      </c>
      <c r="H256" s="232"/>
      <c r="I256" s="233"/>
      <c r="J256" s="232"/>
      <c r="K256" s="234"/>
      <c r="L256" s="234"/>
      <c r="M256" s="234"/>
      <c r="N256" s="234"/>
      <c r="O256" s="234"/>
      <c r="P256" s="234"/>
      <c r="Q256" s="234"/>
      <c r="R256" s="234"/>
      <c r="S256" s="234"/>
      <c r="T256" s="234"/>
      <c r="U256" s="233">
        <f>G256/2.5</f>
        <v>0</v>
      </c>
      <c r="V256" s="232"/>
      <c r="W256" s="234"/>
      <c r="X256" s="234"/>
      <c r="Y256" s="234"/>
      <c r="Z256" s="234"/>
      <c r="AA256" s="234"/>
      <c r="AB256" s="234"/>
      <c r="AC256" s="234"/>
      <c r="AD256" s="234"/>
      <c r="AE256" s="234"/>
      <c r="AF256" s="234"/>
      <c r="AG256" s="233">
        <f>G256/2.5</f>
        <v>0</v>
      </c>
      <c r="AH256" s="235"/>
      <c r="AI256" s="234"/>
      <c r="AJ256" s="234"/>
      <c r="AK256" s="234"/>
      <c r="AL256" s="234"/>
      <c r="AM256" s="234">
        <f>G256-SUM(J256:AL256)</f>
        <v>0</v>
      </c>
      <c r="AN256" s="234"/>
      <c r="AO256" s="234"/>
      <c r="AP256" s="234"/>
      <c r="AQ256" s="234"/>
      <c r="AR256" s="234"/>
      <c r="AS256" s="233"/>
      <c r="AT256" s="235"/>
      <c r="AU256" s="234"/>
      <c r="AV256" s="234"/>
      <c r="AW256" s="234"/>
      <c r="AX256" s="234"/>
      <c r="AY256" s="234"/>
      <c r="AZ256" s="234"/>
      <c r="BA256" s="234"/>
      <c r="BB256" s="234"/>
      <c r="BC256" s="234"/>
      <c r="BD256" s="234"/>
      <c r="BE256" s="233"/>
      <c r="BF256" s="235"/>
      <c r="BG256" s="234"/>
      <c r="BH256" s="234"/>
      <c r="BI256" s="234"/>
      <c r="BJ256" s="234"/>
      <c r="BK256" s="234"/>
      <c r="BL256" s="234"/>
      <c r="BM256" s="234"/>
      <c r="BN256" s="234"/>
      <c r="BO256" s="234"/>
      <c r="BP256" s="234"/>
      <c r="BQ256" s="233"/>
      <c r="BR256" s="235"/>
      <c r="BS256" s="234"/>
      <c r="BT256" s="234"/>
      <c r="BU256" s="234"/>
      <c r="BV256" s="234"/>
      <c r="BW256" s="234"/>
      <c r="BX256" s="234"/>
      <c r="BY256" s="234"/>
      <c r="BZ256" s="234"/>
      <c r="CA256" s="234"/>
      <c r="CB256" s="234"/>
      <c r="CC256" s="239">
        <f t="shared" si="246"/>
        <v>0</v>
      </c>
      <c r="CD256" s="41" t="s">
        <v>54</v>
      </c>
    </row>
    <row r="257" spans="1:87" ht="15">
      <c r="A257" s="45"/>
      <c r="B257" s="180" t="s">
        <v>487</v>
      </c>
      <c r="C257" s="181" t="s">
        <v>488</v>
      </c>
      <c r="D257" s="182" t="s">
        <v>64</v>
      </c>
      <c r="E257" s="334">
        <v>0</v>
      </c>
      <c r="F257" s="236"/>
      <c r="G257" s="178">
        <f>+E257*F257</f>
        <v>0</v>
      </c>
      <c r="H257" s="232"/>
      <c r="I257" s="233"/>
      <c r="J257" s="232"/>
      <c r="K257" s="234"/>
      <c r="L257" s="234"/>
      <c r="M257" s="234"/>
      <c r="N257" s="234"/>
      <c r="O257" s="234"/>
      <c r="P257" s="234"/>
      <c r="Q257" s="234"/>
      <c r="R257" s="234"/>
      <c r="S257" s="234"/>
      <c r="T257" s="234"/>
      <c r="U257" s="233"/>
      <c r="V257" s="232"/>
      <c r="W257" s="234"/>
      <c r="X257" s="234"/>
      <c r="Y257" s="234"/>
      <c r="Z257" s="234"/>
      <c r="AA257" s="234"/>
      <c r="AB257" s="234"/>
      <c r="AC257" s="234"/>
      <c r="AD257" s="234"/>
      <c r="AE257" s="234"/>
      <c r="AF257" s="234"/>
      <c r="AG257" s="233"/>
      <c r="AH257" s="235"/>
      <c r="AI257" s="234"/>
      <c r="AJ257" s="234"/>
      <c r="AK257" s="234"/>
      <c r="AL257" s="234"/>
      <c r="AM257" s="234"/>
      <c r="AN257" s="234"/>
      <c r="AO257" s="234"/>
      <c r="AP257" s="234"/>
      <c r="AQ257" s="234"/>
      <c r="AR257" s="234"/>
      <c r="AS257" s="233"/>
      <c r="AT257" s="235"/>
      <c r="AU257" s="234"/>
      <c r="AV257" s="234"/>
      <c r="AW257" s="234"/>
      <c r="AX257" s="234"/>
      <c r="AY257" s="234"/>
      <c r="AZ257" s="234"/>
      <c r="BA257" s="234"/>
      <c r="BB257" s="234"/>
      <c r="BC257" s="234"/>
      <c r="BD257" s="234"/>
      <c r="BE257" s="233"/>
      <c r="BF257" s="235"/>
      <c r="BG257" s="234"/>
      <c r="BH257" s="234"/>
      <c r="BI257" s="234"/>
      <c r="BJ257" s="234"/>
      <c r="BK257" s="234"/>
      <c r="BL257" s="234"/>
      <c r="BM257" s="234"/>
      <c r="BN257" s="234"/>
      <c r="BO257" s="234"/>
      <c r="BP257" s="234"/>
      <c r="BQ257" s="233"/>
      <c r="BR257" s="235"/>
      <c r="BS257" s="234"/>
      <c r="BT257" s="234"/>
      <c r="BU257" s="234"/>
      <c r="BV257" s="234"/>
      <c r="BW257" s="234"/>
      <c r="BX257" s="234"/>
      <c r="BY257" s="234"/>
      <c r="BZ257" s="234"/>
      <c r="CA257" s="234"/>
      <c r="CB257" s="234"/>
      <c r="CC257" s="233"/>
      <c r="CD257" s="41" t="s">
        <v>54</v>
      </c>
    </row>
    <row r="258" spans="1:87" ht="15">
      <c r="A258" s="179"/>
      <c r="B258" s="180" t="s">
        <v>489</v>
      </c>
      <c r="C258" s="181" t="s">
        <v>490</v>
      </c>
      <c r="D258" s="182" t="s">
        <v>92</v>
      </c>
      <c r="E258" s="334">
        <v>0</v>
      </c>
      <c r="F258" s="236"/>
      <c r="G258" s="178">
        <f>+E258*F258</f>
        <v>0</v>
      </c>
      <c r="H258" s="232"/>
      <c r="I258" s="233"/>
      <c r="J258" s="232"/>
      <c r="K258" s="234"/>
      <c r="L258" s="234"/>
      <c r="M258" s="234"/>
      <c r="N258" s="234"/>
      <c r="O258" s="234"/>
      <c r="P258" s="234"/>
      <c r="Q258" s="234"/>
      <c r="R258" s="234"/>
      <c r="S258" s="234"/>
      <c r="T258" s="234"/>
      <c r="U258" s="233">
        <f>G258/2.5</f>
        <v>0</v>
      </c>
      <c r="V258" s="232"/>
      <c r="W258" s="234"/>
      <c r="X258" s="234"/>
      <c r="Y258" s="234"/>
      <c r="Z258" s="234"/>
      <c r="AA258" s="234"/>
      <c r="AB258" s="234"/>
      <c r="AC258" s="234"/>
      <c r="AD258" s="234"/>
      <c r="AE258" s="234"/>
      <c r="AF258" s="234"/>
      <c r="AG258" s="233">
        <f>G258/2.5</f>
        <v>0</v>
      </c>
      <c r="AH258" s="235"/>
      <c r="AI258" s="234"/>
      <c r="AJ258" s="234"/>
      <c r="AK258" s="234"/>
      <c r="AL258" s="234"/>
      <c r="AM258" s="234">
        <f>G258-SUM(J258:AL258)</f>
        <v>0</v>
      </c>
      <c r="AN258" s="234"/>
      <c r="AO258" s="234"/>
      <c r="AP258" s="234"/>
      <c r="AQ258" s="234"/>
      <c r="AR258" s="234"/>
      <c r="AS258" s="233"/>
      <c r="AT258" s="235"/>
      <c r="AU258" s="234"/>
      <c r="AV258" s="234"/>
      <c r="AW258" s="234"/>
      <c r="AX258" s="234"/>
      <c r="AY258" s="234"/>
      <c r="AZ258" s="234"/>
      <c r="BA258" s="234"/>
      <c r="BB258" s="234"/>
      <c r="BC258" s="234"/>
      <c r="BD258" s="234"/>
      <c r="BE258" s="233"/>
      <c r="BF258" s="235"/>
      <c r="BG258" s="234"/>
      <c r="BH258" s="234"/>
      <c r="BI258" s="234"/>
      <c r="BJ258" s="234"/>
      <c r="BK258" s="234"/>
      <c r="BL258" s="234"/>
      <c r="BM258" s="234"/>
      <c r="BN258" s="234"/>
      <c r="BO258" s="234"/>
      <c r="BP258" s="234"/>
      <c r="BQ258" s="233"/>
      <c r="BR258" s="235"/>
      <c r="BS258" s="234"/>
      <c r="BT258" s="234"/>
      <c r="BU258" s="234"/>
      <c r="BV258" s="234"/>
      <c r="BW258" s="234"/>
      <c r="BX258" s="234"/>
      <c r="BY258" s="234"/>
      <c r="BZ258" s="234"/>
      <c r="CA258" s="234"/>
      <c r="CB258" s="234"/>
      <c r="CC258" s="239">
        <f t="shared" ref="CC258:CC259" si="247">G258-SUM(H258:CB258)</f>
        <v>0</v>
      </c>
      <c r="CD258" s="41" t="s">
        <v>54</v>
      </c>
    </row>
    <row r="259" spans="1:87" ht="24.75" customHeight="1">
      <c r="A259" s="179"/>
      <c r="B259" s="180" t="s">
        <v>491</v>
      </c>
      <c r="C259" s="181" t="s">
        <v>492</v>
      </c>
      <c r="D259" s="182" t="s">
        <v>92</v>
      </c>
      <c r="E259" s="334">
        <v>0</v>
      </c>
      <c r="F259" s="236"/>
      <c r="G259" s="178">
        <f>+E259*F259</f>
        <v>0</v>
      </c>
      <c r="H259" s="232"/>
      <c r="I259" s="233"/>
      <c r="J259" s="232"/>
      <c r="K259" s="234"/>
      <c r="L259" s="234"/>
      <c r="M259" s="234"/>
      <c r="N259" s="234"/>
      <c r="O259" s="234"/>
      <c r="P259" s="234"/>
      <c r="Q259" s="234"/>
      <c r="R259" s="234"/>
      <c r="S259" s="234"/>
      <c r="T259" s="234"/>
      <c r="U259" s="233">
        <f>G259/2.5</f>
        <v>0</v>
      </c>
      <c r="V259" s="232"/>
      <c r="W259" s="234"/>
      <c r="X259" s="234"/>
      <c r="Y259" s="234"/>
      <c r="Z259" s="234"/>
      <c r="AA259" s="234"/>
      <c r="AB259" s="234"/>
      <c r="AC259" s="234"/>
      <c r="AD259" s="234"/>
      <c r="AE259" s="234"/>
      <c r="AF259" s="234"/>
      <c r="AG259" s="233">
        <f>G259/2.5</f>
        <v>0</v>
      </c>
      <c r="AH259" s="235"/>
      <c r="AI259" s="234"/>
      <c r="AJ259" s="234"/>
      <c r="AK259" s="234"/>
      <c r="AL259" s="234"/>
      <c r="AM259" s="234">
        <f>G259-SUM(J259:AL259)</f>
        <v>0</v>
      </c>
      <c r="AN259" s="234"/>
      <c r="AO259" s="234"/>
      <c r="AP259" s="234"/>
      <c r="AQ259" s="234"/>
      <c r="AR259" s="234"/>
      <c r="AS259" s="233"/>
      <c r="AT259" s="235"/>
      <c r="AU259" s="234"/>
      <c r="AV259" s="234"/>
      <c r="AW259" s="234"/>
      <c r="AX259" s="234"/>
      <c r="AY259" s="234"/>
      <c r="AZ259" s="234"/>
      <c r="BA259" s="234"/>
      <c r="BB259" s="234"/>
      <c r="BC259" s="234"/>
      <c r="BD259" s="234"/>
      <c r="BE259" s="233"/>
      <c r="BF259" s="235"/>
      <c r="BG259" s="234"/>
      <c r="BH259" s="234"/>
      <c r="BI259" s="234"/>
      <c r="BJ259" s="234"/>
      <c r="BK259" s="234"/>
      <c r="BL259" s="234"/>
      <c r="BM259" s="234"/>
      <c r="BN259" s="234"/>
      <c r="BO259" s="234"/>
      <c r="BP259" s="234"/>
      <c r="BQ259" s="233"/>
      <c r="BR259" s="235"/>
      <c r="BS259" s="234"/>
      <c r="BT259" s="234"/>
      <c r="BU259" s="234"/>
      <c r="BV259" s="234"/>
      <c r="BW259" s="234"/>
      <c r="BX259" s="234"/>
      <c r="BY259" s="234"/>
      <c r="BZ259" s="234"/>
      <c r="CA259" s="234"/>
      <c r="CB259" s="234"/>
      <c r="CC259" s="239">
        <f t="shared" si="247"/>
        <v>0</v>
      </c>
      <c r="CD259" s="41" t="s">
        <v>54</v>
      </c>
    </row>
    <row r="260" spans="1:87" ht="15">
      <c r="A260" s="179"/>
      <c r="B260" s="75" t="s">
        <v>493</v>
      </c>
      <c r="C260" s="131" t="s">
        <v>494</v>
      </c>
      <c r="D260" s="141" t="s">
        <v>92</v>
      </c>
      <c r="E260" s="266">
        <v>1</v>
      </c>
      <c r="F260" s="223"/>
      <c r="G260" s="76">
        <f t="shared" ref="G260" si="248">+E260*F260</f>
        <v>0</v>
      </c>
      <c r="H260" s="237"/>
      <c r="I260" s="239"/>
      <c r="J260" s="237"/>
      <c r="K260" s="238"/>
      <c r="L260" s="238"/>
      <c r="M260" s="238"/>
      <c r="N260" s="238"/>
      <c r="O260" s="238"/>
      <c r="P260" s="238"/>
      <c r="Q260" s="238"/>
      <c r="R260" s="238"/>
      <c r="S260" s="238"/>
      <c r="T260" s="238"/>
      <c r="U260" s="239">
        <f>G260/6</f>
        <v>0</v>
      </c>
      <c r="V260" s="237"/>
      <c r="W260" s="238"/>
      <c r="X260" s="238"/>
      <c r="Y260" s="238"/>
      <c r="Z260" s="238"/>
      <c r="AA260" s="238"/>
      <c r="AB260" s="238"/>
      <c r="AC260" s="238"/>
      <c r="AD260" s="238"/>
      <c r="AE260" s="238"/>
      <c r="AF260" s="238"/>
      <c r="AG260" s="239">
        <f>G260/6</f>
        <v>0</v>
      </c>
      <c r="AH260" s="240"/>
      <c r="AI260" s="238"/>
      <c r="AJ260" s="238"/>
      <c r="AK260" s="238"/>
      <c r="AL260" s="238"/>
      <c r="AM260" s="238"/>
      <c r="AN260" s="238"/>
      <c r="AO260" s="238"/>
      <c r="AP260" s="238"/>
      <c r="AQ260" s="238"/>
      <c r="AR260" s="238"/>
      <c r="AS260" s="239">
        <f>G260/6</f>
        <v>0</v>
      </c>
      <c r="AT260" s="240"/>
      <c r="AU260" s="238"/>
      <c r="AV260" s="238"/>
      <c r="AW260" s="238"/>
      <c r="AX260" s="238"/>
      <c r="AY260" s="238"/>
      <c r="AZ260" s="238"/>
      <c r="BA260" s="238"/>
      <c r="BB260" s="238"/>
      <c r="BC260" s="238"/>
      <c r="BD260" s="238"/>
      <c r="BE260" s="239">
        <f>G260/6</f>
        <v>0</v>
      </c>
      <c r="BF260" s="240"/>
      <c r="BG260" s="238"/>
      <c r="BH260" s="238"/>
      <c r="BI260" s="238"/>
      <c r="BJ260" s="238"/>
      <c r="BK260" s="238"/>
      <c r="BL260" s="238"/>
      <c r="BM260" s="238"/>
      <c r="BN260" s="238"/>
      <c r="BO260" s="238"/>
      <c r="BP260" s="238"/>
      <c r="BQ260" s="239">
        <f>G260/6</f>
        <v>0</v>
      </c>
      <c r="BR260" s="240"/>
      <c r="BS260" s="238"/>
      <c r="BT260" s="238"/>
      <c r="BU260" s="238"/>
      <c r="BV260" s="238"/>
      <c r="BW260" s="238"/>
      <c r="BX260" s="238"/>
      <c r="BY260" s="238"/>
      <c r="BZ260" s="238"/>
      <c r="CA260" s="238"/>
      <c r="CB260" s="238"/>
      <c r="CC260" s="239">
        <f>G260-SUM(J260:CB260)</f>
        <v>0</v>
      </c>
      <c r="CD260" s="41" t="s">
        <v>54</v>
      </c>
    </row>
    <row r="261" spans="1:87" ht="30">
      <c r="A261" s="179"/>
      <c r="B261" s="75" t="s">
        <v>495</v>
      </c>
      <c r="C261" s="131" t="s">
        <v>496</v>
      </c>
      <c r="D261" s="141" t="s">
        <v>92</v>
      </c>
      <c r="E261" s="266">
        <v>1</v>
      </c>
      <c r="F261" s="223"/>
      <c r="G261" s="76">
        <f>+E261*F261</f>
        <v>0</v>
      </c>
      <c r="H261" s="237"/>
      <c r="I261" s="239"/>
      <c r="J261" s="237"/>
      <c r="K261" s="238"/>
      <c r="L261" s="238"/>
      <c r="M261" s="238"/>
      <c r="N261" s="238"/>
      <c r="O261" s="238"/>
      <c r="P261" s="238"/>
      <c r="Q261" s="238"/>
      <c r="R261" s="238"/>
      <c r="S261" s="238"/>
      <c r="T261" s="238"/>
      <c r="U261" s="239">
        <f>G261/6</f>
        <v>0</v>
      </c>
      <c r="V261" s="237"/>
      <c r="W261" s="238"/>
      <c r="X261" s="238"/>
      <c r="Y261" s="238"/>
      <c r="Z261" s="238"/>
      <c r="AA261" s="238"/>
      <c r="AB261" s="238"/>
      <c r="AC261" s="238"/>
      <c r="AD261" s="238"/>
      <c r="AE261" s="238"/>
      <c r="AF261" s="238"/>
      <c r="AG261" s="239">
        <f>G261/6</f>
        <v>0</v>
      </c>
      <c r="AH261" s="240"/>
      <c r="AI261" s="238"/>
      <c r="AJ261" s="238"/>
      <c r="AK261" s="238"/>
      <c r="AL261" s="238"/>
      <c r="AM261" s="238"/>
      <c r="AN261" s="238"/>
      <c r="AO261" s="238"/>
      <c r="AP261" s="238"/>
      <c r="AQ261" s="238"/>
      <c r="AR261" s="238"/>
      <c r="AS261" s="239">
        <f>G261/6</f>
        <v>0</v>
      </c>
      <c r="AT261" s="240"/>
      <c r="AU261" s="238"/>
      <c r="AV261" s="238"/>
      <c r="AW261" s="238"/>
      <c r="AX261" s="238"/>
      <c r="AY261" s="238"/>
      <c r="AZ261" s="238"/>
      <c r="BA261" s="238"/>
      <c r="BB261" s="238"/>
      <c r="BC261" s="238"/>
      <c r="BD261" s="238"/>
      <c r="BE261" s="239">
        <f>G261/6</f>
        <v>0</v>
      </c>
      <c r="BF261" s="240"/>
      <c r="BG261" s="238"/>
      <c r="BH261" s="238"/>
      <c r="BI261" s="238"/>
      <c r="BJ261" s="238"/>
      <c r="BK261" s="238"/>
      <c r="BL261" s="238"/>
      <c r="BM261" s="238"/>
      <c r="BN261" s="238"/>
      <c r="BO261" s="238"/>
      <c r="BP261" s="238"/>
      <c r="BQ261" s="239">
        <f>G261/6</f>
        <v>0</v>
      </c>
      <c r="BR261" s="240"/>
      <c r="BS261" s="238"/>
      <c r="BT261" s="238"/>
      <c r="BU261" s="238"/>
      <c r="BV261" s="238"/>
      <c r="BW261" s="238"/>
      <c r="BX261" s="238"/>
      <c r="BY261" s="238"/>
      <c r="BZ261" s="238"/>
      <c r="CA261" s="238"/>
      <c r="CB261" s="238"/>
      <c r="CC261" s="239">
        <f>G261-SUM(J261:CB261)</f>
        <v>0</v>
      </c>
      <c r="CD261" s="41" t="s">
        <v>54</v>
      </c>
      <c r="CI261" s="310"/>
    </row>
    <row r="262" spans="1:87" ht="15">
      <c r="A262" s="179"/>
      <c r="B262" s="123" t="s">
        <v>497</v>
      </c>
      <c r="C262" s="153" t="s">
        <v>498</v>
      </c>
      <c r="D262" s="125"/>
      <c r="E262" s="328"/>
      <c r="F262" s="264"/>
      <c r="G262" s="126">
        <f>SUM(G263:G277)</f>
        <v>0</v>
      </c>
      <c r="H262" s="127">
        <f>SUM(H263:H277)</f>
        <v>0</v>
      </c>
      <c r="I262" s="128">
        <f t="shared" ref="I262:BT262" si="249">SUM(I263:I277)</f>
        <v>0</v>
      </c>
      <c r="J262" s="127">
        <f t="shared" si="249"/>
        <v>0</v>
      </c>
      <c r="K262" s="129">
        <f t="shared" si="249"/>
        <v>0</v>
      </c>
      <c r="L262" s="129">
        <f t="shared" si="249"/>
        <v>0</v>
      </c>
      <c r="M262" s="129">
        <f t="shared" si="249"/>
        <v>0</v>
      </c>
      <c r="N262" s="129">
        <f t="shared" si="249"/>
        <v>0</v>
      </c>
      <c r="O262" s="129">
        <f t="shared" si="249"/>
        <v>0</v>
      </c>
      <c r="P262" s="129">
        <f t="shared" si="249"/>
        <v>0</v>
      </c>
      <c r="Q262" s="129">
        <f>SUM(Q263:Q277)</f>
        <v>0</v>
      </c>
      <c r="R262" s="129">
        <f t="shared" si="249"/>
        <v>0</v>
      </c>
      <c r="S262" s="129">
        <f t="shared" si="249"/>
        <v>0</v>
      </c>
      <c r="T262" s="129">
        <f t="shared" si="249"/>
        <v>0</v>
      </c>
      <c r="U262" s="128">
        <f t="shared" si="249"/>
        <v>0</v>
      </c>
      <c r="V262" s="127">
        <f t="shared" si="249"/>
        <v>0</v>
      </c>
      <c r="W262" s="129">
        <f t="shared" si="249"/>
        <v>0</v>
      </c>
      <c r="X262" s="129">
        <f t="shared" si="249"/>
        <v>0</v>
      </c>
      <c r="Y262" s="129">
        <f t="shared" si="249"/>
        <v>0</v>
      </c>
      <c r="Z262" s="129">
        <f t="shared" si="249"/>
        <v>0</v>
      </c>
      <c r="AA262" s="129">
        <f t="shared" si="249"/>
        <v>0</v>
      </c>
      <c r="AB262" s="129">
        <f t="shared" si="249"/>
        <v>0</v>
      </c>
      <c r="AC262" s="129">
        <f t="shared" si="249"/>
        <v>0</v>
      </c>
      <c r="AD262" s="129">
        <f t="shared" si="249"/>
        <v>0</v>
      </c>
      <c r="AE262" s="129">
        <f t="shared" si="249"/>
        <v>0</v>
      </c>
      <c r="AF262" s="129">
        <f t="shared" si="249"/>
        <v>0</v>
      </c>
      <c r="AG262" s="128">
        <f t="shared" si="249"/>
        <v>0</v>
      </c>
      <c r="AH262" s="130">
        <f t="shared" si="249"/>
        <v>0</v>
      </c>
      <c r="AI262" s="129">
        <f t="shared" si="249"/>
        <v>0</v>
      </c>
      <c r="AJ262" s="129">
        <f t="shared" si="249"/>
        <v>0</v>
      </c>
      <c r="AK262" s="129">
        <f t="shared" si="249"/>
        <v>0</v>
      </c>
      <c r="AL262" s="129">
        <f t="shared" si="249"/>
        <v>0</v>
      </c>
      <c r="AM262" s="129">
        <f t="shared" si="249"/>
        <v>0</v>
      </c>
      <c r="AN262" s="129">
        <f t="shared" si="249"/>
        <v>0</v>
      </c>
      <c r="AO262" s="129">
        <f t="shared" si="249"/>
        <v>0</v>
      </c>
      <c r="AP262" s="129">
        <f t="shared" si="249"/>
        <v>0</v>
      </c>
      <c r="AQ262" s="129">
        <f t="shared" si="249"/>
        <v>0</v>
      </c>
      <c r="AR262" s="129">
        <f t="shared" si="249"/>
        <v>0</v>
      </c>
      <c r="AS262" s="128">
        <f t="shared" si="249"/>
        <v>0</v>
      </c>
      <c r="AT262" s="130">
        <f t="shared" si="249"/>
        <v>0</v>
      </c>
      <c r="AU262" s="129">
        <f t="shared" si="249"/>
        <v>0</v>
      </c>
      <c r="AV262" s="129">
        <f t="shared" si="249"/>
        <v>0</v>
      </c>
      <c r="AW262" s="129">
        <f t="shared" si="249"/>
        <v>0</v>
      </c>
      <c r="AX262" s="129">
        <f t="shared" si="249"/>
        <v>0</v>
      </c>
      <c r="AY262" s="129">
        <f t="shared" si="249"/>
        <v>0</v>
      </c>
      <c r="AZ262" s="129">
        <f t="shared" si="249"/>
        <v>0</v>
      </c>
      <c r="BA262" s="129">
        <f t="shared" si="249"/>
        <v>0</v>
      </c>
      <c r="BB262" s="129">
        <f t="shared" si="249"/>
        <v>0</v>
      </c>
      <c r="BC262" s="129">
        <f t="shared" si="249"/>
        <v>0</v>
      </c>
      <c r="BD262" s="129">
        <f t="shared" si="249"/>
        <v>0</v>
      </c>
      <c r="BE262" s="128">
        <f t="shared" si="249"/>
        <v>0</v>
      </c>
      <c r="BF262" s="130">
        <f t="shared" si="249"/>
        <v>0</v>
      </c>
      <c r="BG262" s="129">
        <f t="shared" si="249"/>
        <v>0</v>
      </c>
      <c r="BH262" s="129">
        <f t="shared" si="249"/>
        <v>0</v>
      </c>
      <c r="BI262" s="129">
        <f t="shared" si="249"/>
        <v>0</v>
      </c>
      <c r="BJ262" s="129">
        <f t="shared" si="249"/>
        <v>0</v>
      </c>
      <c r="BK262" s="129">
        <f t="shared" si="249"/>
        <v>0</v>
      </c>
      <c r="BL262" s="129">
        <f t="shared" si="249"/>
        <v>0</v>
      </c>
      <c r="BM262" s="129">
        <f t="shared" si="249"/>
        <v>0</v>
      </c>
      <c r="BN262" s="129">
        <f t="shared" si="249"/>
        <v>0</v>
      </c>
      <c r="BO262" s="129">
        <f t="shared" si="249"/>
        <v>0</v>
      </c>
      <c r="BP262" s="129">
        <f t="shared" si="249"/>
        <v>0</v>
      </c>
      <c r="BQ262" s="128">
        <f t="shared" si="249"/>
        <v>0</v>
      </c>
      <c r="BR262" s="130">
        <f t="shared" si="249"/>
        <v>0</v>
      </c>
      <c r="BS262" s="129">
        <f t="shared" si="249"/>
        <v>0</v>
      </c>
      <c r="BT262" s="129">
        <f t="shared" si="249"/>
        <v>0</v>
      </c>
      <c r="BU262" s="129">
        <f t="shared" ref="BU262:CC262" si="250">SUM(BU263:BU277)</f>
        <v>0</v>
      </c>
      <c r="BV262" s="129">
        <f t="shared" si="250"/>
        <v>0</v>
      </c>
      <c r="BW262" s="129">
        <f t="shared" si="250"/>
        <v>0</v>
      </c>
      <c r="BX262" s="129">
        <f t="shared" si="250"/>
        <v>0</v>
      </c>
      <c r="BY262" s="129">
        <f t="shared" si="250"/>
        <v>0</v>
      </c>
      <c r="BZ262" s="129">
        <f t="shared" si="250"/>
        <v>0</v>
      </c>
      <c r="CA262" s="129">
        <f t="shared" si="250"/>
        <v>0</v>
      </c>
      <c r="CB262" s="129">
        <f t="shared" si="250"/>
        <v>0</v>
      </c>
      <c r="CC262" s="128">
        <f t="shared" si="250"/>
        <v>0</v>
      </c>
      <c r="CD262" s="41" t="s">
        <v>54</v>
      </c>
    </row>
    <row r="263" spans="1:87" ht="30">
      <c r="A263" s="179"/>
      <c r="B263" s="180" t="s">
        <v>499</v>
      </c>
      <c r="C263" s="181" t="s">
        <v>500</v>
      </c>
      <c r="D263" s="182" t="s">
        <v>243</v>
      </c>
      <c r="E263" s="334">
        <v>0</v>
      </c>
      <c r="F263" s="236"/>
      <c r="G263" s="189">
        <f t="shared" ref="G263:G277" si="251">+E263*F263</f>
        <v>0</v>
      </c>
      <c r="H263" s="232"/>
      <c r="I263" s="233"/>
      <c r="J263" s="232"/>
      <c r="K263" s="234"/>
      <c r="L263" s="234"/>
      <c r="M263" s="234"/>
      <c r="N263" s="234"/>
      <c r="O263" s="234"/>
      <c r="P263" s="234"/>
      <c r="Q263" s="234"/>
      <c r="R263" s="234"/>
      <c r="S263" s="234"/>
      <c r="T263" s="234"/>
      <c r="U263" s="233"/>
      <c r="V263" s="232"/>
      <c r="W263" s="234"/>
      <c r="X263" s="234"/>
      <c r="Y263" s="234"/>
      <c r="Z263" s="234"/>
      <c r="AA263" s="234"/>
      <c r="AB263" s="234"/>
      <c r="AC263" s="234"/>
      <c r="AD263" s="234"/>
      <c r="AE263" s="234"/>
      <c r="AF263" s="234"/>
      <c r="AG263" s="233"/>
      <c r="AH263" s="235"/>
      <c r="AI263" s="234"/>
      <c r="AJ263" s="234"/>
      <c r="AK263" s="234"/>
      <c r="AL263" s="234"/>
      <c r="AM263" s="234"/>
      <c r="AN263" s="234"/>
      <c r="AO263" s="234"/>
      <c r="AP263" s="234"/>
      <c r="AQ263" s="234"/>
      <c r="AR263" s="234"/>
      <c r="AS263" s="233"/>
      <c r="AT263" s="235"/>
      <c r="AU263" s="234"/>
      <c r="AV263" s="234"/>
      <c r="AW263" s="234"/>
      <c r="AX263" s="234"/>
      <c r="AY263" s="234"/>
      <c r="AZ263" s="234"/>
      <c r="BA263" s="234"/>
      <c r="BB263" s="234"/>
      <c r="BC263" s="234"/>
      <c r="BD263" s="234"/>
      <c r="BE263" s="233"/>
      <c r="BF263" s="235"/>
      <c r="BG263" s="234"/>
      <c r="BH263" s="234"/>
      <c r="BI263" s="234"/>
      <c r="BJ263" s="234"/>
      <c r="BK263" s="234"/>
      <c r="BL263" s="234"/>
      <c r="BM263" s="234"/>
      <c r="BN263" s="234"/>
      <c r="BO263" s="234"/>
      <c r="BP263" s="234"/>
      <c r="BQ263" s="233"/>
      <c r="BR263" s="235"/>
      <c r="BS263" s="234"/>
      <c r="BT263" s="234"/>
      <c r="BU263" s="234"/>
      <c r="BV263" s="234"/>
      <c r="BW263" s="234"/>
      <c r="BX263" s="234"/>
      <c r="BY263" s="234"/>
      <c r="BZ263" s="234"/>
      <c r="CA263" s="234"/>
      <c r="CB263" s="234"/>
      <c r="CC263" s="239">
        <f t="shared" ref="CC263:CC277" si="252">G263-SUM(H263:CB263)</f>
        <v>0</v>
      </c>
      <c r="CD263" s="41" t="s">
        <v>54</v>
      </c>
    </row>
    <row r="264" spans="1:87" ht="15">
      <c r="A264" s="179"/>
      <c r="B264" s="180" t="s">
        <v>502</v>
      </c>
      <c r="C264" s="181" t="s">
        <v>503</v>
      </c>
      <c r="D264" s="182" t="s">
        <v>243</v>
      </c>
      <c r="E264" s="334">
        <v>0</v>
      </c>
      <c r="F264" s="236"/>
      <c r="G264" s="189">
        <f t="shared" si="251"/>
        <v>0</v>
      </c>
      <c r="H264" s="232"/>
      <c r="I264" s="233"/>
      <c r="J264" s="232"/>
      <c r="K264" s="234"/>
      <c r="L264" s="234"/>
      <c r="M264" s="234"/>
      <c r="N264" s="234"/>
      <c r="O264" s="234"/>
      <c r="P264" s="234"/>
      <c r="Q264" s="234"/>
      <c r="R264" s="234"/>
      <c r="S264" s="234"/>
      <c r="T264" s="234"/>
      <c r="U264" s="233"/>
      <c r="V264" s="232"/>
      <c r="W264" s="234"/>
      <c r="X264" s="234"/>
      <c r="Y264" s="234"/>
      <c r="Z264" s="234"/>
      <c r="AA264" s="234"/>
      <c r="AB264" s="234"/>
      <c r="AC264" s="234"/>
      <c r="AD264" s="234"/>
      <c r="AE264" s="234"/>
      <c r="AF264" s="234"/>
      <c r="AG264" s="233"/>
      <c r="AH264" s="235"/>
      <c r="AI264" s="234"/>
      <c r="AJ264" s="234"/>
      <c r="AK264" s="234"/>
      <c r="AL264" s="234"/>
      <c r="AM264" s="234"/>
      <c r="AN264" s="234"/>
      <c r="AO264" s="234"/>
      <c r="AP264" s="234"/>
      <c r="AQ264" s="234"/>
      <c r="AR264" s="234"/>
      <c r="AS264" s="233"/>
      <c r="AT264" s="235"/>
      <c r="AU264" s="234"/>
      <c r="AV264" s="234"/>
      <c r="AW264" s="234"/>
      <c r="AX264" s="234"/>
      <c r="AY264" s="234"/>
      <c r="AZ264" s="234"/>
      <c r="BA264" s="234"/>
      <c r="BB264" s="234"/>
      <c r="BC264" s="234"/>
      <c r="BD264" s="234"/>
      <c r="BE264" s="233"/>
      <c r="BF264" s="235"/>
      <c r="BG264" s="234"/>
      <c r="BH264" s="234"/>
      <c r="BI264" s="234"/>
      <c r="BJ264" s="234"/>
      <c r="BK264" s="234"/>
      <c r="BL264" s="234"/>
      <c r="BM264" s="234"/>
      <c r="BN264" s="234"/>
      <c r="BO264" s="234"/>
      <c r="BP264" s="234"/>
      <c r="BQ264" s="233"/>
      <c r="BR264" s="235"/>
      <c r="BS264" s="234"/>
      <c r="BT264" s="234"/>
      <c r="BU264" s="234"/>
      <c r="BV264" s="234"/>
      <c r="BW264" s="234"/>
      <c r="BX264" s="234"/>
      <c r="BY264" s="234"/>
      <c r="BZ264" s="234"/>
      <c r="CA264" s="234"/>
      <c r="CB264" s="234"/>
      <c r="CC264" s="239">
        <f t="shared" si="252"/>
        <v>0</v>
      </c>
      <c r="CD264" s="41" t="s">
        <v>54</v>
      </c>
    </row>
    <row r="265" spans="1:87" ht="15">
      <c r="A265" s="179"/>
      <c r="B265" s="180" t="s">
        <v>504</v>
      </c>
      <c r="C265" s="181" t="s">
        <v>505</v>
      </c>
      <c r="D265" s="182" t="s">
        <v>243</v>
      </c>
      <c r="E265" s="334">
        <v>0</v>
      </c>
      <c r="F265" s="236"/>
      <c r="G265" s="189">
        <f t="shared" si="251"/>
        <v>0</v>
      </c>
      <c r="H265" s="232"/>
      <c r="I265" s="233"/>
      <c r="J265" s="232"/>
      <c r="K265" s="234"/>
      <c r="L265" s="234"/>
      <c r="M265" s="234"/>
      <c r="N265" s="234"/>
      <c r="O265" s="234"/>
      <c r="P265" s="234"/>
      <c r="Q265" s="234"/>
      <c r="R265" s="234"/>
      <c r="S265" s="234"/>
      <c r="T265" s="234"/>
      <c r="U265" s="233"/>
      <c r="V265" s="232"/>
      <c r="W265" s="234"/>
      <c r="X265" s="234"/>
      <c r="Y265" s="234"/>
      <c r="Z265" s="234"/>
      <c r="AA265" s="234"/>
      <c r="AB265" s="234"/>
      <c r="AC265" s="234"/>
      <c r="AD265" s="234"/>
      <c r="AE265" s="234"/>
      <c r="AF265" s="234"/>
      <c r="AG265" s="233"/>
      <c r="AH265" s="235"/>
      <c r="AI265" s="234"/>
      <c r="AJ265" s="234"/>
      <c r="AK265" s="234"/>
      <c r="AL265" s="234"/>
      <c r="AM265" s="234"/>
      <c r="AN265" s="234"/>
      <c r="AO265" s="234"/>
      <c r="AP265" s="234"/>
      <c r="AQ265" s="234"/>
      <c r="AR265" s="234"/>
      <c r="AS265" s="233"/>
      <c r="AT265" s="235"/>
      <c r="AU265" s="234"/>
      <c r="AV265" s="234"/>
      <c r="AW265" s="234"/>
      <c r="AX265" s="234"/>
      <c r="AY265" s="234"/>
      <c r="AZ265" s="234"/>
      <c r="BA265" s="234"/>
      <c r="BB265" s="234"/>
      <c r="BC265" s="234"/>
      <c r="BD265" s="234"/>
      <c r="BE265" s="233"/>
      <c r="BF265" s="235"/>
      <c r="BG265" s="234"/>
      <c r="BH265" s="234"/>
      <c r="BI265" s="234"/>
      <c r="BJ265" s="234"/>
      <c r="BK265" s="234"/>
      <c r="BL265" s="234"/>
      <c r="BM265" s="234"/>
      <c r="BN265" s="234"/>
      <c r="BO265" s="234"/>
      <c r="BP265" s="234"/>
      <c r="BQ265" s="233"/>
      <c r="BR265" s="235"/>
      <c r="BS265" s="234"/>
      <c r="BT265" s="234"/>
      <c r="BU265" s="234"/>
      <c r="BV265" s="234"/>
      <c r="BW265" s="234"/>
      <c r="BX265" s="234"/>
      <c r="BY265" s="234"/>
      <c r="BZ265" s="234"/>
      <c r="CA265" s="234"/>
      <c r="CB265" s="234"/>
      <c r="CC265" s="239">
        <f t="shared" si="252"/>
        <v>0</v>
      </c>
      <c r="CD265" s="41" t="s">
        <v>54</v>
      </c>
    </row>
    <row r="266" spans="1:87" ht="30">
      <c r="A266" s="179"/>
      <c r="B266" s="180" t="s">
        <v>506</v>
      </c>
      <c r="C266" s="181" t="s">
        <v>507</v>
      </c>
      <c r="D266" s="182" t="s">
        <v>243</v>
      </c>
      <c r="E266" s="334">
        <v>0</v>
      </c>
      <c r="F266" s="236"/>
      <c r="G266" s="189">
        <f t="shared" si="251"/>
        <v>0</v>
      </c>
      <c r="H266" s="232"/>
      <c r="I266" s="233"/>
      <c r="J266" s="232"/>
      <c r="K266" s="234"/>
      <c r="L266" s="234"/>
      <c r="M266" s="234"/>
      <c r="N266" s="234"/>
      <c r="O266" s="234"/>
      <c r="P266" s="234"/>
      <c r="Q266" s="234"/>
      <c r="R266" s="234"/>
      <c r="S266" s="234"/>
      <c r="T266" s="234"/>
      <c r="U266" s="233"/>
      <c r="V266" s="232"/>
      <c r="W266" s="234"/>
      <c r="X266" s="234"/>
      <c r="Y266" s="234"/>
      <c r="Z266" s="234"/>
      <c r="AA266" s="234"/>
      <c r="AB266" s="234"/>
      <c r="AC266" s="234"/>
      <c r="AD266" s="234"/>
      <c r="AE266" s="234"/>
      <c r="AF266" s="234"/>
      <c r="AG266" s="233"/>
      <c r="AH266" s="235"/>
      <c r="AI266" s="234"/>
      <c r="AJ266" s="234"/>
      <c r="AK266" s="234"/>
      <c r="AL266" s="234"/>
      <c r="AM266" s="234"/>
      <c r="AN266" s="234"/>
      <c r="AO266" s="234"/>
      <c r="AP266" s="234"/>
      <c r="AQ266" s="234"/>
      <c r="AR266" s="234"/>
      <c r="AS266" s="233"/>
      <c r="AT266" s="235"/>
      <c r="AU266" s="234"/>
      <c r="AV266" s="234"/>
      <c r="AW266" s="234"/>
      <c r="AX266" s="234"/>
      <c r="AY266" s="234"/>
      <c r="AZ266" s="234"/>
      <c r="BA266" s="234"/>
      <c r="BB266" s="234"/>
      <c r="BC266" s="234"/>
      <c r="BD266" s="234"/>
      <c r="BE266" s="233"/>
      <c r="BF266" s="235"/>
      <c r="BG266" s="234"/>
      <c r="BH266" s="234"/>
      <c r="BI266" s="234"/>
      <c r="BJ266" s="234"/>
      <c r="BK266" s="234"/>
      <c r="BL266" s="234"/>
      <c r="BM266" s="234"/>
      <c r="BN266" s="234"/>
      <c r="BO266" s="234"/>
      <c r="BP266" s="234"/>
      <c r="BQ266" s="233"/>
      <c r="BR266" s="235"/>
      <c r="BS266" s="234"/>
      <c r="BT266" s="234"/>
      <c r="BU266" s="234"/>
      <c r="BV266" s="234"/>
      <c r="BW266" s="234"/>
      <c r="BX266" s="234"/>
      <c r="BY266" s="234"/>
      <c r="BZ266" s="234"/>
      <c r="CA266" s="234"/>
      <c r="CB266" s="234"/>
      <c r="CC266" s="239">
        <f t="shared" si="252"/>
        <v>0</v>
      </c>
      <c r="CD266" s="41" t="s">
        <v>54</v>
      </c>
    </row>
    <row r="267" spans="1:87" ht="15">
      <c r="A267" s="179"/>
      <c r="B267" s="180" t="s">
        <v>508</v>
      </c>
      <c r="C267" s="181" t="s">
        <v>509</v>
      </c>
      <c r="D267" s="182" t="s">
        <v>243</v>
      </c>
      <c r="E267" s="334">
        <v>0</v>
      </c>
      <c r="F267" s="236"/>
      <c r="G267" s="189">
        <f t="shared" si="251"/>
        <v>0</v>
      </c>
      <c r="H267" s="232"/>
      <c r="I267" s="233"/>
      <c r="J267" s="232"/>
      <c r="K267" s="234"/>
      <c r="L267" s="234"/>
      <c r="M267" s="234"/>
      <c r="N267" s="234"/>
      <c r="O267" s="234"/>
      <c r="P267" s="234"/>
      <c r="Q267" s="234"/>
      <c r="R267" s="234"/>
      <c r="S267" s="234"/>
      <c r="T267" s="234"/>
      <c r="U267" s="233"/>
      <c r="V267" s="232"/>
      <c r="W267" s="234"/>
      <c r="X267" s="234"/>
      <c r="Y267" s="234"/>
      <c r="Z267" s="234"/>
      <c r="AA267" s="234"/>
      <c r="AB267" s="234"/>
      <c r="AC267" s="234"/>
      <c r="AD267" s="234"/>
      <c r="AE267" s="234"/>
      <c r="AF267" s="234"/>
      <c r="AG267" s="233"/>
      <c r="AH267" s="235"/>
      <c r="AI267" s="234"/>
      <c r="AJ267" s="234"/>
      <c r="AK267" s="234"/>
      <c r="AL267" s="234"/>
      <c r="AM267" s="234"/>
      <c r="AN267" s="234"/>
      <c r="AO267" s="234"/>
      <c r="AP267" s="234"/>
      <c r="AQ267" s="234"/>
      <c r="AR267" s="234"/>
      <c r="AS267" s="233"/>
      <c r="AT267" s="235"/>
      <c r="AU267" s="234"/>
      <c r="AV267" s="234"/>
      <c r="AW267" s="234"/>
      <c r="AX267" s="234"/>
      <c r="AY267" s="234"/>
      <c r="AZ267" s="234"/>
      <c r="BA267" s="234"/>
      <c r="BB267" s="234"/>
      <c r="BC267" s="234"/>
      <c r="BD267" s="234"/>
      <c r="BE267" s="233"/>
      <c r="BF267" s="235"/>
      <c r="BG267" s="234"/>
      <c r="BH267" s="234"/>
      <c r="BI267" s="234"/>
      <c r="BJ267" s="234"/>
      <c r="BK267" s="234"/>
      <c r="BL267" s="234"/>
      <c r="BM267" s="234"/>
      <c r="BN267" s="234"/>
      <c r="BO267" s="234"/>
      <c r="BP267" s="234"/>
      <c r="BQ267" s="233"/>
      <c r="BR267" s="235"/>
      <c r="BS267" s="234"/>
      <c r="BT267" s="234"/>
      <c r="BU267" s="234"/>
      <c r="BV267" s="234"/>
      <c r="BW267" s="234"/>
      <c r="BX267" s="234"/>
      <c r="BY267" s="234"/>
      <c r="BZ267" s="234"/>
      <c r="CA267" s="234"/>
      <c r="CB267" s="234"/>
      <c r="CC267" s="239">
        <f t="shared" si="252"/>
        <v>0</v>
      </c>
      <c r="CD267" s="41" t="s">
        <v>54</v>
      </c>
    </row>
    <row r="268" spans="1:87" ht="15">
      <c r="A268" s="179"/>
      <c r="B268" s="180" t="s">
        <v>510</v>
      </c>
      <c r="C268" s="181" t="s">
        <v>436</v>
      </c>
      <c r="D268" s="182" t="s">
        <v>92</v>
      </c>
      <c r="E268" s="334">
        <v>0</v>
      </c>
      <c r="F268" s="236"/>
      <c r="G268" s="189">
        <f t="shared" si="251"/>
        <v>0</v>
      </c>
      <c r="H268" s="232"/>
      <c r="I268" s="233"/>
      <c r="J268" s="232"/>
      <c r="K268" s="234"/>
      <c r="L268" s="234"/>
      <c r="M268" s="234"/>
      <c r="N268" s="234"/>
      <c r="O268" s="234"/>
      <c r="P268" s="234"/>
      <c r="Q268" s="234"/>
      <c r="R268" s="234"/>
      <c r="S268" s="234"/>
      <c r="T268" s="234"/>
      <c r="U268" s="233">
        <f>G268/2.5</f>
        <v>0</v>
      </c>
      <c r="V268" s="232"/>
      <c r="W268" s="234"/>
      <c r="X268" s="234"/>
      <c r="Y268" s="234"/>
      <c r="Z268" s="234"/>
      <c r="AA268" s="234"/>
      <c r="AB268" s="234"/>
      <c r="AC268" s="234"/>
      <c r="AD268" s="234"/>
      <c r="AE268" s="234"/>
      <c r="AF268" s="234"/>
      <c r="AG268" s="233">
        <f>G268/2.5</f>
        <v>0</v>
      </c>
      <c r="AH268" s="235"/>
      <c r="AI268" s="234"/>
      <c r="AJ268" s="234"/>
      <c r="AK268" s="234"/>
      <c r="AL268" s="234"/>
      <c r="AM268" s="234">
        <f>G268-SUM(J268:AL268)</f>
        <v>0</v>
      </c>
      <c r="AN268" s="234"/>
      <c r="AO268" s="234"/>
      <c r="AP268" s="234"/>
      <c r="AQ268" s="234"/>
      <c r="AR268" s="234"/>
      <c r="AS268" s="233"/>
      <c r="AT268" s="235"/>
      <c r="AU268" s="234"/>
      <c r="AV268" s="234"/>
      <c r="AW268" s="234"/>
      <c r="AX268" s="234"/>
      <c r="AY268" s="234"/>
      <c r="AZ268" s="234"/>
      <c r="BA268" s="234"/>
      <c r="BB268" s="234"/>
      <c r="BC268" s="234"/>
      <c r="BD268" s="234"/>
      <c r="BE268" s="233"/>
      <c r="BF268" s="235"/>
      <c r="BG268" s="234"/>
      <c r="BH268" s="234"/>
      <c r="BI268" s="234"/>
      <c r="BJ268" s="234"/>
      <c r="BK268" s="234"/>
      <c r="BL268" s="234"/>
      <c r="BM268" s="234"/>
      <c r="BN268" s="234"/>
      <c r="BO268" s="234"/>
      <c r="BP268" s="234"/>
      <c r="BQ268" s="233"/>
      <c r="BR268" s="235"/>
      <c r="BS268" s="234"/>
      <c r="BT268" s="234"/>
      <c r="BU268" s="234"/>
      <c r="BV268" s="234"/>
      <c r="BW268" s="234"/>
      <c r="BX268" s="234"/>
      <c r="BY268" s="234"/>
      <c r="BZ268" s="234"/>
      <c r="CA268" s="234"/>
      <c r="CB268" s="234"/>
      <c r="CC268" s="239">
        <f t="shared" si="252"/>
        <v>0</v>
      </c>
      <c r="CD268" s="41" t="s">
        <v>54</v>
      </c>
    </row>
    <row r="269" spans="1:87" ht="15">
      <c r="A269" s="179"/>
      <c r="B269" s="180" t="s">
        <v>511</v>
      </c>
      <c r="C269" s="181" t="s">
        <v>434</v>
      </c>
      <c r="D269" s="182" t="s">
        <v>92</v>
      </c>
      <c r="E269" s="334">
        <v>0</v>
      </c>
      <c r="F269" s="236"/>
      <c r="G269" s="189">
        <f t="shared" si="251"/>
        <v>0</v>
      </c>
      <c r="H269" s="232"/>
      <c r="I269" s="233"/>
      <c r="J269" s="232"/>
      <c r="K269" s="234"/>
      <c r="L269" s="234"/>
      <c r="M269" s="234"/>
      <c r="N269" s="234"/>
      <c r="O269" s="234"/>
      <c r="P269" s="234"/>
      <c r="Q269" s="234"/>
      <c r="R269" s="234"/>
      <c r="S269" s="234"/>
      <c r="T269" s="234"/>
      <c r="U269" s="233">
        <f>G269/2.5</f>
        <v>0</v>
      </c>
      <c r="V269" s="232"/>
      <c r="W269" s="234"/>
      <c r="X269" s="234"/>
      <c r="Y269" s="234"/>
      <c r="Z269" s="234"/>
      <c r="AA269" s="234"/>
      <c r="AB269" s="234"/>
      <c r="AC269" s="234"/>
      <c r="AD269" s="234"/>
      <c r="AE269" s="234"/>
      <c r="AF269" s="234"/>
      <c r="AG269" s="233">
        <f>G269/2.5</f>
        <v>0</v>
      </c>
      <c r="AH269" s="235"/>
      <c r="AI269" s="234"/>
      <c r="AJ269" s="234"/>
      <c r="AK269" s="234"/>
      <c r="AL269" s="234"/>
      <c r="AM269" s="234">
        <f>G269-SUM(J269:AL269)</f>
        <v>0</v>
      </c>
      <c r="AN269" s="234"/>
      <c r="AO269" s="234"/>
      <c r="AP269" s="234"/>
      <c r="AQ269" s="234"/>
      <c r="AR269" s="234"/>
      <c r="AS269" s="233"/>
      <c r="AT269" s="235"/>
      <c r="AU269" s="234"/>
      <c r="AV269" s="234"/>
      <c r="AW269" s="234"/>
      <c r="AX269" s="234"/>
      <c r="AY269" s="234"/>
      <c r="AZ269" s="234"/>
      <c r="BA269" s="234"/>
      <c r="BB269" s="234"/>
      <c r="BC269" s="234"/>
      <c r="BD269" s="234"/>
      <c r="BE269" s="233"/>
      <c r="BF269" s="235"/>
      <c r="BG269" s="234"/>
      <c r="BH269" s="234"/>
      <c r="BI269" s="234"/>
      <c r="BJ269" s="234"/>
      <c r="BK269" s="234"/>
      <c r="BL269" s="234"/>
      <c r="BM269" s="234"/>
      <c r="BN269" s="234"/>
      <c r="BO269" s="234"/>
      <c r="BP269" s="234"/>
      <c r="BQ269" s="233"/>
      <c r="BR269" s="235"/>
      <c r="BS269" s="234"/>
      <c r="BT269" s="234"/>
      <c r="BU269" s="234"/>
      <c r="BV269" s="234"/>
      <c r="BW269" s="234"/>
      <c r="BX269" s="234"/>
      <c r="BY269" s="234"/>
      <c r="BZ269" s="234"/>
      <c r="CA269" s="234"/>
      <c r="CB269" s="234"/>
      <c r="CC269" s="239">
        <f t="shared" si="252"/>
        <v>0</v>
      </c>
      <c r="CD269" s="41" t="s">
        <v>54</v>
      </c>
    </row>
    <row r="270" spans="1:87" ht="15">
      <c r="A270" s="179"/>
      <c r="B270" s="180" t="s">
        <v>512</v>
      </c>
      <c r="C270" s="181" t="s">
        <v>513</v>
      </c>
      <c r="D270" s="182" t="s">
        <v>92</v>
      </c>
      <c r="E270" s="334">
        <v>0</v>
      </c>
      <c r="F270" s="236"/>
      <c r="G270" s="189">
        <f t="shared" si="251"/>
        <v>0</v>
      </c>
      <c r="H270" s="232"/>
      <c r="I270" s="233"/>
      <c r="J270" s="232"/>
      <c r="K270" s="234"/>
      <c r="L270" s="234"/>
      <c r="M270" s="234"/>
      <c r="N270" s="234"/>
      <c r="O270" s="234"/>
      <c r="P270" s="234"/>
      <c r="Q270" s="234"/>
      <c r="R270" s="234"/>
      <c r="S270" s="234"/>
      <c r="T270" s="234"/>
      <c r="U270" s="233">
        <f>G270/2.5</f>
        <v>0</v>
      </c>
      <c r="V270" s="232"/>
      <c r="W270" s="234"/>
      <c r="X270" s="234"/>
      <c r="Y270" s="234"/>
      <c r="Z270" s="234"/>
      <c r="AA270" s="234"/>
      <c r="AB270" s="234"/>
      <c r="AC270" s="234"/>
      <c r="AD270" s="234"/>
      <c r="AE270" s="234"/>
      <c r="AF270" s="234"/>
      <c r="AG270" s="233">
        <f>G270/2.5</f>
        <v>0</v>
      </c>
      <c r="AH270" s="235"/>
      <c r="AI270" s="234"/>
      <c r="AJ270" s="234"/>
      <c r="AK270" s="234"/>
      <c r="AL270" s="234"/>
      <c r="AM270" s="234">
        <f>G270-SUM(J270:AL270)</f>
        <v>0</v>
      </c>
      <c r="AN270" s="234"/>
      <c r="AO270" s="234"/>
      <c r="AP270" s="234"/>
      <c r="AQ270" s="234"/>
      <c r="AR270" s="234"/>
      <c r="AS270" s="233"/>
      <c r="AT270" s="235"/>
      <c r="AU270" s="234"/>
      <c r="AV270" s="234"/>
      <c r="AW270" s="234"/>
      <c r="AX270" s="234"/>
      <c r="AY270" s="234"/>
      <c r="AZ270" s="234"/>
      <c r="BA270" s="234"/>
      <c r="BB270" s="234"/>
      <c r="BC270" s="234"/>
      <c r="BD270" s="234"/>
      <c r="BE270" s="233"/>
      <c r="BF270" s="235"/>
      <c r="BG270" s="234"/>
      <c r="BH270" s="234"/>
      <c r="BI270" s="234"/>
      <c r="BJ270" s="234"/>
      <c r="BK270" s="234"/>
      <c r="BL270" s="234"/>
      <c r="BM270" s="234"/>
      <c r="BN270" s="234"/>
      <c r="BO270" s="234"/>
      <c r="BP270" s="234"/>
      <c r="BQ270" s="233"/>
      <c r="BR270" s="235"/>
      <c r="BS270" s="234"/>
      <c r="BT270" s="234"/>
      <c r="BU270" s="234"/>
      <c r="BV270" s="234"/>
      <c r="BW270" s="234"/>
      <c r="BX270" s="234"/>
      <c r="BY270" s="234"/>
      <c r="BZ270" s="234"/>
      <c r="CA270" s="234"/>
      <c r="CB270" s="234"/>
      <c r="CC270" s="239">
        <f t="shared" si="252"/>
        <v>0</v>
      </c>
      <c r="CD270" s="41" t="s">
        <v>54</v>
      </c>
    </row>
    <row r="271" spans="1:87" ht="30">
      <c r="A271" s="179"/>
      <c r="B271" s="180" t="s">
        <v>514</v>
      </c>
      <c r="C271" s="181" t="s">
        <v>515</v>
      </c>
      <c r="D271" s="182" t="s">
        <v>243</v>
      </c>
      <c r="E271" s="334">
        <v>0</v>
      </c>
      <c r="F271" s="236"/>
      <c r="G271" s="189">
        <f t="shared" si="251"/>
        <v>0</v>
      </c>
      <c r="H271" s="232"/>
      <c r="I271" s="233"/>
      <c r="J271" s="232"/>
      <c r="K271" s="234"/>
      <c r="L271" s="234"/>
      <c r="M271" s="234"/>
      <c r="N271" s="234"/>
      <c r="O271" s="234"/>
      <c r="P271" s="234"/>
      <c r="Q271" s="234"/>
      <c r="R271" s="234"/>
      <c r="S271" s="234"/>
      <c r="T271" s="234"/>
      <c r="U271" s="233"/>
      <c r="V271" s="232"/>
      <c r="W271" s="234"/>
      <c r="X271" s="234"/>
      <c r="Y271" s="234"/>
      <c r="Z271" s="234"/>
      <c r="AA271" s="234"/>
      <c r="AB271" s="234"/>
      <c r="AC271" s="234"/>
      <c r="AD271" s="234"/>
      <c r="AE271" s="234"/>
      <c r="AF271" s="234"/>
      <c r="AG271" s="233"/>
      <c r="AH271" s="235"/>
      <c r="AI271" s="234"/>
      <c r="AJ271" s="234"/>
      <c r="AK271" s="234"/>
      <c r="AL271" s="234"/>
      <c r="AM271" s="234"/>
      <c r="AN271" s="234"/>
      <c r="AO271" s="234"/>
      <c r="AP271" s="234"/>
      <c r="AQ271" s="234"/>
      <c r="AR271" s="234"/>
      <c r="AS271" s="233"/>
      <c r="AT271" s="235"/>
      <c r="AU271" s="234"/>
      <c r="AV271" s="234"/>
      <c r="AW271" s="234"/>
      <c r="AX271" s="234"/>
      <c r="AY271" s="234"/>
      <c r="AZ271" s="234"/>
      <c r="BA271" s="234"/>
      <c r="BB271" s="234"/>
      <c r="BC271" s="234"/>
      <c r="BD271" s="234"/>
      <c r="BE271" s="233"/>
      <c r="BF271" s="235"/>
      <c r="BG271" s="234"/>
      <c r="BH271" s="234"/>
      <c r="BI271" s="234"/>
      <c r="BJ271" s="234"/>
      <c r="BK271" s="234"/>
      <c r="BL271" s="234"/>
      <c r="BM271" s="234"/>
      <c r="BN271" s="234"/>
      <c r="BO271" s="234"/>
      <c r="BP271" s="234"/>
      <c r="BQ271" s="233"/>
      <c r="BR271" s="235"/>
      <c r="BS271" s="234"/>
      <c r="BT271" s="234"/>
      <c r="BU271" s="234"/>
      <c r="BV271" s="234"/>
      <c r="BW271" s="234"/>
      <c r="BX271" s="234"/>
      <c r="BY271" s="234"/>
      <c r="BZ271" s="234"/>
      <c r="CA271" s="234"/>
      <c r="CB271" s="234"/>
      <c r="CC271" s="239">
        <f t="shared" si="252"/>
        <v>0</v>
      </c>
      <c r="CD271" s="41" t="s">
        <v>54</v>
      </c>
    </row>
    <row r="272" spans="1:87" ht="15">
      <c r="A272" s="265"/>
      <c r="B272" s="180" t="s">
        <v>516</v>
      </c>
      <c r="C272" s="181" t="s">
        <v>517</v>
      </c>
      <c r="D272" s="182" t="s">
        <v>243</v>
      </c>
      <c r="E272" s="334">
        <v>0</v>
      </c>
      <c r="F272" s="236"/>
      <c r="G272" s="189">
        <f t="shared" si="251"/>
        <v>0</v>
      </c>
      <c r="H272" s="232"/>
      <c r="I272" s="233"/>
      <c r="J272" s="232"/>
      <c r="K272" s="234"/>
      <c r="L272" s="234"/>
      <c r="M272" s="234"/>
      <c r="N272" s="234"/>
      <c r="O272" s="234"/>
      <c r="P272" s="234"/>
      <c r="Q272" s="234"/>
      <c r="R272" s="234"/>
      <c r="S272" s="234"/>
      <c r="T272" s="234"/>
      <c r="U272" s="233"/>
      <c r="V272" s="232"/>
      <c r="W272" s="234"/>
      <c r="X272" s="234"/>
      <c r="Y272" s="234"/>
      <c r="Z272" s="234"/>
      <c r="AA272" s="234"/>
      <c r="AB272" s="234"/>
      <c r="AC272" s="234"/>
      <c r="AD272" s="234"/>
      <c r="AE272" s="234"/>
      <c r="AF272" s="234"/>
      <c r="AG272" s="233"/>
      <c r="AH272" s="235"/>
      <c r="AI272" s="234"/>
      <c r="AJ272" s="234"/>
      <c r="AK272" s="234"/>
      <c r="AL272" s="234"/>
      <c r="AM272" s="234"/>
      <c r="AN272" s="234"/>
      <c r="AO272" s="234"/>
      <c r="AP272" s="234"/>
      <c r="AQ272" s="234"/>
      <c r="AR272" s="234"/>
      <c r="AS272" s="233"/>
      <c r="AT272" s="235"/>
      <c r="AU272" s="234"/>
      <c r="AV272" s="234"/>
      <c r="AW272" s="234"/>
      <c r="AX272" s="234"/>
      <c r="AY272" s="234"/>
      <c r="AZ272" s="234"/>
      <c r="BA272" s="234"/>
      <c r="BB272" s="234"/>
      <c r="BC272" s="234"/>
      <c r="BD272" s="234"/>
      <c r="BE272" s="233"/>
      <c r="BF272" s="235"/>
      <c r="BG272" s="234"/>
      <c r="BH272" s="234"/>
      <c r="BI272" s="234"/>
      <c r="BJ272" s="234"/>
      <c r="BK272" s="234"/>
      <c r="BL272" s="234"/>
      <c r="BM272" s="234"/>
      <c r="BN272" s="234"/>
      <c r="BO272" s="234"/>
      <c r="BP272" s="234"/>
      <c r="BQ272" s="233"/>
      <c r="BR272" s="235"/>
      <c r="BS272" s="234"/>
      <c r="BT272" s="234"/>
      <c r="BU272" s="234"/>
      <c r="BV272" s="234"/>
      <c r="BW272" s="234"/>
      <c r="BX272" s="234"/>
      <c r="BY272" s="234"/>
      <c r="BZ272" s="234"/>
      <c r="CA272" s="234"/>
      <c r="CB272" s="234"/>
      <c r="CC272" s="239">
        <f t="shared" si="252"/>
        <v>0</v>
      </c>
      <c r="CD272" s="41" t="s">
        <v>54</v>
      </c>
    </row>
    <row r="273" spans="1:82" ht="15">
      <c r="A273" s="41"/>
      <c r="B273" s="180" t="s">
        <v>518</v>
      </c>
      <c r="C273" s="181" t="s">
        <v>519</v>
      </c>
      <c r="D273" s="182" t="s">
        <v>243</v>
      </c>
      <c r="E273" s="334">
        <v>0</v>
      </c>
      <c r="F273" s="236"/>
      <c r="G273" s="189">
        <f t="shared" si="251"/>
        <v>0</v>
      </c>
      <c r="H273" s="232"/>
      <c r="I273" s="233"/>
      <c r="J273" s="232"/>
      <c r="K273" s="234"/>
      <c r="L273" s="234"/>
      <c r="M273" s="234"/>
      <c r="N273" s="234"/>
      <c r="O273" s="234"/>
      <c r="P273" s="234"/>
      <c r="Q273" s="234"/>
      <c r="R273" s="234"/>
      <c r="S273" s="234"/>
      <c r="T273" s="234"/>
      <c r="U273" s="233"/>
      <c r="V273" s="232"/>
      <c r="W273" s="234"/>
      <c r="X273" s="234"/>
      <c r="Y273" s="234"/>
      <c r="Z273" s="234"/>
      <c r="AA273" s="234"/>
      <c r="AB273" s="234"/>
      <c r="AC273" s="234"/>
      <c r="AD273" s="234"/>
      <c r="AE273" s="234"/>
      <c r="AF273" s="234"/>
      <c r="AG273" s="233"/>
      <c r="AH273" s="235"/>
      <c r="AI273" s="234"/>
      <c r="AJ273" s="234"/>
      <c r="AK273" s="234"/>
      <c r="AL273" s="234"/>
      <c r="AM273" s="234"/>
      <c r="AN273" s="234"/>
      <c r="AO273" s="234"/>
      <c r="AP273" s="234"/>
      <c r="AQ273" s="234"/>
      <c r="AR273" s="234"/>
      <c r="AS273" s="233"/>
      <c r="AT273" s="235"/>
      <c r="AU273" s="234"/>
      <c r="AV273" s="234"/>
      <c r="AW273" s="234"/>
      <c r="AX273" s="234"/>
      <c r="AY273" s="234"/>
      <c r="AZ273" s="234"/>
      <c r="BA273" s="234"/>
      <c r="BB273" s="234"/>
      <c r="BC273" s="234"/>
      <c r="BD273" s="234"/>
      <c r="BE273" s="233"/>
      <c r="BF273" s="235"/>
      <c r="BG273" s="234"/>
      <c r="BH273" s="234"/>
      <c r="BI273" s="234"/>
      <c r="BJ273" s="234"/>
      <c r="BK273" s="234"/>
      <c r="BL273" s="234"/>
      <c r="BM273" s="234"/>
      <c r="BN273" s="234"/>
      <c r="BO273" s="234"/>
      <c r="BP273" s="234"/>
      <c r="BQ273" s="233"/>
      <c r="BR273" s="235"/>
      <c r="BS273" s="234"/>
      <c r="BT273" s="234"/>
      <c r="BU273" s="234"/>
      <c r="BV273" s="234"/>
      <c r="BW273" s="234"/>
      <c r="BX273" s="234"/>
      <c r="BY273" s="234"/>
      <c r="BZ273" s="234"/>
      <c r="CA273" s="234"/>
      <c r="CB273" s="234"/>
      <c r="CC273" s="239">
        <f t="shared" si="252"/>
        <v>0</v>
      </c>
      <c r="CD273" s="41" t="s">
        <v>54</v>
      </c>
    </row>
    <row r="274" spans="1:82" ht="30">
      <c r="A274" s="152"/>
      <c r="B274" s="191" t="s">
        <v>520</v>
      </c>
      <c r="C274" s="192" t="s">
        <v>521</v>
      </c>
      <c r="D274" s="182" t="s">
        <v>243</v>
      </c>
      <c r="E274" s="334">
        <v>0</v>
      </c>
      <c r="F274" s="236"/>
      <c r="G274" s="189">
        <f t="shared" si="251"/>
        <v>0</v>
      </c>
      <c r="H274" s="232"/>
      <c r="I274" s="233"/>
      <c r="J274" s="232"/>
      <c r="K274" s="234"/>
      <c r="L274" s="234"/>
      <c r="M274" s="234"/>
      <c r="N274" s="234"/>
      <c r="O274" s="234"/>
      <c r="P274" s="234"/>
      <c r="Q274" s="234"/>
      <c r="R274" s="234"/>
      <c r="S274" s="234"/>
      <c r="T274" s="234"/>
      <c r="U274" s="233"/>
      <c r="V274" s="232"/>
      <c r="W274" s="234"/>
      <c r="X274" s="234"/>
      <c r="Y274" s="234"/>
      <c r="Z274" s="234"/>
      <c r="AA274" s="234"/>
      <c r="AB274" s="234"/>
      <c r="AC274" s="234"/>
      <c r="AD274" s="234"/>
      <c r="AE274" s="234"/>
      <c r="AF274" s="234"/>
      <c r="AG274" s="233"/>
      <c r="AH274" s="235"/>
      <c r="AI274" s="234"/>
      <c r="AJ274" s="234"/>
      <c r="AK274" s="234"/>
      <c r="AL274" s="234"/>
      <c r="AM274" s="234"/>
      <c r="AN274" s="234"/>
      <c r="AO274" s="234"/>
      <c r="AP274" s="234"/>
      <c r="AQ274" s="234"/>
      <c r="AR274" s="234"/>
      <c r="AS274" s="233"/>
      <c r="AT274" s="235"/>
      <c r="AU274" s="234"/>
      <c r="AV274" s="234"/>
      <c r="AW274" s="234"/>
      <c r="AX274" s="234"/>
      <c r="AY274" s="234"/>
      <c r="AZ274" s="234"/>
      <c r="BA274" s="234"/>
      <c r="BB274" s="234"/>
      <c r="BC274" s="234"/>
      <c r="BD274" s="234"/>
      <c r="BE274" s="233"/>
      <c r="BF274" s="235"/>
      <c r="BG274" s="234"/>
      <c r="BH274" s="234"/>
      <c r="BI274" s="234"/>
      <c r="BJ274" s="234"/>
      <c r="BK274" s="234"/>
      <c r="BL274" s="234"/>
      <c r="BM274" s="234"/>
      <c r="BN274" s="234"/>
      <c r="BO274" s="234"/>
      <c r="BP274" s="234"/>
      <c r="BQ274" s="233"/>
      <c r="BR274" s="235"/>
      <c r="BS274" s="234"/>
      <c r="BT274" s="234"/>
      <c r="BU274" s="234"/>
      <c r="BV274" s="234"/>
      <c r="BW274" s="234"/>
      <c r="BX274" s="234"/>
      <c r="BY274" s="234"/>
      <c r="BZ274" s="234"/>
      <c r="CA274" s="234"/>
      <c r="CB274" s="234"/>
      <c r="CC274" s="239">
        <f t="shared" si="252"/>
        <v>0</v>
      </c>
      <c r="CD274" s="41" t="s">
        <v>54</v>
      </c>
    </row>
    <row r="275" spans="1:82" ht="30">
      <c r="A275" s="41"/>
      <c r="B275" s="191" t="s">
        <v>522</v>
      </c>
      <c r="C275" s="192" t="s">
        <v>523</v>
      </c>
      <c r="D275" s="182" t="s">
        <v>243</v>
      </c>
      <c r="E275" s="334">
        <v>0</v>
      </c>
      <c r="F275" s="236"/>
      <c r="G275" s="189">
        <f t="shared" si="251"/>
        <v>0</v>
      </c>
      <c r="H275" s="232"/>
      <c r="I275" s="233"/>
      <c r="J275" s="232"/>
      <c r="K275" s="234"/>
      <c r="L275" s="234"/>
      <c r="M275" s="234"/>
      <c r="N275" s="234"/>
      <c r="O275" s="234"/>
      <c r="P275" s="234"/>
      <c r="Q275" s="234"/>
      <c r="R275" s="234"/>
      <c r="S275" s="234"/>
      <c r="T275" s="234"/>
      <c r="U275" s="233"/>
      <c r="V275" s="232"/>
      <c r="W275" s="234"/>
      <c r="X275" s="234"/>
      <c r="Y275" s="234"/>
      <c r="Z275" s="234"/>
      <c r="AA275" s="234"/>
      <c r="AB275" s="234"/>
      <c r="AC275" s="234"/>
      <c r="AD275" s="234"/>
      <c r="AE275" s="234"/>
      <c r="AF275" s="234"/>
      <c r="AG275" s="233"/>
      <c r="AH275" s="235"/>
      <c r="AI275" s="234"/>
      <c r="AJ275" s="234"/>
      <c r="AK275" s="234"/>
      <c r="AL275" s="234"/>
      <c r="AM275" s="234"/>
      <c r="AN275" s="234"/>
      <c r="AO275" s="234"/>
      <c r="AP275" s="234"/>
      <c r="AQ275" s="234"/>
      <c r="AR275" s="234"/>
      <c r="AS275" s="233"/>
      <c r="AT275" s="235"/>
      <c r="AU275" s="234"/>
      <c r="AV275" s="234"/>
      <c r="AW275" s="234"/>
      <c r="AX275" s="234"/>
      <c r="AY275" s="234"/>
      <c r="AZ275" s="234"/>
      <c r="BA275" s="234"/>
      <c r="BB275" s="234"/>
      <c r="BC275" s="234"/>
      <c r="BD275" s="234"/>
      <c r="BE275" s="233"/>
      <c r="BF275" s="235"/>
      <c r="BG275" s="234"/>
      <c r="BH275" s="234"/>
      <c r="BI275" s="234"/>
      <c r="BJ275" s="234"/>
      <c r="BK275" s="234"/>
      <c r="BL275" s="234"/>
      <c r="BM275" s="234"/>
      <c r="BN275" s="234"/>
      <c r="BO275" s="234"/>
      <c r="BP275" s="234"/>
      <c r="BQ275" s="233"/>
      <c r="BR275" s="235"/>
      <c r="BS275" s="234"/>
      <c r="BT275" s="234"/>
      <c r="BU275" s="234"/>
      <c r="BV275" s="234"/>
      <c r="BW275" s="234"/>
      <c r="BX275" s="234"/>
      <c r="BY275" s="234"/>
      <c r="BZ275" s="234"/>
      <c r="CA275" s="234"/>
      <c r="CB275" s="234"/>
      <c r="CC275" s="239">
        <f t="shared" si="252"/>
        <v>0</v>
      </c>
      <c r="CD275" s="41" t="s">
        <v>54</v>
      </c>
    </row>
    <row r="276" spans="1:82" ht="15">
      <c r="A276" s="152"/>
      <c r="B276" s="191" t="s">
        <v>524</v>
      </c>
      <c r="C276" s="192" t="s">
        <v>525</v>
      </c>
      <c r="D276" s="194" t="s">
        <v>92</v>
      </c>
      <c r="E276" s="334">
        <v>0</v>
      </c>
      <c r="F276" s="236"/>
      <c r="G276" s="189">
        <f t="shared" si="251"/>
        <v>0</v>
      </c>
      <c r="H276" s="232"/>
      <c r="I276" s="233"/>
      <c r="J276" s="232"/>
      <c r="K276" s="234"/>
      <c r="L276" s="234"/>
      <c r="M276" s="234"/>
      <c r="N276" s="234"/>
      <c r="O276" s="234"/>
      <c r="P276" s="234"/>
      <c r="Q276" s="234"/>
      <c r="R276" s="234"/>
      <c r="S276" s="234"/>
      <c r="T276" s="234"/>
      <c r="U276" s="233">
        <f>G276/2.5</f>
        <v>0</v>
      </c>
      <c r="V276" s="232"/>
      <c r="W276" s="234"/>
      <c r="X276" s="234"/>
      <c r="Y276" s="234"/>
      <c r="Z276" s="234"/>
      <c r="AA276" s="234"/>
      <c r="AB276" s="234"/>
      <c r="AC276" s="234"/>
      <c r="AD276" s="234"/>
      <c r="AE276" s="234"/>
      <c r="AF276" s="234"/>
      <c r="AG276" s="233">
        <f>G276/2.5</f>
        <v>0</v>
      </c>
      <c r="AH276" s="235"/>
      <c r="AI276" s="234"/>
      <c r="AJ276" s="234"/>
      <c r="AK276" s="234"/>
      <c r="AL276" s="234"/>
      <c r="AM276" s="234">
        <f>G276-SUM(J276:AL276)</f>
        <v>0</v>
      </c>
      <c r="AN276" s="234"/>
      <c r="AO276" s="234"/>
      <c r="AP276" s="234"/>
      <c r="AQ276" s="234"/>
      <c r="AR276" s="234"/>
      <c r="AS276" s="233"/>
      <c r="AT276" s="235"/>
      <c r="AU276" s="234"/>
      <c r="AV276" s="234"/>
      <c r="AW276" s="234"/>
      <c r="AX276" s="234"/>
      <c r="AY276" s="234"/>
      <c r="AZ276" s="234"/>
      <c r="BA276" s="234"/>
      <c r="BB276" s="234"/>
      <c r="BC276" s="234"/>
      <c r="BD276" s="234"/>
      <c r="BE276" s="233"/>
      <c r="BF276" s="235"/>
      <c r="BG276" s="234"/>
      <c r="BH276" s="234"/>
      <c r="BI276" s="234"/>
      <c r="BJ276" s="234"/>
      <c r="BK276" s="234"/>
      <c r="BL276" s="234"/>
      <c r="BM276" s="234"/>
      <c r="BN276" s="234"/>
      <c r="BO276" s="234"/>
      <c r="BP276" s="234"/>
      <c r="BQ276" s="233"/>
      <c r="BR276" s="235"/>
      <c r="BS276" s="234"/>
      <c r="BT276" s="234"/>
      <c r="BU276" s="234"/>
      <c r="BV276" s="234"/>
      <c r="BW276" s="234"/>
      <c r="BX276" s="234"/>
      <c r="BY276" s="234"/>
      <c r="BZ276" s="234"/>
      <c r="CA276" s="234"/>
      <c r="CB276" s="234"/>
      <c r="CC276" s="239">
        <f t="shared" si="252"/>
        <v>0</v>
      </c>
      <c r="CD276" s="41" t="s">
        <v>54</v>
      </c>
    </row>
    <row r="277" spans="1:82" ht="15">
      <c r="A277" s="152"/>
      <c r="B277" s="195" t="s">
        <v>526</v>
      </c>
      <c r="C277" s="196" t="s">
        <v>527</v>
      </c>
      <c r="D277" s="197" t="s">
        <v>92</v>
      </c>
      <c r="E277" s="334">
        <v>0</v>
      </c>
      <c r="F277" s="236"/>
      <c r="G277" s="189">
        <f t="shared" si="251"/>
        <v>0</v>
      </c>
      <c r="H277" s="244"/>
      <c r="I277" s="245"/>
      <c r="J277" s="244"/>
      <c r="K277" s="246"/>
      <c r="L277" s="246"/>
      <c r="M277" s="246"/>
      <c r="N277" s="246"/>
      <c r="O277" s="246"/>
      <c r="P277" s="246"/>
      <c r="Q277" s="246"/>
      <c r="R277" s="246"/>
      <c r="S277" s="246"/>
      <c r="T277" s="246"/>
      <c r="U277" s="245">
        <f>G277/2.5</f>
        <v>0</v>
      </c>
      <c r="V277" s="244"/>
      <c r="W277" s="246"/>
      <c r="X277" s="246"/>
      <c r="Y277" s="246"/>
      <c r="Z277" s="246"/>
      <c r="AA277" s="246"/>
      <c r="AB277" s="246"/>
      <c r="AC277" s="246"/>
      <c r="AD277" s="246"/>
      <c r="AE277" s="246"/>
      <c r="AF277" s="246"/>
      <c r="AG277" s="245">
        <f>G277/2.5</f>
        <v>0</v>
      </c>
      <c r="AH277" s="247"/>
      <c r="AI277" s="246"/>
      <c r="AJ277" s="246"/>
      <c r="AK277" s="246"/>
      <c r="AL277" s="246"/>
      <c r="AM277" s="246">
        <f>G277-SUM(J277:AL277)</f>
        <v>0</v>
      </c>
      <c r="AN277" s="246"/>
      <c r="AO277" s="246"/>
      <c r="AP277" s="246"/>
      <c r="AQ277" s="246"/>
      <c r="AR277" s="246"/>
      <c r="AS277" s="245"/>
      <c r="AT277" s="247"/>
      <c r="AU277" s="246"/>
      <c r="AV277" s="246"/>
      <c r="AW277" s="246"/>
      <c r="AX277" s="246"/>
      <c r="AY277" s="246"/>
      <c r="AZ277" s="246"/>
      <c r="BA277" s="246"/>
      <c r="BB277" s="246"/>
      <c r="BC277" s="246"/>
      <c r="BD277" s="246"/>
      <c r="BE277" s="245"/>
      <c r="BF277" s="247"/>
      <c r="BG277" s="246"/>
      <c r="BH277" s="246"/>
      <c r="BI277" s="246"/>
      <c r="BJ277" s="246"/>
      <c r="BK277" s="246"/>
      <c r="BL277" s="246"/>
      <c r="BM277" s="246"/>
      <c r="BN277" s="246"/>
      <c r="BO277" s="246"/>
      <c r="BP277" s="246"/>
      <c r="BQ277" s="245"/>
      <c r="BR277" s="247"/>
      <c r="BS277" s="246"/>
      <c r="BT277" s="246"/>
      <c r="BU277" s="246"/>
      <c r="BV277" s="246"/>
      <c r="BW277" s="246"/>
      <c r="BX277" s="246"/>
      <c r="BY277" s="246"/>
      <c r="BZ277" s="246"/>
      <c r="CA277" s="246"/>
      <c r="CB277" s="246"/>
      <c r="CC277" s="239">
        <f t="shared" si="252"/>
        <v>0</v>
      </c>
      <c r="CD277" s="41" t="s">
        <v>54</v>
      </c>
    </row>
    <row r="278" spans="1:82" ht="15">
      <c r="A278" s="152"/>
      <c r="B278" s="123" t="s">
        <v>528</v>
      </c>
      <c r="C278" s="124" t="s">
        <v>529</v>
      </c>
      <c r="D278" s="125"/>
      <c r="E278" s="155"/>
      <c r="F278" s="260"/>
      <c r="G278" s="126">
        <f>SUM(G280:G427)</f>
        <v>0</v>
      </c>
      <c r="H278" s="127">
        <f>SUM(H280:H427)</f>
        <v>0</v>
      </c>
      <c r="I278" s="128">
        <f t="shared" ref="I278:BT278" si="253">SUM(I280:I427)</f>
        <v>0</v>
      </c>
      <c r="J278" s="127">
        <f t="shared" si="253"/>
        <v>0</v>
      </c>
      <c r="K278" s="129">
        <f t="shared" si="253"/>
        <v>0</v>
      </c>
      <c r="L278" s="129">
        <f t="shared" si="253"/>
        <v>0</v>
      </c>
      <c r="M278" s="129">
        <f t="shared" si="253"/>
        <v>0</v>
      </c>
      <c r="N278" s="129">
        <f t="shared" si="253"/>
        <v>0</v>
      </c>
      <c r="O278" s="129">
        <f t="shared" si="253"/>
        <v>0</v>
      </c>
      <c r="P278" s="129">
        <f t="shared" si="253"/>
        <v>0</v>
      </c>
      <c r="Q278" s="129">
        <f t="shared" si="253"/>
        <v>0</v>
      </c>
      <c r="R278" s="129">
        <f t="shared" si="253"/>
        <v>0</v>
      </c>
      <c r="S278" s="129">
        <f t="shared" si="253"/>
        <v>0</v>
      </c>
      <c r="T278" s="129">
        <f t="shared" si="253"/>
        <v>0</v>
      </c>
      <c r="U278" s="128">
        <f t="shared" si="253"/>
        <v>0</v>
      </c>
      <c r="V278" s="127">
        <f t="shared" si="253"/>
        <v>0</v>
      </c>
      <c r="W278" s="129">
        <f t="shared" si="253"/>
        <v>0</v>
      </c>
      <c r="X278" s="129">
        <f t="shared" si="253"/>
        <v>0</v>
      </c>
      <c r="Y278" s="129">
        <f t="shared" si="253"/>
        <v>0</v>
      </c>
      <c r="Z278" s="129">
        <f t="shared" si="253"/>
        <v>0</v>
      </c>
      <c r="AA278" s="129">
        <f t="shared" si="253"/>
        <v>0</v>
      </c>
      <c r="AB278" s="129">
        <f t="shared" si="253"/>
        <v>0</v>
      </c>
      <c r="AC278" s="129">
        <f t="shared" si="253"/>
        <v>0</v>
      </c>
      <c r="AD278" s="129">
        <f t="shared" si="253"/>
        <v>0</v>
      </c>
      <c r="AE278" s="129">
        <f t="shared" si="253"/>
        <v>0</v>
      </c>
      <c r="AF278" s="129">
        <f t="shared" si="253"/>
        <v>0</v>
      </c>
      <c r="AG278" s="128">
        <f t="shared" si="253"/>
        <v>0</v>
      </c>
      <c r="AH278" s="130">
        <f t="shared" si="253"/>
        <v>0</v>
      </c>
      <c r="AI278" s="129">
        <f t="shared" si="253"/>
        <v>0</v>
      </c>
      <c r="AJ278" s="129">
        <f t="shared" si="253"/>
        <v>0</v>
      </c>
      <c r="AK278" s="129">
        <f t="shared" si="253"/>
        <v>0</v>
      </c>
      <c r="AL278" s="129">
        <f t="shared" si="253"/>
        <v>0</v>
      </c>
      <c r="AM278" s="129">
        <f t="shared" si="253"/>
        <v>0</v>
      </c>
      <c r="AN278" s="129">
        <f t="shared" si="253"/>
        <v>0</v>
      </c>
      <c r="AO278" s="129">
        <f t="shared" si="253"/>
        <v>0</v>
      </c>
      <c r="AP278" s="129">
        <f t="shared" si="253"/>
        <v>0</v>
      </c>
      <c r="AQ278" s="129">
        <f t="shared" si="253"/>
        <v>0</v>
      </c>
      <c r="AR278" s="129">
        <f t="shared" si="253"/>
        <v>0</v>
      </c>
      <c r="AS278" s="128">
        <f t="shared" si="253"/>
        <v>0</v>
      </c>
      <c r="AT278" s="130">
        <f t="shared" si="253"/>
        <v>0</v>
      </c>
      <c r="AU278" s="129">
        <f t="shared" si="253"/>
        <v>0</v>
      </c>
      <c r="AV278" s="129">
        <f t="shared" si="253"/>
        <v>0</v>
      </c>
      <c r="AW278" s="129">
        <f t="shared" si="253"/>
        <v>0</v>
      </c>
      <c r="AX278" s="129">
        <f t="shared" si="253"/>
        <v>0</v>
      </c>
      <c r="AY278" s="129">
        <f t="shared" si="253"/>
        <v>0</v>
      </c>
      <c r="AZ278" s="129">
        <f t="shared" si="253"/>
        <v>0</v>
      </c>
      <c r="BA278" s="129">
        <f t="shared" si="253"/>
        <v>0</v>
      </c>
      <c r="BB278" s="129">
        <f t="shared" si="253"/>
        <v>0</v>
      </c>
      <c r="BC278" s="129">
        <f t="shared" si="253"/>
        <v>0</v>
      </c>
      <c r="BD278" s="129">
        <f t="shared" si="253"/>
        <v>0</v>
      </c>
      <c r="BE278" s="128">
        <f t="shared" si="253"/>
        <v>0</v>
      </c>
      <c r="BF278" s="130">
        <f t="shared" si="253"/>
        <v>0</v>
      </c>
      <c r="BG278" s="129">
        <f t="shared" si="253"/>
        <v>0</v>
      </c>
      <c r="BH278" s="129">
        <f t="shared" si="253"/>
        <v>0</v>
      </c>
      <c r="BI278" s="129">
        <f t="shared" si="253"/>
        <v>0</v>
      </c>
      <c r="BJ278" s="129">
        <f t="shared" si="253"/>
        <v>0</v>
      </c>
      <c r="BK278" s="129">
        <f t="shared" si="253"/>
        <v>0</v>
      </c>
      <c r="BL278" s="129">
        <f t="shared" si="253"/>
        <v>0</v>
      </c>
      <c r="BM278" s="129">
        <f t="shared" si="253"/>
        <v>0</v>
      </c>
      <c r="BN278" s="129">
        <f t="shared" si="253"/>
        <v>0</v>
      </c>
      <c r="BO278" s="129">
        <f t="shared" si="253"/>
        <v>0</v>
      </c>
      <c r="BP278" s="129">
        <f t="shared" si="253"/>
        <v>0</v>
      </c>
      <c r="BQ278" s="128">
        <f t="shared" si="253"/>
        <v>0</v>
      </c>
      <c r="BR278" s="130">
        <f t="shared" si="253"/>
        <v>0</v>
      </c>
      <c r="BS278" s="129">
        <f t="shared" si="253"/>
        <v>0</v>
      </c>
      <c r="BT278" s="129">
        <f t="shared" si="253"/>
        <v>0</v>
      </c>
      <c r="BU278" s="129">
        <f t="shared" ref="BU278:CC278" si="254">SUM(BU280:BU427)</f>
        <v>0</v>
      </c>
      <c r="BV278" s="129">
        <f t="shared" si="254"/>
        <v>0</v>
      </c>
      <c r="BW278" s="129">
        <f t="shared" si="254"/>
        <v>0</v>
      </c>
      <c r="BX278" s="129">
        <f t="shared" si="254"/>
        <v>0</v>
      </c>
      <c r="BY278" s="129">
        <f t="shared" si="254"/>
        <v>0</v>
      </c>
      <c r="BZ278" s="129">
        <f t="shared" si="254"/>
        <v>0</v>
      </c>
      <c r="CA278" s="129">
        <f t="shared" si="254"/>
        <v>0</v>
      </c>
      <c r="CB278" s="129">
        <f t="shared" si="254"/>
        <v>0</v>
      </c>
      <c r="CC278" s="128">
        <f t="shared" si="254"/>
        <v>0</v>
      </c>
      <c r="CD278" s="41" t="s">
        <v>54</v>
      </c>
    </row>
    <row r="279" spans="1:82" ht="15">
      <c r="A279" s="152"/>
      <c r="B279" s="290" t="s">
        <v>530</v>
      </c>
      <c r="C279" s="291" t="s">
        <v>938</v>
      </c>
      <c r="D279" s="292"/>
      <c r="E279" s="293"/>
      <c r="F279" s="299"/>
      <c r="G279" s="294"/>
      <c r="H279" s="295"/>
      <c r="I279" s="296"/>
      <c r="J279" s="295"/>
      <c r="K279" s="297"/>
      <c r="L279" s="297"/>
      <c r="M279" s="297"/>
      <c r="N279" s="297"/>
      <c r="O279" s="297"/>
      <c r="P279" s="297"/>
      <c r="Q279" s="297"/>
      <c r="R279" s="297"/>
      <c r="S279" s="297"/>
      <c r="T279" s="297"/>
      <c r="U279" s="296"/>
      <c r="V279" s="295"/>
      <c r="W279" s="297"/>
      <c r="X279" s="297"/>
      <c r="Y279" s="297"/>
      <c r="Z279" s="297"/>
      <c r="AA279" s="297"/>
      <c r="AB279" s="297"/>
      <c r="AC279" s="297"/>
      <c r="AD279" s="297"/>
      <c r="AE279" s="297"/>
      <c r="AF279" s="297"/>
      <c r="AG279" s="296"/>
      <c r="AH279" s="298"/>
      <c r="AI279" s="297"/>
      <c r="AJ279" s="297"/>
      <c r="AK279" s="297"/>
      <c r="AL279" s="297"/>
      <c r="AM279" s="297"/>
      <c r="AN279" s="297"/>
      <c r="AO279" s="297"/>
      <c r="AP279" s="297"/>
      <c r="AQ279" s="297"/>
      <c r="AR279" s="297"/>
      <c r="AS279" s="296"/>
      <c r="AT279" s="298"/>
      <c r="AU279" s="297"/>
      <c r="AV279" s="297"/>
      <c r="AW279" s="297"/>
      <c r="AX279" s="297"/>
      <c r="AY279" s="297"/>
      <c r="AZ279" s="297"/>
      <c r="BA279" s="297"/>
      <c r="BB279" s="297"/>
      <c r="BC279" s="297"/>
      <c r="BD279" s="297"/>
      <c r="BE279" s="296"/>
      <c r="BF279" s="298"/>
      <c r="BG279" s="297"/>
      <c r="BH279" s="297"/>
      <c r="BI279" s="297"/>
      <c r="BJ279" s="297"/>
      <c r="BK279" s="297"/>
      <c r="BL279" s="297"/>
      <c r="BM279" s="297"/>
      <c r="BN279" s="297"/>
      <c r="BO279" s="297"/>
      <c r="BP279" s="297"/>
      <c r="BQ279" s="296"/>
      <c r="BR279" s="298"/>
      <c r="BS279" s="297"/>
      <c r="BT279" s="297"/>
      <c r="BU279" s="297"/>
      <c r="BV279" s="297"/>
      <c r="BW279" s="297"/>
      <c r="BX279" s="297"/>
      <c r="BY279" s="297"/>
      <c r="BZ279" s="297"/>
      <c r="CA279" s="297"/>
      <c r="CB279" s="297"/>
      <c r="CC279" s="296"/>
      <c r="CD279" s="41"/>
    </row>
    <row r="280" spans="1:82" ht="15">
      <c r="A280" s="152"/>
      <c r="B280" s="75" t="s">
        <v>532</v>
      </c>
      <c r="C280" s="131" t="s">
        <v>533</v>
      </c>
      <c r="D280" s="132" t="s">
        <v>243</v>
      </c>
      <c r="E280" s="266">
        <v>4</v>
      </c>
      <c r="F280" s="223"/>
      <c r="G280" s="76">
        <f t="shared" ref="G280:G286" si="255">+E280*F280</f>
        <v>0</v>
      </c>
      <c r="H280" s="237"/>
      <c r="I280" s="239"/>
      <c r="J280" s="237"/>
      <c r="K280" s="238"/>
      <c r="L280" s="238"/>
      <c r="M280" s="238"/>
      <c r="N280" s="238"/>
      <c r="O280" s="238"/>
      <c r="P280" s="238"/>
      <c r="Q280" s="238"/>
      <c r="R280" s="238"/>
      <c r="S280" s="238"/>
      <c r="T280" s="238"/>
      <c r="U280" s="239">
        <f>G280/6</f>
        <v>0</v>
      </c>
      <c r="V280" s="237"/>
      <c r="W280" s="238"/>
      <c r="X280" s="238"/>
      <c r="Y280" s="238"/>
      <c r="Z280" s="238"/>
      <c r="AA280" s="238"/>
      <c r="AB280" s="238"/>
      <c r="AC280" s="238"/>
      <c r="AD280" s="238"/>
      <c r="AE280" s="238"/>
      <c r="AF280" s="238"/>
      <c r="AG280" s="239">
        <f>G280/6</f>
        <v>0</v>
      </c>
      <c r="AH280" s="240"/>
      <c r="AI280" s="238"/>
      <c r="AJ280" s="238"/>
      <c r="AK280" s="238"/>
      <c r="AL280" s="238"/>
      <c r="AM280" s="238"/>
      <c r="AN280" s="238"/>
      <c r="AO280" s="238"/>
      <c r="AP280" s="238"/>
      <c r="AQ280" s="238"/>
      <c r="AR280" s="238"/>
      <c r="AS280" s="239">
        <f t="shared" ref="AS280:AS285" si="256">G280/6</f>
        <v>0</v>
      </c>
      <c r="AT280" s="240"/>
      <c r="AU280" s="238"/>
      <c r="AV280" s="238"/>
      <c r="AW280" s="238"/>
      <c r="AX280" s="238"/>
      <c r="AY280" s="238"/>
      <c r="AZ280" s="238"/>
      <c r="BA280" s="238"/>
      <c r="BB280" s="238"/>
      <c r="BC280" s="238"/>
      <c r="BD280" s="238"/>
      <c r="BE280" s="239">
        <f t="shared" ref="BE280:BE285" si="257">G280/6</f>
        <v>0</v>
      </c>
      <c r="BF280" s="240"/>
      <c r="BG280" s="238"/>
      <c r="BH280" s="238"/>
      <c r="BI280" s="238"/>
      <c r="BJ280" s="238"/>
      <c r="BK280" s="238"/>
      <c r="BL280" s="238"/>
      <c r="BM280" s="238"/>
      <c r="BN280" s="238"/>
      <c r="BO280" s="238"/>
      <c r="BP280" s="238"/>
      <c r="BQ280" s="239">
        <f>G280/6</f>
        <v>0</v>
      </c>
      <c r="BR280" s="240"/>
      <c r="BS280" s="238"/>
      <c r="BT280" s="238"/>
      <c r="BU280" s="238"/>
      <c r="BV280" s="238"/>
      <c r="BW280" s="238"/>
      <c r="BX280" s="238"/>
      <c r="BY280" s="238"/>
      <c r="BZ280" s="238"/>
      <c r="CA280" s="238"/>
      <c r="CB280" s="238"/>
      <c r="CC280" s="239">
        <f t="shared" ref="CC280:CC285" si="258">G280-SUM(H280:CB280)</f>
        <v>0</v>
      </c>
      <c r="CD280" s="41" t="s">
        <v>54</v>
      </c>
    </row>
    <row r="281" spans="1:82" ht="15">
      <c r="A281" s="152"/>
      <c r="B281" s="191" t="s">
        <v>534</v>
      </c>
      <c r="C281" s="192" t="s">
        <v>535</v>
      </c>
      <c r="D281" s="194" t="s">
        <v>243</v>
      </c>
      <c r="E281" s="334">
        <v>0</v>
      </c>
      <c r="F281" s="236"/>
      <c r="G281" s="189">
        <f t="shared" si="255"/>
        <v>0</v>
      </c>
      <c r="H281" s="237"/>
      <c r="I281" s="239"/>
      <c r="J281" s="237"/>
      <c r="K281" s="238"/>
      <c r="L281" s="238"/>
      <c r="M281" s="238"/>
      <c r="N281" s="238"/>
      <c r="O281" s="238"/>
      <c r="P281" s="238"/>
      <c r="Q281" s="238"/>
      <c r="R281" s="238"/>
      <c r="S281" s="238"/>
      <c r="T281" s="238"/>
      <c r="U281" s="239">
        <f t="shared" ref="U281:U282" si="259">G281/6</f>
        <v>0</v>
      </c>
      <c r="V281" s="237"/>
      <c r="W281" s="238"/>
      <c r="X281" s="238"/>
      <c r="Y281" s="238"/>
      <c r="Z281" s="238"/>
      <c r="AA281" s="238"/>
      <c r="AB281" s="238"/>
      <c r="AC281" s="238"/>
      <c r="AD281" s="238"/>
      <c r="AE281" s="238"/>
      <c r="AF281" s="238"/>
      <c r="AG281" s="239">
        <f t="shared" ref="AG281:AG282" si="260">G281/6</f>
        <v>0</v>
      </c>
      <c r="AH281" s="240"/>
      <c r="AI281" s="238"/>
      <c r="AJ281" s="238"/>
      <c r="AK281" s="238"/>
      <c r="AL281" s="238"/>
      <c r="AM281" s="238"/>
      <c r="AN281" s="238"/>
      <c r="AO281" s="238"/>
      <c r="AP281" s="238"/>
      <c r="AQ281" s="238"/>
      <c r="AR281" s="238"/>
      <c r="AS281" s="239">
        <f t="shared" si="256"/>
        <v>0</v>
      </c>
      <c r="AT281" s="240"/>
      <c r="AU281" s="238"/>
      <c r="AV281" s="238"/>
      <c r="AW281" s="238"/>
      <c r="AX281" s="238"/>
      <c r="AY281" s="238"/>
      <c r="AZ281" s="238"/>
      <c r="BA281" s="238"/>
      <c r="BB281" s="238"/>
      <c r="BC281" s="238"/>
      <c r="BD281" s="238"/>
      <c r="BE281" s="239">
        <f t="shared" si="257"/>
        <v>0</v>
      </c>
      <c r="BF281" s="240"/>
      <c r="BG281" s="238"/>
      <c r="BH281" s="238"/>
      <c r="BI281" s="238"/>
      <c r="BJ281" s="238"/>
      <c r="BK281" s="238"/>
      <c r="BL281" s="238"/>
      <c r="BM281" s="238"/>
      <c r="BN281" s="238"/>
      <c r="BO281" s="238"/>
      <c r="BP281" s="238"/>
      <c r="BQ281" s="239">
        <f t="shared" ref="BQ281:BQ282" si="261">G281/6</f>
        <v>0</v>
      </c>
      <c r="BR281" s="240"/>
      <c r="BS281" s="238"/>
      <c r="BT281" s="238"/>
      <c r="BU281" s="238"/>
      <c r="BV281" s="238"/>
      <c r="BW281" s="238"/>
      <c r="BX281" s="238"/>
      <c r="BY281" s="238"/>
      <c r="BZ281" s="238"/>
      <c r="CA281" s="238"/>
      <c r="CB281" s="238"/>
      <c r="CC281" s="239">
        <f t="shared" si="258"/>
        <v>0</v>
      </c>
      <c r="CD281" s="41" t="s">
        <v>54</v>
      </c>
    </row>
    <row r="282" spans="1:82" ht="15">
      <c r="A282" s="152"/>
      <c r="B282" s="75" t="s">
        <v>536</v>
      </c>
      <c r="C282" s="156" t="s">
        <v>537</v>
      </c>
      <c r="D282" s="132" t="s">
        <v>243</v>
      </c>
      <c r="E282" s="266">
        <v>2</v>
      </c>
      <c r="F282" s="223"/>
      <c r="G282" s="76">
        <f t="shared" si="255"/>
        <v>0</v>
      </c>
      <c r="H282" s="237"/>
      <c r="I282" s="239"/>
      <c r="J282" s="237"/>
      <c r="K282" s="238"/>
      <c r="L282" s="238"/>
      <c r="M282" s="238"/>
      <c r="N282" s="238"/>
      <c r="O282" s="238"/>
      <c r="P282" s="238"/>
      <c r="Q282" s="238"/>
      <c r="R282" s="238"/>
      <c r="S282" s="238"/>
      <c r="T282" s="238"/>
      <c r="U282" s="239">
        <f t="shared" si="259"/>
        <v>0</v>
      </c>
      <c r="V282" s="237"/>
      <c r="W282" s="238"/>
      <c r="X282" s="238"/>
      <c r="Y282" s="238"/>
      <c r="Z282" s="238"/>
      <c r="AA282" s="238"/>
      <c r="AB282" s="238"/>
      <c r="AC282" s="238"/>
      <c r="AD282" s="238"/>
      <c r="AE282" s="238"/>
      <c r="AF282" s="238"/>
      <c r="AG282" s="239">
        <f t="shared" si="260"/>
        <v>0</v>
      </c>
      <c r="AH282" s="240"/>
      <c r="AI282" s="238"/>
      <c r="AJ282" s="238"/>
      <c r="AK282" s="238"/>
      <c r="AL282" s="238"/>
      <c r="AM282" s="238"/>
      <c r="AN282" s="238"/>
      <c r="AO282" s="238"/>
      <c r="AP282" s="238"/>
      <c r="AQ282" s="238"/>
      <c r="AR282" s="238"/>
      <c r="AS282" s="239">
        <f t="shared" si="256"/>
        <v>0</v>
      </c>
      <c r="AT282" s="240"/>
      <c r="AU282" s="238"/>
      <c r="AV282" s="238"/>
      <c r="AW282" s="238"/>
      <c r="AX282" s="238"/>
      <c r="AY282" s="238"/>
      <c r="AZ282" s="238"/>
      <c r="BA282" s="238"/>
      <c r="BB282" s="238"/>
      <c r="BC282" s="238"/>
      <c r="BD282" s="238"/>
      <c r="BE282" s="239">
        <f t="shared" si="257"/>
        <v>0</v>
      </c>
      <c r="BF282" s="240"/>
      <c r="BG282" s="238"/>
      <c r="BH282" s="238"/>
      <c r="BI282" s="238"/>
      <c r="BJ282" s="238"/>
      <c r="BK282" s="238"/>
      <c r="BL282" s="238"/>
      <c r="BM282" s="238"/>
      <c r="BN282" s="238"/>
      <c r="BO282" s="238"/>
      <c r="BP282" s="238"/>
      <c r="BQ282" s="239">
        <f t="shared" si="261"/>
        <v>0</v>
      </c>
      <c r="BR282" s="240"/>
      <c r="BS282" s="238"/>
      <c r="BT282" s="238"/>
      <c r="BU282" s="238"/>
      <c r="BV282" s="238"/>
      <c r="BW282" s="238"/>
      <c r="BX282" s="238"/>
      <c r="BY282" s="238"/>
      <c r="BZ282" s="238"/>
      <c r="CA282" s="238"/>
      <c r="CB282" s="238"/>
      <c r="CC282" s="239">
        <f t="shared" si="258"/>
        <v>0</v>
      </c>
      <c r="CD282" s="41" t="s">
        <v>54</v>
      </c>
    </row>
    <row r="283" spans="1:82" ht="15">
      <c r="A283" s="152"/>
      <c r="B283" s="191" t="s">
        <v>538</v>
      </c>
      <c r="C283" s="192" t="s">
        <v>539</v>
      </c>
      <c r="D283" s="194" t="s">
        <v>243</v>
      </c>
      <c r="E283" s="334">
        <v>0</v>
      </c>
      <c r="F283" s="231"/>
      <c r="G283" s="189">
        <f t="shared" si="255"/>
        <v>0</v>
      </c>
      <c r="H283" s="237"/>
      <c r="I283" s="239"/>
      <c r="J283" s="237"/>
      <c r="K283" s="238"/>
      <c r="L283" s="238"/>
      <c r="M283" s="238"/>
      <c r="N283" s="238"/>
      <c r="O283" s="238"/>
      <c r="P283" s="238"/>
      <c r="Q283" s="238"/>
      <c r="R283" s="238"/>
      <c r="S283" s="238"/>
      <c r="T283" s="238"/>
      <c r="U283" s="239">
        <f>G283/6</f>
        <v>0</v>
      </c>
      <c r="V283" s="237"/>
      <c r="W283" s="238"/>
      <c r="X283" s="238"/>
      <c r="Y283" s="238"/>
      <c r="Z283" s="238"/>
      <c r="AA283" s="238"/>
      <c r="AB283" s="238"/>
      <c r="AC283" s="238"/>
      <c r="AD283" s="238"/>
      <c r="AE283" s="238"/>
      <c r="AF283" s="238"/>
      <c r="AG283" s="239">
        <f>G283/6</f>
        <v>0</v>
      </c>
      <c r="AH283" s="240"/>
      <c r="AI283" s="238"/>
      <c r="AJ283" s="238"/>
      <c r="AK283" s="238"/>
      <c r="AL283" s="238"/>
      <c r="AM283" s="238"/>
      <c r="AN283" s="238"/>
      <c r="AO283" s="238"/>
      <c r="AP283" s="238"/>
      <c r="AQ283" s="238"/>
      <c r="AR283" s="238"/>
      <c r="AS283" s="239">
        <f t="shared" si="256"/>
        <v>0</v>
      </c>
      <c r="AT283" s="240"/>
      <c r="AU283" s="238"/>
      <c r="AV283" s="238"/>
      <c r="AW283" s="238"/>
      <c r="AX283" s="238"/>
      <c r="AY283" s="238"/>
      <c r="AZ283" s="238"/>
      <c r="BA283" s="238"/>
      <c r="BB283" s="238"/>
      <c r="BC283" s="238"/>
      <c r="BD283" s="238"/>
      <c r="BE283" s="239">
        <f t="shared" si="257"/>
        <v>0</v>
      </c>
      <c r="BF283" s="240"/>
      <c r="BG283" s="238"/>
      <c r="BH283" s="238"/>
      <c r="BI283" s="238"/>
      <c r="BJ283" s="238"/>
      <c r="BK283" s="238"/>
      <c r="BL283" s="238"/>
      <c r="BM283" s="238"/>
      <c r="BN283" s="238"/>
      <c r="BO283" s="238"/>
      <c r="BP283" s="238"/>
      <c r="BQ283" s="239">
        <f>G283/6</f>
        <v>0</v>
      </c>
      <c r="BR283" s="240"/>
      <c r="BS283" s="238"/>
      <c r="BT283" s="238"/>
      <c r="BU283" s="238"/>
      <c r="BV283" s="238"/>
      <c r="BW283" s="238"/>
      <c r="BX283" s="238"/>
      <c r="BY283" s="238"/>
      <c r="BZ283" s="238"/>
      <c r="CA283" s="238"/>
      <c r="CB283" s="238"/>
      <c r="CC283" s="239">
        <f t="shared" si="258"/>
        <v>0</v>
      </c>
      <c r="CD283" s="41" t="s">
        <v>54</v>
      </c>
    </row>
    <row r="284" spans="1:82" ht="15">
      <c r="A284" s="152"/>
      <c r="B284" s="75" t="s">
        <v>540</v>
      </c>
      <c r="C284" s="131" t="s">
        <v>541</v>
      </c>
      <c r="D284" s="132" t="s">
        <v>542</v>
      </c>
      <c r="E284" s="266">
        <v>108</v>
      </c>
      <c r="F284" s="223"/>
      <c r="G284" s="76">
        <f t="shared" si="255"/>
        <v>0</v>
      </c>
      <c r="H284" s="237"/>
      <c r="I284" s="239"/>
      <c r="J284" s="237"/>
      <c r="K284" s="238"/>
      <c r="L284" s="238"/>
      <c r="M284" s="238"/>
      <c r="N284" s="238"/>
      <c r="O284" s="238"/>
      <c r="P284" s="238"/>
      <c r="Q284" s="238"/>
      <c r="R284" s="238"/>
      <c r="S284" s="238"/>
      <c r="T284" s="238"/>
      <c r="U284" s="239">
        <f>G284/6</f>
        <v>0</v>
      </c>
      <c r="V284" s="237"/>
      <c r="W284" s="238"/>
      <c r="X284" s="238"/>
      <c r="Y284" s="238"/>
      <c r="Z284" s="238"/>
      <c r="AA284" s="238"/>
      <c r="AB284" s="238"/>
      <c r="AC284" s="238"/>
      <c r="AD284" s="238"/>
      <c r="AE284" s="238"/>
      <c r="AF284" s="238"/>
      <c r="AG284" s="239">
        <f>G284/6</f>
        <v>0</v>
      </c>
      <c r="AH284" s="240"/>
      <c r="AI284" s="238"/>
      <c r="AJ284" s="238"/>
      <c r="AK284" s="238"/>
      <c r="AL284" s="238"/>
      <c r="AM284" s="238"/>
      <c r="AN284" s="238"/>
      <c r="AO284" s="238"/>
      <c r="AP284" s="238"/>
      <c r="AQ284" s="238"/>
      <c r="AR284" s="238"/>
      <c r="AS284" s="239">
        <f t="shared" si="256"/>
        <v>0</v>
      </c>
      <c r="AT284" s="240"/>
      <c r="AU284" s="238"/>
      <c r="AV284" s="238"/>
      <c r="AW284" s="238"/>
      <c r="AX284" s="238"/>
      <c r="AY284" s="238"/>
      <c r="AZ284" s="238"/>
      <c r="BA284" s="238"/>
      <c r="BB284" s="238"/>
      <c r="BC284" s="238"/>
      <c r="BD284" s="238"/>
      <c r="BE284" s="239">
        <f t="shared" si="257"/>
        <v>0</v>
      </c>
      <c r="BF284" s="240"/>
      <c r="BG284" s="238"/>
      <c r="BH284" s="238"/>
      <c r="BI284" s="238"/>
      <c r="BJ284" s="238"/>
      <c r="BK284" s="238"/>
      <c r="BL284" s="238"/>
      <c r="BM284" s="238"/>
      <c r="BN284" s="238"/>
      <c r="BO284" s="238"/>
      <c r="BP284" s="238"/>
      <c r="BQ284" s="239">
        <f>G284/6</f>
        <v>0</v>
      </c>
      <c r="BR284" s="240"/>
      <c r="BS284" s="238"/>
      <c r="BT284" s="238"/>
      <c r="BU284" s="238"/>
      <c r="BV284" s="238"/>
      <c r="BW284" s="238"/>
      <c r="BX284" s="238"/>
      <c r="BY284" s="238"/>
      <c r="BZ284" s="238"/>
      <c r="CA284" s="238"/>
      <c r="CB284" s="238"/>
      <c r="CC284" s="239">
        <f t="shared" si="258"/>
        <v>0</v>
      </c>
      <c r="CD284" s="41" t="s">
        <v>54</v>
      </c>
    </row>
    <row r="285" spans="1:82" ht="15">
      <c r="A285" s="152"/>
      <c r="B285" s="75" t="s">
        <v>543</v>
      </c>
      <c r="C285" s="131" t="s">
        <v>939</v>
      </c>
      <c r="D285" s="132" t="s">
        <v>545</v>
      </c>
      <c r="E285" s="266">
        <v>200</v>
      </c>
      <c r="F285" s="223"/>
      <c r="G285" s="76">
        <f t="shared" si="255"/>
        <v>0</v>
      </c>
      <c r="H285" s="237"/>
      <c r="I285" s="239"/>
      <c r="J285" s="237"/>
      <c r="K285" s="238"/>
      <c r="L285" s="238"/>
      <c r="M285" s="238"/>
      <c r="N285" s="238"/>
      <c r="O285" s="238"/>
      <c r="P285" s="238"/>
      <c r="Q285" s="238"/>
      <c r="R285" s="238"/>
      <c r="S285" s="238"/>
      <c r="T285" s="238"/>
      <c r="U285" s="239">
        <f>G285/6</f>
        <v>0</v>
      </c>
      <c r="V285" s="237"/>
      <c r="W285" s="238"/>
      <c r="X285" s="238"/>
      <c r="Y285" s="238"/>
      <c r="Z285" s="238"/>
      <c r="AA285" s="238"/>
      <c r="AB285" s="238"/>
      <c r="AC285" s="238"/>
      <c r="AD285" s="238"/>
      <c r="AE285" s="238"/>
      <c r="AF285" s="238"/>
      <c r="AG285" s="239">
        <f>G285/6</f>
        <v>0</v>
      </c>
      <c r="AH285" s="240"/>
      <c r="AI285" s="238"/>
      <c r="AJ285" s="238"/>
      <c r="AK285" s="238"/>
      <c r="AL285" s="238"/>
      <c r="AM285" s="238"/>
      <c r="AN285" s="238"/>
      <c r="AO285" s="238"/>
      <c r="AP285" s="238"/>
      <c r="AQ285" s="238"/>
      <c r="AR285" s="238"/>
      <c r="AS285" s="239">
        <f t="shared" si="256"/>
        <v>0</v>
      </c>
      <c r="AT285" s="240"/>
      <c r="AU285" s="238"/>
      <c r="AV285" s="238"/>
      <c r="AW285" s="238"/>
      <c r="AX285" s="238"/>
      <c r="AY285" s="238"/>
      <c r="AZ285" s="238"/>
      <c r="BA285" s="238"/>
      <c r="BB285" s="238"/>
      <c r="BC285" s="238"/>
      <c r="BD285" s="238"/>
      <c r="BE285" s="239">
        <f t="shared" si="257"/>
        <v>0</v>
      </c>
      <c r="BF285" s="240"/>
      <c r="BG285" s="238"/>
      <c r="BH285" s="238"/>
      <c r="BI285" s="238"/>
      <c r="BJ285" s="238"/>
      <c r="BK285" s="238"/>
      <c r="BL285" s="238"/>
      <c r="BM285" s="238"/>
      <c r="BN285" s="238"/>
      <c r="BO285" s="238"/>
      <c r="BP285" s="238"/>
      <c r="BQ285" s="239">
        <f>G285/6</f>
        <v>0</v>
      </c>
      <c r="BR285" s="240"/>
      <c r="BS285" s="238"/>
      <c r="BT285" s="238"/>
      <c r="BU285" s="238"/>
      <c r="BV285" s="238"/>
      <c r="BW285" s="238"/>
      <c r="BX285" s="238"/>
      <c r="BY285" s="238"/>
      <c r="BZ285" s="238"/>
      <c r="CA285" s="238"/>
      <c r="CB285" s="238"/>
      <c r="CC285" s="239">
        <f t="shared" si="258"/>
        <v>0</v>
      </c>
      <c r="CD285" s="41" t="s">
        <v>54</v>
      </c>
    </row>
    <row r="286" spans="1:82" ht="15">
      <c r="A286" s="152"/>
      <c r="B286" s="191" t="s">
        <v>546</v>
      </c>
      <c r="C286" s="192" t="s">
        <v>547</v>
      </c>
      <c r="D286" s="194" t="s">
        <v>92</v>
      </c>
      <c r="E286" s="334">
        <v>0</v>
      </c>
      <c r="F286" s="236"/>
      <c r="G286" s="189">
        <f t="shared" si="255"/>
        <v>0</v>
      </c>
      <c r="H286" s="232"/>
      <c r="I286" s="233"/>
      <c r="J286" s="232"/>
      <c r="K286" s="234"/>
      <c r="L286" s="234"/>
      <c r="M286" s="234"/>
      <c r="N286" s="234"/>
      <c r="O286" s="234"/>
      <c r="P286" s="234"/>
      <c r="Q286" s="234"/>
      <c r="R286" s="234"/>
      <c r="S286" s="234"/>
      <c r="T286" s="234"/>
      <c r="U286" s="233">
        <f>G286/2.5</f>
        <v>0</v>
      </c>
      <c r="V286" s="232"/>
      <c r="W286" s="234"/>
      <c r="X286" s="234"/>
      <c r="Y286" s="234"/>
      <c r="Z286" s="234"/>
      <c r="AA286" s="234"/>
      <c r="AB286" s="234"/>
      <c r="AC286" s="234"/>
      <c r="AD286" s="234"/>
      <c r="AE286" s="234"/>
      <c r="AF286" s="234"/>
      <c r="AG286" s="233">
        <f>G286/2.5</f>
        <v>0</v>
      </c>
      <c r="AH286" s="235"/>
      <c r="AI286" s="234"/>
      <c r="AJ286" s="234"/>
      <c r="AK286" s="234"/>
      <c r="AL286" s="234"/>
      <c r="AM286" s="234">
        <f>G286-SUM(J286:AL286)</f>
        <v>0</v>
      </c>
      <c r="AN286" s="234"/>
      <c r="AO286" s="234"/>
      <c r="AP286" s="234"/>
      <c r="AQ286" s="234"/>
      <c r="AR286" s="234"/>
      <c r="AS286" s="233"/>
      <c r="AT286" s="235"/>
      <c r="AU286" s="234"/>
      <c r="AV286" s="234"/>
      <c r="AW286" s="234"/>
      <c r="AX286" s="234"/>
      <c r="AY286" s="234"/>
      <c r="AZ286" s="234"/>
      <c r="BA286" s="234"/>
      <c r="BB286" s="234"/>
      <c r="BC286" s="234"/>
      <c r="BD286" s="234"/>
      <c r="BE286" s="233"/>
      <c r="BF286" s="235"/>
      <c r="BG286" s="234"/>
      <c r="BH286" s="234"/>
      <c r="BI286" s="234"/>
      <c r="BJ286" s="234"/>
      <c r="BK286" s="234"/>
      <c r="BL286" s="234"/>
      <c r="BM286" s="234"/>
      <c r="BN286" s="234"/>
      <c r="BO286" s="234"/>
      <c r="BP286" s="234"/>
      <c r="BQ286" s="233"/>
      <c r="BR286" s="235"/>
      <c r="BS286" s="234"/>
      <c r="BT286" s="234"/>
      <c r="BU286" s="234"/>
      <c r="BV286" s="234"/>
      <c r="BW286" s="234"/>
      <c r="BX286" s="234"/>
      <c r="BY286" s="234"/>
      <c r="BZ286" s="234"/>
      <c r="CA286" s="234"/>
      <c r="CB286" s="234"/>
      <c r="CC286" s="239">
        <f t="shared" ref="CC286" si="262">G286-SUM(H286:CB286)</f>
        <v>0</v>
      </c>
      <c r="CD286" s="41" t="s">
        <v>54</v>
      </c>
    </row>
    <row r="287" spans="1:82" ht="15">
      <c r="A287" s="152"/>
      <c r="B287" s="103" t="s">
        <v>548</v>
      </c>
      <c r="C287" s="286" t="s">
        <v>940</v>
      </c>
      <c r="D287" s="132"/>
      <c r="E287" s="266"/>
      <c r="F287" s="231"/>
      <c r="G287" s="76"/>
      <c r="H287" s="237"/>
      <c r="I287" s="239"/>
      <c r="J287" s="237"/>
      <c r="K287" s="238"/>
      <c r="L287" s="238"/>
      <c r="M287" s="238"/>
      <c r="N287" s="238"/>
      <c r="O287" s="238"/>
      <c r="P287" s="238"/>
      <c r="Q287" s="238"/>
      <c r="R287" s="238"/>
      <c r="S287" s="238"/>
      <c r="T287" s="238"/>
      <c r="U287" s="239"/>
      <c r="V287" s="237"/>
      <c r="W287" s="238"/>
      <c r="X287" s="238"/>
      <c r="Y287" s="238"/>
      <c r="Z287" s="238"/>
      <c r="AA287" s="238"/>
      <c r="AB287" s="238"/>
      <c r="AC287" s="238"/>
      <c r="AD287" s="238"/>
      <c r="AE287" s="238"/>
      <c r="AF287" s="238"/>
      <c r="AG287" s="239"/>
      <c r="AH287" s="240"/>
      <c r="AI287" s="238"/>
      <c r="AJ287" s="238"/>
      <c r="AK287" s="238"/>
      <c r="AL287" s="238"/>
      <c r="AM287" s="238"/>
      <c r="AN287" s="238"/>
      <c r="AO287" s="238"/>
      <c r="AP287" s="238"/>
      <c r="AQ287" s="238"/>
      <c r="AR287" s="238"/>
      <c r="AS287" s="239"/>
      <c r="AT287" s="240"/>
      <c r="AU287" s="238"/>
      <c r="AV287" s="238"/>
      <c r="AW287" s="238"/>
      <c r="AX287" s="238"/>
      <c r="AY287" s="238"/>
      <c r="AZ287" s="238"/>
      <c r="BA287" s="238"/>
      <c r="BB287" s="238"/>
      <c r="BC287" s="238"/>
      <c r="BD287" s="238"/>
      <c r="BE287" s="239"/>
      <c r="BF287" s="240"/>
      <c r="BG287" s="238"/>
      <c r="BH287" s="238"/>
      <c r="BI287" s="238"/>
      <c r="BJ287" s="238"/>
      <c r="BK287" s="238"/>
      <c r="BL287" s="238"/>
      <c r="BM287" s="238"/>
      <c r="BN287" s="238"/>
      <c r="BO287" s="238"/>
      <c r="BP287" s="238"/>
      <c r="BQ287" s="239"/>
      <c r="BR287" s="240"/>
      <c r="BS287" s="238"/>
      <c r="BT287" s="238"/>
      <c r="BU287" s="238"/>
      <c r="BV287" s="238"/>
      <c r="BW287" s="238"/>
      <c r="BX287" s="238"/>
      <c r="BY287" s="238"/>
      <c r="BZ287" s="238"/>
      <c r="CA287" s="238"/>
      <c r="CB287" s="238"/>
      <c r="CC287" s="239"/>
      <c r="CD287" s="41"/>
    </row>
    <row r="288" spans="1:82" ht="15">
      <c r="A288" s="152"/>
      <c r="B288" s="75" t="s">
        <v>550</v>
      </c>
      <c r="C288" s="131" t="s">
        <v>551</v>
      </c>
      <c r="D288" s="132" t="s">
        <v>243</v>
      </c>
      <c r="E288" s="266">
        <v>2</v>
      </c>
      <c r="F288" s="223"/>
      <c r="G288" s="76">
        <f t="shared" ref="G288:G301" si="263">+E288*F288</f>
        <v>0</v>
      </c>
      <c r="H288" s="237"/>
      <c r="I288" s="239"/>
      <c r="J288" s="237"/>
      <c r="K288" s="238"/>
      <c r="L288" s="238"/>
      <c r="M288" s="238"/>
      <c r="N288" s="238"/>
      <c r="O288" s="238"/>
      <c r="P288" s="238"/>
      <c r="Q288" s="238"/>
      <c r="R288" s="238"/>
      <c r="S288" s="238"/>
      <c r="T288" s="238"/>
      <c r="U288" s="239">
        <f t="shared" ref="U288:U299" si="264">G288/6</f>
        <v>0</v>
      </c>
      <c r="V288" s="237"/>
      <c r="W288" s="238"/>
      <c r="X288" s="238"/>
      <c r="Y288" s="238"/>
      <c r="Z288" s="238"/>
      <c r="AA288" s="238"/>
      <c r="AB288" s="238"/>
      <c r="AC288" s="238"/>
      <c r="AD288" s="238"/>
      <c r="AE288" s="238"/>
      <c r="AF288" s="238"/>
      <c r="AG288" s="239">
        <f t="shared" ref="AG288:AG299" si="265">G288/6</f>
        <v>0</v>
      </c>
      <c r="AH288" s="240"/>
      <c r="AI288" s="238"/>
      <c r="AJ288" s="238"/>
      <c r="AK288" s="238"/>
      <c r="AL288" s="238"/>
      <c r="AM288" s="238"/>
      <c r="AN288" s="238"/>
      <c r="AO288" s="238"/>
      <c r="AP288" s="238"/>
      <c r="AQ288" s="238"/>
      <c r="AR288" s="238"/>
      <c r="AS288" s="239">
        <f t="shared" ref="AS288:AS299" si="266">G288/6</f>
        <v>0</v>
      </c>
      <c r="AT288" s="240"/>
      <c r="AU288" s="238"/>
      <c r="AV288" s="238"/>
      <c r="AW288" s="238"/>
      <c r="AX288" s="238"/>
      <c r="AY288" s="238"/>
      <c r="AZ288" s="238"/>
      <c r="BA288" s="238"/>
      <c r="BB288" s="238"/>
      <c r="BC288" s="238"/>
      <c r="BD288" s="238"/>
      <c r="BE288" s="239">
        <f t="shared" ref="BE288:BE299" si="267">G288/6</f>
        <v>0</v>
      </c>
      <c r="BF288" s="240"/>
      <c r="BG288" s="238"/>
      <c r="BH288" s="238"/>
      <c r="BI288" s="238"/>
      <c r="BJ288" s="238"/>
      <c r="BK288" s="238"/>
      <c r="BL288" s="238"/>
      <c r="BM288" s="238"/>
      <c r="BN288" s="238"/>
      <c r="BO288" s="238"/>
      <c r="BP288" s="238"/>
      <c r="BQ288" s="239">
        <f t="shared" ref="BQ288:BQ299" si="268">G288/6</f>
        <v>0</v>
      </c>
      <c r="BR288" s="240"/>
      <c r="BS288" s="238"/>
      <c r="BT288" s="238"/>
      <c r="BU288" s="238"/>
      <c r="BV288" s="238"/>
      <c r="BW288" s="238"/>
      <c r="BX288" s="238"/>
      <c r="BY288" s="238"/>
      <c r="BZ288" s="238"/>
      <c r="CA288" s="238"/>
      <c r="CB288" s="238"/>
      <c r="CC288" s="239">
        <f>G288-SUM(H288:CB288)</f>
        <v>0</v>
      </c>
      <c r="CD288" s="41" t="s">
        <v>54</v>
      </c>
    </row>
    <row r="289" spans="1:82" ht="15">
      <c r="A289" s="152"/>
      <c r="B289" s="75" t="s">
        <v>552</v>
      </c>
      <c r="C289" s="131" t="s">
        <v>553</v>
      </c>
      <c r="D289" s="132" t="s">
        <v>243</v>
      </c>
      <c r="E289" s="266">
        <v>17</v>
      </c>
      <c r="F289" s="223"/>
      <c r="G289" s="76">
        <f t="shared" si="263"/>
        <v>0</v>
      </c>
      <c r="H289" s="237"/>
      <c r="I289" s="239"/>
      <c r="J289" s="237"/>
      <c r="K289" s="238"/>
      <c r="L289" s="238"/>
      <c r="M289" s="238"/>
      <c r="N289" s="238"/>
      <c r="O289" s="238"/>
      <c r="P289" s="238"/>
      <c r="Q289" s="238"/>
      <c r="R289" s="238"/>
      <c r="S289" s="238"/>
      <c r="T289" s="238"/>
      <c r="U289" s="239">
        <f t="shared" si="264"/>
        <v>0</v>
      </c>
      <c r="V289" s="237"/>
      <c r="W289" s="238"/>
      <c r="X289" s="238"/>
      <c r="Y289" s="238"/>
      <c r="Z289" s="238"/>
      <c r="AA289" s="238"/>
      <c r="AB289" s="238"/>
      <c r="AC289" s="238"/>
      <c r="AD289" s="238"/>
      <c r="AE289" s="238"/>
      <c r="AF289" s="238"/>
      <c r="AG289" s="239">
        <f t="shared" si="265"/>
        <v>0</v>
      </c>
      <c r="AH289" s="240"/>
      <c r="AI289" s="238"/>
      <c r="AJ289" s="238"/>
      <c r="AK289" s="238"/>
      <c r="AL289" s="238"/>
      <c r="AM289" s="238"/>
      <c r="AN289" s="238"/>
      <c r="AO289" s="238"/>
      <c r="AP289" s="238"/>
      <c r="AQ289" s="238"/>
      <c r="AR289" s="238"/>
      <c r="AS289" s="239">
        <f t="shared" si="266"/>
        <v>0</v>
      </c>
      <c r="AT289" s="240"/>
      <c r="AU289" s="238"/>
      <c r="AV289" s="238"/>
      <c r="AW289" s="238"/>
      <c r="AX289" s="238"/>
      <c r="AY289" s="238"/>
      <c r="AZ289" s="238"/>
      <c r="BA289" s="238"/>
      <c r="BB289" s="238"/>
      <c r="BC289" s="238"/>
      <c r="BD289" s="238"/>
      <c r="BE289" s="239">
        <f t="shared" si="267"/>
        <v>0</v>
      </c>
      <c r="BF289" s="240"/>
      <c r="BG289" s="238"/>
      <c r="BH289" s="238"/>
      <c r="BI289" s="238"/>
      <c r="BJ289" s="238"/>
      <c r="BK289" s="238"/>
      <c r="BL289" s="238"/>
      <c r="BM289" s="238"/>
      <c r="BN289" s="238"/>
      <c r="BO289" s="238"/>
      <c r="BP289" s="238"/>
      <c r="BQ289" s="239">
        <f t="shared" si="268"/>
        <v>0</v>
      </c>
      <c r="BR289" s="240"/>
      <c r="BS289" s="238"/>
      <c r="BT289" s="238"/>
      <c r="BU289" s="238"/>
      <c r="BV289" s="238"/>
      <c r="BW289" s="238"/>
      <c r="BX289" s="238"/>
      <c r="BY289" s="238"/>
      <c r="BZ289" s="238"/>
      <c r="CA289" s="238"/>
      <c r="CB289" s="238"/>
      <c r="CC289" s="239">
        <f>G289-SUM(H289:CB289)</f>
        <v>0</v>
      </c>
      <c r="CD289" s="41" t="s">
        <v>54</v>
      </c>
    </row>
    <row r="290" spans="1:82" ht="15">
      <c r="A290" s="152"/>
      <c r="B290" s="191" t="s">
        <v>554</v>
      </c>
      <c r="C290" s="192" t="s">
        <v>555</v>
      </c>
      <c r="D290" s="194" t="s">
        <v>243</v>
      </c>
      <c r="E290" s="334">
        <v>0</v>
      </c>
      <c r="F290" s="231"/>
      <c r="G290" s="189">
        <f t="shared" si="263"/>
        <v>0</v>
      </c>
      <c r="H290" s="237"/>
      <c r="I290" s="239"/>
      <c r="J290" s="237"/>
      <c r="K290" s="238"/>
      <c r="L290" s="238"/>
      <c r="M290" s="238"/>
      <c r="N290" s="238"/>
      <c r="O290" s="238"/>
      <c r="P290" s="238"/>
      <c r="Q290" s="238"/>
      <c r="R290" s="238"/>
      <c r="S290" s="238"/>
      <c r="T290" s="238"/>
      <c r="U290" s="239">
        <f t="shared" si="264"/>
        <v>0</v>
      </c>
      <c r="V290" s="237"/>
      <c r="W290" s="238"/>
      <c r="X290" s="238"/>
      <c r="Y290" s="238"/>
      <c r="Z290" s="238"/>
      <c r="AA290" s="238"/>
      <c r="AB290" s="238"/>
      <c r="AC290" s="238"/>
      <c r="AD290" s="238"/>
      <c r="AE290" s="238"/>
      <c r="AF290" s="238"/>
      <c r="AG290" s="239">
        <f t="shared" si="265"/>
        <v>0</v>
      </c>
      <c r="AH290" s="240"/>
      <c r="AI290" s="238"/>
      <c r="AJ290" s="238"/>
      <c r="AK290" s="238"/>
      <c r="AL290" s="238"/>
      <c r="AM290" s="238"/>
      <c r="AN290" s="238"/>
      <c r="AO290" s="238"/>
      <c r="AP290" s="238"/>
      <c r="AQ290" s="238"/>
      <c r="AR290" s="238"/>
      <c r="AS290" s="239">
        <f t="shared" si="266"/>
        <v>0</v>
      </c>
      <c r="AT290" s="240"/>
      <c r="AU290" s="238"/>
      <c r="AV290" s="238"/>
      <c r="AW290" s="238"/>
      <c r="AX290" s="238"/>
      <c r="AY290" s="238"/>
      <c r="AZ290" s="238"/>
      <c r="BA290" s="238"/>
      <c r="BB290" s="238"/>
      <c r="BC290" s="238"/>
      <c r="BD290" s="238"/>
      <c r="BE290" s="239">
        <f t="shared" si="267"/>
        <v>0</v>
      </c>
      <c r="BF290" s="240"/>
      <c r="BG290" s="238"/>
      <c r="BH290" s="238"/>
      <c r="BI290" s="238"/>
      <c r="BJ290" s="238"/>
      <c r="BK290" s="238"/>
      <c r="BL290" s="238"/>
      <c r="BM290" s="238"/>
      <c r="BN290" s="238"/>
      <c r="BO290" s="238"/>
      <c r="BP290" s="238"/>
      <c r="BQ290" s="239">
        <f t="shared" si="268"/>
        <v>0</v>
      </c>
      <c r="BR290" s="240"/>
      <c r="BS290" s="238"/>
      <c r="BT290" s="238"/>
      <c r="BU290" s="238"/>
      <c r="BV290" s="238"/>
      <c r="BW290" s="238"/>
      <c r="BX290" s="238"/>
      <c r="BY290" s="238"/>
      <c r="BZ290" s="238"/>
      <c r="CA290" s="238"/>
      <c r="CB290" s="238"/>
      <c r="CC290" s="239">
        <f>G290-SUM(H290:CB290)</f>
        <v>0</v>
      </c>
      <c r="CD290" s="41" t="s">
        <v>54</v>
      </c>
    </row>
    <row r="291" spans="1:82" ht="15">
      <c r="A291" s="152"/>
      <c r="B291" s="191" t="s">
        <v>556</v>
      </c>
      <c r="C291" s="192" t="s">
        <v>557</v>
      </c>
      <c r="D291" s="194" t="s">
        <v>243</v>
      </c>
      <c r="E291" s="334">
        <v>0</v>
      </c>
      <c r="F291" s="231"/>
      <c r="G291" s="189">
        <f t="shared" si="263"/>
        <v>0</v>
      </c>
      <c r="H291" s="237"/>
      <c r="I291" s="239"/>
      <c r="J291" s="237"/>
      <c r="K291" s="238"/>
      <c r="L291" s="238"/>
      <c r="M291" s="238"/>
      <c r="N291" s="238"/>
      <c r="O291" s="238"/>
      <c r="P291" s="238"/>
      <c r="Q291" s="238"/>
      <c r="R291" s="238"/>
      <c r="S291" s="238"/>
      <c r="T291" s="238"/>
      <c r="U291" s="239">
        <f t="shared" si="264"/>
        <v>0</v>
      </c>
      <c r="V291" s="237"/>
      <c r="W291" s="238"/>
      <c r="X291" s="238"/>
      <c r="Y291" s="238"/>
      <c r="Z291" s="238"/>
      <c r="AA291" s="238"/>
      <c r="AB291" s="238"/>
      <c r="AC291" s="238"/>
      <c r="AD291" s="238"/>
      <c r="AE291" s="238"/>
      <c r="AF291" s="238"/>
      <c r="AG291" s="239">
        <f t="shared" si="265"/>
        <v>0</v>
      </c>
      <c r="AH291" s="240"/>
      <c r="AI291" s="238"/>
      <c r="AJ291" s="238"/>
      <c r="AK291" s="238"/>
      <c r="AL291" s="238"/>
      <c r="AM291" s="238"/>
      <c r="AN291" s="238"/>
      <c r="AO291" s="238"/>
      <c r="AP291" s="238"/>
      <c r="AQ291" s="238"/>
      <c r="AR291" s="238"/>
      <c r="AS291" s="239">
        <f t="shared" si="266"/>
        <v>0</v>
      </c>
      <c r="AT291" s="240"/>
      <c r="AU291" s="238"/>
      <c r="AV291" s="238"/>
      <c r="AW291" s="238"/>
      <c r="AX291" s="238"/>
      <c r="AY291" s="238"/>
      <c r="AZ291" s="238"/>
      <c r="BA291" s="238"/>
      <c r="BB291" s="238"/>
      <c r="BC291" s="238"/>
      <c r="BD291" s="238"/>
      <c r="BE291" s="239">
        <f t="shared" si="267"/>
        <v>0</v>
      </c>
      <c r="BF291" s="240"/>
      <c r="BG291" s="238"/>
      <c r="BH291" s="238"/>
      <c r="BI291" s="238"/>
      <c r="BJ291" s="238"/>
      <c r="BK291" s="238"/>
      <c r="BL291" s="238"/>
      <c r="BM291" s="238"/>
      <c r="BN291" s="238"/>
      <c r="BO291" s="238"/>
      <c r="BP291" s="238"/>
      <c r="BQ291" s="239">
        <f t="shared" si="268"/>
        <v>0</v>
      </c>
      <c r="BR291" s="240"/>
      <c r="BS291" s="238"/>
      <c r="BT291" s="238"/>
      <c r="BU291" s="238"/>
      <c r="BV291" s="238"/>
      <c r="BW291" s="238"/>
      <c r="BX291" s="238"/>
      <c r="BY291" s="238"/>
      <c r="BZ291" s="238"/>
      <c r="CA291" s="238"/>
      <c r="CB291" s="238"/>
      <c r="CC291" s="239">
        <f>G291-SUM(H291:CB291)</f>
        <v>0</v>
      </c>
      <c r="CD291" s="41" t="s">
        <v>54</v>
      </c>
    </row>
    <row r="292" spans="1:82" ht="15">
      <c r="A292" s="152"/>
      <c r="B292" s="75" t="s">
        <v>558</v>
      </c>
      <c r="C292" s="312" t="s">
        <v>559</v>
      </c>
      <c r="D292" s="132" t="s">
        <v>243</v>
      </c>
      <c r="E292" s="266">
        <v>1</v>
      </c>
      <c r="F292" s="223"/>
      <c r="G292" s="76">
        <f t="shared" si="263"/>
        <v>0</v>
      </c>
      <c r="H292" s="237"/>
      <c r="I292" s="239"/>
      <c r="J292" s="237"/>
      <c r="K292" s="238"/>
      <c r="L292" s="238"/>
      <c r="M292" s="238"/>
      <c r="N292" s="238"/>
      <c r="O292" s="238"/>
      <c r="P292" s="238"/>
      <c r="Q292" s="238"/>
      <c r="R292" s="238"/>
      <c r="S292" s="238"/>
      <c r="T292" s="238"/>
      <c r="U292" s="239">
        <f t="shared" si="264"/>
        <v>0</v>
      </c>
      <c r="V292" s="237"/>
      <c r="W292" s="238"/>
      <c r="X292" s="238"/>
      <c r="Y292" s="238"/>
      <c r="Z292" s="238"/>
      <c r="AA292" s="238"/>
      <c r="AB292" s="238"/>
      <c r="AC292" s="238"/>
      <c r="AD292" s="238"/>
      <c r="AE292" s="238"/>
      <c r="AF292" s="238"/>
      <c r="AG292" s="239">
        <f t="shared" si="265"/>
        <v>0</v>
      </c>
      <c r="AH292" s="240"/>
      <c r="AI292" s="238"/>
      <c r="AJ292" s="238"/>
      <c r="AK292" s="238"/>
      <c r="AL292" s="238"/>
      <c r="AM292" s="238"/>
      <c r="AN292" s="238"/>
      <c r="AO292" s="238"/>
      <c r="AP292" s="238"/>
      <c r="AQ292" s="238"/>
      <c r="AR292" s="238"/>
      <c r="AS292" s="239">
        <f>G292/6</f>
        <v>0</v>
      </c>
      <c r="AT292" s="240"/>
      <c r="AU292" s="238"/>
      <c r="AV292" s="238"/>
      <c r="AW292" s="238"/>
      <c r="AX292" s="238"/>
      <c r="AY292" s="238"/>
      <c r="AZ292" s="238"/>
      <c r="BA292" s="238"/>
      <c r="BB292" s="238"/>
      <c r="BC292" s="238"/>
      <c r="BD292" s="238"/>
      <c r="BE292" s="239">
        <f>G292/6</f>
        <v>0</v>
      </c>
      <c r="BF292" s="240"/>
      <c r="BG292" s="238"/>
      <c r="BH292" s="238"/>
      <c r="BI292" s="238"/>
      <c r="BJ292" s="238"/>
      <c r="BK292" s="238"/>
      <c r="BL292" s="238"/>
      <c r="BM292" s="238"/>
      <c r="BN292" s="238"/>
      <c r="BO292" s="238"/>
      <c r="BP292" s="238"/>
      <c r="BQ292" s="239">
        <f t="shared" si="268"/>
        <v>0</v>
      </c>
      <c r="BR292" s="240"/>
      <c r="BS292" s="238"/>
      <c r="BT292" s="238"/>
      <c r="BU292" s="238"/>
      <c r="BV292" s="238"/>
      <c r="BW292" s="238"/>
      <c r="BX292" s="238"/>
      <c r="BY292" s="238"/>
      <c r="BZ292" s="238"/>
      <c r="CA292" s="238"/>
      <c r="CB292" s="238"/>
      <c r="CC292" s="239">
        <f>G292-SUM(H292:CB292)</f>
        <v>0</v>
      </c>
      <c r="CD292" s="41" t="s">
        <v>54</v>
      </c>
    </row>
    <row r="293" spans="1:82" ht="15">
      <c r="A293" s="152"/>
      <c r="B293" s="191" t="s">
        <v>560</v>
      </c>
      <c r="C293" s="192" t="s">
        <v>561</v>
      </c>
      <c r="D293" s="194" t="s">
        <v>92</v>
      </c>
      <c r="E293" s="334">
        <v>0</v>
      </c>
      <c r="F293" s="231"/>
      <c r="G293" s="189">
        <f t="shared" si="263"/>
        <v>0</v>
      </c>
      <c r="H293" s="237"/>
      <c r="I293" s="239"/>
      <c r="J293" s="237"/>
      <c r="K293" s="238"/>
      <c r="L293" s="238"/>
      <c r="M293" s="238"/>
      <c r="N293" s="238"/>
      <c r="O293" s="238"/>
      <c r="P293" s="238"/>
      <c r="Q293" s="238"/>
      <c r="R293" s="238"/>
      <c r="S293" s="238"/>
      <c r="T293" s="238"/>
      <c r="U293" s="239">
        <f t="shared" si="264"/>
        <v>0</v>
      </c>
      <c r="V293" s="237"/>
      <c r="W293" s="238"/>
      <c r="X293" s="238"/>
      <c r="Y293" s="238"/>
      <c r="Z293" s="238"/>
      <c r="AA293" s="238"/>
      <c r="AB293" s="238"/>
      <c r="AC293" s="238"/>
      <c r="AD293" s="238"/>
      <c r="AE293" s="238"/>
      <c r="AF293" s="238"/>
      <c r="AG293" s="239">
        <f t="shared" si="265"/>
        <v>0</v>
      </c>
      <c r="AH293" s="240"/>
      <c r="AI293" s="238"/>
      <c r="AJ293" s="238"/>
      <c r="AK293" s="238"/>
      <c r="AL293" s="238"/>
      <c r="AM293" s="238"/>
      <c r="AN293" s="238"/>
      <c r="AO293" s="238"/>
      <c r="AP293" s="238"/>
      <c r="AQ293" s="238"/>
      <c r="AR293" s="238"/>
      <c r="AS293" s="239">
        <f t="shared" si="266"/>
        <v>0</v>
      </c>
      <c r="AT293" s="240"/>
      <c r="AU293" s="238"/>
      <c r="AV293" s="238"/>
      <c r="AW293" s="238"/>
      <c r="AX293" s="238"/>
      <c r="AY293" s="238"/>
      <c r="AZ293" s="238"/>
      <c r="BA293" s="238"/>
      <c r="BB293" s="238"/>
      <c r="BC293" s="238"/>
      <c r="BD293" s="238"/>
      <c r="BE293" s="239">
        <f t="shared" si="267"/>
        <v>0</v>
      </c>
      <c r="BF293" s="240"/>
      <c r="BG293" s="238"/>
      <c r="BH293" s="238"/>
      <c r="BI293" s="238"/>
      <c r="BJ293" s="238"/>
      <c r="BK293" s="238"/>
      <c r="BL293" s="238"/>
      <c r="BM293" s="238"/>
      <c r="BN293" s="238"/>
      <c r="BO293" s="238"/>
      <c r="BP293" s="238"/>
      <c r="BQ293" s="239">
        <f t="shared" si="268"/>
        <v>0</v>
      </c>
      <c r="BR293" s="240"/>
      <c r="BS293" s="238"/>
      <c r="BT293" s="238"/>
      <c r="BU293" s="238"/>
      <c r="BV293" s="238"/>
      <c r="BW293" s="238"/>
      <c r="BX293" s="238"/>
      <c r="BY293" s="238"/>
      <c r="BZ293" s="238"/>
      <c r="CA293" s="238"/>
      <c r="CB293" s="238"/>
      <c r="CC293" s="239">
        <f>G293-SUM(J293:CB293)</f>
        <v>0</v>
      </c>
      <c r="CD293" s="41" t="s">
        <v>54</v>
      </c>
    </row>
    <row r="294" spans="1:82" ht="15">
      <c r="A294" s="152"/>
      <c r="B294" s="191" t="s">
        <v>562</v>
      </c>
      <c r="C294" s="192" t="s">
        <v>563</v>
      </c>
      <c r="D294" s="194" t="s">
        <v>92</v>
      </c>
      <c r="E294" s="334">
        <v>0</v>
      </c>
      <c r="F294" s="231"/>
      <c r="G294" s="189">
        <f t="shared" si="263"/>
        <v>0</v>
      </c>
      <c r="H294" s="237"/>
      <c r="I294" s="239"/>
      <c r="J294" s="237"/>
      <c r="K294" s="238"/>
      <c r="L294" s="238"/>
      <c r="M294" s="238"/>
      <c r="N294" s="238"/>
      <c r="O294" s="238"/>
      <c r="P294" s="238"/>
      <c r="Q294" s="238"/>
      <c r="R294" s="238"/>
      <c r="S294" s="238"/>
      <c r="T294" s="238"/>
      <c r="U294" s="239">
        <f t="shared" si="264"/>
        <v>0</v>
      </c>
      <c r="V294" s="237"/>
      <c r="W294" s="238"/>
      <c r="X294" s="238"/>
      <c r="Y294" s="238"/>
      <c r="Z294" s="238"/>
      <c r="AA294" s="238"/>
      <c r="AB294" s="238"/>
      <c r="AC294" s="238"/>
      <c r="AD294" s="238"/>
      <c r="AE294" s="238"/>
      <c r="AF294" s="238"/>
      <c r="AG294" s="239">
        <f t="shared" si="265"/>
        <v>0</v>
      </c>
      <c r="AH294" s="240"/>
      <c r="AI294" s="238"/>
      <c r="AJ294" s="238"/>
      <c r="AK294" s="238"/>
      <c r="AL294" s="238"/>
      <c r="AM294" s="238"/>
      <c r="AN294" s="238"/>
      <c r="AO294" s="238"/>
      <c r="AP294" s="238"/>
      <c r="AQ294" s="238"/>
      <c r="AR294" s="238"/>
      <c r="AS294" s="239">
        <f t="shared" si="266"/>
        <v>0</v>
      </c>
      <c r="AT294" s="240"/>
      <c r="AU294" s="238"/>
      <c r="AV294" s="238"/>
      <c r="AW294" s="238"/>
      <c r="AX294" s="238"/>
      <c r="AY294" s="238"/>
      <c r="AZ294" s="238"/>
      <c r="BA294" s="238"/>
      <c r="BB294" s="238"/>
      <c r="BC294" s="238"/>
      <c r="BD294" s="238"/>
      <c r="BE294" s="239">
        <f t="shared" si="267"/>
        <v>0</v>
      </c>
      <c r="BF294" s="240"/>
      <c r="BG294" s="238"/>
      <c r="BH294" s="238"/>
      <c r="BI294" s="238"/>
      <c r="BJ294" s="238"/>
      <c r="BK294" s="238"/>
      <c r="BL294" s="238"/>
      <c r="BM294" s="238"/>
      <c r="BN294" s="238"/>
      <c r="BO294" s="238"/>
      <c r="BP294" s="238"/>
      <c r="BQ294" s="239">
        <f t="shared" si="268"/>
        <v>0</v>
      </c>
      <c r="BR294" s="240"/>
      <c r="BS294" s="238"/>
      <c r="BT294" s="238"/>
      <c r="BU294" s="238"/>
      <c r="BV294" s="238"/>
      <c r="BW294" s="238"/>
      <c r="BX294" s="238"/>
      <c r="BY294" s="238"/>
      <c r="BZ294" s="238"/>
      <c r="CA294" s="238"/>
      <c r="CB294" s="238"/>
      <c r="CC294" s="239">
        <f>G294-SUM(J294:CB294)</f>
        <v>0</v>
      </c>
      <c r="CD294" s="41" t="s">
        <v>54</v>
      </c>
    </row>
    <row r="295" spans="1:82" ht="15">
      <c r="A295" s="152"/>
      <c r="B295" s="191" t="s">
        <v>564</v>
      </c>
      <c r="C295" s="192" t="s">
        <v>565</v>
      </c>
      <c r="D295" s="194" t="s">
        <v>92</v>
      </c>
      <c r="E295" s="334">
        <v>0</v>
      </c>
      <c r="F295" s="231"/>
      <c r="G295" s="189">
        <f t="shared" si="263"/>
        <v>0</v>
      </c>
      <c r="H295" s="237"/>
      <c r="I295" s="239"/>
      <c r="J295" s="237"/>
      <c r="K295" s="238"/>
      <c r="L295" s="238"/>
      <c r="M295" s="238"/>
      <c r="N295" s="238"/>
      <c r="O295" s="238"/>
      <c r="P295" s="238"/>
      <c r="Q295" s="238"/>
      <c r="R295" s="238"/>
      <c r="S295" s="238"/>
      <c r="T295" s="238"/>
      <c r="U295" s="239">
        <f t="shared" si="264"/>
        <v>0</v>
      </c>
      <c r="V295" s="237"/>
      <c r="W295" s="238"/>
      <c r="X295" s="238"/>
      <c r="Y295" s="238"/>
      <c r="Z295" s="238"/>
      <c r="AA295" s="238"/>
      <c r="AB295" s="238"/>
      <c r="AC295" s="238"/>
      <c r="AD295" s="238"/>
      <c r="AE295" s="238"/>
      <c r="AF295" s="238"/>
      <c r="AG295" s="239">
        <f t="shared" si="265"/>
        <v>0</v>
      </c>
      <c r="AH295" s="240"/>
      <c r="AI295" s="238"/>
      <c r="AJ295" s="238"/>
      <c r="AK295" s="238"/>
      <c r="AL295" s="238"/>
      <c r="AM295" s="238"/>
      <c r="AN295" s="238"/>
      <c r="AO295" s="238"/>
      <c r="AP295" s="238"/>
      <c r="AQ295" s="238"/>
      <c r="AR295" s="238"/>
      <c r="AS295" s="239">
        <f t="shared" si="266"/>
        <v>0</v>
      </c>
      <c r="AT295" s="240"/>
      <c r="AU295" s="238"/>
      <c r="AV295" s="238"/>
      <c r="AW295" s="238"/>
      <c r="AX295" s="238"/>
      <c r="AY295" s="238"/>
      <c r="AZ295" s="238"/>
      <c r="BA295" s="238"/>
      <c r="BB295" s="238"/>
      <c r="BC295" s="238"/>
      <c r="BD295" s="238"/>
      <c r="BE295" s="239">
        <f t="shared" si="267"/>
        <v>0</v>
      </c>
      <c r="BF295" s="240"/>
      <c r="BG295" s="238"/>
      <c r="BH295" s="238"/>
      <c r="BI295" s="238"/>
      <c r="BJ295" s="238"/>
      <c r="BK295" s="238"/>
      <c r="BL295" s="238"/>
      <c r="BM295" s="238"/>
      <c r="BN295" s="238"/>
      <c r="BO295" s="238"/>
      <c r="BP295" s="238"/>
      <c r="BQ295" s="239">
        <f t="shared" si="268"/>
        <v>0</v>
      </c>
      <c r="BR295" s="240"/>
      <c r="BS295" s="238"/>
      <c r="BT295" s="238"/>
      <c r="BU295" s="238"/>
      <c r="BV295" s="238"/>
      <c r="BW295" s="238"/>
      <c r="BX295" s="238"/>
      <c r="BY295" s="238"/>
      <c r="BZ295" s="238"/>
      <c r="CA295" s="238"/>
      <c r="CB295" s="238"/>
      <c r="CC295" s="239">
        <f>G295-SUM(J295:CB295)</f>
        <v>0</v>
      </c>
      <c r="CD295" s="41" t="s">
        <v>54</v>
      </c>
    </row>
    <row r="296" spans="1:82" ht="15">
      <c r="A296" s="152"/>
      <c r="B296" s="103" t="s">
        <v>566</v>
      </c>
      <c r="C296" s="286" t="s">
        <v>567</v>
      </c>
      <c r="D296" s="132"/>
      <c r="E296" s="266"/>
      <c r="F296" s="252"/>
      <c r="G296" s="76"/>
      <c r="H296" s="237"/>
      <c r="I296" s="239"/>
      <c r="J296" s="237"/>
      <c r="K296" s="238"/>
      <c r="L296" s="238"/>
      <c r="M296" s="238"/>
      <c r="N296" s="238"/>
      <c r="O296" s="238"/>
      <c r="P296" s="238"/>
      <c r="Q296" s="238"/>
      <c r="R296" s="238"/>
      <c r="S296" s="238"/>
      <c r="T296" s="238"/>
      <c r="U296" s="239"/>
      <c r="V296" s="237"/>
      <c r="W296" s="238"/>
      <c r="X296" s="238"/>
      <c r="Y296" s="238"/>
      <c r="Z296" s="238"/>
      <c r="AA296" s="238"/>
      <c r="AB296" s="238"/>
      <c r="AC296" s="238"/>
      <c r="AD296" s="238"/>
      <c r="AE296" s="238"/>
      <c r="AF296" s="238"/>
      <c r="AG296" s="239"/>
      <c r="AH296" s="240"/>
      <c r="AI296" s="238"/>
      <c r="AJ296" s="238"/>
      <c r="AK296" s="238"/>
      <c r="AL296" s="238"/>
      <c r="AM296" s="238"/>
      <c r="AN296" s="238"/>
      <c r="AO296" s="238"/>
      <c r="AP296" s="238"/>
      <c r="AQ296" s="238"/>
      <c r="AR296" s="238"/>
      <c r="AS296" s="239"/>
      <c r="AT296" s="240"/>
      <c r="AU296" s="238"/>
      <c r="AV296" s="238"/>
      <c r="AW296" s="238"/>
      <c r="AX296" s="238"/>
      <c r="AY296" s="238"/>
      <c r="AZ296" s="238"/>
      <c r="BA296" s="238"/>
      <c r="BB296" s="238"/>
      <c r="BC296" s="238"/>
      <c r="BD296" s="238"/>
      <c r="BE296" s="239"/>
      <c r="BF296" s="240"/>
      <c r="BG296" s="238"/>
      <c r="BH296" s="238"/>
      <c r="BI296" s="238"/>
      <c r="BJ296" s="238"/>
      <c r="BK296" s="238"/>
      <c r="BL296" s="238"/>
      <c r="BM296" s="238"/>
      <c r="BN296" s="238"/>
      <c r="BO296" s="238"/>
      <c r="BP296" s="238"/>
      <c r="BQ296" s="239"/>
      <c r="BR296" s="240"/>
      <c r="BS296" s="238"/>
      <c r="BT296" s="238"/>
      <c r="BU296" s="238"/>
      <c r="BV296" s="238"/>
      <c r="BW296" s="238"/>
      <c r="BX296" s="238"/>
      <c r="BY296" s="238"/>
      <c r="BZ296" s="238"/>
      <c r="CA296" s="238"/>
      <c r="CB296" s="238"/>
      <c r="CC296" s="239"/>
      <c r="CD296" s="41"/>
    </row>
    <row r="297" spans="1:82" ht="15">
      <c r="A297" s="152"/>
      <c r="B297" s="75" t="s">
        <v>568</v>
      </c>
      <c r="C297" s="131" t="s">
        <v>569</v>
      </c>
      <c r="D297" s="132" t="s">
        <v>243</v>
      </c>
      <c r="E297" s="266">
        <v>4</v>
      </c>
      <c r="F297" s="223"/>
      <c r="G297" s="76">
        <f t="shared" si="263"/>
        <v>0</v>
      </c>
      <c r="H297" s="237"/>
      <c r="I297" s="239"/>
      <c r="J297" s="237"/>
      <c r="K297" s="238"/>
      <c r="L297" s="238"/>
      <c r="M297" s="238"/>
      <c r="N297" s="238"/>
      <c r="O297" s="238"/>
      <c r="P297" s="238"/>
      <c r="Q297" s="238"/>
      <c r="R297" s="238"/>
      <c r="S297" s="238"/>
      <c r="T297" s="238"/>
      <c r="U297" s="239">
        <f t="shared" si="264"/>
        <v>0</v>
      </c>
      <c r="V297" s="237"/>
      <c r="W297" s="238"/>
      <c r="X297" s="238"/>
      <c r="Y297" s="238"/>
      <c r="Z297" s="238"/>
      <c r="AA297" s="238"/>
      <c r="AB297" s="238"/>
      <c r="AC297" s="238"/>
      <c r="AD297" s="238"/>
      <c r="AE297" s="238"/>
      <c r="AF297" s="238"/>
      <c r="AG297" s="239">
        <f t="shared" si="265"/>
        <v>0</v>
      </c>
      <c r="AH297" s="240"/>
      <c r="AI297" s="238"/>
      <c r="AJ297" s="238"/>
      <c r="AK297" s="238"/>
      <c r="AL297" s="238"/>
      <c r="AM297" s="238"/>
      <c r="AN297" s="238"/>
      <c r="AO297" s="238"/>
      <c r="AP297" s="238"/>
      <c r="AQ297" s="238"/>
      <c r="AR297" s="238"/>
      <c r="AS297" s="239">
        <f t="shared" si="266"/>
        <v>0</v>
      </c>
      <c r="AT297" s="240"/>
      <c r="AU297" s="238"/>
      <c r="AV297" s="238"/>
      <c r="AW297" s="238"/>
      <c r="AX297" s="238"/>
      <c r="AY297" s="238"/>
      <c r="AZ297" s="238"/>
      <c r="BA297" s="238"/>
      <c r="BB297" s="238"/>
      <c r="BC297" s="238"/>
      <c r="BD297" s="238"/>
      <c r="BE297" s="239">
        <f t="shared" si="267"/>
        <v>0</v>
      </c>
      <c r="BF297" s="240"/>
      <c r="BG297" s="238"/>
      <c r="BH297" s="238"/>
      <c r="BI297" s="238"/>
      <c r="BJ297" s="238"/>
      <c r="BK297" s="238"/>
      <c r="BL297" s="238"/>
      <c r="BM297" s="238"/>
      <c r="BN297" s="238"/>
      <c r="BO297" s="238"/>
      <c r="BP297" s="238"/>
      <c r="BQ297" s="239">
        <f t="shared" si="268"/>
        <v>0</v>
      </c>
      <c r="BR297" s="240"/>
      <c r="BS297" s="238"/>
      <c r="BT297" s="238"/>
      <c r="BU297" s="238"/>
      <c r="BV297" s="238"/>
      <c r="BW297" s="238"/>
      <c r="BX297" s="238"/>
      <c r="BY297" s="238"/>
      <c r="BZ297" s="238"/>
      <c r="CA297" s="238"/>
      <c r="CB297" s="238"/>
      <c r="CC297" s="239">
        <f>G297-SUM(H297:CB297)</f>
        <v>0</v>
      </c>
      <c r="CD297" s="41" t="s">
        <v>54</v>
      </c>
    </row>
    <row r="298" spans="1:82" ht="15">
      <c r="A298" s="190"/>
      <c r="B298" s="191" t="s">
        <v>570</v>
      </c>
      <c r="C298" s="192" t="s">
        <v>571</v>
      </c>
      <c r="D298" s="194" t="s">
        <v>243</v>
      </c>
      <c r="E298" s="334">
        <v>0</v>
      </c>
      <c r="F298" s="252"/>
      <c r="G298" s="189">
        <f t="shared" si="263"/>
        <v>0</v>
      </c>
      <c r="H298" s="237"/>
      <c r="I298" s="239"/>
      <c r="J298" s="237"/>
      <c r="K298" s="238"/>
      <c r="L298" s="238"/>
      <c r="M298" s="238"/>
      <c r="N298" s="238"/>
      <c r="O298" s="238"/>
      <c r="P298" s="238"/>
      <c r="Q298" s="238"/>
      <c r="R298" s="238"/>
      <c r="S298" s="238"/>
      <c r="T298" s="238"/>
      <c r="U298" s="239">
        <f t="shared" si="264"/>
        <v>0</v>
      </c>
      <c r="V298" s="237"/>
      <c r="W298" s="238"/>
      <c r="X298" s="238"/>
      <c r="Y298" s="238"/>
      <c r="Z298" s="238"/>
      <c r="AA298" s="238"/>
      <c r="AB298" s="238"/>
      <c r="AC298" s="238"/>
      <c r="AD298" s="238"/>
      <c r="AE298" s="238"/>
      <c r="AF298" s="238"/>
      <c r="AG298" s="239">
        <f t="shared" si="265"/>
        <v>0</v>
      </c>
      <c r="AH298" s="240"/>
      <c r="AI298" s="238"/>
      <c r="AJ298" s="238"/>
      <c r="AK298" s="238"/>
      <c r="AL298" s="238"/>
      <c r="AM298" s="238"/>
      <c r="AN298" s="238"/>
      <c r="AO298" s="238"/>
      <c r="AP298" s="238"/>
      <c r="AQ298" s="238"/>
      <c r="AR298" s="238"/>
      <c r="AS298" s="239">
        <f t="shared" si="266"/>
        <v>0</v>
      </c>
      <c r="AT298" s="240"/>
      <c r="AU298" s="238"/>
      <c r="AV298" s="238"/>
      <c r="AW298" s="238"/>
      <c r="AX298" s="238"/>
      <c r="AY298" s="238"/>
      <c r="AZ298" s="238"/>
      <c r="BA298" s="238"/>
      <c r="BB298" s="238"/>
      <c r="BC298" s="238"/>
      <c r="BD298" s="238"/>
      <c r="BE298" s="239">
        <f t="shared" si="267"/>
        <v>0</v>
      </c>
      <c r="BF298" s="240"/>
      <c r="BG298" s="238"/>
      <c r="BH298" s="238"/>
      <c r="BI298" s="238"/>
      <c r="BJ298" s="238"/>
      <c r="BK298" s="238"/>
      <c r="BL298" s="238"/>
      <c r="BM298" s="238"/>
      <c r="BN298" s="238"/>
      <c r="BO298" s="238"/>
      <c r="BP298" s="238"/>
      <c r="BQ298" s="239">
        <f t="shared" si="268"/>
        <v>0</v>
      </c>
      <c r="BR298" s="240"/>
      <c r="BS298" s="238"/>
      <c r="BT298" s="238"/>
      <c r="BU298" s="238"/>
      <c r="BV298" s="238"/>
      <c r="BW298" s="238"/>
      <c r="BX298" s="238"/>
      <c r="BY298" s="238"/>
      <c r="BZ298" s="238"/>
      <c r="CA298" s="238"/>
      <c r="CB298" s="238"/>
      <c r="CC298" s="239">
        <f>G298-SUM(H298:CB298)</f>
        <v>0</v>
      </c>
      <c r="CD298" s="41" t="s">
        <v>54</v>
      </c>
    </row>
    <row r="299" spans="1:82" ht="15">
      <c r="A299" s="190"/>
      <c r="B299" s="75" t="s">
        <v>572</v>
      </c>
      <c r="C299" s="131" t="s">
        <v>573</v>
      </c>
      <c r="D299" s="132" t="s">
        <v>243</v>
      </c>
      <c r="E299" s="266">
        <v>5</v>
      </c>
      <c r="F299" s="223"/>
      <c r="G299" s="76">
        <f t="shared" si="263"/>
        <v>0</v>
      </c>
      <c r="H299" s="237"/>
      <c r="I299" s="239"/>
      <c r="J299" s="237"/>
      <c r="K299" s="238"/>
      <c r="L299" s="238"/>
      <c r="M299" s="238"/>
      <c r="N299" s="238"/>
      <c r="O299" s="238"/>
      <c r="P299" s="238"/>
      <c r="Q299" s="238"/>
      <c r="R299" s="238"/>
      <c r="S299" s="238"/>
      <c r="T299" s="238"/>
      <c r="U299" s="239">
        <f t="shared" si="264"/>
        <v>0</v>
      </c>
      <c r="V299" s="237"/>
      <c r="W299" s="238"/>
      <c r="X299" s="238"/>
      <c r="Y299" s="238"/>
      <c r="Z299" s="238"/>
      <c r="AA299" s="238"/>
      <c r="AB299" s="238"/>
      <c r="AC299" s="238"/>
      <c r="AD299" s="238"/>
      <c r="AE299" s="238"/>
      <c r="AF299" s="238"/>
      <c r="AG299" s="239">
        <f t="shared" si="265"/>
        <v>0</v>
      </c>
      <c r="AH299" s="240"/>
      <c r="AI299" s="238"/>
      <c r="AJ299" s="238"/>
      <c r="AK299" s="238"/>
      <c r="AL299" s="238"/>
      <c r="AM299" s="238"/>
      <c r="AN299" s="238"/>
      <c r="AO299" s="238"/>
      <c r="AP299" s="238"/>
      <c r="AQ299" s="238"/>
      <c r="AR299" s="238"/>
      <c r="AS299" s="239">
        <f t="shared" si="266"/>
        <v>0</v>
      </c>
      <c r="AT299" s="240"/>
      <c r="AU299" s="238"/>
      <c r="AV299" s="238"/>
      <c r="AW299" s="238"/>
      <c r="AX299" s="238"/>
      <c r="AY299" s="238"/>
      <c r="AZ299" s="238"/>
      <c r="BA299" s="238"/>
      <c r="BB299" s="238"/>
      <c r="BC299" s="238"/>
      <c r="BD299" s="238"/>
      <c r="BE299" s="239">
        <f t="shared" si="267"/>
        <v>0</v>
      </c>
      <c r="BF299" s="240"/>
      <c r="BG299" s="238"/>
      <c r="BH299" s="238"/>
      <c r="BI299" s="238"/>
      <c r="BJ299" s="238"/>
      <c r="BK299" s="238"/>
      <c r="BL299" s="238"/>
      <c r="BM299" s="238"/>
      <c r="BN299" s="238"/>
      <c r="BO299" s="238"/>
      <c r="BP299" s="238"/>
      <c r="BQ299" s="239">
        <f t="shared" si="268"/>
        <v>0</v>
      </c>
      <c r="BR299" s="240"/>
      <c r="BS299" s="238"/>
      <c r="BT299" s="238"/>
      <c r="BU299" s="238"/>
      <c r="BV299" s="238"/>
      <c r="BW299" s="238"/>
      <c r="BX299" s="238"/>
      <c r="BY299" s="238"/>
      <c r="BZ299" s="238"/>
      <c r="CA299" s="238"/>
      <c r="CB299" s="238"/>
      <c r="CC299" s="239">
        <f>G299-SUM(H299:CB299)</f>
        <v>0</v>
      </c>
      <c r="CD299" s="41" t="s">
        <v>54</v>
      </c>
    </row>
    <row r="300" spans="1:82" ht="15">
      <c r="A300" s="152"/>
      <c r="B300" s="75" t="s">
        <v>574</v>
      </c>
      <c r="C300" s="131" t="s">
        <v>575</v>
      </c>
      <c r="D300" s="132" t="s">
        <v>92</v>
      </c>
      <c r="E300" s="266">
        <v>1</v>
      </c>
      <c r="F300" s="223"/>
      <c r="G300" s="76">
        <f t="shared" si="263"/>
        <v>0</v>
      </c>
      <c r="H300" s="237"/>
      <c r="I300" s="239"/>
      <c r="J300" s="237"/>
      <c r="K300" s="238"/>
      <c r="L300" s="238"/>
      <c r="M300" s="238"/>
      <c r="N300" s="238"/>
      <c r="O300" s="238"/>
      <c r="P300" s="238"/>
      <c r="Q300" s="238"/>
      <c r="R300" s="238"/>
      <c r="S300" s="238"/>
      <c r="T300" s="238"/>
      <c r="U300" s="239">
        <f>G300/6</f>
        <v>0</v>
      </c>
      <c r="V300" s="237"/>
      <c r="W300" s="238"/>
      <c r="X300" s="238"/>
      <c r="Y300" s="238"/>
      <c r="Z300" s="238"/>
      <c r="AA300" s="238"/>
      <c r="AB300" s="238"/>
      <c r="AC300" s="238"/>
      <c r="AD300" s="238"/>
      <c r="AE300" s="238"/>
      <c r="AF300" s="238"/>
      <c r="AG300" s="239">
        <f t="shared" ref="AG300:AG305" si="269">G300/6</f>
        <v>0</v>
      </c>
      <c r="AH300" s="240"/>
      <c r="AI300" s="238"/>
      <c r="AJ300" s="238"/>
      <c r="AK300" s="238"/>
      <c r="AL300" s="238"/>
      <c r="AM300" s="238"/>
      <c r="AN300" s="238"/>
      <c r="AO300" s="238"/>
      <c r="AP300" s="238"/>
      <c r="AQ300" s="238"/>
      <c r="AR300" s="238"/>
      <c r="AS300" s="239">
        <f>G300/6</f>
        <v>0</v>
      </c>
      <c r="AT300" s="240"/>
      <c r="AU300" s="238"/>
      <c r="AV300" s="238"/>
      <c r="AW300" s="238"/>
      <c r="AX300" s="238"/>
      <c r="AY300" s="238"/>
      <c r="AZ300" s="238"/>
      <c r="BA300" s="238"/>
      <c r="BB300" s="238"/>
      <c r="BC300" s="238"/>
      <c r="BD300" s="238"/>
      <c r="BE300" s="239">
        <f>G300/6</f>
        <v>0</v>
      </c>
      <c r="BF300" s="240"/>
      <c r="BG300" s="238"/>
      <c r="BH300" s="238"/>
      <c r="BI300" s="238"/>
      <c r="BJ300" s="238"/>
      <c r="BK300" s="238"/>
      <c r="BL300" s="238"/>
      <c r="BM300" s="238"/>
      <c r="BN300" s="238"/>
      <c r="BO300" s="238"/>
      <c r="BP300" s="238"/>
      <c r="BQ300" s="239">
        <f>G300/6</f>
        <v>0</v>
      </c>
      <c r="BR300" s="240"/>
      <c r="BS300" s="238"/>
      <c r="BT300" s="238"/>
      <c r="BU300" s="238"/>
      <c r="BV300" s="238"/>
      <c r="BW300" s="238"/>
      <c r="BX300" s="238"/>
      <c r="BY300" s="238"/>
      <c r="BZ300" s="238"/>
      <c r="CA300" s="238"/>
      <c r="CB300" s="238"/>
      <c r="CC300" s="239">
        <f>G300-SUM(J300:CB300)</f>
        <v>0</v>
      </c>
      <c r="CD300" s="41" t="s">
        <v>54</v>
      </c>
    </row>
    <row r="301" spans="1:82" ht="15">
      <c r="A301" s="152"/>
      <c r="B301" s="75" t="s">
        <v>576</v>
      </c>
      <c r="C301" s="131" t="s">
        <v>577</v>
      </c>
      <c r="D301" s="132" t="s">
        <v>92</v>
      </c>
      <c r="E301" s="266">
        <v>1</v>
      </c>
      <c r="F301" s="223"/>
      <c r="G301" s="76">
        <f t="shared" si="263"/>
        <v>0</v>
      </c>
      <c r="H301" s="237"/>
      <c r="I301" s="239"/>
      <c r="J301" s="237"/>
      <c r="K301" s="238"/>
      <c r="L301" s="238"/>
      <c r="M301" s="238"/>
      <c r="N301" s="238"/>
      <c r="O301" s="238"/>
      <c r="P301" s="238"/>
      <c r="Q301" s="238"/>
      <c r="R301" s="238"/>
      <c r="S301" s="238"/>
      <c r="T301" s="238"/>
      <c r="U301" s="239">
        <f>G301/6</f>
        <v>0</v>
      </c>
      <c r="V301" s="237"/>
      <c r="W301" s="238"/>
      <c r="X301" s="238"/>
      <c r="Y301" s="238"/>
      <c r="Z301" s="238"/>
      <c r="AA301" s="238"/>
      <c r="AB301" s="238"/>
      <c r="AC301" s="238"/>
      <c r="AD301" s="238"/>
      <c r="AE301" s="238"/>
      <c r="AF301" s="238"/>
      <c r="AG301" s="239">
        <f t="shared" si="269"/>
        <v>0</v>
      </c>
      <c r="AH301" s="240"/>
      <c r="AI301" s="238"/>
      <c r="AJ301" s="238"/>
      <c r="AK301" s="238"/>
      <c r="AL301" s="238"/>
      <c r="AM301" s="238"/>
      <c r="AN301" s="238"/>
      <c r="AO301" s="238"/>
      <c r="AP301" s="238"/>
      <c r="AQ301" s="238"/>
      <c r="AR301" s="238"/>
      <c r="AS301" s="239">
        <f>G301/6</f>
        <v>0</v>
      </c>
      <c r="AT301" s="240"/>
      <c r="AU301" s="238"/>
      <c r="AV301" s="238"/>
      <c r="AW301" s="238"/>
      <c r="AX301" s="238"/>
      <c r="AY301" s="238"/>
      <c r="AZ301" s="238"/>
      <c r="BA301" s="238"/>
      <c r="BB301" s="238"/>
      <c r="BC301" s="238"/>
      <c r="BD301" s="238"/>
      <c r="BE301" s="239">
        <f>G301/6</f>
        <v>0</v>
      </c>
      <c r="BF301" s="240"/>
      <c r="BG301" s="238"/>
      <c r="BH301" s="238"/>
      <c r="BI301" s="238"/>
      <c r="BJ301" s="238"/>
      <c r="BK301" s="238"/>
      <c r="BL301" s="238"/>
      <c r="BM301" s="238"/>
      <c r="BN301" s="238"/>
      <c r="BO301" s="238"/>
      <c r="BP301" s="238"/>
      <c r="BQ301" s="239">
        <f>G301/6</f>
        <v>0</v>
      </c>
      <c r="BR301" s="240"/>
      <c r="BS301" s="238"/>
      <c r="BT301" s="238"/>
      <c r="BU301" s="238"/>
      <c r="BV301" s="238"/>
      <c r="BW301" s="238"/>
      <c r="BX301" s="238"/>
      <c r="BY301" s="238"/>
      <c r="BZ301" s="238"/>
      <c r="CA301" s="238"/>
      <c r="CB301" s="238"/>
      <c r="CC301" s="239">
        <f>G301-SUM(J301:CB301)</f>
        <v>0</v>
      </c>
      <c r="CD301" s="41" t="s">
        <v>54</v>
      </c>
    </row>
    <row r="302" spans="1:82" ht="15">
      <c r="A302" s="152"/>
      <c r="B302" s="103" t="s">
        <v>578</v>
      </c>
      <c r="C302" s="286" t="s">
        <v>579</v>
      </c>
      <c r="D302" s="132"/>
      <c r="E302" s="266"/>
      <c r="F302" s="252"/>
      <c r="G302" s="76"/>
      <c r="H302" s="237"/>
      <c r="I302" s="239"/>
      <c r="J302" s="237"/>
      <c r="K302" s="238"/>
      <c r="L302" s="238"/>
      <c r="M302" s="238"/>
      <c r="N302" s="238"/>
      <c r="O302" s="238"/>
      <c r="P302" s="238"/>
      <c r="Q302" s="238"/>
      <c r="R302" s="238"/>
      <c r="S302" s="238"/>
      <c r="T302" s="238"/>
      <c r="U302" s="239"/>
      <c r="V302" s="237"/>
      <c r="W302" s="238"/>
      <c r="X302" s="238"/>
      <c r="Y302" s="238"/>
      <c r="Z302" s="238"/>
      <c r="AA302" s="238"/>
      <c r="AB302" s="238"/>
      <c r="AC302" s="238"/>
      <c r="AD302" s="238"/>
      <c r="AE302" s="238"/>
      <c r="AF302" s="238"/>
      <c r="AG302" s="239">
        <f t="shared" si="269"/>
        <v>0</v>
      </c>
      <c r="AH302" s="240"/>
      <c r="AI302" s="238"/>
      <c r="AJ302" s="238"/>
      <c r="AK302" s="238"/>
      <c r="AL302" s="238"/>
      <c r="AM302" s="238"/>
      <c r="AN302" s="238"/>
      <c r="AO302" s="238"/>
      <c r="AP302" s="238"/>
      <c r="AQ302" s="238"/>
      <c r="AR302" s="238"/>
      <c r="AS302" s="239"/>
      <c r="AT302" s="240"/>
      <c r="AU302" s="238"/>
      <c r="AV302" s="238"/>
      <c r="AW302" s="238"/>
      <c r="AX302" s="238"/>
      <c r="AY302" s="238"/>
      <c r="AZ302" s="238"/>
      <c r="BA302" s="238"/>
      <c r="BB302" s="238"/>
      <c r="BC302" s="238"/>
      <c r="BD302" s="238"/>
      <c r="BE302" s="239"/>
      <c r="BF302" s="240"/>
      <c r="BG302" s="238"/>
      <c r="BH302" s="238"/>
      <c r="BI302" s="238"/>
      <c r="BJ302" s="238"/>
      <c r="BK302" s="238"/>
      <c r="BL302" s="238"/>
      <c r="BM302" s="238"/>
      <c r="BN302" s="238"/>
      <c r="BO302" s="238"/>
      <c r="BP302" s="238"/>
      <c r="BQ302" s="239"/>
      <c r="BR302" s="240"/>
      <c r="BS302" s="238"/>
      <c r="BT302" s="238"/>
      <c r="BU302" s="238"/>
      <c r="BV302" s="238"/>
      <c r="BW302" s="238"/>
      <c r="BX302" s="238"/>
      <c r="BY302" s="238"/>
      <c r="BZ302" s="238"/>
      <c r="CA302" s="238"/>
      <c r="CB302" s="238"/>
      <c r="CC302" s="239"/>
      <c r="CD302" s="41"/>
    </row>
    <row r="303" spans="1:82" ht="15">
      <c r="A303" s="152"/>
      <c r="B303" s="191" t="s">
        <v>580</v>
      </c>
      <c r="C303" s="192" t="s">
        <v>581</v>
      </c>
      <c r="D303" s="194" t="s">
        <v>243</v>
      </c>
      <c r="E303" s="334">
        <v>0</v>
      </c>
      <c r="F303" s="231"/>
      <c r="G303" s="189">
        <f>+E303*F303</f>
        <v>0</v>
      </c>
      <c r="H303" s="237"/>
      <c r="I303" s="239"/>
      <c r="J303" s="237"/>
      <c r="K303" s="238"/>
      <c r="L303" s="238"/>
      <c r="M303" s="238"/>
      <c r="N303" s="238"/>
      <c r="O303" s="238"/>
      <c r="P303" s="238"/>
      <c r="Q303" s="238"/>
      <c r="R303" s="238"/>
      <c r="S303" s="238"/>
      <c r="T303" s="238"/>
      <c r="U303" s="239">
        <f t="shared" ref="U303:U309" si="270">G303/6</f>
        <v>0</v>
      </c>
      <c r="V303" s="237"/>
      <c r="W303" s="238"/>
      <c r="X303" s="238"/>
      <c r="Y303" s="238"/>
      <c r="Z303" s="238"/>
      <c r="AA303" s="238"/>
      <c r="AB303" s="238"/>
      <c r="AC303" s="238"/>
      <c r="AD303" s="238"/>
      <c r="AE303" s="238"/>
      <c r="AF303" s="238"/>
      <c r="AG303" s="239">
        <f t="shared" si="269"/>
        <v>0</v>
      </c>
      <c r="AH303" s="240"/>
      <c r="AI303" s="238"/>
      <c r="AJ303" s="238"/>
      <c r="AK303" s="238"/>
      <c r="AL303" s="238"/>
      <c r="AM303" s="238"/>
      <c r="AN303" s="238"/>
      <c r="AO303" s="238"/>
      <c r="AP303" s="238"/>
      <c r="AQ303" s="238"/>
      <c r="AR303" s="238"/>
      <c r="AS303" s="239">
        <f t="shared" ref="AS303:AS309" si="271">G303/6</f>
        <v>0</v>
      </c>
      <c r="AT303" s="240"/>
      <c r="AU303" s="238"/>
      <c r="AV303" s="238"/>
      <c r="AW303" s="238"/>
      <c r="AX303" s="238"/>
      <c r="AY303" s="238"/>
      <c r="AZ303" s="238"/>
      <c r="BA303" s="238"/>
      <c r="BB303" s="238"/>
      <c r="BC303" s="238"/>
      <c r="BD303" s="238"/>
      <c r="BE303" s="239">
        <f t="shared" ref="BE303:BE309" si="272">G303/6</f>
        <v>0</v>
      </c>
      <c r="BF303" s="240"/>
      <c r="BG303" s="238"/>
      <c r="BH303" s="238"/>
      <c r="BI303" s="238"/>
      <c r="BJ303" s="238"/>
      <c r="BK303" s="238"/>
      <c r="BL303" s="238"/>
      <c r="BM303" s="238"/>
      <c r="BN303" s="238"/>
      <c r="BO303" s="238"/>
      <c r="BP303" s="238"/>
      <c r="BQ303" s="239">
        <f t="shared" ref="BQ303" si="273">G303/6</f>
        <v>0</v>
      </c>
      <c r="BR303" s="240"/>
      <c r="BS303" s="238"/>
      <c r="BT303" s="238"/>
      <c r="BU303" s="238"/>
      <c r="BV303" s="238"/>
      <c r="BW303" s="238"/>
      <c r="BX303" s="238"/>
      <c r="BY303" s="238"/>
      <c r="BZ303" s="238"/>
      <c r="CA303" s="238"/>
      <c r="CB303" s="238"/>
      <c r="CC303" s="239">
        <f t="shared" ref="CC303:CC309" si="274">G303-SUM(H303:CB303)</f>
        <v>0</v>
      </c>
      <c r="CD303" s="41" t="s">
        <v>54</v>
      </c>
    </row>
    <row r="304" spans="1:82" ht="15">
      <c r="A304" s="152"/>
      <c r="B304" s="75" t="s">
        <v>582</v>
      </c>
      <c r="C304" s="131" t="s">
        <v>583</v>
      </c>
      <c r="D304" s="132" t="s">
        <v>243</v>
      </c>
      <c r="E304" s="266">
        <v>1</v>
      </c>
      <c r="F304" s="223"/>
      <c r="G304" s="76">
        <f t="shared" ref="G304:G309" si="275">+E304*F304</f>
        <v>0</v>
      </c>
      <c r="H304" s="237"/>
      <c r="I304" s="239"/>
      <c r="J304" s="237"/>
      <c r="K304" s="238"/>
      <c r="L304" s="238"/>
      <c r="M304" s="238"/>
      <c r="N304" s="238"/>
      <c r="O304" s="238"/>
      <c r="P304" s="238"/>
      <c r="Q304" s="238"/>
      <c r="R304" s="238"/>
      <c r="S304" s="238"/>
      <c r="T304" s="238"/>
      <c r="U304" s="239">
        <f t="shared" si="270"/>
        <v>0</v>
      </c>
      <c r="V304" s="237"/>
      <c r="W304" s="238"/>
      <c r="X304" s="238"/>
      <c r="Y304" s="238"/>
      <c r="Z304" s="238"/>
      <c r="AA304" s="238"/>
      <c r="AB304" s="238"/>
      <c r="AC304" s="238"/>
      <c r="AD304" s="238"/>
      <c r="AE304" s="238"/>
      <c r="AF304" s="238"/>
      <c r="AG304" s="239">
        <f t="shared" si="269"/>
        <v>0</v>
      </c>
      <c r="AH304" s="240"/>
      <c r="AI304" s="238"/>
      <c r="AJ304" s="238"/>
      <c r="AK304" s="238"/>
      <c r="AL304" s="238"/>
      <c r="AM304" s="238"/>
      <c r="AN304" s="238"/>
      <c r="AO304" s="238"/>
      <c r="AP304" s="238"/>
      <c r="AQ304" s="238"/>
      <c r="AR304" s="238"/>
      <c r="AS304" s="239">
        <f t="shared" si="271"/>
        <v>0</v>
      </c>
      <c r="AT304" s="240"/>
      <c r="AU304" s="238"/>
      <c r="AV304" s="238"/>
      <c r="AW304" s="238"/>
      <c r="AX304" s="238"/>
      <c r="AY304" s="238"/>
      <c r="AZ304" s="238"/>
      <c r="BA304" s="238"/>
      <c r="BB304" s="238"/>
      <c r="BC304" s="238"/>
      <c r="BD304" s="238"/>
      <c r="BE304" s="239">
        <f t="shared" si="272"/>
        <v>0</v>
      </c>
      <c r="BF304" s="240"/>
      <c r="BG304" s="238"/>
      <c r="BH304" s="238"/>
      <c r="BI304" s="238"/>
      <c r="BJ304" s="238"/>
      <c r="BK304" s="238"/>
      <c r="BL304" s="238"/>
      <c r="BM304" s="238"/>
      <c r="BN304" s="238"/>
      <c r="BO304" s="238"/>
      <c r="BP304" s="238"/>
      <c r="BQ304" s="239">
        <f>G304/6</f>
        <v>0</v>
      </c>
      <c r="BR304" s="240"/>
      <c r="BS304" s="238"/>
      <c r="BT304" s="238"/>
      <c r="BU304" s="238"/>
      <c r="BV304" s="238"/>
      <c r="BW304" s="238"/>
      <c r="BX304" s="238"/>
      <c r="BY304" s="238"/>
      <c r="BZ304" s="238"/>
      <c r="CA304" s="238"/>
      <c r="CB304" s="238"/>
      <c r="CC304" s="239">
        <f t="shared" si="274"/>
        <v>0</v>
      </c>
      <c r="CD304" s="41" t="s">
        <v>54</v>
      </c>
    </row>
    <row r="305" spans="1:82" ht="15">
      <c r="A305" s="152"/>
      <c r="B305" s="191" t="s">
        <v>584</v>
      </c>
      <c r="C305" s="192" t="s">
        <v>585</v>
      </c>
      <c r="D305" s="194" t="s">
        <v>243</v>
      </c>
      <c r="E305" s="334">
        <v>0</v>
      </c>
      <c r="F305" s="231"/>
      <c r="G305" s="189">
        <f t="shared" si="275"/>
        <v>0</v>
      </c>
      <c r="H305" s="237"/>
      <c r="I305" s="239"/>
      <c r="J305" s="237"/>
      <c r="K305" s="238"/>
      <c r="L305" s="238"/>
      <c r="M305" s="238"/>
      <c r="N305" s="238"/>
      <c r="O305" s="238"/>
      <c r="P305" s="238"/>
      <c r="Q305" s="238"/>
      <c r="R305" s="238"/>
      <c r="S305" s="238"/>
      <c r="T305" s="238"/>
      <c r="U305" s="239">
        <f t="shared" si="270"/>
        <v>0</v>
      </c>
      <c r="V305" s="237"/>
      <c r="W305" s="238"/>
      <c r="X305" s="238"/>
      <c r="Y305" s="238"/>
      <c r="Z305" s="238"/>
      <c r="AA305" s="238"/>
      <c r="AB305" s="238"/>
      <c r="AC305" s="238"/>
      <c r="AD305" s="238"/>
      <c r="AE305" s="238"/>
      <c r="AF305" s="238"/>
      <c r="AG305" s="239">
        <f t="shared" si="269"/>
        <v>0</v>
      </c>
      <c r="AH305" s="240"/>
      <c r="AI305" s="238"/>
      <c r="AJ305" s="238"/>
      <c r="AK305" s="238"/>
      <c r="AL305" s="238"/>
      <c r="AM305" s="238"/>
      <c r="AN305" s="238"/>
      <c r="AO305" s="238"/>
      <c r="AP305" s="238"/>
      <c r="AQ305" s="238"/>
      <c r="AR305" s="238"/>
      <c r="AS305" s="239">
        <f t="shared" si="271"/>
        <v>0</v>
      </c>
      <c r="AT305" s="240"/>
      <c r="AU305" s="238"/>
      <c r="AV305" s="238"/>
      <c r="AW305" s="238"/>
      <c r="AX305" s="238"/>
      <c r="AY305" s="238"/>
      <c r="AZ305" s="238"/>
      <c r="BA305" s="238"/>
      <c r="BB305" s="238"/>
      <c r="BC305" s="238"/>
      <c r="BD305" s="238"/>
      <c r="BE305" s="239">
        <f t="shared" si="272"/>
        <v>0</v>
      </c>
      <c r="BF305" s="240"/>
      <c r="BG305" s="238"/>
      <c r="BH305" s="238"/>
      <c r="BI305" s="238"/>
      <c r="BJ305" s="238"/>
      <c r="BK305" s="238"/>
      <c r="BL305" s="238"/>
      <c r="BM305" s="238"/>
      <c r="BN305" s="238"/>
      <c r="BO305" s="238"/>
      <c r="BP305" s="238"/>
      <c r="BQ305" s="239">
        <f>G305/6</f>
        <v>0</v>
      </c>
      <c r="BR305" s="240"/>
      <c r="BS305" s="238"/>
      <c r="BT305" s="238"/>
      <c r="BU305" s="238"/>
      <c r="BV305" s="238"/>
      <c r="BW305" s="238"/>
      <c r="BX305" s="238"/>
      <c r="BY305" s="238"/>
      <c r="BZ305" s="238"/>
      <c r="CA305" s="238"/>
      <c r="CB305" s="238"/>
      <c r="CC305" s="239">
        <f t="shared" si="274"/>
        <v>0</v>
      </c>
      <c r="CD305" s="41" t="s">
        <v>54</v>
      </c>
    </row>
    <row r="306" spans="1:82" ht="30">
      <c r="A306" s="152"/>
      <c r="B306" s="191" t="s">
        <v>586</v>
      </c>
      <c r="C306" s="192" t="s">
        <v>587</v>
      </c>
      <c r="D306" s="194" t="s">
        <v>243</v>
      </c>
      <c r="E306" s="334">
        <v>0</v>
      </c>
      <c r="F306" s="231"/>
      <c r="G306" s="189">
        <f t="shared" si="275"/>
        <v>0</v>
      </c>
      <c r="H306" s="248"/>
      <c r="I306" s="249"/>
      <c r="J306" s="248"/>
      <c r="K306" s="250"/>
      <c r="L306" s="250"/>
      <c r="M306" s="250"/>
      <c r="N306" s="250"/>
      <c r="O306" s="250"/>
      <c r="P306" s="250"/>
      <c r="Q306" s="250"/>
      <c r="R306" s="250"/>
      <c r="S306" s="250"/>
      <c r="T306" s="250"/>
      <c r="U306" s="239">
        <f t="shared" si="270"/>
        <v>0</v>
      </c>
      <c r="V306" s="248"/>
      <c r="W306" s="250"/>
      <c r="X306" s="250"/>
      <c r="Y306" s="250"/>
      <c r="Z306" s="250"/>
      <c r="AA306" s="250"/>
      <c r="AB306" s="250"/>
      <c r="AC306" s="250"/>
      <c r="AD306" s="250"/>
      <c r="AE306" s="250"/>
      <c r="AF306" s="250"/>
      <c r="AG306" s="239">
        <f t="shared" ref="AG306:AG309" si="276">G306/6</f>
        <v>0</v>
      </c>
      <c r="AH306" s="251"/>
      <c r="AI306" s="250"/>
      <c r="AJ306" s="250"/>
      <c r="AK306" s="250"/>
      <c r="AL306" s="250"/>
      <c r="AM306" s="250"/>
      <c r="AN306" s="250"/>
      <c r="AO306" s="250"/>
      <c r="AP306" s="250"/>
      <c r="AQ306" s="250"/>
      <c r="AR306" s="250"/>
      <c r="AS306" s="239">
        <f t="shared" si="271"/>
        <v>0</v>
      </c>
      <c r="AT306" s="251"/>
      <c r="AU306" s="250"/>
      <c r="AV306" s="250"/>
      <c r="AW306" s="250"/>
      <c r="AX306" s="250"/>
      <c r="AY306" s="250"/>
      <c r="AZ306" s="250"/>
      <c r="BA306" s="250"/>
      <c r="BB306" s="250"/>
      <c r="BC306" s="250"/>
      <c r="BD306" s="250"/>
      <c r="BE306" s="239">
        <f t="shared" si="272"/>
        <v>0</v>
      </c>
      <c r="BF306" s="251"/>
      <c r="BG306" s="250"/>
      <c r="BH306" s="250"/>
      <c r="BI306" s="250"/>
      <c r="BJ306" s="250"/>
      <c r="BK306" s="250"/>
      <c r="BL306" s="250"/>
      <c r="BM306" s="250"/>
      <c r="BN306" s="250"/>
      <c r="BO306" s="250"/>
      <c r="BP306" s="250"/>
      <c r="BQ306" s="239">
        <f t="shared" ref="BQ306:BQ309" si="277">G306/6</f>
        <v>0</v>
      </c>
      <c r="BR306" s="251"/>
      <c r="BS306" s="250"/>
      <c r="BT306" s="250"/>
      <c r="BU306" s="250"/>
      <c r="BV306" s="250"/>
      <c r="BW306" s="250"/>
      <c r="BX306" s="250"/>
      <c r="BY306" s="250"/>
      <c r="BZ306" s="250"/>
      <c r="CA306" s="250"/>
      <c r="CB306" s="250"/>
      <c r="CC306" s="239">
        <f t="shared" si="274"/>
        <v>0</v>
      </c>
      <c r="CD306" s="41" t="s">
        <v>54</v>
      </c>
    </row>
    <row r="307" spans="1:82" ht="23.25" customHeight="1">
      <c r="A307" s="152"/>
      <c r="B307" s="191" t="s">
        <v>588</v>
      </c>
      <c r="C307" s="192" t="s">
        <v>589</v>
      </c>
      <c r="D307" s="194" t="s">
        <v>243</v>
      </c>
      <c r="E307" s="334">
        <v>0</v>
      </c>
      <c r="F307" s="231"/>
      <c r="G307" s="189">
        <f t="shared" si="275"/>
        <v>0</v>
      </c>
      <c r="H307" s="248"/>
      <c r="I307" s="249"/>
      <c r="J307" s="248"/>
      <c r="K307" s="250"/>
      <c r="L307" s="250"/>
      <c r="M307" s="250"/>
      <c r="N307" s="250"/>
      <c r="O307" s="250"/>
      <c r="P307" s="250"/>
      <c r="Q307" s="250"/>
      <c r="R307" s="250"/>
      <c r="S307" s="250"/>
      <c r="T307" s="250"/>
      <c r="U307" s="239">
        <f t="shared" si="270"/>
        <v>0</v>
      </c>
      <c r="V307" s="248"/>
      <c r="W307" s="250"/>
      <c r="X307" s="250"/>
      <c r="Y307" s="250"/>
      <c r="Z307" s="250"/>
      <c r="AA307" s="250"/>
      <c r="AB307" s="250"/>
      <c r="AC307" s="250"/>
      <c r="AD307" s="250"/>
      <c r="AE307" s="250"/>
      <c r="AF307" s="250"/>
      <c r="AG307" s="239">
        <f t="shared" si="276"/>
        <v>0</v>
      </c>
      <c r="AH307" s="251"/>
      <c r="AI307" s="250"/>
      <c r="AJ307" s="250"/>
      <c r="AK307" s="250"/>
      <c r="AL307" s="250"/>
      <c r="AM307" s="250"/>
      <c r="AN307" s="250"/>
      <c r="AO307" s="250"/>
      <c r="AP307" s="250"/>
      <c r="AQ307" s="250"/>
      <c r="AR307" s="250"/>
      <c r="AS307" s="239">
        <f t="shared" si="271"/>
        <v>0</v>
      </c>
      <c r="AT307" s="251"/>
      <c r="AU307" s="250"/>
      <c r="AV307" s="250"/>
      <c r="AW307" s="250"/>
      <c r="AX307" s="250"/>
      <c r="AY307" s="250"/>
      <c r="AZ307" s="250"/>
      <c r="BA307" s="250"/>
      <c r="BB307" s="250"/>
      <c r="BC307" s="250"/>
      <c r="BD307" s="250"/>
      <c r="BE307" s="239">
        <f t="shared" si="272"/>
        <v>0</v>
      </c>
      <c r="BF307" s="251"/>
      <c r="BG307" s="250"/>
      <c r="BH307" s="250"/>
      <c r="BI307" s="250"/>
      <c r="BJ307" s="250"/>
      <c r="BK307" s="250"/>
      <c r="BL307" s="250"/>
      <c r="BM307" s="250"/>
      <c r="BN307" s="250"/>
      <c r="BO307" s="250"/>
      <c r="BP307" s="250"/>
      <c r="BQ307" s="239">
        <f t="shared" si="277"/>
        <v>0</v>
      </c>
      <c r="BR307" s="251"/>
      <c r="BS307" s="250"/>
      <c r="BT307" s="250"/>
      <c r="BU307" s="250"/>
      <c r="BV307" s="250"/>
      <c r="BW307" s="250"/>
      <c r="BX307" s="250"/>
      <c r="BY307" s="250"/>
      <c r="BZ307" s="250"/>
      <c r="CA307" s="250"/>
      <c r="CB307" s="250"/>
      <c r="CC307" s="239">
        <f t="shared" si="274"/>
        <v>0</v>
      </c>
      <c r="CD307" s="41" t="s">
        <v>54</v>
      </c>
    </row>
    <row r="308" spans="1:82" ht="23.25" customHeight="1">
      <c r="A308" s="152"/>
      <c r="B308" s="75" t="s">
        <v>590</v>
      </c>
      <c r="C308" s="229" t="s">
        <v>591</v>
      </c>
      <c r="D308" s="132" t="s">
        <v>243</v>
      </c>
      <c r="E308" s="266">
        <v>1</v>
      </c>
      <c r="F308" s="223"/>
      <c r="G308" s="76">
        <f t="shared" si="275"/>
        <v>0</v>
      </c>
      <c r="H308" s="248"/>
      <c r="I308" s="249"/>
      <c r="J308" s="248"/>
      <c r="K308" s="250"/>
      <c r="L308" s="250"/>
      <c r="M308" s="250"/>
      <c r="N308" s="250"/>
      <c r="O308" s="250"/>
      <c r="P308" s="250"/>
      <c r="Q308" s="250"/>
      <c r="R308" s="250"/>
      <c r="S308" s="250"/>
      <c r="T308" s="250"/>
      <c r="U308" s="239">
        <f t="shared" si="270"/>
        <v>0</v>
      </c>
      <c r="V308" s="248"/>
      <c r="W308" s="250"/>
      <c r="X308" s="250"/>
      <c r="Y308" s="250"/>
      <c r="Z308" s="250"/>
      <c r="AA308" s="250"/>
      <c r="AB308" s="250"/>
      <c r="AC308" s="250"/>
      <c r="AD308" s="250"/>
      <c r="AE308" s="250"/>
      <c r="AF308" s="250"/>
      <c r="AG308" s="239">
        <f t="shared" si="276"/>
        <v>0</v>
      </c>
      <c r="AH308" s="251"/>
      <c r="AI308" s="250"/>
      <c r="AJ308" s="250"/>
      <c r="AK308" s="250"/>
      <c r="AL308" s="250"/>
      <c r="AM308" s="250"/>
      <c r="AN308" s="250"/>
      <c r="AO308" s="250"/>
      <c r="AP308" s="250"/>
      <c r="AQ308" s="250"/>
      <c r="AR308" s="250"/>
      <c r="AS308" s="239">
        <f t="shared" si="271"/>
        <v>0</v>
      </c>
      <c r="AT308" s="251"/>
      <c r="AU308" s="250"/>
      <c r="AV308" s="250"/>
      <c r="AW308" s="250"/>
      <c r="AX308" s="250"/>
      <c r="AY308" s="250"/>
      <c r="AZ308" s="250"/>
      <c r="BA308" s="250"/>
      <c r="BB308" s="250"/>
      <c r="BC308" s="250"/>
      <c r="BD308" s="250"/>
      <c r="BE308" s="239">
        <f t="shared" si="272"/>
        <v>0</v>
      </c>
      <c r="BF308" s="251"/>
      <c r="BG308" s="250"/>
      <c r="BH308" s="250"/>
      <c r="BI308" s="250"/>
      <c r="BJ308" s="250"/>
      <c r="BK308" s="250"/>
      <c r="BL308" s="250"/>
      <c r="BM308" s="250"/>
      <c r="BN308" s="250"/>
      <c r="BO308" s="250"/>
      <c r="BP308" s="250"/>
      <c r="BQ308" s="239">
        <f t="shared" si="277"/>
        <v>0</v>
      </c>
      <c r="BR308" s="251"/>
      <c r="BS308" s="250"/>
      <c r="BT308" s="250"/>
      <c r="BU308" s="250"/>
      <c r="BV308" s="250"/>
      <c r="BW308" s="250"/>
      <c r="BX308" s="250"/>
      <c r="BY308" s="250"/>
      <c r="BZ308" s="250"/>
      <c r="CA308" s="250"/>
      <c r="CB308" s="250"/>
      <c r="CC308" s="239">
        <f t="shared" si="274"/>
        <v>0</v>
      </c>
      <c r="CD308" s="41"/>
    </row>
    <row r="309" spans="1:82" ht="23.25" customHeight="1">
      <c r="A309" s="152"/>
      <c r="B309" s="75" t="s">
        <v>592</v>
      </c>
      <c r="C309" s="229" t="s">
        <v>593</v>
      </c>
      <c r="D309" s="132" t="s">
        <v>243</v>
      </c>
      <c r="E309" s="266">
        <v>36</v>
      </c>
      <c r="F309" s="223"/>
      <c r="G309" s="76">
        <f t="shared" si="275"/>
        <v>0</v>
      </c>
      <c r="H309" s="248"/>
      <c r="I309" s="249"/>
      <c r="J309" s="248"/>
      <c r="K309" s="250"/>
      <c r="L309" s="250"/>
      <c r="M309" s="250"/>
      <c r="N309" s="250"/>
      <c r="O309" s="250"/>
      <c r="P309" s="250"/>
      <c r="Q309" s="250"/>
      <c r="R309" s="250"/>
      <c r="S309" s="250"/>
      <c r="T309" s="250"/>
      <c r="U309" s="239">
        <f t="shared" si="270"/>
        <v>0</v>
      </c>
      <c r="V309" s="248"/>
      <c r="W309" s="250"/>
      <c r="X309" s="250"/>
      <c r="Y309" s="250"/>
      <c r="Z309" s="250"/>
      <c r="AA309" s="250"/>
      <c r="AB309" s="250"/>
      <c r="AC309" s="250"/>
      <c r="AD309" s="250"/>
      <c r="AE309" s="250"/>
      <c r="AF309" s="250"/>
      <c r="AG309" s="239">
        <f t="shared" si="276"/>
        <v>0</v>
      </c>
      <c r="AH309" s="251"/>
      <c r="AI309" s="250"/>
      <c r="AJ309" s="250"/>
      <c r="AK309" s="250"/>
      <c r="AL309" s="250"/>
      <c r="AM309" s="250"/>
      <c r="AN309" s="250"/>
      <c r="AO309" s="250"/>
      <c r="AP309" s="250"/>
      <c r="AQ309" s="250"/>
      <c r="AR309" s="250"/>
      <c r="AS309" s="239">
        <f t="shared" si="271"/>
        <v>0</v>
      </c>
      <c r="AT309" s="251"/>
      <c r="AU309" s="250"/>
      <c r="AV309" s="250"/>
      <c r="AW309" s="250"/>
      <c r="AX309" s="250"/>
      <c r="AY309" s="250"/>
      <c r="AZ309" s="250"/>
      <c r="BA309" s="250"/>
      <c r="BB309" s="250"/>
      <c r="BC309" s="250"/>
      <c r="BD309" s="250"/>
      <c r="BE309" s="239">
        <f t="shared" si="272"/>
        <v>0</v>
      </c>
      <c r="BF309" s="251"/>
      <c r="BG309" s="250"/>
      <c r="BH309" s="250"/>
      <c r="BI309" s="250"/>
      <c r="BJ309" s="250"/>
      <c r="BK309" s="250"/>
      <c r="BL309" s="250"/>
      <c r="BM309" s="250"/>
      <c r="BN309" s="250"/>
      <c r="BO309" s="250"/>
      <c r="BP309" s="250"/>
      <c r="BQ309" s="239">
        <f t="shared" si="277"/>
        <v>0</v>
      </c>
      <c r="BR309" s="251"/>
      <c r="BS309" s="250"/>
      <c r="BT309" s="250"/>
      <c r="BU309" s="250"/>
      <c r="BV309" s="250"/>
      <c r="BW309" s="250"/>
      <c r="BX309" s="250"/>
      <c r="BY309" s="250"/>
      <c r="BZ309" s="250"/>
      <c r="CA309" s="250"/>
      <c r="CB309" s="250"/>
      <c r="CC309" s="239">
        <f t="shared" si="274"/>
        <v>0</v>
      </c>
      <c r="CD309" s="41"/>
    </row>
    <row r="310" spans="1:82" ht="15">
      <c r="A310" s="152"/>
      <c r="B310" s="103" t="s">
        <v>594</v>
      </c>
      <c r="C310" s="286" t="s">
        <v>595</v>
      </c>
      <c r="D310" s="182"/>
      <c r="E310" s="334"/>
      <c r="F310" s="252"/>
      <c r="G310" s="189"/>
      <c r="H310" s="248"/>
      <c r="I310" s="249"/>
      <c r="J310" s="248"/>
      <c r="K310" s="250"/>
      <c r="L310" s="250"/>
      <c r="M310" s="250"/>
      <c r="N310" s="250"/>
      <c r="O310" s="250"/>
      <c r="P310" s="250"/>
      <c r="Q310" s="250"/>
      <c r="R310" s="250"/>
      <c r="S310" s="250"/>
      <c r="T310" s="250"/>
      <c r="U310" s="249"/>
      <c r="V310" s="248"/>
      <c r="W310" s="250"/>
      <c r="X310" s="250"/>
      <c r="Y310" s="250"/>
      <c r="Z310" s="250"/>
      <c r="AA310" s="250"/>
      <c r="AB310" s="250"/>
      <c r="AC310" s="250"/>
      <c r="AD310" s="250"/>
      <c r="AE310" s="250"/>
      <c r="AF310" s="250"/>
      <c r="AG310" s="249"/>
      <c r="AH310" s="251"/>
      <c r="AI310" s="250"/>
      <c r="AJ310" s="250"/>
      <c r="AK310" s="250"/>
      <c r="AL310" s="250"/>
      <c r="AM310" s="250"/>
      <c r="AN310" s="250"/>
      <c r="AO310" s="250"/>
      <c r="AP310" s="250"/>
      <c r="AQ310" s="250"/>
      <c r="AR310" s="250"/>
      <c r="AS310" s="249"/>
      <c r="AT310" s="251"/>
      <c r="AU310" s="250"/>
      <c r="AV310" s="250"/>
      <c r="AW310" s="250"/>
      <c r="AX310" s="250"/>
      <c r="AY310" s="250"/>
      <c r="AZ310" s="250"/>
      <c r="BA310" s="250"/>
      <c r="BB310" s="250"/>
      <c r="BC310" s="250"/>
      <c r="BD310" s="250"/>
      <c r="BE310" s="249"/>
      <c r="BF310" s="251"/>
      <c r="BG310" s="250"/>
      <c r="BH310" s="250"/>
      <c r="BI310" s="250"/>
      <c r="BJ310" s="250"/>
      <c r="BK310" s="250"/>
      <c r="BL310" s="250"/>
      <c r="BM310" s="250"/>
      <c r="BN310" s="250"/>
      <c r="BO310" s="250"/>
      <c r="BP310" s="250"/>
      <c r="BQ310" s="249"/>
      <c r="BR310" s="251"/>
      <c r="BS310" s="250"/>
      <c r="BT310" s="250"/>
      <c r="BU310" s="250"/>
      <c r="BV310" s="250"/>
      <c r="BW310" s="250"/>
      <c r="BX310" s="250"/>
      <c r="BY310" s="250"/>
      <c r="BZ310" s="250"/>
      <c r="CA310" s="250"/>
      <c r="CB310" s="250"/>
      <c r="CC310" s="249"/>
      <c r="CD310" s="41"/>
    </row>
    <row r="311" spans="1:82" ht="15">
      <c r="A311" s="152"/>
      <c r="B311" s="75" t="s">
        <v>596</v>
      </c>
      <c r="C311" s="131" t="s">
        <v>597</v>
      </c>
      <c r="D311" s="132" t="s">
        <v>243</v>
      </c>
      <c r="E311" s="266">
        <v>2</v>
      </c>
      <c r="F311" s="223"/>
      <c r="G311" s="76">
        <f t="shared" ref="G311:G326" si="278">+E311*F311</f>
        <v>0</v>
      </c>
      <c r="H311" s="237"/>
      <c r="I311" s="239"/>
      <c r="J311" s="237"/>
      <c r="K311" s="238"/>
      <c r="L311" s="238"/>
      <c r="M311" s="238"/>
      <c r="N311" s="238"/>
      <c r="O311" s="238"/>
      <c r="P311" s="238"/>
      <c r="Q311" s="238"/>
      <c r="R311" s="238"/>
      <c r="S311" s="238"/>
      <c r="T311" s="238"/>
      <c r="U311" s="239">
        <f t="shared" ref="U311:U326" si="279">G311/6</f>
        <v>0</v>
      </c>
      <c r="V311" s="237"/>
      <c r="W311" s="238"/>
      <c r="X311" s="238"/>
      <c r="Y311" s="238"/>
      <c r="Z311" s="238"/>
      <c r="AA311" s="238"/>
      <c r="AB311" s="238"/>
      <c r="AC311" s="238"/>
      <c r="AD311" s="238"/>
      <c r="AE311" s="238"/>
      <c r="AF311" s="238"/>
      <c r="AG311" s="239">
        <f t="shared" ref="AG311:AG326" si="280">G311/6</f>
        <v>0</v>
      </c>
      <c r="AH311" s="240"/>
      <c r="AI311" s="238"/>
      <c r="AJ311" s="238"/>
      <c r="AK311" s="238"/>
      <c r="AL311" s="238"/>
      <c r="AM311" s="238"/>
      <c r="AN311" s="238"/>
      <c r="AO311" s="238"/>
      <c r="AP311" s="238"/>
      <c r="AQ311" s="238"/>
      <c r="AR311" s="238"/>
      <c r="AS311" s="239">
        <f t="shared" ref="AS311:AS326" si="281">G311/6</f>
        <v>0</v>
      </c>
      <c r="AT311" s="240"/>
      <c r="AU311" s="238"/>
      <c r="AV311" s="238"/>
      <c r="AW311" s="238"/>
      <c r="AX311" s="238"/>
      <c r="AY311" s="238"/>
      <c r="AZ311" s="238"/>
      <c r="BA311" s="238"/>
      <c r="BB311" s="238"/>
      <c r="BC311" s="238"/>
      <c r="BD311" s="238"/>
      <c r="BE311" s="239">
        <f t="shared" ref="BE311:BE326" si="282">G311/6</f>
        <v>0</v>
      </c>
      <c r="BF311" s="240"/>
      <c r="BG311" s="238"/>
      <c r="BH311" s="238"/>
      <c r="BI311" s="238"/>
      <c r="BJ311" s="238"/>
      <c r="BK311" s="238"/>
      <c r="BL311" s="238"/>
      <c r="BM311" s="238"/>
      <c r="BN311" s="238"/>
      <c r="BO311" s="238"/>
      <c r="BP311" s="238"/>
      <c r="BQ311" s="239">
        <f t="shared" ref="BQ311:BQ326" si="283">G311/6</f>
        <v>0</v>
      </c>
      <c r="BR311" s="240"/>
      <c r="BS311" s="238"/>
      <c r="BT311" s="238"/>
      <c r="BU311" s="238"/>
      <c r="BV311" s="238"/>
      <c r="BW311" s="238"/>
      <c r="BX311" s="238"/>
      <c r="BY311" s="238"/>
      <c r="BZ311" s="238"/>
      <c r="CA311" s="238"/>
      <c r="CB311" s="238"/>
      <c r="CC311" s="239">
        <f>G311-SUM(H311:CB311)</f>
        <v>0</v>
      </c>
      <c r="CD311" s="41" t="s">
        <v>54</v>
      </c>
    </row>
    <row r="312" spans="1:82" ht="15">
      <c r="A312" s="152"/>
      <c r="B312" s="191" t="s">
        <v>598</v>
      </c>
      <c r="C312" s="192" t="s">
        <v>599</v>
      </c>
      <c r="D312" s="194" t="s">
        <v>243</v>
      </c>
      <c r="E312" s="334">
        <v>0</v>
      </c>
      <c r="F312" s="231"/>
      <c r="G312" s="189">
        <f t="shared" si="278"/>
        <v>0</v>
      </c>
      <c r="H312" s="237"/>
      <c r="I312" s="239"/>
      <c r="J312" s="237"/>
      <c r="K312" s="238"/>
      <c r="L312" s="238"/>
      <c r="M312" s="238"/>
      <c r="N312" s="238"/>
      <c r="O312" s="238"/>
      <c r="P312" s="238"/>
      <c r="Q312" s="238"/>
      <c r="R312" s="238"/>
      <c r="S312" s="238"/>
      <c r="T312" s="238"/>
      <c r="U312" s="239">
        <f t="shared" si="279"/>
        <v>0</v>
      </c>
      <c r="V312" s="237"/>
      <c r="W312" s="238"/>
      <c r="X312" s="238"/>
      <c r="Y312" s="238"/>
      <c r="Z312" s="238"/>
      <c r="AA312" s="238"/>
      <c r="AB312" s="238"/>
      <c r="AC312" s="238"/>
      <c r="AD312" s="238"/>
      <c r="AE312" s="238"/>
      <c r="AF312" s="238"/>
      <c r="AG312" s="239">
        <f t="shared" si="280"/>
        <v>0</v>
      </c>
      <c r="AH312" s="240"/>
      <c r="AI312" s="238"/>
      <c r="AJ312" s="238"/>
      <c r="AK312" s="238"/>
      <c r="AL312" s="238"/>
      <c r="AM312" s="238"/>
      <c r="AN312" s="238"/>
      <c r="AO312" s="238"/>
      <c r="AP312" s="238"/>
      <c r="AQ312" s="238"/>
      <c r="AR312" s="238"/>
      <c r="AS312" s="239">
        <f t="shared" si="281"/>
        <v>0</v>
      </c>
      <c r="AT312" s="240"/>
      <c r="AU312" s="238"/>
      <c r="AV312" s="238"/>
      <c r="AW312" s="238"/>
      <c r="AX312" s="238"/>
      <c r="AY312" s="238"/>
      <c r="AZ312" s="238"/>
      <c r="BA312" s="238"/>
      <c r="BB312" s="238"/>
      <c r="BC312" s="238"/>
      <c r="BD312" s="238"/>
      <c r="BE312" s="239">
        <f t="shared" si="282"/>
        <v>0</v>
      </c>
      <c r="BF312" s="240"/>
      <c r="BG312" s="238"/>
      <c r="BH312" s="238"/>
      <c r="BI312" s="238"/>
      <c r="BJ312" s="238"/>
      <c r="BK312" s="238"/>
      <c r="BL312" s="238"/>
      <c r="BM312" s="238"/>
      <c r="BN312" s="238"/>
      <c r="BO312" s="238"/>
      <c r="BP312" s="238"/>
      <c r="BQ312" s="239">
        <f t="shared" si="283"/>
        <v>0</v>
      </c>
      <c r="BR312" s="240"/>
      <c r="BS312" s="238"/>
      <c r="BT312" s="238"/>
      <c r="BU312" s="238"/>
      <c r="BV312" s="238"/>
      <c r="BW312" s="238"/>
      <c r="BX312" s="238"/>
      <c r="BY312" s="238"/>
      <c r="BZ312" s="238"/>
      <c r="CA312" s="238"/>
      <c r="CB312" s="238"/>
      <c r="CC312" s="239">
        <f>G312-SUM(H312:CB312)</f>
        <v>0</v>
      </c>
      <c r="CD312" s="41"/>
    </row>
    <row r="313" spans="1:82" ht="15">
      <c r="A313" s="152"/>
      <c r="B313" s="191" t="s">
        <v>600</v>
      </c>
      <c r="C313" s="192" t="s">
        <v>601</v>
      </c>
      <c r="D313" s="194" t="s">
        <v>243</v>
      </c>
      <c r="E313" s="334">
        <v>0</v>
      </c>
      <c r="F313" s="231"/>
      <c r="G313" s="189">
        <f t="shared" si="278"/>
        <v>0</v>
      </c>
      <c r="H313" s="237"/>
      <c r="I313" s="239"/>
      <c r="J313" s="237"/>
      <c r="K313" s="238"/>
      <c r="L313" s="238"/>
      <c r="M313" s="238"/>
      <c r="N313" s="238"/>
      <c r="O313" s="238"/>
      <c r="P313" s="238"/>
      <c r="Q313" s="238"/>
      <c r="R313" s="238"/>
      <c r="S313" s="238"/>
      <c r="T313" s="238"/>
      <c r="U313" s="239">
        <f t="shared" si="279"/>
        <v>0</v>
      </c>
      <c r="V313" s="237"/>
      <c r="W313" s="238"/>
      <c r="X313" s="238"/>
      <c r="Y313" s="238"/>
      <c r="Z313" s="238"/>
      <c r="AA313" s="238"/>
      <c r="AB313" s="238"/>
      <c r="AC313" s="238"/>
      <c r="AD313" s="238"/>
      <c r="AE313" s="238"/>
      <c r="AF313" s="238"/>
      <c r="AG313" s="239">
        <f t="shared" si="280"/>
        <v>0</v>
      </c>
      <c r="AH313" s="240"/>
      <c r="AI313" s="238"/>
      <c r="AJ313" s="238"/>
      <c r="AK313" s="238"/>
      <c r="AL313" s="238"/>
      <c r="AM313" s="238"/>
      <c r="AN313" s="238"/>
      <c r="AO313" s="238"/>
      <c r="AP313" s="238"/>
      <c r="AQ313" s="238"/>
      <c r="AR313" s="238"/>
      <c r="AS313" s="239">
        <f t="shared" si="281"/>
        <v>0</v>
      </c>
      <c r="AT313" s="240"/>
      <c r="AU313" s="238"/>
      <c r="AV313" s="238"/>
      <c r="AW313" s="238"/>
      <c r="AX313" s="238"/>
      <c r="AY313" s="238"/>
      <c r="AZ313" s="238"/>
      <c r="BA313" s="238"/>
      <c r="BB313" s="238"/>
      <c r="BC313" s="238"/>
      <c r="BD313" s="238"/>
      <c r="BE313" s="239">
        <f t="shared" si="282"/>
        <v>0</v>
      </c>
      <c r="BF313" s="240"/>
      <c r="BG313" s="238"/>
      <c r="BH313" s="238"/>
      <c r="BI313" s="238"/>
      <c r="BJ313" s="238"/>
      <c r="BK313" s="238"/>
      <c r="BL313" s="238"/>
      <c r="BM313" s="238"/>
      <c r="BN313" s="238"/>
      <c r="BO313" s="238"/>
      <c r="BP313" s="238"/>
      <c r="BQ313" s="239">
        <f t="shared" si="283"/>
        <v>0</v>
      </c>
      <c r="BR313" s="240"/>
      <c r="BS313" s="238"/>
      <c r="BT313" s="238"/>
      <c r="BU313" s="238"/>
      <c r="BV313" s="238"/>
      <c r="BW313" s="238"/>
      <c r="BX313" s="238"/>
      <c r="BY313" s="238"/>
      <c r="BZ313" s="238"/>
      <c r="CA313" s="238"/>
      <c r="CB313" s="238"/>
      <c r="CC313" s="239">
        <f>G313-SUM(H313:CB313)</f>
        <v>0</v>
      </c>
      <c r="CD313" s="41"/>
    </row>
    <row r="314" spans="1:82" ht="15">
      <c r="A314" s="152"/>
      <c r="B314" s="75" t="s">
        <v>602</v>
      </c>
      <c r="C314" s="229" t="s">
        <v>603</v>
      </c>
      <c r="D314" s="141" t="s">
        <v>92</v>
      </c>
      <c r="E314" s="266">
        <v>1</v>
      </c>
      <c r="F314" s="223"/>
      <c r="G314" s="76">
        <f t="shared" ref="G314:G315" si="284">+E314*F314</f>
        <v>0</v>
      </c>
      <c r="H314" s="237"/>
      <c r="I314" s="239"/>
      <c r="J314" s="237"/>
      <c r="K314" s="238"/>
      <c r="L314" s="238"/>
      <c r="M314" s="238"/>
      <c r="N314" s="238"/>
      <c r="O314" s="238"/>
      <c r="P314" s="238"/>
      <c r="Q314" s="238"/>
      <c r="R314" s="238"/>
      <c r="S314" s="238"/>
      <c r="T314" s="238"/>
      <c r="U314" s="239">
        <f t="shared" si="279"/>
        <v>0</v>
      </c>
      <c r="V314" s="237"/>
      <c r="W314" s="238"/>
      <c r="X314" s="238"/>
      <c r="Y314" s="238"/>
      <c r="Z314" s="238"/>
      <c r="AA314" s="238"/>
      <c r="AB314" s="238"/>
      <c r="AC314" s="238"/>
      <c r="AD314" s="238"/>
      <c r="AE314" s="238"/>
      <c r="AF314" s="238"/>
      <c r="AG314" s="239">
        <f t="shared" si="280"/>
        <v>0</v>
      </c>
      <c r="AH314" s="240"/>
      <c r="AI314" s="238"/>
      <c r="AJ314" s="238"/>
      <c r="AK314" s="238"/>
      <c r="AL314" s="238"/>
      <c r="AM314" s="238"/>
      <c r="AN314" s="238"/>
      <c r="AO314" s="238"/>
      <c r="AP314" s="238"/>
      <c r="AQ314" s="238"/>
      <c r="AR314" s="238"/>
      <c r="AS314" s="239">
        <f t="shared" si="281"/>
        <v>0</v>
      </c>
      <c r="AT314" s="240"/>
      <c r="AU314" s="238"/>
      <c r="AV314" s="238"/>
      <c r="AW314" s="238"/>
      <c r="AX314" s="238"/>
      <c r="AY314" s="238"/>
      <c r="AZ314" s="238"/>
      <c r="BA314" s="238"/>
      <c r="BB314" s="238"/>
      <c r="BC314" s="238"/>
      <c r="BD314" s="238"/>
      <c r="BE314" s="239">
        <f t="shared" si="282"/>
        <v>0</v>
      </c>
      <c r="BF314" s="240"/>
      <c r="BG314" s="238"/>
      <c r="BH314" s="238"/>
      <c r="BI314" s="238"/>
      <c r="BJ314" s="238"/>
      <c r="BK314" s="238"/>
      <c r="BL314" s="238"/>
      <c r="BM314" s="238"/>
      <c r="BN314" s="238"/>
      <c r="BO314" s="238"/>
      <c r="BP314" s="238"/>
      <c r="BQ314" s="239">
        <f t="shared" si="283"/>
        <v>0</v>
      </c>
      <c r="BR314" s="240"/>
      <c r="BS314" s="238"/>
      <c r="BT314" s="238"/>
      <c r="BU314" s="238"/>
      <c r="BV314" s="238"/>
      <c r="BW314" s="238"/>
      <c r="BX314" s="238"/>
      <c r="BY314" s="238"/>
      <c r="BZ314" s="238"/>
      <c r="CA314" s="238"/>
      <c r="CB314" s="238"/>
      <c r="CC314" s="239">
        <f>G314-SUM(H314:CB314)</f>
        <v>0</v>
      </c>
      <c r="CD314" s="41"/>
    </row>
    <row r="315" spans="1:82" ht="30">
      <c r="A315" s="152"/>
      <c r="B315" s="75" t="s">
        <v>604</v>
      </c>
      <c r="C315" s="131" t="s">
        <v>605</v>
      </c>
      <c r="D315" s="141" t="s">
        <v>92</v>
      </c>
      <c r="E315" s="266">
        <v>1</v>
      </c>
      <c r="F315" s="223"/>
      <c r="G315" s="76">
        <f t="shared" si="284"/>
        <v>0</v>
      </c>
      <c r="H315" s="237"/>
      <c r="I315" s="239"/>
      <c r="J315" s="237"/>
      <c r="K315" s="238"/>
      <c r="L315" s="238"/>
      <c r="M315" s="238"/>
      <c r="N315" s="238"/>
      <c r="O315" s="238"/>
      <c r="P315" s="238"/>
      <c r="Q315" s="238"/>
      <c r="R315" s="238"/>
      <c r="S315" s="238"/>
      <c r="T315" s="238"/>
      <c r="U315" s="239">
        <f t="shared" si="279"/>
        <v>0</v>
      </c>
      <c r="V315" s="237"/>
      <c r="W315" s="238"/>
      <c r="X315" s="238"/>
      <c r="Y315" s="238"/>
      <c r="Z315" s="238"/>
      <c r="AA315" s="238"/>
      <c r="AB315" s="238"/>
      <c r="AC315" s="238"/>
      <c r="AD315" s="238"/>
      <c r="AE315" s="238"/>
      <c r="AF315" s="238"/>
      <c r="AG315" s="239">
        <f t="shared" si="280"/>
        <v>0</v>
      </c>
      <c r="AH315" s="240"/>
      <c r="AI315" s="238"/>
      <c r="AJ315" s="238"/>
      <c r="AK315" s="238"/>
      <c r="AL315" s="238"/>
      <c r="AM315" s="238"/>
      <c r="AN315" s="238"/>
      <c r="AO315" s="238"/>
      <c r="AP315" s="238"/>
      <c r="AQ315" s="238"/>
      <c r="AR315" s="238"/>
      <c r="AS315" s="239">
        <f t="shared" si="281"/>
        <v>0</v>
      </c>
      <c r="AT315" s="240"/>
      <c r="AU315" s="238"/>
      <c r="AV315" s="238"/>
      <c r="AW315" s="238"/>
      <c r="AX315" s="238"/>
      <c r="AY315" s="238"/>
      <c r="AZ315" s="238"/>
      <c r="BA315" s="238"/>
      <c r="BB315" s="238"/>
      <c r="BC315" s="238"/>
      <c r="BD315" s="238"/>
      <c r="BE315" s="239">
        <f t="shared" si="282"/>
        <v>0</v>
      </c>
      <c r="BF315" s="240"/>
      <c r="BG315" s="238"/>
      <c r="BH315" s="238"/>
      <c r="BI315" s="238"/>
      <c r="BJ315" s="238"/>
      <c r="BK315" s="238"/>
      <c r="BL315" s="238"/>
      <c r="BM315" s="238"/>
      <c r="BN315" s="238"/>
      <c r="BO315" s="238"/>
      <c r="BP315" s="238"/>
      <c r="BQ315" s="239">
        <f t="shared" si="283"/>
        <v>0</v>
      </c>
      <c r="BR315" s="240"/>
      <c r="BS315" s="238"/>
      <c r="BT315" s="238"/>
      <c r="BU315" s="238"/>
      <c r="BV315" s="238"/>
      <c r="BW315" s="238"/>
      <c r="BX315" s="238"/>
      <c r="BY315" s="238"/>
      <c r="BZ315" s="238"/>
      <c r="CA315" s="238"/>
      <c r="CB315" s="238"/>
      <c r="CC315" s="239">
        <f>G315-SUM(H315:CB315)</f>
        <v>0</v>
      </c>
      <c r="CD315" s="41"/>
    </row>
    <row r="316" spans="1:82" ht="15">
      <c r="A316" s="152"/>
      <c r="B316" s="191" t="s">
        <v>606</v>
      </c>
      <c r="C316" s="192" t="s">
        <v>607</v>
      </c>
      <c r="D316" s="194"/>
      <c r="E316" s="334"/>
      <c r="F316" s="252"/>
      <c r="G316" s="76"/>
      <c r="H316" s="237"/>
      <c r="I316" s="239"/>
      <c r="J316" s="237"/>
      <c r="K316" s="238"/>
      <c r="L316" s="238"/>
      <c r="M316" s="238"/>
      <c r="N316" s="238"/>
      <c r="O316" s="238"/>
      <c r="P316" s="238"/>
      <c r="Q316" s="238"/>
      <c r="R316" s="238"/>
      <c r="S316" s="238"/>
      <c r="T316" s="238"/>
      <c r="U316" s="239"/>
      <c r="V316" s="237"/>
      <c r="W316" s="238"/>
      <c r="X316" s="238"/>
      <c r="Y316" s="238"/>
      <c r="Z316" s="238"/>
      <c r="AA316" s="238"/>
      <c r="AB316" s="238"/>
      <c r="AC316" s="238"/>
      <c r="AD316" s="238"/>
      <c r="AE316" s="238"/>
      <c r="AF316" s="238"/>
      <c r="AG316" s="239"/>
      <c r="AH316" s="240"/>
      <c r="AI316" s="238"/>
      <c r="AJ316" s="238"/>
      <c r="AK316" s="238"/>
      <c r="AL316" s="238"/>
      <c r="AM316" s="238"/>
      <c r="AN316" s="238"/>
      <c r="AO316" s="238"/>
      <c r="AP316" s="238"/>
      <c r="AQ316" s="238"/>
      <c r="AR316" s="238"/>
      <c r="AS316" s="239"/>
      <c r="AT316" s="240"/>
      <c r="AU316" s="238"/>
      <c r="AV316" s="238"/>
      <c r="AW316" s="238"/>
      <c r="AX316" s="238"/>
      <c r="AY316" s="238"/>
      <c r="AZ316" s="238"/>
      <c r="BA316" s="238"/>
      <c r="BB316" s="238"/>
      <c r="BC316" s="238"/>
      <c r="BD316" s="238"/>
      <c r="BE316" s="239"/>
      <c r="BF316" s="240"/>
      <c r="BG316" s="238"/>
      <c r="BH316" s="238"/>
      <c r="BI316" s="238"/>
      <c r="BJ316" s="238"/>
      <c r="BK316" s="238"/>
      <c r="BL316" s="238"/>
      <c r="BM316" s="238"/>
      <c r="BN316" s="238"/>
      <c r="BO316" s="238"/>
      <c r="BP316" s="238"/>
      <c r="BQ316" s="239"/>
      <c r="BR316" s="240"/>
      <c r="BS316" s="238"/>
      <c r="BT316" s="238"/>
      <c r="BU316" s="238"/>
      <c r="BV316" s="238"/>
      <c r="BW316" s="238"/>
      <c r="BX316" s="238"/>
      <c r="BY316" s="238"/>
      <c r="BZ316" s="238"/>
      <c r="CA316" s="238"/>
      <c r="CB316" s="238"/>
      <c r="CC316" s="239"/>
      <c r="CD316" s="41"/>
    </row>
    <row r="317" spans="1:82" ht="15">
      <c r="A317" s="152"/>
      <c r="B317" s="191" t="s">
        <v>608</v>
      </c>
      <c r="C317" s="192" t="s">
        <v>575</v>
      </c>
      <c r="D317" s="194" t="s">
        <v>92</v>
      </c>
      <c r="E317" s="334">
        <v>0</v>
      </c>
      <c r="F317" s="231"/>
      <c r="G317" s="189">
        <f t="shared" si="278"/>
        <v>0</v>
      </c>
      <c r="H317" s="237"/>
      <c r="I317" s="239"/>
      <c r="J317" s="237"/>
      <c r="K317" s="238"/>
      <c r="L317" s="238"/>
      <c r="M317" s="238"/>
      <c r="N317" s="238"/>
      <c r="O317" s="238"/>
      <c r="P317" s="238"/>
      <c r="Q317" s="238"/>
      <c r="R317" s="238"/>
      <c r="S317" s="238"/>
      <c r="T317" s="238"/>
      <c r="U317" s="239">
        <f t="shared" si="279"/>
        <v>0</v>
      </c>
      <c r="V317" s="237"/>
      <c r="W317" s="238"/>
      <c r="X317" s="238"/>
      <c r="Y317" s="238"/>
      <c r="Z317" s="238"/>
      <c r="AA317" s="238"/>
      <c r="AB317" s="238"/>
      <c r="AC317" s="238"/>
      <c r="AD317" s="238"/>
      <c r="AE317" s="238"/>
      <c r="AF317" s="238"/>
      <c r="AG317" s="239">
        <f t="shared" si="280"/>
        <v>0</v>
      </c>
      <c r="AH317" s="240"/>
      <c r="AI317" s="238"/>
      <c r="AJ317" s="238"/>
      <c r="AK317" s="238"/>
      <c r="AL317" s="238"/>
      <c r="AM317" s="238"/>
      <c r="AN317" s="238"/>
      <c r="AO317" s="238"/>
      <c r="AP317" s="238"/>
      <c r="AQ317" s="238"/>
      <c r="AR317" s="238"/>
      <c r="AS317" s="239">
        <f t="shared" si="281"/>
        <v>0</v>
      </c>
      <c r="AT317" s="240"/>
      <c r="AU317" s="238"/>
      <c r="AV317" s="238"/>
      <c r="AW317" s="238"/>
      <c r="AX317" s="238"/>
      <c r="AY317" s="238"/>
      <c r="AZ317" s="238"/>
      <c r="BA317" s="238"/>
      <c r="BB317" s="238"/>
      <c r="BC317" s="238"/>
      <c r="BD317" s="238"/>
      <c r="BE317" s="239">
        <f t="shared" si="282"/>
        <v>0</v>
      </c>
      <c r="BF317" s="240"/>
      <c r="BG317" s="238"/>
      <c r="BH317" s="238"/>
      <c r="BI317" s="238"/>
      <c r="BJ317" s="238"/>
      <c r="BK317" s="238"/>
      <c r="BL317" s="238"/>
      <c r="BM317" s="238"/>
      <c r="BN317" s="238"/>
      <c r="BO317" s="238"/>
      <c r="BP317" s="238"/>
      <c r="BQ317" s="239">
        <f t="shared" si="283"/>
        <v>0</v>
      </c>
      <c r="BR317" s="240"/>
      <c r="BS317" s="238"/>
      <c r="BT317" s="238"/>
      <c r="BU317" s="238"/>
      <c r="BV317" s="238"/>
      <c r="BW317" s="238"/>
      <c r="BX317" s="238"/>
      <c r="BY317" s="238"/>
      <c r="BZ317" s="238"/>
      <c r="CA317" s="238"/>
      <c r="CB317" s="238"/>
      <c r="CC317" s="239">
        <f>G317-SUM(J317:CB317)</f>
        <v>0</v>
      </c>
      <c r="CD317" s="41" t="s">
        <v>54</v>
      </c>
    </row>
    <row r="318" spans="1:82" ht="25.5" customHeight="1">
      <c r="A318" s="190"/>
      <c r="B318" s="191" t="s">
        <v>609</v>
      </c>
      <c r="C318" s="192" t="s">
        <v>577</v>
      </c>
      <c r="D318" s="194" t="s">
        <v>92</v>
      </c>
      <c r="E318" s="334">
        <v>0</v>
      </c>
      <c r="F318" s="231"/>
      <c r="G318" s="189">
        <f t="shared" si="278"/>
        <v>0</v>
      </c>
      <c r="H318" s="237"/>
      <c r="I318" s="239"/>
      <c r="J318" s="237"/>
      <c r="K318" s="238"/>
      <c r="L318" s="238"/>
      <c r="M318" s="238"/>
      <c r="N318" s="238"/>
      <c r="O318" s="238"/>
      <c r="P318" s="238"/>
      <c r="Q318" s="238"/>
      <c r="R318" s="238"/>
      <c r="S318" s="238"/>
      <c r="T318" s="238"/>
      <c r="U318" s="239">
        <f t="shared" si="279"/>
        <v>0</v>
      </c>
      <c r="V318" s="237"/>
      <c r="W318" s="238"/>
      <c r="X318" s="238"/>
      <c r="Y318" s="238"/>
      <c r="Z318" s="238"/>
      <c r="AA318" s="238"/>
      <c r="AB318" s="238"/>
      <c r="AC318" s="238"/>
      <c r="AD318" s="238"/>
      <c r="AE318" s="238"/>
      <c r="AF318" s="238"/>
      <c r="AG318" s="239">
        <f t="shared" si="280"/>
        <v>0</v>
      </c>
      <c r="AH318" s="240"/>
      <c r="AI318" s="238"/>
      <c r="AJ318" s="238"/>
      <c r="AK318" s="238"/>
      <c r="AL318" s="238"/>
      <c r="AM318" s="238"/>
      <c r="AN318" s="238"/>
      <c r="AO318" s="238"/>
      <c r="AP318" s="238"/>
      <c r="AQ318" s="238"/>
      <c r="AR318" s="238"/>
      <c r="AS318" s="239">
        <f t="shared" si="281"/>
        <v>0</v>
      </c>
      <c r="AT318" s="240"/>
      <c r="AU318" s="238"/>
      <c r="AV318" s="238"/>
      <c r="AW318" s="238"/>
      <c r="AX318" s="238"/>
      <c r="AY318" s="238"/>
      <c r="AZ318" s="238"/>
      <c r="BA318" s="238"/>
      <c r="BB318" s="238"/>
      <c r="BC318" s="238"/>
      <c r="BD318" s="238"/>
      <c r="BE318" s="239">
        <f t="shared" si="282"/>
        <v>0</v>
      </c>
      <c r="BF318" s="240"/>
      <c r="BG318" s="238"/>
      <c r="BH318" s="238"/>
      <c r="BI318" s="238"/>
      <c r="BJ318" s="238"/>
      <c r="BK318" s="238"/>
      <c r="BL318" s="238"/>
      <c r="BM318" s="238"/>
      <c r="BN318" s="238"/>
      <c r="BO318" s="238"/>
      <c r="BP318" s="238"/>
      <c r="BQ318" s="239">
        <f t="shared" si="283"/>
        <v>0</v>
      </c>
      <c r="BR318" s="240"/>
      <c r="BS318" s="238"/>
      <c r="BT318" s="238"/>
      <c r="BU318" s="238"/>
      <c r="BV318" s="238"/>
      <c r="BW318" s="238"/>
      <c r="BX318" s="238"/>
      <c r="BY318" s="238"/>
      <c r="BZ318" s="238"/>
      <c r="CA318" s="238"/>
      <c r="CB318" s="238"/>
      <c r="CC318" s="239">
        <f>G318-SUM(J318:CB318)</f>
        <v>0</v>
      </c>
      <c r="CD318" s="41" t="s">
        <v>54</v>
      </c>
    </row>
    <row r="319" spans="1:82" ht="15">
      <c r="A319" s="152"/>
      <c r="B319" s="191" t="s">
        <v>610</v>
      </c>
      <c r="C319" s="192" t="s">
        <v>611</v>
      </c>
      <c r="D319" s="194" t="s">
        <v>92</v>
      </c>
      <c r="E319" s="334">
        <v>0</v>
      </c>
      <c r="F319" s="231"/>
      <c r="G319" s="189">
        <f t="shared" si="278"/>
        <v>0</v>
      </c>
      <c r="H319" s="237"/>
      <c r="I319" s="239"/>
      <c r="J319" s="237"/>
      <c r="K319" s="238"/>
      <c r="L319" s="238"/>
      <c r="M319" s="238"/>
      <c r="N319" s="238"/>
      <c r="O319" s="238"/>
      <c r="P319" s="238"/>
      <c r="Q319" s="238"/>
      <c r="R319" s="238"/>
      <c r="S319" s="238"/>
      <c r="T319" s="238"/>
      <c r="U319" s="239">
        <f t="shared" si="279"/>
        <v>0</v>
      </c>
      <c r="V319" s="237"/>
      <c r="W319" s="238"/>
      <c r="X319" s="238"/>
      <c r="Y319" s="238"/>
      <c r="Z319" s="238"/>
      <c r="AA319" s="238"/>
      <c r="AB319" s="238"/>
      <c r="AC319" s="238"/>
      <c r="AD319" s="238"/>
      <c r="AE319" s="238"/>
      <c r="AF319" s="238"/>
      <c r="AG319" s="239">
        <f t="shared" si="280"/>
        <v>0</v>
      </c>
      <c r="AH319" s="240"/>
      <c r="AI319" s="238"/>
      <c r="AJ319" s="238"/>
      <c r="AK319" s="238"/>
      <c r="AL319" s="238"/>
      <c r="AM319" s="238"/>
      <c r="AN319" s="238"/>
      <c r="AO319" s="238"/>
      <c r="AP319" s="238"/>
      <c r="AQ319" s="238"/>
      <c r="AR319" s="238"/>
      <c r="AS319" s="239">
        <f t="shared" si="281"/>
        <v>0</v>
      </c>
      <c r="AT319" s="240"/>
      <c r="AU319" s="238"/>
      <c r="AV319" s="238"/>
      <c r="AW319" s="238"/>
      <c r="AX319" s="238"/>
      <c r="AY319" s="238"/>
      <c r="AZ319" s="238"/>
      <c r="BA319" s="238"/>
      <c r="BB319" s="238"/>
      <c r="BC319" s="238"/>
      <c r="BD319" s="238"/>
      <c r="BE319" s="239">
        <f t="shared" si="282"/>
        <v>0</v>
      </c>
      <c r="BF319" s="240"/>
      <c r="BG319" s="238"/>
      <c r="BH319" s="238"/>
      <c r="BI319" s="238"/>
      <c r="BJ319" s="238"/>
      <c r="BK319" s="238"/>
      <c r="BL319" s="238"/>
      <c r="BM319" s="238"/>
      <c r="BN319" s="238"/>
      <c r="BO319" s="238"/>
      <c r="BP319" s="238"/>
      <c r="BQ319" s="239">
        <f t="shared" si="283"/>
        <v>0</v>
      </c>
      <c r="BR319" s="240"/>
      <c r="BS319" s="238"/>
      <c r="BT319" s="238"/>
      <c r="BU319" s="238"/>
      <c r="BV319" s="238"/>
      <c r="BW319" s="238"/>
      <c r="BX319" s="238"/>
      <c r="BY319" s="238"/>
      <c r="BZ319" s="238"/>
      <c r="CA319" s="238"/>
      <c r="CB319" s="238"/>
      <c r="CC319" s="239">
        <f>G319-SUM(J319:CB319)</f>
        <v>0</v>
      </c>
      <c r="CD319" s="41" t="s">
        <v>54</v>
      </c>
    </row>
    <row r="320" spans="1:82" ht="15">
      <c r="A320" s="152"/>
      <c r="B320" s="191" t="s">
        <v>612</v>
      </c>
      <c r="C320" s="192" t="s">
        <v>613</v>
      </c>
      <c r="D320" s="194"/>
      <c r="E320" s="334"/>
      <c r="F320" s="252"/>
      <c r="G320" s="189"/>
      <c r="H320" s="237"/>
      <c r="I320" s="239"/>
      <c r="J320" s="237"/>
      <c r="K320" s="238"/>
      <c r="L320" s="238"/>
      <c r="M320" s="238"/>
      <c r="N320" s="238"/>
      <c r="O320" s="238"/>
      <c r="P320" s="238"/>
      <c r="Q320" s="238"/>
      <c r="R320" s="238"/>
      <c r="S320" s="238"/>
      <c r="T320" s="238"/>
      <c r="U320" s="239"/>
      <c r="V320" s="237"/>
      <c r="W320" s="238"/>
      <c r="X320" s="238"/>
      <c r="Y320" s="238"/>
      <c r="Z320" s="238"/>
      <c r="AA320" s="238"/>
      <c r="AB320" s="238"/>
      <c r="AC320" s="238"/>
      <c r="AD320" s="238"/>
      <c r="AE320" s="238"/>
      <c r="AF320" s="238"/>
      <c r="AG320" s="239"/>
      <c r="AH320" s="240"/>
      <c r="AI320" s="238"/>
      <c r="AJ320" s="238"/>
      <c r="AK320" s="238"/>
      <c r="AL320" s="238"/>
      <c r="AM320" s="238"/>
      <c r="AN320" s="238"/>
      <c r="AO320" s="238"/>
      <c r="AP320" s="238"/>
      <c r="AQ320" s="238"/>
      <c r="AR320" s="238"/>
      <c r="AS320" s="239"/>
      <c r="AT320" s="240"/>
      <c r="AU320" s="238"/>
      <c r="AV320" s="238"/>
      <c r="AW320" s="238"/>
      <c r="AX320" s="238"/>
      <c r="AY320" s="238"/>
      <c r="AZ320" s="238"/>
      <c r="BA320" s="238"/>
      <c r="BB320" s="238"/>
      <c r="BC320" s="238"/>
      <c r="BD320" s="238"/>
      <c r="BE320" s="239"/>
      <c r="BF320" s="240"/>
      <c r="BG320" s="238"/>
      <c r="BH320" s="238"/>
      <c r="BI320" s="238"/>
      <c r="BJ320" s="238"/>
      <c r="BK320" s="238"/>
      <c r="BL320" s="238"/>
      <c r="BM320" s="238"/>
      <c r="BN320" s="238"/>
      <c r="BO320" s="238"/>
      <c r="BP320" s="238"/>
      <c r="BQ320" s="239"/>
      <c r="BR320" s="240"/>
      <c r="BS320" s="238"/>
      <c r="BT320" s="238"/>
      <c r="BU320" s="238"/>
      <c r="BV320" s="238"/>
      <c r="BW320" s="238"/>
      <c r="BX320" s="238"/>
      <c r="BY320" s="238"/>
      <c r="BZ320" s="238"/>
      <c r="CA320" s="238"/>
      <c r="CB320" s="238"/>
      <c r="CC320" s="239"/>
      <c r="CD320" s="41"/>
    </row>
    <row r="321" spans="1:82" ht="15">
      <c r="A321" s="152"/>
      <c r="B321" s="191" t="s">
        <v>614</v>
      </c>
      <c r="C321" s="192" t="s">
        <v>615</v>
      </c>
      <c r="D321" s="194" t="s">
        <v>616</v>
      </c>
      <c r="E321" s="334">
        <v>0</v>
      </c>
      <c r="F321" s="252"/>
      <c r="G321" s="189">
        <f t="shared" si="278"/>
        <v>0</v>
      </c>
      <c r="H321" s="237"/>
      <c r="I321" s="239"/>
      <c r="J321" s="237"/>
      <c r="K321" s="238"/>
      <c r="L321" s="238"/>
      <c r="M321" s="238"/>
      <c r="N321" s="238"/>
      <c r="O321" s="238"/>
      <c r="P321" s="238"/>
      <c r="Q321" s="238"/>
      <c r="R321" s="238"/>
      <c r="S321" s="238"/>
      <c r="T321" s="238"/>
      <c r="U321" s="239">
        <f t="shared" si="279"/>
        <v>0</v>
      </c>
      <c r="V321" s="237"/>
      <c r="W321" s="238"/>
      <c r="X321" s="238"/>
      <c r="Y321" s="238"/>
      <c r="Z321" s="238"/>
      <c r="AA321" s="238"/>
      <c r="AB321" s="238"/>
      <c r="AC321" s="238"/>
      <c r="AD321" s="238"/>
      <c r="AE321" s="238"/>
      <c r="AF321" s="238"/>
      <c r="AG321" s="239">
        <f t="shared" si="280"/>
        <v>0</v>
      </c>
      <c r="AH321" s="240"/>
      <c r="AI321" s="238"/>
      <c r="AJ321" s="238"/>
      <c r="AK321" s="238"/>
      <c r="AL321" s="238"/>
      <c r="AM321" s="238"/>
      <c r="AN321" s="238"/>
      <c r="AO321" s="238"/>
      <c r="AP321" s="238"/>
      <c r="AQ321" s="238"/>
      <c r="AR321" s="238"/>
      <c r="AS321" s="239">
        <f t="shared" si="281"/>
        <v>0</v>
      </c>
      <c r="AT321" s="240"/>
      <c r="AU321" s="238"/>
      <c r="AV321" s="238"/>
      <c r="AW321" s="238"/>
      <c r="AX321" s="238"/>
      <c r="AY321" s="238"/>
      <c r="AZ321" s="238"/>
      <c r="BA321" s="238"/>
      <c r="BB321" s="238"/>
      <c r="BC321" s="238"/>
      <c r="BD321" s="238"/>
      <c r="BE321" s="239">
        <f t="shared" si="282"/>
        <v>0</v>
      </c>
      <c r="BF321" s="240"/>
      <c r="BG321" s="238"/>
      <c r="BH321" s="238"/>
      <c r="BI321" s="238"/>
      <c r="BJ321" s="238"/>
      <c r="BK321" s="238"/>
      <c r="BL321" s="238"/>
      <c r="BM321" s="238"/>
      <c r="BN321" s="238"/>
      <c r="BO321" s="238"/>
      <c r="BP321" s="238"/>
      <c r="BQ321" s="239">
        <f t="shared" si="283"/>
        <v>0</v>
      </c>
      <c r="BR321" s="240"/>
      <c r="BS321" s="238"/>
      <c r="BT321" s="238"/>
      <c r="BU321" s="238"/>
      <c r="BV321" s="238"/>
      <c r="BW321" s="238"/>
      <c r="BX321" s="238"/>
      <c r="BY321" s="238"/>
      <c r="BZ321" s="238"/>
      <c r="CA321" s="238"/>
      <c r="CB321" s="238"/>
      <c r="CC321" s="239">
        <f>G321-SUM(H321:CB321)</f>
        <v>0</v>
      </c>
      <c r="CD321" s="41" t="s">
        <v>54</v>
      </c>
    </row>
    <row r="322" spans="1:82" ht="15">
      <c r="A322" s="152"/>
      <c r="B322" s="191" t="s">
        <v>617</v>
      </c>
      <c r="C322" s="192" t="s">
        <v>618</v>
      </c>
      <c r="D322" s="194"/>
      <c r="E322" s="334"/>
      <c r="F322" s="252"/>
      <c r="G322" s="189"/>
      <c r="H322" s="237"/>
      <c r="I322" s="239"/>
      <c r="J322" s="237"/>
      <c r="K322" s="238"/>
      <c r="L322" s="238"/>
      <c r="M322" s="238"/>
      <c r="N322" s="238"/>
      <c r="O322" s="238"/>
      <c r="P322" s="238"/>
      <c r="Q322" s="238"/>
      <c r="R322" s="238"/>
      <c r="S322" s="238"/>
      <c r="T322" s="238"/>
      <c r="U322" s="239"/>
      <c r="V322" s="237"/>
      <c r="W322" s="238"/>
      <c r="X322" s="238"/>
      <c r="Y322" s="238"/>
      <c r="Z322" s="238"/>
      <c r="AA322" s="238"/>
      <c r="AB322" s="238"/>
      <c r="AC322" s="238"/>
      <c r="AD322" s="238"/>
      <c r="AE322" s="238"/>
      <c r="AF322" s="238"/>
      <c r="AG322" s="239"/>
      <c r="AH322" s="240"/>
      <c r="AI322" s="238"/>
      <c r="AJ322" s="238"/>
      <c r="AK322" s="238"/>
      <c r="AL322" s="238"/>
      <c r="AM322" s="238"/>
      <c r="AN322" s="238"/>
      <c r="AO322" s="238"/>
      <c r="AP322" s="238"/>
      <c r="AQ322" s="238"/>
      <c r="AR322" s="238"/>
      <c r="AS322" s="239"/>
      <c r="AT322" s="240"/>
      <c r="AU322" s="238"/>
      <c r="AV322" s="238"/>
      <c r="AW322" s="238"/>
      <c r="AX322" s="238"/>
      <c r="AY322" s="238"/>
      <c r="AZ322" s="238"/>
      <c r="BA322" s="238"/>
      <c r="BB322" s="238"/>
      <c r="BC322" s="238"/>
      <c r="BD322" s="238"/>
      <c r="BE322" s="239"/>
      <c r="BF322" s="240"/>
      <c r="BG322" s="238"/>
      <c r="BH322" s="238"/>
      <c r="BI322" s="238"/>
      <c r="BJ322" s="238"/>
      <c r="BK322" s="238"/>
      <c r="BL322" s="238"/>
      <c r="BM322" s="238"/>
      <c r="BN322" s="238"/>
      <c r="BO322" s="238"/>
      <c r="BP322" s="238"/>
      <c r="BQ322" s="239"/>
      <c r="BR322" s="240"/>
      <c r="BS322" s="238"/>
      <c r="BT322" s="238"/>
      <c r="BU322" s="238"/>
      <c r="BV322" s="238"/>
      <c r="BW322" s="238"/>
      <c r="BX322" s="238"/>
      <c r="BY322" s="238"/>
      <c r="BZ322" s="238"/>
      <c r="CA322" s="238"/>
      <c r="CB322" s="238"/>
      <c r="CC322" s="239"/>
      <c r="CD322" s="41"/>
    </row>
    <row r="323" spans="1:82" ht="15">
      <c r="A323" s="152"/>
      <c r="B323" s="191" t="s">
        <v>619</v>
      </c>
      <c r="C323" s="192" t="s">
        <v>620</v>
      </c>
      <c r="D323" s="194" t="s">
        <v>631</v>
      </c>
      <c r="E323" s="334">
        <v>0</v>
      </c>
      <c r="F323" s="252"/>
      <c r="G323" s="189">
        <f t="shared" si="278"/>
        <v>0</v>
      </c>
      <c r="H323" s="237"/>
      <c r="I323" s="239"/>
      <c r="J323" s="237"/>
      <c r="K323" s="238"/>
      <c r="L323" s="238"/>
      <c r="M323" s="238"/>
      <c r="N323" s="238"/>
      <c r="O323" s="238"/>
      <c r="P323" s="238"/>
      <c r="Q323" s="238"/>
      <c r="R323" s="238"/>
      <c r="S323" s="238"/>
      <c r="T323" s="238"/>
      <c r="U323" s="239">
        <f t="shared" si="279"/>
        <v>0</v>
      </c>
      <c r="V323" s="237"/>
      <c r="W323" s="238"/>
      <c r="X323" s="238"/>
      <c r="Y323" s="238"/>
      <c r="Z323" s="238"/>
      <c r="AA323" s="238"/>
      <c r="AB323" s="238"/>
      <c r="AC323" s="238"/>
      <c r="AD323" s="238"/>
      <c r="AE323" s="238"/>
      <c r="AF323" s="238"/>
      <c r="AG323" s="239">
        <f t="shared" si="280"/>
        <v>0</v>
      </c>
      <c r="AH323" s="240"/>
      <c r="AI323" s="238"/>
      <c r="AJ323" s="238"/>
      <c r="AK323" s="238"/>
      <c r="AL323" s="238"/>
      <c r="AM323" s="238"/>
      <c r="AN323" s="238"/>
      <c r="AO323" s="238"/>
      <c r="AP323" s="238"/>
      <c r="AQ323" s="238"/>
      <c r="AR323" s="238"/>
      <c r="AS323" s="239">
        <f t="shared" si="281"/>
        <v>0</v>
      </c>
      <c r="AT323" s="240"/>
      <c r="AU323" s="238"/>
      <c r="AV323" s="238"/>
      <c r="AW323" s="238"/>
      <c r="AX323" s="238"/>
      <c r="AY323" s="238"/>
      <c r="AZ323" s="238"/>
      <c r="BA323" s="238"/>
      <c r="BB323" s="238"/>
      <c r="BC323" s="238"/>
      <c r="BD323" s="238"/>
      <c r="BE323" s="239">
        <f t="shared" si="282"/>
        <v>0</v>
      </c>
      <c r="BF323" s="240"/>
      <c r="BG323" s="238"/>
      <c r="BH323" s="238"/>
      <c r="BI323" s="238"/>
      <c r="BJ323" s="238"/>
      <c r="BK323" s="238"/>
      <c r="BL323" s="238"/>
      <c r="BM323" s="238"/>
      <c r="BN323" s="238"/>
      <c r="BO323" s="238"/>
      <c r="BP323" s="238"/>
      <c r="BQ323" s="239">
        <f t="shared" si="283"/>
        <v>0</v>
      </c>
      <c r="BR323" s="240"/>
      <c r="BS323" s="238"/>
      <c r="BT323" s="238"/>
      <c r="BU323" s="238"/>
      <c r="BV323" s="238"/>
      <c r="BW323" s="238"/>
      <c r="BX323" s="238"/>
      <c r="BY323" s="238"/>
      <c r="BZ323" s="238"/>
      <c r="CA323" s="238"/>
      <c r="CB323" s="238"/>
      <c r="CC323" s="239">
        <f>G323-SUM(H323:CB323)</f>
        <v>0</v>
      </c>
      <c r="CD323" s="41" t="s">
        <v>54</v>
      </c>
    </row>
    <row r="324" spans="1:82" ht="15">
      <c r="A324" s="152"/>
      <c r="B324" s="191" t="s">
        <v>621</v>
      </c>
      <c r="C324" s="192" t="s">
        <v>622</v>
      </c>
      <c r="D324" s="194" t="s">
        <v>243</v>
      </c>
      <c r="E324" s="334">
        <v>0</v>
      </c>
      <c r="F324" s="252"/>
      <c r="G324" s="189">
        <f t="shared" si="278"/>
        <v>0</v>
      </c>
      <c r="H324" s="237"/>
      <c r="I324" s="239"/>
      <c r="J324" s="237"/>
      <c r="K324" s="238"/>
      <c r="L324" s="238"/>
      <c r="M324" s="238"/>
      <c r="N324" s="238"/>
      <c r="O324" s="238"/>
      <c r="P324" s="238"/>
      <c r="Q324" s="238"/>
      <c r="R324" s="238"/>
      <c r="S324" s="238"/>
      <c r="T324" s="238"/>
      <c r="U324" s="239">
        <f t="shared" si="279"/>
        <v>0</v>
      </c>
      <c r="V324" s="237"/>
      <c r="W324" s="238"/>
      <c r="X324" s="238"/>
      <c r="Y324" s="238"/>
      <c r="Z324" s="238"/>
      <c r="AA324" s="238"/>
      <c r="AB324" s="238"/>
      <c r="AC324" s="238"/>
      <c r="AD324" s="238"/>
      <c r="AE324" s="238"/>
      <c r="AF324" s="238"/>
      <c r="AG324" s="239">
        <f t="shared" si="280"/>
        <v>0</v>
      </c>
      <c r="AH324" s="240"/>
      <c r="AI324" s="238"/>
      <c r="AJ324" s="238"/>
      <c r="AK324" s="238"/>
      <c r="AL324" s="238"/>
      <c r="AM324" s="238"/>
      <c r="AN324" s="238"/>
      <c r="AO324" s="238"/>
      <c r="AP324" s="238"/>
      <c r="AQ324" s="238"/>
      <c r="AR324" s="238"/>
      <c r="AS324" s="239">
        <f t="shared" si="281"/>
        <v>0</v>
      </c>
      <c r="AT324" s="240"/>
      <c r="AU324" s="238"/>
      <c r="AV324" s="238"/>
      <c r="AW324" s="238"/>
      <c r="AX324" s="238"/>
      <c r="AY324" s="238"/>
      <c r="AZ324" s="238"/>
      <c r="BA324" s="238"/>
      <c r="BB324" s="238"/>
      <c r="BC324" s="238"/>
      <c r="BD324" s="238"/>
      <c r="BE324" s="239">
        <f t="shared" si="282"/>
        <v>0</v>
      </c>
      <c r="BF324" s="240"/>
      <c r="BG324" s="238"/>
      <c r="BH324" s="238"/>
      <c r="BI324" s="238"/>
      <c r="BJ324" s="238"/>
      <c r="BK324" s="238"/>
      <c r="BL324" s="238"/>
      <c r="BM324" s="238"/>
      <c r="BN324" s="238"/>
      <c r="BO324" s="238"/>
      <c r="BP324" s="238"/>
      <c r="BQ324" s="239">
        <f t="shared" si="283"/>
        <v>0</v>
      </c>
      <c r="BR324" s="240"/>
      <c r="BS324" s="238"/>
      <c r="BT324" s="238"/>
      <c r="BU324" s="238"/>
      <c r="BV324" s="238"/>
      <c r="BW324" s="238"/>
      <c r="BX324" s="238"/>
      <c r="BY324" s="238"/>
      <c r="BZ324" s="238"/>
      <c r="CA324" s="238"/>
      <c r="CB324" s="238"/>
      <c r="CC324" s="239">
        <f>G324-SUM(H324:CB324)</f>
        <v>0</v>
      </c>
      <c r="CD324" s="41" t="s">
        <v>54</v>
      </c>
    </row>
    <row r="325" spans="1:82" ht="15">
      <c r="A325" s="152"/>
      <c r="B325" s="191" t="s">
        <v>623</v>
      </c>
      <c r="C325" s="192" t="s">
        <v>624</v>
      </c>
      <c r="D325" s="194"/>
      <c r="E325" s="334"/>
      <c r="F325" s="252"/>
      <c r="G325" s="189"/>
      <c r="H325" s="237"/>
      <c r="I325" s="239"/>
      <c r="J325" s="237"/>
      <c r="K325" s="238"/>
      <c r="L325" s="238"/>
      <c r="M325" s="238"/>
      <c r="N325" s="238"/>
      <c r="O325" s="238"/>
      <c r="P325" s="238"/>
      <c r="Q325" s="238"/>
      <c r="R325" s="238"/>
      <c r="S325" s="238"/>
      <c r="T325" s="238"/>
      <c r="U325" s="239"/>
      <c r="V325" s="237"/>
      <c r="W325" s="238"/>
      <c r="X325" s="238"/>
      <c r="Y325" s="238"/>
      <c r="Z325" s="238"/>
      <c r="AA325" s="238"/>
      <c r="AB325" s="238"/>
      <c r="AC325" s="238"/>
      <c r="AD325" s="238"/>
      <c r="AE325" s="238"/>
      <c r="AF325" s="238"/>
      <c r="AG325" s="239"/>
      <c r="AH325" s="240"/>
      <c r="AI325" s="238"/>
      <c r="AJ325" s="238"/>
      <c r="AK325" s="238"/>
      <c r="AL325" s="238"/>
      <c r="AM325" s="238"/>
      <c r="AN325" s="238"/>
      <c r="AO325" s="238"/>
      <c r="AP325" s="238"/>
      <c r="AQ325" s="238"/>
      <c r="AR325" s="238"/>
      <c r="AS325" s="239"/>
      <c r="AT325" s="240"/>
      <c r="AU325" s="238"/>
      <c r="AV325" s="238"/>
      <c r="AW325" s="238"/>
      <c r="AX325" s="238"/>
      <c r="AY325" s="238"/>
      <c r="AZ325" s="238"/>
      <c r="BA325" s="238"/>
      <c r="BB325" s="238"/>
      <c r="BC325" s="238"/>
      <c r="BD325" s="238"/>
      <c r="BE325" s="239"/>
      <c r="BF325" s="240"/>
      <c r="BG325" s="238"/>
      <c r="BH325" s="238"/>
      <c r="BI325" s="238"/>
      <c r="BJ325" s="238"/>
      <c r="BK325" s="238"/>
      <c r="BL325" s="238"/>
      <c r="BM325" s="238"/>
      <c r="BN325" s="238"/>
      <c r="BO325" s="238"/>
      <c r="BP325" s="238"/>
      <c r="BQ325" s="239"/>
      <c r="BR325" s="240"/>
      <c r="BS325" s="238"/>
      <c r="BT325" s="238"/>
      <c r="BU325" s="238"/>
      <c r="BV325" s="238"/>
      <c r="BW325" s="238"/>
      <c r="BX325" s="238"/>
      <c r="BY325" s="238"/>
      <c r="BZ325" s="238"/>
      <c r="CA325" s="238"/>
      <c r="CB325" s="238"/>
      <c r="CC325" s="239"/>
      <c r="CD325" s="41"/>
    </row>
    <row r="326" spans="1:82" ht="15">
      <c r="A326" s="152"/>
      <c r="B326" s="191" t="s">
        <v>625</v>
      </c>
      <c r="C326" s="192" t="s">
        <v>626</v>
      </c>
      <c r="D326" s="194" t="s">
        <v>92</v>
      </c>
      <c r="E326" s="334">
        <v>0</v>
      </c>
      <c r="F326" s="252"/>
      <c r="G326" s="189">
        <f t="shared" si="278"/>
        <v>0</v>
      </c>
      <c r="H326" s="237"/>
      <c r="I326" s="239"/>
      <c r="J326" s="237"/>
      <c r="K326" s="238"/>
      <c r="L326" s="238"/>
      <c r="M326" s="238"/>
      <c r="N326" s="238"/>
      <c r="O326" s="238"/>
      <c r="P326" s="238"/>
      <c r="Q326" s="238"/>
      <c r="R326" s="238"/>
      <c r="S326" s="238"/>
      <c r="T326" s="238"/>
      <c r="U326" s="239">
        <f t="shared" si="279"/>
        <v>0</v>
      </c>
      <c r="V326" s="237"/>
      <c r="W326" s="238"/>
      <c r="X326" s="238"/>
      <c r="Y326" s="238"/>
      <c r="Z326" s="238"/>
      <c r="AA326" s="238"/>
      <c r="AB326" s="238"/>
      <c r="AC326" s="238"/>
      <c r="AD326" s="238"/>
      <c r="AE326" s="238"/>
      <c r="AF326" s="238"/>
      <c r="AG326" s="239">
        <f t="shared" si="280"/>
        <v>0</v>
      </c>
      <c r="AH326" s="240"/>
      <c r="AI326" s="238"/>
      <c r="AJ326" s="238"/>
      <c r="AK326" s="238"/>
      <c r="AL326" s="238"/>
      <c r="AM326" s="238"/>
      <c r="AN326" s="238"/>
      <c r="AO326" s="238"/>
      <c r="AP326" s="238"/>
      <c r="AQ326" s="238"/>
      <c r="AR326" s="238"/>
      <c r="AS326" s="239">
        <f t="shared" si="281"/>
        <v>0</v>
      </c>
      <c r="AT326" s="240"/>
      <c r="AU326" s="238"/>
      <c r="AV326" s="238"/>
      <c r="AW326" s="238"/>
      <c r="AX326" s="238"/>
      <c r="AY326" s="238"/>
      <c r="AZ326" s="238"/>
      <c r="BA326" s="238"/>
      <c r="BB326" s="238"/>
      <c r="BC326" s="238"/>
      <c r="BD326" s="238"/>
      <c r="BE326" s="239">
        <f t="shared" si="282"/>
        <v>0</v>
      </c>
      <c r="BF326" s="240"/>
      <c r="BG326" s="238"/>
      <c r="BH326" s="238"/>
      <c r="BI326" s="238"/>
      <c r="BJ326" s="238"/>
      <c r="BK326" s="238"/>
      <c r="BL326" s="238"/>
      <c r="BM326" s="238"/>
      <c r="BN326" s="238"/>
      <c r="BO326" s="238"/>
      <c r="BP326" s="238"/>
      <c r="BQ326" s="239">
        <f t="shared" si="283"/>
        <v>0</v>
      </c>
      <c r="BR326" s="240"/>
      <c r="BS326" s="238"/>
      <c r="BT326" s="238"/>
      <c r="BU326" s="238"/>
      <c r="BV326" s="238"/>
      <c r="BW326" s="238"/>
      <c r="BX326" s="238"/>
      <c r="BY326" s="238"/>
      <c r="BZ326" s="238"/>
      <c r="CA326" s="238"/>
      <c r="CB326" s="238"/>
      <c r="CC326" s="239">
        <f>G326-SUM(J326:CB326)</f>
        <v>0</v>
      </c>
      <c r="CD326" s="41" t="s">
        <v>54</v>
      </c>
    </row>
    <row r="327" spans="1:82" ht="15">
      <c r="A327" s="152"/>
      <c r="B327" s="103" t="s">
        <v>627</v>
      </c>
      <c r="C327" s="286" t="s">
        <v>628</v>
      </c>
      <c r="D327" s="132"/>
      <c r="E327" s="266"/>
      <c r="F327" s="252"/>
      <c r="G327" s="76"/>
      <c r="H327" s="237"/>
      <c r="I327" s="239"/>
      <c r="J327" s="237"/>
      <c r="K327" s="238"/>
      <c r="L327" s="238"/>
      <c r="M327" s="238"/>
      <c r="N327" s="238"/>
      <c r="O327" s="238"/>
      <c r="P327" s="238"/>
      <c r="Q327" s="238"/>
      <c r="R327" s="238"/>
      <c r="S327" s="238"/>
      <c r="T327" s="238"/>
      <c r="U327" s="239"/>
      <c r="V327" s="237"/>
      <c r="W327" s="238"/>
      <c r="X327" s="238"/>
      <c r="Y327" s="238"/>
      <c r="Z327" s="238"/>
      <c r="AA327" s="238"/>
      <c r="AB327" s="238"/>
      <c r="AC327" s="238"/>
      <c r="AD327" s="238"/>
      <c r="AE327" s="238"/>
      <c r="AF327" s="238"/>
      <c r="AG327" s="239"/>
      <c r="AH327" s="240"/>
      <c r="AI327" s="238"/>
      <c r="AJ327" s="238"/>
      <c r="AK327" s="238"/>
      <c r="AL327" s="238"/>
      <c r="AM327" s="238"/>
      <c r="AN327" s="238"/>
      <c r="AO327" s="238"/>
      <c r="AP327" s="238"/>
      <c r="AQ327" s="238"/>
      <c r="AR327" s="238"/>
      <c r="AS327" s="239"/>
      <c r="AT327" s="240"/>
      <c r="AU327" s="238"/>
      <c r="AV327" s="238"/>
      <c r="AW327" s="238"/>
      <c r="AX327" s="238"/>
      <c r="AY327" s="238"/>
      <c r="AZ327" s="238"/>
      <c r="BA327" s="238"/>
      <c r="BB327" s="238"/>
      <c r="BC327" s="238"/>
      <c r="BD327" s="238"/>
      <c r="BE327" s="239"/>
      <c r="BF327" s="240"/>
      <c r="BG327" s="238"/>
      <c r="BH327" s="238"/>
      <c r="BI327" s="238"/>
      <c r="BJ327" s="238"/>
      <c r="BK327" s="238"/>
      <c r="BL327" s="238"/>
      <c r="BM327" s="238"/>
      <c r="BN327" s="238"/>
      <c r="BO327" s="238"/>
      <c r="BP327" s="238"/>
      <c r="BQ327" s="239"/>
      <c r="BR327" s="240"/>
      <c r="BS327" s="238"/>
      <c r="BT327" s="238"/>
      <c r="BU327" s="238"/>
      <c r="BV327" s="238"/>
      <c r="BW327" s="238"/>
      <c r="BX327" s="238"/>
      <c r="BY327" s="238"/>
      <c r="BZ327" s="238"/>
      <c r="CA327" s="238"/>
      <c r="CB327" s="238"/>
      <c r="CC327" s="239"/>
      <c r="CD327" s="41"/>
    </row>
    <row r="328" spans="1:82" ht="15">
      <c r="A328" s="152"/>
      <c r="B328" s="75" t="s">
        <v>629</v>
      </c>
      <c r="C328" s="131" t="s">
        <v>630</v>
      </c>
      <c r="D328" s="132" t="s">
        <v>631</v>
      </c>
      <c r="E328" s="266">
        <v>300</v>
      </c>
      <c r="F328" s="223"/>
      <c r="G328" s="76">
        <f t="shared" ref="G328:G370" si="285">+E328*F328</f>
        <v>0</v>
      </c>
      <c r="H328" s="237"/>
      <c r="I328" s="239"/>
      <c r="J328" s="237"/>
      <c r="K328" s="238"/>
      <c r="L328" s="238"/>
      <c r="M328" s="238"/>
      <c r="N328" s="238"/>
      <c r="O328" s="238"/>
      <c r="P328" s="238"/>
      <c r="Q328" s="238"/>
      <c r="R328" s="238"/>
      <c r="S328" s="238"/>
      <c r="T328" s="238"/>
      <c r="U328" s="239">
        <f t="shared" ref="U328:U333" si="286">G328/6</f>
        <v>0</v>
      </c>
      <c r="V328" s="237"/>
      <c r="W328" s="238"/>
      <c r="X328" s="238"/>
      <c r="Y328" s="238"/>
      <c r="Z328" s="238"/>
      <c r="AA328" s="238"/>
      <c r="AB328" s="238"/>
      <c r="AC328" s="238"/>
      <c r="AD328" s="238"/>
      <c r="AE328" s="238"/>
      <c r="AF328" s="238"/>
      <c r="AG328" s="239">
        <f>G328/6</f>
        <v>0</v>
      </c>
      <c r="AH328" s="240"/>
      <c r="AI328" s="238"/>
      <c r="AJ328" s="238"/>
      <c r="AK328" s="238"/>
      <c r="AL328" s="238"/>
      <c r="AM328" s="238"/>
      <c r="AN328" s="238"/>
      <c r="AO328" s="238"/>
      <c r="AP328" s="238"/>
      <c r="AQ328" s="238"/>
      <c r="AR328" s="238"/>
      <c r="AS328" s="239">
        <f>G328/6</f>
        <v>0</v>
      </c>
      <c r="AT328" s="240"/>
      <c r="AU328" s="238"/>
      <c r="AV328" s="238"/>
      <c r="AW328" s="238"/>
      <c r="AX328" s="238"/>
      <c r="AY328" s="238"/>
      <c r="AZ328" s="238"/>
      <c r="BA328" s="238"/>
      <c r="BB328" s="238"/>
      <c r="BC328" s="238"/>
      <c r="BD328" s="238"/>
      <c r="BE328" s="239">
        <f>G328/6</f>
        <v>0</v>
      </c>
      <c r="BF328" s="240"/>
      <c r="BG328" s="238"/>
      <c r="BH328" s="238"/>
      <c r="BI328" s="238"/>
      <c r="BJ328" s="238"/>
      <c r="BK328" s="238"/>
      <c r="BL328" s="238"/>
      <c r="BM328" s="238"/>
      <c r="BN328" s="238"/>
      <c r="BO328" s="238"/>
      <c r="BP328" s="238"/>
      <c r="BQ328" s="239">
        <f>G328/6</f>
        <v>0</v>
      </c>
      <c r="BR328" s="240"/>
      <c r="BS328" s="238"/>
      <c r="BT328" s="238"/>
      <c r="BU328" s="238"/>
      <c r="BV328" s="238"/>
      <c r="BW328" s="238"/>
      <c r="BX328" s="238"/>
      <c r="BY328" s="238"/>
      <c r="BZ328" s="238"/>
      <c r="CA328" s="238"/>
      <c r="CB328" s="238"/>
      <c r="CC328" s="239">
        <f t="shared" ref="CC328:CC333" si="287">G328-SUM(H328:CB328)</f>
        <v>0</v>
      </c>
      <c r="CD328" s="41" t="s">
        <v>54</v>
      </c>
    </row>
    <row r="329" spans="1:82" ht="15">
      <c r="A329" s="152"/>
      <c r="B329" s="75" t="s">
        <v>632</v>
      </c>
      <c r="C329" s="131" t="s">
        <v>633</v>
      </c>
      <c r="D329" s="132" t="s">
        <v>243</v>
      </c>
      <c r="E329" s="266">
        <v>1</v>
      </c>
      <c r="F329" s="223"/>
      <c r="G329" s="76">
        <f t="shared" si="285"/>
        <v>0</v>
      </c>
      <c r="H329" s="237"/>
      <c r="I329" s="239"/>
      <c r="J329" s="237"/>
      <c r="K329" s="238"/>
      <c r="L329" s="238"/>
      <c r="M329" s="238"/>
      <c r="N329" s="238"/>
      <c r="O329" s="238"/>
      <c r="P329" s="238"/>
      <c r="Q329" s="238"/>
      <c r="R329" s="238"/>
      <c r="S329" s="238"/>
      <c r="T329" s="238"/>
      <c r="U329" s="239">
        <f t="shared" si="286"/>
        <v>0</v>
      </c>
      <c r="V329" s="237"/>
      <c r="W329" s="238"/>
      <c r="X329" s="238"/>
      <c r="Y329" s="238"/>
      <c r="Z329" s="238"/>
      <c r="AA329" s="238"/>
      <c r="AB329" s="238"/>
      <c r="AC329" s="238"/>
      <c r="AD329" s="238"/>
      <c r="AE329" s="238"/>
      <c r="AF329" s="238"/>
      <c r="AG329" s="239">
        <f>G329/6</f>
        <v>0</v>
      </c>
      <c r="AH329" s="240"/>
      <c r="AI329" s="238"/>
      <c r="AJ329" s="238"/>
      <c r="AK329" s="238"/>
      <c r="AL329" s="238"/>
      <c r="AM329" s="238"/>
      <c r="AN329" s="238"/>
      <c r="AO329" s="238"/>
      <c r="AP329" s="238"/>
      <c r="AQ329" s="238"/>
      <c r="AR329" s="238"/>
      <c r="AS329" s="239">
        <f>G329/6</f>
        <v>0</v>
      </c>
      <c r="AT329" s="240"/>
      <c r="AU329" s="238"/>
      <c r="AV329" s="238"/>
      <c r="AW329" s="238"/>
      <c r="AX329" s="238"/>
      <c r="AY329" s="238"/>
      <c r="AZ329" s="238"/>
      <c r="BA329" s="238"/>
      <c r="BB329" s="238"/>
      <c r="BC329" s="238"/>
      <c r="BD329" s="238"/>
      <c r="BE329" s="239">
        <f>G329/6</f>
        <v>0</v>
      </c>
      <c r="BF329" s="240"/>
      <c r="BG329" s="238"/>
      <c r="BH329" s="238"/>
      <c r="BI329" s="238"/>
      <c r="BJ329" s="238"/>
      <c r="BK329" s="238"/>
      <c r="BL329" s="238"/>
      <c r="BM329" s="238"/>
      <c r="BN329" s="238"/>
      <c r="BO329" s="238"/>
      <c r="BP329" s="238"/>
      <c r="BQ329" s="239">
        <f>G329/6</f>
        <v>0</v>
      </c>
      <c r="BR329" s="240"/>
      <c r="BS329" s="238"/>
      <c r="BT329" s="238"/>
      <c r="BU329" s="238"/>
      <c r="BV329" s="238"/>
      <c r="BW329" s="238"/>
      <c r="BX329" s="238"/>
      <c r="BY329" s="238"/>
      <c r="BZ329" s="238"/>
      <c r="CA329" s="238"/>
      <c r="CB329" s="238"/>
      <c r="CC329" s="239">
        <f t="shared" si="287"/>
        <v>0</v>
      </c>
      <c r="CD329" s="41" t="s">
        <v>54</v>
      </c>
    </row>
    <row r="330" spans="1:82" ht="15">
      <c r="A330" s="152"/>
      <c r="B330" s="75" t="s">
        <v>634</v>
      </c>
      <c r="C330" s="131" t="s">
        <v>941</v>
      </c>
      <c r="D330" s="132" t="s">
        <v>243</v>
      </c>
      <c r="E330" s="266">
        <v>2</v>
      </c>
      <c r="F330" s="223"/>
      <c r="G330" s="76">
        <f t="shared" si="285"/>
        <v>0</v>
      </c>
      <c r="H330" s="237"/>
      <c r="I330" s="239"/>
      <c r="J330" s="237"/>
      <c r="K330" s="238"/>
      <c r="L330" s="238"/>
      <c r="M330" s="238"/>
      <c r="N330" s="238"/>
      <c r="O330" s="238"/>
      <c r="P330" s="238"/>
      <c r="Q330" s="238"/>
      <c r="R330" s="238"/>
      <c r="S330" s="238"/>
      <c r="T330" s="238"/>
      <c r="U330" s="239">
        <f t="shared" si="286"/>
        <v>0</v>
      </c>
      <c r="V330" s="237"/>
      <c r="W330" s="238"/>
      <c r="X330" s="238"/>
      <c r="Y330" s="238"/>
      <c r="Z330" s="238"/>
      <c r="AA330" s="238"/>
      <c r="AB330" s="238"/>
      <c r="AC330" s="238"/>
      <c r="AD330" s="238"/>
      <c r="AE330" s="238"/>
      <c r="AF330" s="238"/>
      <c r="AG330" s="239">
        <f>G330/6</f>
        <v>0</v>
      </c>
      <c r="AH330" s="240"/>
      <c r="AI330" s="238"/>
      <c r="AJ330" s="238"/>
      <c r="AK330" s="238"/>
      <c r="AL330" s="238"/>
      <c r="AM330" s="238"/>
      <c r="AN330" s="238"/>
      <c r="AO330" s="238"/>
      <c r="AP330" s="238"/>
      <c r="AQ330" s="238"/>
      <c r="AR330" s="238"/>
      <c r="AS330" s="239">
        <f>G330/6</f>
        <v>0</v>
      </c>
      <c r="AT330" s="240"/>
      <c r="AU330" s="238"/>
      <c r="AV330" s="238"/>
      <c r="AW330" s="238"/>
      <c r="AX330" s="238"/>
      <c r="AY330" s="238"/>
      <c r="AZ330" s="238"/>
      <c r="BA330" s="238"/>
      <c r="BB330" s="238"/>
      <c r="BC330" s="238"/>
      <c r="BD330" s="238"/>
      <c r="BE330" s="239">
        <f>G330/6</f>
        <v>0</v>
      </c>
      <c r="BF330" s="240"/>
      <c r="BG330" s="238"/>
      <c r="BH330" s="238"/>
      <c r="BI330" s="238"/>
      <c r="BJ330" s="238"/>
      <c r="BK330" s="238"/>
      <c r="BL330" s="238"/>
      <c r="BM330" s="238"/>
      <c r="BN330" s="238"/>
      <c r="BO330" s="238"/>
      <c r="BP330" s="238"/>
      <c r="BQ330" s="239">
        <f>G330/6</f>
        <v>0</v>
      </c>
      <c r="BR330" s="240"/>
      <c r="BS330" s="238"/>
      <c r="BT330" s="238"/>
      <c r="BU330" s="238"/>
      <c r="BV330" s="238"/>
      <c r="BW330" s="238"/>
      <c r="BX330" s="238"/>
      <c r="BY330" s="238"/>
      <c r="BZ330" s="238"/>
      <c r="CA330" s="238"/>
      <c r="CB330" s="238"/>
      <c r="CC330" s="239">
        <f t="shared" si="287"/>
        <v>0</v>
      </c>
      <c r="CD330" s="41" t="s">
        <v>54</v>
      </c>
    </row>
    <row r="331" spans="1:82" ht="15">
      <c r="A331" s="152"/>
      <c r="B331" s="75" t="s">
        <v>636</v>
      </c>
      <c r="C331" s="131" t="s">
        <v>942</v>
      </c>
      <c r="D331" s="132" t="s">
        <v>243</v>
      </c>
      <c r="E331" s="266">
        <v>2</v>
      </c>
      <c r="F331" s="223"/>
      <c r="G331" s="76">
        <f t="shared" si="285"/>
        <v>0</v>
      </c>
      <c r="H331" s="237"/>
      <c r="I331" s="239"/>
      <c r="J331" s="237"/>
      <c r="K331" s="238"/>
      <c r="L331" s="238"/>
      <c r="M331" s="238"/>
      <c r="N331" s="238"/>
      <c r="O331" s="238"/>
      <c r="P331" s="238"/>
      <c r="Q331" s="238"/>
      <c r="R331" s="238"/>
      <c r="S331" s="238"/>
      <c r="T331" s="238"/>
      <c r="U331" s="239">
        <f t="shared" si="286"/>
        <v>0</v>
      </c>
      <c r="V331" s="237"/>
      <c r="W331" s="238"/>
      <c r="X331" s="238"/>
      <c r="Y331" s="238"/>
      <c r="Z331" s="238"/>
      <c r="AA331" s="238"/>
      <c r="AB331" s="238"/>
      <c r="AC331" s="238"/>
      <c r="AD331" s="238"/>
      <c r="AE331" s="238"/>
      <c r="AF331" s="238"/>
      <c r="AG331" s="239">
        <f>G331/6</f>
        <v>0</v>
      </c>
      <c r="AH331" s="240"/>
      <c r="AI331" s="238"/>
      <c r="AJ331" s="238"/>
      <c r="AK331" s="238"/>
      <c r="AL331" s="238"/>
      <c r="AM331" s="238"/>
      <c r="AN331" s="238"/>
      <c r="AO331" s="238"/>
      <c r="AP331" s="238"/>
      <c r="AQ331" s="238"/>
      <c r="AR331" s="238"/>
      <c r="AS331" s="239">
        <f>G331/6</f>
        <v>0</v>
      </c>
      <c r="AT331" s="240"/>
      <c r="AU331" s="238"/>
      <c r="AV331" s="238"/>
      <c r="AW331" s="238"/>
      <c r="AX331" s="238"/>
      <c r="AY331" s="238"/>
      <c r="AZ331" s="238"/>
      <c r="BA331" s="238"/>
      <c r="BB331" s="238"/>
      <c r="BC331" s="238"/>
      <c r="BD331" s="238"/>
      <c r="BE331" s="239">
        <f>G331/6</f>
        <v>0</v>
      </c>
      <c r="BF331" s="240"/>
      <c r="BG331" s="238"/>
      <c r="BH331" s="238"/>
      <c r="BI331" s="238"/>
      <c r="BJ331" s="238"/>
      <c r="BK331" s="238"/>
      <c r="BL331" s="238"/>
      <c r="BM331" s="238"/>
      <c r="BN331" s="238"/>
      <c r="BO331" s="238"/>
      <c r="BP331" s="238"/>
      <c r="BQ331" s="239">
        <f>G331/6</f>
        <v>0</v>
      </c>
      <c r="BR331" s="240"/>
      <c r="BS331" s="238"/>
      <c r="BT331" s="238"/>
      <c r="BU331" s="238"/>
      <c r="BV331" s="238"/>
      <c r="BW331" s="238"/>
      <c r="BX331" s="238"/>
      <c r="BY331" s="238"/>
      <c r="BZ331" s="238"/>
      <c r="CA331" s="238"/>
      <c r="CB331" s="238"/>
      <c r="CC331" s="239">
        <f t="shared" si="287"/>
        <v>0</v>
      </c>
      <c r="CD331" s="41" t="s">
        <v>54</v>
      </c>
    </row>
    <row r="332" spans="1:82" ht="15">
      <c r="A332" s="152"/>
      <c r="B332" s="75" t="s">
        <v>638</v>
      </c>
      <c r="C332" s="131" t="s">
        <v>943</v>
      </c>
      <c r="D332" s="132" t="s">
        <v>243</v>
      </c>
      <c r="E332" s="266">
        <v>6</v>
      </c>
      <c r="F332" s="223"/>
      <c r="G332" s="76">
        <f t="shared" si="285"/>
        <v>0</v>
      </c>
      <c r="H332" s="237"/>
      <c r="I332" s="239"/>
      <c r="J332" s="237"/>
      <c r="K332" s="238"/>
      <c r="L332" s="238"/>
      <c r="M332" s="238"/>
      <c r="N332" s="238"/>
      <c r="O332" s="238"/>
      <c r="P332" s="238"/>
      <c r="Q332" s="238"/>
      <c r="R332" s="238"/>
      <c r="S332" s="238"/>
      <c r="T332" s="238"/>
      <c r="U332" s="239">
        <f t="shared" si="286"/>
        <v>0</v>
      </c>
      <c r="V332" s="237"/>
      <c r="W332" s="238"/>
      <c r="X332" s="238"/>
      <c r="Y332" s="238"/>
      <c r="Z332" s="238"/>
      <c r="AA332" s="238"/>
      <c r="AB332" s="238"/>
      <c r="AC332" s="238"/>
      <c r="AD332" s="238"/>
      <c r="AE332" s="238"/>
      <c r="AF332" s="238"/>
      <c r="AG332" s="239">
        <f>G332/6</f>
        <v>0</v>
      </c>
      <c r="AH332" s="240"/>
      <c r="AI332" s="238"/>
      <c r="AJ332" s="238"/>
      <c r="AK332" s="238"/>
      <c r="AL332" s="238"/>
      <c r="AM332" s="238"/>
      <c r="AN332" s="238"/>
      <c r="AO332" s="238"/>
      <c r="AP332" s="238"/>
      <c r="AQ332" s="238"/>
      <c r="AR332" s="238"/>
      <c r="AS332" s="239">
        <f>G332/6</f>
        <v>0</v>
      </c>
      <c r="AT332" s="240"/>
      <c r="AU332" s="238"/>
      <c r="AV332" s="238"/>
      <c r="AW332" s="238"/>
      <c r="AX332" s="238"/>
      <c r="AY332" s="238"/>
      <c r="AZ332" s="238"/>
      <c r="BA332" s="238"/>
      <c r="BB332" s="238"/>
      <c r="BC332" s="238"/>
      <c r="BD332" s="238"/>
      <c r="BE332" s="239">
        <f>G332/6</f>
        <v>0</v>
      </c>
      <c r="BF332" s="240"/>
      <c r="BG332" s="238"/>
      <c r="BH332" s="238"/>
      <c r="BI332" s="238"/>
      <c r="BJ332" s="238"/>
      <c r="BK332" s="238"/>
      <c r="BL332" s="238"/>
      <c r="BM332" s="238"/>
      <c r="BN332" s="238"/>
      <c r="BO332" s="238"/>
      <c r="BP332" s="238"/>
      <c r="BQ332" s="239">
        <f>G332/6</f>
        <v>0</v>
      </c>
      <c r="BR332" s="240"/>
      <c r="BS332" s="238"/>
      <c r="BT332" s="238"/>
      <c r="BU332" s="238"/>
      <c r="BV332" s="238"/>
      <c r="BW332" s="238"/>
      <c r="BX332" s="238"/>
      <c r="BY332" s="238"/>
      <c r="BZ332" s="238"/>
      <c r="CA332" s="238"/>
      <c r="CB332" s="238"/>
      <c r="CC332" s="239">
        <f t="shared" si="287"/>
        <v>0</v>
      </c>
      <c r="CD332" s="41" t="s">
        <v>54</v>
      </c>
    </row>
    <row r="333" spans="1:82" ht="15">
      <c r="A333" s="152"/>
      <c r="B333" s="191" t="s">
        <v>640</v>
      </c>
      <c r="C333" s="192" t="s">
        <v>641</v>
      </c>
      <c r="D333" s="194" t="s">
        <v>243</v>
      </c>
      <c r="E333" s="334">
        <v>0</v>
      </c>
      <c r="F333" s="252"/>
      <c r="G333" s="189">
        <f>+E333*F333</f>
        <v>0</v>
      </c>
      <c r="H333" s="237"/>
      <c r="I333" s="239"/>
      <c r="J333" s="237"/>
      <c r="K333" s="238"/>
      <c r="L333" s="238"/>
      <c r="M333" s="238"/>
      <c r="N333" s="238"/>
      <c r="O333" s="238"/>
      <c r="P333" s="238"/>
      <c r="Q333" s="238"/>
      <c r="R333" s="238"/>
      <c r="S333" s="238"/>
      <c r="T333" s="238"/>
      <c r="U333" s="239">
        <f t="shared" si="286"/>
        <v>0</v>
      </c>
      <c r="V333" s="237"/>
      <c r="W333" s="238"/>
      <c r="X333" s="238"/>
      <c r="Y333" s="238"/>
      <c r="Z333" s="238"/>
      <c r="AA333" s="238"/>
      <c r="AB333" s="238"/>
      <c r="AC333" s="238"/>
      <c r="AD333" s="238"/>
      <c r="AE333" s="238"/>
      <c r="AF333" s="238"/>
      <c r="AG333" s="239">
        <f t="shared" ref="AG333" si="288">G333/6</f>
        <v>0</v>
      </c>
      <c r="AH333" s="240"/>
      <c r="AI333" s="238"/>
      <c r="AJ333" s="238"/>
      <c r="AK333" s="238"/>
      <c r="AL333" s="238"/>
      <c r="AM333" s="238"/>
      <c r="AN333" s="250"/>
      <c r="AO333" s="250"/>
      <c r="AP333" s="250"/>
      <c r="AQ333" s="250"/>
      <c r="AR333" s="250"/>
      <c r="AS333" s="239">
        <f t="shared" ref="AS333" si="289">G333/6</f>
        <v>0</v>
      </c>
      <c r="AT333" s="251"/>
      <c r="AU333" s="250"/>
      <c r="AV333" s="250"/>
      <c r="AW333" s="250"/>
      <c r="AX333" s="250"/>
      <c r="AY333" s="250"/>
      <c r="AZ333" s="250"/>
      <c r="BA333" s="250"/>
      <c r="BB333" s="250"/>
      <c r="BC333" s="250"/>
      <c r="BD333" s="250"/>
      <c r="BE333" s="239">
        <f t="shared" ref="BE333" si="290">G333/6</f>
        <v>0</v>
      </c>
      <c r="BF333" s="251"/>
      <c r="BG333" s="250"/>
      <c r="BH333" s="250"/>
      <c r="BI333" s="250"/>
      <c r="BJ333" s="250"/>
      <c r="BK333" s="250"/>
      <c r="BL333" s="250"/>
      <c r="BM333" s="250"/>
      <c r="BN333" s="250"/>
      <c r="BO333" s="250"/>
      <c r="BP333" s="250"/>
      <c r="BQ333" s="239">
        <f t="shared" ref="BQ333" si="291">G333/6</f>
        <v>0</v>
      </c>
      <c r="BR333" s="251"/>
      <c r="BS333" s="250"/>
      <c r="BT333" s="250"/>
      <c r="BU333" s="250"/>
      <c r="BV333" s="250"/>
      <c r="BW333" s="250"/>
      <c r="BX333" s="250"/>
      <c r="BY333" s="250"/>
      <c r="BZ333" s="250"/>
      <c r="CA333" s="250"/>
      <c r="CB333" s="250"/>
      <c r="CC333" s="239">
        <f t="shared" si="287"/>
        <v>0</v>
      </c>
      <c r="CD333" s="41" t="s">
        <v>54</v>
      </c>
    </row>
    <row r="334" spans="1:82" ht="15">
      <c r="A334" s="152"/>
      <c r="B334" s="75" t="s">
        <v>642</v>
      </c>
      <c r="C334" s="131" t="s">
        <v>944</v>
      </c>
      <c r="D334" s="132" t="s">
        <v>243</v>
      </c>
      <c r="E334" s="266">
        <v>1</v>
      </c>
      <c r="F334" s="223"/>
      <c r="G334" s="76">
        <f t="shared" si="285"/>
        <v>0</v>
      </c>
      <c r="H334" s="237"/>
      <c r="I334" s="239"/>
      <c r="J334" s="237"/>
      <c r="K334" s="238"/>
      <c r="L334" s="238"/>
      <c r="M334" s="238"/>
      <c r="N334" s="238"/>
      <c r="O334" s="238"/>
      <c r="P334" s="238"/>
      <c r="Q334" s="238"/>
      <c r="R334" s="238"/>
      <c r="S334" s="238"/>
      <c r="T334" s="238"/>
      <c r="U334" s="239">
        <f t="shared" ref="U334:U370" si="292">G334/6</f>
        <v>0</v>
      </c>
      <c r="V334" s="237"/>
      <c r="W334" s="238"/>
      <c r="X334" s="238"/>
      <c r="Y334" s="238"/>
      <c r="Z334" s="238"/>
      <c r="AA334" s="238"/>
      <c r="AB334" s="238"/>
      <c r="AC334" s="238"/>
      <c r="AD334" s="238"/>
      <c r="AE334" s="238"/>
      <c r="AF334" s="238"/>
      <c r="AG334" s="239">
        <f t="shared" ref="AG334:AG370" si="293">G334/6</f>
        <v>0</v>
      </c>
      <c r="AH334" s="240"/>
      <c r="AI334" s="238"/>
      <c r="AJ334" s="238"/>
      <c r="AK334" s="238"/>
      <c r="AL334" s="238"/>
      <c r="AM334" s="238"/>
      <c r="AN334" s="238"/>
      <c r="AO334" s="238"/>
      <c r="AP334" s="238"/>
      <c r="AQ334" s="238"/>
      <c r="AR334" s="238"/>
      <c r="AS334" s="239">
        <f t="shared" ref="AS334:AS370" si="294">G334/6</f>
        <v>0</v>
      </c>
      <c r="AT334" s="240"/>
      <c r="AU334" s="238"/>
      <c r="AV334" s="238"/>
      <c r="AW334" s="238"/>
      <c r="AX334" s="238"/>
      <c r="AY334" s="238"/>
      <c r="AZ334" s="238"/>
      <c r="BA334" s="238"/>
      <c r="BB334" s="238"/>
      <c r="BC334" s="238"/>
      <c r="BD334" s="238"/>
      <c r="BE334" s="239">
        <f t="shared" ref="BE334:BE370" si="295">G334/6</f>
        <v>0</v>
      </c>
      <c r="BF334" s="240"/>
      <c r="BG334" s="238"/>
      <c r="BH334" s="238"/>
      <c r="BI334" s="238"/>
      <c r="BJ334" s="238"/>
      <c r="BK334" s="238"/>
      <c r="BL334" s="238"/>
      <c r="BM334" s="238"/>
      <c r="BN334" s="238"/>
      <c r="BO334" s="238"/>
      <c r="BP334" s="238"/>
      <c r="BQ334" s="239">
        <f t="shared" ref="BQ334:BQ370" si="296">G334/6</f>
        <v>0</v>
      </c>
      <c r="BR334" s="240"/>
      <c r="BS334" s="238"/>
      <c r="BT334" s="238"/>
      <c r="BU334" s="238"/>
      <c r="BV334" s="238"/>
      <c r="BW334" s="238"/>
      <c r="BX334" s="238"/>
      <c r="BY334" s="238"/>
      <c r="BZ334" s="238"/>
      <c r="CA334" s="238"/>
      <c r="CB334" s="238"/>
      <c r="CC334" s="239">
        <f t="shared" ref="CC334:CC340" si="297">G334-SUM(H334:CB334)</f>
        <v>0</v>
      </c>
      <c r="CD334" s="41" t="s">
        <v>54</v>
      </c>
    </row>
    <row r="335" spans="1:82" ht="15">
      <c r="A335" s="152"/>
      <c r="B335" s="75" t="s">
        <v>644</v>
      </c>
      <c r="C335" s="131" t="s">
        <v>945</v>
      </c>
      <c r="D335" s="132" t="s">
        <v>243</v>
      </c>
      <c r="E335" s="266">
        <v>8</v>
      </c>
      <c r="F335" s="223"/>
      <c r="G335" s="76">
        <f t="shared" si="285"/>
        <v>0</v>
      </c>
      <c r="H335" s="237"/>
      <c r="I335" s="239"/>
      <c r="J335" s="237"/>
      <c r="K335" s="238"/>
      <c r="L335" s="238"/>
      <c r="M335" s="238"/>
      <c r="N335" s="238"/>
      <c r="O335" s="238"/>
      <c r="P335" s="238"/>
      <c r="Q335" s="238"/>
      <c r="R335" s="238"/>
      <c r="S335" s="238"/>
      <c r="T335" s="238"/>
      <c r="U335" s="239">
        <f t="shared" si="292"/>
        <v>0</v>
      </c>
      <c r="V335" s="237"/>
      <c r="W335" s="238"/>
      <c r="X335" s="238"/>
      <c r="Y335" s="238"/>
      <c r="Z335" s="238"/>
      <c r="AA335" s="238"/>
      <c r="AB335" s="238"/>
      <c r="AC335" s="238"/>
      <c r="AD335" s="238"/>
      <c r="AE335" s="238"/>
      <c r="AF335" s="238"/>
      <c r="AG335" s="239">
        <f t="shared" si="293"/>
        <v>0</v>
      </c>
      <c r="AH335" s="240"/>
      <c r="AI335" s="238"/>
      <c r="AJ335" s="238"/>
      <c r="AK335" s="238"/>
      <c r="AL335" s="238"/>
      <c r="AM335" s="238"/>
      <c r="AN335" s="238"/>
      <c r="AO335" s="238"/>
      <c r="AP335" s="238"/>
      <c r="AQ335" s="238"/>
      <c r="AR335" s="238"/>
      <c r="AS335" s="239">
        <f t="shared" si="294"/>
        <v>0</v>
      </c>
      <c r="AT335" s="240"/>
      <c r="AU335" s="238"/>
      <c r="AV335" s="238"/>
      <c r="AW335" s="238"/>
      <c r="AX335" s="238"/>
      <c r="AY335" s="238"/>
      <c r="AZ335" s="238"/>
      <c r="BA335" s="238"/>
      <c r="BB335" s="238"/>
      <c r="BC335" s="238"/>
      <c r="BD335" s="238"/>
      <c r="BE335" s="239">
        <f t="shared" si="295"/>
        <v>0</v>
      </c>
      <c r="BF335" s="240"/>
      <c r="BG335" s="238"/>
      <c r="BH335" s="238"/>
      <c r="BI335" s="238"/>
      <c r="BJ335" s="238"/>
      <c r="BK335" s="238"/>
      <c r="BL335" s="238"/>
      <c r="BM335" s="238"/>
      <c r="BN335" s="238"/>
      <c r="BO335" s="238"/>
      <c r="BP335" s="238"/>
      <c r="BQ335" s="239">
        <f t="shared" si="296"/>
        <v>0</v>
      </c>
      <c r="BR335" s="240"/>
      <c r="BS335" s="238"/>
      <c r="BT335" s="238"/>
      <c r="BU335" s="238"/>
      <c r="BV335" s="238"/>
      <c r="BW335" s="238"/>
      <c r="BX335" s="238"/>
      <c r="BY335" s="238"/>
      <c r="BZ335" s="238"/>
      <c r="CA335" s="238"/>
      <c r="CB335" s="238"/>
      <c r="CC335" s="239">
        <f t="shared" si="297"/>
        <v>0</v>
      </c>
      <c r="CD335" s="41" t="s">
        <v>54</v>
      </c>
    </row>
    <row r="336" spans="1:82" ht="15">
      <c r="A336" s="152"/>
      <c r="B336" s="75" t="s">
        <v>646</v>
      </c>
      <c r="C336" s="131" t="s">
        <v>946</v>
      </c>
      <c r="D336" s="132" t="s">
        <v>243</v>
      </c>
      <c r="E336" s="266">
        <v>1</v>
      </c>
      <c r="F336" s="223"/>
      <c r="G336" s="76">
        <f t="shared" si="285"/>
        <v>0</v>
      </c>
      <c r="H336" s="237"/>
      <c r="I336" s="239"/>
      <c r="J336" s="237"/>
      <c r="K336" s="238"/>
      <c r="L336" s="238"/>
      <c r="M336" s="238"/>
      <c r="N336" s="238"/>
      <c r="O336" s="238"/>
      <c r="P336" s="238"/>
      <c r="Q336" s="238"/>
      <c r="R336" s="238"/>
      <c r="S336" s="238"/>
      <c r="T336" s="238"/>
      <c r="U336" s="239">
        <f t="shared" si="292"/>
        <v>0</v>
      </c>
      <c r="V336" s="237"/>
      <c r="W336" s="238"/>
      <c r="X336" s="238"/>
      <c r="Y336" s="238"/>
      <c r="Z336" s="238"/>
      <c r="AA336" s="238"/>
      <c r="AB336" s="238"/>
      <c r="AC336" s="238"/>
      <c r="AD336" s="238"/>
      <c r="AE336" s="238"/>
      <c r="AF336" s="238"/>
      <c r="AG336" s="239">
        <f t="shared" si="293"/>
        <v>0</v>
      </c>
      <c r="AH336" s="240"/>
      <c r="AI336" s="238"/>
      <c r="AJ336" s="238"/>
      <c r="AK336" s="238"/>
      <c r="AL336" s="238"/>
      <c r="AM336" s="238"/>
      <c r="AN336" s="238"/>
      <c r="AO336" s="238"/>
      <c r="AP336" s="238"/>
      <c r="AQ336" s="238"/>
      <c r="AR336" s="238"/>
      <c r="AS336" s="239">
        <f t="shared" si="294"/>
        <v>0</v>
      </c>
      <c r="AT336" s="240"/>
      <c r="AU336" s="238"/>
      <c r="AV336" s="238"/>
      <c r="AW336" s="238"/>
      <c r="AX336" s="238"/>
      <c r="AY336" s="238"/>
      <c r="AZ336" s="238"/>
      <c r="BA336" s="238"/>
      <c r="BB336" s="238"/>
      <c r="BC336" s="238"/>
      <c r="BD336" s="238"/>
      <c r="BE336" s="239">
        <f t="shared" si="295"/>
        <v>0</v>
      </c>
      <c r="BF336" s="240"/>
      <c r="BG336" s="238"/>
      <c r="BH336" s="238"/>
      <c r="BI336" s="238"/>
      <c r="BJ336" s="238"/>
      <c r="BK336" s="238"/>
      <c r="BL336" s="238"/>
      <c r="BM336" s="238"/>
      <c r="BN336" s="238"/>
      <c r="BO336" s="238"/>
      <c r="BP336" s="238"/>
      <c r="BQ336" s="239">
        <f t="shared" si="296"/>
        <v>0</v>
      </c>
      <c r="BR336" s="240"/>
      <c r="BS336" s="238"/>
      <c r="BT336" s="238"/>
      <c r="BU336" s="238"/>
      <c r="BV336" s="238"/>
      <c r="BW336" s="238"/>
      <c r="BX336" s="238"/>
      <c r="BY336" s="238"/>
      <c r="BZ336" s="238"/>
      <c r="CA336" s="238"/>
      <c r="CB336" s="238"/>
      <c r="CC336" s="239">
        <f t="shared" si="297"/>
        <v>0</v>
      </c>
      <c r="CD336" s="41" t="s">
        <v>54</v>
      </c>
    </row>
    <row r="337" spans="1:82" ht="15">
      <c r="A337" s="152"/>
      <c r="B337" s="75" t="s">
        <v>648</v>
      </c>
      <c r="C337" s="131" t="s">
        <v>947</v>
      </c>
      <c r="D337" s="132" t="s">
        <v>243</v>
      </c>
      <c r="E337" s="266">
        <v>3</v>
      </c>
      <c r="F337" s="223"/>
      <c r="G337" s="76">
        <f t="shared" si="285"/>
        <v>0</v>
      </c>
      <c r="H337" s="237"/>
      <c r="I337" s="239"/>
      <c r="J337" s="237"/>
      <c r="K337" s="238"/>
      <c r="L337" s="238"/>
      <c r="M337" s="238"/>
      <c r="N337" s="238"/>
      <c r="O337" s="238"/>
      <c r="P337" s="238"/>
      <c r="Q337" s="238"/>
      <c r="R337" s="238"/>
      <c r="S337" s="238"/>
      <c r="T337" s="238"/>
      <c r="U337" s="239">
        <f t="shared" si="292"/>
        <v>0</v>
      </c>
      <c r="V337" s="237"/>
      <c r="W337" s="238"/>
      <c r="X337" s="238"/>
      <c r="Y337" s="238"/>
      <c r="Z337" s="238"/>
      <c r="AA337" s="238"/>
      <c r="AB337" s="238"/>
      <c r="AC337" s="238"/>
      <c r="AD337" s="238"/>
      <c r="AE337" s="238"/>
      <c r="AF337" s="238"/>
      <c r="AG337" s="239">
        <f t="shared" si="293"/>
        <v>0</v>
      </c>
      <c r="AH337" s="240"/>
      <c r="AI337" s="238"/>
      <c r="AJ337" s="238"/>
      <c r="AK337" s="238"/>
      <c r="AL337" s="238"/>
      <c r="AM337" s="238"/>
      <c r="AN337" s="238"/>
      <c r="AO337" s="238"/>
      <c r="AP337" s="238"/>
      <c r="AQ337" s="238"/>
      <c r="AR337" s="238"/>
      <c r="AS337" s="239">
        <f t="shared" si="294"/>
        <v>0</v>
      </c>
      <c r="AT337" s="240"/>
      <c r="AU337" s="238"/>
      <c r="AV337" s="238"/>
      <c r="AW337" s="238"/>
      <c r="AX337" s="238"/>
      <c r="AY337" s="238"/>
      <c r="AZ337" s="238"/>
      <c r="BA337" s="238"/>
      <c r="BB337" s="238"/>
      <c r="BC337" s="238"/>
      <c r="BD337" s="238"/>
      <c r="BE337" s="239">
        <f t="shared" si="295"/>
        <v>0</v>
      </c>
      <c r="BF337" s="240"/>
      <c r="BG337" s="238"/>
      <c r="BH337" s="238"/>
      <c r="BI337" s="238"/>
      <c r="BJ337" s="238"/>
      <c r="BK337" s="238"/>
      <c r="BL337" s="238"/>
      <c r="BM337" s="238"/>
      <c r="BN337" s="238"/>
      <c r="BO337" s="238"/>
      <c r="BP337" s="238"/>
      <c r="BQ337" s="239">
        <f t="shared" si="296"/>
        <v>0</v>
      </c>
      <c r="BR337" s="240"/>
      <c r="BS337" s="238"/>
      <c r="BT337" s="238"/>
      <c r="BU337" s="238"/>
      <c r="BV337" s="238"/>
      <c r="BW337" s="238"/>
      <c r="BX337" s="238"/>
      <c r="BY337" s="238"/>
      <c r="BZ337" s="238"/>
      <c r="CA337" s="238"/>
      <c r="CB337" s="238"/>
      <c r="CC337" s="239">
        <f t="shared" si="297"/>
        <v>0</v>
      </c>
      <c r="CD337" s="41" t="s">
        <v>54</v>
      </c>
    </row>
    <row r="338" spans="1:82" ht="15">
      <c r="A338" s="152"/>
      <c r="B338" s="75" t="s">
        <v>650</v>
      </c>
      <c r="C338" s="131" t="s">
        <v>948</v>
      </c>
      <c r="D338" s="132" t="s">
        <v>243</v>
      </c>
      <c r="E338" s="266">
        <v>1</v>
      </c>
      <c r="F338" s="223"/>
      <c r="G338" s="76">
        <f t="shared" si="285"/>
        <v>0</v>
      </c>
      <c r="H338" s="237"/>
      <c r="I338" s="239"/>
      <c r="J338" s="237"/>
      <c r="K338" s="238"/>
      <c r="L338" s="238"/>
      <c r="M338" s="238"/>
      <c r="N338" s="238"/>
      <c r="O338" s="238"/>
      <c r="P338" s="238"/>
      <c r="Q338" s="238"/>
      <c r="R338" s="238"/>
      <c r="S338" s="238"/>
      <c r="T338" s="238"/>
      <c r="U338" s="239">
        <f t="shared" si="292"/>
        <v>0</v>
      </c>
      <c r="V338" s="237"/>
      <c r="W338" s="238"/>
      <c r="X338" s="238"/>
      <c r="Y338" s="238"/>
      <c r="Z338" s="238"/>
      <c r="AA338" s="238"/>
      <c r="AB338" s="238"/>
      <c r="AC338" s="238"/>
      <c r="AD338" s="238"/>
      <c r="AE338" s="238"/>
      <c r="AF338" s="238"/>
      <c r="AG338" s="239">
        <f t="shared" si="293"/>
        <v>0</v>
      </c>
      <c r="AH338" s="240"/>
      <c r="AI338" s="238"/>
      <c r="AJ338" s="238"/>
      <c r="AK338" s="238"/>
      <c r="AL338" s="238"/>
      <c r="AM338" s="238"/>
      <c r="AN338" s="238"/>
      <c r="AO338" s="238"/>
      <c r="AP338" s="238"/>
      <c r="AQ338" s="238"/>
      <c r="AR338" s="238"/>
      <c r="AS338" s="239">
        <f t="shared" si="294"/>
        <v>0</v>
      </c>
      <c r="AT338" s="240"/>
      <c r="AU338" s="238"/>
      <c r="AV338" s="238"/>
      <c r="AW338" s="238"/>
      <c r="AX338" s="238"/>
      <c r="AY338" s="238"/>
      <c r="AZ338" s="238"/>
      <c r="BA338" s="238"/>
      <c r="BB338" s="238"/>
      <c r="BC338" s="238"/>
      <c r="BD338" s="238"/>
      <c r="BE338" s="239">
        <f t="shared" si="295"/>
        <v>0</v>
      </c>
      <c r="BF338" s="240"/>
      <c r="BG338" s="238"/>
      <c r="BH338" s="238"/>
      <c r="BI338" s="238"/>
      <c r="BJ338" s="238"/>
      <c r="BK338" s="238"/>
      <c r="BL338" s="238"/>
      <c r="BM338" s="238"/>
      <c r="BN338" s="238"/>
      <c r="BO338" s="238"/>
      <c r="BP338" s="238"/>
      <c r="BQ338" s="239">
        <f t="shared" si="296"/>
        <v>0</v>
      </c>
      <c r="BR338" s="240"/>
      <c r="BS338" s="238"/>
      <c r="BT338" s="238"/>
      <c r="BU338" s="238"/>
      <c r="BV338" s="238"/>
      <c r="BW338" s="238"/>
      <c r="BX338" s="238"/>
      <c r="BY338" s="238"/>
      <c r="BZ338" s="238"/>
      <c r="CA338" s="238"/>
      <c r="CB338" s="238"/>
      <c r="CC338" s="239">
        <f t="shared" si="297"/>
        <v>0</v>
      </c>
      <c r="CD338" s="41" t="s">
        <v>54</v>
      </c>
    </row>
    <row r="339" spans="1:82" ht="15">
      <c r="A339" s="152"/>
      <c r="B339" s="75" t="s">
        <v>652</v>
      </c>
      <c r="C339" s="131" t="s">
        <v>949</v>
      </c>
      <c r="D339" s="132" t="s">
        <v>243</v>
      </c>
      <c r="E339" s="266">
        <v>3</v>
      </c>
      <c r="F339" s="223"/>
      <c r="G339" s="76">
        <f t="shared" si="285"/>
        <v>0</v>
      </c>
      <c r="H339" s="237"/>
      <c r="I339" s="239"/>
      <c r="J339" s="237"/>
      <c r="K339" s="238"/>
      <c r="L339" s="238"/>
      <c r="M339" s="238"/>
      <c r="N339" s="238"/>
      <c r="O339" s="238"/>
      <c r="P339" s="238"/>
      <c r="Q339" s="238"/>
      <c r="R339" s="238"/>
      <c r="S339" s="238"/>
      <c r="T339" s="238"/>
      <c r="U339" s="239">
        <f t="shared" si="292"/>
        <v>0</v>
      </c>
      <c r="V339" s="237"/>
      <c r="W339" s="238"/>
      <c r="X339" s="238"/>
      <c r="Y339" s="238"/>
      <c r="Z339" s="238"/>
      <c r="AA339" s="238"/>
      <c r="AB339" s="238"/>
      <c r="AC339" s="238"/>
      <c r="AD339" s="238"/>
      <c r="AE339" s="238"/>
      <c r="AF339" s="238"/>
      <c r="AG339" s="239">
        <f t="shared" si="293"/>
        <v>0</v>
      </c>
      <c r="AH339" s="240"/>
      <c r="AI339" s="238"/>
      <c r="AJ339" s="238"/>
      <c r="AK339" s="238"/>
      <c r="AL339" s="238"/>
      <c r="AM339" s="238"/>
      <c r="AN339" s="238"/>
      <c r="AO339" s="238"/>
      <c r="AP339" s="238"/>
      <c r="AQ339" s="238"/>
      <c r="AR339" s="238"/>
      <c r="AS339" s="239">
        <f t="shared" si="294"/>
        <v>0</v>
      </c>
      <c r="AT339" s="240"/>
      <c r="AU339" s="238"/>
      <c r="AV339" s="238"/>
      <c r="AW339" s="238"/>
      <c r="AX339" s="238"/>
      <c r="AY339" s="238"/>
      <c r="AZ339" s="238"/>
      <c r="BA339" s="238"/>
      <c r="BB339" s="238"/>
      <c r="BC339" s="238"/>
      <c r="BD339" s="238"/>
      <c r="BE339" s="239">
        <f t="shared" si="295"/>
        <v>0</v>
      </c>
      <c r="BF339" s="240"/>
      <c r="BG339" s="238"/>
      <c r="BH339" s="238"/>
      <c r="BI339" s="238"/>
      <c r="BJ339" s="238"/>
      <c r="BK339" s="238"/>
      <c r="BL339" s="238"/>
      <c r="BM339" s="238"/>
      <c r="BN339" s="238"/>
      <c r="BO339" s="238"/>
      <c r="BP339" s="238"/>
      <c r="BQ339" s="239">
        <f t="shared" si="296"/>
        <v>0</v>
      </c>
      <c r="BR339" s="240"/>
      <c r="BS339" s="238"/>
      <c r="BT339" s="238"/>
      <c r="BU339" s="238"/>
      <c r="BV339" s="238"/>
      <c r="BW339" s="238"/>
      <c r="BX339" s="238"/>
      <c r="BY339" s="238"/>
      <c r="BZ339" s="238"/>
      <c r="CA339" s="238"/>
      <c r="CB339" s="238"/>
      <c r="CC339" s="239">
        <f t="shared" si="297"/>
        <v>0</v>
      </c>
      <c r="CD339" s="41" t="s">
        <v>54</v>
      </c>
    </row>
    <row r="340" spans="1:82" ht="15">
      <c r="A340" s="152"/>
      <c r="B340" s="75" t="s">
        <v>654</v>
      </c>
      <c r="C340" s="131" t="s">
        <v>950</v>
      </c>
      <c r="D340" s="132" t="s">
        <v>243</v>
      </c>
      <c r="E340" s="266">
        <v>3</v>
      </c>
      <c r="F340" s="223"/>
      <c r="G340" s="76">
        <f t="shared" si="285"/>
        <v>0</v>
      </c>
      <c r="H340" s="237"/>
      <c r="I340" s="239"/>
      <c r="J340" s="237"/>
      <c r="K340" s="238"/>
      <c r="L340" s="238"/>
      <c r="M340" s="238"/>
      <c r="N340" s="238"/>
      <c r="O340" s="238"/>
      <c r="P340" s="238"/>
      <c r="Q340" s="238"/>
      <c r="R340" s="238"/>
      <c r="S340" s="238"/>
      <c r="T340" s="238"/>
      <c r="U340" s="239">
        <f t="shared" si="292"/>
        <v>0</v>
      </c>
      <c r="V340" s="237"/>
      <c r="W340" s="238"/>
      <c r="X340" s="238"/>
      <c r="Y340" s="238"/>
      <c r="Z340" s="238"/>
      <c r="AA340" s="238"/>
      <c r="AB340" s="238"/>
      <c r="AC340" s="238"/>
      <c r="AD340" s="238"/>
      <c r="AE340" s="238"/>
      <c r="AF340" s="238"/>
      <c r="AG340" s="239">
        <f t="shared" si="293"/>
        <v>0</v>
      </c>
      <c r="AH340" s="240"/>
      <c r="AI340" s="238"/>
      <c r="AJ340" s="238"/>
      <c r="AK340" s="238"/>
      <c r="AL340" s="238"/>
      <c r="AM340" s="238"/>
      <c r="AN340" s="238"/>
      <c r="AO340" s="238"/>
      <c r="AP340" s="238"/>
      <c r="AQ340" s="238"/>
      <c r="AR340" s="238"/>
      <c r="AS340" s="239">
        <f t="shared" si="294"/>
        <v>0</v>
      </c>
      <c r="AT340" s="240"/>
      <c r="AU340" s="238"/>
      <c r="AV340" s="238"/>
      <c r="AW340" s="238"/>
      <c r="AX340" s="238"/>
      <c r="AY340" s="238"/>
      <c r="AZ340" s="238"/>
      <c r="BA340" s="238"/>
      <c r="BB340" s="238"/>
      <c r="BC340" s="238"/>
      <c r="BD340" s="238"/>
      <c r="BE340" s="239">
        <f t="shared" si="295"/>
        <v>0</v>
      </c>
      <c r="BF340" s="240"/>
      <c r="BG340" s="238"/>
      <c r="BH340" s="238"/>
      <c r="BI340" s="238"/>
      <c r="BJ340" s="238"/>
      <c r="BK340" s="238"/>
      <c r="BL340" s="238"/>
      <c r="BM340" s="238"/>
      <c r="BN340" s="238"/>
      <c r="BO340" s="238"/>
      <c r="BP340" s="238"/>
      <c r="BQ340" s="239">
        <f t="shared" si="296"/>
        <v>0</v>
      </c>
      <c r="BR340" s="240"/>
      <c r="BS340" s="238"/>
      <c r="BT340" s="238"/>
      <c r="BU340" s="238"/>
      <c r="BV340" s="238"/>
      <c r="BW340" s="238"/>
      <c r="BX340" s="238"/>
      <c r="BY340" s="238"/>
      <c r="BZ340" s="238"/>
      <c r="CA340" s="238"/>
      <c r="CB340" s="238"/>
      <c r="CC340" s="239">
        <f t="shared" si="297"/>
        <v>0</v>
      </c>
      <c r="CD340" s="41" t="s">
        <v>54</v>
      </c>
    </row>
    <row r="341" spans="1:82" ht="15">
      <c r="A341" s="152"/>
      <c r="B341" s="75" t="s">
        <v>656</v>
      </c>
      <c r="C341" s="131" t="s">
        <v>951</v>
      </c>
      <c r="D341" s="132" t="s">
        <v>92</v>
      </c>
      <c r="E341" s="266">
        <v>1</v>
      </c>
      <c r="F341" s="223"/>
      <c r="G341" s="76">
        <f t="shared" si="285"/>
        <v>0</v>
      </c>
      <c r="H341" s="237"/>
      <c r="I341" s="239"/>
      <c r="J341" s="237"/>
      <c r="K341" s="238"/>
      <c r="L341" s="238"/>
      <c r="M341" s="238"/>
      <c r="N341" s="238"/>
      <c r="O341" s="238"/>
      <c r="P341" s="238"/>
      <c r="Q341" s="238"/>
      <c r="R341" s="238"/>
      <c r="S341" s="238"/>
      <c r="T341" s="238"/>
      <c r="U341" s="239">
        <f t="shared" si="292"/>
        <v>0</v>
      </c>
      <c r="V341" s="237"/>
      <c r="W341" s="238"/>
      <c r="X341" s="238"/>
      <c r="Y341" s="238"/>
      <c r="Z341" s="238"/>
      <c r="AA341" s="238"/>
      <c r="AB341" s="238"/>
      <c r="AC341" s="238"/>
      <c r="AD341" s="238"/>
      <c r="AE341" s="238"/>
      <c r="AF341" s="238"/>
      <c r="AG341" s="239">
        <f t="shared" si="293"/>
        <v>0</v>
      </c>
      <c r="AH341" s="240"/>
      <c r="AI341" s="238"/>
      <c r="AJ341" s="238"/>
      <c r="AK341" s="238"/>
      <c r="AL341" s="238"/>
      <c r="AM341" s="238"/>
      <c r="AN341" s="238"/>
      <c r="AO341" s="238"/>
      <c r="AP341" s="238"/>
      <c r="AQ341" s="238"/>
      <c r="AR341" s="238"/>
      <c r="AS341" s="239">
        <f t="shared" si="294"/>
        <v>0</v>
      </c>
      <c r="AT341" s="240"/>
      <c r="AU341" s="238"/>
      <c r="AV341" s="238"/>
      <c r="AW341" s="238"/>
      <c r="AX341" s="238"/>
      <c r="AY341" s="238"/>
      <c r="AZ341" s="238"/>
      <c r="BA341" s="238"/>
      <c r="BB341" s="238"/>
      <c r="BC341" s="238"/>
      <c r="BD341" s="238"/>
      <c r="BE341" s="239">
        <f t="shared" si="295"/>
        <v>0</v>
      </c>
      <c r="BF341" s="240"/>
      <c r="BG341" s="238"/>
      <c r="BH341" s="238"/>
      <c r="BI341" s="238"/>
      <c r="BJ341" s="238"/>
      <c r="BK341" s="238"/>
      <c r="BL341" s="238"/>
      <c r="BM341" s="238"/>
      <c r="BN341" s="238"/>
      <c r="BO341" s="238"/>
      <c r="BP341" s="238"/>
      <c r="BQ341" s="239">
        <f t="shared" si="296"/>
        <v>0</v>
      </c>
      <c r="BR341" s="240"/>
      <c r="BS341" s="238"/>
      <c r="BT341" s="238"/>
      <c r="BU341" s="238"/>
      <c r="BV341" s="238"/>
      <c r="BW341" s="238"/>
      <c r="BX341" s="238"/>
      <c r="BY341" s="238"/>
      <c r="BZ341" s="238"/>
      <c r="CA341" s="238"/>
      <c r="CB341" s="238"/>
      <c r="CC341" s="239">
        <f t="shared" ref="CC341:CC352" si="298">G341-SUM(J341:CB341)</f>
        <v>0</v>
      </c>
      <c r="CD341" s="41" t="s">
        <v>54</v>
      </c>
    </row>
    <row r="342" spans="1:82" ht="15">
      <c r="A342" s="152"/>
      <c r="B342" s="75" t="s">
        <v>657</v>
      </c>
      <c r="C342" s="131" t="s">
        <v>952</v>
      </c>
      <c r="D342" s="132" t="s">
        <v>92</v>
      </c>
      <c r="E342" s="266">
        <v>1</v>
      </c>
      <c r="F342" s="223"/>
      <c r="G342" s="76">
        <f t="shared" si="285"/>
        <v>0</v>
      </c>
      <c r="H342" s="237"/>
      <c r="I342" s="239"/>
      <c r="J342" s="237"/>
      <c r="K342" s="238"/>
      <c r="L342" s="238"/>
      <c r="M342" s="238"/>
      <c r="N342" s="238"/>
      <c r="O342" s="238"/>
      <c r="P342" s="238"/>
      <c r="Q342" s="238"/>
      <c r="R342" s="238"/>
      <c r="S342" s="238"/>
      <c r="T342" s="238"/>
      <c r="U342" s="239">
        <f t="shared" si="292"/>
        <v>0</v>
      </c>
      <c r="V342" s="237"/>
      <c r="W342" s="238"/>
      <c r="X342" s="238"/>
      <c r="Y342" s="238"/>
      <c r="Z342" s="238"/>
      <c r="AA342" s="238"/>
      <c r="AB342" s="238"/>
      <c r="AC342" s="238"/>
      <c r="AD342" s="238"/>
      <c r="AE342" s="238"/>
      <c r="AF342" s="238"/>
      <c r="AG342" s="239">
        <f t="shared" si="293"/>
        <v>0</v>
      </c>
      <c r="AH342" s="240"/>
      <c r="AI342" s="238"/>
      <c r="AJ342" s="238"/>
      <c r="AK342" s="238"/>
      <c r="AL342" s="238"/>
      <c r="AM342" s="238"/>
      <c r="AN342" s="238"/>
      <c r="AO342" s="238"/>
      <c r="AP342" s="238"/>
      <c r="AQ342" s="238"/>
      <c r="AR342" s="238"/>
      <c r="AS342" s="239">
        <f t="shared" si="294"/>
        <v>0</v>
      </c>
      <c r="AT342" s="240"/>
      <c r="AU342" s="238"/>
      <c r="AV342" s="238"/>
      <c r="AW342" s="238"/>
      <c r="AX342" s="238"/>
      <c r="AY342" s="238"/>
      <c r="AZ342" s="238"/>
      <c r="BA342" s="238"/>
      <c r="BB342" s="238"/>
      <c r="BC342" s="238"/>
      <c r="BD342" s="238"/>
      <c r="BE342" s="239">
        <f t="shared" si="295"/>
        <v>0</v>
      </c>
      <c r="BF342" s="240"/>
      <c r="BG342" s="238"/>
      <c r="BH342" s="238"/>
      <c r="BI342" s="238"/>
      <c r="BJ342" s="238"/>
      <c r="BK342" s="238"/>
      <c r="BL342" s="238"/>
      <c r="BM342" s="238"/>
      <c r="BN342" s="238"/>
      <c r="BO342" s="238"/>
      <c r="BP342" s="238"/>
      <c r="BQ342" s="239">
        <f t="shared" si="296"/>
        <v>0</v>
      </c>
      <c r="BR342" s="240"/>
      <c r="BS342" s="238"/>
      <c r="BT342" s="238"/>
      <c r="BU342" s="238"/>
      <c r="BV342" s="238"/>
      <c r="BW342" s="238"/>
      <c r="BX342" s="238"/>
      <c r="BY342" s="238"/>
      <c r="BZ342" s="238"/>
      <c r="CA342" s="238"/>
      <c r="CB342" s="238"/>
      <c r="CC342" s="239">
        <f t="shared" si="298"/>
        <v>0</v>
      </c>
      <c r="CD342" s="41" t="s">
        <v>54</v>
      </c>
    </row>
    <row r="343" spans="1:82" ht="15">
      <c r="A343" s="152"/>
      <c r="B343" s="103" t="s">
        <v>658</v>
      </c>
      <c r="C343" s="286" t="s">
        <v>659</v>
      </c>
      <c r="D343" s="132"/>
      <c r="E343" s="266"/>
      <c r="F343" s="252"/>
      <c r="G343" s="76"/>
      <c r="H343" s="237"/>
      <c r="I343" s="239"/>
      <c r="J343" s="237"/>
      <c r="K343" s="238"/>
      <c r="L343" s="238"/>
      <c r="M343" s="238"/>
      <c r="N343" s="238"/>
      <c r="O343" s="238"/>
      <c r="P343" s="238"/>
      <c r="Q343" s="238"/>
      <c r="R343" s="238"/>
      <c r="S343" s="238"/>
      <c r="T343" s="238"/>
      <c r="U343" s="239"/>
      <c r="V343" s="237"/>
      <c r="W343" s="238"/>
      <c r="X343" s="238"/>
      <c r="Y343" s="238"/>
      <c r="Z343" s="238"/>
      <c r="AA343" s="238"/>
      <c r="AB343" s="238"/>
      <c r="AC343" s="238"/>
      <c r="AD343" s="238"/>
      <c r="AE343" s="238"/>
      <c r="AF343" s="238"/>
      <c r="AG343" s="239"/>
      <c r="AH343" s="240"/>
      <c r="AI343" s="238"/>
      <c r="AJ343" s="238"/>
      <c r="AK343" s="238"/>
      <c r="AL343" s="238"/>
      <c r="AM343" s="238"/>
      <c r="AN343" s="238"/>
      <c r="AO343" s="238"/>
      <c r="AP343" s="238"/>
      <c r="AQ343" s="238"/>
      <c r="AR343" s="238"/>
      <c r="AS343" s="239"/>
      <c r="AT343" s="240"/>
      <c r="AU343" s="238"/>
      <c r="AV343" s="238"/>
      <c r="AW343" s="238"/>
      <c r="AX343" s="238"/>
      <c r="AY343" s="238"/>
      <c r="AZ343" s="238"/>
      <c r="BA343" s="238"/>
      <c r="BB343" s="238"/>
      <c r="BC343" s="238"/>
      <c r="BD343" s="238"/>
      <c r="BE343" s="239"/>
      <c r="BF343" s="240"/>
      <c r="BG343" s="238"/>
      <c r="BH343" s="238"/>
      <c r="BI343" s="238"/>
      <c r="BJ343" s="238"/>
      <c r="BK343" s="238"/>
      <c r="BL343" s="238"/>
      <c r="BM343" s="238"/>
      <c r="BN343" s="238"/>
      <c r="BO343" s="238"/>
      <c r="BP343" s="238"/>
      <c r="BQ343" s="239"/>
      <c r="BR343" s="240"/>
      <c r="BS343" s="238"/>
      <c r="BT343" s="238"/>
      <c r="BU343" s="238"/>
      <c r="BV343" s="238"/>
      <c r="BW343" s="238"/>
      <c r="BX343" s="238"/>
      <c r="BY343" s="238"/>
      <c r="BZ343" s="238"/>
      <c r="CA343" s="238"/>
      <c r="CB343" s="238"/>
      <c r="CC343" s="239"/>
      <c r="CD343" s="41"/>
    </row>
    <row r="344" spans="1:82" ht="15">
      <c r="A344" s="152"/>
      <c r="B344" s="75" t="s">
        <v>660</v>
      </c>
      <c r="C344" s="131" t="s">
        <v>575</v>
      </c>
      <c r="D344" s="132" t="s">
        <v>92</v>
      </c>
      <c r="E344" s="266">
        <v>1</v>
      </c>
      <c r="F344" s="223"/>
      <c r="G344" s="76">
        <f t="shared" si="285"/>
        <v>0</v>
      </c>
      <c r="H344" s="237"/>
      <c r="I344" s="239"/>
      <c r="J344" s="237"/>
      <c r="K344" s="238"/>
      <c r="L344" s="238"/>
      <c r="M344" s="238"/>
      <c r="N344" s="238"/>
      <c r="O344" s="238"/>
      <c r="P344" s="238"/>
      <c r="Q344" s="238"/>
      <c r="R344" s="238"/>
      <c r="S344" s="238"/>
      <c r="T344" s="238"/>
      <c r="U344" s="239">
        <f t="shared" si="292"/>
        <v>0</v>
      </c>
      <c r="V344" s="237"/>
      <c r="W344" s="238"/>
      <c r="X344" s="238"/>
      <c r="Y344" s="238"/>
      <c r="Z344" s="238"/>
      <c r="AA344" s="238"/>
      <c r="AB344" s="238"/>
      <c r="AC344" s="238"/>
      <c r="AD344" s="238"/>
      <c r="AE344" s="238"/>
      <c r="AF344" s="238"/>
      <c r="AG344" s="239">
        <f t="shared" si="293"/>
        <v>0</v>
      </c>
      <c r="AH344" s="240"/>
      <c r="AI344" s="238"/>
      <c r="AJ344" s="238"/>
      <c r="AK344" s="238"/>
      <c r="AL344" s="238"/>
      <c r="AM344" s="238"/>
      <c r="AN344" s="238"/>
      <c r="AO344" s="238"/>
      <c r="AP344" s="238"/>
      <c r="AQ344" s="238"/>
      <c r="AR344" s="238"/>
      <c r="AS344" s="239">
        <f t="shared" si="294"/>
        <v>0</v>
      </c>
      <c r="AT344" s="240"/>
      <c r="AU344" s="238"/>
      <c r="AV344" s="238"/>
      <c r="AW344" s="238"/>
      <c r="AX344" s="238"/>
      <c r="AY344" s="238"/>
      <c r="AZ344" s="238"/>
      <c r="BA344" s="238"/>
      <c r="BB344" s="238"/>
      <c r="BC344" s="238"/>
      <c r="BD344" s="238"/>
      <c r="BE344" s="239">
        <f t="shared" si="295"/>
        <v>0</v>
      </c>
      <c r="BF344" s="240"/>
      <c r="BG344" s="238"/>
      <c r="BH344" s="238"/>
      <c r="BI344" s="238"/>
      <c r="BJ344" s="238"/>
      <c r="BK344" s="238"/>
      <c r="BL344" s="238"/>
      <c r="BM344" s="238"/>
      <c r="BN344" s="238"/>
      <c r="BO344" s="238"/>
      <c r="BP344" s="238"/>
      <c r="BQ344" s="239">
        <f t="shared" si="296"/>
        <v>0</v>
      </c>
      <c r="BR344" s="240"/>
      <c r="BS344" s="238"/>
      <c r="BT344" s="238"/>
      <c r="BU344" s="238"/>
      <c r="BV344" s="238"/>
      <c r="BW344" s="238"/>
      <c r="BX344" s="238"/>
      <c r="BY344" s="238"/>
      <c r="BZ344" s="238"/>
      <c r="CA344" s="238"/>
      <c r="CB344" s="238"/>
      <c r="CC344" s="239">
        <f t="shared" si="298"/>
        <v>0</v>
      </c>
      <c r="CD344" s="41" t="s">
        <v>54</v>
      </c>
    </row>
    <row r="345" spans="1:82" ht="15">
      <c r="A345" s="152"/>
      <c r="B345" s="75" t="s">
        <v>661</v>
      </c>
      <c r="C345" s="131" t="s">
        <v>577</v>
      </c>
      <c r="D345" s="132" t="s">
        <v>92</v>
      </c>
      <c r="E345" s="266">
        <v>1</v>
      </c>
      <c r="F345" s="223"/>
      <c r="G345" s="76">
        <f t="shared" si="285"/>
        <v>0</v>
      </c>
      <c r="H345" s="237"/>
      <c r="I345" s="239"/>
      <c r="J345" s="237"/>
      <c r="K345" s="238"/>
      <c r="L345" s="238"/>
      <c r="M345" s="238"/>
      <c r="N345" s="238"/>
      <c r="O345" s="238"/>
      <c r="P345" s="238"/>
      <c r="Q345" s="238"/>
      <c r="R345" s="238"/>
      <c r="S345" s="238"/>
      <c r="T345" s="238"/>
      <c r="U345" s="239">
        <f t="shared" si="292"/>
        <v>0</v>
      </c>
      <c r="V345" s="237"/>
      <c r="W345" s="238"/>
      <c r="X345" s="238"/>
      <c r="Y345" s="238"/>
      <c r="Z345" s="238"/>
      <c r="AA345" s="238"/>
      <c r="AB345" s="238"/>
      <c r="AC345" s="238"/>
      <c r="AD345" s="238"/>
      <c r="AE345" s="238"/>
      <c r="AF345" s="238"/>
      <c r="AG345" s="239">
        <f t="shared" si="293"/>
        <v>0</v>
      </c>
      <c r="AH345" s="240"/>
      <c r="AI345" s="238"/>
      <c r="AJ345" s="238"/>
      <c r="AK345" s="238"/>
      <c r="AL345" s="238"/>
      <c r="AM345" s="238"/>
      <c r="AN345" s="238"/>
      <c r="AO345" s="238"/>
      <c r="AP345" s="238"/>
      <c r="AQ345" s="238"/>
      <c r="AR345" s="238"/>
      <c r="AS345" s="239">
        <f t="shared" si="294"/>
        <v>0</v>
      </c>
      <c r="AT345" s="240"/>
      <c r="AU345" s="238"/>
      <c r="AV345" s="238"/>
      <c r="AW345" s="238"/>
      <c r="AX345" s="238"/>
      <c r="AY345" s="238"/>
      <c r="AZ345" s="238"/>
      <c r="BA345" s="238"/>
      <c r="BB345" s="238"/>
      <c r="BC345" s="238"/>
      <c r="BD345" s="238"/>
      <c r="BE345" s="239">
        <f t="shared" si="295"/>
        <v>0</v>
      </c>
      <c r="BF345" s="240"/>
      <c r="BG345" s="238"/>
      <c r="BH345" s="238"/>
      <c r="BI345" s="238"/>
      <c r="BJ345" s="238"/>
      <c r="BK345" s="238"/>
      <c r="BL345" s="238"/>
      <c r="BM345" s="238"/>
      <c r="BN345" s="238"/>
      <c r="BO345" s="238"/>
      <c r="BP345" s="238"/>
      <c r="BQ345" s="239">
        <f t="shared" si="296"/>
        <v>0</v>
      </c>
      <c r="BR345" s="240"/>
      <c r="BS345" s="238"/>
      <c r="BT345" s="238"/>
      <c r="BU345" s="238"/>
      <c r="BV345" s="238"/>
      <c r="BW345" s="238"/>
      <c r="BX345" s="238"/>
      <c r="BY345" s="238"/>
      <c r="BZ345" s="238"/>
      <c r="CA345" s="238"/>
      <c r="CB345" s="238"/>
      <c r="CC345" s="239">
        <f t="shared" si="298"/>
        <v>0</v>
      </c>
      <c r="CD345" s="41" t="s">
        <v>54</v>
      </c>
    </row>
    <row r="346" spans="1:82" ht="15">
      <c r="A346" s="152"/>
      <c r="B346" s="75" t="s">
        <v>662</v>
      </c>
      <c r="C346" s="131" t="s">
        <v>663</v>
      </c>
      <c r="D346" s="132" t="s">
        <v>92</v>
      </c>
      <c r="E346" s="266">
        <v>1</v>
      </c>
      <c r="F346" s="223"/>
      <c r="G346" s="76">
        <f t="shared" si="285"/>
        <v>0</v>
      </c>
      <c r="H346" s="237"/>
      <c r="I346" s="239"/>
      <c r="J346" s="237"/>
      <c r="K346" s="238"/>
      <c r="L346" s="238"/>
      <c r="M346" s="238"/>
      <c r="N346" s="238"/>
      <c r="O346" s="238"/>
      <c r="P346" s="238"/>
      <c r="Q346" s="238"/>
      <c r="R346" s="238"/>
      <c r="S346" s="238"/>
      <c r="T346" s="238"/>
      <c r="U346" s="239">
        <f t="shared" si="292"/>
        <v>0</v>
      </c>
      <c r="V346" s="237"/>
      <c r="W346" s="238"/>
      <c r="X346" s="238"/>
      <c r="Y346" s="238"/>
      <c r="Z346" s="238"/>
      <c r="AA346" s="238"/>
      <c r="AB346" s="238"/>
      <c r="AC346" s="238"/>
      <c r="AD346" s="238"/>
      <c r="AE346" s="238"/>
      <c r="AF346" s="238"/>
      <c r="AG346" s="239">
        <f t="shared" si="293"/>
        <v>0</v>
      </c>
      <c r="AH346" s="240"/>
      <c r="AI346" s="238"/>
      <c r="AJ346" s="238"/>
      <c r="AK346" s="238"/>
      <c r="AL346" s="238"/>
      <c r="AM346" s="238"/>
      <c r="AN346" s="238"/>
      <c r="AO346" s="238"/>
      <c r="AP346" s="238"/>
      <c r="AQ346" s="238"/>
      <c r="AR346" s="238"/>
      <c r="AS346" s="239">
        <f t="shared" si="294"/>
        <v>0</v>
      </c>
      <c r="AT346" s="240"/>
      <c r="AU346" s="238"/>
      <c r="AV346" s="238"/>
      <c r="AW346" s="238"/>
      <c r="AX346" s="238"/>
      <c r="AY346" s="238"/>
      <c r="AZ346" s="238"/>
      <c r="BA346" s="238"/>
      <c r="BB346" s="238"/>
      <c r="BC346" s="238"/>
      <c r="BD346" s="238"/>
      <c r="BE346" s="239">
        <f t="shared" si="295"/>
        <v>0</v>
      </c>
      <c r="BF346" s="240"/>
      <c r="BG346" s="238"/>
      <c r="BH346" s="238"/>
      <c r="BI346" s="238"/>
      <c r="BJ346" s="238"/>
      <c r="BK346" s="238"/>
      <c r="BL346" s="238"/>
      <c r="BM346" s="238"/>
      <c r="BN346" s="238"/>
      <c r="BO346" s="238"/>
      <c r="BP346" s="238"/>
      <c r="BQ346" s="239">
        <f t="shared" si="296"/>
        <v>0</v>
      </c>
      <c r="BR346" s="240"/>
      <c r="BS346" s="238"/>
      <c r="BT346" s="238"/>
      <c r="BU346" s="238"/>
      <c r="BV346" s="238"/>
      <c r="BW346" s="238"/>
      <c r="BX346" s="238"/>
      <c r="BY346" s="238"/>
      <c r="BZ346" s="238"/>
      <c r="CA346" s="238"/>
      <c r="CB346" s="238"/>
      <c r="CC346" s="239">
        <f t="shared" si="298"/>
        <v>0</v>
      </c>
      <c r="CD346" s="41" t="s">
        <v>54</v>
      </c>
    </row>
    <row r="347" spans="1:82" ht="15">
      <c r="A347" s="152"/>
      <c r="B347" s="103" t="s">
        <v>664</v>
      </c>
      <c r="C347" s="286" t="s">
        <v>665</v>
      </c>
      <c r="D347" s="132"/>
      <c r="E347" s="266"/>
      <c r="F347" s="252"/>
      <c r="G347" s="76"/>
      <c r="H347" s="237"/>
      <c r="I347" s="239"/>
      <c r="J347" s="237"/>
      <c r="K347" s="238"/>
      <c r="L347" s="238"/>
      <c r="M347" s="238"/>
      <c r="N347" s="238"/>
      <c r="O347" s="238"/>
      <c r="P347" s="238"/>
      <c r="Q347" s="238"/>
      <c r="R347" s="238"/>
      <c r="S347" s="238"/>
      <c r="T347" s="238"/>
      <c r="U347" s="239"/>
      <c r="V347" s="237"/>
      <c r="W347" s="238"/>
      <c r="X347" s="238"/>
      <c r="Y347" s="238"/>
      <c r="Z347" s="238"/>
      <c r="AA347" s="238"/>
      <c r="AB347" s="238"/>
      <c r="AC347" s="238"/>
      <c r="AD347" s="238"/>
      <c r="AE347" s="238"/>
      <c r="AF347" s="238"/>
      <c r="AG347" s="239"/>
      <c r="AH347" s="240"/>
      <c r="AI347" s="238"/>
      <c r="AJ347" s="238"/>
      <c r="AK347" s="238"/>
      <c r="AL347" s="238"/>
      <c r="AM347" s="238"/>
      <c r="AN347" s="238"/>
      <c r="AO347" s="238"/>
      <c r="AP347" s="238"/>
      <c r="AQ347" s="238"/>
      <c r="AR347" s="238"/>
      <c r="AS347" s="239"/>
      <c r="AT347" s="240"/>
      <c r="AU347" s="238"/>
      <c r="AV347" s="238"/>
      <c r="AW347" s="238"/>
      <c r="AX347" s="238"/>
      <c r="AY347" s="238"/>
      <c r="AZ347" s="238"/>
      <c r="BA347" s="238"/>
      <c r="BB347" s="238"/>
      <c r="BC347" s="238"/>
      <c r="BD347" s="238"/>
      <c r="BE347" s="239"/>
      <c r="BF347" s="240"/>
      <c r="BG347" s="238"/>
      <c r="BH347" s="238"/>
      <c r="BI347" s="238"/>
      <c r="BJ347" s="238"/>
      <c r="BK347" s="238"/>
      <c r="BL347" s="238"/>
      <c r="BM347" s="238"/>
      <c r="BN347" s="238"/>
      <c r="BO347" s="238"/>
      <c r="BP347" s="238"/>
      <c r="BQ347" s="239"/>
      <c r="BR347" s="240"/>
      <c r="BS347" s="238"/>
      <c r="BT347" s="238"/>
      <c r="BU347" s="238"/>
      <c r="BV347" s="238"/>
      <c r="BW347" s="238"/>
      <c r="BX347" s="238"/>
      <c r="BY347" s="238"/>
      <c r="BZ347" s="238"/>
      <c r="CA347" s="238"/>
      <c r="CB347" s="238"/>
      <c r="CC347" s="239"/>
      <c r="CD347" s="41"/>
    </row>
    <row r="348" spans="1:82" ht="15">
      <c r="A348" s="152"/>
      <c r="B348" s="75" t="s">
        <v>666</v>
      </c>
      <c r="C348" s="131" t="s">
        <v>667</v>
      </c>
      <c r="D348" s="132" t="s">
        <v>92</v>
      </c>
      <c r="E348" s="266">
        <v>1</v>
      </c>
      <c r="F348" s="223"/>
      <c r="G348" s="76">
        <f t="shared" si="285"/>
        <v>0</v>
      </c>
      <c r="H348" s="237"/>
      <c r="I348" s="239"/>
      <c r="J348" s="237"/>
      <c r="K348" s="238"/>
      <c r="L348" s="238"/>
      <c r="M348" s="238"/>
      <c r="N348" s="238"/>
      <c r="O348" s="238"/>
      <c r="P348" s="238"/>
      <c r="Q348" s="238"/>
      <c r="R348" s="238"/>
      <c r="S348" s="238"/>
      <c r="T348" s="238"/>
      <c r="U348" s="239">
        <f t="shared" si="292"/>
        <v>0</v>
      </c>
      <c r="V348" s="237"/>
      <c r="W348" s="238"/>
      <c r="X348" s="238"/>
      <c r="Y348" s="238"/>
      <c r="Z348" s="238"/>
      <c r="AA348" s="238"/>
      <c r="AB348" s="238"/>
      <c r="AC348" s="238"/>
      <c r="AD348" s="238"/>
      <c r="AE348" s="238"/>
      <c r="AF348" s="238"/>
      <c r="AG348" s="239">
        <f t="shared" si="293"/>
        <v>0</v>
      </c>
      <c r="AH348" s="240"/>
      <c r="AI348" s="238"/>
      <c r="AJ348" s="238"/>
      <c r="AK348" s="238"/>
      <c r="AL348" s="238"/>
      <c r="AM348" s="238"/>
      <c r="AN348" s="238"/>
      <c r="AO348" s="238"/>
      <c r="AP348" s="238"/>
      <c r="AQ348" s="238"/>
      <c r="AR348" s="238"/>
      <c r="AS348" s="239">
        <f t="shared" si="294"/>
        <v>0</v>
      </c>
      <c r="AT348" s="240"/>
      <c r="AU348" s="238"/>
      <c r="AV348" s="238"/>
      <c r="AW348" s="238"/>
      <c r="AX348" s="238"/>
      <c r="AY348" s="238"/>
      <c r="AZ348" s="238"/>
      <c r="BA348" s="238"/>
      <c r="BB348" s="238"/>
      <c r="BC348" s="238"/>
      <c r="BD348" s="238"/>
      <c r="BE348" s="239">
        <f t="shared" si="295"/>
        <v>0</v>
      </c>
      <c r="BF348" s="240"/>
      <c r="BG348" s="238"/>
      <c r="BH348" s="238"/>
      <c r="BI348" s="238"/>
      <c r="BJ348" s="238"/>
      <c r="BK348" s="238"/>
      <c r="BL348" s="238"/>
      <c r="BM348" s="238"/>
      <c r="BN348" s="238"/>
      <c r="BO348" s="238"/>
      <c r="BP348" s="238"/>
      <c r="BQ348" s="239">
        <f t="shared" si="296"/>
        <v>0</v>
      </c>
      <c r="BR348" s="240"/>
      <c r="BS348" s="238"/>
      <c r="BT348" s="238"/>
      <c r="BU348" s="238"/>
      <c r="BV348" s="238"/>
      <c r="BW348" s="238"/>
      <c r="BX348" s="238"/>
      <c r="BY348" s="238"/>
      <c r="BZ348" s="238"/>
      <c r="CA348" s="238"/>
      <c r="CB348" s="238"/>
      <c r="CC348" s="239">
        <f t="shared" si="298"/>
        <v>0</v>
      </c>
      <c r="CD348" s="41" t="s">
        <v>54</v>
      </c>
    </row>
    <row r="349" spans="1:82" ht="15">
      <c r="A349" s="152"/>
      <c r="B349" s="103" t="s">
        <v>668</v>
      </c>
      <c r="C349" s="286" t="s">
        <v>669</v>
      </c>
      <c r="D349" s="132"/>
      <c r="E349" s="266"/>
      <c r="F349" s="252"/>
      <c r="G349" s="76"/>
      <c r="H349" s="237"/>
      <c r="I349" s="239"/>
      <c r="J349" s="237"/>
      <c r="K349" s="238"/>
      <c r="L349" s="238"/>
      <c r="M349" s="238"/>
      <c r="N349" s="238"/>
      <c r="O349" s="238"/>
      <c r="P349" s="238"/>
      <c r="Q349" s="238"/>
      <c r="R349" s="238"/>
      <c r="S349" s="238"/>
      <c r="T349" s="238"/>
      <c r="U349" s="239"/>
      <c r="V349" s="237"/>
      <c r="W349" s="238"/>
      <c r="X349" s="238"/>
      <c r="Y349" s="238"/>
      <c r="Z349" s="238"/>
      <c r="AA349" s="238"/>
      <c r="AB349" s="238"/>
      <c r="AC349" s="238"/>
      <c r="AD349" s="238"/>
      <c r="AE349" s="238"/>
      <c r="AF349" s="238"/>
      <c r="AG349" s="239"/>
      <c r="AH349" s="240"/>
      <c r="AI349" s="238"/>
      <c r="AJ349" s="238"/>
      <c r="AK349" s="238"/>
      <c r="AL349" s="238"/>
      <c r="AM349" s="238"/>
      <c r="AN349" s="238"/>
      <c r="AO349" s="238"/>
      <c r="AP349" s="238"/>
      <c r="AQ349" s="238"/>
      <c r="AR349" s="238"/>
      <c r="AS349" s="239"/>
      <c r="AT349" s="240"/>
      <c r="AU349" s="238"/>
      <c r="AV349" s="238"/>
      <c r="AW349" s="238"/>
      <c r="AX349" s="238"/>
      <c r="AY349" s="238"/>
      <c r="AZ349" s="238"/>
      <c r="BA349" s="238"/>
      <c r="BB349" s="238"/>
      <c r="BC349" s="238"/>
      <c r="BD349" s="238"/>
      <c r="BE349" s="239"/>
      <c r="BF349" s="240"/>
      <c r="BG349" s="238"/>
      <c r="BH349" s="238"/>
      <c r="BI349" s="238"/>
      <c r="BJ349" s="238"/>
      <c r="BK349" s="238"/>
      <c r="BL349" s="238"/>
      <c r="BM349" s="238"/>
      <c r="BN349" s="238"/>
      <c r="BO349" s="238"/>
      <c r="BP349" s="238"/>
      <c r="BQ349" s="239"/>
      <c r="BR349" s="240"/>
      <c r="BS349" s="238"/>
      <c r="BT349" s="238"/>
      <c r="BU349" s="238"/>
      <c r="BV349" s="238"/>
      <c r="BW349" s="238"/>
      <c r="BX349" s="238"/>
      <c r="BY349" s="238"/>
      <c r="BZ349" s="238"/>
      <c r="CA349" s="238"/>
      <c r="CB349" s="238"/>
      <c r="CC349" s="239"/>
      <c r="CD349" s="41"/>
    </row>
    <row r="350" spans="1:82" ht="15">
      <c r="A350" s="152"/>
      <c r="B350" s="75" t="s">
        <v>670</v>
      </c>
      <c r="C350" s="131" t="s">
        <v>575</v>
      </c>
      <c r="D350" s="132" t="s">
        <v>92</v>
      </c>
      <c r="E350" s="266">
        <v>1</v>
      </c>
      <c r="F350" s="223"/>
      <c r="G350" s="76">
        <f t="shared" si="285"/>
        <v>0</v>
      </c>
      <c r="H350" s="237"/>
      <c r="I350" s="239"/>
      <c r="J350" s="237"/>
      <c r="K350" s="238"/>
      <c r="L350" s="238"/>
      <c r="M350" s="238"/>
      <c r="N350" s="238"/>
      <c r="O350" s="238"/>
      <c r="P350" s="238"/>
      <c r="Q350" s="238"/>
      <c r="R350" s="238"/>
      <c r="S350" s="238"/>
      <c r="T350" s="238"/>
      <c r="U350" s="239">
        <f t="shared" si="292"/>
        <v>0</v>
      </c>
      <c r="V350" s="237"/>
      <c r="W350" s="238"/>
      <c r="X350" s="238"/>
      <c r="Y350" s="238"/>
      <c r="Z350" s="238"/>
      <c r="AA350" s="238"/>
      <c r="AB350" s="238"/>
      <c r="AC350" s="238"/>
      <c r="AD350" s="238"/>
      <c r="AE350" s="238"/>
      <c r="AF350" s="238"/>
      <c r="AG350" s="239">
        <f t="shared" si="293"/>
        <v>0</v>
      </c>
      <c r="AH350" s="240"/>
      <c r="AI350" s="238"/>
      <c r="AJ350" s="238"/>
      <c r="AK350" s="238"/>
      <c r="AL350" s="238"/>
      <c r="AM350" s="238"/>
      <c r="AN350" s="238"/>
      <c r="AO350" s="238"/>
      <c r="AP350" s="238"/>
      <c r="AQ350" s="238"/>
      <c r="AR350" s="238"/>
      <c r="AS350" s="239">
        <f t="shared" si="294"/>
        <v>0</v>
      </c>
      <c r="AT350" s="240"/>
      <c r="AU350" s="238"/>
      <c r="AV350" s="238"/>
      <c r="AW350" s="238"/>
      <c r="AX350" s="238"/>
      <c r="AY350" s="238"/>
      <c r="AZ350" s="238"/>
      <c r="BA350" s="238"/>
      <c r="BB350" s="238"/>
      <c r="BC350" s="238"/>
      <c r="BD350" s="238"/>
      <c r="BE350" s="239">
        <f t="shared" si="295"/>
        <v>0</v>
      </c>
      <c r="BF350" s="240"/>
      <c r="BG350" s="238"/>
      <c r="BH350" s="238"/>
      <c r="BI350" s="238"/>
      <c r="BJ350" s="238"/>
      <c r="BK350" s="238"/>
      <c r="BL350" s="238"/>
      <c r="BM350" s="238"/>
      <c r="BN350" s="238"/>
      <c r="BO350" s="238"/>
      <c r="BP350" s="238"/>
      <c r="BQ350" s="239">
        <f t="shared" si="296"/>
        <v>0</v>
      </c>
      <c r="BR350" s="240"/>
      <c r="BS350" s="238"/>
      <c r="BT350" s="238"/>
      <c r="BU350" s="238"/>
      <c r="BV350" s="238"/>
      <c r="BW350" s="238"/>
      <c r="BX350" s="238"/>
      <c r="BY350" s="238"/>
      <c r="BZ350" s="238"/>
      <c r="CA350" s="238"/>
      <c r="CB350" s="238"/>
      <c r="CC350" s="239">
        <f t="shared" si="298"/>
        <v>0</v>
      </c>
      <c r="CD350" s="41" t="s">
        <v>54</v>
      </c>
    </row>
    <row r="351" spans="1:82" ht="15">
      <c r="A351" s="152"/>
      <c r="B351" s="75" t="s">
        <v>671</v>
      </c>
      <c r="C351" s="131" t="s">
        <v>577</v>
      </c>
      <c r="D351" s="132" t="s">
        <v>92</v>
      </c>
      <c r="E351" s="266">
        <v>1</v>
      </c>
      <c r="F351" s="223"/>
      <c r="G351" s="76">
        <f t="shared" si="285"/>
        <v>0</v>
      </c>
      <c r="H351" s="237"/>
      <c r="I351" s="239"/>
      <c r="J351" s="237"/>
      <c r="K351" s="238"/>
      <c r="L351" s="238"/>
      <c r="M351" s="238"/>
      <c r="N351" s="238"/>
      <c r="O351" s="238"/>
      <c r="P351" s="238"/>
      <c r="Q351" s="238"/>
      <c r="R351" s="238"/>
      <c r="S351" s="238"/>
      <c r="T351" s="238"/>
      <c r="U351" s="239">
        <f t="shared" si="292"/>
        <v>0</v>
      </c>
      <c r="V351" s="237"/>
      <c r="W351" s="238"/>
      <c r="X351" s="238"/>
      <c r="Y351" s="238"/>
      <c r="Z351" s="238"/>
      <c r="AA351" s="238"/>
      <c r="AB351" s="238"/>
      <c r="AC351" s="238"/>
      <c r="AD351" s="238"/>
      <c r="AE351" s="238"/>
      <c r="AF351" s="238"/>
      <c r="AG351" s="239">
        <f t="shared" si="293"/>
        <v>0</v>
      </c>
      <c r="AH351" s="240"/>
      <c r="AI351" s="238"/>
      <c r="AJ351" s="238"/>
      <c r="AK351" s="238"/>
      <c r="AL351" s="238"/>
      <c r="AM351" s="238"/>
      <c r="AN351" s="238"/>
      <c r="AO351" s="238"/>
      <c r="AP351" s="238"/>
      <c r="AQ351" s="238"/>
      <c r="AR351" s="238"/>
      <c r="AS351" s="239">
        <f t="shared" si="294"/>
        <v>0</v>
      </c>
      <c r="AT351" s="240"/>
      <c r="AU351" s="238"/>
      <c r="AV351" s="238"/>
      <c r="AW351" s="238"/>
      <c r="AX351" s="238"/>
      <c r="AY351" s="238"/>
      <c r="AZ351" s="238"/>
      <c r="BA351" s="238"/>
      <c r="BB351" s="238"/>
      <c r="BC351" s="238"/>
      <c r="BD351" s="238"/>
      <c r="BE351" s="239">
        <f t="shared" si="295"/>
        <v>0</v>
      </c>
      <c r="BF351" s="240"/>
      <c r="BG351" s="238"/>
      <c r="BH351" s="238"/>
      <c r="BI351" s="238"/>
      <c r="BJ351" s="238"/>
      <c r="BK351" s="238"/>
      <c r="BL351" s="238"/>
      <c r="BM351" s="238"/>
      <c r="BN351" s="238"/>
      <c r="BO351" s="238"/>
      <c r="BP351" s="238"/>
      <c r="BQ351" s="239">
        <f t="shared" si="296"/>
        <v>0</v>
      </c>
      <c r="BR351" s="240"/>
      <c r="BS351" s="238"/>
      <c r="BT351" s="238"/>
      <c r="BU351" s="238"/>
      <c r="BV351" s="238"/>
      <c r="BW351" s="238"/>
      <c r="BX351" s="238"/>
      <c r="BY351" s="238"/>
      <c r="BZ351" s="238"/>
      <c r="CA351" s="238"/>
      <c r="CB351" s="238"/>
      <c r="CC351" s="239">
        <f t="shared" si="298"/>
        <v>0</v>
      </c>
      <c r="CD351" s="41" t="s">
        <v>54</v>
      </c>
    </row>
    <row r="352" spans="1:82" ht="15">
      <c r="A352" s="152"/>
      <c r="B352" s="75" t="s">
        <v>672</v>
      </c>
      <c r="C352" s="131" t="s">
        <v>611</v>
      </c>
      <c r="D352" s="132" t="s">
        <v>92</v>
      </c>
      <c r="E352" s="266">
        <v>1</v>
      </c>
      <c r="F352" s="223"/>
      <c r="G352" s="76">
        <f t="shared" si="285"/>
        <v>0</v>
      </c>
      <c r="H352" s="237"/>
      <c r="I352" s="239"/>
      <c r="J352" s="237"/>
      <c r="K352" s="238"/>
      <c r="L352" s="238"/>
      <c r="M352" s="238"/>
      <c r="N352" s="238"/>
      <c r="O352" s="238"/>
      <c r="P352" s="238"/>
      <c r="Q352" s="238"/>
      <c r="R352" s="238"/>
      <c r="S352" s="238"/>
      <c r="T352" s="238"/>
      <c r="U352" s="239">
        <f t="shared" si="292"/>
        <v>0</v>
      </c>
      <c r="V352" s="237"/>
      <c r="W352" s="238"/>
      <c r="X352" s="238"/>
      <c r="Y352" s="238"/>
      <c r="Z352" s="238"/>
      <c r="AA352" s="238"/>
      <c r="AB352" s="238"/>
      <c r="AC352" s="238"/>
      <c r="AD352" s="238"/>
      <c r="AE352" s="238"/>
      <c r="AF352" s="238"/>
      <c r="AG352" s="239">
        <f t="shared" si="293"/>
        <v>0</v>
      </c>
      <c r="AH352" s="240"/>
      <c r="AI352" s="238"/>
      <c r="AJ352" s="238"/>
      <c r="AK352" s="238"/>
      <c r="AL352" s="238"/>
      <c r="AM352" s="238"/>
      <c r="AN352" s="238"/>
      <c r="AO352" s="238"/>
      <c r="AP352" s="238"/>
      <c r="AQ352" s="238"/>
      <c r="AR352" s="238"/>
      <c r="AS352" s="239">
        <f t="shared" si="294"/>
        <v>0</v>
      </c>
      <c r="AT352" s="240"/>
      <c r="AU352" s="238"/>
      <c r="AV352" s="238"/>
      <c r="AW352" s="238"/>
      <c r="AX352" s="238"/>
      <c r="AY352" s="238"/>
      <c r="AZ352" s="238"/>
      <c r="BA352" s="238"/>
      <c r="BB352" s="238"/>
      <c r="BC352" s="238"/>
      <c r="BD352" s="238"/>
      <c r="BE352" s="239">
        <f t="shared" si="295"/>
        <v>0</v>
      </c>
      <c r="BF352" s="240"/>
      <c r="BG352" s="238"/>
      <c r="BH352" s="238"/>
      <c r="BI352" s="238"/>
      <c r="BJ352" s="238"/>
      <c r="BK352" s="238"/>
      <c r="BL352" s="238"/>
      <c r="BM352" s="238"/>
      <c r="BN352" s="238"/>
      <c r="BO352" s="238"/>
      <c r="BP352" s="238"/>
      <c r="BQ352" s="239">
        <f t="shared" si="296"/>
        <v>0</v>
      </c>
      <c r="BR352" s="240"/>
      <c r="BS352" s="238"/>
      <c r="BT352" s="238"/>
      <c r="BU352" s="238"/>
      <c r="BV352" s="238"/>
      <c r="BW352" s="238"/>
      <c r="BX352" s="238"/>
      <c r="BY352" s="238"/>
      <c r="BZ352" s="238"/>
      <c r="CA352" s="238"/>
      <c r="CB352" s="238"/>
      <c r="CC352" s="239">
        <f t="shared" si="298"/>
        <v>0</v>
      </c>
      <c r="CD352" s="41" t="s">
        <v>54</v>
      </c>
    </row>
    <row r="353" spans="1:82" ht="15">
      <c r="A353" s="152"/>
      <c r="B353" s="103" t="s">
        <v>673</v>
      </c>
      <c r="C353" s="286" t="s">
        <v>674</v>
      </c>
      <c r="D353" s="132"/>
      <c r="E353" s="266"/>
      <c r="F353" s="252"/>
      <c r="G353" s="76"/>
      <c r="H353" s="237"/>
      <c r="I353" s="239"/>
      <c r="J353" s="237"/>
      <c r="K353" s="238"/>
      <c r="L353" s="238"/>
      <c r="M353" s="238"/>
      <c r="N353" s="238"/>
      <c r="O353" s="238"/>
      <c r="P353" s="238"/>
      <c r="Q353" s="238"/>
      <c r="R353" s="238"/>
      <c r="S353" s="238"/>
      <c r="T353" s="238"/>
      <c r="U353" s="239"/>
      <c r="V353" s="237"/>
      <c r="W353" s="238"/>
      <c r="X353" s="238"/>
      <c r="Y353" s="238"/>
      <c r="Z353" s="238"/>
      <c r="AA353" s="238"/>
      <c r="AB353" s="238"/>
      <c r="AC353" s="238"/>
      <c r="AD353" s="238"/>
      <c r="AE353" s="238"/>
      <c r="AF353" s="238"/>
      <c r="AG353" s="239"/>
      <c r="AH353" s="240"/>
      <c r="AI353" s="238"/>
      <c r="AJ353" s="238"/>
      <c r="AK353" s="238"/>
      <c r="AL353" s="238"/>
      <c r="AM353" s="238"/>
      <c r="AN353" s="238"/>
      <c r="AO353" s="238"/>
      <c r="AP353" s="238"/>
      <c r="AQ353" s="238"/>
      <c r="AR353" s="238"/>
      <c r="AS353" s="239"/>
      <c r="AT353" s="240"/>
      <c r="AU353" s="238"/>
      <c r="AV353" s="238"/>
      <c r="AW353" s="238"/>
      <c r="AX353" s="238"/>
      <c r="AY353" s="238"/>
      <c r="AZ353" s="238"/>
      <c r="BA353" s="238"/>
      <c r="BB353" s="238"/>
      <c r="BC353" s="238"/>
      <c r="BD353" s="238"/>
      <c r="BE353" s="239"/>
      <c r="BF353" s="240"/>
      <c r="BG353" s="238"/>
      <c r="BH353" s="238"/>
      <c r="BI353" s="238"/>
      <c r="BJ353" s="238"/>
      <c r="BK353" s="238"/>
      <c r="BL353" s="238"/>
      <c r="BM353" s="238"/>
      <c r="BN353" s="238"/>
      <c r="BO353" s="238"/>
      <c r="BP353" s="238"/>
      <c r="BQ353" s="239"/>
      <c r="BR353" s="240"/>
      <c r="BS353" s="238"/>
      <c r="BT353" s="238"/>
      <c r="BU353" s="238"/>
      <c r="BV353" s="238"/>
      <c r="BW353" s="238"/>
      <c r="BX353" s="238"/>
      <c r="BY353" s="238"/>
      <c r="BZ353" s="238"/>
      <c r="CA353" s="238"/>
      <c r="CB353" s="238"/>
      <c r="CC353" s="239"/>
      <c r="CD353" s="41"/>
    </row>
    <row r="354" spans="1:82" ht="30">
      <c r="A354" s="152"/>
      <c r="B354" s="191" t="s">
        <v>675</v>
      </c>
      <c r="C354" s="192" t="s">
        <v>676</v>
      </c>
      <c r="D354" s="194" t="s">
        <v>243</v>
      </c>
      <c r="E354" s="334">
        <v>0</v>
      </c>
      <c r="F354" s="231"/>
      <c r="G354" s="189">
        <f t="shared" si="285"/>
        <v>0</v>
      </c>
      <c r="H354" s="237"/>
      <c r="I354" s="239"/>
      <c r="J354" s="237"/>
      <c r="K354" s="238"/>
      <c r="L354" s="238"/>
      <c r="M354" s="238"/>
      <c r="N354" s="238"/>
      <c r="O354" s="238"/>
      <c r="P354" s="238"/>
      <c r="Q354" s="238"/>
      <c r="R354" s="238"/>
      <c r="S354" s="238"/>
      <c r="T354" s="238"/>
      <c r="U354" s="239">
        <f t="shared" si="292"/>
        <v>0</v>
      </c>
      <c r="V354" s="237"/>
      <c r="W354" s="238"/>
      <c r="X354" s="238"/>
      <c r="Y354" s="238"/>
      <c r="Z354" s="238"/>
      <c r="AA354" s="238"/>
      <c r="AB354" s="238"/>
      <c r="AC354" s="238"/>
      <c r="AD354" s="238"/>
      <c r="AE354" s="238"/>
      <c r="AF354" s="238"/>
      <c r="AG354" s="239">
        <f t="shared" si="293"/>
        <v>0</v>
      </c>
      <c r="AH354" s="240"/>
      <c r="AI354" s="238"/>
      <c r="AJ354" s="238"/>
      <c r="AK354" s="238"/>
      <c r="AL354" s="238"/>
      <c r="AM354" s="238"/>
      <c r="AN354" s="238"/>
      <c r="AO354" s="238"/>
      <c r="AP354" s="238"/>
      <c r="AQ354" s="238"/>
      <c r="AR354" s="238"/>
      <c r="AS354" s="239">
        <f t="shared" si="294"/>
        <v>0</v>
      </c>
      <c r="AT354" s="240"/>
      <c r="AU354" s="238"/>
      <c r="AV354" s="238"/>
      <c r="AW354" s="238"/>
      <c r="AX354" s="238"/>
      <c r="AY354" s="238"/>
      <c r="AZ354" s="238"/>
      <c r="BA354" s="238"/>
      <c r="BB354" s="238"/>
      <c r="BC354" s="238"/>
      <c r="BD354" s="238"/>
      <c r="BE354" s="239">
        <f t="shared" si="295"/>
        <v>0</v>
      </c>
      <c r="BF354" s="240"/>
      <c r="BG354" s="238"/>
      <c r="BH354" s="238"/>
      <c r="BI354" s="238"/>
      <c r="BJ354" s="238"/>
      <c r="BK354" s="238"/>
      <c r="BL354" s="238"/>
      <c r="BM354" s="238"/>
      <c r="BN354" s="238"/>
      <c r="BO354" s="238"/>
      <c r="BP354" s="238"/>
      <c r="BQ354" s="239">
        <f t="shared" si="296"/>
        <v>0</v>
      </c>
      <c r="BR354" s="240"/>
      <c r="BS354" s="238"/>
      <c r="BT354" s="238"/>
      <c r="BU354" s="238"/>
      <c r="BV354" s="238"/>
      <c r="BW354" s="238"/>
      <c r="BX354" s="238"/>
      <c r="BY354" s="238"/>
      <c r="BZ354" s="238"/>
      <c r="CA354" s="238"/>
      <c r="CB354" s="238"/>
      <c r="CC354" s="239">
        <f t="shared" ref="CC354:CC364" si="299">G354-SUM(H354:CB354)</f>
        <v>0</v>
      </c>
      <c r="CD354" s="41" t="s">
        <v>54</v>
      </c>
    </row>
    <row r="355" spans="1:82" ht="30">
      <c r="A355" s="152"/>
      <c r="B355" s="191" t="s">
        <v>677</v>
      </c>
      <c r="C355" s="192" t="s">
        <v>678</v>
      </c>
      <c r="D355" s="194" t="s">
        <v>243</v>
      </c>
      <c r="E355" s="334">
        <v>0</v>
      </c>
      <c r="F355" s="231"/>
      <c r="G355" s="189">
        <f t="shared" si="285"/>
        <v>0</v>
      </c>
      <c r="H355" s="237"/>
      <c r="I355" s="239"/>
      <c r="J355" s="237"/>
      <c r="K355" s="238"/>
      <c r="L355" s="238"/>
      <c r="M355" s="238"/>
      <c r="N355" s="238"/>
      <c r="O355" s="238"/>
      <c r="P355" s="238"/>
      <c r="Q355" s="238"/>
      <c r="R355" s="238"/>
      <c r="S355" s="238"/>
      <c r="T355" s="238"/>
      <c r="U355" s="239">
        <f t="shared" si="292"/>
        <v>0</v>
      </c>
      <c r="V355" s="237"/>
      <c r="W355" s="238"/>
      <c r="X355" s="238"/>
      <c r="Y355" s="238"/>
      <c r="Z355" s="238"/>
      <c r="AA355" s="238"/>
      <c r="AB355" s="238"/>
      <c r="AC355" s="238"/>
      <c r="AD355" s="238"/>
      <c r="AE355" s="238"/>
      <c r="AF355" s="238"/>
      <c r="AG355" s="239">
        <f t="shared" si="293"/>
        <v>0</v>
      </c>
      <c r="AH355" s="240"/>
      <c r="AI355" s="238"/>
      <c r="AJ355" s="238"/>
      <c r="AK355" s="238"/>
      <c r="AL355" s="238"/>
      <c r="AM355" s="238"/>
      <c r="AN355" s="238"/>
      <c r="AO355" s="238"/>
      <c r="AP355" s="238"/>
      <c r="AQ355" s="238"/>
      <c r="AR355" s="238"/>
      <c r="AS355" s="239">
        <f t="shared" si="294"/>
        <v>0</v>
      </c>
      <c r="AT355" s="240"/>
      <c r="AU355" s="238"/>
      <c r="AV355" s="238"/>
      <c r="AW355" s="238"/>
      <c r="AX355" s="238"/>
      <c r="AY355" s="238"/>
      <c r="AZ355" s="238"/>
      <c r="BA355" s="238"/>
      <c r="BB355" s="238"/>
      <c r="BC355" s="238"/>
      <c r="BD355" s="238"/>
      <c r="BE355" s="239">
        <f t="shared" si="295"/>
        <v>0</v>
      </c>
      <c r="BF355" s="240"/>
      <c r="BG355" s="238"/>
      <c r="BH355" s="238"/>
      <c r="BI355" s="238"/>
      <c r="BJ355" s="238"/>
      <c r="BK355" s="238"/>
      <c r="BL355" s="238"/>
      <c r="BM355" s="238"/>
      <c r="BN355" s="238"/>
      <c r="BO355" s="238"/>
      <c r="BP355" s="238"/>
      <c r="BQ355" s="239">
        <f t="shared" si="296"/>
        <v>0</v>
      </c>
      <c r="BR355" s="240"/>
      <c r="BS355" s="238"/>
      <c r="BT355" s="238"/>
      <c r="BU355" s="238"/>
      <c r="BV355" s="238"/>
      <c r="BW355" s="238"/>
      <c r="BX355" s="238"/>
      <c r="BY355" s="238"/>
      <c r="BZ355" s="238"/>
      <c r="CA355" s="238"/>
      <c r="CB355" s="238"/>
      <c r="CC355" s="239">
        <f t="shared" si="299"/>
        <v>0</v>
      </c>
      <c r="CD355" s="41" t="s">
        <v>54</v>
      </c>
    </row>
    <row r="356" spans="1:82" ht="30">
      <c r="A356" s="152"/>
      <c r="B356" s="191" t="s">
        <v>679</v>
      </c>
      <c r="C356" s="192" t="s">
        <v>680</v>
      </c>
      <c r="D356" s="194" t="s">
        <v>243</v>
      </c>
      <c r="E356" s="334">
        <v>0</v>
      </c>
      <c r="F356" s="231"/>
      <c r="G356" s="189">
        <f t="shared" si="285"/>
        <v>0</v>
      </c>
      <c r="H356" s="237"/>
      <c r="I356" s="239"/>
      <c r="J356" s="237"/>
      <c r="K356" s="238"/>
      <c r="L356" s="238"/>
      <c r="M356" s="238"/>
      <c r="N356" s="238"/>
      <c r="O356" s="238"/>
      <c r="P356" s="238"/>
      <c r="Q356" s="238"/>
      <c r="R356" s="238"/>
      <c r="S356" s="238"/>
      <c r="T356" s="238"/>
      <c r="U356" s="239">
        <f t="shared" si="292"/>
        <v>0</v>
      </c>
      <c r="V356" s="237"/>
      <c r="W356" s="238"/>
      <c r="X356" s="238"/>
      <c r="Y356" s="238"/>
      <c r="Z356" s="238"/>
      <c r="AA356" s="238"/>
      <c r="AB356" s="238"/>
      <c r="AC356" s="238"/>
      <c r="AD356" s="238"/>
      <c r="AE356" s="238"/>
      <c r="AF356" s="238"/>
      <c r="AG356" s="239">
        <f t="shared" si="293"/>
        <v>0</v>
      </c>
      <c r="AH356" s="240"/>
      <c r="AI356" s="238"/>
      <c r="AJ356" s="238"/>
      <c r="AK356" s="238"/>
      <c r="AL356" s="238"/>
      <c r="AM356" s="238"/>
      <c r="AN356" s="238"/>
      <c r="AO356" s="238"/>
      <c r="AP356" s="238"/>
      <c r="AQ356" s="238"/>
      <c r="AR356" s="238"/>
      <c r="AS356" s="239">
        <f t="shared" si="294"/>
        <v>0</v>
      </c>
      <c r="AT356" s="240"/>
      <c r="AU356" s="238"/>
      <c r="AV356" s="238"/>
      <c r="AW356" s="238"/>
      <c r="AX356" s="238"/>
      <c r="AY356" s="238"/>
      <c r="AZ356" s="238"/>
      <c r="BA356" s="238"/>
      <c r="BB356" s="238"/>
      <c r="BC356" s="238"/>
      <c r="BD356" s="238"/>
      <c r="BE356" s="239">
        <f t="shared" si="295"/>
        <v>0</v>
      </c>
      <c r="BF356" s="240"/>
      <c r="BG356" s="238"/>
      <c r="BH356" s="238"/>
      <c r="BI356" s="238"/>
      <c r="BJ356" s="238"/>
      <c r="BK356" s="238"/>
      <c r="BL356" s="238"/>
      <c r="BM356" s="238"/>
      <c r="BN356" s="238"/>
      <c r="BO356" s="238"/>
      <c r="BP356" s="238"/>
      <c r="BQ356" s="239">
        <f t="shared" si="296"/>
        <v>0</v>
      </c>
      <c r="BR356" s="240"/>
      <c r="BS356" s="238"/>
      <c r="BT356" s="238"/>
      <c r="BU356" s="238"/>
      <c r="BV356" s="238"/>
      <c r="BW356" s="238"/>
      <c r="BX356" s="238"/>
      <c r="BY356" s="238"/>
      <c r="BZ356" s="238"/>
      <c r="CA356" s="238"/>
      <c r="CB356" s="238"/>
      <c r="CC356" s="239">
        <f t="shared" si="299"/>
        <v>0</v>
      </c>
      <c r="CD356" s="41" t="s">
        <v>54</v>
      </c>
    </row>
    <row r="357" spans="1:82" ht="30">
      <c r="A357" s="152"/>
      <c r="B357" s="191" t="s">
        <v>681</v>
      </c>
      <c r="C357" s="192" t="s">
        <v>682</v>
      </c>
      <c r="D357" s="194" t="s">
        <v>243</v>
      </c>
      <c r="E357" s="334">
        <v>0</v>
      </c>
      <c r="F357" s="231"/>
      <c r="G357" s="189">
        <f t="shared" si="285"/>
        <v>0</v>
      </c>
      <c r="H357" s="237"/>
      <c r="I357" s="239"/>
      <c r="J357" s="237"/>
      <c r="K357" s="238"/>
      <c r="L357" s="238"/>
      <c r="M357" s="238"/>
      <c r="N357" s="238"/>
      <c r="O357" s="238"/>
      <c r="P357" s="238"/>
      <c r="Q357" s="238"/>
      <c r="R357" s="238"/>
      <c r="S357" s="238"/>
      <c r="T357" s="238"/>
      <c r="U357" s="239">
        <f t="shared" si="292"/>
        <v>0</v>
      </c>
      <c r="V357" s="237"/>
      <c r="W357" s="238"/>
      <c r="X357" s="238"/>
      <c r="Y357" s="238"/>
      <c r="Z357" s="238"/>
      <c r="AA357" s="238"/>
      <c r="AB357" s="238"/>
      <c r="AC357" s="238"/>
      <c r="AD357" s="238"/>
      <c r="AE357" s="238"/>
      <c r="AF357" s="238"/>
      <c r="AG357" s="239">
        <f t="shared" si="293"/>
        <v>0</v>
      </c>
      <c r="AH357" s="240"/>
      <c r="AI357" s="238"/>
      <c r="AJ357" s="238"/>
      <c r="AK357" s="238"/>
      <c r="AL357" s="238"/>
      <c r="AM357" s="238"/>
      <c r="AN357" s="238"/>
      <c r="AO357" s="238"/>
      <c r="AP357" s="238"/>
      <c r="AQ357" s="238"/>
      <c r="AR357" s="238"/>
      <c r="AS357" s="239">
        <f t="shared" si="294"/>
        <v>0</v>
      </c>
      <c r="AT357" s="240"/>
      <c r="AU357" s="238"/>
      <c r="AV357" s="238"/>
      <c r="AW357" s="238"/>
      <c r="AX357" s="238"/>
      <c r="AY357" s="238"/>
      <c r="AZ357" s="238"/>
      <c r="BA357" s="238"/>
      <c r="BB357" s="238"/>
      <c r="BC357" s="238"/>
      <c r="BD357" s="238"/>
      <c r="BE357" s="239">
        <f t="shared" si="295"/>
        <v>0</v>
      </c>
      <c r="BF357" s="240"/>
      <c r="BG357" s="238"/>
      <c r="BH357" s="238"/>
      <c r="BI357" s="238"/>
      <c r="BJ357" s="238"/>
      <c r="BK357" s="238"/>
      <c r="BL357" s="238"/>
      <c r="BM357" s="238"/>
      <c r="BN357" s="238"/>
      <c r="BO357" s="238"/>
      <c r="BP357" s="238"/>
      <c r="BQ357" s="239">
        <f t="shared" si="296"/>
        <v>0</v>
      </c>
      <c r="BR357" s="240"/>
      <c r="BS357" s="238"/>
      <c r="BT357" s="238"/>
      <c r="BU357" s="238"/>
      <c r="BV357" s="238"/>
      <c r="BW357" s="238"/>
      <c r="BX357" s="238"/>
      <c r="BY357" s="238"/>
      <c r="BZ357" s="238"/>
      <c r="CA357" s="238"/>
      <c r="CB357" s="238"/>
      <c r="CC357" s="239">
        <f t="shared" si="299"/>
        <v>0</v>
      </c>
      <c r="CD357" s="41" t="s">
        <v>54</v>
      </c>
    </row>
    <row r="358" spans="1:82" ht="30">
      <c r="A358" s="152"/>
      <c r="B358" s="191" t="s">
        <v>683</v>
      </c>
      <c r="C358" s="192" t="s">
        <v>684</v>
      </c>
      <c r="D358" s="194" t="s">
        <v>243</v>
      </c>
      <c r="E358" s="334">
        <v>0</v>
      </c>
      <c r="F358" s="231"/>
      <c r="G358" s="189">
        <f t="shared" si="285"/>
        <v>0</v>
      </c>
      <c r="H358" s="237"/>
      <c r="I358" s="239"/>
      <c r="J358" s="237"/>
      <c r="K358" s="238"/>
      <c r="L358" s="238"/>
      <c r="M358" s="238"/>
      <c r="N358" s="238"/>
      <c r="O358" s="238"/>
      <c r="P358" s="238"/>
      <c r="Q358" s="238"/>
      <c r="R358" s="238"/>
      <c r="S358" s="238"/>
      <c r="T358" s="238"/>
      <c r="U358" s="239">
        <f t="shared" si="292"/>
        <v>0</v>
      </c>
      <c r="V358" s="237"/>
      <c r="W358" s="238"/>
      <c r="X358" s="238"/>
      <c r="Y358" s="238"/>
      <c r="Z358" s="238"/>
      <c r="AA358" s="238"/>
      <c r="AB358" s="238"/>
      <c r="AC358" s="238"/>
      <c r="AD358" s="238"/>
      <c r="AE358" s="238"/>
      <c r="AF358" s="238"/>
      <c r="AG358" s="239">
        <f t="shared" si="293"/>
        <v>0</v>
      </c>
      <c r="AH358" s="240"/>
      <c r="AI358" s="238"/>
      <c r="AJ358" s="238"/>
      <c r="AK358" s="238"/>
      <c r="AL358" s="238"/>
      <c r="AM358" s="238"/>
      <c r="AN358" s="238"/>
      <c r="AO358" s="238"/>
      <c r="AP358" s="238"/>
      <c r="AQ358" s="238"/>
      <c r="AR358" s="238"/>
      <c r="AS358" s="239">
        <f t="shared" si="294"/>
        <v>0</v>
      </c>
      <c r="AT358" s="240"/>
      <c r="AU358" s="238"/>
      <c r="AV358" s="238"/>
      <c r="AW358" s="238"/>
      <c r="AX358" s="238"/>
      <c r="AY358" s="238"/>
      <c r="AZ358" s="238"/>
      <c r="BA358" s="238"/>
      <c r="BB358" s="238"/>
      <c r="BC358" s="238"/>
      <c r="BD358" s="238"/>
      <c r="BE358" s="239">
        <f t="shared" si="295"/>
        <v>0</v>
      </c>
      <c r="BF358" s="240"/>
      <c r="BG358" s="238"/>
      <c r="BH358" s="238"/>
      <c r="BI358" s="238"/>
      <c r="BJ358" s="238"/>
      <c r="BK358" s="238"/>
      <c r="BL358" s="238"/>
      <c r="BM358" s="238"/>
      <c r="BN358" s="238"/>
      <c r="BO358" s="238"/>
      <c r="BP358" s="238"/>
      <c r="BQ358" s="239">
        <f t="shared" si="296"/>
        <v>0</v>
      </c>
      <c r="BR358" s="240"/>
      <c r="BS358" s="238"/>
      <c r="BT358" s="238"/>
      <c r="BU358" s="238"/>
      <c r="BV358" s="238"/>
      <c r="BW358" s="238"/>
      <c r="BX358" s="238"/>
      <c r="BY358" s="238"/>
      <c r="BZ358" s="238"/>
      <c r="CA358" s="238"/>
      <c r="CB358" s="238"/>
      <c r="CC358" s="239">
        <f t="shared" si="299"/>
        <v>0</v>
      </c>
      <c r="CD358" s="41" t="s">
        <v>54</v>
      </c>
    </row>
    <row r="359" spans="1:82" ht="30">
      <c r="A359" s="152"/>
      <c r="B359" s="191" t="s">
        <v>685</v>
      </c>
      <c r="C359" s="192" t="s">
        <v>686</v>
      </c>
      <c r="D359" s="194" t="s">
        <v>243</v>
      </c>
      <c r="E359" s="334">
        <v>0</v>
      </c>
      <c r="F359" s="231"/>
      <c r="G359" s="189">
        <f t="shared" si="285"/>
        <v>0</v>
      </c>
      <c r="H359" s="237"/>
      <c r="I359" s="239"/>
      <c r="J359" s="237"/>
      <c r="K359" s="238"/>
      <c r="L359" s="238"/>
      <c r="M359" s="238"/>
      <c r="N359" s="238"/>
      <c r="O359" s="238"/>
      <c r="P359" s="238"/>
      <c r="Q359" s="238"/>
      <c r="R359" s="238"/>
      <c r="S359" s="238"/>
      <c r="T359" s="238"/>
      <c r="U359" s="239">
        <f t="shared" si="292"/>
        <v>0</v>
      </c>
      <c r="V359" s="237"/>
      <c r="W359" s="238"/>
      <c r="X359" s="238"/>
      <c r="Y359" s="238"/>
      <c r="Z359" s="238"/>
      <c r="AA359" s="238"/>
      <c r="AB359" s="238"/>
      <c r="AC359" s="238"/>
      <c r="AD359" s="238"/>
      <c r="AE359" s="238"/>
      <c r="AF359" s="238"/>
      <c r="AG359" s="239">
        <f t="shared" si="293"/>
        <v>0</v>
      </c>
      <c r="AH359" s="240"/>
      <c r="AI359" s="238"/>
      <c r="AJ359" s="238"/>
      <c r="AK359" s="238"/>
      <c r="AL359" s="238"/>
      <c r="AM359" s="238"/>
      <c r="AN359" s="238"/>
      <c r="AO359" s="238"/>
      <c r="AP359" s="238"/>
      <c r="AQ359" s="238"/>
      <c r="AR359" s="238"/>
      <c r="AS359" s="239">
        <f t="shared" si="294"/>
        <v>0</v>
      </c>
      <c r="AT359" s="240"/>
      <c r="AU359" s="238"/>
      <c r="AV359" s="238"/>
      <c r="AW359" s="238"/>
      <c r="AX359" s="238"/>
      <c r="AY359" s="238"/>
      <c r="AZ359" s="238"/>
      <c r="BA359" s="238"/>
      <c r="BB359" s="238"/>
      <c r="BC359" s="238"/>
      <c r="BD359" s="238"/>
      <c r="BE359" s="239">
        <f t="shared" si="295"/>
        <v>0</v>
      </c>
      <c r="BF359" s="240"/>
      <c r="BG359" s="238"/>
      <c r="BH359" s="238"/>
      <c r="BI359" s="238"/>
      <c r="BJ359" s="238"/>
      <c r="BK359" s="238"/>
      <c r="BL359" s="238"/>
      <c r="BM359" s="238"/>
      <c r="BN359" s="238"/>
      <c r="BO359" s="238"/>
      <c r="BP359" s="238"/>
      <c r="BQ359" s="239">
        <f t="shared" si="296"/>
        <v>0</v>
      </c>
      <c r="BR359" s="240"/>
      <c r="BS359" s="238"/>
      <c r="BT359" s="238"/>
      <c r="BU359" s="238"/>
      <c r="BV359" s="238"/>
      <c r="BW359" s="238"/>
      <c r="BX359" s="238"/>
      <c r="BY359" s="238"/>
      <c r="BZ359" s="238"/>
      <c r="CA359" s="238"/>
      <c r="CB359" s="238"/>
      <c r="CC359" s="239">
        <f t="shared" si="299"/>
        <v>0</v>
      </c>
      <c r="CD359" s="41" t="s">
        <v>54</v>
      </c>
    </row>
    <row r="360" spans="1:82" ht="30">
      <c r="A360" s="152"/>
      <c r="B360" s="191" t="s">
        <v>687</v>
      </c>
      <c r="C360" s="192" t="s">
        <v>688</v>
      </c>
      <c r="D360" s="194" t="s">
        <v>243</v>
      </c>
      <c r="E360" s="334">
        <v>0</v>
      </c>
      <c r="F360" s="231"/>
      <c r="G360" s="189">
        <f t="shared" si="285"/>
        <v>0</v>
      </c>
      <c r="H360" s="237"/>
      <c r="I360" s="239"/>
      <c r="J360" s="237"/>
      <c r="K360" s="238"/>
      <c r="L360" s="238"/>
      <c r="M360" s="238"/>
      <c r="N360" s="238"/>
      <c r="O360" s="238"/>
      <c r="P360" s="238"/>
      <c r="Q360" s="238"/>
      <c r="R360" s="238"/>
      <c r="S360" s="238"/>
      <c r="T360" s="238"/>
      <c r="U360" s="239">
        <f t="shared" si="292"/>
        <v>0</v>
      </c>
      <c r="V360" s="237"/>
      <c r="W360" s="238"/>
      <c r="X360" s="238"/>
      <c r="Y360" s="238"/>
      <c r="Z360" s="238"/>
      <c r="AA360" s="238"/>
      <c r="AB360" s="238"/>
      <c r="AC360" s="238"/>
      <c r="AD360" s="238"/>
      <c r="AE360" s="238"/>
      <c r="AF360" s="238"/>
      <c r="AG360" s="239">
        <f t="shared" si="293"/>
        <v>0</v>
      </c>
      <c r="AH360" s="240"/>
      <c r="AI360" s="238"/>
      <c r="AJ360" s="238"/>
      <c r="AK360" s="238"/>
      <c r="AL360" s="238"/>
      <c r="AM360" s="238"/>
      <c r="AN360" s="238"/>
      <c r="AO360" s="238"/>
      <c r="AP360" s="238"/>
      <c r="AQ360" s="238"/>
      <c r="AR360" s="238"/>
      <c r="AS360" s="239">
        <f t="shared" si="294"/>
        <v>0</v>
      </c>
      <c r="AT360" s="240"/>
      <c r="AU360" s="238"/>
      <c r="AV360" s="238"/>
      <c r="AW360" s="238"/>
      <c r="AX360" s="238"/>
      <c r="AY360" s="238"/>
      <c r="AZ360" s="238"/>
      <c r="BA360" s="238"/>
      <c r="BB360" s="238"/>
      <c r="BC360" s="238"/>
      <c r="BD360" s="238"/>
      <c r="BE360" s="239">
        <f t="shared" si="295"/>
        <v>0</v>
      </c>
      <c r="BF360" s="240"/>
      <c r="BG360" s="238"/>
      <c r="BH360" s="238"/>
      <c r="BI360" s="238"/>
      <c r="BJ360" s="238"/>
      <c r="BK360" s="238"/>
      <c r="BL360" s="238"/>
      <c r="BM360" s="238"/>
      <c r="BN360" s="238"/>
      <c r="BO360" s="238"/>
      <c r="BP360" s="238"/>
      <c r="BQ360" s="239">
        <f t="shared" si="296"/>
        <v>0</v>
      </c>
      <c r="BR360" s="240"/>
      <c r="BS360" s="238"/>
      <c r="BT360" s="238"/>
      <c r="BU360" s="238"/>
      <c r="BV360" s="238"/>
      <c r="BW360" s="238"/>
      <c r="BX360" s="238"/>
      <c r="BY360" s="238"/>
      <c r="BZ360" s="238"/>
      <c r="CA360" s="238"/>
      <c r="CB360" s="238"/>
      <c r="CC360" s="239">
        <f t="shared" si="299"/>
        <v>0</v>
      </c>
      <c r="CD360" s="41" t="s">
        <v>54</v>
      </c>
    </row>
    <row r="361" spans="1:82" ht="30">
      <c r="A361" s="152"/>
      <c r="B361" s="191" t="s">
        <v>689</v>
      </c>
      <c r="C361" s="192" t="s">
        <v>690</v>
      </c>
      <c r="D361" s="194" t="s">
        <v>243</v>
      </c>
      <c r="E361" s="334">
        <v>0</v>
      </c>
      <c r="F361" s="231"/>
      <c r="G361" s="189">
        <f t="shared" si="285"/>
        <v>0</v>
      </c>
      <c r="H361" s="237"/>
      <c r="I361" s="239"/>
      <c r="J361" s="237"/>
      <c r="K361" s="238"/>
      <c r="L361" s="238"/>
      <c r="M361" s="238"/>
      <c r="N361" s="238"/>
      <c r="O361" s="238"/>
      <c r="P361" s="238"/>
      <c r="Q361" s="238"/>
      <c r="R361" s="238"/>
      <c r="S361" s="238"/>
      <c r="T361" s="238"/>
      <c r="U361" s="239">
        <f t="shared" si="292"/>
        <v>0</v>
      </c>
      <c r="V361" s="237"/>
      <c r="W361" s="238"/>
      <c r="X361" s="238"/>
      <c r="Y361" s="238"/>
      <c r="Z361" s="238"/>
      <c r="AA361" s="238"/>
      <c r="AB361" s="238"/>
      <c r="AC361" s="238"/>
      <c r="AD361" s="238"/>
      <c r="AE361" s="238"/>
      <c r="AF361" s="238"/>
      <c r="AG361" s="239">
        <f t="shared" si="293"/>
        <v>0</v>
      </c>
      <c r="AH361" s="240"/>
      <c r="AI361" s="238"/>
      <c r="AJ361" s="238"/>
      <c r="AK361" s="238"/>
      <c r="AL361" s="238"/>
      <c r="AM361" s="238"/>
      <c r="AN361" s="238"/>
      <c r="AO361" s="238"/>
      <c r="AP361" s="238"/>
      <c r="AQ361" s="238"/>
      <c r="AR361" s="238"/>
      <c r="AS361" s="239">
        <f t="shared" si="294"/>
        <v>0</v>
      </c>
      <c r="AT361" s="240"/>
      <c r="AU361" s="238"/>
      <c r="AV361" s="238"/>
      <c r="AW361" s="238"/>
      <c r="AX361" s="238"/>
      <c r="AY361" s="238"/>
      <c r="AZ361" s="238"/>
      <c r="BA361" s="238"/>
      <c r="BB361" s="238"/>
      <c r="BC361" s="238"/>
      <c r="BD361" s="238"/>
      <c r="BE361" s="239">
        <f t="shared" si="295"/>
        <v>0</v>
      </c>
      <c r="BF361" s="240"/>
      <c r="BG361" s="238"/>
      <c r="BH361" s="238"/>
      <c r="BI361" s="238"/>
      <c r="BJ361" s="238"/>
      <c r="BK361" s="238"/>
      <c r="BL361" s="238"/>
      <c r="BM361" s="238"/>
      <c r="BN361" s="238"/>
      <c r="BO361" s="238"/>
      <c r="BP361" s="238"/>
      <c r="BQ361" s="239">
        <f t="shared" si="296"/>
        <v>0</v>
      </c>
      <c r="BR361" s="240"/>
      <c r="BS361" s="238"/>
      <c r="BT361" s="238"/>
      <c r="BU361" s="238"/>
      <c r="BV361" s="238"/>
      <c r="BW361" s="238"/>
      <c r="BX361" s="238"/>
      <c r="BY361" s="238"/>
      <c r="BZ361" s="238"/>
      <c r="CA361" s="238"/>
      <c r="CB361" s="238"/>
      <c r="CC361" s="239">
        <f t="shared" si="299"/>
        <v>0</v>
      </c>
      <c r="CD361" s="41" t="s">
        <v>54</v>
      </c>
    </row>
    <row r="362" spans="1:82" ht="30">
      <c r="A362" s="152"/>
      <c r="B362" s="191" t="s">
        <v>691</v>
      </c>
      <c r="C362" s="192" t="s">
        <v>692</v>
      </c>
      <c r="D362" s="194" t="s">
        <v>243</v>
      </c>
      <c r="E362" s="334">
        <v>0</v>
      </c>
      <c r="F362" s="231"/>
      <c r="G362" s="189">
        <f t="shared" si="285"/>
        <v>0</v>
      </c>
      <c r="H362" s="237"/>
      <c r="I362" s="239"/>
      <c r="J362" s="237"/>
      <c r="K362" s="238"/>
      <c r="L362" s="238"/>
      <c r="M362" s="238"/>
      <c r="N362" s="238"/>
      <c r="O362" s="238"/>
      <c r="P362" s="238"/>
      <c r="Q362" s="238"/>
      <c r="R362" s="238"/>
      <c r="S362" s="238"/>
      <c r="T362" s="238"/>
      <c r="U362" s="239">
        <f t="shared" si="292"/>
        <v>0</v>
      </c>
      <c r="V362" s="237"/>
      <c r="W362" s="238"/>
      <c r="X362" s="238"/>
      <c r="Y362" s="238"/>
      <c r="Z362" s="238"/>
      <c r="AA362" s="238"/>
      <c r="AB362" s="238"/>
      <c r="AC362" s="238"/>
      <c r="AD362" s="238"/>
      <c r="AE362" s="238"/>
      <c r="AF362" s="238"/>
      <c r="AG362" s="239">
        <f t="shared" si="293"/>
        <v>0</v>
      </c>
      <c r="AH362" s="240"/>
      <c r="AI362" s="238"/>
      <c r="AJ362" s="238"/>
      <c r="AK362" s="238"/>
      <c r="AL362" s="238"/>
      <c r="AM362" s="238"/>
      <c r="AN362" s="238"/>
      <c r="AO362" s="238"/>
      <c r="AP362" s="238"/>
      <c r="AQ362" s="238"/>
      <c r="AR362" s="238"/>
      <c r="AS362" s="239">
        <f t="shared" si="294"/>
        <v>0</v>
      </c>
      <c r="AT362" s="240"/>
      <c r="AU362" s="238"/>
      <c r="AV362" s="238"/>
      <c r="AW362" s="238"/>
      <c r="AX362" s="238"/>
      <c r="AY362" s="238"/>
      <c r="AZ362" s="238"/>
      <c r="BA362" s="238"/>
      <c r="BB362" s="238"/>
      <c r="BC362" s="238"/>
      <c r="BD362" s="238"/>
      <c r="BE362" s="239">
        <f t="shared" si="295"/>
        <v>0</v>
      </c>
      <c r="BF362" s="240"/>
      <c r="BG362" s="238"/>
      <c r="BH362" s="238"/>
      <c r="BI362" s="238"/>
      <c r="BJ362" s="238"/>
      <c r="BK362" s="238"/>
      <c r="BL362" s="238"/>
      <c r="BM362" s="238"/>
      <c r="BN362" s="238"/>
      <c r="BO362" s="238"/>
      <c r="BP362" s="238"/>
      <c r="BQ362" s="239">
        <f t="shared" si="296"/>
        <v>0</v>
      </c>
      <c r="BR362" s="240"/>
      <c r="BS362" s="238"/>
      <c r="BT362" s="238"/>
      <c r="BU362" s="238"/>
      <c r="BV362" s="238"/>
      <c r="BW362" s="238"/>
      <c r="BX362" s="238"/>
      <c r="BY362" s="238"/>
      <c r="BZ362" s="238"/>
      <c r="CA362" s="238"/>
      <c r="CB362" s="238"/>
      <c r="CC362" s="239">
        <f t="shared" si="299"/>
        <v>0</v>
      </c>
      <c r="CD362" s="41" t="s">
        <v>54</v>
      </c>
    </row>
    <row r="363" spans="1:82" ht="15">
      <c r="A363" s="152"/>
      <c r="B363" s="191" t="s">
        <v>693</v>
      </c>
      <c r="C363" s="192" t="s">
        <v>694</v>
      </c>
      <c r="D363" s="194" t="s">
        <v>545</v>
      </c>
      <c r="E363" s="334">
        <v>0</v>
      </c>
      <c r="F363" s="231"/>
      <c r="G363" s="189">
        <f t="shared" si="285"/>
        <v>0</v>
      </c>
      <c r="H363" s="237"/>
      <c r="I363" s="239"/>
      <c r="J363" s="237"/>
      <c r="K363" s="238"/>
      <c r="L363" s="238"/>
      <c r="M363" s="238"/>
      <c r="N363" s="238"/>
      <c r="O363" s="238"/>
      <c r="P363" s="238"/>
      <c r="Q363" s="238"/>
      <c r="R363" s="238"/>
      <c r="S363" s="238"/>
      <c r="T363" s="238"/>
      <c r="U363" s="239">
        <f t="shared" si="292"/>
        <v>0</v>
      </c>
      <c r="V363" s="237"/>
      <c r="W363" s="238"/>
      <c r="X363" s="238"/>
      <c r="Y363" s="238"/>
      <c r="Z363" s="238"/>
      <c r="AA363" s="238"/>
      <c r="AB363" s="238"/>
      <c r="AC363" s="238"/>
      <c r="AD363" s="238"/>
      <c r="AE363" s="238"/>
      <c r="AF363" s="238"/>
      <c r="AG363" s="239">
        <f t="shared" si="293"/>
        <v>0</v>
      </c>
      <c r="AH363" s="240"/>
      <c r="AI363" s="238"/>
      <c r="AJ363" s="238"/>
      <c r="AK363" s="238"/>
      <c r="AL363" s="238"/>
      <c r="AM363" s="238"/>
      <c r="AN363" s="238"/>
      <c r="AO363" s="238"/>
      <c r="AP363" s="238"/>
      <c r="AQ363" s="238"/>
      <c r="AR363" s="238"/>
      <c r="AS363" s="239">
        <f t="shared" si="294"/>
        <v>0</v>
      </c>
      <c r="AT363" s="240"/>
      <c r="AU363" s="238"/>
      <c r="AV363" s="238"/>
      <c r="AW363" s="238"/>
      <c r="AX363" s="238"/>
      <c r="AY363" s="238"/>
      <c r="AZ363" s="238"/>
      <c r="BA363" s="238"/>
      <c r="BB363" s="238"/>
      <c r="BC363" s="238"/>
      <c r="BD363" s="238"/>
      <c r="BE363" s="239">
        <f t="shared" si="295"/>
        <v>0</v>
      </c>
      <c r="BF363" s="240"/>
      <c r="BG363" s="238"/>
      <c r="BH363" s="238"/>
      <c r="BI363" s="238"/>
      <c r="BJ363" s="238"/>
      <c r="BK363" s="238"/>
      <c r="BL363" s="238"/>
      <c r="BM363" s="238"/>
      <c r="BN363" s="238"/>
      <c r="BO363" s="238"/>
      <c r="BP363" s="238"/>
      <c r="BQ363" s="239">
        <f t="shared" si="296"/>
        <v>0</v>
      </c>
      <c r="BR363" s="240"/>
      <c r="BS363" s="238"/>
      <c r="BT363" s="238"/>
      <c r="BU363" s="238"/>
      <c r="BV363" s="238"/>
      <c r="BW363" s="238"/>
      <c r="BX363" s="238"/>
      <c r="BY363" s="238"/>
      <c r="BZ363" s="238"/>
      <c r="CA363" s="238"/>
      <c r="CB363" s="238"/>
      <c r="CC363" s="239">
        <f t="shared" si="299"/>
        <v>0</v>
      </c>
      <c r="CD363" s="41" t="s">
        <v>54</v>
      </c>
    </row>
    <row r="364" spans="1:82" ht="15">
      <c r="A364" s="152"/>
      <c r="B364" s="75" t="s">
        <v>696</v>
      </c>
      <c r="C364" s="131" t="s">
        <v>697</v>
      </c>
      <c r="D364" s="132" t="s">
        <v>616</v>
      </c>
      <c r="E364" s="266">
        <v>200</v>
      </c>
      <c r="F364" s="223"/>
      <c r="G364" s="76">
        <f t="shared" si="285"/>
        <v>0</v>
      </c>
      <c r="H364" s="237"/>
      <c r="I364" s="239"/>
      <c r="J364" s="237"/>
      <c r="K364" s="238"/>
      <c r="L364" s="238"/>
      <c r="M364" s="238"/>
      <c r="N364" s="238"/>
      <c r="O364" s="238"/>
      <c r="P364" s="238"/>
      <c r="Q364" s="238"/>
      <c r="R364" s="238"/>
      <c r="S364" s="238"/>
      <c r="T364" s="238"/>
      <c r="U364" s="239">
        <f t="shared" si="292"/>
        <v>0</v>
      </c>
      <c r="V364" s="237"/>
      <c r="W364" s="238"/>
      <c r="X364" s="238"/>
      <c r="Y364" s="238"/>
      <c r="Z364" s="238"/>
      <c r="AA364" s="238"/>
      <c r="AB364" s="238"/>
      <c r="AC364" s="238"/>
      <c r="AD364" s="238"/>
      <c r="AE364" s="238"/>
      <c r="AF364" s="238"/>
      <c r="AG364" s="239">
        <f t="shared" si="293"/>
        <v>0</v>
      </c>
      <c r="AH364" s="240"/>
      <c r="AI364" s="238"/>
      <c r="AJ364" s="238"/>
      <c r="AK364" s="238"/>
      <c r="AL364" s="238"/>
      <c r="AM364" s="238"/>
      <c r="AN364" s="238"/>
      <c r="AO364" s="238"/>
      <c r="AP364" s="238"/>
      <c r="AQ364" s="238"/>
      <c r="AR364" s="238"/>
      <c r="AS364" s="239">
        <f t="shared" si="294"/>
        <v>0</v>
      </c>
      <c r="AT364" s="240"/>
      <c r="AU364" s="238"/>
      <c r="AV364" s="238"/>
      <c r="AW364" s="238"/>
      <c r="AX364" s="238"/>
      <c r="AY364" s="238"/>
      <c r="AZ364" s="238"/>
      <c r="BA364" s="238"/>
      <c r="BB364" s="238"/>
      <c r="BC364" s="238"/>
      <c r="BD364" s="238"/>
      <c r="BE364" s="239">
        <f t="shared" si="295"/>
        <v>0</v>
      </c>
      <c r="BF364" s="240"/>
      <c r="BG364" s="238"/>
      <c r="BH364" s="238"/>
      <c r="BI364" s="238"/>
      <c r="BJ364" s="238"/>
      <c r="BK364" s="238"/>
      <c r="BL364" s="238"/>
      <c r="BM364" s="238"/>
      <c r="BN364" s="238"/>
      <c r="BO364" s="238"/>
      <c r="BP364" s="238"/>
      <c r="BQ364" s="239">
        <f t="shared" si="296"/>
        <v>0</v>
      </c>
      <c r="BR364" s="240"/>
      <c r="BS364" s="238"/>
      <c r="BT364" s="238"/>
      <c r="BU364" s="238"/>
      <c r="BV364" s="238"/>
      <c r="BW364" s="238"/>
      <c r="BX364" s="238"/>
      <c r="BY364" s="238"/>
      <c r="BZ364" s="238"/>
      <c r="CA364" s="238"/>
      <c r="CB364" s="238"/>
      <c r="CC364" s="239">
        <f t="shared" si="299"/>
        <v>0</v>
      </c>
      <c r="CD364" s="41" t="s">
        <v>54</v>
      </c>
    </row>
    <row r="365" spans="1:82" ht="15">
      <c r="A365" s="152"/>
      <c r="B365" s="75" t="s">
        <v>698</v>
      </c>
      <c r="C365" s="156" t="s">
        <v>699</v>
      </c>
      <c r="D365" s="132" t="s">
        <v>92</v>
      </c>
      <c r="E365" s="266">
        <v>1</v>
      </c>
      <c r="F365" s="223"/>
      <c r="G365" s="76">
        <f t="shared" si="285"/>
        <v>0</v>
      </c>
      <c r="H365" s="237"/>
      <c r="I365" s="239"/>
      <c r="J365" s="237"/>
      <c r="K365" s="238"/>
      <c r="L365" s="238"/>
      <c r="M365" s="238"/>
      <c r="N365" s="238"/>
      <c r="O365" s="238"/>
      <c r="P365" s="238"/>
      <c r="Q365" s="238"/>
      <c r="R365" s="238"/>
      <c r="S365" s="238"/>
      <c r="T365" s="238"/>
      <c r="U365" s="239">
        <f t="shared" si="292"/>
        <v>0</v>
      </c>
      <c r="V365" s="237"/>
      <c r="W365" s="238"/>
      <c r="X365" s="238"/>
      <c r="Y365" s="238"/>
      <c r="Z365" s="238"/>
      <c r="AA365" s="238"/>
      <c r="AB365" s="238"/>
      <c r="AC365" s="238"/>
      <c r="AD365" s="238"/>
      <c r="AE365" s="238"/>
      <c r="AF365" s="238"/>
      <c r="AG365" s="239">
        <f t="shared" si="293"/>
        <v>0</v>
      </c>
      <c r="AH365" s="240"/>
      <c r="AI365" s="238"/>
      <c r="AJ365" s="238"/>
      <c r="AK365" s="238"/>
      <c r="AL365" s="238"/>
      <c r="AM365" s="238"/>
      <c r="AN365" s="238"/>
      <c r="AO365" s="238"/>
      <c r="AP365" s="238"/>
      <c r="AQ365" s="238"/>
      <c r="AR365" s="238"/>
      <c r="AS365" s="239">
        <f t="shared" si="294"/>
        <v>0</v>
      </c>
      <c r="AT365" s="240"/>
      <c r="AU365" s="238"/>
      <c r="AV365" s="238"/>
      <c r="AW365" s="238"/>
      <c r="AX365" s="238"/>
      <c r="AY365" s="238"/>
      <c r="AZ365" s="238"/>
      <c r="BA365" s="238"/>
      <c r="BB365" s="238"/>
      <c r="BC365" s="238"/>
      <c r="BD365" s="238"/>
      <c r="BE365" s="239">
        <f t="shared" si="295"/>
        <v>0</v>
      </c>
      <c r="BF365" s="240"/>
      <c r="BG365" s="238"/>
      <c r="BH365" s="238"/>
      <c r="BI365" s="238"/>
      <c r="BJ365" s="238"/>
      <c r="BK365" s="238"/>
      <c r="BL365" s="238"/>
      <c r="BM365" s="238"/>
      <c r="BN365" s="238"/>
      <c r="BO365" s="238"/>
      <c r="BP365" s="238"/>
      <c r="BQ365" s="239">
        <f t="shared" si="296"/>
        <v>0</v>
      </c>
      <c r="BR365" s="240"/>
      <c r="BS365" s="238"/>
      <c r="BT365" s="238"/>
      <c r="BU365" s="238"/>
      <c r="BV365" s="238"/>
      <c r="BW365" s="238"/>
      <c r="BX365" s="238"/>
      <c r="BY365" s="238"/>
      <c r="BZ365" s="238"/>
      <c r="CA365" s="238"/>
      <c r="CB365" s="238"/>
      <c r="CC365" s="239">
        <f>G365-SUM(J365:CB365)</f>
        <v>0</v>
      </c>
      <c r="CD365" s="41" t="s">
        <v>54</v>
      </c>
    </row>
    <row r="366" spans="1:82" ht="15">
      <c r="A366" s="152"/>
      <c r="B366" s="75" t="s">
        <v>700</v>
      </c>
      <c r="C366" s="131" t="s">
        <v>577</v>
      </c>
      <c r="D366" s="132" t="s">
        <v>92</v>
      </c>
      <c r="E366" s="266">
        <v>1</v>
      </c>
      <c r="F366" s="223"/>
      <c r="G366" s="76">
        <f t="shared" si="285"/>
        <v>0</v>
      </c>
      <c r="H366" s="237"/>
      <c r="I366" s="239"/>
      <c r="J366" s="237"/>
      <c r="K366" s="238"/>
      <c r="L366" s="238"/>
      <c r="M366" s="238"/>
      <c r="N366" s="238"/>
      <c r="O366" s="238"/>
      <c r="P366" s="238"/>
      <c r="Q366" s="238"/>
      <c r="R366" s="238"/>
      <c r="S366" s="238"/>
      <c r="T366" s="238"/>
      <c r="U366" s="239">
        <f t="shared" si="292"/>
        <v>0</v>
      </c>
      <c r="V366" s="237"/>
      <c r="W366" s="238"/>
      <c r="X366" s="238"/>
      <c r="Y366" s="238"/>
      <c r="Z366" s="238"/>
      <c r="AA366" s="238"/>
      <c r="AB366" s="238"/>
      <c r="AC366" s="238"/>
      <c r="AD366" s="238"/>
      <c r="AE366" s="238"/>
      <c r="AF366" s="238"/>
      <c r="AG366" s="239">
        <f t="shared" si="293"/>
        <v>0</v>
      </c>
      <c r="AH366" s="240"/>
      <c r="AI366" s="238"/>
      <c r="AJ366" s="238"/>
      <c r="AK366" s="238"/>
      <c r="AL366" s="238"/>
      <c r="AM366" s="238"/>
      <c r="AN366" s="238"/>
      <c r="AO366" s="238"/>
      <c r="AP366" s="238"/>
      <c r="AQ366" s="238"/>
      <c r="AR366" s="238"/>
      <c r="AS366" s="239">
        <f t="shared" si="294"/>
        <v>0</v>
      </c>
      <c r="AT366" s="240"/>
      <c r="AU366" s="238"/>
      <c r="AV366" s="238"/>
      <c r="AW366" s="238"/>
      <c r="AX366" s="238"/>
      <c r="AY366" s="238"/>
      <c r="AZ366" s="238"/>
      <c r="BA366" s="238"/>
      <c r="BB366" s="238"/>
      <c r="BC366" s="238"/>
      <c r="BD366" s="238"/>
      <c r="BE366" s="239">
        <f t="shared" si="295"/>
        <v>0</v>
      </c>
      <c r="BF366" s="240"/>
      <c r="BG366" s="238"/>
      <c r="BH366" s="238"/>
      <c r="BI366" s="238"/>
      <c r="BJ366" s="238"/>
      <c r="BK366" s="238"/>
      <c r="BL366" s="238"/>
      <c r="BM366" s="238"/>
      <c r="BN366" s="238"/>
      <c r="BO366" s="238"/>
      <c r="BP366" s="238"/>
      <c r="BQ366" s="239">
        <f t="shared" si="296"/>
        <v>0</v>
      </c>
      <c r="BR366" s="240"/>
      <c r="BS366" s="238"/>
      <c r="BT366" s="238"/>
      <c r="BU366" s="238"/>
      <c r="BV366" s="238"/>
      <c r="BW366" s="238"/>
      <c r="BX366" s="238"/>
      <c r="BY366" s="238"/>
      <c r="BZ366" s="238"/>
      <c r="CA366" s="238"/>
      <c r="CB366" s="238"/>
      <c r="CC366" s="239">
        <f>G366-SUM(J366:CB366)</f>
        <v>0</v>
      </c>
      <c r="CD366" s="41" t="s">
        <v>54</v>
      </c>
    </row>
    <row r="367" spans="1:82" ht="15">
      <c r="A367" s="152"/>
      <c r="B367" s="75" t="s">
        <v>701</v>
      </c>
      <c r="C367" s="131" t="s">
        <v>611</v>
      </c>
      <c r="D367" s="132" t="s">
        <v>92</v>
      </c>
      <c r="E367" s="266">
        <v>1</v>
      </c>
      <c r="F367" s="223"/>
      <c r="G367" s="76">
        <f t="shared" si="285"/>
        <v>0</v>
      </c>
      <c r="H367" s="237"/>
      <c r="I367" s="239"/>
      <c r="J367" s="237"/>
      <c r="K367" s="238"/>
      <c r="L367" s="238"/>
      <c r="M367" s="238"/>
      <c r="N367" s="238"/>
      <c r="O367" s="238"/>
      <c r="P367" s="238"/>
      <c r="Q367" s="238"/>
      <c r="R367" s="238"/>
      <c r="S367" s="238"/>
      <c r="T367" s="238"/>
      <c r="U367" s="239">
        <f t="shared" si="292"/>
        <v>0</v>
      </c>
      <c r="V367" s="237"/>
      <c r="W367" s="238"/>
      <c r="X367" s="238"/>
      <c r="Y367" s="238"/>
      <c r="Z367" s="238"/>
      <c r="AA367" s="238"/>
      <c r="AB367" s="238"/>
      <c r="AC367" s="238"/>
      <c r="AD367" s="238"/>
      <c r="AE367" s="238"/>
      <c r="AF367" s="238"/>
      <c r="AG367" s="239">
        <f t="shared" si="293"/>
        <v>0</v>
      </c>
      <c r="AH367" s="240"/>
      <c r="AI367" s="238"/>
      <c r="AJ367" s="238"/>
      <c r="AK367" s="238"/>
      <c r="AL367" s="238"/>
      <c r="AM367" s="238"/>
      <c r="AN367" s="238"/>
      <c r="AO367" s="238"/>
      <c r="AP367" s="238"/>
      <c r="AQ367" s="238"/>
      <c r="AR367" s="238"/>
      <c r="AS367" s="239">
        <f t="shared" si="294"/>
        <v>0</v>
      </c>
      <c r="AT367" s="240"/>
      <c r="AU367" s="238"/>
      <c r="AV367" s="238"/>
      <c r="AW367" s="238"/>
      <c r="AX367" s="238"/>
      <c r="AY367" s="238"/>
      <c r="AZ367" s="238"/>
      <c r="BA367" s="238"/>
      <c r="BB367" s="238"/>
      <c r="BC367" s="238"/>
      <c r="BD367" s="238"/>
      <c r="BE367" s="239">
        <f t="shared" si="295"/>
        <v>0</v>
      </c>
      <c r="BF367" s="240"/>
      <c r="BG367" s="238"/>
      <c r="BH367" s="238"/>
      <c r="BI367" s="238"/>
      <c r="BJ367" s="238"/>
      <c r="BK367" s="238"/>
      <c r="BL367" s="238"/>
      <c r="BM367" s="238"/>
      <c r="BN367" s="238"/>
      <c r="BO367" s="238"/>
      <c r="BP367" s="238"/>
      <c r="BQ367" s="239">
        <f t="shared" si="296"/>
        <v>0</v>
      </c>
      <c r="BR367" s="240"/>
      <c r="BS367" s="238"/>
      <c r="BT367" s="238"/>
      <c r="BU367" s="238"/>
      <c r="BV367" s="238"/>
      <c r="BW367" s="238"/>
      <c r="BX367" s="238"/>
      <c r="BY367" s="238"/>
      <c r="BZ367" s="238"/>
      <c r="CA367" s="238"/>
      <c r="CB367" s="238"/>
      <c r="CC367" s="239">
        <f>G367-SUM(J367:CB367)</f>
        <v>0</v>
      </c>
      <c r="CD367" s="41" t="s">
        <v>54</v>
      </c>
    </row>
    <row r="368" spans="1:82" ht="15">
      <c r="A368" s="152"/>
      <c r="B368" s="103" t="s">
        <v>702</v>
      </c>
      <c r="C368" s="286" t="s">
        <v>703</v>
      </c>
      <c r="D368" s="132"/>
      <c r="E368" s="266"/>
      <c r="F368" s="252"/>
      <c r="G368" s="76"/>
      <c r="H368" s="237"/>
      <c r="I368" s="239"/>
      <c r="J368" s="237"/>
      <c r="K368" s="238"/>
      <c r="L368" s="238"/>
      <c r="M368" s="238"/>
      <c r="N368" s="238"/>
      <c r="O368" s="238"/>
      <c r="P368" s="238"/>
      <c r="Q368" s="238"/>
      <c r="R368" s="238"/>
      <c r="S368" s="238"/>
      <c r="T368" s="238"/>
      <c r="U368" s="239"/>
      <c r="V368" s="237"/>
      <c r="W368" s="238"/>
      <c r="X368" s="238"/>
      <c r="Y368" s="238"/>
      <c r="Z368" s="238"/>
      <c r="AA368" s="238"/>
      <c r="AB368" s="238"/>
      <c r="AC368" s="238"/>
      <c r="AD368" s="238"/>
      <c r="AE368" s="238"/>
      <c r="AF368" s="238"/>
      <c r="AG368" s="239"/>
      <c r="AH368" s="240"/>
      <c r="AI368" s="238"/>
      <c r="AJ368" s="238"/>
      <c r="AK368" s="238"/>
      <c r="AL368" s="238"/>
      <c r="AM368" s="238"/>
      <c r="AN368" s="238"/>
      <c r="AO368" s="238"/>
      <c r="AP368" s="238"/>
      <c r="AQ368" s="238"/>
      <c r="AR368" s="238"/>
      <c r="AS368" s="239"/>
      <c r="AT368" s="240"/>
      <c r="AU368" s="238"/>
      <c r="AV368" s="238"/>
      <c r="AW368" s="238"/>
      <c r="AX368" s="238"/>
      <c r="AY368" s="238"/>
      <c r="AZ368" s="238"/>
      <c r="BA368" s="238"/>
      <c r="BB368" s="238"/>
      <c r="BC368" s="238"/>
      <c r="BD368" s="238"/>
      <c r="BE368" s="239"/>
      <c r="BF368" s="240"/>
      <c r="BG368" s="238"/>
      <c r="BH368" s="238"/>
      <c r="BI368" s="238"/>
      <c r="BJ368" s="238"/>
      <c r="BK368" s="238"/>
      <c r="BL368" s="238"/>
      <c r="BM368" s="238"/>
      <c r="BN368" s="238"/>
      <c r="BO368" s="238"/>
      <c r="BP368" s="238"/>
      <c r="BQ368" s="239"/>
      <c r="BR368" s="240"/>
      <c r="BS368" s="238"/>
      <c r="BT368" s="238"/>
      <c r="BU368" s="238"/>
      <c r="BV368" s="238"/>
      <c r="BW368" s="238"/>
      <c r="BX368" s="238"/>
      <c r="BY368" s="238"/>
      <c r="BZ368" s="238"/>
      <c r="CA368" s="238"/>
      <c r="CB368" s="238"/>
      <c r="CC368" s="239"/>
      <c r="CD368" s="41"/>
    </row>
    <row r="369" spans="1:82" ht="15">
      <c r="A369" s="152"/>
      <c r="B369" s="75" t="s">
        <v>704</v>
      </c>
      <c r="C369" s="131" t="s">
        <v>328</v>
      </c>
      <c r="D369" s="132" t="s">
        <v>243</v>
      </c>
      <c r="E369" s="266">
        <v>12</v>
      </c>
      <c r="F369" s="223"/>
      <c r="G369" s="76">
        <f t="shared" si="285"/>
        <v>0</v>
      </c>
      <c r="H369" s="237"/>
      <c r="I369" s="239"/>
      <c r="J369" s="237"/>
      <c r="K369" s="238"/>
      <c r="L369" s="238"/>
      <c r="M369" s="238"/>
      <c r="N369" s="238"/>
      <c r="O369" s="238"/>
      <c r="P369" s="238"/>
      <c r="Q369" s="238"/>
      <c r="R369" s="238"/>
      <c r="S369" s="238"/>
      <c r="T369" s="238"/>
      <c r="U369" s="239">
        <f t="shared" si="292"/>
        <v>0</v>
      </c>
      <c r="V369" s="237"/>
      <c r="W369" s="238"/>
      <c r="X369" s="238"/>
      <c r="Y369" s="238"/>
      <c r="Z369" s="238"/>
      <c r="AA369" s="238"/>
      <c r="AB369" s="238"/>
      <c r="AC369" s="238"/>
      <c r="AD369" s="238"/>
      <c r="AE369" s="238"/>
      <c r="AF369" s="238"/>
      <c r="AG369" s="239">
        <f t="shared" si="293"/>
        <v>0</v>
      </c>
      <c r="AH369" s="240"/>
      <c r="AI369" s="238"/>
      <c r="AJ369" s="238"/>
      <c r="AK369" s="238"/>
      <c r="AL369" s="238"/>
      <c r="AM369" s="238"/>
      <c r="AN369" s="238"/>
      <c r="AO369" s="238"/>
      <c r="AP369" s="238"/>
      <c r="AQ369" s="238"/>
      <c r="AR369" s="238"/>
      <c r="AS369" s="239">
        <f t="shared" si="294"/>
        <v>0</v>
      </c>
      <c r="AT369" s="240"/>
      <c r="AU369" s="238"/>
      <c r="AV369" s="238"/>
      <c r="AW369" s="238"/>
      <c r="AX369" s="238"/>
      <c r="AY369" s="238"/>
      <c r="AZ369" s="238"/>
      <c r="BA369" s="238"/>
      <c r="BB369" s="238"/>
      <c r="BC369" s="238"/>
      <c r="BD369" s="238"/>
      <c r="BE369" s="239">
        <f t="shared" si="295"/>
        <v>0</v>
      </c>
      <c r="BF369" s="240"/>
      <c r="BG369" s="238"/>
      <c r="BH369" s="238"/>
      <c r="BI369" s="238"/>
      <c r="BJ369" s="238"/>
      <c r="BK369" s="238"/>
      <c r="BL369" s="238"/>
      <c r="BM369" s="238"/>
      <c r="BN369" s="238"/>
      <c r="BO369" s="238"/>
      <c r="BP369" s="238"/>
      <c r="BQ369" s="239">
        <f t="shared" si="296"/>
        <v>0</v>
      </c>
      <c r="BR369" s="240"/>
      <c r="BS369" s="238"/>
      <c r="BT369" s="238"/>
      <c r="BU369" s="238"/>
      <c r="BV369" s="238"/>
      <c r="BW369" s="238"/>
      <c r="BX369" s="238"/>
      <c r="BY369" s="238"/>
      <c r="BZ369" s="238"/>
      <c r="CA369" s="238"/>
      <c r="CB369" s="238"/>
      <c r="CC369" s="239">
        <f>G369-SUM(H369:CB369)</f>
        <v>0</v>
      </c>
      <c r="CD369" s="41" t="s">
        <v>54</v>
      </c>
    </row>
    <row r="370" spans="1:82" ht="15">
      <c r="A370" s="152"/>
      <c r="B370" s="75" t="s">
        <v>705</v>
      </c>
      <c r="C370" s="131" t="s">
        <v>706</v>
      </c>
      <c r="D370" s="132" t="s">
        <v>243</v>
      </c>
      <c r="E370" s="266">
        <v>4</v>
      </c>
      <c r="F370" s="223"/>
      <c r="G370" s="76">
        <f t="shared" si="285"/>
        <v>0</v>
      </c>
      <c r="H370" s="237"/>
      <c r="I370" s="239"/>
      <c r="J370" s="237"/>
      <c r="K370" s="238"/>
      <c r="L370" s="238"/>
      <c r="M370" s="238"/>
      <c r="N370" s="238"/>
      <c r="O370" s="238"/>
      <c r="P370" s="238"/>
      <c r="Q370" s="238"/>
      <c r="R370" s="238"/>
      <c r="S370" s="238"/>
      <c r="T370" s="238"/>
      <c r="U370" s="239">
        <f t="shared" si="292"/>
        <v>0</v>
      </c>
      <c r="V370" s="237"/>
      <c r="W370" s="238"/>
      <c r="X370" s="238"/>
      <c r="Y370" s="238"/>
      <c r="Z370" s="238"/>
      <c r="AA370" s="238"/>
      <c r="AB370" s="238"/>
      <c r="AC370" s="238"/>
      <c r="AD370" s="238"/>
      <c r="AE370" s="238"/>
      <c r="AF370" s="238"/>
      <c r="AG370" s="239">
        <f t="shared" si="293"/>
        <v>0</v>
      </c>
      <c r="AH370" s="240"/>
      <c r="AI370" s="238"/>
      <c r="AJ370" s="238"/>
      <c r="AK370" s="238"/>
      <c r="AL370" s="238"/>
      <c r="AM370" s="238"/>
      <c r="AN370" s="238"/>
      <c r="AO370" s="238"/>
      <c r="AP370" s="238"/>
      <c r="AQ370" s="238"/>
      <c r="AR370" s="238"/>
      <c r="AS370" s="239">
        <f t="shared" si="294"/>
        <v>0</v>
      </c>
      <c r="AT370" s="240"/>
      <c r="AU370" s="238"/>
      <c r="AV370" s="238"/>
      <c r="AW370" s="238"/>
      <c r="AX370" s="238"/>
      <c r="AY370" s="238"/>
      <c r="AZ370" s="238"/>
      <c r="BA370" s="238"/>
      <c r="BB370" s="238"/>
      <c r="BC370" s="238"/>
      <c r="BD370" s="238"/>
      <c r="BE370" s="239">
        <f t="shared" si="295"/>
        <v>0</v>
      </c>
      <c r="BF370" s="240"/>
      <c r="BG370" s="238"/>
      <c r="BH370" s="238"/>
      <c r="BI370" s="238"/>
      <c r="BJ370" s="238"/>
      <c r="BK370" s="238"/>
      <c r="BL370" s="238"/>
      <c r="BM370" s="238"/>
      <c r="BN370" s="238"/>
      <c r="BO370" s="238"/>
      <c r="BP370" s="238"/>
      <c r="BQ370" s="239">
        <f t="shared" si="296"/>
        <v>0</v>
      </c>
      <c r="BR370" s="240"/>
      <c r="BS370" s="238"/>
      <c r="BT370" s="238"/>
      <c r="BU370" s="238"/>
      <c r="BV370" s="238"/>
      <c r="BW370" s="238"/>
      <c r="BX370" s="238"/>
      <c r="BY370" s="238"/>
      <c r="BZ370" s="238"/>
      <c r="CA370" s="238"/>
      <c r="CB370" s="238"/>
      <c r="CC370" s="239">
        <f>G370-SUM(H370:CB370)</f>
        <v>0</v>
      </c>
      <c r="CD370" s="41" t="s">
        <v>54</v>
      </c>
    </row>
    <row r="371" spans="1:82" ht="15">
      <c r="A371" s="152"/>
      <c r="B371" s="103" t="s">
        <v>707</v>
      </c>
      <c r="C371" s="286" t="s">
        <v>708</v>
      </c>
      <c r="D371" s="132"/>
      <c r="E371" s="266"/>
      <c r="F371" s="252"/>
      <c r="G371" s="76"/>
      <c r="H371" s="237"/>
      <c r="I371" s="239"/>
      <c r="J371" s="237"/>
      <c r="K371" s="238"/>
      <c r="L371" s="238"/>
      <c r="M371" s="238"/>
      <c r="N371" s="238"/>
      <c r="O371" s="238"/>
      <c r="P371" s="238"/>
      <c r="Q371" s="238"/>
      <c r="R371" s="238"/>
      <c r="S371" s="238"/>
      <c r="T371" s="238"/>
      <c r="U371" s="239"/>
      <c r="V371" s="237"/>
      <c r="W371" s="238"/>
      <c r="X371" s="238"/>
      <c r="Y371" s="238"/>
      <c r="Z371" s="238"/>
      <c r="AA371" s="238"/>
      <c r="AB371" s="238"/>
      <c r="AC371" s="238"/>
      <c r="AD371" s="238"/>
      <c r="AE371" s="238"/>
      <c r="AF371" s="238"/>
      <c r="AG371" s="239"/>
      <c r="AH371" s="240"/>
      <c r="AI371" s="238"/>
      <c r="AJ371" s="238"/>
      <c r="AK371" s="238"/>
      <c r="AL371" s="238"/>
      <c r="AM371" s="238"/>
      <c r="AN371" s="238"/>
      <c r="AO371" s="238"/>
      <c r="AP371" s="238"/>
      <c r="AQ371" s="238"/>
      <c r="AR371" s="238"/>
      <c r="AS371" s="239"/>
      <c r="AT371" s="240"/>
      <c r="AU371" s="238"/>
      <c r="AV371" s="238"/>
      <c r="AW371" s="238"/>
      <c r="AX371" s="238"/>
      <c r="AY371" s="238"/>
      <c r="AZ371" s="238"/>
      <c r="BA371" s="238"/>
      <c r="BB371" s="238"/>
      <c r="BC371" s="238"/>
      <c r="BD371" s="238"/>
      <c r="BE371" s="239"/>
      <c r="BF371" s="240"/>
      <c r="BG371" s="238"/>
      <c r="BH371" s="238"/>
      <c r="BI371" s="238"/>
      <c r="BJ371" s="238"/>
      <c r="BK371" s="238"/>
      <c r="BL371" s="238"/>
      <c r="BM371" s="238"/>
      <c r="BN371" s="238"/>
      <c r="BO371" s="238"/>
      <c r="BP371" s="238"/>
      <c r="BQ371" s="239"/>
      <c r="BR371" s="240"/>
      <c r="BS371" s="238"/>
      <c r="BT371" s="238"/>
      <c r="BU371" s="238"/>
      <c r="BV371" s="238"/>
      <c r="BW371" s="238"/>
      <c r="BX371" s="238"/>
      <c r="BY371" s="238"/>
      <c r="BZ371" s="238"/>
      <c r="CA371" s="238"/>
      <c r="CB371" s="238"/>
      <c r="CC371" s="239"/>
      <c r="CD371" s="41"/>
    </row>
    <row r="372" spans="1:82" ht="15">
      <c r="A372" s="152"/>
      <c r="B372" s="75" t="s">
        <v>709</v>
      </c>
      <c r="C372" s="131" t="s">
        <v>710</v>
      </c>
      <c r="D372" s="132" t="s">
        <v>631</v>
      </c>
      <c r="E372" s="266">
        <v>10</v>
      </c>
      <c r="F372" s="223"/>
      <c r="G372" s="76">
        <f t="shared" ref="G372:G427" si="300">+E372*F372</f>
        <v>0</v>
      </c>
      <c r="H372" s="237"/>
      <c r="I372" s="239"/>
      <c r="J372" s="237"/>
      <c r="K372" s="238"/>
      <c r="L372" s="238"/>
      <c r="M372" s="238"/>
      <c r="N372" s="238"/>
      <c r="O372" s="238"/>
      <c r="P372" s="238"/>
      <c r="Q372" s="238"/>
      <c r="R372" s="238"/>
      <c r="S372" s="238"/>
      <c r="T372" s="238"/>
      <c r="U372" s="239">
        <f t="shared" ref="U372:U427" si="301">G372/6</f>
        <v>0</v>
      </c>
      <c r="V372" s="237"/>
      <c r="W372" s="238"/>
      <c r="X372" s="238"/>
      <c r="Y372" s="238"/>
      <c r="Z372" s="238"/>
      <c r="AA372" s="238"/>
      <c r="AB372" s="238"/>
      <c r="AC372" s="238"/>
      <c r="AD372" s="238"/>
      <c r="AE372" s="238"/>
      <c r="AF372" s="238"/>
      <c r="AG372" s="239">
        <f t="shared" ref="AG372:AG399" si="302">G372/6</f>
        <v>0</v>
      </c>
      <c r="AH372" s="240"/>
      <c r="AI372" s="238"/>
      <c r="AJ372" s="238"/>
      <c r="AK372" s="238"/>
      <c r="AL372" s="238"/>
      <c r="AM372" s="238"/>
      <c r="AN372" s="238"/>
      <c r="AO372" s="238"/>
      <c r="AP372" s="238"/>
      <c r="AQ372" s="238"/>
      <c r="AR372" s="238"/>
      <c r="AS372" s="239">
        <f t="shared" ref="AS372:AS399" si="303">G372/6</f>
        <v>0</v>
      </c>
      <c r="AT372" s="240"/>
      <c r="AU372" s="238"/>
      <c r="AV372" s="238"/>
      <c r="AW372" s="238"/>
      <c r="AX372" s="238"/>
      <c r="AY372" s="238"/>
      <c r="AZ372" s="238"/>
      <c r="BA372" s="238"/>
      <c r="BB372" s="238"/>
      <c r="BC372" s="238"/>
      <c r="BD372" s="238"/>
      <c r="BE372" s="239">
        <f t="shared" ref="BE372:BE399" si="304">G372/6</f>
        <v>0</v>
      </c>
      <c r="BF372" s="240"/>
      <c r="BG372" s="238"/>
      <c r="BH372" s="238"/>
      <c r="BI372" s="238"/>
      <c r="BJ372" s="238"/>
      <c r="BK372" s="238"/>
      <c r="BL372" s="238"/>
      <c r="BM372" s="238"/>
      <c r="BN372" s="238"/>
      <c r="BO372" s="238"/>
      <c r="BP372" s="238"/>
      <c r="BQ372" s="239">
        <f t="shared" ref="BQ372:BQ427" si="305">G372/6</f>
        <v>0</v>
      </c>
      <c r="BR372" s="240"/>
      <c r="BS372" s="238"/>
      <c r="BT372" s="238"/>
      <c r="BU372" s="238"/>
      <c r="BV372" s="238"/>
      <c r="BW372" s="238"/>
      <c r="BX372" s="238"/>
      <c r="BY372" s="238"/>
      <c r="BZ372" s="238"/>
      <c r="CA372" s="238"/>
      <c r="CB372" s="238"/>
      <c r="CC372" s="239">
        <f t="shared" ref="CC372:CC399" si="306">G372-SUM(H372:CB372)</f>
        <v>0</v>
      </c>
      <c r="CD372" s="41" t="s">
        <v>54</v>
      </c>
    </row>
    <row r="373" spans="1:82" ht="15">
      <c r="A373" s="152"/>
      <c r="B373" s="75" t="s">
        <v>711</v>
      </c>
      <c r="C373" s="131" t="s">
        <v>712</v>
      </c>
      <c r="D373" s="132" t="s">
        <v>631</v>
      </c>
      <c r="E373" s="266">
        <v>10</v>
      </c>
      <c r="F373" s="223"/>
      <c r="G373" s="76">
        <f t="shared" si="300"/>
        <v>0</v>
      </c>
      <c r="H373" s="237"/>
      <c r="I373" s="239"/>
      <c r="J373" s="237"/>
      <c r="K373" s="238"/>
      <c r="L373" s="238"/>
      <c r="M373" s="238"/>
      <c r="N373" s="238"/>
      <c r="O373" s="238"/>
      <c r="P373" s="238"/>
      <c r="Q373" s="238"/>
      <c r="R373" s="238"/>
      <c r="S373" s="238"/>
      <c r="T373" s="238"/>
      <c r="U373" s="239">
        <f t="shared" si="301"/>
        <v>0</v>
      </c>
      <c r="V373" s="237"/>
      <c r="W373" s="238"/>
      <c r="X373" s="238"/>
      <c r="Y373" s="238"/>
      <c r="Z373" s="238"/>
      <c r="AA373" s="238"/>
      <c r="AB373" s="238"/>
      <c r="AC373" s="238"/>
      <c r="AD373" s="238"/>
      <c r="AE373" s="238"/>
      <c r="AF373" s="238"/>
      <c r="AG373" s="239">
        <f t="shared" si="302"/>
        <v>0</v>
      </c>
      <c r="AH373" s="240"/>
      <c r="AI373" s="238"/>
      <c r="AJ373" s="238"/>
      <c r="AK373" s="238"/>
      <c r="AL373" s="238"/>
      <c r="AM373" s="238"/>
      <c r="AN373" s="238"/>
      <c r="AO373" s="238"/>
      <c r="AP373" s="238"/>
      <c r="AQ373" s="238"/>
      <c r="AR373" s="238"/>
      <c r="AS373" s="239">
        <f t="shared" si="303"/>
        <v>0</v>
      </c>
      <c r="AT373" s="240"/>
      <c r="AU373" s="238"/>
      <c r="AV373" s="238"/>
      <c r="AW373" s="238"/>
      <c r="AX373" s="238"/>
      <c r="AY373" s="238"/>
      <c r="AZ373" s="238"/>
      <c r="BA373" s="238"/>
      <c r="BB373" s="238"/>
      <c r="BC373" s="238"/>
      <c r="BD373" s="238"/>
      <c r="BE373" s="239">
        <f t="shared" si="304"/>
        <v>0</v>
      </c>
      <c r="BF373" s="240"/>
      <c r="BG373" s="238"/>
      <c r="BH373" s="238"/>
      <c r="BI373" s="238"/>
      <c r="BJ373" s="238"/>
      <c r="BK373" s="238"/>
      <c r="BL373" s="238"/>
      <c r="BM373" s="238"/>
      <c r="BN373" s="238"/>
      <c r="BO373" s="238"/>
      <c r="BP373" s="238"/>
      <c r="BQ373" s="239">
        <f t="shared" si="305"/>
        <v>0</v>
      </c>
      <c r="BR373" s="240"/>
      <c r="BS373" s="238"/>
      <c r="BT373" s="238"/>
      <c r="BU373" s="238"/>
      <c r="BV373" s="238"/>
      <c r="BW373" s="238"/>
      <c r="BX373" s="238"/>
      <c r="BY373" s="238"/>
      <c r="BZ373" s="238"/>
      <c r="CA373" s="238"/>
      <c r="CB373" s="238"/>
      <c r="CC373" s="239">
        <f t="shared" si="306"/>
        <v>0</v>
      </c>
      <c r="CD373" s="41" t="s">
        <v>54</v>
      </c>
    </row>
    <row r="374" spans="1:82" ht="15">
      <c r="A374" s="152"/>
      <c r="B374" s="75" t="s">
        <v>713</v>
      </c>
      <c r="C374" s="131" t="s">
        <v>714</v>
      </c>
      <c r="D374" s="132" t="s">
        <v>631</v>
      </c>
      <c r="E374" s="266">
        <v>10</v>
      </c>
      <c r="F374" s="223"/>
      <c r="G374" s="76">
        <f t="shared" si="300"/>
        <v>0</v>
      </c>
      <c r="H374" s="237"/>
      <c r="I374" s="239"/>
      <c r="J374" s="237"/>
      <c r="K374" s="238"/>
      <c r="L374" s="238"/>
      <c r="M374" s="238"/>
      <c r="N374" s="238"/>
      <c r="O374" s="238"/>
      <c r="P374" s="238"/>
      <c r="Q374" s="238"/>
      <c r="R374" s="238"/>
      <c r="S374" s="238"/>
      <c r="T374" s="238"/>
      <c r="U374" s="239">
        <f t="shared" si="301"/>
        <v>0</v>
      </c>
      <c r="V374" s="237"/>
      <c r="W374" s="238"/>
      <c r="X374" s="238"/>
      <c r="Y374" s="238"/>
      <c r="Z374" s="238"/>
      <c r="AA374" s="238"/>
      <c r="AB374" s="238"/>
      <c r="AC374" s="238"/>
      <c r="AD374" s="238"/>
      <c r="AE374" s="238"/>
      <c r="AF374" s="238"/>
      <c r="AG374" s="239">
        <f t="shared" si="302"/>
        <v>0</v>
      </c>
      <c r="AH374" s="240"/>
      <c r="AI374" s="238"/>
      <c r="AJ374" s="238"/>
      <c r="AK374" s="238"/>
      <c r="AL374" s="238"/>
      <c r="AM374" s="238"/>
      <c r="AN374" s="238"/>
      <c r="AO374" s="238"/>
      <c r="AP374" s="238"/>
      <c r="AQ374" s="238"/>
      <c r="AR374" s="238"/>
      <c r="AS374" s="239">
        <f t="shared" si="303"/>
        <v>0</v>
      </c>
      <c r="AT374" s="240"/>
      <c r="AU374" s="238"/>
      <c r="AV374" s="238"/>
      <c r="AW374" s="238"/>
      <c r="AX374" s="238"/>
      <c r="AY374" s="238"/>
      <c r="AZ374" s="238"/>
      <c r="BA374" s="238"/>
      <c r="BB374" s="238"/>
      <c r="BC374" s="238"/>
      <c r="BD374" s="238"/>
      <c r="BE374" s="239">
        <f t="shared" si="304"/>
        <v>0</v>
      </c>
      <c r="BF374" s="240"/>
      <c r="BG374" s="238"/>
      <c r="BH374" s="238"/>
      <c r="BI374" s="238"/>
      <c r="BJ374" s="238"/>
      <c r="BK374" s="238"/>
      <c r="BL374" s="238"/>
      <c r="BM374" s="238"/>
      <c r="BN374" s="238"/>
      <c r="BO374" s="238"/>
      <c r="BP374" s="238"/>
      <c r="BQ374" s="239">
        <f t="shared" si="305"/>
        <v>0</v>
      </c>
      <c r="BR374" s="240"/>
      <c r="BS374" s="238"/>
      <c r="BT374" s="238"/>
      <c r="BU374" s="238"/>
      <c r="BV374" s="238"/>
      <c r="BW374" s="238"/>
      <c r="BX374" s="238"/>
      <c r="BY374" s="238"/>
      <c r="BZ374" s="238"/>
      <c r="CA374" s="238"/>
      <c r="CB374" s="238"/>
      <c r="CC374" s="239">
        <f t="shared" si="306"/>
        <v>0</v>
      </c>
      <c r="CD374" s="41" t="s">
        <v>54</v>
      </c>
    </row>
    <row r="375" spans="1:82" ht="15">
      <c r="A375" s="152"/>
      <c r="B375" s="75" t="s">
        <v>715</v>
      </c>
      <c r="C375" s="131" t="s">
        <v>716</v>
      </c>
      <c r="D375" s="132" t="s">
        <v>631</v>
      </c>
      <c r="E375" s="266">
        <v>10</v>
      </c>
      <c r="F375" s="223"/>
      <c r="G375" s="76">
        <f t="shared" si="300"/>
        <v>0</v>
      </c>
      <c r="H375" s="237"/>
      <c r="I375" s="239"/>
      <c r="J375" s="237"/>
      <c r="K375" s="238"/>
      <c r="L375" s="238"/>
      <c r="M375" s="238"/>
      <c r="N375" s="238"/>
      <c r="O375" s="238"/>
      <c r="P375" s="238"/>
      <c r="Q375" s="238"/>
      <c r="R375" s="238"/>
      <c r="S375" s="238"/>
      <c r="T375" s="238"/>
      <c r="U375" s="239">
        <f t="shared" si="301"/>
        <v>0</v>
      </c>
      <c r="V375" s="237"/>
      <c r="W375" s="238"/>
      <c r="X375" s="238"/>
      <c r="Y375" s="238"/>
      <c r="Z375" s="238"/>
      <c r="AA375" s="238"/>
      <c r="AB375" s="238"/>
      <c r="AC375" s="238"/>
      <c r="AD375" s="238"/>
      <c r="AE375" s="238"/>
      <c r="AF375" s="238"/>
      <c r="AG375" s="239">
        <f t="shared" si="302"/>
        <v>0</v>
      </c>
      <c r="AH375" s="240"/>
      <c r="AI375" s="238"/>
      <c r="AJ375" s="238"/>
      <c r="AK375" s="238"/>
      <c r="AL375" s="238"/>
      <c r="AM375" s="238"/>
      <c r="AN375" s="238"/>
      <c r="AO375" s="238"/>
      <c r="AP375" s="238"/>
      <c r="AQ375" s="238"/>
      <c r="AR375" s="238"/>
      <c r="AS375" s="239">
        <f t="shared" si="303"/>
        <v>0</v>
      </c>
      <c r="AT375" s="240"/>
      <c r="AU375" s="238"/>
      <c r="AV375" s="238"/>
      <c r="AW375" s="238"/>
      <c r="AX375" s="238"/>
      <c r="AY375" s="238"/>
      <c r="AZ375" s="238"/>
      <c r="BA375" s="238"/>
      <c r="BB375" s="238"/>
      <c r="BC375" s="238"/>
      <c r="BD375" s="238"/>
      <c r="BE375" s="239">
        <f t="shared" si="304"/>
        <v>0</v>
      </c>
      <c r="BF375" s="240"/>
      <c r="BG375" s="238"/>
      <c r="BH375" s="238"/>
      <c r="BI375" s="238"/>
      <c r="BJ375" s="238"/>
      <c r="BK375" s="238"/>
      <c r="BL375" s="238"/>
      <c r="BM375" s="238"/>
      <c r="BN375" s="238"/>
      <c r="BO375" s="238"/>
      <c r="BP375" s="238"/>
      <c r="BQ375" s="239">
        <f t="shared" si="305"/>
        <v>0</v>
      </c>
      <c r="BR375" s="240"/>
      <c r="BS375" s="238"/>
      <c r="BT375" s="238"/>
      <c r="BU375" s="238"/>
      <c r="BV375" s="238"/>
      <c r="BW375" s="238"/>
      <c r="BX375" s="238"/>
      <c r="BY375" s="238"/>
      <c r="BZ375" s="238"/>
      <c r="CA375" s="238"/>
      <c r="CB375" s="238"/>
      <c r="CC375" s="239">
        <f t="shared" si="306"/>
        <v>0</v>
      </c>
      <c r="CD375" s="41" t="s">
        <v>54</v>
      </c>
    </row>
    <row r="376" spans="1:82" ht="15">
      <c r="A376" s="152"/>
      <c r="B376" s="103" t="s">
        <v>717</v>
      </c>
      <c r="C376" s="286" t="s">
        <v>718</v>
      </c>
      <c r="D376" s="132"/>
      <c r="E376" s="266"/>
      <c r="F376" s="252"/>
      <c r="G376" s="76"/>
      <c r="H376" s="237"/>
      <c r="I376" s="239"/>
      <c r="J376" s="237"/>
      <c r="K376" s="238"/>
      <c r="L376" s="238"/>
      <c r="M376" s="238"/>
      <c r="N376" s="238"/>
      <c r="O376" s="238"/>
      <c r="P376" s="238"/>
      <c r="Q376" s="238"/>
      <c r="R376" s="238"/>
      <c r="S376" s="238"/>
      <c r="T376" s="238"/>
      <c r="U376" s="239"/>
      <c r="V376" s="237"/>
      <c r="W376" s="238"/>
      <c r="X376" s="238"/>
      <c r="Y376" s="238"/>
      <c r="Z376" s="238"/>
      <c r="AA376" s="238"/>
      <c r="AB376" s="238"/>
      <c r="AC376" s="238"/>
      <c r="AD376" s="238"/>
      <c r="AE376" s="238"/>
      <c r="AF376" s="238"/>
      <c r="AG376" s="239"/>
      <c r="AH376" s="240"/>
      <c r="AI376" s="238"/>
      <c r="AJ376" s="238"/>
      <c r="AK376" s="238"/>
      <c r="AL376" s="238"/>
      <c r="AM376" s="238"/>
      <c r="AN376" s="238"/>
      <c r="AO376" s="238"/>
      <c r="AP376" s="238"/>
      <c r="AQ376" s="238"/>
      <c r="AR376" s="238"/>
      <c r="AS376" s="239"/>
      <c r="AT376" s="240"/>
      <c r="AU376" s="238"/>
      <c r="AV376" s="238"/>
      <c r="AW376" s="238"/>
      <c r="AX376" s="238"/>
      <c r="AY376" s="238"/>
      <c r="AZ376" s="238"/>
      <c r="BA376" s="238"/>
      <c r="BB376" s="238"/>
      <c r="BC376" s="238"/>
      <c r="BD376" s="238"/>
      <c r="BE376" s="239"/>
      <c r="BF376" s="240"/>
      <c r="BG376" s="238"/>
      <c r="BH376" s="238"/>
      <c r="BI376" s="238"/>
      <c r="BJ376" s="238"/>
      <c r="BK376" s="238"/>
      <c r="BL376" s="238"/>
      <c r="BM376" s="238"/>
      <c r="BN376" s="238"/>
      <c r="BO376" s="238"/>
      <c r="BP376" s="238"/>
      <c r="BQ376" s="239"/>
      <c r="BR376" s="240"/>
      <c r="BS376" s="238"/>
      <c r="BT376" s="238"/>
      <c r="BU376" s="238"/>
      <c r="BV376" s="238"/>
      <c r="BW376" s="238"/>
      <c r="BX376" s="238"/>
      <c r="BY376" s="238"/>
      <c r="BZ376" s="238"/>
      <c r="CA376" s="238"/>
      <c r="CB376" s="238"/>
      <c r="CC376" s="239"/>
      <c r="CD376" s="41"/>
    </row>
    <row r="377" spans="1:82" ht="15">
      <c r="A377" s="152"/>
      <c r="B377" s="75" t="s">
        <v>719</v>
      </c>
      <c r="C377" s="131" t="s">
        <v>720</v>
      </c>
      <c r="D377" s="132" t="s">
        <v>631</v>
      </c>
      <c r="E377" s="266">
        <v>25</v>
      </c>
      <c r="F377" s="223"/>
      <c r="G377" s="76">
        <f t="shared" si="300"/>
        <v>0</v>
      </c>
      <c r="H377" s="237"/>
      <c r="I377" s="239"/>
      <c r="J377" s="237"/>
      <c r="K377" s="238"/>
      <c r="L377" s="238"/>
      <c r="M377" s="238"/>
      <c r="N377" s="238"/>
      <c r="O377" s="238"/>
      <c r="P377" s="238"/>
      <c r="Q377" s="238"/>
      <c r="R377" s="238"/>
      <c r="S377" s="238"/>
      <c r="T377" s="238"/>
      <c r="U377" s="239">
        <f t="shared" si="301"/>
        <v>0</v>
      </c>
      <c r="V377" s="237"/>
      <c r="W377" s="238"/>
      <c r="X377" s="238"/>
      <c r="Y377" s="238"/>
      <c r="Z377" s="238"/>
      <c r="AA377" s="238"/>
      <c r="AB377" s="238"/>
      <c r="AC377" s="238"/>
      <c r="AD377" s="238"/>
      <c r="AE377" s="238"/>
      <c r="AF377" s="238"/>
      <c r="AG377" s="239">
        <f t="shared" si="302"/>
        <v>0</v>
      </c>
      <c r="AH377" s="240"/>
      <c r="AI377" s="238"/>
      <c r="AJ377" s="238"/>
      <c r="AK377" s="238"/>
      <c r="AL377" s="238"/>
      <c r="AM377" s="238"/>
      <c r="AN377" s="238"/>
      <c r="AO377" s="238"/>
      <c r="AP377" s="238"/>
      <c r="AQ377" s="238"/>
      <c r="AR377" s="238"/>
      <c r="AS377" s="239">
        <f t="shared" si="303"/>
        <v>0</v>
      </c>
      <c r="AT377" s="240"/>
      <c r="AU377" s="238"/>
      <c r="AV377" s="238"/>
      <c r="AW377" s="238"/>
      <c r="AX377" s="238"/>
      <c r="AY377" s="238"/>
      <c r="AZ377" s="238"/>
      <c r="BA377" s="238"/>
      <c r="BB377" s="238"/>
      <c r="BC377" s="238"/>
      <c r="BD377" s="238"/>
      <c r="BE377" s="239">
        <f t="shared" si="304"/>
        <v>0</v>
      </c>
      <c r="BF377" s="240"/>
      <c r="BG377" s="238"/>
      <c r="BH377" s="238"/>
      <c r="BI377" s="238"/>
      <c r="BJ377" s="238"/>
      <c r="BK377" s="238"/>
      <c r="BL377" s="238"/>
      <c r="BM377" s="238"/>
      <c r="BN377" s="238"/>
      <c r="BO377" s="238"/>
      <c r="BP377" s="238"/>
      <c r="BQ377" s="239">
        <f t="shared" si="305"/>
        <v>0</v>
      </c>
      <c r="BR377" s="240"/>
      <c r="BS377" s="238"/>
      <c r="BT377" s="238"/>
      <c r="BU377" s="238"/>
      <c r="BV377" s="238"/>
      <c r="BW377" s="238"/>
      <c r="BX377" s="238"/>
      <c r="BY377" s="238"/>
      <c r="BZ377" s="238"/>
      <c r="CA377" s="238"/>
      <c r="CB377" s="238"/>
      <c r="CC377" s="239">
        <f t="shared" si="306"/>
        <v>0</v>
      </c>
      <c r="CD377" s="41" t="s">
        <v>54</v>
      </c>
    </row>
    <row r="378" spans="1:82" ht="15">
      <c r="A378" s="154"/>
      <c r="B378" s="75" t="s">
        <v>721</v>
      </c>
      <c r="C378" s="131" t="s">
        <v>722</v>
      </c>
      <c r="D378" s="132" t="s">
        <v>631</v>
      </c>
      <c r="E378" s="266">
        <v>25</v>
      </c>
      <c r="F378" s="223"/>
      <c r="G378" s="76">
        <f t="shared" si="300"/>
        <v>0</v>
      </c>
      <c r="H378" s="237"/>
      <c r="I378" s="239"/>
      <c r="J378" s="237"/>
      <c r="K378" s="238"/>
      <c r="L378" s="238"/>
      <c r="M378" s="238"/>
      <c r="N378" s="238"/>
      <c r="O378" s="238"/>
      <c r="P378" s="238"/>
      <c r="Q378" s="238"/>
      <c r="R378" s="238"/>
      <c r="S378" s="238"/>
      <c r="T378" s="238"/>
      <c r="U378" s="239">
        <f t="shared" si="301"/>
        <v>0</v>
      </c>
      <c r="V378" s="237"/>
      <c r="W378" s="238"/>
      <c r="X378" s="238"/>
      <c r="Y378" s="238"/>
      <c r="Z378" s="238"/>
      <c r="AA378" s="238"/>
      <c r="AB378" s="238"/>
      <c r="AC378" s="238"/>
      <c r="AD378" s="238"/>
      <c r="AE378" s="238"/>
      <c r="AF378" s="238"/>
      <c r="AG378" s="239">
        <f t="shared" si="302"/>
        <v>0</v>
      </c>
      <c r="AH378" s="240"/>
      <c r="AI378" s="238"/>
      <c r="AJ378" s="238"/>
      <c r="AK378" s="238"/>
      <c r="AL378" s="238"/>
      <c r="AM378" s="238"/>
      <c r="AN378" s="238"/>
      <c r="AO378" s="238"/>
      <c r="AP378" s="238"/>
      <c r="AQ378" s="238"/>
      <c r="AR378" s="238"/>
      <c r="AS378" s="239">
        <f t="shared" si="303"/>
        <v>0</v>
      </c>
      <c r="AT378" s="240"/>
      <c r="AU378" s="238"/>
      <c r="AV378" s="238"/>
      <c r="AW378" s="238"/>
      <c r="AX378" s="238"/>
      <c r="AY378" s="238"/>
      <c r="AZ378" s="238"/>
      <c r="BA378" s="238"/>
      <c r="BB378" s="238"/>
      <c r="BC378" s="238"/>
      <c r="BD378" s="238"/>
      <c r="BE378" s="239">
        <f t="shared" si="304"/>
        <v>0</v>
      </c>
      <c r="BF378" s="240"/>
      <c r="BG378" s="238"/>
      <c r="BH378" s="238"/>
      <c r="BI378" s="238"/>
      <c r="BJ378" s="238"/>
      <c r="BK378" s="238"/>
      <c r="BL378" s="238"/>
      <c r="BM378" s="238"/>
      <c r="BN378" s="238"/>
      <c r="BO378" s="238"/>
      <c r="BP378" s="238"/>
      <c r="BQ378" s="239">
        <f t="shared" si="305"/>
        <v>0</v>
      </c>
      <c r="BR378" s="240"/>
      <c r="BS378" s="238"/>
      <c r="BT378" s="238"/>
      <c r="BU378" s="238"/>
      <c r="BV378" s="238"/>
      <c r="BW378" s="238"/>
      <c r="BX378" s="238"/>
      <c r="BY378" s="238"/>
      <c r="BZ378" s="238"/>
      <c r="CA378" s="238"/>
      <c r="CB378" s="238"/>
      <c r="CC378" s="239">
        <f t="shared" si="306"/>
        <v>0</v>
      </c>
      <c r="CD378" s="41" t="s">
        <v>54</v>
      </c>
    </row>
    <row r="379" spans="1:82" ht="15">
      <c r="A379" s="41"/>
      <c r="B379" s="75" t="s">
        <v>723</v>
      </c>
      <c r="C379" s="131" t="s">
        <v>724</v>
      </c>
      <c r="D379" s="132" t="s">
        <v>631</v>
      </c>
      <c r="E379" s="266">
        <v>25</v>
      </c>
      <c r="F379" s="223"/>
      <c r="G379" s="76">
        <f t="shared" si="300"/>
        <v>0</v>
      </c>
      <c r="H379" s="237"/>
      <c r="I379" s="239"/>
      <c r="J379" s="237"/>
      <c r="K379" s="238"/>
      <c r="L379" s="238"/>
      <c r="M379" s="238"/>
      <c r="N379" s="238"/>
      <c r="O379" s="238"/>
      <c r="P379" s="238"/>
      <c r="Q379" s="238"/>
      <c r="R379" s="238"/>
      <c r="S379" s="238"/>
      <c r="T379" s="238"/>
      <c r="U379" s="239">
        <f t="shared" si="301"/>
        <v>0</v>
      </c>
      <c r="V379" s="237"/>
      <c r="W379" s="238"/>
      <c r="X379" s="238"/>
      <c r="Y379" s="238"/>
      <c r="Z379" s="238"/>
      <c r="AA379" s="238"/>
      <c r="AB379" s="238"/>
      <c r="AC379" s="238"/>
      <c r="AD379" s="238"/>
      <c r="AE379" s="238"/>
      <c r="AF379" s="238"/>
      <c r="AG379" s="239">
        <f t="shared" si="302"/>
        <v>0</v>
      </c>
      <c r="AH379" s="240"/>
      <c r="AI379" s="238"/>
      <c r="AJ379" s="238"/>
      <c r="AK379" s="238"/>
      <c r="AL379" s="238"/>
      <c r="AM379" s="238"/>
      <c r="AN379" s="238"/>
      <c r="AO379" s="238"/>
      <c r="AP379" s="238"/>
      <c r="AQ379" s="238"/>
      <c r="AR379" s="238"/>
      <c r="AS379" s="239">
        <f t="shared" si="303"/>
        <v>0</v>
      </c>
      <c r="AT379" s="240"/>
      <c r="AU379" s="238"/>
      <c r="AV379" s="238"/>
      <c r="AW379" s="238"/>
      <c r="AX379" s="238"/>
      <c r="AY379" s="238"/>
      <c r="AZ379" s="238"/>
      <c r="BA379" s="238"/>
      <c r="BB379" s="238"/>
      <c r="BC379" s="238"/>
      <c r="BD379" s="238"/>
      <c r="BE379" s="239">
        <f t="shared" si="304"/>
        <v>0</v>
      </c>
      <c r="BF379" s="240"/>
      <c r="BG379" s="238"/>
      <c r="BH379" s="238"/>
      <c r="BI379" s="238"/>
      <c r="BJ379" s="238"/>
      <c r="BK379" s="238"/>
      <c r="BL379" s="238"/>
      <c r="BM379" s="238"/>
      <c r="BN379" s="238"/>
      <c r="BO379" s="238"/>
      <c r="BP379" s="238"/>
      <c r="BQ379" s="239">
        <f t="shared" si="305"/>
        <v>0</v>
      </c>
      <c r="BR379" s="240"/>
      <c r="BS379" s="238"/>
      <c r="BT379" s="238"/>
      <c r="BU379" s="238"/>
      <c r="BV379" s="238"/>
      <c r="BW379" s="238"/>
      <c r="BX379" s="238"/>
      <c r="BY379" s="238"/>
      <c r="BZ379" s="238"/>
      <c r="CA379" s="238"/>
      <c r="CB379" s="238"/>
      <c r="CC379" s="239">
        <f t="shared" si="306"/>
        <v>0</v>
      </c>
      <c r="CD379" s="41" t="s">
        <v>54</v>
      </c>
    </row>
    <row r="380" spans="1:82" ht="15">
      <c r="A380" s="41"/>
      <c r="B380" s="75" t="s">
        <v>725</v>
      </c>
      <c r="C380" s="131" t="s">
        <v>726</v>
      </c>
      <c r="D380" s="132" t="s">
        <v>631</v>
      </c>
      <c r="E380" s="266">
        <v>25</v>
      </c>
      <c r="F380" s="223"/>
      <c r="G380" s="76">
        <f t="shared" si="300"/>
        <v>0</v>
      </c>
      <c r="H380" s="237"/>
      <c r="I380" s="239"/>
      <c r="J380" s="237"/>
      <c r="K380" s="238"/>
      <c r="L380" s="238"/>
      <c r="M380" s="238"/>
      <c r="N380" s="238"/>
      <c r="O380" s="238"/>
      <c r="P380" s="238"/>
      <c r="Q380" s="238"/>
      <c r="R380" s="238"/>
      <c r="S380" s="238"/>
      <c r="T380" s="238"/>
      <c r="U380" s="239">
        <f t="shared" si="301"/>
        <v>0</v>
      </c>
      <c r="V380" s="237"/>
      <c r="W380" s="238"/>
      <c r="X380" s="238"/>
      <c r="Y380" s="238"/>
      <c r="Z380" s="238"/>
      <c r="AA380" s="238"/>
      <c r="AB380" s="238"/>
      <c r="AC380" s="238"/>
      <c r="AD380" s="238"/>
      <c r="AE380" s="238"/>
      <c r="AF380" s="238"/>
      <c r="AG380" s="239">
        <f t="shared" si="302"/>
        <v>0</v>
      </c>
      <c r="AH380" s="240"/>
      <c r="AI380" s="238"/>
      <c r="AJ380" s="238"/>
      <c r="AK380" s="238"/>
      <c r="AL380" s="238"/>
      <c r="AM380" s="238"/>
      <c r="AN380" s="238"/>
      <c r="AO380" s="238"/>
      <c r="AP380" s="238"/>
      <c r="AQ380" s="238"/>
      <c r="AR380" s="238"/>
      <c r="AS380" s="239">
        <f t="shared" si="303"/>
        <v>0</v>
      </c>
      <c r="AT380" s="240"/>
      <c r="AU380" s="238"/>
      <c r="AV380" s="238"/>
      <c r="AW380" s="238"/>
      <c r="AX380" s="238"/>
      <c r="AY380" s="238"/>
      <c r="AZ380" s="238"/>
      <c r="BA380" s="238"/>
      <c r="BB380" s="238"/>
      <c r="BC380" s="238"/>
      <c r="BD380" s="238"/>
      <c r="BE380" s="239">
        <f t="shared" si="304"/>
        <v>0</v>
      </c>
      <c r="BF380" s="240"/>
      <c r="BG380" s="238"/>
      <c r="BH380" s="238"/>
      <c r="BI380" s="238"/>
      <c r="BJ380" s="238"/>
      <c r="BK380" s="238"/>
      <c r="BL380" s="238"/>
      <c r="BM380" s="238"/>
      <c r="BN380" s="238"/>
      <c r="BO380" s="238"/>
      <c r="BP380" s="238"/>
      <c r="BQ380" s="239">
        <f t="shared" si="305"/>
        <v>0</v>
      </c>
      <c r="BR380" s="240"/>
      <c r="BS380" s="238"/>
      <c r="BT380" s="238"/>
      <c r="BU380" s="238"/>
      <c r="BV380" s="238"/>
      <c r="BW380" s="238"/>
      <c r="BX380" s="238"/>
      <c r="BY380" s="238"/>
      <c r="BZ380" s="238"/>
      <c r="CA380" s="238"/>
      <c r="CB380" s="238"/>
      <c r="CC380" s="239">
        <f t="shared" si="306"/>
        <v>0</v>
      </c>
      <c r="CD380" s="41" t="s">
        <v>54</v>
      </c>
    </row>
    <row r="381" spans="1:82" ht="15">
      <c r="A381" s="41"/>
      <c r="B381" s="75" t="s">
        <v>727</v>
      </c>
      <c r="C381" s="131" t="s">
        <v>728</v>
      </c>
      <c r="D381" s="132" t="s">
        <v>631</v>
      </c>
      <c r="E381" s="266">
        <v>25</v>
      </c>
      <c r="F381" s="223"/>
      <c r="G381" s="76">
        <f t="shared" si="300"/>
        <v>0</v>
      </c>
      <c r="H381" s="237"/>
      <c r="I381" s="239"/>
      <c r="J381" s="237"/>
      <c r="K381" s="238"/>
      <c r="L381" s="238"/>
      <c r="M381" s="238"/>
      <c r="N381" s="238"/>
      <c r="O381" s="238"/>
      <c r="P381" s="238"/>
      <c r="Q381" s="238"/>
      <c r="R381" s="238"/>
      <c r="S381" s="238"/>
      <c r="T381" s="238"/>
      <c r="U381" s="239">
        <f t="shared" si="301"/>
        <v>0</v>
      </c>
      <c r="V381" s="237"/>
      <c r="W381" s="238"/>
      <c r="X381" s="238"/>
      <c r="Y381" s="238"/>
      <c r="Z381" s="238"/>
      <c r="AA381" s="238"/>
      <c r="AB381" s="238"/>
      <c r="AC381" s="238"/>
      <c r="AD381" s="238"/>
      <c r="AE381" s="238"/>
      <c r="AF381" s="238"/>
      <c r="AG381" s="239">
        <f t="shared" si="302"/>
        <v>0</v>
      </c>
      <c r="AH381" s="240"/>
      <c r="AI381" s="238"/>
      <c r="AJ381" s="238"/>
      <c r="AK381" s="238"/>
      <c r="AL381" s="238"/>
      <c r="AM381" s="238"/>
      <c r="AN381" s="238"/>
      <c r="AO381" s="238"/>
      <c r="AP381" s="238"/>
      <c r="AQ381" s="238"/>
      <c r="AR381" s="238"/>
      <c r="AS381" s="239">
        <f t="shared" si="303"/>
        <v>0</v>
      </c>
      <c r="AT381" s="240"/>
      <c r="AU381" s="238"/>
      <c r="AV381" s="238"/>
      <c r="AW381" s="238"/>
      <c r="AX381" s="238"/>
      <c r="AY381" s="238"/>
      <c r="AZ381" s="238"/>
      <c r="BA381" s="238"/>
      <c r="BB381" s="238"/>
      <c r="BC381" s="238"/>
      <c r="BD381" s="238"/>
      <c r="BE381" s="239">
        <f t="shared" si="304"/>
        <v>0</v>
      </c>
      <c r="BF381" s="240"/>
      <c r="BG381" s="238"/>
      <c r="BH381" s="238"/>
      <c r="BI381" s="238"/>
      <c r="BJ381" s="238"/>
      <c r="BK381" s="238"/>
      <c r="BL381" s="238"/>
      <c r="BM381" s="238"/>
      <c r="BN381" s="238"/>
      <c r="BO381" s="238"/>
      <c r="BP381" s="238"/>
      <c r="BQ381" s="239">
        <f t="shared" si="305"/>
        <v>0</v>
      </c>
      <c r="BR381" s="240"/>
      <c r="BS381" s="238"/>
      <c r="BT381" s="238"/>
      <c r="BU381" s="238"/>
      <c r="BV381" s="238"/>
      <c r="BW381" s="238"/>
      <c r="BX381" s="238"/>
      <c r="BY381" s="238"/>
      <c r="BZ381" s="238"/>
      <c r="CA381" s="238"/>
      <c r="CB381" s="238"/>
      <c r="CC381" s="239">
        <f t="shared" si="306"/>
        <v>0</v>
      </c>
      <c r="CD381" s="41" t="s">
        <v>54</v>
      </c>
    </row>
    <row r="382" spans="1:82" ht="15">
      <c r="A382" s="41"/>
      <c r="B382" s="75" t="s">
        <v>729</v>
      </c>
      <c r="C382" s="131" t="s">
        <v>730</v>
      </c>
      <c r="D382" s="132" t="s">
        <v>631</v>
      </c>
      <c r="E382" s="266">
        <v>25</v>
      </c>
      <c r="F382" s="223"/>
      <c r="G382" s="76">
        <f t="shared" si="300"/>
        <v>0</v>
      </c>
      <c r="H382" s="237"/>
      <c r="I382" s="239"/>
      <c r="J382" s="237"/>
      <c r="K382" s="238"/>
      <c r="L382" s="238"/>
      <c r="M382" s="238"/>
      <c r="N382" s="238"/>
      <c r="O382" s="238"/>
      <c r="P382" s="238"/>
      <c r="Q382" s="238"/>
      <c r="R382" s="238"/>
      <c r="S382" s="238"/>
      <c r="T382" s="238"/>
      <c r="U382" s="239">
        <f t="shared" si="301"/>
        <v>0</v>
      </c>
      <c r="V382" s="237"/>
      <c r="W382" s="238"/>
      <c r="X382" s="238"/>
      <c r="Y382" s="238"/>
      <c r="Z382" s="238"/>
      <c r="AA382" s="238"/>
      <c r="AB382" s="238"/>
      <c r="AC382" s="238"/>
      <c r="AD382" s="238"/>
      <c r="AE382" s="238"/>
      <c r="AF382" s="238"/>
      <c r="AG382" s="239">
        <f t="shared" si="302"/>
        <v>0</v>
      </c>
      <c r="AH382" s="240"/>
      <c r="AI382" s="238"/>
      <c r="AJ382" s="238"/>
      <c r="AK382" s="238"/>
      <c r="AL382" s="238"/>
      <c r="AM382" s="238"/>
      <c r="AN382" s="238"/>
      <c r="AO382" s="238"/>
      <c r="AP382" s="238"/>
      <c r="AQ382" s="238"/>
      <c r="AR382" s="238"/>
      <c r="AS382" s="239">
        <f t="shared" si="303"/>
        <v>0</v>
      </c>
      <c r="AT382" s="240"/>
      <c r="AU382" s="238"/>
      <c r="AV382" s="238"/>
      <c r="AW382" s="238"/>
      <c r="AX382" s="238"/>
      <c r="AY382" s="238"/>
      <c r="AZ382" s="238"/>
      <c r="BA382" s="238"/>
      <c r="BB382" s="238"/>
      <c r="BC382" s="238"/>
      <c r="BD382" s="238"/>
      <c r="BE382" s="239">
        <f t="shared" si="304"/>
        <v>0</v>
      </c>
      <c r="BF382" s="240"/>
      <c r="BG382" s="238"/>
      <c r="BH382" s="238"/>
      <c r="BI382" s="238"/>
      <c r="BJ382" s="238"/>
      <c r="BK382" s="238"/>
      <c r="BL382" s="238"/>
      <c r="BM382" s="238"/>
      <c r="BN382" s="238"/>
      <c r="BO382" s="238"/>
      <c r="BP382" s="238"/>
      <c r="BQ382" s="239">
        <f t="shared" si="305"/>
        <v>0</v>
      </c>
      <c r="BR382" s="240"/>
      <c r="BS382" s="238"/>
      <c r="BT382" s="238"/>
      <c r="BU382" s="238"/>
      <c r="BV382" s="238"/>
      <c r="BW382" s="238"/>
      <c r="BX382" s="238"/>
      <c r="BY382" s="238"/>
      <c r="BZ382" s="238"/>
      <c r="CA382" s="238"/>
      <c r="CB382" s="238"/>
      <c r="CC382" s="239">
        <f t="shared" si="306"/>
        <v>0</v>
      </c>
      <c r="CD382" s="41" t="s">
        <v>54</v>
      </c>
    </row>
    <row r="383" spans="1:82" ht="15">
      <c r="A383" s="41"/>
      <c r="B383" s="75" t="s">
        <v>731</v>
      </c>
      <c r="C383" s="131" t="s">
        <v>732</v>
      </c>
      <c r="D383" s="132" t="s">
        <v>631</v>
      </c>
      <c r="E383" s="266">
        <v>25</v>
      </c>
      <c r="F383" s="223"/>
      <c r="G383" s="76">
        <f t="shared" si="300"/>
        <v>0</v>
      </c>
      <c r="H383" s="237"/>
      <c r="I383" s="239"/>
      <c r="J383" s="237"/>
      <c r="K383" s="238"/>
      <c r="L383" s="238"/>
      <c r="M383" s="238"/>
      <c r="N383" s="238"/>
      <c r="O383" s="238"/>
      <c r="P383" s="238"/>
      <c r="Q383" s="238"/>
      <c r="R383" s="238"/>
      <c r="S383" s="238"/>
      <c r="T383" s="238"/>
      <c r="U383" s="239">
        <f t="shared" si="301"/>
        <v>0</v>
      </c>
      <c r="V383" s="237"/>
      <c r="W383" s="238"/>
      <c r="X383" s="238"/>
      <c r="Y383" s="238"/>
      <c r="Z383" s="238"/>
      <c r="AA383" s="238"/>
      <c r="AB383" s="238"/>
      <c r="AC383" s="238"/>
      <c r="AD383" s="238"/>
      <c r="AE383" s="238"/>
      <c r="AF383" s="238"/>
      <c r="AG383" s="239">
        <f t="shared" si="302"/>
        <v>0</v>
      </c>
      <c r="AH383" s="240"/>
      <c r="AI383" s="238"/>
      <c r="AJ383" s="238"/>
      <c r="AK383" s="238"/>
      <c r="AL383" s="238"/>
      <c r="AM383" s="238"/>
      <c r="AN383" s="238"/>
      <c r="AO383" s="238"/>
      <c r="AP383" s="238"/>
      <c r="AQ383" s="238"/>
      <c r="AR383" s="238"/>
      <c r="AS383" s="239">
        <f t="shared" si="303"/>
        <v>0</v>
      </c>
      <c r="AT383" s="240"/>
      <c r="AU383" s="238"/>
      <c r="AV383" s="238"/>
      <c r="AW383" s="238"/>
      <c r="AX383" s="238"/>
      <c r="AY383" s="238"/>
      <c r="AZ383" s="238"/>
      <c r="BA383" s="238"/>
      <c r="BB383" s="238"/>
      <c r="BC383" s="238"/>
      <c r="BD383" s="238"/>
      <c r="BE383" s="239">
        <f t="shared" si="304"/>
        <v>0</v>
      </c>
      <c r="BF383" s="240"/>
      <c r="BG383" s="238"/>
      <c r="BH383" s="238"/>
      <c r="BI383" s="238"/>
      <c r="BJ383" s="238"/>
      <c r="BK383" s="238"/>
      <c r="BL383" s="238"/>
      <c r="BM383" s="238"/>
      <c r="BN383" s="238"/>
      <c r="BO383" s="238"/>
      <c r="BP383" s="238"/>
      <c r="BQ383" s="239">
        <f t="shared" si="305"/>
        <v>0</v>
      </c>
      <c r="BR383" s="240"/>
      <c r="BS383" s="238"/>
      <c r="BT383" s="238"/>
      <c r="BU383" s="238"/>
      <c r="BV383" s="238"/>
      <c r="BW383" s="238"/>
      <c r="BX383" s="238"/>
      <c r="BY383" s="238"/>
      <c r="BZ383" s="238"/>
      <c r="CA383" s="238"/>
      <c r="CB383" s="238"/>
      <c r="CC383" s="239">
        <f t="shared" si="306"/>
        <v>0</v>
      </c>
      <c r="CD383" s="41" t="s">
        <v>54</v>
      </c>
    </row>
    <row r="384" spans="1:82" ht="15">
      <c r="A384" s="45"/>
      <c r="B384" s="75" t="s">
        <v>733</v>
      </c>
      <c r="C384" s="131" t="s">
        <v>734</v>
      </c>
      <c r="D384" s="132" t="s">
        <v>631</v>
      </c>
      <c r="E384" s="266">
        <v>25</v>
      </c>
      <c r="F384" s="223"/>
      <c r="G384" s="76">
        <f t="shared" si="300"/>
        <v>0</v>
      </c>
      <c r="H384" s="237"/>
      <c r="I384" s="239"/>
      <c r="J384" s="237"/>
      <c r="K384" s="238"/>
      <c r="L384" s="238"/>
      <c r="M384" s="238"/>
      <c r="N384" s="238"/>
      <c r="O384" s="238"/>
      <c r="P384" s="238"/>
      <c r="Q384" s="238"/>
      <c r="R384" s="238"/>
      <c r="S384" s="238"/>
      <c r="T384" s="238"/>
      <c r="U384" s="239">
        <f t="shared" si="301"/>
        <v>0</v>
      </c>
      <c r="V384" s="237"/>
      <c r="W384" s="238"/>
      <c r="X384" s="238"/>
      <c r="Y384" s="238"/>
      <c r="Z384" s="238"/>
      <c r="AA384" s="238"/>
      <c r="AB384" s="238"/>
      <c r="AC384" s="238"/>
      <c r="AD384" s="238"/>
      <c r="AE384" s="238"/>
      <c r="AF384" s="238"/>
      <c r="AG384" s="239">
        <f t="shared" si="302"/>
        <v>0</v>
      </c>
      <c r="AH384" s="240"/>
      <c r="AI384" s="238"/>
      <c r="AJ384" s="238"/>
      <c r="AK384" s="238"/>
      <c r="AL384" s="238"/>
      <c r="AM384" s="238"/>
      <c r="AN384" s="238"/>
      <c r="AO384" s="238"/>
      <c r="AP384" s="238"/>
      <c r="AQ384" s="238"/>
      <c r="AR384" s="238"/>
      <c r="AS384" s="239">
        <f t="shared" si="303"/>
        <v>0</v>
      </c>
      <c r="AT384" s="240"/>
      <c r="AU384" s="238"/>
      <c r="AV384" s="238"/>
      <c r="AW384" s="238"/>
      <c r="AX384" s="238"/>
      <c r="AY384" s="238"/>
      <c r="AZ384" s="238"/>
      <c r="BA384" s="238"/>
      <c r="BB384" s="238"/>
      <c r="BC384" s="238"/>
      <c r="BD384" s="238"/>
      <c r="BE384" s="239">
        <f t="shared" si="304"/>
        <v>0</v>
      </c>
      <c r="BF384" s="240"/>
      <c r="BG384" s="238"/>
      <c r="BH384" s="238"/>
      <c r="BI384" s="238"/>
      <c r="BJ384" s="238"/>
      <c r="BK384" s="238"/>
      <c r="BL384" s="238"/>
      <c r="BM384" s="238"/>
      <c r="BN384" s="238"/>
      <c r="BO384" s="238"/>
      <c r="BP384" s="238"/>
      <c r="BQ384" s="239">
        <f t="shared" si="305"/>
        <v>0</v>
      </c>
      <c r="BR384" s="240"/>
      <c r="BS384" s="238"/>
      <c r="BT384" s="238"/>
      <c r="BU384" s="238"/>
      <c r="BV384" s="238"/>
      <c r="BW384" s="238"/>
      <c r="BX384" s="238"/>
      <c r="BY384" s="238"/>
      <c r="BZ384" s="238"/>
      <c r="CA384" s="238"/>
      <c r="CB384" s="238"/>
      <c r="CC384" s="239">
        <f t="shared" si="306"/>
        <v>0</v>
      </c>
      <c r="CD384" s="41" t="s">
        <v>54</v>
      </c>
    </row>
    <row r="385" spans="1:82" ht="15">
      <c r="A385" s="158"/>
      <c r="B385" s="103" t="s">
        <v>735</v>
      </c>
      <c r="C385" s="286" t="s">
        <v>736</v>
      </c>
      <c r="D385" s="132"/>
      <c r="E385" s="266"/>
      <c r="F385" s="252"/>
      <c r="G385" s="76"/>
      <c r="H385" s="237"/>
      <c r="I385" s="239"/>
      <c r="J385" s="237"/>
      <c r="K385" s="238"/>
      <c r="L385" s="238"/>
      <c r="M385" s="238"/>
      <c r="N385" s="238"/>
      <c r="O385" s="238"/>
      <c r="P385" s="238"/>
      <c r="Q385" s="238"/>
      <c r="R385" s="238"/>
      <c r="S385" s="238"/>
      <c r="T385" s="238"/>
      <c r="U385" s="239"/>
      <c r="V385" s="237"/>
      <c r="W385" s="238"/>
      <c r="X385" s="238"/>
      <c r="Y385" s="238"/>
      <c r="Z385" s="238"/>
      <c r="AA385" s="238"/>
      <c r="AB385" s="238"/>
      <c r="AC385" s="238"/>
      <c r="AD385" s="238"/>
      <c r="AE385" s="238"/>
      <c r="AF385" s="238"/>
      <c r="AG385" s="239"/>
      <c r="AH385" s="240"/>
      <c r="AI385" s="238"/>
      <c r="AJ385" s="238"/>
      <c r="AK385" s="238"/>
      <c r="AL385" s="238"/>
      <c r="AM385" s="238"/>
      <c r="AN385" s="238"/>
      <c r="AO385" s="238"/>
      <c r="AP385" s="238"/>
      <c r="AQ385" s="238"/>
      <c r="AR385" s="238"/>
      <c r="AS385" s="239"/>
      <c r="AT385" s="240"/>
      <c r="AU385" s="238"/>
      <c r="AV385" s="238"/>
      <c r="AW385" s="238"/>
      <c r="AX385" s="238"/>
      <c r="AY385" s="238"/>
      <c r="AZ385" s="238"/>
      <c r="BA385" s="238"/>
      <c r="BB385" s="238"/>
      <c r="BC385" s="238"/>
      <c r="BD385" s="238"/>
      <c r="BE385" s="239"/>
      <c r="BF385" s="240"/>
      <c r="BG385" s="238"/>
      <c r="BH385" s="238"/>
      <c r="BI385" s="238"/>
      <c r="BJ385" s="238"/>
      <c r="BK385" s="238"/>
      <c r="BL385" s="238"/>
      <c r="BM385" s="238"/>
      <c r="BN385" s="238"/>
      <c r="BO385" s="238"/>
      <c r="BP385" s="238"/>
      <c r="BQ385" s="239"/>
      <c r="BR385" s="240"/>
      <c r="BS385" s="238"/>
      <c r="BT385" s="238"/>
      <c r="BU385" s="238"/>
      <c r="BV385" s="238"/>
      <c r="BW385" s="238"/>
      <c r="BX385" s="238"/>
      <c r="BY385" s="238"/>
      <c r="BZ385" s="238"/>
      <c r="CA385" s="238"/>
      <c r="CB385" s="238"/>
      <c r="CC385" s="239"/>
      <c r="CD385" s="41"/>
    </row>
    <row r="386" spans="1:82" ht="15">
      <c r="A386" s="45"/>
      <c r="B386" s="75" t="s">
        <v>737</v>
      </c>
      <c r="C386" s="131" t="s">
        <v>738</v>
      </c>
      <c r="D386" s="132" t="s">
        <v>243</v>
      </c>
      <c r="E386" s="266">
        <v>2</v>
      </c>
      <c r="F386" s="223"/>
      <c r="G386" s="76">
        <f t="shared" si="300"/>
        <v>0</v>
      </c>
      <c r="H386" s="237"/>
      <c r="I386" s="239"/>
      <c r="J386" s="237"/>
      <c r="K386" s="238"/>
      <c r="L386" s="238"/>
      <c r="M386" s="238"/>
      <c r="N386" s="238"/>
      <c r="O386" s="238"/>
      <c r="P386" s="238"/>
      <c r="Q386" s="238"/>
      <c r="R386" s="238"/>
      <c r="S386" s="238"/>
      <c r="T386" s="238"/>
      <c r="U386" s="239">
        <f t="shared" si="301"/>
        <v>0</v>
      </c>
      <c r="V386" s="237"/>
      <c r="W386" s="238"/>
      <c r="X386" s="238"/>
      <c r="Y386" s="238"/>
      <c r="Z386" s="238"/>
      <c r="AA386" s="238"/>
      <c r="AB386" s="238"/>
      <c r="AC386" s="238"/>
      <c r="AD386" s="238"/>
      <c r="AE386" s="238"/>
      <c r="AF386" s="238"/>
      <c r="AG386" s="239">
        <f t="shared" si="302"/>
        <v>0</v>
      </c>
      <c r="AH386" s="240"/>
      <c r="AI386" s="238"/>
      <c r="AJ386" s="238"/>
      <c r="AK386" s="238"/>
      <c r="AL386" s="238"/>
      <c r="AM386" s="238"/>
      <c r="AN386" s="238"/>
      <c r="AO386" s="238"/>
      <c r="AP386" s="238"/>
      <c r="AQ386" s="238"/>
      <c r="AR386" s="238"/>
      <c r="AS386" s="239">
        <f t="shared" si="303"/>
        <v>0</v>
      </c>
      <c r="AT386" s="240"/>
      <c r="AU386" s="238"/>
      <c r="AV386" s="238"/>
      <c r="AW386" s="238"/>
      <c r="AX386" s="238"/>
      <c r="AY386" s="238"/>
      <c r="AZ386" s="238"/>
      <c r="BA386" s="238"/>
      <c r="BB386" s="238"/>
      <c r="BC386" s="238"/>
      <c r="BD386" s="238"/>
      <c r="BE386" s="239">
        <f t="shared" si="304"/>
        <v>0</v>
      </c>
      <c r="BF386" s="240"/>
      <c r="BG386" s="238"/>
      <c r="BH386" s="238"/>
      <c r="BI386" s="238"/>
      <c r="BJ386" s="238"/>
      <c r="BK386" s="238"/>
      <c r="BL386" s="238"/>
      <c r="BM386" s="238"/>
      <c r="BN386" s="238"/>
      <c r="BO386" s="238"/>
      <c r="BP386" s="238"/>
      <c r="BQ386" s="239">
        <f t="shared" si="305"/>
        <v>0</v>
      </c>
      <c r="BR386" s="240"/>
      <c r="BS386" s="238"/>
      <c r="BT386" s="238"/>
      <c r="BU386" s="238"/>
      <c r="BV386" s="238"/>
      <c r="BW386" s="238"/>
      <c r="BX386" s="238"/>
      <c r="BY386" s="238"/>
      <c r="BZ386" s="238"/>
      <c r="CA386" s="238"/>
      <c r="CB386" s="238"/>
      <c r="CC386" s="239">
        <f t="shared" si="306"/>
        <v>0</v>
      </c>
      <c r="CD386" s="41" t="s">
        <v>54</v>
      </c>
    </row>
    <row r="387" spans="1:82" ht="15">
      <c r="A387" s="158"/>
      <c r="B387" s="75" t="s">
        <v>739</v>
      </c>
      <c r="C387" s="131" t="s">
        <v>722</v>
      </c>
      <c r="D387" s="132" t="s">
        <v>243</v>
      </c>
      <c r="E387" s="266">
        <v>2</v>
      </c>
      <c r="F387" s="223"/>
      <c r="G387" s="76">
        <f t="shared" si="300"/>
        <v>0</v>
      </c>
      <c r="H387" s="237"/>
      <c r="I387" s="239"/>
      <c r="J387" s="237"/>
      <c r="K387" s="238"/>
      <c r="L387" s="238"/>
      <c r="M387" s="238"/>
      <c r="N387" s="238"/>
      <c r="O387" s="238"/>
      <c r="P387" s="238"/>
      <c r="Q387" s="238"/>
      <c r="R387" s="238"/>
      <c r="S387" s="238"/>
      <c r="T387" s="238"/>
      <c r="U387" s="239">
        <f t="shared" si="301"/>
        <v>0</v>
      </c>
      <c r="V387" s="237"/>
      <c r="W387" s="238"/>
      <c r="X387" s="238"/>
      <c r="Y387" s="238"/>
      <c r="Z387" s="238"/>
      <c r="AA387" s="238"/>
      <c r="AB387" s="238"/>
      <c r="AC387" s="238"/>
      <c r="AD387" s="238"/>
      <c r="AE387" s="238"/>
      <c r="AF387" s="238"/>
      <c r="AG387" s="239">
        <f t="shared" si="302"/>
        <v>0</v>
      </c>
      <c r="AH387" s="240"/>
      <c r="AI387" s="238"/>
      <c r="AJ387" s="238"/>
      <c r="AK387" s="238"/>
      <c r="AL387" s="238"/>
      <c r="AM387" s="238"/>
      <c r="AN387" s="238"/>
      <c r="AO387" s="238"/>
      <c r="AP387" s="238"/>
      <c r="AQ387" s="238"/>
      <c r="AR387" s="238"/>
      <c r="AS387" s="239">
        <f t="shared" si="303"/>
        <v>0</v>
      </c>
      <c r="AT387" s="240"/>
      <c r="AU387" s="238"/>
      <c r="AV387" s="238"/>
      <c r="AW387" s="238"/>
      <c r="AX387" s="238"/>
      <c r="AY387" s="238"/>
      <c r="AZ387" s="238"/>
      <c r="BA387" s="238"/>
      <c r="BB387" s="238"/>
      <c r="BC387" s="238"/>
      <c r="BD387" s="238"/>
      <c r="BE387" s="239">
        <f t="shared" si="304"/>
        <v>0</v>
      </c>
      <c r="BF387" s="240"/>
      <c r="BG387" s="238"/>
      <c r="BH387" s="238"/>
      <c r="BI387" s="238"/>
      <c r="BJ387" s="238"/>
      <c r="BK387" s="238"/>
      <c r="BL387" s="238"/>
      <c r="BM387" s="238"/>
      <c r="BN387" s="238"/>
      <c r="BO387" s="238"/>
      <c r="BP387" s="238"/>
      <c r="BQ387" s="239">
        <f t="shared" si="305"/>
        <v>0</v>
      </c>
      <c r="BR387" s="240"/>
      <c r="BS387" s="238"/>
      <c r="BT387" s="238"/>
      <c r="BU387" s="238"/>
      <c r="BV387" s="238"/>
      <c r="BW387" s="238"/>
      <c r="BX387" s="238"/>
      <c r="BY387" s="238"/>
      <c r="BZ387" s="238"/>
      <c r="CA387" s="238"/>
      <c r="CB387" s="238"/>
      <c r="CC387" s="239">
        <f t="shared" si="306"/>
        <v>0</v>
      </c>
      <c r="CD387" s="41" t="s">
        <v>54</v>
      </c>
    </row>
    <row r="388" spans="1:82" ht="15">
      <c r="A388" s="45"/>
      <c r="B388" s="75" t="s">
        <v>740</v>
      </c>
      <c r="C388" s="131" t="s">
        <v>724</v>
      </c>
      <c r="D388" s="132" t="s">
        <v>243</v>
      </c>
      <c r="E388" s="266">
        <v>2</v>
      </c>
      <c r="F388" s="223"/>
      <c r="G388" s="76">
        <f t="shared" si="300"/>
        <v>0</v>
      </c>
      <c r="H388" s="237"/>
      <c r="I388" s="239"/>
      <c r="J388" s="237"/>
      <c r="K388" s="238"/>
      <c r="L388" s="238"/>
      <c r="M388" s="238"/>
      <c r="N388" s="238"/>
      <c r="O388" s="238"/>
      <c r="P388" s="238"/>
      <c r="Q388" s="238"/>
      <c r="R388" s="238"/>
      <c r="S388" s="238"/>
      <c r="T388" s="238"/>
      <c r="U388" s="239">
        <f t="shared" si="301"/>
        <v>0</v>
      </c>
      <c r="V388" s="237"/>
      <c r="W388" s="238"/>
      <c r="X388" s="238"/>
      <c r="Y388" s="238"/>
      <c r="Z388" s="238"/>
      <c r="AA388" s="238"/>
      <c r="AB388" s="238"/>
      <c r="AC388" s="238"/>
      <c r="AD388" s="238"/>
      <c r="AE388" s="238"/>
      <c r="AF388" s="238"/>
      <c r="AG388" s="239">
        <f t="shared" si="302"/>
        <v>0</v>
      </c>
      <c r="AH388" s="240"/>
      <c r="AI388" s="238"/>
      <c r="AJ388" s="238"/>
      <c r="AK388" s="238"/>
      <c r="AL388" s="238"/>
      <c r="AM388" s="238"/>
      <c r="AN388" s="238"/>
      <c r="AO388" s="238"/>
      <c r="AP388" s="238"/>
      <c r="AQ388" s="238"/>
      <c r="AR388" s="238"/>
      <c r="AS388" s="239">
        <f t="shared" si="303"/>
        <v>0</v>
      </c>
      <c r="AT388" s="240"/>
      <c r="AU388" s="238"/>
      <c r="AV388" s="238"/>
      <c r="AW388" s="238"/>
      <c r="AX388" s="238"/>
      <c r="AY388" s="238"/>
      <c r="AZ388" s="238"/>
      <c r="BA388" s="238"/>
      <c r="BB388" s="238"/>
      <c r="BC388" s="238"/>
      <c r="BD388" s="238"/>
      <c r="BE388" s="239">
        <f t="shared" si="304"/>
        <v>0</v>
      </c>
      <c r="BF388" s="240"/>
      <c r="BG388" s="238"/>
      <c r="BH388" s="238"/>
      <c r="BI388" s="238"/>
      <c r="BJ388" s="238"/>
      <c r="BK388" s="238"/>
      <c r="BL388" s="238"/>
      <c r="BM388" s="238"/>
      <c r="BN388" s="238"/>
      <c r="BO388" s="238"/>
      <c r="BP388" s="238"/>
      <c r="BQ388" s="239">
        <f t="shared" si="305"/>
        <v>0</v>
      </c>
      <c r="BR388" s="240"/>
      <c r="BS388" s="238"/>
      <c r="BT388" s="238"/>
      <c r="BU388" s="238"/>
      <c r="BV388" s="238"/>
      <c r="BW388" s="238"/>
      <c r="BX388" s="238"/>
      <c r="BY388" s="238"/>
      <c r="BZ388" s="238"/>
      <c r="CA388" s="238"/>
      <c r="CB388" s="238"/>
      <c r="CC388" s="239">
        <f t="shared" si="306"/>
        <v>0</v>
      </c>
      <c r="CD388" s="41" t="s">
        <v>54</v>
      </c>
    </row>
    <row r="389" spans="1:82" ht="15">
      <c r="A389" s="158"/>
      <c r="B389" s="75" t="s">
        <v>741</v>
      </c>
      <c r="C389" s="131" t="s">
        <v>726</v>
      </c>
      <c r="D389" s="132" t="s">
        <v>243</v>
      </c>
      <c r="E389" s="266">
        <v>2</v>
      </c>
      <c r="F389" s="223"/>
      <c r="G389" s="76">
        <f t="shared" si="300"/>
        <v>0</v>
      </c>
      <c r="H389" s="237"/>
      <c r="I389" s="239"/>
      <c r="J389" s="237"/>
      <c r="K389" s="238"/>
      <c r="L389" s="238"/>
      <c r="M389" s="238"/>
      <c r="N389" s="238"/>
      <c r="O389" s="238"/>
      <c r="P389" s="238"/>
      <c r="Q389" s="238"/>
      <c r="R389" s="238"/>
      <c r="S389" s="238"/>
      <c r="T389" s="238"/>
      <c r="U389" s="239">
        <f t="shared" si="301"/>
        <v>0</v>
      </c>
      <c r="V389" s="237"/>
      <c r="W389" s="238"/>
      <c r="X389" s="238"/>
      <c r="Y389" s="238"/>
      <c r="Z389" s="238"/>
      <c r="AA389" s="238"/>
      <c r="AB389" s="238"/>
      <c r="AC389" s="238"/>
      <c r="AD389" s="238"/>
      <c r="AE389" s="238"/>
      <c r="AF389" s="238"/>
      <c r="AG389" s="239">
        <f t="shared" si="302"/>
        <v>0</v>
      </c>
      <c r="AH389" s="240"/>
      <c r="AI389" s="238"/>
      <c r="AJ389" s="238"/>
      <c r="AK389" s="238"/>
      <c r="AL389" s="238"/>
      <c r="AM389" s="238"/>
      <c r="AN389" s="238"/>
      <c r="AO389" s="238"/>
      <c r="AP389" s="238"/>
      <c r="AQ389" s="238"/>
      <c r="AR389" s="238"/>
      <c r="AS389" s="239">
        <f t="shared" si="303"/>
        <v>0</v>
      </c>
      <c r="AT389" s="240"/>
      <c r="AU389" s="238"/>
      <c r="AV389" s="238"/>
      <c r="AW389" s="238"/>
      <c r="AX389" s="238"/>
      <c r="AY389" s="238"/>
      <c r="AZ389" s="238"/>
      <c r="BA389" s="238"/>
      <c r="BB389" s="238"/>
      <c r="BC389" s="238"/>
      <c r="BD389" s="238"/>
      <c r="BE389" s="239">
        <f t="shared" si="304"/>
        <v>0</v>
      </c>
      <c r="BF389" s="240"/>
      <c r="BG389" s="238"/>
      <c r="BH389" s="238"/>
      <c r="BI389" s="238"/>
      <c r="BJ389" s="238"/>
      <c r="BK389" s="238"/>
      <c r="BL389" s="238"/>
      <c r="BM389" s="238"/>
      <c r="BN389" s="238"/>
      <c r="BO389" s="238"/>
      <c r="BP389" s="238"/>
      <c r="BQ389" s="239">
        <f t="shared" si="305"/>
        <v>0</v>
      </c>
      <c r="BR389" s="240"/>
      <c r="BS389" s="238"/>
      <c r="BT389" s="238"/>
      <c r="BU389" s="238"/>
      <c r="BV389" s="238"/>
      <c r="BW389" s="238"/>
      <c r="BX389" s="238"/>
      <c r="BY389" s="238"/>
      <c r="BZ389" s="238"/>
      <c r="CA389" s="238"/>
      <c r="CB389" s="238"/>
      <c r="CC389" s="239">
        <f t="shared" si="306"/>
        <v>0</v>
      </c>
      <c r="CD389" s="41" t="s">
        <v>54</v>
      </c>
    </row>
    <row r="390" spans="1:82" ht="15">
      <c r="A390" s="45"/>
      <c r="B390" s="75" t="s">
        <v>742</v>
      </c>
      <c r="C390" s="131" t="s">
        <v>728</v>
      </c>
      <c r="D390" s="132" t="s">
        <v>243</v>
      </c>
      <c r="E390" s="266">
        <v>2</v>
      </c>
      <c r="F390" s="223"/>
      <c r="G390" s="76">
        <f t="shared" si="300"/>
        <v>0</v>
      </c>
      <c r="H390" s="237"/>
      <c r="I390" s="239"/>
      <c r="J390" s="237"/>
      <c r="K390" s="238"/>
      <c r="L390" s="238"/>
      <c r="M390" s="238"/>
      <c r="N390" s="238"/>
      <c r="O390" s="238"/>
      <c r="P390" s="238"/>
      <c r="Q390" s="238"/>
      <c r="R390" s="238"/>
      <c r="S390" s="238"/>
      <c r="T390" s="238"/>
      <c r="U390" s="239">
        <f t="shared" si="301"/>
        <v>0</v>
      </c>
      <c r="V390" s="237"/>
      <c r="W390" s="238"/>
      <c r="X390" s="238"/>
      <c r="Y390" s="238"/>
      <c r="Z390" s="238"/>
      <c r="AA390" s="238"/>
      <c r="AB390" s="238"/>
      <c r="AC390" s="238"/>
      <c r="AD390" s="238"/>
      <c r="AE390" s="238"/>
      <c r="AF390" s="238"/>
      <c r="AG390" s="239">
        <f t="shared" si="302"/>
        <v>0</v>
      </c>
      <c r="AH390" s="240"/>
      <c r="AI390" s="238"/>
      <c r="AJ390" s="238"/>
      <c r="AK390" s="238"/>
      <c r="AL390" s="238"/>
      <c r="AM390" s="238"/>
      <c r="AN390" s="238"/>
      <c r="AO390" s="238"/>
      <c r="AP390" s="238"/>
      <c r="AQ390" s="238"/>
      <c r="AR390" s="238"/>
      <c r="AS390" s="239">
        <f t="shared" si="303"/>
        <v>0</v>
      </c>
      <c r="AT390" s="240"/>
      <c r="AU390" s="238"/>
      <c r="AV390" s="238"/>
      <c r="AW390" s="238"/>
      <c r="AX390" s="238"/>
      <c r="AY390" s="238"/>
      <c r="AZ390" s="238"/>
      <c r="BA390" s="238"/>
      <c r="BB390" s="238"/>
      <c r="BC390" s="238"/>
      <c r="BD390" s="238"/>
      <c r="BE390" s="239">
        <f t="shared" si="304"/>
        <v>0</v>
      </c>
      <c r="BF390" s="240"/>
      <c r="BG390" s="238"/>
      <c r="BH390" s="238"/>
      <c r="BI390" s="238"/>
      <c r="BJ390" s="238"/>
      <c r="BK390" s="238"/>
      <c r="BL390" s="238"/>
      <c r="BM390" s="238"/>
      <c r="BN390" s="238"/>
      <c r="BO390" s="238"/>
      <c r="BP390" s="238"/>
      <c r="BQ390" s="239">
        <f t="shared" si="305"/>
        <v>0</v>
      </c>
      <c r="BR390" s="240"/>
      <c r="BS390" s="238"/>
      <c r="BT390" s="238"/>
      <c r="BU390" s="238"/>
      <c r="BV390" s="238"/>
      <c r="BW390" s="238"/>
      <c r="BX390" s="238"/>
      <c r="BY390" s="238"/>
      <c r="BZ390" s="238"/>
      <c r="CA390" s="238"/>
      <c r="CB390" s="238"/>
      <c r="CC390" s="239">
        <f t="shared" si="306"/>
        <v>0</v>
      </c>
      <c r="CD390" s="41" t="s">
        <v>54</v>
      </c>
    </row>
    <row r="391" spans="1:82" ht="15">
      <c r="A391" s="158"/>
      <c r="B391" s="75" t="s">
        <v>743</v>
      </c>
      <c r="C391" s="131" t="s">
        <v>744</v>
      </c>
      <c r="D391" s="132" t="s">
        <v>243</v>
      </c>
      <c r="E391" s="266">
        <v>2</v>
      </c>
      <c r="F391" s="223"/>
      <c r="G391" s="76">
        <f t="shared" si="300"/>
        <v>0</v>
      </c>
      <c r="H391" s="237"/>
      <c r="I391" s="239"/>
      <c r="J391" s="237"/>
      <c r="K391" s="238"/>
      <c r="L391" s="238"/>
      <c r="M391" s="238"/>
      <c r="N391" s="238"/>
      <c r="O391" s="238"/>
      <c r="P391" s="238"/>
      <c r="Q391" s="238"/>
      <c r="R391" s="238"/>
      <c r="S391" s="238"/>
      <c r="T391" s="238"/>
      <c r="U391" s="239">
        <f t="shared" si="301"/>
        <v>0</v>
      </c>
      <c r="V391" s="237"/>
      <c r="W391" s="238"/>
      <c r="X391" s="238"/>
      <c r="Y391" s="238"/>
      <c r="Z391" s="238"/>
      <c r="AA391" s="238"/>
      <c r="AB391" s="238"/>
      <c r="AC391" s="238"/>
      <c r="AD391" s="238"/>
      <c r="AE391" s="238"/>
      <c r="AF391" s="238"/>
      <c r="AG391" s="239">
        <f t="shared" si="302"/>
        <v>0</v>
      </c>
      <c r="AH391" s="240"/>
      <c r="AI391" s="238"/>
      <c r="AJ391" s="238"/>
      <c r="AK391" s="238"/>
      <c r="AL391" s="238"/>
      <c r="AM391" s="238"/>
      <c r="AN391" s="238"/>
      <c r="AO391" s="238"/>
      <c r="AP391" s="238"/>
      <c r="AQ391" s="238"/>
      <c r="AR391" s="238"/>
      <c r="AS391" s="239">
        <f t="shared" si="303"/>
        <v>0</v>
      </c>
      <c r="AT391" s="240"/>
      <c r="AU391" s="238"/>
      <c r="AV391" s="238"/>
      <c r="AW391" s="238"/>
      <c r="AX391" s="238"/>
      <c r="AY391" s="238"/>
      <c r="AZ391" s="238"/>
      <c r="BA391" s="238"/>
      <c r="BB391" s="238"/>
      <c r="BC391" s="238"/>
      <c r="BD391" s="238"/>
      <c r="BE391" s="239">
        <f t="shared" si="304"/>
        <v>0</v>
      </c>
      <c r="BF391" s="240"/>
      <c r="BG391" s="238"/>
      <c r="BH391" s="238"/>
      <c r="BI391" s="238"/>
      <c r="BJ391" s="238"/>
      <c r="BK391" s="238"/>
      <c r="BL391" s="238"/>
      <c r="BM391" s="238"/>
      <c r="BN391" s="238"/>
      <c r="BO391" s="238"/>
      <c r="BP391" s="238"/>
      <c r="BQ391" s="239">
        <f t="shared" si="305"/>
        <v>0</v>
      </c>
      <c r="BR391" s="240"/>
      <c r="BS391" s="238"/>
      <c r="BT391" s="238"/>
      <c r="BU391" s="238"/>
      <c r="BV391" s="238"/>
      <c r="BW391" s="238"/>
      <c r="BX391" s="238"/>
      <c r="BY391" s="238"/>
      <c r="BZ391" s="238"/>
      <c r="CA391" s="238"/>
      <c r="CB391" s="238"/>
      <c r="CC391" s="239">
        <f t="shared" si="306"/>
        <v>0</v>
      </c>
      <c r="CD391" s="41" t="s">
        <v>54</v>
      </c>
    </row>
    <row r="392" spans="1:82" ht="15">
      <c r="A392" s="45"/>
      <c r="B392" s="75" t="s">
        <v>745</v>
      </c>
      <c r="C392" s="131" t="s">
        <v>746</v>
      </c>
      <c r="D392" s="132" t="s">
        <v>243</v>
      </c>
      <c r="E392" s="266">
        <v>2</v>
      </c>
      <c r="F392" s="223"/>
      <c r="G392" s="76">
        <f t="shared" si="300"/>
        <v>0</v>
      </c>
      <c r="H392" s="237"/>
      <c r="I392" s="239"/>
      <c r="J392" s="237"/>
      <c r="K392" s="238"/>
      <c r="L392" s="238"/>
      <c r="M392" s="238"/>
      <c r="N392" s="238"/>
      <c r="O392" s="238"/>
      <c r="P392" s="238"/>
      <c r="Q392" s="238"/>
      <c r="R392" s="238"/>
      <c r="S392" s="238"/>
      <c r="T392" s="238"/>
      <c r="U392" s="239">
        <f t="shared" si="301"/>
        <v>0</v>
      </c>
      <c r="V392" s="237"/>
      <c r="W392" s="238"/>
      <c r="X392" s="238"/>
      <c r="Y392" s="238"/>
      <c r="Z392" s="238"/>
      <c r="AA392" s="238"/>
      <c r="AB392" s="238"/>
      <c r="AC392" s="238"/>
      <c r="AD392" s="238"/>
      <c r="AE392" s="238"/>
      <c r="AF392" s="238"/>
      <c r="AG392" s="239">
        <f t="shared" si="302"/>
        <v>0</v>
      </c>
      <c r="AH392" s="240"/>
      <c r="AI392" s="238"/>
      <c r="AJ392" s="238"/>
      <c r="AK392" s="238"/>
      <c r="AL392" s="238"/>
      <c r="AM392" s="238"/>
      <c r="AN392" s="238"/>
      <c r="AO392" s="238"/>
      <c r="AP392" s="238"/>
      <c r="AQ392" s="238"/>
      <c r="AR392" s="238"/>
      <c r="AS392" s="239">
        <f t="shared" si="303"/>
        <v>0</v>
      </c>
      <c r="AT392" s="240"/>
      <c r="AU392" s="238"/>
      <c r="AV392" s="238"/>
      <c r="AW392" s="238"/>
      <c r="AX392" s="238"/>
      <c r="AY392" s="238"/>
      <c r="AZ392" s="238"/>
      <c r="BA392" s="238"/>
      <c r="BB392" s="238"/>
      <c r="BC392" s="238"/>
      <c r="BD392" s="238"/>
      <c r="BE392" s="239">
        <f t="shared" si="304"/>
        <v>0</v>
      </c>
      <c r="BF392" s="240"/>
      <c r="BG392" s="238"/>
      <c r="BH392" s="238"/>
      <c r="BI392" s="238"/>
      <c r="BJ392" s="238"/>
      <c r="BK392" s="238"/>
      <c r="BL392" s="238"/>
      <c r="BM392" s="238"/>
      <c r="BN392" s="238"/>
      <c r="BO392" s="238"/>
      <c r="BP392" s="238"/>
      <c r="BQ392" s="239">
        <f t="shared" si="305"/>
        <v>0</v>
      </c>
      <c r="BR392" s="240"/>
      <c r="BS392" s="238"/>
      <c r="BT392" s="238"/>
      <c r="BU392" s="238"/>
      <c r="BV392" s="238"/>
      <c r="BW392" s="238"/>
      <c r="BX392" s="238"/>
      <c r="BY392" s="238"/>
      <c r="BZ392" s="238"/>
      <c r="CA392" s="238"/>
      <c r="CB392" s="238"/>
      <c r="CC392" s="239">
        <f t="shared" si="306"/>
        <v>0</v>
      </c>
      <c r="CD392" s="41" t="s">
        <v>54</v>
      </c>
    </row>
    <row r="393" spans="1:82" ht="15">
      <c r="A393" s="158"/>
      <c r="B393" s="75" t="s">
        <v>747</v>
      </c>
      <c r="C393" s="131" t="s">
        <v>748</v>
      </c>
      <c r="D393" s="132" t="s">
        <v>243</v>
      </c>
      <c r="E393" s="266">
        <v>2</v>
      </c>
      <c r="F393" s="223"/>
      <c r="G393" s="76">
        <f t="shared" si="300"/>
        <v>0</v>
      </c>
      <c r="H393" s="237"/>
      <c r="I393" s="239"/>
      <c r="J393" s="237"/>
      <c r="K393" s="238"/>
      <c r="L393" s="238"/>
      <c r="M393" s="238"/>
      <c r="N393" s="238"/>
      <c r="O393" s="238"/>
      <c r="P393" s="238"/>
      <c r="Q393" s="238"/>
      <c r="R393" s="238"/>
      <c r="S393" s="238"/>
      <c r="T393" s="238"/>
      <c r="U393" s="239">
        <f t="shared" si="301"/>
        <v>0</v>
      </c>
      <c r="V393" s="237"/>
      <c r="W393" s="238"/>
      <c r="X393" s="238"/>
      <c r="Y393" s="238"/>
      <c r="Z393" s="238"/>
      <c r="AA393" s="238"/>
      <c r="AB393" s="238"/>
      <c r="AC393" s="238"/>
      <c r="AD393" s="238"/>
      <c r="AE393" s="238"/>
      <c r="AF393" s="238"/>
      <c r="AG393" s="239">
        <f t="shared" si="302"/>
        <v>0</v>
      </c>
      <c r="AH393" s="240"/>
      <c r="AI393" s="238"/>
      <c r="AJ393" s="238"/>
      <c r="AK393" s="238"/>
      <c r="AL393" s="238"/>
      <c r="AM393" s="238"/>
      <c r="AN393" s="238"/>
      <c r="AO393" s="238"/>
      <c r="AP393" s="238"/>
      <c r="AQ393" s="238"/>
      <c r="AR393" s="238"/>
      <c r="AS393" s="239">
        <f t="shared" si="303"/>
        <v>0</v>
      </c>
      <c r="AT393" s="240"/>
      <c r="AU393" s="238"/>
      <c r="AV393" s="238"/>
      <c r="AW393" s="238"/>
      <c r="AX393" s="238"/>
      <c r="AY393" s="238"/>
      <c r="AZ393" s="238"/>
      <c r="BA393" s="238"/>
      <c r="BB393" s="238"/>
      <c r="BC393" s="238"/>
      <c r="BD393" s="238"/>
      <c r="BE393" s="239">
        <f t="shared" si="304"/>
        <v>0</v>
      </c>
      <c r="BF393" s="240"/>
      <c r="BG393" s="238"/>
      <c r="BH393" s="238"/>
      <c r="BI393" s="238"/>
      <c r="BJ393" s="238"/>
      <c r="BK393" s="238"/>
      <c r="BL393" s="238"/>
      <c r="BM393" s="238"/>
      <c r="BN393" s="238"/>
      <c r="BO393" s="238"/>
      <c r="BP393" s="238"/>
      <c r="BQ393" s="239">
        <f t="shared" si="305"/>
        <v>0</v>
      </c>
      <c r="BR393" s="240"/>
      <c r="BS393" s="238"/>
      <c r="BT393" s="238"/>
      <c r="BU393" s="238"/>
      <c r="BV393" s="238"/>
      <c r="BW393" s="238"/>
      <c r="BX393" s="238"/>
      <c r="BY393" s="238"/>
      <c r="BZ393" s="238"/>
      <c r="CA393" s="238"/>
      <c r="CB393" s="238"/>
      <c r="CC393" s="239">
        <f t="shared" si="306"/>
        <v>0</v>
      </c>
      <c r="CD393" s="41" t="s">
        <v>54</v>
      </c>
    </row>
    <row r="394" spans="1:82" ht="15">
      <c r="A394" s="45"/>
      <c r="B394" s="103" t="s">
        <v>749</v>
      </c>
      <c r="C394" s="286" t="s">
        <v>750</v>
      </c>
      <c r="D394" s="132"/>
      <c r="E394" s="266"/>
      <c r="F394" s="252"/>
      <c r="G394" s="76"/>
      <c r="H394" s="237"/>
      <c r="I394" s="239"/>
      <c r="J394" s="237"/>
      <c r="K394" s="238"/>
      <c r="L394" s="238"/>
      <c r="M394" s="238"/>
      <c r="N394" s="238"/>
      <c r="O394" s="238"/>
      <c r="P394" s="238"/>
      <c r="Q394" s="238"/>
      <c r="R394" s="238"/>
      <c r="S394" s="238"/>
      <c r="T394" s="238"/>
      <c r="U394" s="239"/>
      <c r="V394" s="237"/>
      <c r="W394" s="238"/>
      <c r="X394" s="238"/>
      <c r="Y394" s="238"/>
      <c r="Z394" s="238"/>
      <c r="AA394" s="238"/>
      <c r="AB394" s="238"/>
      <c r="AC394" s="238"/>
      <c r="AD394" s="238"/>
      <c r="AE394" s="238"/>
      <c r="AF394" s="238"/>
      <c r="AG394" s="239"/>
      <c r="AH394" s="240"/>
      <c r="AI394" s="238"/>
      <c r="AJ394" s="238"/>
      <c r="AK394" s="238"/>
      <c r="AL394" s="238"/>
      <c r="AM394" s="238"/>
      <c r="AN394" s="238"/>
      <c r="AO394" s="238"/>
      <c r="AP394" s="238"/>
      <c r="AQ394" s="238"/>
      <c r="AR394" s="238"/>
      <c r="AS394" s="239"/>
      <c r="AT394" s="240"/>
      <c r="AU394" s="238"/>
      <c r="AV394" s="238"/>
      <c r="AW394" s="238"/>
      <c r="AX394" s="238"/>
      <c r="AY394" s="238"/>
      <c r="AZ394" s="238"/>
      <c r="BA394" s="238"/>
      <c r="BB394" s="238"/>
      <c r="BC394" s="238"/>
      <c r="BD394" s="238"/>
      <c r="BE394" s="239"/>
      <c r="BF394" s="240"/>
      <c r="BG394" s="238"/>
      <c r="BH394" s="238"/>
      <c r="BI394" s="238"/>
      <c r="BJ394" s="238"/>
      <c r="BK394" s="238"/>
      <c r="BL394" s="238"/>
      <c r="BM394" s="238"/>
      <c r="BN394" s="238"/>
      <c r="BO394" s="238"/>
      <c r="BP394" s="238"/>
      <c r="BQ394" s="239"/>
      <c r="BR394" s="240"/>
      <c r="BS394" s="238"/>
      <c r="BT394" s="238"/>
      <c r="BU394" s="238"/>
      <c r="BV394" s="238"/>
      <c r="BW394" s="238"/>
      <c r="BX394" s="238"/>
      <c r="BY394" s="238"/>
      <c r="BZ394" s="238"/>
      <c r="CA394" s="238"/>
      <c r="CB394" s="238"/>
      <c r="CC394" s="239"/>
      <c r="CD394" s="41"/>
    </row>
    <row r="395" spans="1:82" ht="15">
      <c r="A395" s="158"/>
      <c r="B395" s="75" t="s">
        <v>751</v>
      </c>
      <c r="C395" s="131" t="s">
        <v>752</v>
      </c>
      <c r="D395" s="132" t="s">
        <v>243</v>
      </c>
      <c r="E395" s="266">
        <v>1</v>
      </c>
      <c r="F395" s="223"/>
      <c r="G395" s="76">
        <f t="shared" si="300"/>
        <v>0</v>
      </c>
      <c r="H395" s="237"/>
      <c r="I395" s="239"/>
      <c r="J395" s="237"/>
      <c r="K395" s="238"/>
      <c r="L395" s="238"/>
      <c r="M395" s="238"/>
      <c r="N395" s="238"/>
      <c r="O395" s="238"/>
      <c r="P395" s="238"/>
      <c r="Q395" s="238"/>
      <c r="R395" s="238"/>
      <c r="S395" s="238"/>
      <c r="T395" s="238"/>
      <c r="U395" s="239">
        <f t="shared" si="301"/>
        <v>0</v>
      </c>
      <c r="V395" s="237"/>
      <c r="W395" s="238"/>
      <c r="X395" s="238"/>
      <c r="Y395" s="238"/>
      <c r="Z395" s="238"/>
      <c r="AA395" s="238"/>
      <c r="AB395" s="238"/>
      <c r="AC395" s="238"/>
      <c r="AD395" s="238"/>
      <c r="AE395" s="238"/>
      <c r="AF395" s="238"/>
      <c r="AG395" s="239">
        <f t="shared" si="302"/>
        <v>0</v>
      </c>
      <c r="AH395" s="240"/>
      <c r="AI395" s="238"/>
      <c r="AJ395" s="238"/>
      <c r="AK395" s="238"/>
      <c r="AL395" s="238"/>
      <c r="AM395" s="238"/>
      <c r="AN395" s="238"/>
      <c r="AO395" s="238"/>
      <c r="AP395" s="238"/>
      <c r="AQ395" s="238"/>
      <c r="AR395" s="238"/>
      <c r="AS395" s="239">
        <f t="shared" si="303"/>
        <v>0</v>
      </c>
      <c r="AT395" s="240"/>
      <c r="AU395" s="238"/>
      <c r="AV395" s="238"/>
      <c r="AW395" s="238"/>
      <c r="AX395" s="238"/>
      <c r="AY395" s="238"/>
      <c r="AZ395" s="238"/>
      <c r="BA395" s="238"/>
      <c r="BB395" s="238"/>
      <c r="BC395" s="238"/>
      <c r="BD395" s="238"/>
      <c r="BE395" s="239">
        <f t="shared" si="304"/>
        <v>0</v>
      </c>
      <c r="BF395" s="240"/>
      <c r="BG395" s="238"/>
      <c r="BH395" s="238"/>
      <c r="BI395" s="238"/>
      <c r="BJ395" s="238"/>
      <c r="BK395" s="238"/>
      <c r="BL395" s="238"/>
      <c r="BM395" s="238"/>
      <c r="BN395" s="238"/>
      <c r="BO395" s="238"/>
      <c r="BP395" s="238"/>
      <c r="BQ395" s="239">
        <f t="shared" si="305"/>
        <v>0</v>
      </c>
      <c r="BR395" s="240"/>
      <c r="BS395" s="238"/>
      <c r="BT395" s="238"/>
      <c r="BU395" s="238"/>
      <c r="BV395" s="238"/>
      <c r="BW395" s="238"/>
      <c r="BX395" s="238"/>
      <c r="BY395" s="238"/>
      <c r="BZ395" s="238"/>
      <c r="CA395" s="238"/>
      <c r="CB395" s="238"/>
      <c r="CC395" s="239">
        <f t="shared" si="306"/>
        <v>0</v>
      </c>
      <c r="CD395" s="41" t="s">
        <v>54</v>
      </c>
    </row>
    <row r="396" spans="1:82" ht="15">
      <c r="A396" s="45"/>
      <c r="B396" s="75" t="s">
        <v>753</v>
      </c>
      <c r="C396" s="131" t="s">
        <v>754</v>
      </c>
      <c r="D396" s="132" t="s">
        <v>243</v>
      </c>
      <c r="E396" s="266">
        <v>1</v>
      </c>
      <c r="F396" s="223"/>
      <c r="G396" s="76">
        <f t="shared" si="300"/>
        <v>0</v>
      </c>
      <c r="H396" s="237"/>
      <c r="I396" s="239"/>
      <c r="J396" s="237"/>
      <c r="K396" s="238"/>
      <c r="L396" s="238"/>
      <c r="M396" s="238"/>
      <c r="N396" s="238"/>
      <c r="O396" s="238"/>
      <c r="P396" s="238"/>
      <c r="Q396" s="238"/>
      <c r="R396" s="238"/>
      <c r="S396" s="238"/>
      <c r="T396" s="238"/>
      <c r="U396" s="239">
        <f t="shared" si="301"/>
        <v>0</v>
      </c>
      <c r="V396" s="237"/>
      <c r="W396" s="238"/>
      <c r="X396" s="238"/>
      <c r="Y396" s="238"/>
      <c r="Z396" s="238"/>
      <c r="AA396" s="238"/>
      <c r="AB396" s="238"/>
      <c r="AC396" s="238"/>
      <c r="AD396" s="238"/>
      <c r="AE396" s="238"/>
      <c r="AF396" s="238"/>
      <c r="AG396" s="239">
        <f t="shared" si="302"/>
        <v>0</v>
      </c>
      <c r="AH396" s="240"/>
      <c r="AI396" s="238"/>
      <c r="AJ396" s="238"/>
      <c r="AK396" s="238"/>
      <c r="AL396" s="238"/>
      <c r="AM396" s="238"/>
      <c r="AN396" s="238"/>
      <c r="AO396" s="238"/>
      <c r="AP396" s="238"/>
      <c r="AQ396" s="238"/>
      <c r="AR396" s="238"/>
      <c r="AS396" s="239">
        <f t="shared" si="303"/>
        <v>0</v>
      </c>
      <c r="AT396" s="240"/>
      <c r="AU396" s="238"/>
      <c r="AV396" s="238"/>
      <c r="AW396" s="238"/>
      <c r="AX396" s="238"/>
      <c r="AY396" s="238"/>
      <c r="AZ396" s="238"/>
      <c r="BA396" s="238"/>
      <c r="BB396" s="238"/>
      <c r="BC396" s="238"/>
      <c r="BD396" s="238"/>
      <c r="BE396" s="239">
        <f t="shared" si="304"/>
        <v>0</v>
      </c>
      <c r="BF396" s="240"/>
      <c r="BG396" s="238"/>
      <c r="BH396" s="238"/>
      <c r="BI396" s="238"/>
      <c r="BJ396" s="238"/>
      <c r="BK396" s="238"/>
      <c r="BL396" s="238"/>
      <c r="BM396" s="238"/>
      <c r="BN396" s="238"/>
      <c r="BO396" s="238"/>
      <c r="BP396" s="238"/>
      <c r="BQ396" s="239">
        <f t="shared" si="305"/>
        <v>0</v>
      </c>
      <c r="BR396" s="240"/>
      <c r="BS396" s="238"/>
      <c r="BT396" s="238"/>
      <c r="BU396" s="238"/>
      <c r="BV396" s="238"/>
      <c r="BW396" s="238"/>
      <c r="BX396" s="238"/>
      <c r="BY396" s="238"/>
      <c r="BZ396" s="238"/>
      <c r="CA396" s="238"/>
      <c r="CB396" s="238"/>
      <c r="CC396" s="239">
        <f t="shared" si="306"/>
        <v>0</v>
      </c>
      <c r="CD396" s="41" t="s">
        <v>54</v>
      </c>
    </row>
    <row r="397" spans="1:82" ht="15">
      <c r="A397" s="158"/>
      <c r="B397" s="75" t="s">
        <v>755</v>
      </c>
      <c r="C397" s="131" t="s">
        <v>756</v>
      </c>
      <c r="D397" s="132" t="s">
        <v>243</v>
      </c>
      <c r="E397" s="266">
        <v>1</v>
      </c>
      <c r="F397" s="223"/>
      <c r="G397" s="76">
        <f t="shared" si="300"/>
        <v>0</v>
      </c>
      <c r="H397" s="237"/>
      <c r="I397" s="239"/>
      <c r="J397" s="237"/>
      <c r="K397" s="238"/>
      <c r="L397" s="238"/>
      <c r="M397" s="238"/>
      <c r="N397" s="238"/>
      <c r="O397" s="238"/>
      <c r="P397" s="238"/>
      <c r="Q397" s="238"/>
      <c r="R397" s="238"/>
      <c r="S397" s="238"/>
      <c r="T397" s="238"/>
      <c r="U397" s="239">
        <f t="shared" si="301"/>
        <v>0</v>
      </c>
      <c r="V397" s="237"/>
      <c r="W397" s="238"/>
      <c r="X397" s="238"/>
      <c r="Y397" s="238"/>
      <c r="Z397" s="238"/>
      <c r="AA397" s="238"/>
      <c r="AB397" s="238"/>
      <c r="AC397" s="238"/>
      <c r="AD397" s="238"/>
      <c r="AE397" s="238"/>
      <c r="AF397" s="238"/>
      <c r="AG397" s="239">
        <f t="shared" si="302"/>
        <v>0</v>
      </c>
      <c r="AH397" s="240"/>
      <c r="AI397" s="238"/>
      <c r="AJ397" s="238"/>
      <c r="AK397" s="238"/>
      <c r="AL397" s="238"/>
      <c r="AM397" s="238"/>
      <c r="AN397" s="238"/>
      <c r="AO397" s="238"/>
      <c r="AP397" s="238"/>
      <c r="AQ397" s="238"/>
      <c r="AR397" s="238"/>
      <c r="AS397" s="239">
        <f t="shared" si="303"/>
        <v>0</v>
      </c>
      <c r="AT397" s="240"/>
      <c r="AU397" s="238"/>
      <c r="AV397" s="238"/>
      <c r="AW397" s="238"/>
      <c r="AX397" s="238"/>
      <c r="AY397" s="238"/>
      <c r="AZ397" s="238"/>
      <c r="BA397" s="238"/>
      <c r="BB397" s="238"/>
      <c r="BC397" s="238"/>
      <c r="BD397" s="238"/>
      <c r="BE397" s="239">
        <f t="shared" si="304"/>
        <v>0</v>
      </c>
      <c r="BF397" s="240"/>
      <c r="BG397" s="238"/>
      <c r="BH397" s="238"/>
      <c r="BI397" s="238"/>
      <c r="BJ397" s="238"/>
      <c r="BK397" s="238"/>
      <c r="BL397" s="238"/>
      <c r="BM397" s="238"/>
      <c r="BN397" s="238"/>
      <c r="BO397" s="238"/>
      <c r="BP397" s="238"/>
      <c r="BQ397" s="239">
        <f t="shared" si="305"/>
        <v>0</v>
      </c>
      <c r="BR397" s="240"/>
      <c r="BS397" s="238"/>
      <c r="BT397" s="238"/>
      <c r="BU397" s="238"/>
      <c r="BV397" s="238"/>
      <c r="BW397" s="238"/>
      <c r="BX397" s="238"/>
      <c r="BY397" s="238"/>
      <c r="BZ397" s="238"/>
      <c r="CA397" s="238"/>
      <c r="CB397" s="238"/>
      <c r="CC397" s="239">
        <f t="shared" si="306"/>
        <v>0</v>
      </c>
      <c r="CD397" s="41" t="s">
        <v>54</v>
      </c>
    </row>
    <row r="398" spans="1:82" ht="15">
      <c r="A398" s="45"/>
      <c r="B398" s="75" t="s">
        <v>757</v>
      </c>
      <c r="C398" s="131" t="s">
        <v>758</v>
      </c>
      <c r="D398" s="132" t="s">
        <v>243</v>
      </c>
      <c r="E398" s="266">
        <v>1</v>
      </c>
      <c r="F398" s="223"/>
      <c r="G398" s="76">
        <f t="shared" si="300"/>
        <v>0</v>
      </c>
      <c r="H398" s="237"/>
      <c r="I398" s="239"/>
      <c r="J398" s="237"/>
      <c r="K398" s="238"/>
      <c r="L398" s="238"/>
      <c r="M398" s="238"/>
      <c r="N398" s="238"/>
      <c r="O398" s="238"/>
      <c r="P398" s="238"/>
      <c r="Q398" s="238"/>
      <c r="R398" s="238"/>
      <c r="S398" s="238"/>
      <c r="T398" s="238"/>
      <c r="U398" s="239">
        <f t="shared" si="301"/>
        <v>0</v>
      </c>
      <c r="V398" s="237"/>
      <c r="W398" s="238"/>
      <c r="X398" s="238"/>
      <c r="Y398" s="238"/>
      <c r="Z398" s="238"/>
      <c r="AA398" s="238"/>
      <c r="AB398" s="238"/>
      <c r="AC398" s="238"/>
      <c r="AD398" s="238"/>
      <c r="AE398" s="238"/>
      <c r="AF398" s="238"/>
      <c r="AG398" s="239">
        <f t="shared" si="302"/>
        <v>0</v>
      </c>
      <c r="AH398" s="240"/>
      <c r="AI398" s="238"/>
      <c r="AJ398" s="238"/>
      <c r="AK398" s="238"/>
      <c r="AL398" s="238"/>
      <c r="AM398" s="238"/>
      <c r="AN398" s="238"/>
      <c r="AO398" s="238"/>
      <c r="AP398" s="238"/>
      <c r="AQ398" s="238"/>
      <c r="AR398" s="238"/>
      <c r="AS398" s="239">
        <f t="shared" si="303"/>
        <v>0</v>
      </c>
      <c r="AT398" s="240"/>
      <c r="AU398" s="238"/>
      <c r="AV398" s="238"/>
      <c r="AW398" s="238"/>
      <c r="AX398" s="238"/>
      <c r="AY398" s="238"/>
      <c r="AZ398" s="238"/>
      <c r="BA398" s="238"/>
      <c r="BB398" s="238"/>
      <c r="BC398" s="238"/>
      <c r="BD398" s="238"/>
      <c r="BE398" s="239">
        <f t="shared" si="304"/>
        <v>0</v>
      </c>
      <c r="BF398" s="240"/>
      <c r="BG398" s="238"/>
      <c r="BH398" s="238"/>
      <c r="BI398" s="238"/>
      <c r="BJ398" s="238"/>
      <c r="BK398" s="238"/>
      <c r="BL398" s="238"/>
      <c r="BM398" s="238"/>
      <c r="BN398" s="238"/>
      <c r="BO398" s="238"/>
      <c r="BP398" s="238"/>
      <c r="BQ398" s="239">
        <f t="shared" si="305"/>
        <v>0</v>
      </c>
      <c r="BR398" s="240"/>
      <c r="BS398" s="238"/>
      <c r="BT398" s="238"/>
      <c r="BU398" s="238"/>
      <c r="BV398" s="238"/>
      <c r="BW398" s="238"/>
      <c r="BX398" s="238"/>
      <c r="BY398" s="238"/>
      <c r="BZ398" s="238"/>
      <c r="CA398" s="238"/>
      <c r="CB398" s="238"/>
      <c r="CC398" s="239">
        <f t="shared" si="306"/>
        <v>0</v>
      </c>
      <c r="CD398" s="41" t="s">
        <v>54</v>
      </c>
    </row>
    <row r="399" spans="1:82" ht="15">
      <c r="A399" s="158"/>
      <c r="B399" s="25" t="s">
        <v>759</v>
      </c>
      <c r="C399" s="28" t="s">
        <v>760</v>
      </c>
      <c r="D399" s="132" t="s">
        <v>243</v>
      </c>
      <c r="E399" s="266">
        <v>1</v>
      </c>
      <c r="F399" s="223"/>
      <c r="G399" s="76">
        <f t="shared" si="300"/>
        <v>0</v>
      </c>
      <c r="H399" s="237"/>
      <c r="I399" s="239"/>
      <c r="J399" s="237"/>
      <c r="K399" s="238"/>
      <c r="L399" s="238"/>
      <c r="M399" s="238"/>
      <c r="N399" s="238"/>
      <c r="O399" s="238"/>
      <c r="P399" s="238"/>
      <c r="Q399" s="238"/>
      <c r="R399" s="238"/>
      <c r="S399" s="238"/>
      <c r="T399" s="238"/>
      <c r="U399" s="239">
        <f t="shared" si="301"/>
        <v>0</v>
      </c>
      <c r="V399" s="237"/>
      <c r="W399" s="238"/>
      <c r="X399" s="238"/>
      <c r="Y399" s="238"/>
      <c r="Z399" s="238"/>
      <c r="AA399" s="238"/>
      <c r="AB399" s="238"/>
      <c r="AC399" s="238"/>
      <c r="AD399" s="238"/>
      <c r="AE399" s="238"/>
      <c r="AF399" s="238"/>
      <c r="AG399" s="239">
        <f t="shared" si="302"/>
        <v>0</v>
      </c>
      <c r="AH399" s="240"/>
      <c r="AI399" s="238"/>
      <c r="AJ399" s="238"/>
      <c r="AK399" s="238"/>
      <c r="AL399" s="238"/>
      <c r="AM399" s="238"/>
      <c r="AN399" s="238"/>
      <c r="AO399" s="238"/>
      <c r="AP399" s="238"/>
      <c r="AQ399" s="238"/>
      <c r="AR399" s="238"/>
      <c r="AS399" s="239">
        <f t="shared" si="303"/>
        <v>0</v>
      </c>
      <c r="AT399" s="240"/>
      <c r="AU399" s="238"/>
      <c r="AV399" s="238"/>
      <c r="AW399" s="238"/>
      <c r="AX399" s="238"/>
      <c r="AY399" s="238"/>
      <c r="AZ399" s="238"/>
      <c r="BA399" s="238"/>
      <c r="BB399" s="238"/>
      <c r="BC399" s="238"/>
      <c r="BD399" s="238"/>
      <c r="BE399" s="239">
        <f t="shared" si="304"/>
        <v>0</v>
      </c>
      <c r="BF399" s="240"/>
      <c r="BG399" s="238"/>
      <c r="BH399" s="238"/>
      <c r="BI399" s="238"/>
      <c r="BJ399" s="238"/>
      <c r="BK399" s="238"/>
      <c r="BL399" s="238"/>
      <c r="BM399" s="238"/>
      <c r="BN399" s="238"/>
      <c r="BO399" s="238"/>
      <c r="BP399" s="238"/>
      <c r="BQ399" s="239">
        <f t="shared" si="305"/>
        <v>0</v>
      </c>
      <c r="BR399" s="240"/>
      <c r="BS399" s="238"/>
      <c r="BT399" s="238"/>
      <c r="BU399" s="238"/>
      <c r="BV399" s="238"/>
      <c r="BW399" s="238"/>
      <c r="BX399" s="238"/>
      <c r="BY399" s="238"/>
      <c r="BZ399" s="238"/>
      <c r="CA399" s="238"/>
      <c r="CB399" s="238"/>
      <c r="CC399" s="239">
        <f t="shared" si="306"/>
        <v>0</v>
      </c>
      <c r="CD399" s="41" t="s">
        <v>54</v>
      </c>
    </row>
    <row r="400" spans="1:82" ht="15">
      <c r="A400" s="45"/>
      <c r="B400" s="103" t="s">
        <v>761</v>
      </c>
      <c r="C400" s="286" t="s">
        <v>762</v>
      </c>
      <c r="D400" s="132"/>
      <c r="E400" s="266"/>
      <c r="F400" s="252"/>
      <c r="G400" s="76"/>
      <c r="H400" s="237"/>
      <c r="I400" s="239"/>
      <c r="J400" s="237"/>
      <c r="K400" s="238"/>
      <c r="L400" s="238"/>
      <c r="M400" s="238"/>
      <c r="N400" s="238"/>
      <c r="O400" s="238"/>
      <c r="P400" s="238"/>
      <c r="Q400" s="238"/>
      <c r="R400" s="238"/>
      <c r="S400" s="238"/>
      <c r="T400" s="238"/>
      <c r="U400" s="239"/>
      <c r="V400" s="237"/>
      <c r="W400" s="238"/>
      <c r="X400" s="238"/>
      <c r="Y400" s="238"/>
      <c r="Z400" s="238"/>
      <c r="AA400" s="238"/>
      <c r="AB400" s="238"/>
      <c r="AC400" s="238"/>
      <c r="AD400" s="238"/>
      <c r="AE400" s="238"/>
      <c r="AF400" s="238"/>
      <c r="AG400" s="239"/>
      <c r="AH400" s="240"/>
      <c r="AI400" s="238"/>
      <c r="AJ400" s="238"/>
      <c r="AK400" s="238"/>
      <c r="AL400" s="238"/>
      <c r="AM400" s="238"/>
      <c r="AN400" s="238"/>
      <c r="AO400" s="238"/>
      <c r="AP400" s="238"/>
      <c r="AQ400" s="238"/>
      <c r="AR400" s="238"/>
      <c r="AS400" s="239"/>
      <c r="AT400" s="240"/>
      <c r="AU400" s="238"/>
      <c r="AV400" s="238"/>
      <c r="AW400" s="238"/>
      <c r="AX400" s="238"/>
      <c r="AY400" s="238"/>
      <c r="AZ400" s="238"/>
      <c r="BA400" s="238"/>
      <c r="BB400" s="238"/>
      <c r="BC400" s="238"/>
      <c r="BD400" s="238"/>
      <c r="BE400" s="239"/>
      <c r="BF400" s="240"/>
      <c r="BG400" s="238"/>
      <c r="BH400" s="238"/>
      <c r="BI400" s="238"/>
      <c r="BJ400" s="238"/>
      <c r="BK400" s="238"/>
      <c r="BL400" s="238"/>
      <c r="BM400" s="238"/>
      <c r="BN400" s="238"/>
      <c r="BO400" s="238"/>
      <c r="BP400" s="238"/>
      <c r="BQ400" s="239"/>
      <c r="BR400" s="240"/>
      <c r="BS400" s="238"/>
      <c r="BT400" s="238"/>
      <c r="BU400" s="238"/>
      <c r="BV400" s="238"/>
      <c r="BW400" s="238"/>
      <c r="BX400" s="238"/>
      <c r="BY400" s="238"/>
      <c r="BZ400" s="238"/>
      <c r="CA400" s="238"/>
      <c r="CB400" s="238"/>
      <c r="CC400" s="239"/>
      <c r="CD400" s="41"/>
    </row>
    <row r="401" spans="1:82" ht="15">
      <c r="A401" s="158"/>
      <c r="B401" s="25" t="s">
        <v>763</v>
      </c>
      <c r="C401" s="131" t="s">
        <v>764</v>
      </c>
      <c r="D401" s="132" t="s">
        <v>92</v>
      </c>
      <c r="E401" s="300">
        <v>1</v>
      </c>
      <c r="F401" s="223"/>
      <c r="G401" s="288">
        <f t="shared" si="300"/>
        <v>0</v>
      </c>
      <c r="H401" s="237"/>
      <c r="I401" s="239"/>
      <c r="J401" s="237"/>
      <c r="K401" s="238"/>
      <c r="L401" s="238"/>
      <c r="M401" s="238"/>
      <c r="N401" s="238"/>
      <c r="O401" s="238"/>
      <c r="P401" s="238"/>
      <c r="Q401" s="238"/>
      <c r="R401" s="238"/>
      <c r="S401" s="238"/>
      <c r="T401" s="238"/>
      <c r="U401" s="239">
        <f t="shared" si="301"/>
        <v>0</v>
      </c>
      <c r="V401" s="237"/>
      <c r="W401" s="238"/>
      <c r="X401" s="238"/>
      <c r="Y401" s="238"/>
      <c r="Z401" s="238"/>
      <c r="AA401" s="238"/>
      <c r="AB401" s="238"/>
      <c r="AC401" s="238"/>
      <c r="AD401" s="238"/>
      <c r="AE401" s="238"/>
      <c r="AF401" s="238"/>
      <c r="AG401" s="239">
        <f t="shared" ref="AG401:AG403" si="307">G401/6</f>
        <v>0</v>
      </c>
      <c r="AH401" s="240"/>
      <c r="AI401" s="238"/>
      <c r="AJ401" s="238"/>
      <c r="AK401" s="238"/>
      <c r="AL401" s="238"/>
      <c r="AM401" s="238"/>
      <c r="AN401" s="238"/>
      <c r="AO401" s="238"/>
      <c r="AP401" s="238"/>
      <c r="AQ401" s="238"/>
      <c r="AR401" s="238"/>
      <c r="AS401" s="239">
        <f t="shared" ref="AS401:AS403" si="308">G401/6</f>
        <v>0</v>
      </c>
      <c r="AT401" s="240"/>
      <c r="AU401" s="238"/>
      <c r="AV401" s="238"/>
      <c r="AW401" s="238"/>
      <c r="AX401" s="238"/>
      <c r="AY401" s="238"/>
      <c r="AZ401" s="238"/>
      <c r="BA401" s="238"/>
      <c r="BB401" s="238"/>
      <c r="BC401" s="238"/>
      <c r="BD401" s="238"/>
      <c r="BE401" s="239">
        <f t="shared" ref="BE401:BE403" si="309">G401/6</f>
        <v>0</v>
      </c>
      <c r="BF401" s="240"/>
      <c r="BG401" s="238"/>
      <c r="BH401" s="238"/>
      <c r="BI401" s="238"/>
      <c r="BJ401" s="238"/>
      <c r="BK401" s="238"/>
      <c r="BL401" s="238"/>
      <c r="BM401" s="238"/>
      <c r="BN401" s="238"/>
      <c r="BO401" s="238"/>
      <c r="BP401" s="238"/>
      <c r="BQ401" s="239">
        <f t="shared" si="305"/>
        <v>0</v>
      </c>
      <c r="BR401" s="240"/>
      <c r="BS401" s="238"/>
      <c r="BT401" s="238"/>
      <c r="BU401" s="238"/>
      <c r="BV401" s="238"/>
      <c r="BW401" s="238"/>
      <c r="BX401" s="238"/>
      <c r="BY401" s="238"/>
      <c r="BZ401" s="238"/>
      <c r="CA401" s="238"/>
      <c r="CB401" s="238"/>
      <c r="CC401" s="239">
        <f t="shared" ref="CC401:CC403" si="310">G401-SUM(H401:CB401)</f>
        <v>0</v>
      </c>
      <c r="CD401" s="41"/>
    </row>
    <row r="402" spans="1:82" ht="15">
      <c r="A402" s="158"/>
      <c r="B402" s="25" t="s">
        <v>765</v>
      </c>
      <c r="C402" s="131" t="s">
        <v>577</v>
      </c>
      <c r="D402" s="132" t="s">
        <v>92</v>
      </c>
      <c r="E402" s="300">
        <v>1</v>
      </c>
      <c r="F402" s="223"/>
      <c r="G402" s="288">
        <f t="shared" si="300"/>
        <v>0</v>
      </c>
      <c r="H402" s="237"/>
      <c r="I402" s="239"/>
      <c r="J402" s="237"/>
      <c r="K402" s="238"/>
      <c r="L402" s="238"/>
      <c r="M402" s="238"/>
      <c r="N402" s="238"/>
      <c r="O402" s="238"/>
      <c r="P402" s="238"/>
      <c r="Q402" s="238"/>
      <c r="R402" s="238"/>
      <c r="S402" s="238"/>
      <c r="T402" s="238"/>
      <c r="U402" s="239">
        <f t="shared" si="301"/>
        <v>0</v>
      </c>
      <c r="V402" s="237"/>
      <c r="W402" s="238"/>
      <c r="X402" s="238"/>
      <c r="Y402" s="238"/>
      <c r="Z402" s="238"/>
      <c r="AA402" s="238"/>
      <c r="AB402" s="238"/>
      <c r="AC402" s="238"/>
      <c r="AD402" s="238"/>
      <c r="AE402" s="238"/>
      <c r="AF402" s="238"/>
      <c r="AG402" s="239">
        <f t="shared" si="307"/>
        <v>0</v>
      </c>
      <c r="AH402" s="240"/>
      <c r="AI402" s="238"/>
      <c r="AJ402" s="238"/>
      <c r="AK402" s="238"/>
      <c r="AL402" s="238"/>
      <c r="AM402" s="238"/>
      <c r="AN402" s="238"/>
      <c r="AO402" s="238"/>
      <c r="AP402" s="238"/>
      <c r="AQ402" s="238"/>
      <c r="AR402" s="238"/>
      <c r="AS402" s="239">
        <f t="shared" si="308"/>
        <v>0</v>
      </c>
      <c r="AT402" s="240"/>
      <c r="AU402" s="238"/>
      <c r="AV402" s="238"/>
      <c r="AW402" s="238"/>
      <c r="AX402" s="238"/>
      <c r="AY402" s="238"/>
      <c r="AZ402" s="238"/>
      <c r="BA402" s="238"/>
      <c r="BB402" s="238"/>
      <c r="BC402" s="238"/>
      <c r="BD402" s="238"/>
      <c r="BE402" s="239">
        <f t="shared" si="309"/>
        <v>0</v>
      </c>
      <c r="BF402" s="240"/>
      <c r="BG402" s="238"/>
      <c r="BH402" s="238"/>
      <c r="BI402" s="238"/>
      <c r="BJ402" s="238"/>
      <c r="BK402" s="238"/>
      <c r="BL402" s="238"/>
      <c r="BM402" s="238"/>
      <c r="BN402" s="238"/>
      <c r="BO402" s="238"/>
      <c r="BP402" s="238"/>
      <c r="BQ402" s="239">
        <f t="shared" si="305"/>
        <v>0</v>
      </c>
      <c r="BR402" s="240"/>
      <c r="BS402" s="238"/>
      <c r="BT402" s="238"/>
      <c r="BU402" s="238"/>
      <c r="BV402" s="238"/>
      <c r="BW402" s="238"/>
      <c r="BX402" s="238"/>
      <c r="BY402" s="238"/>
      <c r="BZ402" s="238"/>
      <c r="CA402" s="238"/>
      <c r="CB402" s="238"/>
      <c r="CC402" s="239">
        <f t="shared" si="310"/>
        <v>0</v>
      </c>
      <c r="CD402" s="41"/>
    </row>
    <row r="403" spans="1:82" ht="15">
      <c r="A403" s="158"/>
      <c r="B403" s="25" t="s">
        <v>766</v>
      </c>
      <c r="C403" s="131" t="s">
        <v>611</v>
      </c>
      <c r="D403" s="132" t="s">
        <v>92</v>
      </c>
      <c r="E403" s="300">
        <v>1</v>
      </c>
      <c r="F403" s="223"/>
      <c r="G403" s="288">
        <f t="shared" si="300"/>
        <v>0</v>
      </c>
      <c r="H403" s="237"/>
      <c r="I403" s="239"/>
      <c r="J403" s="237"/>
      <c r="K403" s="238"/>
      <c r="L403" s="238"/>
      <c r="M403" s="238"/>
      <c r="N403" s="238"/>
      <c r="O403" s="238"/>
      <c r="P403" s="238"/>
      <c r="Q403" s="238"/>
      <c r="R403" s="238"/>
      <c r="S403" s="238"/>
      <c r="T403" s="238"/>
      <c r="U403" s="239">
        <f t="shared" si="301"/>
        <v>0</v>
      </c>
      <c r="V403" s="237"/>
      <c r="W403" s="238"/>
      <c r="X403" s="238"/>
      <c r="Y403" s="238"/>
      <c r="Z403" s="238"/>
      <c r="AA403" s="238"/>
      <c r="AB403" s="238"/>
      <c r="AC403" s="238"/>
      <c r="AD403" s="238"/>
      <c r="AE403" s="238"/>
      <c r="AF403" s="238"/>
      <c r="AG403" s="239">
        <f t="shared" si="307"/>
        <v>0</v>
      </c>
      <c r="AH403" s="240"/>
      <c r="AI403" s="238"/>
      <c r="AJ403" s="238"/>
      <c r="AK403" s="238"/>
      <c r="AL403" s="238"/>
      <c r="AM403" s="238"/>
      <c r="AN403" s="238"/>
      <c r="AO403" s="238"/>
      <c r="AP403" s="238"/>
      <c r="AQ403" s="238"/>
      <c r="AR403" s="238"/>
      <c r="AS403" s="239">
        <f t="shared" si="308"/>
        <v>0</v>
      </c>
      <c r="AT403" s="240"/>
      <c r="AU403" s="238"/>
      <c r="AV403" s="238"/>
      <c r="AW403" s="238"/>
      <c r="AX403" s="238"/>
      <c r="AY403" s="238"/>
      <c r="AZ403" s="238"/>
      <c r="BA403" s="238"/>
      <c r="BB403" s="238"/>
      <c r="BC403" s="238"/>
      <c r="BD403" s="238"/>
      <c r="BE403" s="239">
        <f t="shared" si="309"/>
        <v>0</v>
      </c>
      <c r="BF403" s="240"/>
      <c r="BG403" s="238"/>
      <c r="BH403" s="238"/>
      <c r="BI403" s="238"/>
      <c r="BJ403" s="238"/>
      <c r="BK403" s="238"/>
      <c r="BL403" s="238"/>
      <c r="BM403" s="238"/>
      <c r="BN403" s="238"/>
      <c r="BO403" s="238"/>
      <c r="BP403" s="238"/>
      <c r="BQ403" s="239">
        <f t="shared" si="305"/>
        <v>0</v>
      </c>
      <c r="BR403" s="240"/>
      <c r="BS403" s="238"/>
      <c r="BT403" s="238"/>
      <c r="BU403" s="238"/>
      <c r="BV403" s="238"/>
      <c r="BW403" s="238"/>
      <c r="BX403" s="238"/>
      <c r="BY403" s="238"/>
      <c r="BZ403" s="238"/>
      <c r="CA403" s="238"/>
      <c r="CB403" s="238"/>
      <c r="CC403" s="239">
        <f t="shared" si="310"/>
        <v>0</v>
      </c>
      <c r="CD403" s="41"/>
    </row>
    <row r="404" spans="1:82" ht="15">
      <c r="A404" s="158"/>
      <c r="B404" s="191" t="s">
        <v>767</v>
      </c>
      <c r="C404" s="192" t="s">
        <v>768</v>
      </c>
      <c r="D404" s="194"/>
      <c r="E404" s="334"/>
      <c r="F404" s="252"/>
      <c r="G404" s="288"/>
      <c r="H404" s="237"/>
      <c r="I404" s="239"/>
      <c r="J404" s="237"/>
      <c r="K404" s="238"/>
      <c r="L404" s="238"/>
      <c r="M404" s="238"/>
      <c r="N404" s="238"/>
      <c r="O404" s="238"/>
      <c r="P404" s="238"/>
      <c r="Q404" s="238"/>
      <c r="R404" s="238"/>
      <c r="S404" s="238"/>
      <c r="T404" s="238"/>
      <c r="U404" s="239"/>
      <c r="V404" s="237"/>
      <c r="W404" s="238"/>
      <c r="X404" s="238"/>
      <c r="Y404" s="238"/>
      <c r="Z404" s="238"/>
      <c r="AA404" s="238"/>
      <c r="AB404" s="238"/>
      <c r="AC404" s="238"/>
      <c r="AD404" s="238"/>
      <c r="AE404" s="238"/>
      <c r="AF404" s="238"/>
      <c r="AG404" s="239"/>
      <c r="AH404" s="240"/>
      <c r="AI404" s="238"/>
      <c r="AJ404" s="238"/>
      <c r="AK404" s="238"/>
      <c r="AL404" s="238"/>
      <c r="AM404" s="238"/>
      <c r="AN404" s="238"/>
      <c r="AO404" s="238"/>
      <c r="AP404" s="238"/>
      <c r="AQ404" s="238"/>
      <c r="AR404" s="238"/>
      <c r="AS404" s="239"/>
      <c r="AT404" s="240"/>
      <c r="AU404" s="238"/>
      <c r="AV404" s="238"/>
      <c r="AW404" s="238"/>
      <c r="AX404" s="238"/>
      <c r="AY404" s="238"/>
      <c r="AZ404" s="238"/>
      <c r="BA404" s="238"/>
      <c r="BB404" s="238"/>
      <c r="BC404" s="238"/>
      <c r="BD404" s="238"/>
      <c r="BE404" s="239"/>
      <c r="BF404" s="240"/>
      <c r="BG404" s="238"/>
      <c r="BH404" s="238"/>
      <c r="BI404" s="238"/>
      <c r="BJ404" s="238"/>
      <c r="BK404" s="238"/>
      <c r="BL404" s="238"/>
      <c r="BM404" s="238"/>
      <c r="BN404" s="238"/>
      <c r="BO404" s="238"/>
      <c r="BP404" s="238"/>
      <c r="BQ404" s="239"/>
      <c r="BR404" s="240"/>
      <c r="BS404" s="238"/>
      <c r="BT404" s="238"/>
      <c r="BU404" s="238"/>
      <c r="BV404" s="238"/>
      <c r="BW404" s="238"/>
      <c r="BX404" s="238"/>
      <c r="BY404" s="238"/>
      <c r="BZ404" s="238"/>
      <c r="CA404" s="238"/>
      <c r="CB404" s="238"/>
      <c r="CC404" s="239"/>
      <c r="CD404" s="41"/>
    </row>
    <row r="405" spans="1:82" ht="15">
      <c r="A405" s="158"/>
      <c r="B405" s="191" t="s">
        <v>769</v>
      </c>
      <c r="C405" s="192" t="s">
        <v>770</v>
      </c>
      <c r="D405" s="194" t="s">
        <v>243</v>
      </c>
      <c r="E405" s="334">
        <v>0</v>
      </c>
      <c r="F405" s="231"/>
      <c r="G405" s="189">
        <f t="shared" si="300"/>
        <v>0</v>
      </c>
      <c r="H405" s="237"/>
      <c r="I405" s="239"/>
      <c r="J405" s="237"/>
      <c r="K405" s="238"/>
      <c r="L405" s="238"/>
      <c r="M405" s="238"/>
      <c r="N405" s="238"/>
      <c r="O405" s="238"/>
      <c r="P405" s="238"/>
      <c r="Q405" s="238"/>
      <c r="R405" s="238"/>
      <c r="S405" s="238"/>
      <c r="T405" s="238"/>
      <c r="U405" s="239">
        <f t="shared" si="301"/>
        <v>0</v>
      </c>
      <c r="V405" s="237"/>
      <c r="W405" s="238"/>
      <c r="X405" s="238"/>
      <c r="Y405" s="238"/>
      <c r="Z405" s="238"/>
      <c r="AA405" s="238"/>
      <c r="AB405" s="238"/>
      <c r="AC405" s="238"/>
      <c r="AD405" s="238"/>
      <c r="AE405" s="238"/>
      <c r="AF405" s="238"/>
      <c r="AG405" s="239">
        <f t="shared" ref="AG405:AG407" si="311">G405/6</f>
        <v>0</v>
      </c>
      <c r="AH405" s="240"/>
      <c r="AI405" s="238"/>
      <c r="AJ405" s="238"/>
      <c r="AK405" s="238"/>
      <c r="AL405" s="238"/>
      <c r="AM405" s="238"/>
      <c r="AN405" s="238"/>
      <c r="AO405" s="238"/>
      <c r="AP405" s="238"/>
      <c r="AQ405" s="238"/>
      <c r="AR405" s="238"/>
      <c r="AS405" s="239">
        <f t="shared" ref="AS405:AS407" si="312">G405/6</f>
        <v>0</v>
      </c>
      <c r="AT405" s="240"/>
      <c r="AU405" s="238"/>
      <c r="AV405" s="238"/>
      <c r="AW405" s="238"/>
      <c r="AX405" s="238"/>
      <c r="AY405" s="238"/>
      <c r="AZ405" s="238"/>
      <c r="BA405" s="238"/>
      <c r="BB405" s="238"/>
      <c r="BC405" s="238"/>
      <c r="BD405" s="238"/>
      <c r="BE405" s="239">
        <f t="shared" ref="BE405:BE407" si="313">G405/6</f>
        <v>0</v>
      </c>
      <c r="BF405" s="240"/>
      <c r="BG405" s="238"/>
      <c r="BH405" s="238"/>
      <c r="BI405" s="238"/>
      <c r="BJ405" s="238"/>
      <c r="BK405" s="238"/>
      <c r="BL405" s="238"/>
      <c r="BM405" s="238"/>
      <c r="BN405" s="238"/>
      <c r="BO405" s="238"/>
      <c r="BP405" s="238"/>
      <c r="BQ405" s="239">
        <f t="shared" si="305"/>
        <v>0</v>
      </c>
      <c r="BR405" s="240"/>
      <c r="BS405" s="238"/>
      <c r="BT405" s="238"/>
      <c r="BU405" s="238"/>
      <c r="BV405" s="238"/>
      <c r="BW405" s="238"/>
      <c r="BX405" s="238"/>
      <c r="BY405" s="238"/>
      <c r="BZ405" s="238"/>
      <c r="CA405" s="238"/>
      <c r="CB405" s="238"/>
      <c r="CC405" s="239">
        <f t="shared" ref="CC405:CC407" si="314">G405-SUM(H405:CB405)</f>
        <v>0</v>
      </c>
      <c r="CD405" s="41"/>
    </row>
    <row r="406" spans="1:82" ht="15">
      <c r="A406" s="158"/>
      <c r="B406" s="191" t="s">
        <v>771</v>
      </c>
      <c r="C406" s="192" t="s">
        <v>772</v>
      </c>
      <c r="D406" s="194" t="s">
        <v>243</v>
      </c>
      <c r="E406" s="334">
        <v>0</v>
      </c>
      <c r="F406" s="231"/>
      <c r="G406" s="189">
        <f t="shared" si="300"/>
        <v>0</v>
      </c>
      <c r="H406" s="237"/>
      <c r="I406" s="239"/>
      <c r="J406" s="237"/>
      <c r="K406" s="238"/>
      <c r="L406" s="238"/>
      <c r="M406" s="238"/>
      <c r="N406" s="238"/>
      <c r="O406" s="238"/>
      <c r="P406" s="238"/>
      <c r="Q406" s="238"/>
      <c r="R406" s="238"/>
      <c r="S406" s="238"/>
      <c r="T406" s="238"/>
      <c r="U406" s="239">
        <f t="shared" si="301"/>
        <v>0</v>
      </c>
      <c r="V406" s="237"/>
      <c r="W406" s="238"/>
      <c r="X406" s="238"/>
      <c r="Y406" s="238"/>
      <c r="Z406" s="238"/>
      <c r="AA406" s="238"/>
      <c r="AB406" s="238"/>
      <c r="AC406" s="238"/>
      <c r="AD406" s="238"/>
      <c r="AE406" s="238"/>
      <c r="AF406" s="238"/>
      <c r="AG406" s="239">
        <f t="shared" si="311"/>
        <v>0</v>
      </c>
      <c r="AH406" s="240"/>
      <c r="AI406" s="238"/>
      <c r="AJ406" s="238"/>
      <c r="AK406" s="238"/>
      <c r="AL406" s="238"/>
      <c r="AM406" s="238"/>
      <c r="AN406" s="238"/>
      <c r="AO406" s="238"/>
      <c r="AP406" s="238"/>
      <c r="AQ406" s="238"/>
      <c r="AR406" s="238"/>
      <c r="AS406" s="239">
        <f t="shared" si="312"/>
        <v>0</v>
      </c>
      <c r="AT406" s="240"/>
      <c r="AU406" s="238"/>
      <c r="AV406" s="238"/>
      <c r="AW406" s="238"/>
      <c r="AX406" s="238"/>
      <c r="AY406" s="238"/>
      <c r="AZ406" s="238"/>
      <c r="BA406" s="238"/>
      <c r="BB406" s="238"/>
      <c r="BC406" s="238"/>
      <c r="BD406" s="238"/>
      <c r="BE406" s="239">
        <f t="shared" si="313"/>
        <v>0</v>
      </c>
      <c r="BF406" s="240"/>
      <c r="BG406" s="238"/>
      <c r="BH406" s="238"/>
      <c r="BI406" s="238"/>
      <c r="BJ406" s="238"/>
      <c r="BK406" s="238"/>
      <c r="BL406" s="238"/>
      <c r="BM406" s="238"/>
      <c r="BN406" s="238"/>
      <c r="BO406" s="238"/>
      <c r="BP406" s="238"/>
      <c r="BQ406" s="239">
        <f t="shared" si="305"/>
        <v>0</v>
      </c>
      <c r="BR406" s="240"/>
      <c r="BS406" s="238"/>
      <c r="BT406" s="238"/>
      <c r="BU406" s="238"/>
      <c r="BV406" s="238"/>
      <c r="BW406" s="238"/>
      <c r="BX406" s="238"/>
      <c r="BY406" s="238"/>
      <c r="BZ406" s="238"/>
      <c r="CA406" s="238"/>
      <c r="CB406" s="238"/>
      <c r="CC406" s="239">
        <f t="shared" si="314"/>
        <v>0</v>
      </c>
      <c r="CD406" s="41"/>
    </row>
    <row r="407" spans="1:82" ht="15">
      <c r="A407" s="158"/>
      <c r="B407" s="191" t="s">
        <v>773</v>
      </c>
      <c r="C407" s="192" t="s">
        <v>774</v>
      </c>
      <c r="D407" s="194" t="s">
        <v>243</v>
      </c>
      <c r="E407" s="334">
        <v>0</v>
      </c>
      <c r="F407" s="231"/>
      <c r="G407" s="189">
        <f t="shared" si="300"/>
        <v>0</v>
      </c>
      <c r="H407" s="237"/>
      <c r="I407" s="239"/>
      <c r="J407" s="237"/>
      <c r="K407" s="238"/>
      <c r="L407" s="238"/>
      <c r="M407" s="238"/>
      <c r="N407" s="238"/>
      <c r="O407" s="238"/>
      <c r="P407" s="238"/>
      <c r="Q407" s="238"/>
      <c r="R407" s="238"/>
      <c r="S407" s="238"/>
      <c r="T407" s="238"/>
      <c r="U407" s="239">
        <f t="shared" si="301"/>
        <v>0</v>
      </c>
      <c r="V407" s="237"/>
      <c r="W407" s="238"/>
      <c r="X407" s="238"/>
      <c r="Y407" s="238"/>
      <c r="Z407" s="238"/>
      <c r="AA407" s="238"/>
      <c r="AB407" s="238"/>
      <c r="AC407" s="238"/>
      <c r="AD407" s="238"/>
      <c r="AE407" s="238"/>
      <c r="AF407" s="238"/>
      <c r="AG407" s="239">
        <f t="shared" si="311"/>
        <v>0</v>
      </c>
      <c r="AH407" s="240"/>
      <c r="AI407" s="238"/>
      <c r="AJ407" s="238"/>
      <c r="AK407" s="238"/>
      <c r="AL407" s="238"/>
      <c r="AM407" s="238"/>
      <c r="AN407" s="238"/>
      <c r="AO407" s="238"/>
      <c r="AP407" s="238"/>
      <c r="AQ407" s="238"/>
      <c r="AR407" s="238"/>
      <c r="AS407" s="239">
        <f t="shared" si="312"/>
        <v>0</v>
      </c>
      <c r="AT407" s="240"/>
      <c r="AU407" s="238"/>
      <c r="AV407" s="238"/>
      <c r="AW407" s="238"/>
      <c r="AX407" s="238"/>
      <c r="AY407" s="238"/>
      <c r="AZ407" s="238"/>
      <c r="BA407" s="238"/>
      <c r="BB407" s="238"/>
      <c r="BC407" s="238"/>
      <c r="BD407" s="238"/>
      <c r="BE407" s="239">
        <f t="shared" si="313"/>
        <v>0</v>
      </c>
      <c r="BF407" s="240"/>
      <c r="BG407" s="238"/>
      <c r="BH407" s="238"/>
      <c r="BI407" s="238"/>
      <c r="BJ407" s="238"/>
      <c r="BK407" s="238"/>
      <c r="BL407" s="238"/>
      <c r="BM407" s="238"/>
      <c r="BN407" s="238"/>
      <c r="BO407" s="238"/>
      <c r="BP407" s="238"/>
      <c r="BQ407" s="239">
        <f t="shared" si="305"/>
        <v>0</v>
      </c>
      <c r="BR407" s="240"/>
      <c r="BS407" s="238"/>
      <c r="BT407" s="238"/>
      <c r="BU407" s="238"/>
      <c r="BV407" s="238"/>
      <c r="BW407" s="238"/>
      <c r="BX407" s="238"/>
      <c r="BY407" s="238"/>
      <c r="BZ407" s="238"/>
      <c r="CA407" s="238"/>
      <c r="CB407" s="238"/>
      <c r="CC407" s="239">
        <f t="shared" si="314"/>
        <v>0</v>
      </c>
      <c r="CD407" s="41"/>
    </row>
    <row r="408" spans="1:82" ht="15">
      <c r="A408" s="158"/>
      <c r="B408" s="287" t="s">
        <v>775</v>
      </c>
      <c r="C408" s="286" t="s">
        <v>776</v>
      </c>
      <c r="D408" s="132"/>
      <c r="E408" s="300"/>
      <c r="F408" s="252"/>
      <c r="G408" s="288"/>
      <c r="H408" s="237"/>
      <c r="I408" s="239"/>
      <c r="J408" s="237"/>
      <c r="K408" s="238"/>
      <c r="L408" s="238"/>
      <c r="M408" s="238"/>
      <c r="N408" s="238"/>
      <c r="O408" s="238"/>
      <c r="P408" s="238"/>
      <c r="Q408" s="238"/>
      <c r="R408" s="238"/>
      <c r="S408" s="238"/>
      <c r="T408" s="238"/>
      <c r="U408" s="239"/>
      <c r="V408" s="237"/>
      <c r="W408" s="238"/>
      <c r="X408" s="238"/>
      <c r="Y408" s="238"/>
      <c r="Z408" s="238"/>
      <c r="AA408" s="238"/>
      <c r="AB408" s="238"/>
      <c r="AC408" s="238"/>
      <c r="AD408" s="238"/>
      <c r="AE408" s="238"/>
      <c r="AF408" s="238"/>
      <c r="AG408" s="239"/>
      <c r="AH408" s="240"/>
      <c r="AI408" s="238"/>
      <c r="AJ408" s="238"/>
      <c r="AK408" s="238"/>
      <c r="AL408" s="238"/>
      <c r="AM408" s="238"/>
      <c r="AN408" s="238"/>
      <c r="AO408" s="238"/>
      <c r="AP408" s="238"/>
      <c r="AQ408" s="238"/>
      <c r="AR408" s="238"/>
      <c r="AS408" s="239"/>
      <c r="AT408" s="240"/>
      <c r="AU408" s="238"/>
      <c r="AV408" s="238"/>
      <c r="AW408" s="238"/>
      <c r="AX408" s="238"/>
      <c r="AY408" s="238"/>
      <c r="AZ408" s="238"/>
      <c r="BA408" s="238"/>
      <c r="BB408" s="238"/>
      <c r="BC408" s="238"/>
      <c r="BD408" s="238"/>
      <c r="BE408" s="239"/>
      <c r="BF408" s="240"/>
      <c r="BG408" s="238"/>
      <c r="BH408" s="238"/>
      <c r="BI408" s="238"/>
      <c r="BJ408" s="238"/>
      <c r="BK408" s="238"/>
      <c r="BL408" s="238"/>
      <c r="BM408" s="238"/>
      <c r="BN408" s="238"/>
      <c r="BO408" s="238"/>
      <c r="BP408" s="238"/>
      <c r="BQ408" s="239"/>
      <c r="BR408" s="240"/>
      <c r="BS408" s="238"/>
      <c r="BT408" s="238"/>
      <c r="BU408" s="238"/>
      <c r="BV408" s="238"/>
      <c r="BW408" s="238"/>
      <c r="BX408" s="238"/>
      <c r="BY408" s="238"/>
      <c r="BZ408" s="238"/>
      <c r="CA408" s="238"/>
      <c r="CB408" s="238"/>
      <c r="CC408" s="239"/>
      <c r="CD408" s="41"/>
    </row>
    <row r="409" spans="1:82" ht="15">
      <c r="A409" s="158"/>
      <c r="B409" s="25" t="s">
        <v>777</v>
      </c>
      <c r="C409" s="131" t="s">
        <v>778</v>
      </c>
      <c r="D409" s="132" t="s">
        <v>243</v>
      </c>
      <c r="E409" s="300">
        <v>130</v>
      </c>
      <c r="F409" s="223"/>
      <c r="G409" s="288">
        <f t="shared" si="300"/>
        <v>0</v>
      </c>
      <c r="H409" s="237"/>
      <c r="I409" s="239"/>
      <c r="J409" s="237"/>
      <c r="K409" s="238"/>
      <c r="L409" s="238"/>
      <c r="M409" s="238"/>
      <c r="N409" s="238"/>
      <c r="O409" s="238"/>
      <c r="P409" s="238"/>
      <c r="Q409" s="238"/>
      <c r="R409" s="238"/>
      <c r="S409" s="238"/>
      <c r="T409" s="238"/>
      <c r="U409" s="239">
        <f t="shared" si="301"/>
        <v>0</v>
      </c>
      <c r="V409" s="237"/>
      <c r="W409" s="238"/>
      <c r="X409" s="238"/>
      <c r="Y409" s="238"/>
      <c r="Z409" s="238"/>
      <c r="AA409" s="238"/>
      <c r="AB409" s="238"/>
      <c r="AC409" s="238"/>
      <c r="AD409" s="238"/>
      <c r="AE409" s="238"/>
      <c r="AF409" s="238"/>
      <c r="AG409" s="239">
        <f t="shared" ref="AG409:AG411" si="315">G409/6</f>
        <v>0</v>
      </c>
      <c r="AH409" s="240"/>
      <c r="AI409" s="238"/>
      <c r="AJ409" s="238"/>
      <c r="AK409" s="238"/>
      <c r="AL409" s="238"/>
      <c r="AM409" s="238"/>
      <c r="AN409" s="238"/>
      <c r="AO409" s="238"/>
      <c r="AP409" s="238"/>
      <c r="AQ409" s="238"/>
      <c r="AR409" s="238"/>
      <c r="AS409" s="239">
        <f t="shared" ref="AS409:AS411" si="316">G409/6</f>
        <v>0</v>
      </c>
      <c r="AT409" s="240"/>
      <c r="AU409" s="238"/>
      <c r="AV409" s="238"/>
      <c r="AW409" s="238"/>
      <c r="AX409" s="238"/>
      <c r="AY409" s="238"/>
      <c r="AZ409" s="238"/>
      <c r="BA409" s="238"/>
      <c r="BB409" s="238"/>
      <c r="BC409" s="238"/>
      <c r="BD409" s="238"/>
      <c r="BE409" s="239">
        <f t="shared" ref="BE409:BE411" si="317">G409/6</f>
        <v>0</v>
      </c>
      <c r="BF409" s="240"/>
      <c r="BG409" s="238"/>
      <c r="BH409" s="238"/>
      <c r="BI409" s="238"/>
      <c r="BJ409" s="238"/>
      <c r="BK409" s="238"/>
      <c r="BL409" s="238"/>
      <c r="BM409" s="238"/>
      <c r="BN409" s="238"/>
      <c r="BO409" s="238"/>
      <c r="BP409" s="238"/>
      <c r="BQ409" s="239">
        <f t="shared" si="305"/>
        <v>0</v>
      </c>
      <c r="BR409" s="240"/>
      <c r="BS409" s="238"/>
      <c r="BT409" s="238"/>
      <c r="BU409" s="238"/>
      <c r="BV409" s="238"/>
      <c r="BW409" s="238"/>
      <c r="BX409" s="238"/>
      <c r="BY409" s="238"/>
      <c r="BZ409" s="238"/>
      <c r="CA409" s="238"/>
      <c r="CB409" s="238"/>
      <c r="CC409" s="239">
        <f t="shared" ref="CC409:CC411" si="318">G409-SUM(H409:CB409)</f>
        <v>0</v>
      </c>
      <c r="CD409" s="41"/>
    </row>
    <row r="410" spans="1:82" ht="15">
      <c r="A410" s="158"/>
      <c r="B410" s="25" t="s">
        <v>779</v>
      </c>
      <c r="C410" s="131" t="s">
        <v>780</v>
      </c>
      <c r="D410" s="132" t="s">
        <v>243</v>
      </c>
      <c r="E410" s="300">
        <v>65</v>
      </c>
      <c r="F410" s="223"/>
      <c r="G410" s="288">
        <f t="shared" si="300"/>
        <v>0</v>
      </c>
      <c r="H410" s="237"/>
      <c r="I410" s="239"/>
      <c r="J410" s="237"/>
      <c r="K410" s="238"/>
      <c r="L410" s="238"/>
      <c r="M410" s="238"/>
      <c r="N410" s="238"/>
      <c r="O410" s="238"/>
      <c r="P410" s="238"/>
      <c r="Q410" s="238"/>
      <c r="R410" s="238"/>
      <c r="S410" s="238"/>
      <c r="T410" s="238"/>
      <c r="U410" s="239">
        <f t="shared" si="301"/>
        <v>0</v>
      </c>
      <c r="V410" s="237"/>
      <c r="W410" s="238"/>
      <c r="X410" s="238"/>
      <c r="Y410" s="238"/>
      <c r="Z410" s="238"/>
      <c r="AA410" s="238"/>
      <c r="AB410" s="238"/>
      <c r="AC410" s="238"/>
      <c r="AD410" s="238"/>
      <c r="AE410" s="238"/>
      <c r="AF410" s="238"/>
      <c r="AG410" s="239">
        <f t="shared" si="315"/>
        <v>0</v>
      </c>
      <c r="AH410" s="240"/>
      <c r="AI410" s="238"/>
      <c r="AJ410" s="238"/>
      <c r="AK410" s="238"/>
      <c r="AL410" s="238"/>
      <c r="AM410" s="238"/>
      <c r="AN410" s="238"/>
      <c r="AO410" s="238"/>
      <c r="AP410" s="238"/>
      <c r="AQ410" s="238"/>
      <c r="AR410" s="238"/>
      <c r="AS410" s="239">
        <f t="shared" si="316"/>
        <v>0</v>
      </c>
      <c r="AT410" s="240"/>
      <c r="AU410" s="238"/>
      <c r="AV410" s="238"/>
      <c r="AW410" s="238"/>
      <c r="AX410" s="238"/>
      <c r="AY410" s="238"/>
      <c r="AZ410" s="238"/>
      <c r="BA410" s="238"/>
      <c r="BB410" s="238"/>
      <c r="BC410" s="238"/>
      <c r="BD410" s="238"/>
      <c r="BE410" s="239">
        <f t="shared" si="317"/>
        <v>0</v>
      </c>
      <c r="BF410" s="240"/>
      <c r="BG410" s="238"/>
      <c r="BH410" s="238"/>
      <c r="BI410" s="238"/>
      <c r="BJ410" s="238"/>
      <c r="BK410" s="238"/>
      <c r="BL410" s="238"/>
      <c r="BM410" s="238"/>
      <c r="BN410" s="238"/>
      <c r="BO410" s="238"/>
      <c r="BP410" s="238"/>
      <c r="BQ410" s="239">
        <f t="shared" si="305"/>
        <v>0</v>
      </c>
      <c r="BR410" s="240"/>
      <c r="BS410" s="238"/>
      <c r="BT410" s="238"/>
      <c r="BU410" s="238"/>
      <c r="BV410" s="238"/>
      <c r="BW410" s="238"/>
      <c r="BX410" s="238"/>
      <c r="BY410" s="238"/>
      <c r="BZ410" s="238"/>
      <c r="CA410" s="238"/>
      <c r="CB410" s="238"/>
      <c r="CC410" s="239">
        <f t="shared" si="318"/>
        <v>0</v>
      </c>
      <c r="CD410" s="41"/>
    </row>
    <row r="411" spans="1:82" ht="15">
      <c r="A411" s="158"/>
      <c r="B411" s="191" t="s">
        <v>781</v>
      </c>
      <c r="C411" s="192" t="s">
        <v>782</v>
      </c>
      <c r="D411" s="194" t="s">
        <v>243</v>
      </c>
      <c r="E411" s="334">
        <v>0</v>
      </c>
      <c r="F411" s="231"/>
      <c r="G411" s="189">
        <f t="shared" si="300"/>
        <v>0</v>
      </c>
      <c r="H411" s="237"/>
      <c r="I411" s="239"/>
      <c r="J411" s="237"/>
      <c r="K411" s="238"/>
      <c r="L411" s="238"/>
      <c r="M411" s="238"/>
      <c r="N411" s="238"/>
      <c r="O411" s="238"/>
      <c r="P411" s="238"/>
      <c r="Q411" s="238"/>
      <c r="R411" s="238"/>
      <c r="S411" s="238"/>
      <c r="T411" s="238"/>
      <c r="U411" s="239">
        <f t="shared" si="301"/>
        <v>0</v>
      </c>
      <c r="V411" s="237"/>
      <c r="W411" s="238"/>
      <c r="X411" s="238"/>
      <c r="Y411" s="238"/>
      <c r="Z411" s="238"/>
      <c r="AA411" s="238"/>
      <c r="AB411" s="238"/>
      <c r="AC411" s="238"/>
      <c r="AD411" s="238"/>
      <c r="AE411" s="238"/>
      <c r="AF411" s="238"/>
      <c r="AG411" s="239">
        <f t="shared" si="315"/>
        <v>0</v>
      </c>
      <c r="AH411" s="240"/>
      <c r="AI411" s="238"/>
      <c r="AJ411" s="238"/>
      <c r="AK411" s="238"/>
      <c r="AL411" s="238"/>
      <c r="AM411" s="238"/>
      <c r="AN411" s="238"/>
      <c r="AO411" s="238"/>
      <c r="AP411" s="238"/>
      <c r="AQ411" s="238"/>
      <c r="AR411" s="238"/>
      <c r="AS411" s="239">
        <f t="shared" si="316"/>
        <v>0</v>
      </c>
      <c r="AT411" s="240"/>
      <c r="AU411" s="238"/>
      <c r="AV411" s="238"/>
      <c r="AW411" s="238"/>
      <c r="AX411" s="238"/>
      <c r="AY411" s="238"/>
      <c r="AZ411" s="238"/>
      <c r="BA411" s="238"/>
      <c r="BB411" s="238"/>
      <c r="BC411" s="238"/>
      <c r="BD411" s="238"/>
      <c r="BE411" s="239">
        <f t="shared" si="317"/>
        <v>0</v>
      </c>
      <c r="BF411" s="240"/>
      <c r="BG411" s="238"/>
      <c r="BH411" s="238"/>
      <c r="BI411" s="238"/>
      <c r="BJ411" s="238"/>
      <c r="BK411" s="238"/>
      <c r="BL411" s="238"/>
      <c r="BM411" s="238"/>
      <c r="BN411" s="238"/>
      <c r="BO411" s="238"/>
      <c r="BP411" s="238"/>
      <c r="BQ411" s="239">
        <f t="shared" si="305"/>
        <v>0</v>
      </c>
      <c r="BR411" s="240"/>
      <c r="BS411" s="238"/>
      <c r="BT411" s="238"/>
      <c r="BU411" s="238"/>
      <c r="BV411" s="238"/>
      <c r="BW411" s="238"/>
      <c r="BX411" s="238"/>
      <c r="BY411" s="238"/>
      <c r="BZ411" s="238"/>
      <c r="CA411" s="238"/>
      <c r="CB411" s="238"/>
      <c r="CC411" s="239">
        <f t="shared" si="318"/>
        <v>0</v>
      </c>
      <c r="CD411" s="41"/>
    </row>
    <row r="412" spans="1:82" ht="15">
      <c r="A412" s="158"/>
      <c r="B412" s="191" t="s">
        <v>783</v>
      </c>
      <c r="C412" s="192" t="s">
        <v>784</v>
      </c>
      <c r="D412" s="194"/>
      <c r="E412" s="334"/>
      <c r="F412" s="252"/>
      <c r="G412" s="189"/>
      <c r="H412" s="237"/>
      <c r="I412" s="239"/>
      <c r="J412" s="237"/>
      <c r="K412" s="238"/>
      <c r="L412" s="238"/>
      <c r="M412" s="238"/>
      <c r="N412" s="238"/>
      <c r="O412" s="238"/>
      <c r="P412" s="238"/>
      <c r="Q412" s="238"/>
      <c r="R412" s="238"/>
      <c r="S412" s="238"/>
      <c r="T412" s="238"/>
      <c r="U412" s="239"/>
      <c r="V412" s="237"/>
      <c r="W412" s="238"/>
      <c r="X412" s="238"/>
      <c r="Y412" s="238"/>
      <c r="Z412" s="238"/>
      <c r="AA412" s="238"/>
      <c r="AB412" s="238"/>
      <c r="AC412" s="238"/>
      <c r="AD412" s="238"/>
      <c r="AE412" s="238"/>
      <c r="AF412" s="238"/>
      <c r="AG412" s="239"/>
      <c r="AH412" s="240"/>
      <c r="AI412" s="238"/>
      <c r="AJ412" s="238"/>
      <c r="AK412" s="238"/>
      <c r="AL412" s="238"/>
      <c r="AM412" s="238"/>
      <c r="AN412" s="238"/>
      <c r="AO412" s="238"/>
      <c r="AP412" s="238"/>
      <c r="AQ412" s="238"/>
      <c r="AR412" s="238"/>
      <c r="AS412" s="239"/>
      <c r="AT412" s="240"/>
      <c r="AU412" s="238"/>
      <c r="AV412" s="238"/>
      <c r="AW412" s="238"/>
      <c r="AX412" s="238"/>
      <c r="AY412" s="238"/>
      <c r="AZ412" s="238"/>
      <c r="BA412" s="238"/>
      <c r="BB412" s="238"/>
      <c r="BC412" s="238"/>
      <c r="BD412" s="238"/>
      <c r="BE412" s="239"/>
      <c r="BF412" s="240"/>
      <c r="BG412" s="238"/>
      <c r="BH412" s="238"/>
      <c r="BI412" s="238"/>
      <c r="BJ412" s="238"/>
      <c r="BK412" s="238"/>
      <c r="BL412" s="238"/>
      <c r="BM412" s="238"/>
      <c r="BN412" s="238"/>
      <c r="BO412" s="238"/>
      <c r="BP412" s="238"/>
      <c r="BQ412" s="239"/>
      <c r="BR412" s="240"/>
      <c r="BS412" s="238"/>
      <c r="BT412" s="238"/>
      <c r="BU412" s="238"/>
      <c r="BV412" s="238"/>
      <c r="BW412" s="238"/>
      <c r="BX412" s="238"/>
      <c r="BY412" s="238"/>
      <c r="BZ412" s="238"/>
      <c r="CA412" s="238"/>
      <c r="CB412" s="238"/>
      <c r="CC412" s="239"/>
      <c r="CD412" s="41"/>
    </row>
    <row r="413" spans="1:82" ht="15">
      <c r="A413" s="158"/>
      <c r="B413" s="191" t="s">
        <v>785</v>
      </c>
      <c r="C413" s="192" t="s">
        <v>786</v>
      </c>
      <c r="D413" s="194" t="s">
        <v>243</v>
      </c>
      <c r="E413" s="334">
        <v>0</v>
      </c>
      <c r="F413" s="231"/>
      <c r="G413" s="189">
        <f t="shared" si="300"/>
        <v>0</v>
      </c>
      <c r="H413" s="237"/>
      <c r="I413" s="239"/>
      <c r="J413" s="237"/>
      <c r="K413" s="238"/>
      <c r="L413" s="238"/>
      <c r="M413" s="238"/>
      <c r="N413" s="238"/>
      <c r="O413" s="238"/>
      <c r="P413" s="238"/>
      <c r="Q413" s="238"/>
      <c r="R413" s="238"/>
      <c r="S413" s="238"/>
      <c r="T413" s="238"/>
      <c r="U413" s="239">
        <f t="shared" si="301"/>
        <v>0</v>
      </c>
      <c r="V413" s="237"/>
      <c r="W413" s="238"/>
      <c r="X413" s="238"/>
      <c r="Y413" s="238"/>
      <c r="Z413" s="238"/>
      <c r="AA413" s="238"/>
      <c r="AB413" s="238"/>
      <c r="AC413" s="238"/>
      <c r="AD413" s="238"/>
      <c r="AE413" s="238"/>
      <c r="AF413" s="238"/>
      <c r="AG413" s="239">
        <f t="shared" ref="AG413:AG414" si="319">G413/6</f>
        <v>0</v>
      </c>
      <c r="AH413" s="240"/>
      <c r="AI413" s="238"/>
      <c r="AJ413" s="238"/>
      <c r="AK413" s="238"/>
      <c r="AL413" s="238"/>
      <c r="AM413" s="238"/>
      <c r="AN413" s="238"/>
      <c r="AO413" s="238"/>
      <c r="AP413" s="238"/>
      <c r="AQ413" s="238"/>
      <c r="AR413" s="238"/>
      <c r="AS413" s="239">
        <f t="shared" ref="AS413:AS414" si="320">G413/6</f>
        <v>0</v>
      </c>
      <c r="AT413" s="240"/>
      <c r="AU413" s="238"/>
      <c r="AV413" s="238"/>
      <c r="AW413" s="238"/>
      <c r="AX413" s="238"/>
      <c r="AY413" s="238"/>
      <c r="AZ413" s="238"/>
      <c r="BA413" s="238"/>
      <c r="BB413" s="238"/>
      <c r="BC413" s="238"/>
      <c r="BD413" s="238"/>
      <c r="BE413" s="239">
        <f t="shared" ref="BE413:BE414" si="321">G413/6</f>
        <v>0</v>
      </c>
      <c r="BF413" s="240"/>
      <c r="BG413" s="238"/>
      <c r="BH413" s="238"/>
      <c r="BI413" s="238"/>
      <c r="BJ413" s="238"/>
      <c r="BK413" s="238"/>
      <c r="BL413" s="238"/>
      <c r="BM413" s="238"/>
      <c r="BN413" s="238"/>
      <c r="BO413" s="238"/>
      <c r="BP413" s="238"/>
      <c r="BQ413" s="239">
        <f t="shared" si="305"/>
        <v>0</v>
      </c>
      <c r="BR413" s="240"/>
      <c r="BS413" s="238"/>
      <c r="BT413" s="238"/>
      <c r="BU413" s="238"/>
      <c r="BV413" s="238"/>
      <c r="BW413" s="238"/>
      <c r="BX413" s="238"/>
      <c r="BY413" s="238"/>
      <c r="BZ413" s="238"/>
      <c r="CA413" s="238"/>
      <c r="CB413" s="238"/>
      <c r="CC413" s="239">
        <f t="shared" ref="CC413:CC414" si="322">G413-SUM(H413:CB413)</f>
        <v>0</v>
      </c>
      <c r="CD413" s="41"/>
    </row>
    <row r="414" spans="1:82" ht="15">
      <c r="A414" s="158"/>
      <c r="B414" s="191" t="s">
        <v>787</v>
      </c>
      <c r="C414" s="192" t="s">
        <v>788</v>
      </c>
      <c r="D414" s="194" t="s">
        <v>92</v>
      </c>
      <c r="E414" s="334">
        <v>0</v>
      </c>
      <c r="F414" s="231"/>
      <c r="G414" s="189">
        <f t="shared" si="300"/>
        <v>0</v>
      </c>
      <c r="H414" s="237"/>
      <c r="I414" s="239"/>
      <c r="J414" s="237"/>
      <c r="K414" s="238"/>
      <c r="L414" s="238"/>
      <c r="M414" s="238"/>
      <c r="N414" s="238"/>
      <c r="O414" s="238"/>
      <c r="P414" s="238"/>
      <c r="Q414" s="238"/>
      <c r="R414" s="238"/>
      <c r="S414" s="238"/>
      <c r="T414" s="238"/>
      <c r="U414" s="239">
        <f t="shared" si="301"/>
        <v>0</v>
      </c>
      <c r="V414" s="237"/>
      <c r="W414" s="238"/>
      <c r="X414" s="238"/>
      <c r="Y414" s="238"/>
      <c r="Z414" s="238"/>
      <c r="AA414" s="238"/>
      <c r="AB414" s="238"/>
      <c r="AC414" s="238"/>
      <c r="AD414" s="238"/>
      <c r="AE414" s="238"/>
      <c r="AF414" s="238"/>
      <c r="AG414" s="239">
        <f t="shared" si="319"/>
        <v>0</v>
      </c>
      <c r="AH414" s="240"/>
      <c r="AI414" s="238"/>
      <c r="AJ414" s="238"/>
      <c r="AK414" s="238"/>
      <c r="AL414" s="238"/>
      <c r="AM414" s="238"/>
      <c r="AN414" s="238"/>
      <c r="AO414" s="238"/>
      <c r="AP414" s="238"/>
      <c r="AQ414" s="238"/>
      <c r="AR414" s="238"/>
      <c r="AS414" s="239">
        <f t="shared" si="320"/>
        <v>0</v>
      </c>
      <c r="AT414" s="240"/>
      <c r="AU414" s="238"/>
      <c r="AV414" s="238"/>
      <c r="AW414" s="238"/>
      <c r="AX414" s="238"/>
      <c r="AY414" s="238"/>
      <c r="AZ414" s="238"/>
      <c r="BA414" s="238"/>
      <c r="BB414" s="238"/>
      <c r="BC414" s="238"/>
      <c r="BD414" s="238"/>
      <c r="BE414" s="239">
        <f t="shared" si="321"/>
        <v>0</v>
      </c>
      <c r="BF414" s="240"/>
      <c r="BG414" s="238"/>
      <c r="BH414" s="238"/>
      <c r="BI414" s="238"/>
      <c r="BJ414" s="238"/>
      <c r="BK414" s="238"/>
      <c r="BL414" s="238"/>
      <c r="BM414" s="238"/>
      <c r="BN414" s="238"/>
      <c r="BO414" s="238"/>
      <c r="BP414" s="238"/>
      <c r="BQ414" s="239">
        <f t="shared" si="305"/>
        <v>0</v>
      </c>
      <c r="BR414" s="240"/>
      <c r="BS414" s="238"/>
      <c r="BT414" s="238"/>
      <c r="BU414" s="238"/>
      <c r="BV414" s="238"/>
      <c r="BW414" s="238"/>
      <c r="BX414" s="238"/>
      <c r="BY414" s="238"/>
      <c r="BZ414" s="238"/>
      <c r="CA414" s="238"/>
      <c r="CB414" s="238"/>
      <c r="CC414" s="239">
        <f t="shared" si="322"/>
        <v>0</v>
      </c>
      <c r="CD414" s="41"/>
    </row>
    <row r="415" spans="1:82" ht="15">
      <c r="A415" s="158"/>
      <c r="B415" s="191" t="s">
        <v>789</v>
      </c>
      <c r="C415" s="192" t="s">
        <v>790</v>
      </c>
      <c r="D415" s="194"/>
      <c r="E415" s="334"/>
      <c r="F415" s="231"/>
      <c r="G415" s="189"/>
      <c r="H415" s="237"/>
      <c r="I415" s="239"/>
      <c r="J415" s="237"/>
      <c r="K415" s="238"/>
      <c r="L415" s="238"/>
      <c r="M415" s="238"/>
      <c r="N415" s="238"/>
      <c r="O415" s="238"/>
      <c r="P415" s="238"/>
      <c r="Q415" s="238"/>
      <c r="R415" s="238"/>
      <c r="S415" s="238"/>
      <c r="T415" s="238"/>
      <c r="U415" s="239"/>
      <c r="V415" s="237"/>
      <c r="W415" s="238"/>
      <c r="X415" s="238"/>
      <c r="Y415" s="238"/>
      <c r="Z415" s="238"/>
      <c r="AA415" s="238"/>
      <c r="AB415" s="238"/>
      <c r="AC415" s="238"/>
      <c r="AD415" s="238"/>
      <c r="AE415" s="238"/>
      <c r="AF415" s="238"/>
      <c r="AG415" s="239"/>
      <c r="AH415" s="240"/>
      <c r="AI415" s="238"/>
      <c r="AJ415" s="238"/>
      <c r="AK415" s="238"/>
      <c r="AL415" s="238"/>
      <c r="AM415" s="238"/>
      <c r="AN415" s="238"/>
      <c r="AO415" s="238"/>
      <c r="AP415" s="238"/>
      <c r="AQ415" s="238"/>
      <c r="AR415" s="238"/>
      <c r="AS415" s="239"/>
      <c r="AT415" s="240"/>
      <c r="AU415" s="238"/>
      <c r="AV415" s="238"/>
      <c r="AW415" s="238"/>
      <c r="AX415" s="238"/>
      <c r="AY415" s="238"/>
      <c r="AZ415" s="238"/>
      <c r="BA415" s="238"/>
      <c r="BB415" s="238"/>
      <c r="BC415" s="238"/>
      <c r="BD415" s="238"/>
      <c r="BE415" s="239"/>
      <c r="BF415" s="240"/>
      <c r="BG415" s="238"/>
      <c r="BH415" s="238"/>
      <c r="BI415" s="238"/>
      <c r="BJ415" s="238"/>
      <c r="BK415" s="238"/>
      <c r="BL415" s="238"/>
      <c r="BM415" s="238"/>
      <c r="BN415" s="238"/>
      <c r="BO415" s="238"/>
      <c r="BP415" s="238"/>
      <c r="BQ415" s="239"/>
      <c r="BR415" s="240"/>
      <c r="BS415" s="238"/>
      <c r="BT415" s="238"/>
      <c r="BU415" s="238"/>
      <c r="BV415" s="238"/>
      <c r="BW415" s="238"/>
      <c r="BX415" s="238"/>
      <c r="BY415" s="238"/>
      <c r="BZ415" s="238"/>
      <c r="CA415" s="238"/>
      <c r="CB415" s="238"/>
      <c r="CC415" s="239"/>
      <c r="CD415" s="41"/>
    </row>
    <row r="416" spans="1:82" ht="15">
      <c r="A416" s="158"/>
      <c r="B416" s="191" t="s">
        <v>791</v>
      </c>
      <c r="C416" s="191" t="s">
        <v>792</v>
      </c>
      <c r="D416" s="192" t="s">
        <v>92</v>
      </c>
      <c r="E416" s="194">
        <v>0</v>
      </c>
      <c r="F416" s="231"/>
      <c r="G416" s="189">
        <f t="shared" si="300"/>
        <v>0</v>
      </c>
      <c r="H416" s="237"/>
      <c r="I416" s="239"/>
      <c r="J416" s="237"/>
      <c r="K416" s="238"/>
      <c r="L416" s="238"/>
      <c r="M416" s="238"/>
      <c r="N416" s="238"/>
      <c r="O416" s="238"/>
      <c r="P416" s="238"/>
      <c r="Q416" s="238"/>
      <c r="R416" s="238"/>
      <c r="S416" s="238"/>
      <c r="T416" s="238"/>
      <c r="U416" s="239">
        <f t="shared" si="301"/>
        <v>0</v>
      </c>
      <c r="V416" s="237"/>
      <c r="W416" s="238"/>
      <c r="X416" s="238"/>
      <c r="Y416" s="238"/>
      <c r="Z416" s="238"/>
      <c r="AA416" s="238"/>
      <c r="AB416" s="238"/>
      <c r="AC416" s="238"/>
      <c r="AD416" s="238"/>
      <c r="AE416" s="238"/>
      <c r="AF416" s="238"/>
      <c r="AG416" s="239">
        <f t="shared" ref="AG416:AG418" si="323">G416/6</f>
        <v>0</v>
      </c>
      <c r="AH416" s="240"/>
      <c r="AI416" s="238"/>
      <c r="AJ416" s="238"/>
      <c r="AK416" s="238"/>
      <c r="AL416" s="238"/>
      <c r="AM416" s="238"/>
      <c r="AN416" s="238"/>
      <c r="AO416" s="238"/>
      <c r="AP416" s="238"/>
      <c r="AQ416" s="238"/>
      <c r="AR416" s="238"/>
      <c r="AS416" s="239">
        <f t="shared" ref="AS416:AS418" si="324">G416/6</f>
        <v>0</v>
      </c>
      <c r="AT416" s="240"/>
      <c r="AU416" s="238"/>
      <c r="AV416" s="238"/>
      <c r="AW416" s="238"/>
      <c r="AX416" s="238"/>
      <c r="AY416" s="238"/>
      <c r="AZ416" s="238"/>
      <c r="BA416" s="238"/>
      <c r="BB416" s="238"/>
      <c r="BC416" s="238"/>
      <c r="BD416" s="238"/>
      <c r="BE416" s="239">
        <f t="shared" ref="BE416:BE418" si="325">G416/6</f>
        <v>0</v>
      </c>
      <c r="BF416" s="240"/>
      <c r="BG416" s="238"/>
      <c r="BH416" s="238"/>
      <c r="BI416" s="238"/>
      <c r="BJ416" s="238"/>
      <c r="BK416" s="238"/>
      <c r="BL416" s="238"/>
      <c r="BM416" s="238"/>
      <c r="BN416" s="238"/>
      <c r="BO416" s="238"/>
      <c r="BP416" s="238"/>
      <c r="BQ416" s="239">
        <f t="shared" si="305"/>
        <v>0</v>
      </c>
      <c r="BR416" s="240"/>
      <c r="BS416" s="238"/>
      <c r="BT416" s="238"/>
      <c r="BU416" s="238"/>
      <c r="BV416" s="238"/>
      <c r="BW416" s="238"/>
      <c r="BX416" s="238"/>
      <c r="BY416" s="238"/>
      <c r="BZ416" s="238"/>
      <c r="CA416" s="238"/>
      <c r="CB416" s="238"/>
      <c r="CC416" s="239">
        <f t="shared" ref="CC416:CC418" si="326">G416-SUM(H416:CB416)</f>
        <v>0</v>
      </c>
      <c r="CD416" s="41"/>
    </row>
    <row r="417" spans="1:82" ht="15">
      <c r="A417" s="158"/>
      <c r="B417" s="191" t="s">
        <v>793</v>
      </c>
      <c r="C417" s="191" t="s">
        <v>794</v>
      </c>
      <c r="D417" s="192" t="s">
        <v>92</v>
      </c>
      <c r="E417" s="194">
        <v>0</v>
      </c>
      <c r="F417" s="231"/>
      <c r="G417" s="189">
        <f t="shared" si="300"/>
        <v>0</v>
      </c>
      <c r="H417" s="237"/>
      <c r="I417" s="239"/>
      <c r="J417" s="237"/>
      <c r="K417" s="238"/>
      <c r="L417" s="238"/>
      <c r="M417" s="238"/>
      <c r="N417" s="238"/>
      <c r="O417" s="238"/>
      <c r="P417" s="238"/>
      <c r="Q417" s="238"/>
      <c r="R417" s="238"/>
      <c r="S417" s="238"/>
      <c r="T417" s="238"/>
      <c r="U417" s="239">
        <f t="shared" si="301"/>
        <v>0</v>
      </c>
      <c r="V417" s="237"/>
      <c r="W417" s="238"/>
      <c r="X417" s="238"/>
      <c r="Y417" s="238"/>
      <c r="Z417" s="238"/>
      <c r="AA417" s="238"/>
      <c r="AB417" s="238"/>
      <c r="AC417" s="238"/>
      <c r="AD417" s="238"/>
      <c r="AE417" s="238"/>
      <c r="AF417" s="238"/>
      <c r="AG417" s="239">
        <f t="shared" si="323"/>
        <v>0</v>
      </c>
      <c r="AH417" s="240"/>
      <c r="AI417" s="238"/>
      <c r="AJ417" s="238"/>
      <c r="AK417" s="238"/>
      <c r="AL417" s="238"/>
      <c r="AM417" s="238"/>
      <c r="AN417" s="238"/>
      <c r="AO417" s="238"/>
      <c r="AP417" s="238"/>
      <c r="AQ417" s="238"/>
      <c r="AR417" s="238"/>
      <c r="AS417" s="239">
        <f t="shared" si="324"/>
        <v>0</v>
      </c>
      <c r="AT417" s="240"/>
      <c r="AU417" s="238"/>
      <c r="AV417" s="238"/>
      <c r="AW417" s="238"/>
      <c r="AX417" s="238"/>
      <c r="AY417" s="238"/>
      <c r="AZ417" s="238"/>
      <c r="BA417" s="238"/>
      <c r="BB417" s="238"/>
      <c r="BC417" s="238"/>
      <c r="BD417" s="238"/>
      <c r="BE417" s="239">
        <f t="shared" si="325"/>
        <v>0</v>
      </c>
      <c r="BF417" s="240"/>
      <c r="BG417" s="238"/>
      <c r="BH417" s="238"/>
      <c r="BI417" s="238"/>
      <c r="BJ417" s="238"/>
      <c r="BK417" s="238"/>
      <c r="BL417" s="238"/>
      <c r="BM417" s="238"/>
      <c r="BN417" s="238"/>
      <c r="BO417" s="238"/>
      <c r="BP417" s="238"/>
      <c r="BQ417" s="239">
        <f t="shared" si="305"/>
        <v>0</v>
      </c>
      <c r="BR417" s="240"/>
      <c r="BS417" s="238"/>
      <c r="BT417" s="238"/>
      <c r="BU417" s="238"/>
      <c r="BV417" s="238"/>
      <c r="BW417" s="238"/>
      <c r="BX417" s="238"/>
      <c r="BY417" s="238"/>
      <c r="BZ417" s="238"/>
      <c r="CA417" s="238"/>
      <c r="CB417" s="238"/>
      <c r="CC417" s="239">
        <f t="shared" si="326"/>
        <v>0</v>
      </c>
      <c r="CD417" s="41"/>
    </row>
    <row r="418" spans="1:82" ht="15">
      <c r="A418" s="158"/>
      <c r="B418" s="191" t="s">
        <v>795</v>
      </c>
      <c r="C418" s="191" t="s">
        <v>611</v>
      </c>
      <c r="D418" s="192" t="s">
        <v>92</v>
      </c>
      <c r="E418" s="194">
        <v>0</v>
      </c>
      <c r="F418" s="231"/>
      <c r="G418" s="189">
        <f t="shared" si="300"/>
        <v>0</v>
      </c>
      <c r="H418" s="237"/>
      <c r="I418" s="239"/>
      <c r="J418" s="237"/>
      <c r="K418" s="238"/>
      <c r="L418" s="238"/>
      <c r="M418" s="238"/>
      <c r="N418" s="238"/>
      <c r="O418" s="238"/>
      <c r="P418" s="238"/>
      <c r="Q418" s="238"/>
      <c r="R418" s="238"/>
      <c r="S418" s="238"/>
      <c r="T418" s="238"/>
      <c r="U418" s="239">
        <f t="shared" si="301"/>
        <v>0</v>
      </c>
      <c r="V418" s="237"/>
      <c r="W418" s="238"/>
      <c r="X418" s="238"/>
      <c r="Y418" s="238"/>
      <c r="Z418" s="238"/>
      <c r="AA418" s="238"/>
      <c r="AB418" s="238"/>
      <c r="AC418" s="238"/>
      <c r="AD418" s="238"/>
      <c r="AE418" s="238"/>
      <c r="AF418" s="238"/>
      <c r="AG418" s="239">
        <f t="shared" si="323"/>
        <v>0</v>
      </c>
      <c r="AH418" s="240"/>
      <c r="AI418" s="238"/>
      <c r="AJ418" s="238"/>
      <c r="AK418" s="238"/>
      <c r="AL418" s="238"/>
      <c r="AM418" s="238"/>
      <c r="AN418" s="238"/>
      <c r="AO418" s="238"/>
      <c r="AP418" s="238"/>
      <c r="AQ418" s="238"/>
      <c r="AR418" s="238"/>
      <c r="AS418" s="239">
        <f t="shared" si="324"/>
        <v>0</v>
      </c>
      <c r="AT418" s="240"/>
      <c r="AU418" s="238"/>
      <c r="AV418" s="238"/>
      <c r="AW418" s="238"/>
      <c r="AX418" s="238"/>
      <c r="AY418" s="238"/>
      <c r="AZ418" s="238"/>
      <c r="BA418" s="238"/>
      <c r="BB418" s="238"/>
      <c r="BC418" s="238"/>
      <c r="BD418" s="238"/>
      <c r="BE418" s="239">
        <f t="shared" si="325"/>
        <v>0</v>
      </c>
      <c r="BF418" s="240"/>
      <c r="BG418" s="238"/>
      <c r="BH418" s="238"/>
      <c r="BI418" s="238"/>
      <c r="BJ418" s="238"/>
      <c r="BK418" s="238"/>
      <c r="BL418" s="238"/>
      <c r="BM418" s="238"/>
      <c r="BN418" s="238"/>
      <c r="BO418" s="238"/>
      <c r="BP418" s="238"/>
      <c r="BQ418" s="239">
        <f t="shared" si="305"/>
        <v>0</v>
      </c>
      <c r="BR418" s="240"/>
      <c r="BS418" s="238"/>
      <c r="BT418" s="238"/>
      <c r="BU418" s="238"/>
      <c r="BV418" s="238"/>
      <c r="BW418" s="238"/>
      <c r="BX418" s="238"/>
      <c r="BY418" s="238"/>
      <c r="BZ418" s="238"/>
      <c r="CA418" s="238"/>
      <c r="CB418" s="238"/>
      <c r="CC418" s="239">
        <f t="shared" si="326"/>
        <v>0</v>
      </c>
      <c r="CD418" s="41"/>
    </row>
    <row r="419" spans="1:82" ht="15">
      <c r="A419" s="158"/>
      <c r="B419" s="191" t="s">
        <v>796</v>
      </c>
      <c r="C419" s="191" t="s">
        <v>797</v>
      </c>
      <c r="D419" s="192"/>
      <c r="E419" s="194"/>
      <c r="F419" s="231"/>
      <c r="G419" s="189"/>
      <c r="H419" s="237"/>
      <c r="I419" s="239"/>
      <c r="J419" s="237"/>
      <c r="K419" s="238"/>
      <c r="L419" s="238"/>
      <c r="M419" s="238"/>
      <c r="N419" s="238"/>
      <c r="O419" s="238"/>
      <c r="P419" s="238"/>
      <c r="Q419" s="238"/>
      <c r="R419" s="238"/>
      <c r="S419" s="238"/>
      <c r="T419" s="238"/>
      <c r="U419" s="239"/>
      <c r="V419" s="237"/>
      <c r="W419" s="238"/>
      <c r="X419" s="238"/>
      <c r="Y419" s="238"/>
      <c r="Z419" s="238"/>
      <c r="AA419" s="238"/>
      <c r="AB419" s="238"/>
      <c r="AC419" s="238"/>
      <c r="AD419" s="238"/>
      <c r="AE419" s="238"/>
      <c r="AF419" s="238"/>
      <c r="AG419" s="239"/>
      <c r="AH419" s="240"/>
      <c r="AI419" s="238"/>
      <c r="AJ419" s="238"/>
      <c r="AK419" s="238"/>
      <c r="AL419" s="238"/>
      <c r="AM419" s="238"/>
      <c r="AN419" s="238"/>
      <c r="AO419" s="238"/>
      <c r="AP419" s="238"/>
      <c r="AQ419" s="238"/>
      <c r="AR419" s="238"/>
      <c r="AS419" s="239"/>
      <c r="AT419" s="240"/>
      <c r="AU419" s="238"/>
      <c r="AV419" s="238"/>
      <c r="AW419" s="238"/>
      <c r="AX419" s="238"/>
      <c r="AY419" s="238"/>
      <c r="AZ419" s="238"/>
      <c r="BA419" s="238"/>
      <c r="BB419" s="238"/>
      <c r="BC419" s="238"/>
      <c r="BD419" s="238"/>
      <c r="BE419" s="239"/>
      <c r="BF419" s="240"/>
      <c r="BG419" s="238"/>
      <c r="BH419" s="238"/>
      <c r="BI419" s="238"/>
      <c r="BJ419" s="238"/>
      <c r="BK419" s="238"/>
      <c r="BL419" s="238"/>
      <c r="BM419" s="238"/>
      <c r="BN419" s="238"/>
      <c r="BO419" s="238"/>
      <c r="BP419" s="238"/>
      <c r="BQ419" s="239"/>
      <c r="BR419" s="240"/>
      <c r="BS419" s="238"/>
      <c r="BT419" s="238"/>
      <c r="BU419" s="238"/>
      <c r="BV419" s="238"/>
      <c r="BW419" s="238"/>
      <c r="BX419" s="238"/>
      <c r="BY419" s="238"/>
      <c r="BZ419" s="238"/>
      <c r="CA419" s="238"/>
      <c r="CB419" s="238"/>
      <c r="CC419" s="239"/>
      <c r="CD419" s="41"/>
    </row>
    <row r="420" spans="1:82" ht="15">
      <c r="A420" s="158"/>
      <c r="B420" s="191" t="s">
        <v>798</v>
      </c>
      <c r="C420" s="191" t="s">
        <v>799</v>
      </c>
      <c r="D420" s="192" t="s">
        <v>243</v>
      </c>
      <c r="E420" s="194">
        <v>0</v>
      </c>
      <c r="F420" s="231"/>
      <c r="G420" s="189">
        <f t="shared" si="300"/>
        <v>0</v>
      </c>
      <c r="H420" s="237"/>
      <c r="I420" s="239"/>
      <c r="J420" s="237"/>
      <c r="K420" s="238"/>
      <c r="L420" s="238"/>
      <c r="M420" s="238"/>
      <c r="N420" s="238"/>
      <c r="O420" s="238"/>
      <c r="P420" s="238"/>
      <c r="Q420" s="238"/>
      <c r="R420" s="238"/>
      <c r="S420" s="238"/>
      <c r="T420" s="238"/>
      <c r="U420" s="239">
        <f t="shared" si="301"/>
        <v>0</v>
      </c>
      <c r="V420" s="237"/>
      <c r="W420" s="238"/>
      <c r="X420" s="238"/>
      <c r="Y420" s="238"/>
      <c r="Z420" s="238"/>
      <c r="AA420" s="238"/>
      <c r="AB420" s="238"/>
      <c r="AC420" s="238"/>
      <c r="AD420" s="238"/>
      <c r="AE420" s="238"/>
      <c r="AF420" s="238"/>
      <c r="AG420" s="239">
        <f t="shared" ref="AG420" si="327">G420/6</f>
        <v>0</v>
      </c>
      <c r="AH420" s="240"/>
      <c r="AI420" s="238"/>
      <c r="AJ420" s="238"/>
      <c r="AK420" s="238"/>
      <c r="AL420" s="238"/>
      <c r="AM420" s="238"/>
      <c r="AN420" s="238"/>
      <c r="AO420" s="238"/>
      <c r="AP420" s="238"/>
      <c r="AQ420" s="238"/>
      <c r="AR420" s="238"/>
      <c r="AS420" s="239">
        <f t="shared" ref="AS420" si="328">G420/6</f>
        <v>0</v>
      </c>
      <c r="AT420" s="240"/>
      <c r="AU420" s="238"/>
      <c r="AV420" s="238"/>
      <c r="AW420" s="238"/>
      <c r="AX420" s="238"/>
      <c r="AY420" s="238"/>
      <c r="AZ420" s="238"/>
      <c r="BA420" s="238"/>
      <c r="BB420" s="238"/>
      <c r="BC420" s="238"/>
      <c r="BD420" s="238"/>
      <c r="BE420" s="239">
        <f t="shared" ref="BE420" si="329">G420/6</f>
        <v>0</v>
      </c>
      <c r="BF420" s="240"/>
      <c r="BG420" s="238"/>
      <c r="BH420" s="238"/>
      <c r="BI420" s="238"/>
      <c r="BJ420" s="238"/>
      <c r="BK420" s="238"/>
      <c r="BL420" s="238"/>
      <c r="BM420" s="238"/>
      <c r="BN420" s="238"/>
      <c r="BO420" s="238"/>
      <c r="BP420" s="238"/>
      <c r="BQ420" s="239">
        <f t="shared" si="305"/>
        <v>0</v>
      </c>
      <c r="BR420" s="240"/>
      <c r="BS420" s="238"/>
      <c r="BT420" s="238"/>
      <c r="BU420" s="238"/>
      <c r="BV420" s="238"/>
      <c r="BW420" s="238"/>
      <c r="BX420" s="238"/>
      <c r="BY420" s="238"/>
      <c r="BZ420" s="238"/>
      <c r="CA420" s="238"/>
      <c r="CB420" s="238"/>
      <c r="CC420" s="239">
        <f>G420-SUM(H420:CB420)</f>
        <v>0</v>
      </c>
      <c r="CD420" s="41"/>
    </row>
    <row r="421" spans="1:82" ht="15">
      <c r="A421" s="158"/>
      <c r="B421" s="191" t="s">
        <v>800</v>
      </c>
      <c r="C421" s="191" t="s">
        <v>801</v>
      </c>
      <c r="D421" s="192"/>
      <c r="E421" s="194"/>
      <c r="F421" s="231"/>
      <c r="G421" s="189"/>
      <c r="H421" s="237"/>
      <c r="I421" s="239"/>
      <c r="J421" s="237"/>
      <c r="K421" s="238"/>
      <c r="L421" s="238"/>
      <c r="M421" s="238"/>
      <c r="N421" s="238"/>
      <c r="O421" s="238"/>
      <c r="P421" s="238"/>
      <c r="Q421" s="238"/>
      <c r="R421" s="238"/>
      <c r="S421" s="238"/>
      <c r="T421" s="238"/>
      <c r="U421" s="239"/>
      <c r="V421" s="237"/>
      <c r="W421" s="238"/>
      <c r="X421" s="238"/>
      <c r="Y421" s="238"/>
      <c r="Z421" s="238"/>
      <c r="AA421" s="238"/>
      <c r="AB421" s="238"/>
      <c r="AC421" s="238"/>
      <c r="AD421" s="238"/>
      <c r="AE421" s="238"/>
      <c r="AF421" s="238"/>
      <c r="AG421" s="239"/>
      <c r="AH421" s="240"/>
      <c r="AI421" s="238"/>
      <c r="AJ421" s="238"/>
      <c r="AK421" s="238"/>
      <c r="AL421" s="238"/>
      <c r="AM421" s="238"/>
      <c r="AN421" s="238"/>
      <c r="AO421" s="238"/>
      <c r="AP421" s="238"/>
      <c r="AQ421" s="238"/>
      <c r="AR421" s="238"/>
      <c r="AS421" s="239"/>
      <c r="AT421" s="240"/>
      <c r="AU421" s="238"/>
      <c r="AV421" s="238"/>
      <c r="AW421" s="238"/>
      <c r="AX421" s="238"/>
      <c r="AY421" s="238"/>
      <c r="AZ421" s="238"/>
      <c r="BA421" s="238"/>
      <c r="BB421" s="238"/>
      <c r="BC421" s="238"/>
      <c r="BD421" s="238"/>
      <c r="BE421" s="239"/>
      <c r="BF421" s="240"/>
      <c r="BG421" s="238"/>
      <c r="BH421" s="238"/>
      <c r="BI421" s="238"/>
      <c r="BJ421" s="238"/>
      <c r="BK421" s="238"/>
      <c r="BL421" s="238"/>
      <c r="BM421" s="238"/>
      <c r="BN421" s="238"/>
      <c r="BO421" s="238"/>
      <c r="BP421" s="238"/>
      <c r="BQ421" s="239"/>
      <c r="BR421" s="240"/>
      <c r="BS421" s="238"/>
      <c r="BT421" s="238"/>
      <c r="BU421" s="238"/>
      <c r="BV421" s="238"/>
      <c r="BW421" s="238"/>
      <c r="BX421" s="238"/>
      <c r="BY421" s="238"/>
      <c r="BZ421" s="238"/>
      <c r="CA421" s="238"/>
      <c r="CB421" s="238"/>
      <c r="CC421" s="239"/>
      <c r="CD421" s="41"/>
    </row>
    <row r="422" spans="1:82" ht="15">
      <c r="A422" s="158"/>
      <c r="B422" s="191" t="s">
        <v>802</v>
      </c>
      <c r="C422" s="191" t="s">
        <v>803</v>
      </c>
      <c r="D422" s="192" t="s">
        <v>631</v>
      </c>
      <c r="E422" s="194">
        <v>0</v>
      </c>
      <c r="F422" s="231"/>
      <c r="G422" s="189">
        <f t="shared" si="300"/>
        <v>0</v>
      </c>
      <c r="H422" s="237"/>
      <c r="I422" s="239"/>
      <c r="J422" s="237"/>
      <c r="K422" s="238"/>
      <c r="L422" s="238"/>
      <c r="M422" s="238"/>
      <c r="N422" s="238"/>
      <c r="O422" s="238"/>
      <c r="P422" s="238"/>
      <c r="Q422" s="238"/>
      <c r="R422" s="238"/>
      <c r="S422" s="238"/>
      <c r="T422" s="238"/>
      <c r="U422" s="239">
        <f t="shared" si="301"/>
        <v>0</v>
      </c>
      <c r="V422" s="237"/>
      <c r="W422" s="238"/>
      <c r="X422" s="238"/>
      <c r="Y422" s="238"/>
      <c r="Z422" s="238"/>
      <c r="AA422" s="238"/>
      <c r="AB422" s="238"/>
      <c r="AC422" s="238"/>
      <c r="AD422" s="238"/>
      <c r="AE422" s="238"/>
      <c r="AF422" s="238"/>
      <c r="AG422" s="239">
        <f t="shared" ref="AG422:AG425" si="330">G422/6</f>
        <v>0</v>
      </c>
      <c r="AH422" s="240"/>
      <c r="AI422" s="238"/>
      <c r="AJ422" s="238"/>
      <c r="AK422" s="238"/>
      <c r="AL422" s="238"/>
      <c r="AM422" s="238"/>
      <c r="AN422" s="238"/>
      <c r="AO422" s="238"/>
      <c r="AP422" s="238"/>
      <c r="AQ422" s="238"/>
      <c r="AR422" s="238"/>
      <c r="AS422" s="239">
        <f t="shared" ref="AS422:AS425" si="331">G422/6</f>
        <v>0</v>
      </c>
      <c r="AT422" s="240"/>
      <c r="AU422" s="238"/>
      <c r="AV422" s="238"/>
      <c r="AW422" s="238"/>
      <c r="AX422" s="238"/>
      <c r="AY422" s="238"/>
      <c r="AZ422" s="238"/>
      <c r="BA422" s="238"/>
      <c r="BB422" s="238"/>
      <c r="BC422" s="238"/>
      <c r="BD422" s="238"/>
      <c r="BE422" s="239">
        <f t="shared" ref="BE422:BE425" si="332">G422/6</f>
        <v>0</v>
      </c>
      <c r="BF422" s="240"/>
      <c r="BG422" s="238"/>
      <c r="BH422" s="238"/>
      <c r="BI422" s="238"/>
      <c r="BJ422" s="238"/>
      <c r="BK422" s="238"/>
      <c r="BL422" s="238"/>
      <c r="BM422" s="238"/>
      <c r="BN422" s="238"/>
      <c r="BO422" s="238"/>
      <c r="BP422" s="238"/>
      <c r="BQ422" s="239">
        <f t="shared" si="305"/>
        <v>0</v>
      </c>
      <c r="BR422" s="240"/>
      <c r="BS422" s="238"/>
      <c r="BT422" s="238"/>
      <c r="BU422" s="238"/>
      <c r="BV422" s="238"/>
      <c r="BW422" s="238"/>
      <c r="BX422" s="238"/>
      <c r="BY422" s="238"/>
      <c r="BZ422" s="238"/>
      <c r="CA422" s="238"/>
      <c r="CB422" s="238"/>
      <c r="CC422" s="239">
        <f t="shared" ref="CC422:CC425" si="333">G422-SUM(H422:CB422)</f>
        <v>0</v>
      </c>
      <c r="CD422" s="41"/>
    </row>
    <row r="423" spans="1:82" ht="15">
      <c r="A423" s="158"/>
      <c r="B423" s="191" t="s">
        <v>804</v>
      </c>
      <c r="C423" s="191" t="s">
        <v>805</v>
      </c>
      <c r="D423" s="192" t="s">
        <v>243</v>
      </c>
      <c r="E423" s="194">
        <v>0</v>
      </c>
      <c r="F423" s="231"/>
      <c r="G423" s="189">
        <f t="shared" si="300"/>
        <v>0</v>
      </c>
      <c r="H423" s="237"/>
      <c r="I423" s="239"/>
      <c r="J423" s="237"/>
      <c r="K423" s="238"/>
      <c r="L423" s="238"/>
      <c r="M423" s="238"/>
      <c r="N423" s="238"/>
      <c r="O423" s="238"/>
      <c r="P423" s="238"/>
      <c r="Q423" s="238"/>
      <c r="R423" s="238"/>
      <c r="S423" s="238"/>
      <c r="T423" s="238"/>
      <c r="U423" s="239">
        <f t="shared" si="301"/>
        <v>0</v>
      </c>
      <c r="V423" s="237"/>
      <c r="W423" s="238"/>
      <c r="X423" s="238"/>
      <c r="Y423" s="238"/>
      <c r="Z423" s="238"/>
      <c r="AA423" s="238"/>
      <c r="AB423" s="238"/>
      <c r="AC423" s="238"/>
      <c r="AD423" s="238"/>
      <c r="AE423" s="238"/>
      <c r="AF423" s="238"/>
      <c r="AG423" s="239">
        <f t="shared" si="330"/>
        <v>0</v>
      </c>
      <c r="AH423" s="240"/>
      <c r="AI423" s="238"/>
      <c r="AJ423" s="238"/>
      <c r="AK423" s="238"/>
      <c r="AL423" s="238"/>
      <c r="AM423" s="238"/>
      <c r="AN423" s="238"/>
      <c r="AO423" s="238"/>
      <c r="AP423" s="238"/>
      <c r="AQ423" s="238"/>
      <c r="AR423" s="238"/>
      <c r="AS423" s="239">
        <f t="shared" si="331"/>
        <v>0</v>
      </c>
      <c r="AT423" s="240"/>
      <c r="AU423" s="238"/>
      <c r="AV423" s="238"/>
      <c r="AW423" s="238"/>
      <c r="AX423" s="238"/>
      <c r="AY423" s="238"/>
      <c r="AZ423" s="238"/>
      <c r="BA423" s="238"/>
      <c r="BB423" s="238"/>
      <c r="BC423" s="238"/>
      <c r="BD423" s="238"/>
      <c r="BE423" s="239">
        <f t="shared" si="332"/>
        <v>0</v>
      </c>
      <c r="BF423" s="240"/>
      <c r="BG423" s="238"/>
      <c r="BH423" s="238"/>
      <c r="BI423" s="238"/>
      <c r="BJ423" s="238"/>
      <c r="BK423" s="238"/>
      <c r="BL423" s="238"/>
      <c r="BM423" s="238"/>
      <c r="BN423" s="238"/>
      <c r="BO423" s="238"/>
      <c r="BP423" s="238"/>
      <c r="BQ423" s="239">
        <f t="shared" si="305"/>
        <v>0</v>
      </c>
      <c r="BR423" s="240"/>
      <c r="BS423" s="238"/>
      <c r="BT423" s="238"/>
      <c r="BU423" s="238"/>
      <c r="BV423" s="238"/>
      <c r="BW423" s="238"/>
      <c r="BX423" s="238"/>
      <c r="BY423" s="238"/>
      <c r="BZ423" s="238"/>
      <c r="CA423" s="238"/>
      <c r="CB423" s="238"/>
      <c r="CC423" s="239">
        <f t="shared" si="333"/>
        <v>0</v>
      </c>
      <c r="CD423" s="41"/>
    </row>
    <row r="424" spans="1:82" ht="15">
      <c r="A424" s="158"/>
      <c r="B424" s="191" t="s">
        <v>806</v>
      </c>
      <c r="C424" s="191" t="s">
        <v>807</v>
      </c>
      <c r="D424" s="192" t="s">
        <v>243</v>
      </c>
      <c r="E424" s="194">
        <v>0</v>
      </c>
      <c r="F424" s="231"/>
      <c r="G424" s="189">
        <f t="shared" si="300"/>
        <v>0</v>
      </c>
      <c r="H424" s="237"/>
      <c r="I424" s="239"/>
      <c r="J424" s="237"/>
      <c r="K424" s="238"/>
      <c r="L424" s="238"/>
      <c r="M424" s="238"/>
      <c r="N424" s="238"/>
      <c r="O424" s="238"/>
      <c r="P424" s="238"/>
      <c r="Q424" s="238"/>
      <c r="R424" s="238"/>
      <c r="S424" s="238"/>
      <c r="T424" s="238"/>
      <c r="U424" s="239">
        <f t="shared" si="301"/>
        <v>0</v>
      </c>
      <c r="V424" s="237"/>
      <c r="W424" s="238"/>
      <c r="X424" s="238"/>
      <c r="Y424" s="238"/>
      <c r="Z424" s="238"/>
      <c r="AA424" s="238"/>
      <c r="AB424" s="238"/>
      <c r="AC424" s="238"/>
      <c r="AD424" s="238"/>
      <c r="AE424" s="238"/>
      <c r="AF424" s="238"/>
      <c r="AG424" s="239">
        <f t="shared" si="330"/>
        <v>0</v>
      </c>
      <c r="AH424" s="240"/>
      <c r="AI424" s="238"/>
      <c r="AJ424" s="238"/>
      <c r="AK424" s="238"/>
      <c r="AL424" s="238"/>
      <c r="AM424" s="238"/>
      <c r="AN424" s="238"/>
      <c r="AO424" s="238"/>
      <c r="AP424" s="238"/>
      <c r="AQ424" s="238"/>
      <c r="AR424" s="238"/>
      <c r="AS424" s="239">
        <f t="shared" si="331"/>
        <v>0</v>
      </c>
      <c r="AT424" s="240"/>
      <c r="AU424" s="238"/>
      <c r="AV424" s="238"/>
      <c r="AW424" s="238"/>
      <c r="AX424" s="238"/>
      <c r="AY424" s="238"/>
      <c r="AZ424" s="238"/>
      <c r="BA424" s="238"/>
      <c r="BB424" s="238"/>
      <c r="BC424" s="238"/>
      <c r="BD424" s="238"/>
      <c r="BE424" s="239">
        <f t="shared" si="332"/>
        <v>0</v>
      </c>
      <c r="BF424" s="240"/>
      <c r="BG424" s="238"/>
      <c r="BH424" s="238"/>
      <c r="BI424" s="238"/>
      <c r="BJ424" s="238"/>
      <c r="BK424" s="238"/>
      <c r="BL424" s="238"/>
      <c r="BM424" s="238"/>
      <c r="BN424" s="238"/>
      <c r="BO424" s="238"/>
      <c r="BP424" s="238"/>
      <c r="BQ424" s="239">
        <f t="shared" si="305"/>
        <v>0</v>
      </c>
      <c r="BR424" s="240"/>
      <c r="BS424" s="238"/>
      <c r="BT424" s="238"/>
      <c r="BU424" s="238"/>
      <c r="BV424" s="238"/>
      <c r="BW424" s="238"/>
      <c r="BX424" s="238"/>
      <c r="BY424" s="238"/>
      <c r="BZ424" s="238"/>
      <c r="CA424" s="238"/>
      <c r="CB424" s="238"/>
      <c r="CC424" s="239">
        <f t="shared" si="333"/>
        <v>0</v>
      </c>
      <c r="CD424" s="41"/>
    </row>
    <row r="425" spans="1:82" ht="15">
      <c r="A425" s="158"/>
      <c r="B425" s="191" t="s">
        <v>808</v>
      </c>
      <c r="C425" s="191" t="s">
        <v>809</v>
      </c>
      <c r="D425" s="192" t="s">
        <v>243</v>
      </c>
      <c r="E425" s="194">
        <v>0</v>
      </c>
      <c r="F425" s="231"/>
      <c r="G425" s="189">
        <f t="shared" si="300"/>
        <v>0</v>
      </c>
      <c r="H425" s="237"/>
      <c r="I425" s="239"/>
      <c r="J425" s="237"/>
      <c r="K425" s="238"/>
      <c r="L425" s="238"/>
      <c r="M425" s="238"/>
      <c r="N425" s="238"/>
      <c r="O425" s="238"/>
      <c r="P425" s="238"/>
      <c r="Q425" s="238"/>
      <c r="R425" s="238"/>
      <c r="S425" s="238"/>
      <c r="T425" s="238"/>
      <c r="U425" s="239">
        <f t="shared" si="301"/>
        <v>0</v>
      </c>
      <c r="V425" s="237"/>
      <c r="W425" s="238"/>
      <c r="X425" s="238"/>
      <c r="Y425" s="238"/>
      <c r="Z425" s="238"/>
      <c r="AA425" s="238"/>
      <c r="AB425" s="238"/>
      <c r="AC425" s="238"/>
      <c r="AD425" s="238"/>
      <c r="AE425" s="238"/>
      <c r="AF425" s="238"/>
      <c r="AG425" s="239">
        <f t="shared" si="330"/>
        <v>0</v>
      </c>
      <c r="AH425" s="240"/>
      <c r="AI425" s="238"/>
      <c r="AJ425" s="238"/>
      <c r="AK425" s="238"/>
      <c r="AL425" s="238"/>
      <c r="AM425" s="238"/>
      <c r="AN425" s="238"/>
      <c r="AO425" s="238"/>
      <c r="AP425" s="238"/>
      <c r="AQ425" s="238"/>
      <c r="AR425" s="238"/>
      <c r="AS425" s="239">
        <f t="shared" si="331"/>
        <v>0</v>
      </c>
      <c r="AT425" s="240"/>
      <c r="AU425" s="238"/>
      <c r="AV425" s="238"/>
      <c r="AW425" s="238"/>
      <c r="AX425" s="238"/>
      <c r="AY425" s="238"/>
      <c r="AZ425" s="238"/>
      <c r="BA425" s="238"/>
      <c r="BB425" s="238"/>
      <c r="BC425" s="238"/>
      <c r="BD425" s="238"/>
      <c r="BE425" s="239">
        <f t="shared" si="332"/>
        <v>0</v>
      </c>
      <c r="BF425" s="240"/>
      <c r="BG425" s="238"/>
      <c r="BH425" s="238"/>
      <c r="BI425" s="238"/>
      <c r="BJ425" s="238"/>
      <c r="BK425" s="238"/>
      <c r="BL425" s="238"/>
      <c r="BM425" s="238"/>
      <c r="BN425" s="238"/>
      <c r="BO425" s="238"/>
      <c r="BP425" s="238"/>
      <c r="BQ425" s="239">
        <f t="shared" si="305"/>
        <v>0</v>
      </c>
      <c r="BR425" s="240"/>
      <c r="BS425" s="238"/>
      <c r="BT425" s="238"/>
      <c r="BU425" s="238"/>
      <c r="BV425" s="238"/>
      <c r="BW425" s="238"/>
      <c r="BX425" s="238"/>
      <c r="BY425" s="238"/>
      <c r="BZ425" s="238"/>
      <c r="CA425" s="238"/>
      <c r="CB425" s="238"/>
      <c r="CC425" s="239">
        <f t="shared" si="333"/>
        <v>0</v>
      </c>
      <c r="CD425" s="41"/>
    </row>
    <row r="426" spans="1:82" ht="15">
      <c r="A426" s="158"/>
      <c r="B426" s="191" t="s">
        <v>810</v>
      </c>
      <c r="C426" s="191" t="s">
        <v>811</v>
      </c>
      <c r="D426" s="192"/>
      <c r="E426" s="194"/>
      <c r="F426" s="231"/>
      <c r="G426" s="189"/>
      <c r="H426" s="237"/>
      <c r="I426" s="239"/>
      <c r="J426" s="237"/>
      <c r="K426" s="238"/>
      <c r="L426" s="238"/>
      <c r="M426" s="238"/>
      <c r="N426" s="238"/>
      <c r="O426" s="238"/>
      <c r="P426" s="238"/>
      <c r="Q426" s="238"/>
      <c r="R426" s="238"/>
      <c r="S426" s="238"/>
      <c r="T426" s="238"/>
      <c r="U426" s="239"/>
      <c r="V426" s="237"/>
      <c r="W426" s="238"/>
      <c r="X426" s="238"/>
      <c r="Y426" s="238"/>
      <c r="Z426" s="238"/>
      <c r="AA426" s="238"/>
      <c r="AB426" s="238"/>
      <c r="AC426" s="238"/>
      <c r="AD426" s="238"/>
      <c r="AE426" s="238"/>
      <c r="AF426" s="238"/>
      <c r="AG426" s="239"/>
      <c r="AH426" s="240"/>
      <c r="AI426" s="238"/>
      <c r="AJ426" s="238"/>
      <c r="AK426" s="238"/>
      <c r="AL426" s="238"/>
      <c r="AM426" s="238"/>
      <c r="AN426" s="238"/>
      <c r="AO426" s="238"/>
      <c r="AP426" s="238"/>
      <c r="AQ426" s="238"/>
      <c r="AR426" s="238"/>
      <c r="AS426" s="239"/>
      <c r="AT426" s="240"/>
      <c r="AU426" s="238"/>
      <c r="AV426" s="238"/>
      <c r="AW426" s="238"/>
      <c r="AX426" s="238"/>
      <c r="AY426" s="238"/>
      <c r="AZ426" s="238"/>
      <c r="BA426" s="238"/>
      <c r="BB426" s="238"/>
      <c r="BC426" s="238"/>
      <c r="BD426" s="238"/>
      <c r="BE426" s="239"/>
      <c r="BF426" s="240"/>
      <c r="BG426" s="238"/>
      <c r="BH426" s="238"/>
      <c r="BI426" s="238"/>
      <c r="BJ426" s="238"/>
      <c r="BK426" s="238"/>
      <c r="BL426" s="238"/>
      <c r="BM426" s="238"/>
      <c r="BN426" s="238"/>
      <c r="BO426" s="238"/>
      <c r="BP426" s="238"/>
      <c r="BQ426" s="239"/>
      <c r="BR426" s="240"/>
      <c r="BS426" s="238"/>
      <c r="BT426" s="238"/>
      <c r="BU426" s="238"/>
      <c r="BV426" s="238"/>
      <c r="BW426" s="238"/>
      <c r="BX426" s="238"/>
      <c r="BY426" s="238"/>
      <c r="BZ426" s="238"/>
      <c r="CA426" s="238"/>
      <c r="CB426" s="238"/>
      <c r="CC426" s="239"/>
      <c r="CD426" s="41"/>
    </row>
    <row r="427" spans="1:82" ht="15">
      <c r="A427" s="158"/>
      <c r="B427" s="191" t="s">
        <v>812</v>
      </c>
      <c r="C427" s="191" t="s">
        <v>813</v>
      </c>
      <c r="D427" s="192" t="s">
        <v>243</v>
      </c>
      <c r="E427" s="194">
        <v>0</v>
      </c>
      <c r="F427" s="231"/>
      <c r="G427" s="189">
        <f t="shared" si="300"/>
        <v>0</v>
      </c>
      <c r="H427" s="237"/>
      <c r="I427" s="239"/>
      <c r="J427" s="237"/>
      <c r="K427" s="238"/>
      <c r="L427" s="238"/>
      <c r="M427" s="238"/>
      <c r="N427" s="238"/>
      <c r="O427" s="238"/>
      <c r="P427" s="238"/>
      <c r="Q427" s="238"/>
      <c r="R427" s="238"/>
      <c r="S427" s="238"/>
      <c r="T427" s="238"/>
      <c r="U427" s="239">
        <f t="shared" si="301"/>
        <v>0</v>
      </c>
      <c r="V427" s="237"/>
      <c r="W427" s="238"/>
      <c r="X427" s="238"/>
      <c r="Y427" s="238"/>
      <c r="Z427" s="238"/>
      <c r="AA427" s="238"/>
      <c r="AB427" s="238"/>
      <c r="AC427" s="238"/>
      <c r="AD427" s="238"/>
      <c r="AE427" s="238"/>
      <c r="AF427" s="238"/>
      <c r="AG427" s="239">
        <f t="shared" ref="AG427" si="334">G427/6</f>
        <v>0</v>
      </c>
      <c r="AH427" s="240"/>
      <c r="AI427" s="238"/>
      <c r="AJ427" s="238"/>
      <c r="AK427" s="238"/>
      <c r="AL427" s="238"/>
      <c r="AM427" s="238"/>
      <c r="AN427" s="238"/>
      <c r="AO427" s="238"/>
      <c r="AP427" s="238"/>
      <c r="AQ427" s="238"/>
      <c r="AR427" s="238"/>
      <c r="AS427" s="239">
        <f t="shared" ref="AS427" si="335">G427/6</f>
        <v>0</v>
      </c>
      <c r="AT427" s="240"/>
      <c r="AU427" s="238"/>
      <c r="AV427" s="238"/>
      <c r="AW427" s="238"/>
      <c r="AX427" s="238"/>
      <c r="AY427" s="238"/>
      <c r="AZ427" s="238"/>
      <c r="BA427" s="238"/>
      <c r="BB427" s="238"/>
      <c r="BC427" s="238"/>
      <c r="BD427" s="238"/>
      <c r="BE427" s="239">
        <f t="shared" ref="BE427" si="336">G427/6</f>
        <v>0</v>
      </c>
      <c r="BF427" s="240"/>
      <c r="BG427" s="238"/>
      <c r="BH427" s="238"/>
      <c r="BI427" s="238"/>
      <c r="BJ427" s="238"/>
      <c r="BK427" s="238"/>
      <c r="BL427" s="238"/>
      <c r="BM427" s="238"/>
      <c r="BN427" s="238"/>
      <c r="BO427" s="238"/>
      <c r="BP427" s="238"/>
      <c r="BQ427" s="239">
        <f t="shared" si="305"/>
        <v>0</v>
      </c>
      <c r="BR427" s="240"/>
      <c r="BS427" s="238"/>
      <c r="BT427" s="238"/>
      <c r="BU427" s="238"/>
      <c r="BV427" s="238"/>
      <c r="BW427" s="238"/>
      <c r="BX427" s="238"/>
      <c r="BY427" s="238"/>
      <c r="BZ427" s="238"/>
      <c r="CA427" s="238"/>
      <c r="CB427" s="238"/>
      <c r="CC427" s="239">
        <f>G427-SUM(H427:CB427)</f>
        <v>0</v>
      </c>
      <c r="CD427" s="41"/>
    </row>
    <row r="428" spans="1:82" ht="15">
      <c r="A428" s="158"/>
      <c r="B428" s="123" t="s">
        <v>814</v>
      </c>
      <c r="C428" s="124" t="s">
        <v>815</v>
      </c>
      <c r="D428" s="125"/>
      <c r="E428" s="155"/>
      <c r="F428" s="260"/>
      <c r="G428" s="126">
        <f>SUM(G429:G431)</f>
        <v>0</v>
      </c>
      <c r="H428" s="127">
        <f>SUM(H429:H431)</f>
        <v>0</v>
      </c>
      <c r="I428" s="128">
        <f t="shared" ref="I428:BT428" si="337">SUM(I429:I431)</f>
        <v>0</v>
      </c>
      <c r="J428" s="127">
        <f t="shared" si="337"/>
        <v>0</v>
      </c>
      <c r="K428" s="129">
        <f t="shared" si="337"/>
        <v>0</v>
      </c>
      <c r="L428" s="129">
        <f t="shared" si="337"/>
        <v>0</v>
      </c>
      <c r="M428" s="129">
        <f t="shared" si="337"/>
        <v>0</v>
      </c>
      <c r="N428" s="129">
        <f t="shared" si="337"/>
        <v>0</v>
      </c>
      <c r="O428" s="129">
        <f t="shared" si="337"/>
        <v>0</v>
      </c>
      <c r="P428" s="129">
        <f t="shared" si="337"/>
        <v>0</v>
      </c>
      <c r="Q428" s="129">
        <f t="shared" si="337"/>
        <v>0</v>
      </c>
      <c r="R428" s="129">
        <f>SUM(R429:R431)</f>
        <v>0</v>
      </c>
      <c r="S428" s="129">
        <f t="shared" si="337"/>
        <v>0</v>
      </c>
      <c r="T428" s="129">
        <f t="shared" si="337"/>
        <v>0</v>
      </c>
      <c r="U428" s="128">
        <f t="shared" si="337"/>
        <v>0</v>
      </c>
      <c r="V428" s="127">
        <f t="shared" si="337"/>
        <v>0</v>
      </c>
      <c r="W428" s="129">
        <f t="shared" si="337"/>
        <v>0</v>
      </c>
      <c r="X428" s="129">
        <f t="shared" si="337"/>
        <v>0</v>
      </c>
      <c r="Y428" s="129">
        <f t="shared" si="337"/>
        <v>0</v>
      </c>
      <c r="Z428" s="129">
        <f t="shared" si="337"/>
        <v>0</v>
      </c>
      <c r="AA428" s="129">
        <f t="shared" si="337"/>
        <v>0</v>
      </c>
      <c r="AB428" s="129">
        <f t="shared" si="337"/>
        <v>0</v>
      </c>
      <c r="AC428" s="129">
        <f t="shared" si="337"/>
        <v>0</v>
      </c>
      <c r="AD428" s="129">
        <f t="shared" si="337"/>
        <v>0</v>
      </c>
      <c r="AE428" s="129">
        <f t="shared" si="337"/>
        <v>0</v>
      </c>
      <c r="AF428" s="129">
        <f t="shared" si="337"/>
        <v>0</v>
      </c>
      <c r="AG428" s="128">
        <f t="shared" si="337"/>
        <v>0</v>
      </c>
      <c r="AH428" s="130">
        <f t="shared" si="337"/>
        <v>0</v>
      </c>
      <c r="AI428" s="129">
        <f t="shared" si="337"/>
        <v>0</v>
      </c>
      <c r="AJ428" s="129">
        <f t="shared" si="337"/>
        <v>0</v>
      </c>
      <c r="AK428" s="129">
        <f t="shared" si="337"/>
        <v>0</v>
      </c>
      <c r="AL428" s="129">
        <f t="shared" si="337"/>
        <v>0</v>
      </c>
      <c r="AM428" s="129">
        <f t="shared" si="337"/>
        <v>0</v>
      </c>
      <c r="AN428" s="129">
        <f t="shared" si="337"/>
        <v>0</v>
      </c>
      <c r="AO428" s="129">
        <f t="shared" si="337"/>
        <v>0</v>
      </c>
      <c r="AP428" s="129">
        <f t="shared" si="337"/>
        <v>0</v>
      </c>
      <c r="AQ428" s="129">
        <f t="shared" si="337"/>
        <v>0</v>
      </c>
      <c r="AR428" s="129">
        <f t="shared" si="337"/>
        <v>0</v>
      </c>
      <c r="AS428" s="128">
        <f t="shared" si="337"/>
        <v>0</v>
      </c>
      <c r="AT428" s="130">
        <f t="shared" si="337"/>
        <v>0</v>
      </c>
      <c r="AU428" s="129">
        <f t="shared" si="337"/>
        <v>0</v>
      </c>
      <c r="AV428" s="129">
        <f t="shared" si="337"/>
        <v>0</v>
      </c>
      <c r="AW428" s="129">
        <f t="shared" si="337"/>
        <v>0</v>
      </c>
      <c r="AX428" s="129">
        <f t="shared" si="337"/>
        <v>0</v>
      </c>
      <c r="AY428" s="129">
        <f t="shared" si="337"/>
        <v>0</v>
      </c>
      <c r="AZ428" s="129">
        <f t="shared" si="337"/>
        <v>0</v>
      </c>
      <c r="BA428" s="129">
        <f t="shared" si="337"/>
        <v>0</v>
      </c>
      <c r="BB428" s="129">
        <f t="shared" si="337"/>
        <v>0</v>
      </c>
      <c r="BC428" s="129">
        <f t="shared" si="337"/>
        <v>0</v>
      </c>
      <c r="BD428" s="129">
        <f t="shared" si="337"/>
        <v>0</v>
      </c>
      <c r="BE428" s="128">
        <f t="shared" si="337"/>
        <v>0</v>
      </c>
      <c r="BF428" s="130">
        <f t="shared" si="337"/>
        <v>0</v>
      </c>
      <c r="BG428" s="129">
        <f t="shared" si="337"/>
        <v>0</v>
      </c>
      <c r="BH428" s="129">
        <f t="shared" si="337"/>
        <v>0</v>
      </c>
      <c r="BI428" s="129">
        <f t="shared" si="337"/>
        <v>0</v>
      </c>
      <c r="BJ428" s="129">
        <f t="shared" si="337"/>
        <v>0</v>
      </c>
      <c r="BK428" s="129">
        <f t="shared" si="337"/>
        <v>0</v>
      </c>
      <c r="BL428" s="129">
        <f t="shared" si="337"/>
        <v>0</v>
      </c>
      <c r="BM428" s="129">
        <f t="shared" si="337"/>
        <v>0</v>
      </c>
      <c r="BN428" s="129">
        <f t="shared" si="337"/>
        <v>0</v>
      </c>
      <c r="BO428" s="129">
        <f t="shared" si="337"/>
        <v>0</v>
      </c>
      <c r="BP428" s="129">
        <f t="shared" si="337"/>
        <v>0</v>
      </c>
      <c r="BQ428" s="128">
        <f t="shared" si="337"/>
        <v>0</v>
      </c>
      <c r="BR428" s="130">
        <f t="shared" si="337"/>
        <v>0</v>
      </c>
      <c r="BS428" s="129">
        <f t="shared" si="337"/>
        <v>0</v>
      </c>
      <c r="BT428" s="129">
        <f t="shared" si="337"/>
        <v>0</v>
      </c>
      <c r="BU428" s="129">
        <f t="shared" ref="BU428:CC428" si="338">SUM(BU429:BU431)</f>
        <v>0</v>
      </c>
      <c r="BV428" s="129">
        <f t="shared" si="338"/>
        <v>0</v>
      </c>
      <c r="BW428" s="129">
        <f t="shared" si="338"/>
        <v>0</v>
      </c>
      <c r="BX428" s="129">
        <f t="shared" si="338"/>
        <v>0</v>
      </c>
      <c r="BY428" s="129">
        <f t="shared" si="338"/>
        <v>0</v>
      </c>
      <c r="BZ428" s="129">
        <f t="shared" si="338"/>
        <v>0</v>
      </c>
      <c r="CA428" s="129">
        <f t="shared" si="338"/>
        <v>0</v>
      </c>
      <c r="CB428" s="129">
        <f t="shared" si="338"/>
        <v>0</v>
      </c>
      <c r="CC428" s="128">
        <f t="shared" si="338"/>
        <v>0</v>
      </c>
      <c r="CD428" s="41" t="s">
        <v>54</v>
      </c>
    </row>
    <row r="429" spans="1:82" ht="15">
      <c r="A429" s="158"/>
      <c r="B429" s="75" t="s">
        <v>816</v>
      </c>
      <c r="C429" s="131" t="s">
        <v>817</v>
      </c>
      <c r="D429" s="132" t="s">
        <v>92</v>
      </c>
      <c r="E429" s="266">
        <v>1</v>
      </c>
      <c r="F429" s="223"/>
      <c r="G429" s="76">
        <f t="shared" ref="G429:G431" si="339">+E429*F429</f>
        <v>0</v>
      </c>
      <c r="H429" s="237"/>
      <c r="I429" s="239"/>
      <c r="J429" s="237"/>
      <c r="K429" s="238"/>
      <c r="L429" s="238"/>
      <c r="M429" s="238"/>
      <c r="N429" s="238"/>
      <c r="O429" s="238"/>
      <c r="P429" s="238"/>
      <c r="Q429" s="238"/>
      <c r="R429" s="238"/>
      <c r="S429" s="238"/>
      <c r="T429" s="238"/>
      <c r="U429" s="239">
        <f>G429/6</f>
        <v>0</v>
      </c>
      <c r="V429" s="237"/>
      <c r="W429" s="238"/>
      <c r="X429" s="238"/>
      <c r="Y429" s="238"/>
      <c r="Z429" s="238"/>
      <c r="AA429" s="238"/>
      <c r="AB429" s="238"/>
      <c r="AC429" s="238"/>
      <c r="AD429" s="238"/>
      <c r="AE429" s="238"/>
      <c r="AF429" s="238"/>
      <c r="AG429" s="239">
        <f>G429/6</f>
        <v>0</v>
      </c>
      <c r="AH429" s="240"/>
      <c r="AI429" s="238"/>
      <c r="AJ429" s="238"/>
      <c r="AK429" s="238"/>
      <c r="AL429" s="238"/>
      <c r="AM429" s="238"/>
      <c r="AN429" s="238"/>
      <c r="AO429" s="238"/>
      <c r="AP429" s="238"/>
      <c r="AQ429" s="238"/>
      <c r="AR429" s="238"/>
      <c r="AS429" s="239">
        <f>G429/6</f>
        <v>0</v>
      </c>
      <c r="AT429" s="240"/>
      <c r="AU429" s="238"/>
      <c r="AV429" s="238"/>
      <c r="AW429" s="238"/>
      <c r="AX429" s="238"/>
      <c r="AY429" s="238"/>
      <c r="AZ429" s="238"/>
      <c r="BA429" s="238"/>
      <c r="BB429" s="238"/>
      <c r="BC429" s="238"/>
      <c r="BD429" s="238"/>
      <c r="BE429" s="239">
        <f>G429/6</f>
        <v>0</v>
      </c>
      <c r="BF429" s="240"/>
      <c r="BG429" s="238"/>
      <c r="BH429" s="238"/>
      <c r="BI429" s="238"/>
      <c r="BJ429" s="238"/>
      <c r="BK429" s="238"/>
      <c r="BL429" s="238"/>
      <c r="BM429" s="238"/>
      <c r="BN429" s="238"/>
      <c r="BO429" s="238"/>
      <c r="BP429" s="238"/>
      <c r="BQ429" s="239">
        <f>G429/6</f>
        <v>0</v>
      </c>
      <c r="BR429" s="240"/>
      <c r="BS429" s="238"/>
      <c r="BT429" s="238"/>
      <c r="BU429" s="238"/>
      <c r="BV429" s="238"/>
      <c r="BW429" s="238"/>
      <c r="BX429" s="238"/>
      <c r="BY429" s="238"/>
      <c r="BZ429" s="238"/>
      <c r="CA429" s="238"/>
      <c r="CB429" s="238"/>
      <c r="CC429" s="239">
        <f>G429-SUM(J429:CB429)</f>
        <v>0</v>
      </c>
      <c r="CD429" s="41" t="s">
        <v>54</v>
      </c>
    </row>
    <row r="430" spans="1:82" ht="15">
      <c r="A430" s="45"/>
      <c r="B430" s="75" t="s">
        <v>818</v>
      </c>
      <c r="C430" s="131" t="s">
        <v>953</v>
      </c>
      <c r="D430" s="132" t="s">
        <v>92</v>
      </c>
      <c r="E430" s="266">
        <v>1</v>
      </c>
      <c r="F430" s="223"/>
      <c r="G430" s="76">
        <f t="shared" si="339"/>
        <v>0</v>
      </c>
      <c r="H430" s="237"/>
      <c r="I430" s="239"/>
      <c r="J430" s="237"/>
      <c r="K430" s="238"/>
      <c r="L430" s="238"/>
      <c r="M430" s="238"/>
      <c r="N430" s="238"/>
      <c r="O430" s="238"/>
      <c r="P430" s="238"/>
      <c r="Q430" s="238"/>
      <c r="R430" s="238"/>
      <c r="S430" s="238"/>
      <c r="T430" s="238"/>
      <c r="U430" s="239">
        <f>G430/6</f>
        <v>0</v>
      </c>
      <c r="V430" s="237"/>
      <c r="W430" s="238"/>
      <c r="X430" s="238"/>
      <c r="Y430" s="238"/>
      <c r="Z430" s="238"/>
      <c r="AA430" s="238"/>
      <c r="AB430" s="238"/>
      <c r="AC430" s="238"/>
      <c r="AD430" s="238"/>
      <c r="AE430" s="238"/>
      <c r="AF430" s="238"/>
      <c r="AG430" s="239">
        <f>G430/6</f>
        <v>0</v>
      </c>
      <c r="AH430" s="240"/>
      <c r="AI430" s="238"/>
      <c r="AJ430" s="238"/>
      <c r="AK430" s="238"/>
      <c r="AL430" s="238"/>
      <c r="AM430" s="238"/>
      <c r="AN430" s="238"/>
      <c r="AO430" s="238"/>
      <c r="AP430" s="238"/>
      <c r="AQ430" s="238"/>
      <c r="AR430" s="238"/>
      <c r="AS430" s="239">
        <f>G430/6</f>
        <v>0</v>
      </c>
      <c r="AT430" s="240"/>
      <c r="AU430" s="238"/>
      <c r="AV430" s="238"/>
      <c r="AW430" s="238"/>
      <c r="AX430" s="238"/>
      <c r="AY430" s="238"/>
      <c r="AZ430" s="238"/>
      <c r="BA430" s="238"/>
      <c r="BB430" s="238"/>
      <c r="BC430" s="238"/>
      <c r="BD430" s="238"/>
      <c r="BE430" s="239">
        <f>G430/6</f>
        <v>0</v>
      </c>
      <c r="BF430" s="240"/>
      <c r="BG430" s="238"/>
      <c r="BH430" s="238"/>
      <c r="BI430" s="238"/>
      <c r="BJ430" s="238"/>
      <c r="BK430" s="238"/>
      <c r="BL430" s="238"/>
      <c r="BM430" s="238"/>
      <c r="BN430" s="238"/>
      <c r="BO430" s="238"/>
      <c r="BP430" s="238"/>
      <c r="BQ430" s="239">
        <f>G430/6</f>
        <v>0</v>
      </c>
      <c r="BR430" s="240"/>
      <c r="BS430" s="238"/>
      <c r="BT430" s="238"/>
      <c r="BU430" s="238"/>
      <c r="BV430" s="238"/>
      <c r="BW430" s="238"/>
      <c r="BX430" s="238"/>
      <c r="BY430" s="238"/>
      <c r="BZ430" s="238"/>
      <c r="CA430" s="238"/>
      <c r="CB430" s="238"/>
      <c r="CC430" s="239">
        <f>G430-SUM(J430:CB430)</f>
        <v>0</v>
      </c>
      <c r="CD430" s="41" t="s">
        <v>54</v>
      </c>
    </row>
    <row r="431" spans="1:82" ht="15">
      <c r="A431" s="158"/>
      <c r="B431" s="75" t="s">
        <v>820</v>
      </c>
      <c r="C431" s="131" t="s">
        <v>821</v>
      </c>
      <c r="D431" s="132" t="s">
        <v>92</v>
      </c>
      <c r="E431" s="266">
        <v>1</v>
      </c>
      <c r="F431" s="223"/>
      <c r="G431" s="76">
        <f t="shared" si="339"/>
        <v>0</v>
      </c>
      <c r="H431" s="237"/>
      <c r="I431" s="239"/>
      <c r="J431" s="237"/>
      <c r="K431" s="238"/>
      <c r="L431" s="238"/>
      <c r="M431" s="238"/>
      <c r="N431" s="238"/>
      <c r="O431" s="238"/>
      <c r="P431" s="238"/>
      <c r="Q431" s="238"/>
      <c r="R431" s="238"/>
      <c r="S431" s="238"/>
      <c r="T431" s="238"/>
      <c r="U431" s="239">
        <f>G431/6</f>
        <v>0</v>
      </c>
      <c r="V431" s="237"/>
      <c r="W431" s="238"/>
      <c r="X431" s="238"/>
      <c r="Y431" s="238"/>
      <c r="Z431" s="238"/>
      <c r="AA431" s="238"/>
      <c r="AB431" s="238"/>
      <c r="AC431" s="238"/>
      <c r="AD431" s="238"/>
      <c r="AE431" s="238"/>
      <c r="AF431" s="238"/>
      <c r="AG431" s="239">
        <f>G431/6</f>
        <v>0</v>
      </c>
      <c r="AH431" s="240"/>
      <c r="AI431" s="238"/>
      <c r="AJ431" s="238"/>
      <c r="AK431" s="238"/>
      <c r="AL431" s="238"/>
      <c r="AM431" s="238"/>
      <c r="AN431" s="238"/>
      <c r="AO431" s="238"/>
      <c r="AP431" s="238"/>
      <c r="AQ431" s="238"/>
      <c r="AR431" s="238"/>
      <c r="AS431" s="239">
        <f>G431/6</f>
        <v>0</v>
      </c>
      <c r="AT431" s="240"/>
      <c r="AU431" s="238"/>
      <c r="AV431" s="238"/>
      <c r="AW431" s="238"/>
      <c r="AX431" s="238"/>
      <c r="AY431" s="238"/>
      <c r="AZ431" s="238"/>
      <c r="BA431" s="238"/>
      <c r="BB431" s="238"/>
      <c r="BC431" s="238"/>
      <c r="BD431" s="238"/>
      <c r="BE431" s="239">
        <f>G431/6</f>
        <v>0</v>
      </c>
      <c r="BF431" s="240"/>
      <c r="BG431" s="238"/>
      <c r="BH431" s="238"/>
      <c r="BI431" s="238"/>
      <c r="BJ431" s="238"/>
      <c r="BK431" s="238"/>
      <c r="BL431" s="238"/>
      <c r="BM431" s="238"/>
      <c r="BN431" s="238"/>
      <c r="BO431" s="238"/>
      <c r="BP431" s="238"/>
      <c r="BQ431" s="239">
        <f>G431/6</f>
        <v>0</v>
      </c>
      <c r="BR431" s="240"/>
      <c r="BS431" s="238"/>
      <c r="BT431" s="238"/>
      <c r="BU431" s="238"/>
      <c r="BV431" s="238"/>
      <c r="BW431" s="238"/>
      <c r="BX431" s="238"/>
      <c r="BY431" s="238"/>
      <c r="BZ431" s="238"/>
      <c r="CA431" s="238"/>
      <c r="CB431" s="238"/>
      <c r="CC431" s="239">
        <f>G431-SUM(J431:CB431)</f>
        <v>0</v>
      </c>
      <c r="CD431" s="41" t="s">
        <v>54</v>
      </c>
    </row>
    <row r="432" spans="1:82" ht="15">
      <c r="A432" s="45"/>
      <c r="B432" s="123" t="s">
        <v>822</v>
      </c>
      <c r="C432" s="124" t="s">
        <v>45</v>
      </c>
      <c r="D432" s="125"/>
      <c r="E432" s="155"/>
      <c r="F432" s="260"/>
      <c r="G432" s="126">
        <f t="shared" ref="G432:AL432" si="340">SUM(G433:G466)</f>
        <v>28674680</v>
      </c>
      <c r="H432" s="127">
        <f t="shared" si="340"/>
        <v>0</v>
      </c>
      <c r="I432" s="128">
        <f t="shared" si="340"/>
        <v>0</v>
      </c>
      <c r="J432" s="127">
        <f t="shared" si="340"/>
        <v>0</v>
      </c>
      <c r="K432" s="129">
        <f t="shared" si="340"/>
        <v>0</v>
      </c>
      <c r="L432" s="129">
        <f t="shared" si="340"/>
        <v>0</v>
      </c>
      <c r="M432" s="129">
        <f t="shared" si="340"/>
        <v>0</v>
      </c>
      <c r="N432" s="129">
        <f t="shared" si="340"/>
        <v>0</v>
      </c>
      <c r="O432" s="129">
        <f t="shared" si="340"/>
        <v>0</v>
      </c>
      <c r="P432" s="129">
        <f t="shared" si="340"/>
        <v>0</v>
      </c>
      <c r="Q432" s="129">
        <f t="shared" si="340"/>
        <v>0</v>
      </c>
      <c r="R432" s="129">
        <f t="shared" si="340"/>
        <v>0</v>
      </c>
      <c r="S432" s="129">
        <f t="shared" si="340"/>
        <v>0</v>
      </c>
      <c r="T432" s="129">
        <f t="shared" si="340"/>
        <v>0</v>
      </c>
      <c r="U432" s="128">
        <f t="shared" si="340"/>
        <v>4779113.33</v>
      </c>
      <c r="V432" s="127">
        <f t="shared" si="340"/>
        <v>0</v>
      </c>
      <c r="W432" s="129">
        <f t="shared" si="340"/>
        <v>0</v>
      </c>
      <c r="X432" s="129">
        <f t="shared" si="340"/>
        <v>0</v>
      </c>
      <c r="Y432" s="129">
        <f t="shared" si="340"/>
        <v>0</v>
      </c>
      <c r="Z432" s="129">
        <f t="shared" si="340"/>
        <v>0</v>
      </c>
      <c r="AA432" s="129">
        <f t="shared" si="340"/>
        <v>0</v>
      </c>
      <c r="AB432" s="129">
        <f t="shared" si="340"/>
        <v>0</v>
      </c>
      <c r="AC432" s="129">
        <f t="shared" si="340"/>
        <v>0</v>
      </c>
      <c r="AD432" s="129">
        <f t="shared" si="340"/>
        <v>0</v>
      </c>
      <c r="AE432" s="129">
        <f t="shared" si="340"/>
        <v>0</v>
      </c>
      <c r="AF432" s="129">
        <f t="shared" si="340"/>
        <v>0</v>
      </c>
      <c r="AG432" s="128">
        <f t="shared" si="340"/>
        <v>4779113.33</v>
      </c>
      <c r="AH432" s="130">
        <f t="shared" si="340"/>
        <v>0</v>
      </c>
      <c r="AI432" s="129">
        <f t="shared" si="340"/>
        <v>0</v>
      </c>
      <c r="AJ432" s="129">
        <f t="shared" si="340"/>
        <v>0</v>
      </c>
      <c r="AK432" s="129">
        <f t="shared" si="340"/>
        <v>0</v>
      </c>
      <c r="AL432" s="129">
        <f t="shared" si="340"/>
        <v>0</v>
      </c>
      <c r="AM432" s="129">
        <f t="shared" ref="AM432:BR432" si="341">SUM(AM433:AM466)</f>
        <v>0</v>
      </c>
      <c r="AN432" s="129">
        <f t="shared" si="341"/>
        <v>0</v>
      </c>
      <c r="AO432" s="129">
        <f t="shared" si="341"/>
        <v>0</v>
      </c>
      <c r="AP432" s="129">
        <f t="shared" si="341"/>
        <v>0</v>
      </c>
      <c r="AQ432" s="129">
        <f t="shared" si="341"/>
        <v>0</v>
      </c>
      <c r="AR432" s="129">
        <f t="shared" si="341"/>
        <v>0</v>
      </c>
      <c r="AS432" s="128">
        <f t="shared" si="341"/>
        <v>4779113.33</v>
      </c>
      <c r="AT432" s="130">
        <f t="shared" si="341"/>
        <v>0</v>
      </c>
      <c r="AU432" s="129">
        <f t="shared" si="341"/>
        <v>0</v>
      </c>
      <c r="AV432" s="129">
        <f t="shared" si="341"/>
        <v>0</v>
      </c>
      <c r="AW432" s="129">
        <f t="shared" si="341"/>
        <v>0</v>
      </c>
      <c r="AX432" s="129">
        <f t="shared" si="341"/>
        <v>0</v>
      </c>
      <c r="AY432" s="129">
        <f t="shared" si="341"/>
        <v>0</v>
      </c>
      <c r="AZ432" s="129">
        <f t="shared" si="341"/>
        <v>0</v>
      </c>
      <c r="BA432" s="129">
        <f t="shared" si="341"/>
        <v>0</v>
      </c>
      <c r="BB432" s="129">
        <f t="shared" si="341"/>
        <v>0</v>
      </c>
      <c r="BC432" s="129">
        <f t="shared" si="341"/>
        <v>0</v>
      </c>
      <c r="BD432" s="129">
        <f t="shared" si="341"/>
        <v>0</v>
      </c>
      <c r="BE432" s="128">
        <f t="shared" si="341"/>
        <v>4779113.33</v>
      </c>
      <c r="BF432" s="130">
        <f t="shared" si="341"/>
        <v>0</v>
      </c>
      <c r="BG432" s="129">
        <f t="shared" si="341"/>
        <v>0</v>
      </c>
      <c r="BH432" s="129">
        <f t="shared" si="341"/>
        <v>0</v>
      </c>
      <c r="BI432" s="129">
        <f t="shared" si="341"/>
        <v>0</v>
      </c>
      <c r="BJ432" s="129">
        <f t="shared" si="341"/>
        <v>0</v>
      </c>
      <c r="BK432" s="129">
        <f t="shared" si="341"/>
        <v>0</v>
      </c>
      <c r="BL432" s="129">
        <f t="shared" si="341"/>
        <v>0</v>
      </c>
      <c r="BM432" s="129">
        <f t="shared" si="341"/>
        <v>0</v>
      </c>
      <c r="BN432" s="129">
        <f t="shared" si="341"/>
        <v>0</v>
      </c>
      <c r="BO432" s="129">
        <f t="shared" si="341"/>
        <v>0</v>
      </c>
      <c r="BP432" s="129">
        <f t="shared" si="341"/>
        <v>0</v>
      </c>
      <c r="BQ432" s="128">
        <f t="shared" si="341"/>
        <v>4779113.33</v>
      </c>
      <c r="BR432" s="130">
        <f t="shared" si="341"/>
        <v>0</v>
      </c>
      <c r="BS432" s="129">
        <f t="shared" ref="BS432:CC432" si="342">SUM(BS433:BS466)</f>
        <v>0</v>
      </c>
      <c r="BT432" s="129">
        <f t="shared" si="342"/>
        <v>0</v>
      </c>
      <c r="BU432" s="129">
        <f t="shared" si="342"/>
        <v>0</v>
      </c>
      <c r="BV432" s="129">
        <f t="shared" si="342"/>
        <v>0</v>
      </c>
      <c r="BW432" s="129">
        <f t="shared" si="342"/>
        <v>0</v>
      </c>
      <c r="BX432" s="129">
        <f t="shared" si="342"/>
        <v>0</v>
      </c>
      <c r="BY432" s="129">
        <f t="shared" si="342"/>
        <v>0</v>
      </c>
      <c r="BZ432" s="129">
        <f t="shared" si="342"/>
        <v>0</v>
      </c>
      <c r="CA432" s="129">
        <f t="shared" si="342"/>
        <v>0</v>
      </c>
      <c r="CB432" s="129">
        <f t="shared" si="342"/>
        <v>0</v>
      </c>
      <c r="CC432" s="128">
        <f t="shared" si="342"/>
        <v>4779113.3499999996</v>
      </c>
      <c r="CD432" s="41" t="s">
        <v>54</v>
      </c>
    </row>
    <row r="433" spans="1:82" ht="30">
      <c r="A433" s="158"/>
      <c r="B433" s="75" t="s">
        <v>823</v>
      </c>
      <c r="C433" s="131" t="str">
        <f>"Provision for the Installation and Upgrade of Employer's Assets - Provision for the installation and upgrade of Employer's Assets (" &amp; TEXT(F433,"### ###") &amp;")"</f>
        <v>Provision for the Installation and Upgrade of Employer's Assets - Provision for the installation and upgrade of Employer's Assets (504 000)</v>
      </c>
      <c r="D433" s="146" t="s">
        <v>351</v>
      </c>
      <c r="E433" s="336">
        <v>1</v>
      </c>
      <c r="F433" s="78">
        <v>504000</v>
      </c>
      <c r="G433" s="76">
        <f t="shared" ref="G433" si="343">+E433*F433</f>
        <v>504000</v>
      </c>
      <c r="H433" s="241"/>
      <c r="I433" s="242"/>
      <c r="J433" s="237"/>
      <c r="K433" s="238"/>
      <c r="L433" s="238"/>
      <c r="M433" s="238"/>
      <c r="N433" s="238"/>
      <c r="O433" s="238"/>
      <c r="P433" s="238"/>
      <c r="Q433" s="238"/>
      <c r="R433" s="238"/>
      <c r="S433" s="238"/>
      <c r="T433" s="238"/>
      <c r="U433" s="239">
        <f t="shared" ref="U433" si="344">G433/6</f>
        <v>84000</v>
      </c>
      <c r="V433" s="237"/>
      <c r="W433" s="238"/>
      <c r="X433" s="238"/>
      <c r="Y433" s="238"/>
      <c r="Z433" s="238"/>
      <c r="AA433" s="238"/>
      <c r="AB433" s="238"/>
      <c r="AC433" s="238"/>
      <c r="AD433" s="238"/>
      <c r="AE433" s="238"/>
      <c r="AF433" s="238"/>
      <c r="AG433" s="239">
        <f t="shared" ref="AG433" si="345">G433/6</f>
        <v>84000</v>
      </c>
      <c r="AH433" s="240"/>
      <c r="AI433" s="238"/>
      <c r="AJ433" s="238"/>
      <c r="AK433" s="238"/>
      <c r="AL433" s="238"/>
      <c r="AM433" s="238"/>
      <c r="AN433" s="238"/>
      <c r="AO433" s="238"/>
      <c r="AP433" s="238"/>
      <c r="AQ433" s="238"/>
      <c r="AR433" s="238"/>
      <c r="AS433" s="239">
        <f t="shared" ref="AS433" si="346">G433/6</f>
        <v>84000</v>
      </c>
      <c r="AT433" s="240"/>
      <c r="AU433" s="238"/>
      <c r="AV433" s="238"/>
      <c r="AW433" s="238"/>
      <c r="AX433" s="238"/>
      <c r="AY433" s="238"/>
      <c r="AZ433" s="238"/>
      <c r="BA433" s="238"/>
      <c r="BB433" s="238"/>
      <c r="BC433" s="238"/>
      <c r="BD433" s="238"/>
      <c r="BE433" s="239">
        <f t="shared" ref="BE433" si="347">G433/6</f>
        <v>84000</v>
      </c>
      <c r="BF433" s="240"/>
      <c r="BG433" s="238"/>
      <c r="BH433" s="238"/>
      <c r="BI433" s="238"/>
      <c r="BJ433" s="238"/>
      <c r="BK433" s="238"/>
      <c r="BL433" s="238"/>
      <c r="BM433" s="238"/>
      <c r="BN433" s="238"/>
      <c r="BO433" s="238"/>
      <c r="BP433" s="238"/>
      <c r="BQ433" s="239">
        <f t="shared" ref="BQ433" si="348">G433/6</f>
        <v>84000</v>
      </c>
      <c r="BR433" s="240"/>
      <c r="BS433" s="238"/>
      <c r="BT433" s="238"/>
      <c r="BU433" s="238"/>
      <c r="BV433" s="238"/>
      <c r="BW433" s="238"/>
      <c r="BX433" s="238"/>
      <c r="BY433" s="238"/>
      <c r="BZ433" s="238"/>
      <c r="CA433" s="238"/>
      <c r="CB433" s="238"/>
      <c r="CC433" s="239">
        <f t="shared" ref="CC433" si="349">G433-SUM(H433:CB433)</f>
        <v>84000</v>
      </c>
      <c r="CD433" s="41" t="s">
        <v>54</v>
      </c>
    </row>
    <row r="434" spans="1:82" ht="15">
      <c r="A434" s="45"/>
      <c r="B434" s="26" t="s">
        <v>824</v>
      </c>
      <c r="C434" s="27" t="str">
        <f>"Provision for the Installation and Upgrade of Employer's Assets - Overhead charges and profit in respect of B-6001-a (" &amp; TEXT(F434,"###%") &amp; ")"</f>
        <v>Provision for the Installation and Upgrade of Employer's Assets - Overhead charges and profit in respect of B-6001-a (%)</v>
      </c>
      <c r="D434" s="149" t="s">
        <v>353</v>
      </c>
      <c r="E434" s="337">
        <f>+G433</f>
        <v>504000</v>
      </c>
      <c r="F434" s="356"/>
      <c r="G434" s="76">
        <f>+E434*F434</f>
        <v>0</v>
      </c>
      <c r="H434" s="241"/>
      <c r="I434" s="242"/>
      <c r="J434" s="237"/>
      <c r="K434" s="238"/>
      <c r="L434" s="238"/>
      <c r="M434" s="238"/>
      <c r="N434" s="238"/>
      <c r="O434" s="238"/>
      <c r="P434" s="238"/>
      <c r="Q434" s="238"/>
      <c r="R434" s="238"/>
      <c r="S434" s="238"/>
      <c r="T434" s="238"/>
      <c r="U434" s="239">
        <f>G434/6</f>
        <v>0</v>
      </c>
      <c r="V434" s="237"/>
      <c r="W434" s="238"/>
      <c r="X434" s="238"/>
      <c r="Y434" s="238"/>
      <c r="Z434" s="238"/>
      <c r="AA434" s="238"/>
      <c r="AB434" s="238"/>
      <c r="AC434" s="238"/>
      <c r="AD434" s="238"/>
      <c r="AE434" s="238"/>
      <c r="AF434" s="238"/>
      <c r="AG434" s="239">
        <f>G434/6</f>
        <v>0</v>
      </c>
      <c r="AH434" s="240"/>
      <c r="AI434" s="238"/>
      <c r="AJ434" s="238"/>
      <c r="AK434" s="238"/>
      <c r="AL434" s="238"/>
      <c r="AM434" s="238"/>
      <c r="AN434" s="238"/>
      <c r="AO434" s="238"/>
      <c r="AP434" s="238"/>
      <c r="AQ434" s="238"/>
      <c r="AR434" s="238"/>
      <c r="AS434" s="239">
        <f>G434/6</f>
        <v>0</v>
      </c>
      <c r="AT434" s="240"/>
      <c r="AU434" s="238"/>
      <c r="AV434" s="238"/>
      <c r="AW434" s="238"/>
      <c r="AX434" s="238"/>
      <c r="AY434" s="238"/>
      <c r="AZ434" s="238"/>
      <c r="BA434" s="238"/>
      <c r="BB434" s="238"/>
      <c r="BC434" s="238"/>
      <c r="BD434" s="238"/>
      <c r="BE434" s="239">
        <f>G434/6</f>
        <v>0</v>
      </c>
      <c r="BF434" s="240"/>
      <c r="BG434" s="238"/>
      <c r="BH434" s="238"/>
      <c r="BI434" s="238"/>
      <c r="BJ434" s="238"/>
      <c r="BK434" s="238"/>
      <c r="BL434" s="238"/>
      <c r="BM434" s="238"/>
      <c r="BN434" s="238"/>
      <c r="BO434" s="238"/>
      <c r="BP434" s="238"/>
      <c r="BQ434" s="239">
        <f>G434/6</f>
        <v>0</v>
      </c>
      <c r="BR434" s="240"/>
      <c r="BS434" s="238"/>
      <c r="BT434" s="238"/>
      <c r="BU434" s="238"/>
      <c r="BV434" s="238"/>
      <c r="BW434" s="238"/>
      <c r="BX434" s="238"/>
      <c r="BY434" s="238"/>
      <c r="BZ434" s="238"/>
      <c r="CA434" s="238"/>
      <c r="CB434" s="238"/>
      <c r="CC434" s="239">
        <f>G434-SUM(H434:CB434)</f>
        <v>0</v>
      </c>
      <c r="CD434" s="41" t="s">
        <v>54</v>
      </c>
    </row>
    <row r="435" spans="1:82" ht="30">
      <c r="A435" s="159"/>
      <c r="B435" s="75" t="s">
        <v>825</v>
      </c>
      <c r="C435" s="131" t="str">
        <f>"Provision for the Installation and Upgrade of Electrical + Mechanical Assets - Provision for the installation and upgrade of Employer's Assets ("&amp; TEXT(F435,"## ### ###") &amp;")"</f>
        <v>Provision for the Installation and Upgrade of Electrical + Mechanical Assets - Provision for the installation and upgrade of Employer's Assets (2 150 000)</v>
      </c>
      <c r="D435" s="29" t="s">
        <v>351</v>
      </c>
      <c r="E435" s="266">
        <v>1</v>
      </c>
      <c r="F435" s="231">
        <v>2150000</v>
      </c>
      <c r="G435" s="76">
        <f t="shared" ref="G435" si="350">+E435*F435</f>
        <v>2150000</v>
      </c>
      <c r="H435" s="241"/>
      <c r="I435" s="242"/>
      <c r="J435" s="237"/>
      <c r="K435" s="238"/>
      <c r="L435" s="238"/>
      <c r="M435" s="238"/>
      <c r="N435" s="238"/>
      <c r="O435" s="238"/>
      <c r="P435" s="238"/>
      <c r="Q435" s="238"/>
      <c r="R435" s="238"/>
      <c r="S435" s="238"/>
      <c r="T435" s="238"/>
      <c r="U435" s="239">
        <f t="shared" ref="U435" si="351">G435/6</f>
        <v>358333.33</v>
      </c>
      <c r="V435" s="237"/>
      <c r="W435" s="238"/>
      <c r="X435" s="238"/>
      <c r="Y435" s="238"/>
      <c r="Z435" s="238"/>
      <c r="AA435" s="238"/>
      <c r="AB435" s="238"/>
      <c r="AC435" s="238"/>
      <c r="AD435" s="238"/>
      <c r="AE435" s="238"/>
      <c r="AF435" s="238"/>
      <c r="AG435" s="239">
        <f t="shared" ref="AG435" si="352">G435/6</f>
        <v>358333.33</v>
      </c>
      <c r="AH435" s="240"/>
      <c r="AI435" s="238"/>
      <c r="AJ435" s="238"/>
      <c r="AK435" s="238"/>
      <c r="AL435" s="238"/>
      <c r="AM435" s="238"/>
      <c r="AN435" s="238"/>
      <c r="AO435" s="238"/>
      <c r="AP435" s="238"/>
      <c r="AQ435" s="238"/>
      <c r="AR435" s="238"/>
      <c r="AS435" s="239">
        <f t="shared" ref="AS435" si="353">G435/6</f>
        <v>358333.33</v>
      </c>
      <c r="AT435" s="240"/>
      <c r="AU435" s="238"/>
      <c r="AV435" s="238"/>
      <c r="AW435" s="238"/>
      <c r="AX435" s="238"/>
      <c r="AY435" s="238"/>
      <c r="AZ435" s="238"/>
      <c r="BA435" s="238"/>
      <c r="BB435" s="238"/>
      <c r="BC435" s="238"/>
      <c r="BD435" s="238"/>
      <c r="BE435" s="239">
        <f t="shared" ref="BE435" si="354">G435/6</f>
        <v>358333.33</v>
      </c>
      <c r="BF435" s="240"/>
      <c r="BG435" s="238"/>
      <c r="BH435" s="238"/>
      <c r="BI435" s="238"/>
      <c r="BJ435" s="238"/>
      <c r="BK435" s="238"/>
      <c r="BL435" s="238"/>
      <c r="BM435" s="238"/>
      <c r="BN435" s="238"/>
      <c r="BO435" s="238"/>
      <c r="BP435" s="238"/>
      <c r="BQ435" s="239">
        <f t="shared" ref="BQ435" si="355">G435/6</f>
        <v>358333.33</v>
      </c>
      <c r="BR435" s="240"/>
      <c r="BS435" s="238"/>
      <c r="BT435" s="238"/>
      <c r="BU435" s="238"/>
      <c r="BV435" s="238"/>
      <c r="BW435" s="238"/>
      <c r="BX435" s="238"/>
      <c r="BY435" s="238"/>
      <c r="BZ435" s="238"/>
      <c r="CA435" s="238"/>
      <c r="CB435" s="238"/>
      <c r="CC435" s="239">
        <f t="shared" ref="CC435" si="356">G435-SUM(H435:CB435)</f>
        <v>358333.35</v>
      </c>
      <c r="CD435" s="41" t="s">
        <v>54</v>
      </c>
    </row>
    <row r="436" spans="1:82" ht="30">
      <c r="A436" s="45"/>
      <c r="B436" s="26" t="s">
        <v>826</v>
      </c>
      <c r="C436" s="27" t="str">
        <f>"Provision for the Installation and Upgrade of Electrical + Mechanical Assets - Overhead charges and profit in respect of B-6002-a (" &amp; TEXT(F436,"###%") &amp; ")"</f>
        <v>Provision for the Installation and Upgrade of Electrical + Mechanical Assets - Overhead charges and profit in respect of B-6002-a (%)</v>
      </c>
      <c r="D436" s="149" t="s">
        <v>353</v>
      </c>
      <c r="E436" s="337">
        <f>+G435</f>
        <v>2150000</v>
      </c>
      <c r="F436" s="356"/>
      <c r="G436" s="76">
        <f>+E436*F436</f>
        <v>0</v>
      </c>
      <c r="H436" s="241"/>
      <c r="I436" s="242"/>
      <c r="J436" s="237"/>
      <c r="K436" s="238"/>
      <c r="L436" s="238"/>
      <c r="M436" s="238"/>
      <c r="N436" s="238"/>
      <c r="O436" s="238"/>
      <c r="P436" s="238"/>
      <c r="Q436" s="238"/>
      <c r="R436" s="238"/>
      <c r="S436" s="238"/>
      <c r="T436" s="238"/>
      <c r="U436" s="239">
        <f>G436/6</f>
        <v>0</v>
      </c>
      <c r="V436" s="237"/>
      <c r="W436" s="238"/>
      <c r="X436" s="238"/>
      <c r="Y436" s="238"/>
      <c r="Z436" s="238"/>
      <c r="AA436" s="238"/>
      <c r="AB436" s="238"/>
      <c r="AC436" s="238"/>
      <c r="AD436" s="238"/>
      <c r="AE436" s="238"/>
      <c r="AF436" s="238"/>
      <c r="AG436" s="239">
        <f>G436/6</f>
        <v>0</v>
      </c>
      <c r="AH436" s="240"/>
      <c r="AI436" s="238"/>
      <c r="AJ436" s="238"/>
      <c r="AK436" s="238"/>
      <c r="AL436" s="238"/>
      <c r="AM436" s="238"/>
      <c r="AN436" s="238"/>
      <c r="AO436" s="238"/>
      <c r="AP436" s="238"/>
      <c r="AQ436" s="238"/>
      <c r="AR436" s="238"/>
      <c r="AS436" s="239">
        <f>G436/6</f>
        <v>0</v>
      </c>
      <c r="AT436" s="240"/>
      <c r="AU436" s="238"/>
      <c r="AV436" s="238"/>
      <c r="AW436" s="238"/>
      <c r="AX436" s="238"/>
      <c r="AY436" s="238"/>
      <c r="AZ436" s="238"/>
      <c r="BA436" s="238"/>
      <c r="BB436" s="238"/>
      <c r="BC436" s="238"/>
      <c r="BD436" s="238"/>
      <c r="BE436" s="239">
        <f>G436/6</f>
        <v>0</v>
      </c>
      <c r="BF436" s="240"/>
      <c r="BG436" s="238"/>
      <c r="BH436" s="238"/>
      <c r="BI436" s="238"/>
      <c r="BJ436" s="238"/>
      <c r="BK436" s="238"/>
      <c r="BL436" s="238"/>
      <c r="BM436" s="238"/>
      <c r="BN436" s="238"/>
      <c r="BO436" s="238"/>
      <c r="BP436" s="238"/>
      <c r="BQ436" s="239">
        <f>G436/6</f>
        <v>0</v>
      </c>
      <c r="BR436" s="240"/>
      <c r="BS436" s="238"/>
      <c r="BT436" s="238"/>
      <c r="BU436" s="238"/>
      <c r="BV436" s="238"/>
      <c r="BW436" s="238"/>
      <c r="BX436" s="238"/>
      <c r="BY436" s="238"/>
      <c r="BZ436" s="238"/>
      <c r="CA436" s="238"/>
      <c r="CB436" s="238"/>
      <c r="CC436" s="239">
        <f>G436-SUM(H436:CB436)</f>
        <v>0</v>
      </c>
      <c r="CD436" s="41" t="s">
        <v>54</v>
      </c>
    </row>
    <row r="437" spans="1:82" ht="30">
      <c r="A437" s="159"/>
      <c r="B437" s="75" t="s">
        <v>827</v>
      </c>
      <c r="C437" s="131" t="str">
        <f>"Provision for the Installation and Upgrade of Toll System Assets - Provision for the installation and upgrade of Toll System Assets (" &amp; TEXT(F437,"######") &amp;")"</f>
        <v>Provision for the Installation and Upgrade of Toll System Assets - Provision for the installation and upgrade of Toll System Assets (360000)</v>
      </c>
      <c r="D437" s="29" t="s">
        <v>351</v>
      </c>
      <c r="E437" s="266">
        <v>1</v>
      </c>
      <c r="F437" s="231">
        <v>360000</v>
      </c>
      <c r="G437" s="76">
        <f t="shared" ref="G437" si="357">+E437*F437</f>
        <v>360000</v>
      </c>
      <c r="H437" s="241"/>
      <c r="I437" s="242"/>
      <c r="J437" s="237"/>
      <c r="K437" s="238"/>
      <c r="L437" s="238"/>
      <c r="M437" s="238"/>
      <c r="N437" s="238"/>
      <c r="O437" s="238"/>
      <c r="P437" s="238"/>
      <c r="Q437" s="238"/>
      <c r="R437" s="238"/>
      <c r="S437" s="238"/>
      <c r="T437" s="238"/>
      <c r="U437" s="239">
        <f t="shared" ref="U437" si="358">G437/6</f>
        <v>60000</v>
      </c>
      <c r="V437" s="237"/>
      <c r="W437" s="238"/>
      <c r="X437" s="238"/>
      <c r="Y437" s="238"/>
      <c r="Z437" s="238"/>
      <c r="AA437" s="238"/>
      <c r="AB437" s="238"/>
      <c r="AC437" s="238"/>
      <c r="AD437" s="238"/>
      <c r="AE437" s="238"/>
      <c r="AF437" s="238"/>
      <c r="AG437" s="239">
        <f t="shared" ref="AG437" si="359">G437/6</f>
        <v>60000</v>
      </c>
      <c r="AH437" s="240"/>
      <c r="AI437" s="238"/>
      <c r="AJ437" s="238"/>
      <c r="AK437" s="238"/>
      <c r="AL437" s="238"/>
      <c r="AM437" s="238"/>
      <c r="AN437" s="238"/>
      <c r="AO437" s="238"/>
      <c r="AP437" s="238"/>
      <c r="AQ437" s="238"/>
      <c r="AR437" s="238"/>
      <c r="AS437" s="239">
        <f t="shared" ref="AS437" si="360">G437/6</f>
        <v>60000</v>
      </c>
      <c r="AT437" s="240"/>
      <c r="AU437" s="238"/>
      <c r="AV437" s="238"/>
      <c r="AW437" s="238"/>
      <c r="AX437" s="238"/>
      <c r="AY437" s="238"/>
      <c r="AZ437" s="238"/>
      <c r="BA437" s="238"/>
      <c r="BB437" s="238"/>
      <c r="BC437" s="238"/>
      <c r="BD437" s="238"/>
      <c r="BE437" s="239">
        <f t="shared" ref="BE437" si="361">G437/6</f>
        <v>60000</v>
      </c>
      <c r="BF437" s="240"/>
      <c r="BG437" s="238"/>
      <c r="BH437" s="238"/>
      <c r="BI437" s="238"/>
      <c r="BJ437" s="238"/>
      <c r="BK437" s="238"/>
      <c r="BL437" s="238"/>
      <c r="BM437" s="238"/>
      <c r="BN437" s="238"/>
      <c r="BO437" s="238"/>
      <c r="BP437" s="238"/>
      <c r="BQ437" s="239">
        <f t="shared" ref="BQ437" si="362">G437/6</f>
        <v>60000</v>
      </c>
      <c r="BR437" s="240"/>
      <c r="BS437" s="238"/>
      <c r="BT437" s="238"/>
      <c r="BU437" s="238"/>
      <c r="BV437" s="238"/>
      <c r="BW437" s="238"/>
      <c r="BX437" s="238"/>
      <c r="BY437" s="238"/>
      <c r="BZ437" s="238"/>
      <c r="CA437" s="238"/>
      <c r="CB437" s="238"/>
      <c r="CC437" s="239">
        <f t="shared" ref="CC437" si="363">G437-SUM(H437:CB437)</f>
        <v>60000</v>
      </c>
      <c r="CD437" s="41" t="s">
        <v>54</v>
      </c>
    </row>
    <row r="438" spans="1:82" ht="15">
      <c r="A438" s="45"/>
      <c r="B438" s="26" t="s">
        <v>828</v>
      </c>
      <c r="C438" s="27" t="str">
        <f>"Provision for the Installation and Upgrade of Toll System Assets - Overhead charges and profit in respect of B-6003-a (" &amp; TEXT(F438,"###%") &amp; ")"</f>
        <v>Provision for the Installation and Upgrade of Toll System Assets - Overhead charges and profit in respect of B-6003-a (%)</v>
      </c>
      <c r="D438" s="149" t="s">
        <v>353</v>
      </c>
      <c r="E438" s="337">
        <f>+G437</f>
        <v>360000</v>
      </c>
      <c r="F438" s="356"/>
      <c r="G438" s="76">
        <f>+E438*F438</f>
        <v>0</v>
      </c>
      <c r="H438" s="241"/>
      <c r="I438" s="242"/>
      <c r="J438" s="237"/>
      <c r="K438" s="238"/>
      <c r="L438" s="238"/>
      <c r="M438" s="238"/>
      <c r="N438" s="238"/>
      <c r="O438" s="238"/>
      <c r="P438" s="238"/>
      <c r="Q438" s="238"/>
      <c r="R438" s="238"/>
      <c r="S438" s="238"/>
      <c r="T438" s="238"/>
      <c r="U438" s="239">
        <f>G438/6</f>
        <v>0</v>
      </c>
      <c r="V438" s="237"/>
      <c r="W438" s="238"/>
      <c r="X438" s="238"/>
      <c r="Y438" s="238"/>
      <c r="Z438" s="238"/>
      <c r="AA438" s="238"/>
      <c r="AB438" s="238"/>
      <c r="AC438" s="238"/>
      <c r="AD438" s="238"/>
      <c r="AE438" s="238"/>
      <c r="AF438" s="238"/>
      <c r="AG438" s="239">
        <f>G438/6</f>
        <v>0</v>
      </c>
      <c r="AH438" s="240"/>
      <c r="AI438" s="238"/>
      <c r="AJ438" s="238"/>
      <c r="AK438" s="238"/>
      <c r="AL438" s="238"/>
      <c r="AM438" s="238"/>
      <c r="AN438" s="238"/>
      <c r="AO438" s="238"/>
      <c r="AP438" s="238"/>
      <c r="AQ438" s="238"/>
      <c r="AR438" s="238"/>
      <c r="AS438" s="239">
        <f>G438/6</f>
        <v>0</v>
      </c>
      <c r="AT438" s="240"/>
      <c r="AU438" s="238"/>
      <c r="AV438" s="238"/>
      <c r="AW438" s="238"/>
      <c r="AX438" s="238"/>
      <c r="AY438" s="238"/>
      <c r="AZ438" s="238"/>
      <c r="BA438" s="238"/>
      <c r="BB438" s="238"/>
      <c r="BC438" s="238"/>
      <c r="BD438" s="238"/>
      <c r="BE438" s="239">
        <f>G438/6</f>
        <v>0</v>
      </c>
      <c r="BF438" s="240"/>
      <c r="BG438" s="238"/>
      <c r="BH438" s="238"/>
      <c r="BI438" s="238"/>
      <c r="BJ438" s="238"/>
      <c r="BK438" s="238"/>
      <c r="BL438" s="238"/>
      <c r="BM438" s="238"/>
      <c r="BN438" s="238"/>
      <c r="BO438" s="238"/>
      <c r="BP438" s="238"/>
      <c r="BQ438" s="239">
        <f>G438/6</f>
        <v>0</v>
      </c>
      <c r="BR438" s="240"/>
      <c r="BS438" s="238"/>
      <c r="BT438" s="238"/>
      <c r="BU438" s="238"/>
      <c r="BV438" s="238"/>
      <c r="BW438" s="238"/>
      <c r="BX438" s="238"/>
      <c r="BY438" s="238"/>
      <c r="BZ438" s="238"/>
      <c r="CA438" s="238"/>
      <c r="CB438" s="238"/>
      <c r="CC438" s="239">
        <f>G438-SUM(H438:CB438)</f>
        <v>0</v>
      </c>
      <c r="CD438" s="41" t="s">
        <v>54</v>
      </c>
    </row>
    <row r="439" spans="1:82" ht="30">
      <c r="A439" s="159"/>
      <c r="B439" s="75" t="s">
        <v>829</v>
      </c>
      <c r="C439" s="131" t="str">
        <f>"Customer Service Kiosk at locations Remote from the Plazas - Allowance for Customer Service Kiosks Planning and Design ("&amp; TEXT(F439,"### ###") &amp;")"</f>
        <v>Customer Service Kiosk at locations Remote from the Plazas - Allowance for Customer Service Kiosks Planning and Design (72 000)</v>
      </c>
      <c r="D439" s="29" t="s">
        <v>351</v>
      </c>
      <c r="E439" s="266">
        <v>1</v>
      </c>
      <c r="F439" s="231">
        <v>72000</v>
      </c>
      <c r="G439" s="76">
        <f t="shared" ref="G439" si="364">+E439*F439</f>
        <v>72000</v>
      </c>
      <c r="H439" s="241"/>
      <c r="I439" s="242"/>
      <c r="J439" s="237"/>
      <c r="K439" s="238"/>
      <c r="L439" s="238"/>
      <c r="M439" s="238"/>
      <c r="N439" s="238"/>
      <c r="O439" s="238"/>
      <c r="P439" s="238"/>
      <c r="Q439" s="238"/>
      <c r="R439" s="238"/>
      <c r="S439" s="238"/>
      <c r="T439" s="238"/>
      <c r="U439" s="239">
        <f t="shared" ref="U439" si="365">G439/6</f>
        <v>12000</v>
      </c>
      <c r="V439" s="237"/>
      <c r="W439" s="238"/>
      <c r="X439" s="238"/>
      <c r="Y439" s="238"/>
      <c r="Z439" s="238"/>
      <c r="AA439" s="238"/>
      <c r="AB439" s="238"/>
      <c r="AC439" s="238"/>
      <c r="AD439" s="238"/>
      <c r="AE439" s="238"/>
      <c r="AF439" s="238"/>
      <c r="AG439" s="239">
        <f t="shared" ref="AG439" si="366">G439/6</f>
        <v>12000</v>
      </c>
      <c r="AH439" s="240"/>
      <c r="AI439" s="238"/>
      <c r="AJ439" s="238"/>
      <c r="AK439" s="238"/>
      <c r="AL439" s="238"/>
      <c r="AM439" s="238"/>
      <c r="AN439" s="238"/>
      <c r="AO439" s="238"/>
      <c r="AP439" s="238"/>
      <c r="AQ439" s="238"/>
      <c r="AR439" s="238"/>
      <c r="AS439" s="239">
        <f t="shared" ref="AS439" si="367">G439/6</f>
        <v>12000</v>
      </c>
      <c r="AT439" s="240"/>
      <c r="AU439" s="238"/>
      <c r="AV439" s="238"/>
      <c r="AW439" s="238"/>
      <c r="AX439" s="238"/>
      <c r="AY439" s="238"/>
      <c r="AZ439" s="238"/>
      <c r="BA439" s="238"/>
      <c r="BB439" s="238"/>
      <c r="BC439" s="238"/>
      <c r="BD439" s="238"/>
      <c r="BE439" s="239">
        <f t="shared" ref="BE439" si="368">G439/6</f>
        <v>12000</v>
      </c>
      <c r="BF439" s="240"/>
      <c r="BG439" s="238"/>
      <c r="BH439" s="238"/>
      <c r="BI439" s="238"/>
      <c r="BJ439" s="238"/>
      <c r="BK439" s="238"/>
      <c r="BL439" s="238"/>
      <c r="BM439" s="238"/>
      <c r="BN439" s="238"/>
      <c r="BO439" s="238"/>
      <c r="BP439" s="238"/>
      <c r="BQ439" s="239">
        <f t="shared" ref="BQ439" si="369">G439/6</f>
        <v>12000</v>
      </c>
      <c r="BR439" s="240"/>
      <c r="BS439" s="238"/>
      <c r="BT439" s="238"/>
      <c r="BU439" s="238"/>
      <c r="BV439" s="238"/>
      <c r="BW439" s="238"/>
      <c r="BX439" s="238"/>
      <c r="BY439" s="238"/>
      <c r="BZ439" s="238"/>
      <c r="CA439" s="238"/>
      <c r="CB439" s="238"/>
      <c r="CC439" s="239">
        <f t="shared" ref="CC439" si="370">G439-SUM(H439:CB439)</f>
        <v>12000</v>
      </c>
      <c r="CD439" s="41" t="s">
        <v>54</v>
      </c>
    </row>
    <row r="440" spans="1:82" ht="15">
      <c r="A440" s="45"/>
      <c r="B440" s="26" t="s">
        <v>830</v>
      </c>
      <c r="C440" s="27" t="str">
        <f>"Customer Service Kiosk at locations Remote from the Plazas - Overhead Charges and Profit in respect of B-6004-a ("&amp; TEXT(F440,"###%") &amp; ")"</f>
        <v>Customer Service Kiosk at locations Remote from the Plazas - Overhead Charges and Profit in respect of B-6004-a (%)</v>
      </c>
      <c r="D440" s="149" t="s">
        <v>353</v>
      </c>
      <c r="E440" s="337">
        <f>+G439</f>
        <v>72000</v>
      </c>
      <c r="F440" s="356"/>
      <c r="G440" s="76">
        <f>+E440*F440</f>
        <v>0</v>
      </c>
      <c r="H440" s="241"/>
      <c r="I440" s="242"/>
      <c r="J440" s="237"/>
      <c r="K440" s="238"/>
      <c r="L440" s="238"/>
      <c r="M440" s="238"/>
      <c r="N440" s="238"/>
      <c r="O440" s="238"/>
      <c r="P440" s="238"/>
      <c r="Q440" s="238"/>
      <c r="R440" s="238"/>
      <c r="S440" s="238"/>
      <c r="T440" s="238"/>
      <c r="U440" s="239">
        <f>G440/6</f>
        <v>0</v>
      </c>
      <c r="V440" s="237"/>
      <c r="W440" s="238"/>
      <c r="X440" s="238"/>
      <c r="Y440" s="238"/>
      <c r="Z440" s="238"/>
      <c r="AA440" s="238"/>
      <c r="AB440" s="238"/>
      <c r="AC440" s="238"/>
      <c r="AD440" s="238"/>
      <c r="AE440" s="238"/>
      <c r="AF440" s="238"/>
      <c r="AG440" s="239">
        <f>G440/6</f>
        <v>0</v>
      </c>
      <c r="AH440" s="240"/>
      <c r="AI440" s="238"/>
      <c r="AJ440" s="238"/>
      <c r="AK440" s="238"/>
      <c r="AL440" s="238"/>
      <c r="AM440" s="238"/>
      <c r="AN440" s="238"/>
      <c r="AO440" s="238"/>
      <c r="AP440" s="238"/>
      <c r="AQ440" s="238"/>
      <c r="AR440" s="238"/>
      <c r="AS440" s="239">
        <f>G440/6</f>
        <v>0</v>
      </c>
      <c r="AT440" s="240"/>
      <c r="AU440" s="238"/>
      <c r="AV440" s="238"/>
      <c r="AW440" s="238"/>
      <c r="AX440" s="238"/>
      <c r="AY440" s="238"/>
      <c r="AZ440" s="238"/>
      <c r="BA440" s="238"/>
      <c r="BB440" s="238"/>
      <c r="BC440" s="238"/>
      <c r="BD440" s="238"/>
      <c r="BE440" s="239">
        <f>G440/6</f>
        <v>0</v>
      </c>
      <c r="BF440" s="240"/>
      <c r="BG440" s="238"/>
      <c r="BH440" s="238"/>
      <c r="BI440" s="238"/>
      <c r="BJ440" s="238"/>
      <c r="BK440" s="238"/>
      <c r="BL440" s="238"/>
      <c r="BM440" s="238"/>
      <c r="BN440" s="238"/>
      <c r="BO440" s="238"/>
      <c r="BP440" s="238"/>
      <c r="BQ440" s="239">
        <f>G440/6</f>
        <v>0</v>
      </c>
      <c r="BR440" s="240"/>
      <c r="BS440" s="238"/>
      <c r="BT440" s="238"/>
      <c r="BU440" s="238"/>
      <c r="BV440" s="238"/>
      <c r="BW440" s="238"/>
      <c r="BX440" s="238"/>
      <c r="BY440" s="238"/>
      <c r="BZ440" s="238"/>
      <c r="CA440" s="238"/>
      <c r="CB440" s="238"/>
      <c r="CC440" s="239">
        <f>G440-SUM(H440:CB440)</f>
        <v>0</v>
      </c>
      <c r="CD440" s="41" t="s">
        <v>54</v>
      </c>
    </row>
    <row r="441" spans="1:82" ht="24.75" customHeight="1">
      <c r="A441" s="185"/>
      <c r="B441" s="75" t="s">
        <v>831</v>
      </c>
      <c r="C441" s="131" t="str">
        <f>"Customer Service Kiosk at locations Remote from the Plazas - Procurement of Kiosks Supply and Installation ("&amp; TEXT(F441,"### ###") &amp;")"</f>
        <v>Customer Service Kiosk at locations Remote from the Plazas - Procurement of Kiosks Supply and Installation (72 000)</v>
      </c>
      <c r="D441" s="29" t="s">
        <v>351</v>
      </c>
      <c r="E441" s="266">
        <v>1</v>
      </c>
      <c r="F441" s="231">
        <v>72000</v>
      </c>
      <c r="G441" s="76">
        <f t="shared" ref="G441" si="371">+E441*F441</f>
        <v>72000</v>
      </c>
      <c r="H441" s="241"/>
      <c r="I441" s="242"/>
      <c r="J441" s="237"/>
      <c r="K441" s="238"/>
      <c r="L441" s="238"/>
      <c r="M441" s="238"/>
      <c r="N441" s="238"/>
      <c r="O441" s="238"/>
      <c r="P441" s="238"/>
      <c r="Q441" s="238"/>
      <c r="R441" s="238"/>
      <c r="S441" s="238"/>
      <c r="T441" s="238"/>
      <c r="U441" s="239">
        <f t="shared" ref="U441" si="372">G441/6</f>
        <v>12000</v>
      </c>
      <c r="V441" s="237"/>
      <c r="W441" s="238"/>
      <c r="X441" s="238"/>
      <c r="Y441" s="238"/>
      <c r="Z441" s="238"/>
      <c r="AA441" s="238"/>
      <c r="AB441" s="238"/>
      <c r="AC441" s="238"/>
      <c r="AD441" s="238"/>
      <c r="AE441" s="238"/>
      <c r="AF441" s="238"/>
      <c r="AG441" s="239">
        <f t="shared" ref="AG441" si="373">G441/6</f>
        <v>12000</v>
      </c>
      <c r="AH441" s="240"/>
      <c r="AI441" s="238"/>
      <c r="AJ441" s="238"/>
      <c r="AK441" s="238"/>
      <c r="AL441" s="238"/>
      <c r="AM441" s="238"/>
      <c r="AN441" s="238"/>
      <c r="AO441" s="238"/>
      <c r="AP441" s="238"/>
      <c r="AQ441" s="238"/>
      <c r="AR441" s="238"/>
      <c r="AS441" s="239">
        <f t="shared" ref="AS441" si="374">G441/6</f>
        <v>12000</v>
      </c>
      <c r="AT441" s="240"/>
      <c r="AU441" s="238"/>
      <c r="AV441" s="238"/>
      <c r="AW441" s="238"/>
      <c r="AX441" s="238"/>
      <c r="AY441" s="238"/>
      <c r="AZ441" s="238"/>
      <c r="BA441" s="238"/>
      <c r="BB441" s="238"/>
      <c r="BC441" s="238"/>
      <c r="BD441" s="238"/>
      <c r="BE441" s="239">
        <f t="shared" ref="BE441" si="375">G441/6</f>
        <v>12000</v>
      </c>
      <c r="BF441" s="240"/>
      <c r="BG441" s="238"/>
      <c r="BH441" s="238"/>
      <c r="BI441" s="238"/>
      <c r="BJ441" s="238"/>
      <c r="BK441" s="238"/>
      <c r="BL441" s="238"/>
      <c r="BM441" s="238"/>
      <c r="BN441" s="238"/>
      <c r="BO441" s="238"/>
      <c r="BP441" s="238"/>
      <c r="BQ441" s="239">
        <f t="shared" ref="BQ441" si="376">G441/6</f>
        <v>12000</v>
      </c>
      <c r="BR441" s="240"/>
      <c r="BS441" s="238"/>
      <c r="BT441" s="238"/>
      <c r="BU441" s="238"/>
      <c r="BV441" s="238"/>
      <c r="BW441" s="238"/>
      <c r="BX441" s="238"/>
      <c r="BY441" s="238"/>
      <c r="BZ441" s="238"/>
      <c r="CA441" s="238"/>
      <c r="CB441" s="238"/>
      <c r="CC441" s="239">
        <f t="shared" ref="CC441" si="377">G441-SUM(H441:CB441)</f>
        <v>12000</v>
      </c>
      <c r="CD441" s="41" t="s">
        <v>54</v>
      </c>
    </row>
    <row r="442" spans="1:82" ht="15">
      <c r="A442" s="41"/>
      <c r="B442" s="26" t="s">
        <v>832</v>
      </c>
      <c r="C442" s="27" t="str">
        <f>"Customer Service Kiosk at locations Remote from the Plazas - Overhead charges and Profit in respect of B-6004-c ("&amp; TEXT(F442,"##%") &amp; ")"</f>
        <v>Customer Service Kiosk at locations Remote from the Plazas - Overhead charges and Profit in respect of B-6004-c (%)</v>
      </c>
      <c r="D442" s="149" t="s">
        <v>353</v>
      </c>
      <c r="E442" s="337">
        <f>+G441</f>
        <v>72000</v>
      </c>
      <c r="F442" s="356"/>
      <c r="G442" s="76">
        <f>+E442*F442</f>
        <v>0</v>
      </c>
      <c r="H442" s="241"/>
      <c r="I442" s="242"/>
      <c r="J442" s="237"/>
      <c r="K442" s="238"/>
      <c r="L442" s="238"/>
      <c r="M442" s="238"/>
      <c r="N442" s="238"/>
      <c r="O442" s="238"/>
      <c r="P442" s="238"/>
      <c r="Q442" s="238"/>
      <c r="R442" s="238"/>
      <c r="S442" s="238"/>
      <c r="T442" s="238"/>
      <c r="U442" s="239">
        <f>G442/6</f>
        <v>0</v>
      </c>
      <c r="V442" s="237"/>
      <c r="W442" s="238"/>
      <c r="X442" s="238"/>
      <c r="Y442" s="238"/>
      <c r="Z442" s="238"/>
      <c r="AA442" s="238"/>
      <c r="AB442" s="238"/>
      <c r="AC442" s="238"/>
      <c r="AD442" s="238"/>
      <c r="AE442" s="238"/>
      <c r="AF442" s="238"/>
      <c r="AG442" s="239">
        <f>G442/6</f>
        <v>0</v>
      </c>
      <c r="AH442" s="240"/>
      <c r="AI442" s="238"/>
      <c r="AJ442" s="238"/>
      <c r="AK442" s="238"/>
      <c r="AL442" s="238"/>
      <c r="AM442" s="238"/>
      <c r="AN442" s="238"/>
      <c r="AO442" s="238"/>
      <c r="AP442" s="238"/>
      <c r="AQ442" s="238"/>
      <c r="AR442" s="238"/>
      <c r="AS442" s="239">
        <f>G442/6</f>
        <v>0</v>
      </c>
      <c r="AT442" s="240"/>
      <c r="AU442" s="238"/>
      <c r="AV442" s="238"/>
      <c r="AW442" s="238"/>
      <c r="AX442" s="238"/>
      <c r="AY442" s="238"/>
      <c r="AZ442" s="238"/>
      <c r="BA442" s="238"/>
      <c r="BB442" s="238"/>
      <c r="BC442" s="238"/>
      <c r="BD442" s="238"/>
      <c r="BE442" s="239">
        <f>G442/6</f>
        <v>0</v>
      </c>
      <c r="BF442" s="240"/>
      <c r="BG442" s="238"/>
      <c r="BH442" s="238"/>
      <c r="BI442" s="238"/>
      <c r="BJ442" s="238"/>
      <c r="BK442" s="238"/>
      <c r="BL442" s="238"/>
      <c r="BM442" s="238"/>
      <c r="BN442" s="238"/>
      <c r="BO442" s="238"/>
      <c r="BP442" s="238"/>
      <c r="BQ442" s="239">
        <f>G442/6</f>
        <v>0</v>
      </c>
      <c r="BR442" s="240"/>
      <c r="BS442" s="238"/>
      <c r="BT442" s="238"/>
      <c r="BU442" s="238"/>
      <c r="BV442" s="238"/>
      <c r="BW442" s="238"/>
      <c r="BX442" s="238"/>
      <c r="BY442" s="238"/>
      <c r="BZ442" s="238"/>
      <c r="CA442" s="238"/>
      <c r="CB442" s="238"/>
      <c r="CC442" s="239">
        <f>G442-SUM(H442:CB442)</f>
        <v>0</v>
      </c>
      <c r="CD442" s="41" t="s">
        <v>54</v>
      </c>
    </row>
    <row r="443" spans="1:82" ht="15">
      <c r="A443" s="41"/>
      <c r="B443" s="75" t="s">
        <v>833</v>
      </c>
      <c r="C443" s="131" t="str">
        <f>"Customer Service Kiosks at Toll Plazas - Allowance for Customer Service Kiosks Planning and Design ("&amp; TEXT(F443,"##### ###") &amp;")"</f>
        <v>Customer Service Kiosks at Toll Plazas - Allowance for Customer Service Kiosks Planning and Design (72 000)</v>
      </c>
      <c r="D443" s="29" t="s">
        <v>351</v>
      </c>
      <c r="E443" s="266">
        <v>1</v>
      </c>
      <c r="F443" s="231">
        <v>72000</v>
      </c>
      <c r="G443" s="76">
        <f t="shared" ref="G443" si="378">+E443*F443</f>
        <v>72000</v>
      </c>
      <c r="H443" s="241"/>
      <c r="I443" s="242"/>
      <c r="J443" s="237"/>
      <c r="K443" s="238"/>
      <c r="L443" s="238"/>
      <c r="M443" s="238"/>
      <c r="N443" s="238"/>
      <c r="O443" s="238"/>
      <c r="P443" s="238"/>
      <c r="Q443" s="238"/>
      <c r="R443" s="238"/>
      <c r="S443" s="238"/>
      <c r="T443" s="238"/>
      <c r="U443" s="239">
        <f t="shared" ref="U443" si="379">G443/6</f>
        <v>12000</v>
      </c>
      <c r="V443" s="237"/>
      <c r="W443" s="238"/>
      <c r="X443" s="238"/>
      <c r="Y443" s="238"/>
      <c r="Z443" s="238"/>
      <c r="AA443" s="238"/>
      <c r="AB443" s="238"/>
      <c r="AC443" s="238"/>
      <c r="AD443" s="238"/>
      <c r="AE443" s="238"/>
      <c r="AF443" s="238"/>
      <c r="AG443" s="239">
        <f t="shared" ref="AG443" si="380">G443/6</f>
        <v>12000</v>
      </c>
      <c r="AH443" s="240"/>
      <c r="AI443" s="238"/>
      <c r="AJ443" s="238"/>
      <c r="AK443" s="238"/>
      <c r="AL443" s="238"/>
      <c r="AM443" s="238"/>
      <c r="AN443" s="238"/>
      <c r="AO443" s="238"/>
      <c r="AP443" s="238"/>
      <c r="AQ443" s="238"/>
      <c r="AR443" s="238"/>
      <c r="AS443" s="239">
        <f t="shared" ref="AS443" si="381">G443/6</f>
        <v>12000</v>
      </c>
      <c r="AT443" s="240"/>
      <c r="AU443" s="238"/>
      <c r="AV443" s="238"/>
      <c r="AW443" s="238"/>
      <c r="AX443" s="238"/>
      <c r="AY443" s="238"/>
      <c r="AZ443" s="238"/>
      <c r="BA443" s="238"/>
      <c r="BB443" s="238"/>
      <c r="BC443" s="238"/>
      <c r="BD443" s="238"/>
      <c r="BE443" s="239">
        <f t="shared" ref="BE443" si="382">G443/6</f>
        <v>12000</v>
      </c>
      <c r="BF443" s="240"/>
      <c r="BG443" s="238"/>
      <c r="BH443" s="238"/>
      <c r="BI443" s="238"/>
      <c r="BJ443" s="238"/>
      <c r="BK443" s="238"/>
      <c r="BL443" s="238"/>
      <c r="BM443" s="238"/>
      <c r="BN443" s="238"/>
      <c r="BO443" s="238"/>
      <c r="BP443" s="238"/>
      <c r="BQ443" s="239">
        <f t="shared" ref="BQ443" si="383">G443/6</f>
        <v>12000</v>
      </c>
      <c r="BR443" s="240"/>
      <c r="BS443" s="238"/>
      <c r="BT443" s="238"/>
      <c r="BU443" s="238"/>
      <c r="BV443" s="238"/>
      <c r="BW443" s="238"/>
      <c r="BX443" s="238"/>
      <c r="BY443" s="238"/>
      <c r="BZ443" s="238"/>
      <c r="CA443" s="238"/>
      <c r="CB443" s="238"/>
      <c r="CC443" s="239">
        <f t="shared" ref="CC443" si="384">G443-SUM(H443:CB443)</f>
        <v>12000</v>
      </c>
      <c r="CD443" s="41" t="s">
        <v>54</v>
      </c>
    </row>
    <row r="444" spans="1:82" ht="15">
      <c r="A444" s="45"/>
      <c r="B444" s="26" t="s">
        <v>834</v>
      </c>
      <c r="C444" s="27" t="str">
        <f>"Customer Service Kiosks at Toll Plazas - Overhead Charges and Profit in respect of B-6005-a ("&amp; TEXT(F444,"###%") &amp; ")"</f>
        <v>Customer Service Kiosks at Toll Plazas - Overhead Charges and Profit in respect of B-6005-a (%)</v>
      </c>
      <c r="D444" s="149" t="s">
        <v>353</v>
      </c>
      <c r="E444" s="337">
        <f>+G443</f>
        <v>72000</v>
      </c>
      <c r="F444" s="356"/>
      <c r="G444" s="76">
        <f>+E444*F444</f>
        <v>0</v>
      </c>
      <c r="H444" s="241"/>
      <c r="I444" s="242"/>
      <c r="J444" s="237"/>
      <c r="K444" s="238"/>
      <c r="L444" s="238"/>
      <c r="M444" s="238"/>
      <c r="N444" s="238"/>
      <c r="O444" s="238"/>
      <c r="P444" s="238"/>
      <c r="Q444" s="238"/>
      <c r="R444" s="238"/>
      <c r="S444" s="238"/>
      <c r="T444" s="238"/>
      <c r="U444" s="239">
        <f>G444/6</f>
        <v>0</v>
      </c>
      <c r="V444" s="237"/>
      <c r="W444" s="238"/>
      <c r="X444" s="238"/>
      <c r="Y444" s="238"/>
      <c r="Z444" s="238"/>
      <c r="AA444" s="238"/>
      <c r="AB444" s="238"/>
      <c r="AC444" s="238"/>
      <c r="AD444" s="238"/>
      <c r="AE444" s="238"/>
      <c r="AF444" s="238"/>
      <c r="AG444" s="239">
        <f>G444/6</f>
        <v>0</v>
      </c>
      <c r="AH444" s="240"/>
      <c r="AI444" s="238"/>
      <c r="AJ444" s="238"/>
      <c r="AK444" s="238"/>
      <c r="AL444" s="238"/>
      <c r="AM444" s="238"/>
      <c r="AN444" s="238"/>
      <c r="AO444" s="238"/>
      <c r="AP444" s="238"/>
      <c r="AQ444" s="238"/>
      <c r="AR444" s="238"/>
      <c r="AS444" s="239">
        <f>G444/6</f>
        <v>0</v>
      </c>
      <c r="AT444" s="240"/>
      <c r="AU444" s="238"/>
      <c r="AV444" s="238"/>
      <c r="AW444" s="238"/>
      <c r="AX444" s="238"/>
      <c r="AY444" s="238"/>
      <c r="AZ444" s="238"/>
      <c r="BA444" s="238"/>
      <c r="BB444" s="238"/>
      <c r="BC444" s="238"/>
      <c r="BD444" s="238"/>
      <c r="BE444" s="239">
        <f>G444/6</f>
        <v>0</v>
      </c>
      <c r="BF444" s="240"/>
      <c r="BG444" s="238"/>
      <c r="BH444" s="238"/>
      <c r="BI444" s="238"/>
      <c r="BJ444" s="238"/>
      <c r="BK444" s="238"/>
      <c r="BL444" s="238"/>
      <c r="BM444" s="238"/>
      <c r="BN444" s="238"/>
      <c r="BO444" s="238"/>
      <c r="BP444" s="238"/>
      <c r="BQ444" s="239">
        <f>G444/6</f>
        <v>0</v>
      </c>
      <c r="BR444" s="240"/>
      <c r="BS444" s="238"/>
      <c r="BT444" s="238"/>
      <c r="BU444" s="238"/>
      <c r="BV444" s="238"/>
      <c r="BW444" s="238"/>
      <c r="BX444" s="238"/>
      <c r="BY444" s="238"/>
      <c r="BZ444" s="238"/>
      <c r="CA444" s="238"/>
      <c r="CB444" s="238"/>
      <c r="CC444" s="239">
        <f>G444-SUM(H444:CB444)</f>
        <v>0</v>
      </c>
      <c r="CD444" s="41" t="s">
        <v>54</v>
      </c>
    </row>
    <row r="445" spans="1:82" ht="30">
      <c r="A445" s="45"/>
      <c r="B445" s="75" t="s">
        <v>835</v>
      </c>
      <c r="C445" s="131" t="str">
        <f>"Information Points and Desks at locations Remote from Plaza - Supply and Installation of Customer Service Kiosks Shop-fittings (" &amp; TEXT(F445,"### ###") &amp;")"</f>
        <v>Information Points and Desks at locations Remote from Plaza - Supply and Installation of Customer Service Kiosks Shop-fittings (72 000)</v>
      </c>
      <c r="D445" s="29" t="s">
        <v>351</v>
      </c>
      <c r="E445" s="266">
        <v>1</v>
      </c>
      <c r="F445" s="231">
        <v>72000</v>
      </c>
      <c r="G445" s="76">
        <f t="shared" ref="G445" si="385">+E445*F445</f>
        <v>72000</v>
      </c>
      <c r="H445" s="241"/>
      <c r="I445" s="242"/>
      <c r="J445" s="237"/>
      <c r="K445" s="238"/>
      <c r="L445" s="238"/>
      <c r="M445" s="238"/>
      <c r="N445" s="238"/>
      <c r="O445" s="238"/>
      <c r="P445" s="238"/>
      <c r="Q445" s="238"/>
      <c r="R445" s="238"/>
      <c r="S445" s="238"/>
      <c r="T445" s="238"/>
      <c r="U445" s="239">
        <f t="shared" ref="U445" si="386">G445/6</f>
        <v>12000</v>
      </c>
      <c r="V445" s="237"/>
      <c r="W445" s="238"/>
      <c r="X445" s="238"/>
      <c r="Y445" s="238"/>
      <c r="Z445" s="238"/>
      <c r="AA445" s="238"/>
      <c r="AB445" s="238"/>
      <c r="AC445" s="238"/>
      <c r="AD445" s="238"/>
      <c r="AE445" s="238"/>
      <c r="AF445" s="238"/>
      <c r="AG445" s="239">
        <f t="shared" ref="AG445" si="387">G445/6</f>
        <v>12000</v>
      </c>
      <c r="AH445" s="240"/>
      <c r="AI445" s="238"/>
      <c r="AJ445" s="238"/>
      <c r="AK445" s="238"/>
      <c r="AL445" s="238"/>
      <c r="AM445" s="238"/>
      <c r="AN445" s="238"/>
      <c r="AO445" s="238"/>
      <c r="AP445" s="238"/>
      <c r="AQ445" s="238"/>
      <c r="AR445" s="238"/>
      <c r="AS445" s="239">
        <f t="shared" ref="AS445" si="388">G445/6</f>
        <v>12000</v>
      </c>
      <c r="AT445" s="240"/>
      <c r="AU445" s="238"/>
      <c r="AV445" s="238"/>
      <c r="AW445" s="238"/>
      <c r="AX445" s="238"/>
      <c r="AY445" s="238"/>
      <c r="AZ445" s="238"/>
      <c r="BA445" s="238"/>
      <c r="BB445" s="238"/>
      <c r="BC445" s="238"/>
      <c r="BD445" s="238"/>
      <c r="BE445" s="239">
        <f t="shared" ref="BE445" si="389">G445/6</f>
        <v>12000</v>
      </c>
      <c r="BF445" s="240"/>
      <c r="BG445" s="238"/>
      <c r="BH445" s="238"/>
      <c r="BI445" s="238"/>
      <c r="BJ445" s="238"/>
      <c r="BK445" s="238"/>
      <c r="BL445" s="238"/>
      <c r="BM445" s="238"/>
      <c r="BN445" s="238"/>
      <c r="BO445" s="238"/>
      <c r="BP445" s="238"/>
      <c r="BQ445" s="239">
        <f t="shared" ref="BQ445" si="390">G445/6</f>
        <v>12000</v>
      </c>
      <c r="BR445" s="240"/>
      <c r="BS445" s="238"/>
      <c r="BT445" s="238"/>
      <c r="BU445" s="238"/>
      <c r="BV445" s="238"/>
      <c r="BW445" s="238"/>
      <c r="BX445" s="238"/>
      <c r="BY445" s="238"/>
      <c r="BZ445" s="238"/>
      <c r="CA445" s="238"/>
      <c r="CB445" s="238"/>
      <c r="CC445" s="239">
        <f t="shared" ref="CC445" si="391">G445-SUM(H445:CB445)</f>
        <v>12000</v>
      </c>
      <c r="CD445" s="41" t="s">
        <v>54</v>
      </c>
    </row>
    <row r="446" spans="1:82" ht="15">
      <c r="A446" s="45"/>
      <c r="B446" s="26" t="s">
        <v>836</v>
      </c>
      <c r="C446" s="27" t="str">
        <f>"Customer Service Kiosks at Toll Plazas - Overhead charges and Profit in respect of B-6005-c ("&amp; TEXT(F446,"###%") &amp; ")"</f>
        <v>Customer Service Kiosks at Toll Plazas - Overhead charges and Profit in respect of B-6005-c (%)</v>
      </c>
      <c r="D446" s="149" t="s">
        <v>353</v>
      </c>
      <c r="E446" s="337">
        <f>+G445</f>
        <v>72000</v>
      </c>
      <c r="F446" s="356"/>
      <c r="G446" s="76">
        <f>+E446*F446</f>
        <v>0</v>
      </c>
      <c r="H446" s="241"/>
      <c r="I446" s="242"/>
      <c r="J446" s="237"/>
      <c r="K446" s="238"/>
      <c r="L446" s="238"/>
      <c r="M446" s="238"/>
      <c r="N446" s="238"/>
      <c r="O446" s="238"/>
      <c r="P446" s="238"/>
      <c r="Q446" s="238"/>
      <c r="R446" s="238"/>
      <c r="S446" s="238"/>
      <c r="T446" s="238"/>
      <c r="U446" s="239">
        <f>G446/6</f>
        <v>0</v>
      </c>
      <c r="V446" s="237"/>
      <c r="W446" s="238"/>
      <c r="X446" s="238"/>
      <c r="Y446" s="238"/>
      <c r="Z446" s="238"/>
      <c r="AA446" s="238"/>
      <c r="AB446" s="238"/>
      <c r="AC446" s="238"/>
      <c r="AD446" s="238"/>
      <c r="AE446" s="238"/>
      <c r="AF446" s="238"/>
      <c r="AG446" s="239">
        <f>G446/6</f>
        <v>0</v>
      </c>
      <c r="AH446" s="240"/>
      <c r="AI446" s="238"/>
      <c r="AJ446" s="238"/>
      <c r="AK446" s="238"/>
      <c r="AL446" s="238"/>
      <c r="AM446" s="238"/>
      <c r="AN446" s="238"/>
      <c r="AO446" s="238"/>
      <c r="AP446" s="238"/>
      <c r="AQ446" s="238"/>
      <c r="AR446" s="238"/>
      <c r="AS446" s="239">
        <f>G446/6</f>
        <v>0</v>
      </c>
      <c r="AT446" s="240"/>
      <c r="AU446" s="238"/>
      <c r="AV446" s="238"/>
      <c r="AW446" s="238"/>
      <c r="AX446" s="238"/>
      <c r="AY446" s="238"/>
      <c r="AZ446" s="238"/>
      <c r="BA446" s="238"/>
      <c r="BB446" s="238"/>
      <c r="BC446" s="238"/>
      <c r="BD446" s="238"/>
      <c r="BE446" s="239">
        <f>G446/6</f>
        <v>0</v>
      </c>
      <c r="BF446" s="240"/>
      <c r="BG446" s="238"/>
      <c r="BH446" s="238"/>
      <c r="BI446" s="238"/>
      <c r="BJ446" s="238"/>
      <c r="BK446" s="238"/>
      <c r="BL446" s="238"/>
      <c r="BM446" s="238"/>
      <c r="BN446" s="238"/>
      <c r="BO446" s="238"/>
      <c r="BP446" s="238"/>
      <c r="BQ446" s="239">
        <f>G446/6</f>
        <v>0</v>
      </c>
      <c r="BR446" s="240"/>
      <c r="BS446" s="238"/>
      <c r="BT446" s="238"/>
      <c r="BU446" s="238"/>
      <c r="BV446" s="238"/>
      <c r="BW446" s="238"/>
      <c r="BX446" s="238"/>
      <c r="BY446" s="238"/>
      <c r="BZ446" s="238"/>
      <c r="CA446" s="238"/>
      <c r="CB446" s="238"/>
      <c r="CC446" s="239">
        <f>G446-SUM(H446:CB446)</f>
        <v>0</v>
      </c>
      <c r="CD446" s="41" t="s">
        <v>54</v>
      </c>
    </row>
    <row r="447" spans="1:82" ht="30">
      <c r="A447" s="45"/>
      <c r="B447" s="75" t="s">
        <v>837</v>
      </c>
      <c r="C447" s="131" t="str">
        <f>"Information Points and Desks at locations Remote from Plaza - Allowance for Information Points and Desks and associated Furniture – Planning and Design (" &amp; TEXT(F447,"### ###") &amp;")"</f>
        <v>Information Points and Desks at locations Remote from Plaza - Allowance for Information Points and Desks and associated Furniture – Planning and Design (72 000)</v>
      </c>
      <c r="D447" s="29" t="s">
        <v>351</v>
      </c>
      <c r="E447" s="266">
        <v>1</v>
      </c>
      <c r="F447" s="231">
        <v>72000</v>
      </c>
      <c r="G447" s="76">
        <f t="shared" ref="G447" si="392">+E447*F447</f>
        <v>72000</v>
      </c>
      <c r="H447" s="241"/>
      <c r="I447" s="242"/>
      <c r="J447" s="237"/>
      <c r="K447" s="238"/>
      <c r="L447" s="238"/>
      <c r="M447" s="238"/>
      <c r="N447" s="238"/>
      <c r="O447" s="238"/>
      <c r="P447" s="238"/>
      <c r="Q447" s="238"/>
      <c r="R447" s="238"/>
      <c r="S447" s="238"/>
      <c r="T447" s="238"/>
      <c r="U447" s="239">
        <f t="shared" ref="U447" si="393">G447/6</f>
        <v>12000</v>
      </c>
      <c r="V447" s="237"/>
      <c r="W447" s="238"/>
      <c r="X447" s="238"/>
      <c r="Y447" s="238"/>
      <c r="Z447" s="238"/>
      <c r="AA447" s="238"/>
      <c r="AB447" s="238"/>
      <c r="AC447" s="238"/>
      <c r="AD447" s="238"/>
      <c r="AE447" s="238"/>
      <c r="AF447" s="238"/>
      <c r="AG447" s="239">
        <f t="shared" ref="AG447" si="394">G447/6</f>
        <v>12000</v>
      </c>
      <c r="AH447" s="240"/>
      <c r="AI447" s="238"/>
      <c r="AJ447" s="238"/>
      <c r="AK447" s="238"/>
      <c r="AL447" s="238"/>
      <c r="AM447" s="238"/>
      <c r="AN447" s="238"/>
      <c r="AO447" s="238"/>
      <c r="AP447" s="238"/>
      <c r="AQ447" s="238"/>
      <c r="AR447" s="238"/>
      <c r="AS447" s="239">
        <f t="shared" ref="AS447" si="395">G447/6</f>
        <v>12000</v>
      </c>
      <c r="AT447" s="240"/>
      <c r="AU447" s="238"/>
      <c r="AV447" s="238"/>
      <c r="AW447" s="238"/>
      <c r="AX447" s="238"/>
      <c r="AY447" s="238"/>
      <c r="AZ447" s="238"/>
      <c r="BA447" s="238"/>
      <c r="BB447" s="238"/>
      <c r="BC447" s="238"/>
      <c r="BD447" s="238"/>
      <c r="BE447" s="239">
        <f t="shared" ref="BE447" si="396">G447/6</f>
        <v>12000</v>
      </c>
      <c r="BF447" s="240"/>
      <c r="BG447" s="238"/>
      <c r="BH447" s="238"/>
      <c r="BI447" s="238"/>
      <c r="BJ447" s="238"/>
      <c r="BK447" s="238"/>
      <c r="BL447" s="238"/>
      <c r="BM447" s="238"/>
      <c r="BN447" s="238"/>
      <c r="BO447" s="238"/>
      <c r="BP447" s="238"/>
      <c r="BQ447" s="239">
        <f t="shared" ref="BQ447" si="397">G447/6</f>
        <v>12000</v>
      </c>
      <c r="BR447" s="240"/>
      <c r="BS447" s="238"/>
      <c r="BT447" s="238"/>
      <c r="BU447" s="238"/>
      <c r="BV447" s="238"/>
      <c r="BW447" s="238"/>
      <c r="BX447" s="238"/>
      <c r="BY447" s="238"/>
      <c r="BZ447" s="238"/>
      <c r="CA447" s="238"/>
      <c r="CB447" s="238"/>
      <c r="CC447" s="239">
        <f t="shared" ref="CC447" si="398">G447-SUM(H447:CB447)</f>
        <v>12000</v>
      </c>
      <c r="CD447" s="41" t="s">
        <v>54</v>
      </c>
    </row>
    <row r="448" spans="1:82" ht="15">
      <c r="A448" s="45"/>
      <c r="B448" s="26" t="s">
        <v>838</v>
      </c>
      <c r="C448" s="27" t="str">
        <f>"Information Points and Desks at locations Remote from Plaza - Overhead Charges and Profit in respect of B-6006-a ("&amp; TEXT(F448,"###%") &amp; ")"</f>
        <v>Information Points and Desks at locations Remote from Plaza - Overhead Charges and Profit in respect of B-6006-a (%)</v>
      </c>
      <c r="D448" s="149" t="s">
        <v>353</v>
      </c>
      <c r="E448" s="337">
        <f>+G447</f>
        <v>72000</v>
      </c>
      <c r="F448" s="356"/>
      <c r="G448" s="76">
        <f>+E448*F448</f>
        <v>0</v>
      </c>
      <c r="H448" s="241"/>
      <c r="I448" s="242"/>
      <c r="J448" s="237"/>
      <c r="K448" s="238"/>
      <c r="L448" s="238"/>
      <c r="M448" s="238"/>
      <c r="N448" s="238"/>
      <c r="O448" s="238"/>
      <c r="P448" s="238"/>
      <c r="Q448" s="238"/>
      <c r="R448" s="238"/>
      <c r="S448" s="238"/>
      <c r="T448" s="238"/>
      <c r="U448" s="239">
        <f>G448/6</f>
        <v>0</v>
      </c>
      <c r="V448" s="237"/>
      <c r="W448" s="238"/>
      <c r="X448" s="238"/>
      <c r="Y448" s="238"/>
      <c r="Z448" s="238"/>
      <c r="AA448" s="238"/>
      <c r="AB448" s="238"/>
      <c r="AC448" s="238"/>
      <c r="AD448" s="238"/>
      <c r="AE448" s="238"/>
      <c r="AF448" s="238"/>
      <c r="AG448" s="239">
        <f>G448/6</f>
        <v>0</v>
      </c>
      <c r="AH448" s="240"/>
      <c r="AI448" s="238"/>
      <c r="AJ448" s="238"/>
      <c r="AK448" s="238"/>
      <c r="AL448" s="238"/>
      <c r="AM448" s="238"/>
      <c r="AN448" s="238"/>
      <c r="AO448" s="238"/>
      <c r="AP448" s="238"/>
      <c r="AQ448" s="238"/>
      <c r="AR448" s="238"/>
      <c r="AS448" s="239">
        <f>G448/6</f>
        <v>0</v>
      </c>
      <c r="AT448" s="240"/>
      <c r="AU448" s="238"/>
      <c r="AV448" s="238"/>
      <c r="AW448" s="238"/>
      <c r="AX448" s="238"/>
      <c r="AY448" s="238"/>
      <c r="AZ448" s="238"/>
      <c r="BA448" s="238"/>
      <c r="BB448" s="238"/>
      <c r="BC448" s="238"/>
      <c r="BD448" s="238"/>
      <c r="BE448" s="239">
        <f>G448/6</f>
        <v>0</v>
      </c>
      <c r="BF448" s="240"/>
      <c r="BG448" s="238"/>
      <c r="BH448" s="238"/>
      <c r="BI448" s="238"/>
      <c r="BJ448" s="238"/>
      <c r="BK448" s="238"/>
      <c r="BL448" s="238"/>
      <c r="BM448" s="238"/>
      <c r="BN448" s="238"/>
      <c r="BO448" s="238"/>
      <c r="BP448" s="238"/>
      <c r="BQ448" s="239">
        <f>G448/6</f>
        <v>0</v>
      </c>
      <c r="BR448" s="240"/>
      <c r="BS448" s="238"/>
      <c r="BT448" s="238"/>
      <c r="BU448" s="238"/>
      <c r="BV448" s="238"/>
      <c r="BW448" s="238"/>
      <c r="BX448" s="238"/>
      <c r="BY448" s="238"/>
      <c r="BZ448" s="238"/>
      <c r="CA448" s="238"/>
      <c r="CB448" s="238"/>
      <c r="CC448" s="239">
        <f>G448-SUM(H448:CB448)</f>
        <v>0</v>
      </c>
      <c r="CD448" s="41" t="s">
        <v>54</v>
      </c>
    </row>
    <row r="449" spans="1:82" ht="30">
      <c r="A449" s="45"/>
      <c r="B449" s="75" t="s">
        <v>839</v>
      </c>
      <c r="C449" s="131" t="str">
        <f>"Information Points and Desks at locations Remote from Plaza - Supply and Installation of Information Points and Desks and the associated Furniture (" &amp; TEXT(F449,"### ###") &amp;")"</f>
        <v>Information Points and Desks at locations Remote from Plaza - Supply and Installation of Information Points and Desks and the associated Furniture (72 000)</v>
      </c>
      <c r="D449" s="29" t="s">
        <v>351</v>
      </c>
      <c r="E449" s="266">
        <v>1</v>
      </c>
      <c r="F449" s="231">
        <v>72000</v>
      </c>
      <c r="G449" s="76">
        <f t="shared" ref="G449" si="399">+E449*F449</f>
        <v>72000</v>
      </c>
      <c r="H449" s="241"/>
      <c r="I449" s="242"/>
      <c r="J449" s="237"/>
      <c r="K449" s="238"/>
      <c r="L449" s="238"/>
      <c r="M449" s="238"/>
      <c r="N449" s="238"/>
      <c r="O449" s="238"/>
      <c r="P449" s="238"/>
      <c r="Q449" s="238"/>
      <c r="R449" s="238"/>
      <c r="S449" s="238"/>
      <c r="T449" s="238"/>
      <c r="U449" s="239">
        <f t="shared" ref="U449" si="400">G449/6</f>
        <v>12000</v>
      </c>
      <c r="V449" s="237"/>
      <c r="W449" s="238"/>
      <c r="X449" s="238"/>
      <c r="Y449" s="238"/>
      <c r="Z449" s="238"/>
      <c r="AA449" s="238"/>
      <c r="AB449" s="238"/>
      <c r="AC449" s="238"/>
      <c r="AD449" s="238"/>
      <c r="AE449" s="238"/>
      <c r="AF449" s="238"/>
      <c r="AG449" s="239">
        <f t="shared" ref="AG449" si="401">G449/6</f>
        <v>12000</v>
      </c>
      <c r="AH449" s="240"/>
      <c r="AI449" s="238"/>
      <c r="AJ449" s="238"/>
      <c r="AK449" s="238"/>
      <c r="AL449" s="238"/>
      <c r="AM449" s="238"/>
      <c r="AN449" s="238"/>
      <c r="AO449" s="238"/>
      <c r="AP449" s="238"/>
      <c r="AQ449" s="238"/>
      <c r="AR449" s="238"/>
      <c r="AS449" s="239">
        <f t="shared" ref="AS449" si="402">G449/6</f>
        <v>12000</v>
      </c>
      <c r="AT449" s="240"/>
      <c r="AU449" s="238"/>
      <c r="AV449" s="238"/>
      <c r="AW449" s="238"/>
      <c r="AX449" s="238"/>
      <c r="AY449" s="238"/>
      <c r="AZ449" s="238"/>
      <c r="BA449" s="238"/>
      <c r="BB449" s="238"/>
      <c r="BC449" s="238"/>
      <c r="BD449" s="238"/>
      <c r="BE449" s="239">
        <f t="shared" ref="BE449" si="403">G449/6</f>
        <v>12000</v>
      </c>
      <c r="BF449" s="240"/>
      <c r="BG449" s="238"/>
      <c r="BH449" s="238"/>
      <c r="BI449" s="238"/>
      <c r="BJ449" s="238"/>
      <c r="BK449" s="238"/>
      <c r="BL449" s="238"/>
      <c r="BM449" s="238"/>
      <c r="BN449" s="238"/>
      <c r="BO449" s="238"/>
      <c r="BP449" s="238"/>
      <c r="BQ449" s="239">
        <f t="shared" ref="BQ449" si="404">G449/6</f>
        <v>12000</v>
      </c>
      <c r="BR449" s="240"/>
      <c r="BS449" s="238"/>
      <c r="BT449" s="238"/>
      <c r="BU449" s="238"/>
      <c r="BV449" s="238"/>
      <c r="BW449" s="238"/>
      <c r="BX449" s="238"/>
      <c r="BY449" s="238"/>
      <c r="BZ449" s="238"/>
      <c r="CA449" s="238"/>
      <c r="CB449" s="238"/>
      <c r="CC449" s="239">
        <f t="shared" ref="CC449" si="405">G449-SUM(H449:CB449)</f>
        <v>12000</v>
      </c>
      <c r="CD449" s="41" t="s">
        <v>54</v>
      </c>
    </row>
    <row r="450" spans="1:82" ht="15">
      <c r="A450" s="45"/>
      <c r="B450" s="26" t="s">
        <v>840</v>
      </c>
      <c r="C450" s="27" t="str">
        <f>"Information Points and Desks at locations Remote from Plaza - Overhead charges and Profit in respect of B-6006-c ("&amp; TEXT(F450,"###%") &amp; ")"</f>
        <v>Information Points and Desks at locations Remote from Plaza - Overhead charges and Profit in respect of B-6006-c (%)</v>
      </c>
      <c r="D450" s="149" t="s">
        <v>353</v>
      </c>
      <c r="E450" s="337">
        <f>+G449</f>
        <v>72000</v>
      </c>
      <c r="F450" s="356"/>
      <c r="G450" s="76">
        <f>+E450*F450</f>
        <v>0</v>
      </c>
      <c r="H450" s="241"/>
      <c r="I450" s="242"/>
      <c r="J450" s="237"/>
      <c r="K450" s="238"/>
      <c r="L450" s="238"/>
      <c r="M450" s="238"/>
      <c r="N450" s="238"/>
      <c r="O450" s="238"/>
      <c r="P450" s="238"/>
      <c r="Q450" s="238"/>
      <c r="R450" s="238"/>
      <c r="S450" s="238"/>
      <c r="T450" s="238"/>
      <c r="U450" s="239">
        <f>G450/6</f>
        <v>0</v>
      </c>
      <c r="V450" s="237"/>
      <c r="W450" s="238"/>
      <c r="X450" s="238"/>
      <c r="Y450" s="238"/>
      <c r="Z450" s="238"/>
      <c r="AA450" s="238"/>
      <c r="AB450" s="238"/>
      <c r="AC450" s="238"/>
      <c r="AD450" s="238"/>
      <c r="AE450" s="238"/>
      <c r="AF450" s="238"/>
      <c r="AG450" s="239">
        <f>G450/6</f>
        <v>0</v>
      </c>
      <c r="AH450" s="240"/>
      <c r="AI450" s="238"/>
      <c r="AJ450" s="238"/>
      <c r="AK450" s="238"/>
      <c r="AL450" s="238"/>
      <c r="AM450" s="238"/>
      <c r="AN450" s="238"/>
      <c r="AO450" s="238"/>
      <c r="AP450" s="238"/>
      <c r="AQ450" s="238"/>
      <c r="AR450" s="238"/>
      <c r="AS450" s="239">
        <f>G450/6</f>
        <v>0</v>
      </c>
      <c r="AT450" s="240"/>
      <c r="AU450" s="238"/>
      <c r="AV450" s="238"/>
      <c r="AW450" s="238"/>
      <c r="AX450" s="238"/>
      <c r="AY450" s="238"/>
      <c r="AZ450" s="238"/>
      <c r="BA450" s="238"/>
      <c r="BB450" s="238"/>
      <c r="BC450" s="238"/>
      <c r="BD450" s="238"/>
      <c r="BE450" s="239">
        <f>G450/6</f>
        <v>0</v>
      </c>
      <c r="BF450" s="240"/>
      <c r="BG450" s="238"/>
      <c r="BH450" s="238"/>
      <c r="BI450" s="238"/>
      <c r="BJ450" s="238"/>
      <c r="BK450" s="238"/>
      <c r="BL450" s="238"/>
      <c r="BM450" s="238"/>
      <c r="BN450" s="238"/>
      <c r="BO450" s="238"/>
      <c r="BP450" s="238"/>
      <c r="BQ450" s="239">
        <f>G450/6</f>
        <v>0</v>
      </c>
      <c r="BR450" s="240"/>
      <c r="BS450" s="238"/>
      <c r="BT450" s="238"/>
      <c r="BU450" s="238"/>
      <c r="BV450" s="238"/>
      <c r="BW450" s="238"/>
      <c r="BX450" s="238"/>
      <c r="BY450" s="238"/>
      <c r="BZ450" s="238"/>
      <c r="CA450" s="238"/>
      <c r="CB450" s="238"/>
      <c r="CC450" s="239">
        <f>G450-SUM(H450:CB450)</f>
        <v>0</v>
      </c>
      <c r="CD450" s="41" t="s">
        <v>54</v>
      </c>
    </row>
    <row r="451" spans="1:82" ht="15">
      <c r="A451" s="45"/>
      <c r="B451" s="75" t="s">
        <v>841</v>
      </c>
      <c r="C451" s="131" t="str">
        <f>"Fire detection and suppression systems complete per Control Centre – Fire detection and suppression systems (" &amp; TEXT(F451,"##  ###") &amp;")"</f>
        <v>Fire detection and suppression systems complete per Control Centre – Fire detection and suppression systems (144 000)</v>
      </c>
      <c r="D451" s="29" t="s">
        <v>351</v>
      </c>
      <c r="E451" s="266">
        <v>1</v>
      </c>
      <c r="F451" s="231">
        <v>144000</v>
      </c>
      <c r="G451" s="76">
        <f t="shared" ref="G451" si="406">+E451*F451</f>
        <v>144000</v>
      </c>
      <c r="H451" s="241"/>
      <c r="I451" s="242"/>
      <c r="J451" s="237"/>
      <c r="K451" s="238"/>
      <c r="L451" s="238"/>
      <c r="M451" s="238"/>
      <c r="N451" s="238"/>
      <c r="O451" s="238"/>
      <c r="P451" s="238"/>
      <c r="Q451" s="238"/>
      <c r="R451" s="238"/>
      <c r="S451" s="238"/>
      <c r="T451" s="238"/>
      <c r="U451" s="239">
        <f t="shared" ref="U451" si="407">G451/6</f>
        <v>24000</v>
      </c>
      <c r="V451" s="237"/>
      <c r="W451" s="238"/>
      <c r="X451" s="238"/>
      <c r="Y451" s="238"/>
      <c r="Z451" s="238"/>
      <c r="AA451" s="238"/>
      <c r="AB451" s="238"/>
      <c r="AC451" s="238"/>
      <c r="AD451" s="238"/>
      <c r="AE451" s="238"/>
      <c r="AF451" s="238"/>
      <c r="AG451" s="239">
        <f t="shared" ref="AG451" si="408">G451/6</f>
        <v>24000</v>
      </c>
      <c r="AH451" s="240"/>
      <c r="AI451" s="238"/>
      <c r="AJ451" s="238"/>
      <c r="AK451" s="238"/>
      <c r="AL451" s="238"/>
      <c r="AM451" s="238"/>
      <c r="AN451" s="238"/>
      <c r="AO451" s="238"/>
      <c r="AP451" s="238"/>
      <c r="AQ451" s="238"/>
      <c r="AR451" s="238"/>
      <c r="AS451" s="239">
        <f t="shared" ref="AS451" si="409">G451/6</f>
        <v>24000</v>
      </c>
      <c r="AT451" s="240"/>
      <c r="AU451" s="238"/>
      <c r="AV451" s="238"/>
      <c r="AW451" s="238"/>
      <c r="AX451" s="238"/>
      <c r="AY451" s="238"/>
      <c r="AZ451" s="238"/>
      <c r="BA451" s="238"/>
      <c r="BB451" s="238"/>
      <c r="BC451" s="238"/>
      <c r="BD451" s="238"/>
      <c r="BE451" s="239">
        <f t="shared" ref="BE451" si="410">G451/6</f>
        <v>24000</v>
      </c>
      <c r="BF451" s="240"/>
      <c r="BG451" s="238"/>
      <c r="BH451" s="238"/>
      <c r="BI451" s="238"/>
      <c r="BJ451" s="238"/>
      <c r="BK451" s="238"/>
      <c r="BL451" s="238"/>
      <c r="BM451" s="238"/>
      <c r="BN451" s="238"/>
      <c r="BO451" s="238"/>
      <c r="BP451" s="238"/>
      <c r="BQ451" s="239">
        <f t="shared" ref="BQ451" si="411">G451/6</f>
        <v>24000</v>
      </c>
      <c r="BR451" s="240"/>
      <c r="BS451" s="238"/>
      <c r="BT451" s="238"/>
      <c r="BU451" s="238"/>
      <c r="BV451" s="238"/>
      <c r="BW451" s="238"/>
      <c r="BX451" s="238"/>
      <c r="BY451" s="238"/>
      <c r="BZ451" s="238"/>
      <c r="CA451" s="238"/>
      <c r="CB451" s="238"/>
      <c r="CC451" s="239">
        <f t="shared" ref="CC451" si="412">G451-SUM(H451:CB451)</f>
        <v>24000</v>
      </c>
      <c r="CD451" s="41" t="s">
        <v>54</v>
      </c>
    </row>
    <row r="452" spans="1:82" ht="30">
      <c r="A452" s="45"/>
      <c r="B452" s="26" t="s">
        <v>842</v>
      </c>
      <c r="C452" s="27" t="str">
        <f>"Fire detection and suppression systems complete per Control Centre - Overhead Charges and Profit in respect of B-6007-a ("&amp; TEXT(F452,"###%") &amp; ")"</f>
        <v>Fire detection and suppression systems complete per Control Centre - Overhead Charges and Profit in respect of B-6007-a (%)</v>
      </c>
      <c r="D452" s="149" t="s">
        <v>353</v>
      </c>
      <c r="E452" s="337">
        <f>+G451</f>
        <v>144000</v>
      </c>
      <c r="F452" s="356"/>
      <c r="G452" s="76">
        <f>+E452*F452</f>
        <v>0</v>
      </c>
      <c r="H452" s="241"/>
      <c r="I452" s="242"/>
      <c r="J452" s="237"/>
      <c r="K452" s="238"/>
      <c r="L452" s="238"/>
      <c r="M452" s="238"/>
      <c r="N452" s="238"/>
      <c r="O452" s="238"/>
      <c r="P452" s="238"/>
      <c r="Q452" s="238"/>
      <c r="R452" s="238"/>
      <c r="S452" s="238"/>
      <c r="T452" s="238"/>
      <c r="U452" s="239">
        <f>G452/6</f>
        <v>0</v>
      </c>
      <c r="V452" s="237"/>
      <c r="W452" s="238"/>
      <c r="X452" s="238"/>
      <c r="Y452" s="238"/>
      <c r="Z452" s="238"/>
      <c r="AA452" s="238"/>
      <c r="AB452" s="238"/>
      <c r="AC452" s="238"/>
      <c r="AD452" s="238"/>
      <c r="AE452" s="238"/>
      <c r="AF452" s="238"/>
      <c r="AG452" s="239">
        <f>G452/6</f>
        <v>0</v>
      </c>
      <c r="AH452" s="240"/>
      <c r="AI452" s="238"/>
      <c r="AJ452" s="238"/>
      <c r="AK452" s="238"/>
      <c r="AL452" s="238"/>
      <c r="AM452" s="238"/>
      <c r="AN452" s="238"/>
      <c r="AO452" s="238"/>
      <c r="AP452" s="238"/>
      <c r="AQ452" s="238"/>
      <c r="AR452" s="238"/>
      <c r="AS452" s="239">
        <f>G452/6</f>
        <v>0</v>
      </c>
      <c r="AT452" s="240"/>
      <c r="AU452" s="238"/>
      <c r="AV452" s="238"/>
      <c r="AW452" s="238"/>
      <c r="AX452" s="238"/>
      <c r="AY452" s="238"/>
      <c r="AZ452" s="238"/>
      <c r="BA452" s="238"/>
      <c r="BB452" s="238"/>
      <c r="BC452" s="238"/>
      <c r="BD452" s="238"/>
      <c r="BE452" s="239">
        <f>G452/6</f>
        <v>0</v>
      </c>
      <c r="BF452" s="240"/>
      <c r="BG452" s="238"/>
      <c r="BH452" s="238"/>
      <c r="BI452" s="238"/>
      <c r="BJ452" s="238"/>
      <c r="BK452" s="238"/>
      <c r="BL452" s="238"/>
      <c r="BM452" s="238"/>
      <c r="BN452" s="238"/>
      <c r="BO452" s="238"/>
      <c r="BP452" s="238"/>
      <c r="BQ452" s="239">
        <f>G452/6</f>
        <v>0</v>
      </c>
      <c r="BR452" s="240"/>
      <c r="BS452" s="238"/>
      <c r="BT452" s="238"/>
      <c r="BU452" s="238"/>
      <c r="BV452" s="238"/>
      <c r="BW452" s="238"/>
      <c r="BX452" s="238"/>
      <c r="BY452" s="238"/>
      <c r="BZ452" s="238"/>
      <c r="CA452" s="238"/>
      <c r="CB452" s="238"/>
      <c r="CC452" s="239">
        <f>G452-SUM(H452:CB452)</f>
        <v>0</v>
      </c>
      <c r="CD452" s="41" t="s">
        <v>54</v>
      </c>
    </row>
    <row r="453" spans="1:82" ht="15">
      <c r="A453" s="45"/>
      <c r="B453" s="75" t="s">
        <v>843</v>
      </c>
      <c r="C453" s="131" t="str">
        <f>"Provision of PABX telephone system per Control Centre – PABX telephone system (" &amp; TEXT(F453,"## ###") &amp;")"</f>
        <v>Provision of PABX telephone system per Control Centre – PABX telephone system (57 600)</v>
      </c>
      <c r="D453" s="29" t="s">
        <v>351</v>
      </c>
      <c r="E453" s="266">
        <v>1</v>
      </c>
      <c r="F453" s="231">
        <v>57600</v>
      </c>
      <c r="G453" s="76">
        <f t="shared" ref="G453" si="413">+E453*F453</f>
        <v>57600</v>
      </c>
      <c r="H453" s="241"/>
      <c r="I453" s="242"/>
      <c r="J453" s="237"/>
      <c r="K453" s="238"/>
      <c r="L453" s="238"/>
      <c r="M453" s="238"/>
      <c r="N453" s="238"/>
      <c r="O453" s="238"/>
      <c r="P453" s="238"/>
      <c r="Q453" s="238"/>
      <c r="R453" s="238"/>
      <c r="S453" s="238"/>
      <c r="T453" s="238"/>
      <c r="U453" s="239">
        <f t="shared" ref="U453" si="414">G453/6</f>
        <v>9600</v>
      </c>
      <c r="V453" s="237"/>
      <c r="W453" s="238"/>
      <c r="X453" s="238"/>
      <c r="Y453" s="238"/>
      <c r="Z453" s="238"/>
      <c r="AA453" s="238"/>
      <c r="AB453" s="238"/>
      <c r="AC453" s="238"/>
      <c r="AD453" s="238"/>
      <c r="AE453" s="238"/>
      <c r="AF453" s="238"/>
      <c r="AG453" s="239">
        <f t="shared" ref="AG453" si="415">G453/6</f>
        <v>9600</v>
      </c>
      <c r="AH453" s="240"/>
      <c r="AI453" s="238"/>
      <c r="AJ453" s="238"/>
      <c r="AK453" s="238"/>
      <c r="AL453" s="238"/>
      <c r="AM453" s="238"/>
      <c r="AN453" s="238"/>
      <c r="AO453" s="238"/>
      <c r="AP453" s="238"/>
      <c r="AQ453" s="238"/>
      <c r="AR453" s="238"/>
      <c r="AS453" s="239">
        <f t="shared" ref="AS453" si="416">G453/6</f>
        <v>9600</v>
      </c>
      <c r="AT453" s="240"/>
      <c r="AU453" s="238"/>
      <c r="AV453" s="238"/>
      <c r="AW453" s="238"/>
      <c r="AX453" s="238"/>
      <c r="AY453" s="238"/>
      <c r="AZ453" s="238"/>
      <c r="BA453" s="238"/>
      <c r="BB453" s="238"/>
      <c r="BC453" s="238"/>
      <c r="BD453" s="238"/>
      <c r="BE453" s="239">
        <f t="shared" ref="BE453" si="417">G453/6</f>
        <v>9600</v>
      </c>
      <c r="BF453" s="240"/>
      <c r="BG453" s="238"/>
      <c r="BH453" s="238"/>
      <c r="BI453" s="238"/>
      <c r="BJ453" s="238"/>
      <c r="BK453" s="238"/>
      <c r="BL453" s="238"/>
      <c r="BM453" s="238"/>
      <c r="BN453" s="238"/>
      <c r="BO453" s="238"/>
      <c r="BP453" s="238"/>
      <c r="BQ453" s="239">
        <f t="shared" ref="BQ453" si="418">G453/6</f>
        <v>9600</v>
      </c>
      <c r="BR453" s="240"/>
      <c r="BS453" s="238"/>
      <c r="BT453" s="238"/>
      <c r="BU453" s="238"/>
      <c r="BV453" s="238"/>
      <c r="BW453" s="238"/>
      <c r="BX453" s="238"/>
      <c r="BY453" s="238"/>
      <c r="BZ453" s="238"/>
      <c r="CA453" s="238"/>
      <c r="CB453" s="238"/>
      <c r="CC453" s="239">
        <f t="shared" ref="CC453" si="419">G453-SUM(H453:CB453)</f>
        <v>9600</v>
      </c>
      <c r="CD453" s="41" t="s">
        <v>54</v>
      </c>
    </row>
    <row r="454" spans="1:82" ht="15">
      <c r="A454" s="45"/>
      <c r="B454" s="26" t="s">
        <v>844</v>
      </c>
      <c r="C454" s="27" t="str">
        <f>"Provision of PABX telephone system per Control Centre - Overhead Charges and Profit in respect of B-6008-a ("&amp; TEXT(F454,"###%") &amp; ")"</f>
        <v>Provision of PABX telephone system per Control Centre - Overhead Charges and Profit in respect of B-6008-a (%)</v>
      </c>
      <c r="D454" s="149" t="s">
        <v>353</v>
      </c>
      <c r="E454" s="337">
        <f>+G453</f>
        <v>57600</v>
      </c>
      <c r="F454" s="356"/>
      <c r="G454" s="76">
        <f>+E454*F454</f>
        <v>0</v>
      </c>
      <c r="H454" s="241"/>
      <c r="I454" s="242"/>
      <c r="J454" s="237"/>
      <c r="K454" s="238"/>
      <c r="L454" s="238"/>
      <c r="M454" s="238"/>
      <c r="N454" s="238"/>
      <c r="O454" s="238"/>
      <c r="P454" s="238"/>
      <c r="Q454" s="238"/>
      <c r="R454" s="238"/>
      <c r="S454" s="238"/>
      <c r="T454" s="238"/>
      <c r="U454" s="239">
        <f>G454/6</f>
        <v>0</v>
      </c>
      <c r="V454" s="237"/>
      <c r="W454" s="238"/>
      <c r="X454" s="238"/>
      <c r="Y454" s="238"/>
      <c r="Z454" s="238"/>
      <c r="AA454" s="238"/>
      <c r="AB454" s="238"/>
      <c r="AC454" s="238"/>
      <c r="AD454" s="238"/>
      <c r="AE454" s="238"/>
      <c r="AF454" s="238"/>
      <c r="AG454" s="239">
        <f>G454/6</f>
        <v>0</v>
      </c>
      <c r="AH454" s="240"/>
      <c r="AI454" s="238"/>
      <c r="AJ454" s="238"/>
      <c r="AK454" s="238"/>
      <c r="AL454" s="238"/>
      <c r="AM454" s="238"/>
      <c r="AN454" s="238"/>
      <c r="AO454" s="238"/>
      <c r="AP454" s="238"/>
      <c r="AQ454" s="238"/>
      <c r="AR454" s="238"/>
      <c r="AS454" s="239">
        <f>G454/6</f>
        <v>0</v>
      </c>
      <c r="AT454" s="240"/>
      <c r="AU454" s="238"/>
      <c r="AV454" s="238"/>
      <c r="AW454" s="238"/>
      <c r="AX454" s="238"/>
      <c r="AY454" s="238"/>
      <c r="AZ454" s="238"/>
      <c r="BA454" s="238"/>
      <c r="BB454" s="238"/>
      <c r="BC454" s="238"/>
      <c r="BD454" s="238"/>
      <c r="BE454" s="239">
        <f>G454/6</f>
        <v>0</v>
      </c>
      <c r="BF454" s="240"/>
      <c r="BG454" s="238"/>
      <c r="BH454" s="238"/>
      <c r="BI454" s="238"/>
      <c r="BJ454" s="238"/>
      <c r="BK454" s="238"/>
      <c r="BL454" s="238"/>
      <c r="BM454" s="238"/>
      <c r="BN454" s="238"/>
      <c r="BO454" s="238"/>
      <c r="BP454" s="238"/>
      <c r="BQ454" s="239">
        <f>G454/6</f>
        <v>0</v>
      </c>
      <c r="BR454" s="240"/>
      <c r="BS454" s="238"/>
      <c r="BT454" s="238"/>
      <c r="BU454" s="238"/>
      <c r="BV454" s="238"/>
      <c r="BW454" s="238"/>
      <c r="BX454" s="238"/>
      <c r="BY454" s="238"/>
      <c r="BZ454" s="238"/>
      <c r="CA454" s="238"/>
      <c r="CB454" s="238"/>
      <c r="CC454" s="239">
        <f>G454-SUM(H454:CB454)</f>
        <v>0</v>
      </c>
      <c r="CD454" s="41" t="s">
        <v>54</v>
      </c>
    </row>
    <row r="455" spans="1:82" ht="15">
      <c r="A455" s="45"/>
      <c r="B455" s="75" t="s">
        <v>845</v>
      </c>
      <c r="C455" s="131" t="str">
        <f>"Supply of EMVCO compliant Hardware and Software ("&amp; TEXT(F455,"### ###") &amp;")"</f>
        <v>Supply of EMVCO compliant Hardware and Software (216 000)</v>
      </c>
      <c r="D455" s="29" t="s">
        <v>351</v>
      </c>
      <c r="E455" s="266">
        <v>1</v>
      </c>
      <c r="F455" s="231">
        <v>216000</v>
      </c>
      <c r="G455" s="76">
        <f t="shared" ref="G455" si="420">+E455*F455</f>
        <v>216000</v>
      </c>
      <c r="H455" s="241"/>
      <c r="I455" s="242"/>
      <c r="J455" s="237"/>
      <c r="K455" s="238"/>
      <c r="L455" s="238"/>
      <c r="M455" s="238"/>
      <c r="N455" s="238"/>
      <c r="O455" s="238"/>
      <c r="P455" s="238"/>
      <c r="Q455" s="238"/>
      <c r="R455" s="238"/>
      <c r="S455" s="238"/>
      <c r="T455" s="238"/>
      <c r="U455" s="239">
        <f t="shared" ref="U455" si="421">G455/6</f>
        <v>36000</v>
      </c>
      <c r="V455" s="237"/>
      <c r="W455" s="238"/>
      <c r="X455" s="238"/>
      <c r="Y455" s="238"/>
      <c r="Z455" s="238"/>
      <c r="AA455" s="238"/>
      <c r="AB455" s="238"/>
      <c r="AC455" s="238"/>
      <c r="AD455" s="238"/>
      <c r="AE455" s="238"/>
      <c r="AF455" s="238"/>
      <c r="AG455" s="239">
        <f t="shared" ref="AG455" si="422">G455/6</f>
        <v>36000</v>
      </c>
      <c r="AH455" s="240"/>
      <c r="AI455" s="238"/>
      <c r="AJ455" s="238"/>
      <c r="AK455" s="238"/>
      <c r="AL455" s="238"/>
      <c r="AM455" s="238"/>
      <c r="AN455" s="238"/>
      <c r="AO455" s="238"/>
      <c r="AP455" s="238"/>
      <c r="AQ455" s="238"/>
      <c r="AR455" s="238"/>
      <c r="AS455" s="239">
        <f t="shared" ref="AS455" si="423">G455/6</f>
        <v>36000</v>
      </c>
      <c r="AT455" s="240"/>
      <c r="AU455" s="238"/>
      <c r="AV455" s="238"/>
      <c r="AW455" s="238"/>
      <c r="AX455" s="238"/>
      <c r="AY455" s="238"/>
      <c r="AZ455" s="238"/>
      <c r="BA455" s="238"/>
      <c r="BB455" s="238"/>
      <c r="BC455" s="238"/>
      <c r="BD455" s="238"/>
      <c r="BE455" s="239">
        <f t="shared" ref="BE455" si="424">G455/6</f>
        <v>36000</v>
      </c>
      <c r="BF455" s="240"/>
      <c r="BG455" s="238"/>
      <c r="BH455" s="238"/>
      <c r="BI455" s="238"/>
      <c r="BJ455" s="238"/>
      <c r="BK455" s="238"/>
      <c r="BL455" s="238"/>
      <c r="BM455" s="238"/>
      <c r="BN455" s="238"/>
      <c r="BO455" s="238"/>
      <c r="BP455" s="238"/>
      <c r="BQ455" s="239">
        <f t="shared" ref="BQ455" si="425">G455/6</f>
        <v>36000</v>
      </c>
      <c r="BR455" s="240"/>
      <c r="BS455" s="238"/>
      <c r="BT455" s="238"/>
      <c r="BU455" s="238"/>
      <c r="BV455" s="238"/>
      <c r="BW455" s="238"/>
      <c r="BX455" s="238"/>
      <c r="BY455" s="238"/>
      <c r="BZ455" s="238"/>
      <c r="CA455" s="238"/>
      <c r="CB455" s="238"/>
      <c r="CC455" s="239">
        <f t="shared" ref="CC455" si="426">G455-SUM(H455:CB455)</f>
        <v>36000</v>
      </c>
      <c r="CD455" s="41" t="s">
        <v>54</v>
      </c>
    </row>
    <row r="456" spans="1:82" ht="15">
      <c r="A456" s="45"/>
      <c r="B456" s="26" t="s">
        <v>846</v>
      </c>
      <c r="C456" s="27" t="str">
        <f>"Supply of EMVCO compliant Hardware and Software - Overhead charges and Profit in respect of B-6009-a ("&amp; TEXT(F456,"###%") &amp; ")"</f>
        <v>Supply of EMVCO compliant Hardware and Software - Overhead charges and Profit in respect of B-6009-a (%)</v>
      </c>
      <c r="D456" s="149" t="s">
        <v>353</v>
      </c>
      <c r="E456" s="337">
        <f>+G455</f>
        <v>216000</v>
      </c>
      <c r="F456" s="356"/>
      <c r="G456" s="76">
        <f>+E456*F456</f>
        <v>0</v>
      </c>
      <c r="H456" s="241"/>
      <c r="I456" s="242"/>
      <c r="J456" s="237"/>
      <c r="K456" s="238"/>
      <c r="L456" s="238"/>
      <c r="M456" s="238"/>
      <c r="N456" s="238"/>
      <c r="O456" s="238"/>
      <c r="P456" s="238"/>
      <c r="Q456" s="238"/>
      <c r="R456" s="238"/>
      <c r="S456" s="238"/>
      <c r="T456" s="238"/>
      <c r="U456" s="239">
        <f>G456/6</f>
        <v>0</v>
      </c>
      <c r="V456" s="237"/>
      <c r="W456" s="238"/>
      <c r="X456" s="238"/>
      <c r="Y456" s="238"/>
      <c r="Z456" s="238"/>
      <c r="AA456" s="238"/>
      <c r="AB456" s="238"/>
      <c r="AC456" s="238"/>
      <c r="AD456" s="238"/>
      <c r="AE456" s="238"/>
      <c r="AF456" s="238"/>
      <c r="AG456" s="239">
        <f>G456/6</f>
        <v>0</v>
      </c>
      <c r="AH456" s="240"/>
      <c r="AI456" s="238"/>
      <c r="AJ456" s="238"/>
      <c r="AK456" s="238"/>
      <c r="AL456" s="238"/>
      <c r="AM456" s="238"/>
      <c r="AN456" s="238"/>
      <c r="AO456" s="238"/>
      <c r="AP456" s="238"/>
      <c r="AQ456" s="238"/>
      <c r="AR456" s="238"/>
      <c r="AS456" s="239">
        <f>G456/6</f>
        <v>0</v>
      </c>
      <c r="AT456" s="240"/>
      <c r="AU456" s="238"/>
      <c r="AV456" s="238"/>
      <c r="AW456" s="238"/>
      <c r="AX456" s="238"/>
      <c r="AY456" s="238"/>
      <c r="AZ456" s="238"/>
      <c r="BA456" s="238"/>
      <c r="BB456" s="238"/>
      <c r="BC456" s="238"/>
      <c r="BD456" s="238"/>
      <c r="BE456" s="239">
        <f>G456/6</f>
        <v>0</v>
      </c>
      <c r="BF456" s="240"/>
      <c r="BG456" s="238"/>
      <c r="BH456" s="238"/>
      <c r="BI456" s="238"/>
      <c r="BJ456" s="238"/>
      <c r="BK456" s="238"/>
      <c r="BL456" s="238"/>
      <c r="BM456" s="238"/>
      <c r="BN456" s="238"/>
      <c r="BO456" s="238"/>
      <c r="BP456" s="238"/>
      <c r="BQ456" s="239">
        <f>G456/6</f>
        <v>0</v>
      </c>
      <c r="BR456" s="240"/>
      <c r="BS456" s="238"/>
      <c r="BT456" s="238"/>
      <c r="BU456" s="238"/>
      <c r="BV456" s="238"/>
      <c r="BW456" s="238"/>
      <c r="BX456" s="238"/>
      <c r="BY456" s="238"/>
      <c r="BZ456" s="238"/>
      <c r="CA456" s="238"/>
      <c r="CB456" s="238"/>
      <c r="CC456" s="239">
        <f>G456-SUM(H456:CB456)</f>
        <v>0</v>
      </c>
      <c r="CD456" s="41" t="s">
        <v>54</v>
      </c>
    </row>
    <row r="457" spans="1:82" ht="30">
      <c r="A457" s="45"/>
      <c r="B457" s="75" t="s">
        <v>847</v>
      </c>
      <c r="C457" s="131" t="str">
        <f>"Provision for civil works to convert Manual toll lanes to Mixed / Manual ETC lanes and Mixed / Manual ETC to Dedicated ETC (Incl signage) ("&amp; TEXT(F457,"## ### ###") &amp;")"</f>
        <v>Provision for civil works to convert Manual toll lanes to Mixed / Manual ETC lanes and Mixed / Manual ETC to Dedicated ETC (Incl signage) (1 800 000)</v>
      </c>
      <c r="D457" s="29" t="s">
        <v>351</v>
      </c>
      <c r="E457" s="266">
        <v>1</v>
      </c>
      <c r="F457" s="231">
        <v>1800000</v>
      </c>
      <c r="G457" s="76">
        <f t="shared" ref="G457" si="427">+E457*F457</f>
        <v>1800000</v>
      </c>
      <c r="H457" s="241"/>
      <c r="I457" s="242"/>
      <c r="J457" s="237"/>
      <c r="K457" s="238"/>
      <c r="L457" s="238"/>
      <c r="M457" s="238"/>
      <c r="N457" s="238"/>
      <c r="O457" s="238"/>
      <c r="P457" s="238"/>
      <c r="Q457" s="238"/>
      <c r="R457" s="238"/>
      <c r="S457" s="238"/>
      <c r="T457" s="238"/>
      <c r="U457" s="239">
        <f t="shared" ref="U457" si="428">G457/6</f>
        <v>300000</v>
      </c>
      <c r="V457" s="237"/>
      <c r="W457" s="238"/>
      <c r="X457" s="238"/>
      <c r="Y457" s="238"/>
      <c r="Z457" s="238"/>
      <c r="AA457" s="238"/>
      <c r="AB457" s="238"/>
      <c r="AC457" s="238"/>
      <c r="AD457" s="238"/>
      <c r="AE457" s="238"/>
      <c r="AF457" s="238"/>
      <c r="AG457" s="239">
        <f t="shared" ref="AG457" si="429">G457/6</f>
        <v>300000</v>
      </c>
      <c r="AH457" s="240"/>
      <c r="AI457" s="238"/>
      <c r="AJ457" s="238"/>
      <c r="AK457" s="238"/>
      <c r="AL457" s="238"/>
      <c r="AM457" s="238"/>
      <c r="AN457" s="238"/>
      <c r="AO457" s="238"/>
      <c r="AP457" s="238"/>
      <c r="AQ457" s="238"/>
      <c r="AR457" s="238"/>
      <c r="AS457" s="239">
        <f t="shared" ref="AS457" si="430">G457/6</f>
        <v>300000</v>
      </c>
      <c r="AT457" s="240"/>
      <c r="AU457" s="238"/>
      <c r="AV457" s="238"/>
      <c r="AW457" s="238"/>
      <c r="AX457" s="238"/>
      <c r="AY457" s="238"/>
      <c r="AZ457" s="238"/>
      <c r="BA457" s="238"/>
      <c r="BB457" s="238"/>
      <c r="BC457" s="238"/>
      <c r="BD457" s="238"/>
      <c r="BE457" s="239">
        <f t="shared" ref="BE457" si="431">G457/6</f>
        <v>300000</v>
      </c>
      <c r="BF457" s="240"/>
      <c r="BG457" s="238"/>
      <c r="BH457" s="238"/>
      <c r="BI457" s="238"/>
      <c r="BJ457" s="238"/>
      <c r="BK457" s="238"/>
      <c r="BL457" s="238"/>
      <c r="BM457" s="238"/>
      <c r="BN457" s="238"/>
      <c r="BO457" s="238"/>
      <c r="BP457" s="238"/>
      <c r="BQ457" s="239">
        <f t="shared" ref="BQ457" si="432">G457/6</f>
        <v>300000</v>
      </c>
      <c r="BR457" s="240"/>
      <c r="BS457" s="238"/>
      <c r="BT457" s="238"/>
      <c r="BU457" s="238"/>
      <c r="BV457" s="238"/>
      <c r="BW457" s="238"/>
      <c r="BX457" s="238"/>
      <c r="BY457" s="238"/>
      <c r="BZ457" s="238"/>
      <c r="CA457" s="238"/>
      <c r="CB457" s="238"/>
      <c r="CC457" s="239">
        <f t="shared" ref="CC457" si="433">G457-SUM(H457:CB457)</f>
        <v>300000</v>
      </c>
      <c r="CD457" s="41" t="s">
        <v>54</v>
      </c>
    </row>
    <row r="458" spans="1:82" ht="30">
      <c r="A458" s="45"/>
      <c r="B458" s="26" t="s">
        <v>848</v>
      </c>
      <c r="C458" s="27" t="str">
        <f>"Provision for civil works to convert manual Toll lanes to Mixed Manual / ETC lanes (Incl signage) - Overhead charges and Profit in respect of B-6010-a ("&amp; TEXT(F458,"###%") &amp; ")"</f>
        <v>Provision for civil works to convert manual Toll lanes to Mixed Manual / ETC lanes (Incl signage) - Overhead charges and Profit in respect of B-6010-a (%)</v>
      </c>
      <c r="D458" s="149" t="s">
        <v>353</v>
      </c>
      <c r="E458" s="337">
        <f>+G457</f>
        <v>1800000</v>
      </c>
      <c r="F458" s="356"/>
      <c r="G458" s="76">
        <f>+E458*F458</f>
        <v>0</v>
      </c>
      <c r="H458" s="241"/>
      <c r="I458" s="242"/>
      <c r="J458" s="237"/>
      <c r="K458" s="238"/>
      <c r="L458" s="238"/>
      <c r="M458" s="238"/>
      <c r="N458" s="238"/>
      <c r="O458" s="238"/>
      <c r="P458" s="238"/>
      <c r="Q458" s="238"/>
      <c r="R458" s="238"/>
      <c r="S458" s="238"/>
      <c r="T458" s="238"/>
      <c r="U458" s="239">
        <f>G458/6</f>
        <v>0</v>
      </c>
      <c r="V458" s="237"/>
      <c r="W458" s="238"/>
      <c r="X458" s="238"/>
      <c r="Y458" s="238"/>
      <c r="Z458" s="238"/>
      <c r="AA458" s="238"/>
      <c r="AB458" s="238"/>
      <c r="AC458" s="238"/>
      <c r="AD458" s="238"/>
      <c r="AE458" s="238"/>
      <c r="AF458" s="238"/>
      <c r="AG458" s="239">
        <f>G458/6</f>
        <v>0</v>
      </c>
      <c r="AH458" s="240"/>
      <c r="AI458" s="238"/>
      <c r="AJ458" s="238"/>
      <c r="AK458" s="238"/>
      <c r="AL458" s="238"/>
      <c r="AM458" s="238"/>
      <c r="AN458" s="238"/>
      <c r="AO458" s="238"/>
      <c r="AP458" s="238"/>
      <c r="AQ458" s="238"/>
      <c r="AR458" s="238"/>
      <c r="AS458" s="239">
        <f>G458/6</f>
        <v>0</v>
      </c>
      <c r="AT458" s="240"/>
      <c r="AU458" s="238"/>
      <c r="AV458" s="238"/>
      <c r="AW458" s="238"/>
      <c r="AX458" s="238"/>
      <c r="AY458" s="238"/>
      <c r="AZ458" s="238"/>
      <c r="BA458" s="238"/>
      <c r="BB458" s="238"/>
      <c r="BC458" s="238"/>
      <c r="BD458" s="238"/>
      <c r="BE458" s="239">
        <f>G458/6</f>
        <v>0</v>
      </c>
      <c r="BF458" s="240"/>
      <c r="BG458" s="238"/>
      <c r="BH458" s="238"/>
      <c r="BI458" s="238"/>
      <c r="BJ458" s="238"/>
      <c r="BK458" s="238"/>
      <c r="BL458" s="238"/>
      <c r="BM458" s="238"/>
      <c r="BN458" s="238"/>
      <c r="BO458" s="238"/>
      <c r="BP458" s="238"/>
      <c r="BQ458" s="239">
        <f>G458/6</f>
        <v>0</v>
      </c>
      <c r="BR458" s="240"/>
      <c r="BS458" s="238"/>
      <c r="BT458" s="238"/>
      <c r="BU458" s="238"/>
      <c r="BV458" s="238"/>
      <c r="BW458" s="238"/>
      <c r="BX458" s="238"/>
      <c r="BY458" s="238"/>
      <c r="BZ458" s="238"/>
      <c r="CA458" s="238"/>
      <c r="CB458" s="238"/>
      <c r="CC458" s="239">
        <f>G458-SUM(H458:CB458)</f>
        <v>0</v>
      </c>
      <c r="CD458" s="41" t="s">
        <v>54</v>
      </c>
    </row>
    <row r="459" spans="1:82" ht="15">
      <c r="A459" s="45"/>
      <c r="B459" s="75" t="s">
        <v>849</v>
      </c>
      <c r="C459" s="131" t="str">
        <f>"Provision for the upgrade of the plaza to the new SANRAL Brand ("&amp; TEXT(F459,"### ###") &amp;")"</f>
        <v>Provision for the upgrade of the plaza to the new SANRAL Brand (360 000)</v>
      </c>
      <c r="D459" s="29" t="s">
        <v>351</v>
      </c>
      <c r="E459" s="266">
        <v>1</v>
      </c>
      <c r="F459" s="231">
        <v>360000</v>
      </c>
      <c r="G459" s="76">
        <f t="shared" ref="G459" si="434">+E459*F459</f>
        <v>360000</v>
      </c>
      <c r="H459" s="241"/>
      <c r="I459" s="242"/>
      <c r="J459" s="237"/>
      <c r="K459" s="238"/>
      <c r="L459" s="238"/>
      <c r="M459" s="238"/>
      <c r="N459" s="238"/>
      <c r="O459" s="238"/>
      <c r="P459" s="238"/>
      <c r="Q459" s="238"/>
      <c r="R459" s="238"/>
      <c r="S459" s="238"/>
      <c r="T459" s="238"/>
      <c r="U459" s="239">
        <f t="shared" ref="U459" si="435">G459/6</f>
        <v>60000</v>
      </c>
      <c r="V459" s="237"/>
      <c r="W459" s="238"/>
      <c r="X459" s="238"/>
      <c r="Y459" s="238"/>
      <c r="Z459" s="238"/>
      <c r="AA459" s="238"/>
      <c r="AB459" s="238"/>
      <c r="AC459" s="238"/>
      <c r="AD459" s="238"/>
      <c r="AE459" s="238"/>
      <c r="AF459" s="238"/>
      <c r="AG459" s="239">
        <f t="shared" ref="AG459" si="436">G459/6</f>
        <v>60000</v>
      </c>
      <c r="AH459" s="240"/>
      <c r="AI459" s="238"/>
      <c r="AJ459" s="238"/>
      <c r="AK459" s="238"/>
      <c r="AL459" s="238"/>
      <c r="AM459" s="238"/>
      <c r="AN459" s="238"/>
      <c r="AO459" s="238"/>
      <c r="AP459" s="238"/>
      <c r="AQ459" s="238"/>
      <c r="AR459" s="238"/>
      <c r="AS459" s="239">
        <f t="shared" ref="AS459" si="437">G459/6</f>
        <v>60000</v>
      </c>
      <c r="AT459" s="240"/>
      <c r="AU459" s="238"/>
      <c r="AV459" s="238"/>
      <c r="AW459" s="238"/>
      <c r="AX459" s="238"/>
      <c r="AY459" s="238"/>
      <c r="AZ459" s="238"/>
      <c r="BA459" s="238"/>
      <c r="BB459" s="238"/>
      <c r="BC459" s="238"/>
      <c r="BD459" s="238"/>
      <c r="BE459" s="239">
        <f t="shared" ref="BE459" si="438">G459/6</f>
        <v>60000</v>
      </c>
      <c r="BF459" s="240"/>
      <c r="BG459" s="238"/>
      <c r="BH459" s="238"/>
      <c r="BI459" s="238"/>
      <c r="BJ459" s="238"/>
      <c r="BK459" s="238"/>
      <c r="BL459" s="238"/>
      <c r="BM459" s="238"/>
      <c r="BN459" s="238"/>
      <c r="BO459" s="238"/>
      <c r="BP459" s="238"/>
      <c r="BQ459" s="239">
        <f t="shared" ref="BQ459" si="439">G459/6</f>
        <v>60000</v>
      </c>
      <c r="BR459" s="240"/>
      <c r="BS459" s="238"/>
      <c r="BT459" s="238"/>
      <c r="BU459" s="238"/>
      <c r="BV459" s="238"/>
      <c r="BW459" s="238"/>
      <c r="BX459" s="238"/>
      <c r="BY459" s="238"/>
      <c r="BZ459" s="238"/>
      <c r="CA459" s="238"/>
      <c r="CB459" s="238"/>
      <c r="CC459" s="239">
        <f t="shared" ref="CC459" si="440">G459-SUM(H459:CB459)</f>
        <v>60000</v>
      </c>
      <c r="CD459" s="41" t="s">
        <v>54</v>
      </c>
    </row>
    <row r="460" spans="1:82" ht="15">
      <c r="A460" s="45"/>
      <c r="B460" s="26" t="s">
        <v>850</v>
      </c>
      <c r="C460" s="27" t="str">
        <f>"Provision for the upgrade of the plaza to the new SANRAL Brand - Overhead charges and Profit in respect of B-6011-a ("&amp; TEXT(F460,"###%") &amp; ")"</f>
        <v>Provision for the upgrade of the plaza to the new SANRAL Brand - Overhead charges and Profit in respect of B-6011-a (%)</v>
      </c>
      <c r="D460" s="149" t="s">
        <v>353</v>
      </c>
      <c r="E460" s="337">
        <f>+G459</f>
        <v>360000</v>
      </c>
      <c r="F460" s="356"/>
      <c r="G460" s="76">
        <f>+E460*F460</f>
        <v>0</v>
      </c>
      <c r="H460" s="241"/>
      <c r="I460" s="242"/>
      <c r="J460" s="237"/>
      <c r="K460" s="238"/>
      <c r="L460" s="238"/>
      <c r="M460" s="238"/>
      <c r="N460" s="238"/>
      <c r="O460" s="238"/>
      <c r="P460" s="238"/>
      <c r="Q460" s="238"/>
      <c r="R460" s="238"/>
      <c r="S460" s="238"/>
      <c r="T460" s="238"/>
      <c r="U460" s="239">
        <f>G460/6</f>
        <v>0</v>
      </c>
      <c r="V460" s="237"/>
      <c r="W460" s="238"/>
      <c r="X460" s="238"/>
      <c r="Y460" s="238"/>
      <c r="Z460" s="238"/>
      <c r="AA460" s="238"/>
      <c r="AB460" s="238"/>
      <c r="AC460" s="238"/>
      <c r="AD460" s="238"/>
      <c r="AE460" s="238"/>
      <c r="AF460" s="238"/>
      <c r="AG460" s="239">
        <f>G460/6</f>
        <v>0</v>
      </c>
      <c r="AH460" s="240"/>
      <c r="AI460" s="238"/>
      <c r="AJ460" s="238"/>
      <c r="AK460" s="238"/>
      <c r="AL460" s="238"/>
      <c r="AM460" s="238"/>
      <c r="AN460" s="238"/>
      <c r="AO460" s="238"/>
      <c r="AP460" s="238"/>
      <c r="AQ460" s="238"/>
      <c r="AR460" s="238"/>
      <c r="AS460" s="239">
        <f>G460/6</f>
        <v>0</v>
      </c>
      <c r="AT460" s="240"/>
      <c r="AU460" s="238"/>
      <c r="AV460" s="238"/>
      <c r="AW460" s="238"/>
      <c r="AX460" s="238"/>
      <c r="AY460" s="238"/>
      <c r="AZ460" s="238"/>
      <c r="BA460" s="238"/>
      <c r="BB460" s="238"/>
      <c r="BC460" s="238"/>
      <c r="BD460" s="238"/>
      <c r="BE460" s="239">
        <f>G460/6</f>
        <v>0</v>
      </c>
      <c r="BF460" s="240"/>
      <c r="BG460" s="238"/>
      <c r="BH460" s="238"/>
      <c r="BI460" s="238"/>
      <c r="BJ460" s="238"/>
      <c r="BK460" s="238"/>
      <c r="BL460" s="238"/>
      <c r="BM460" s="238"/>
      <c r="BN460" s="238"/>
      <c r="BO460" s="238"/>
      <c r="BP460" s="238"/>
      <c r="BQ460" s="239">
        <f>G460/6</f>
        <v>0</v>
      </c>
      <c r="BR460" s="240"/>
      <c r="BS460" s="238"/>
      <c r="BT460" s="238"/>
      <c r="BU460" s="238"/>
      <c r="BV460" s="238"/>
      <c r="BW460" s="238"/>
      <c r="BX460" s="238"/>
      <c r="BY460" s="238"/>
      <c r="BZ460" s="238"/>
      <c r="CA460" s="238"/>
      <c r="CB460" s="238"/>
      <c r="CC460" s="239">
        <f>G460-SUM(H460:CB460)</f>
        <v>0</v>
      </c>
      <c r="CD460" s="41" t="s">
        <v>54</v>
      </c>
    </row>
    <row r="461" spans="1:82" ht="15">
      <c r="A461" s="45"/>
      <c r="B461" s="75" t="s">
        <v>851</v>
      </c>
      <c r="C461" s="131" t="str">
        <f>"Provision for the Upgrade / Replacement of Electrical Equipment to Energy Saving Equipment(s) ("&amp; TEXT(F461,"## ### ###") &amp;")"</f>
        <v>Provision for the Upgrade / Replacement of Electrical Equipment to Energy Saving Equipment(s) (651 080)</v>
      </c>
      <c r="D461" s="29" t="s">
        <v>351</v>
      </c>
      <c r="E461" s="266">
        <v>1</v>
      </c>
      <c r="F461" s="231">
        <v>651080</v>
      </c>
      <c r="G461" s="76">
        <f t="shared" ref="G461" si="441">+E461*F461</f>
        <v>651080</v>
      </c>
      <c r="H461" s="241"/>
      <c r="I461" s="242"/>
      <c r="J461" s="237"/>
      <c r="K461" s="238"/>
      <c r="L461" s="238"/>
      <c r="M461" s="238"/>
      <c r="N461" s="238"/>
      <c r="O461" s="238"/>
      <c r="P461" s="238"/>
      <c r="Q461" s="238"/>
      <c r="R461" s="238"/>
      <c r="S461" s="238"/>
      <c r="T461" s="238"/>
      <c r="U461" s="239">
        <f t="shared" ref="U461" si="442">G461/6</f>
        <v>108513.33</v>
      </c>
      <c r="V461" s="237"/>
      <c r="W461" s="238"/>
      <c r="X461" s="238"/>
      <c r="Y461" s="238"/>
      <c r="Z461" s="238"/>
      <c r="AA461" s="238"/>
      <c r="AB461" s="238"/>
      <c r="AC461" s="238"/>
      <c r="AD461" s="238"/>
      <c r="AE461" s="238"/>
      <c r="AF461" s="238"/>
      <c r="AG461" s="239">
        <f t="shared" ref="AG461" si="443">G461/6</f>
        <v>108513.33</v>
      </c>
      <c r="AH461" s="240"/>
      <c r="AI461" s="238"/>
      <c r="AJ461" s="238"/>
      <c r="AK461" s="238"/>
      <c r="AL461" s="238"/>
      <c r="AM461" s="238"/>
      <c r="AN461" s="238"/>
      <c r="AO461" s="238"/>
      <c r="AP461" s="238"/>
      <c r="AQ461" s="238"/>
      <c r="AR461" s="238"/>
      <c r="AS461" s="239">
        <f t="shared" ref="AS461" si="444">G461/6</f>
        <v>108513.33</v>
      </c>
      <c r="AT461" s="240"/>
      <c r="AU461" s="238"/>
      <c r="AV461" s="238"/>
      <c r="AW461" s="238"/>
      <c r="AX461" s="238"/>
      <c r="AY461" s="238"/>
      <c r="AZ461" s="238"/>
      <c r="BA461" s="238"/>
      <c r="BB461" s="238"/>
      <c r="BC461" s="238"/>
      <c r="BD461" s="238"/>
      <c r="BE461" s="239">
        <f t="shared" ref="BE461" si="445">G461/6</f>
        <v>108513.33</v>
      </c>
      <c r="BF461" s="240"/>
      <c r="BG461" s="238"/>
      <c r="BH461" s="238"/>
      <c r="BI461" s="238"/>
      <c r="BJ461" s="238"/>
      <c r="BK461" s="238"/>
      <c r="BL461" s="238"/>
      <c r="BM461" s="238"/>
      <c r="BN461" s="238"/>
      <c r="BO461" s="238"/>
      <c r="BP461" s="238"/>
      <c r="BQ461" s="239">
        <f t="shared" ref="BQ461" si="446">G461/6</f>
        <v>108513.33</v>
      </c>
      <c r="BR461" s="240"/>
      <c r="BS461" s="238"/>
      <c r="BT461" s="238"/>
      <c r="BU461" s="238"/>
      <c r="BV461" s="238"/>
      <c r="BW461" s="238"/>
      <c r="BX461" s="238"/>
      <c r="BY461" s="238"/>
      <c r="BZ461" s="238"/>
      <c r="CA461" s="238"/>
      <c r="CB461" s="238"/>
      <c r="CC461" s="239">
        <f t="shared" ref="CC461" si="447">G461-SUM(H461:CB461)</f>
        <v>108513.35</v>
      </c>
      <c r="CD461" s="41" t="s">
        <v>54</v>
      </c>
    </row>
    <row r="462" spans="1:82" ht="30">
      <c r="A462" s="45"/>
      <c r="B462" s="26" t="s">
        <v>852</v>
      </c>
      <c r="C462" s="27" t="str">
        <f>"Provision for the Upgrade / Replacement of Electrical Equipment to Energy Saving Equipment(s) - Overhead Charges and profit in respect of B-6012-a ("&amp; TEXT(F462,"###%") &amp; ")"</f>
        <v>Provision for the Upgrade / Replacement of Electrical Equipment to Energy Saving Equipment(s) - Overhead Charges and profit in respect of B-6012-a (%)</v>
      </c>
      <c r="D462" s="149" t="s">
        <v>353</v>
      </c>
      <c r="E462" s="337">
        <f>+G461</f>
        <v>651080</v>
      </c>
      <c r="F462" s="356"/>
      <c r="G462" s="76">
        <f>+E462*F462</f>
        <v>0</v>
      </c>
      <c r="H462" s="241"/>
      <c r="I462" s="242"/>
      <c r="J462" s="237"/>
      <c r="K462" s="238"/>
      <c r="L462" s="238"/>
      <c r="M462" s="238"/>
      <c r="N462" s="238"/>
      <c r="O462" s="238"/>
      <c r="P462" s="238"/>
      <c r="Q462" s="238"/>
      <c r="R462" s="238"/>
      <c r="S462" s="238"/>
      <c r="T462" s="238"/>
      <c r="U462" s="239">
        <f>G462/6</f>
        <v>0</v>
      </c>
      <c r="V462" s="237"/>
      <c r="W462" s="238"/>
      <c r="X462" s="238"/>
      <c r="Y462" s="238"/>
      <c r="Z462" s="238"/>
      <c r="AA462" s="238"/>
      <c r="AB462" s="238"/>
      <c r="AC462" s="238"/>
      <c r="AD462" s="238"/>
      <c r="AE462" s="238"/>
      <c r="AF462" s="238"/>
      <c r="AG462" s="239">
        <f>G462/6</f>
        <v>0</v>
      </c>
      <c r="AH462" s="240"/>
      <c r="AI462" s="238"/>
      <c r="AJ462" s="238"/>
      <c r="AK462" s="238"/>
      <c r="AL462" s="238"/>
      <c r="AM462" s="238"/>
      <c r="AN462" s="238"/>
      <c r="AO462" s="238"/>
      <c r="AP462" s="238"/>
      <c r="AQ462" s="238"/>
      <c r="AR462" s="238"/>
      <c r="AS462" s="239">
        <f>G462/6</f>
        <v>0</v>
      </c>
      <c r="AT462" s="240"/>
      <c r="AU462" s="238"/>
      <c r="AV462" s="238"/>
      <c r="AW462" s="238"/>
      <c r="AX462" s="238"/>
      <c r="AY462" s="238"/>
      <c r="AZ462" s="238"/>
      <c r="BA462" s="238"/>
      <c r="BB462" s="238"/>
      <c r="BC462" s="238"/>
      <c r="BD462" s="238"/>
      <c r="BE462" s="239">
        <f>G462/6</f>
        <v>0</v>
      </c>
      <c r="BF462" s="240"/>
      <c r="BG462" s="238"/>
      <c r="BH462" s="238"/>
      <c r="BI462" s="238"/>
      <c r="BJ462" s="238"/>
      <c r="BK462" s="238"/>
      <c r="BL462" s="238"/>
      <c r="BM462" s="238"/>
      <c r="BN462" s="238"/>
      <c r="BO462" s="238"/>
      <c r="BP462" s="238"/>
      <c r="BQ462" s="239">
        <f>G462/6</f>
        <v>0</v>
      </c>
      <c r="BR462" s="240"/>
      <c r="BS462" s="238"/>
      <c r="BT462" s="238"/>
      <c r="BU462" s="238"/>
      <c r="BV462" s="238"/>
      <c r="BW462" s="238"/>
      <c r="BX462" s="238"/>
      <c r="BY462" s="238"/>
      <c r="BZ462" s="238"/>
      <c r="CA462" s="238"/>
      <c r="CB462" s="238"/>
      <c r="CC462" s="239">
        <f>G462-SUM(H462:CB462)</f>
        <v>0</v>
      </c>
      <c r="CD462" s="41" t="s">
        <v>54</v>
      </c>
    </row>
    <row r="463" spans="1:82" ht="15">
      <c r="A463" s="45"/>
      <c r="B463" s="180" t="s">
        <v>853</v>
      </c>
      <c r="C463" s="181" t="str">
        <f>"Provision for the upgrade to Security Toll Booths ("&amp; TEXT(F463,"## ### ###") &amp;")"</f>
        <v>Provision for the upgrade to Security Toll Booths ()</v>
      </c>
      <c r="D463" s="182" t="s">
        <v>351</v>
      </c>
      <c r="E463" s="329">
        <v>0</v>
      </c>
      <c r="F463" s="236"/>
      <c r="G463" s="178">
        <f t="shared" ref="G463" si="448">+E463*F463</f>
        <v>0</v>
      </c>
      <c r="H463" s="241"/>
      <c r="I463" s="242"/>
      <c r="J463" s="237"/>
      <c r="K463" s="238"/>
      <c r="L463" s="238"/>
      <c r="M463" s="238"/>
      <c r="N463" s="238"/>
      <c r="O463" s="238"/>
      <c r="P463" s="238"/>
      <c r="Q463" s="238"/>
      <c r="R463" s="238"/>
      <c r="S463" s="238"/>
      <c r="T463" s="238"/>
      <c r="U463" s="239">
        <f t="shared" ref="U463" si="449">G463/6</f>
        <v>0</v>
      </c>
      <c r="V463" s="237"/>
      <c r="W463" s="238"/>
      <c r="X463" s="238"/>
      <c r="Y463" s="238"/>
      <c r="Z463" s="238"/>
      <c r="AA463" s="238"/>
      <c r="AB463" s="238"/>
      <c r="AC463" s="238"/>
      <c r="AD463" s="238"/>
      <c r="AE463" s="238"/>
      <c r="AF463" s="238"/>
      <c r="AG463" s="239">
        <f t="shared" ref="AG463" si="450">G463/6</f>
        <v>0</v>
      </c>
      <c r="AH463" s="240"/>
      <c r="AI463" s="238"/>
      <c r="AJ463" s="238"/>
      <c r="AK463" s="238"/>
      <c r="AL463" s="238"/>
      <c r="AM463" s="238"/>
      <c r="AN463" s="238"/>
      <c r="AO463" s="238"/>
      <c r="AP463" s="238"/>
      <c r="AQ463" s="238"/>
      <c r="AR463" s="238"/>
      <c r="AS463" s="239">
        <f t="shared" ref="AS463" si="451">G463/6</f>
        <v>0</v>
      </c>
      <c r="AT463" s="240"/>
      <c r="AU463" s="238"/>
      <c r="AV463" s="238"/>
      <c r="AW463" s="238"/>
      <c r="AX463" s="238"/>
      <c r="AY463" s="238"/>
      <c r="AZ463" s="238"/>
      <c r="BA463" s="238"/>
      <c r="BB463" s="238"/>
      <c r="BC463" s="238"/>
      <c r="BD463" s="238"/>
      <c r="BE463" s="239">
        <f t="shared" ref="BE463" si="452">G463/6</f>
        <v>0</v>
      </c>
      <c r="BF463" s="240"/>
      <c r="BG463" s="238"/>
      <c r="BH463" s="238"/>
      <c r="BI463" s="238"/>
      <c r="BJ463" s="238"/>
      <c r="BK463" s="238"/>
      <c r="BL463" s="238"/>
      <c r="BM463" s="238"/>
      <c r="BN463" s="238"/>
      <c r="BO463" s="238"/>
      <c r="BP463" s="238"/>
      <c r="BQ463" s="239">
        <f t="shared" ref="BQ463" si="453">G463/6</f>
        <v>0</v>
      </c>
      <c r="BR463" s="240"/>
      <c r="BS463" s="238"/>
      <c r="BT463" s="238"/>
      <c r="BU463" s="238"/>
      <c r="BV463" s="238"/>
      <c r="BW463" s="238"/>
      <c r="BX463" s="238"/>
      <c r="BY463" s="238"/>
      <c r="BZ463" s="238"/>
      <c r="CA463" s="238"/>
      <c r="CB463" s="238"/>
      <c r="CC463" s="239">
        <f t="shared" ref="CC463" si="454">G463-SUM(H463:CB463)</f>
        <v>0</v>
      </c>
      <c r="CD463" s="41" t="s">
        <v>54</v>
      </c>
    </row>
    <row r="464" spans="1:82" ht="15">
      <c r="A464" s="45"/>
      <c r="B464" s="180" t="s">
        <v>854</v>
      </c>
      <c r="C464" s="181" t="str">
        <f>"Provision for the upgrade to Security Toll Booths - Overhead charges and Profit in respect of B-6013-a ("&amp; TEXT(F464,"###%") &amp; ")"</f>
        <v>Provision for the upgrade to Security Toll Booths - Overhead charges and Profit in respect of B-6013-a (%)</v>
      </c>
      <c r="D464" s="182" t="s">
        <v>353</v>
      </c>
      <c r="E464" s="329">
        <f>+G463</f>
        <v>0</v>
      </c>
      <c r="F464" s="357"/>
      <c r="G464" s="178">
        <f>+E464*F464</f>
        <v>0</v>
      </c>
      <c r="H464" s="241"/>
      <c r="I464" s="242"/>
      <c r="J464" s="237"/>
      <c r="K464" s="238"/>
      <c r="L464" s="238"/>
      <c r="M464" s="238"/>
      <c r="N464" s="238"/>
      <c r="O464" s="238"/>
      <c r="P464" s="238"/>
      <c r="Q464" s="238"/>
      <c r="R464" s="238"/>
      <c r="S464" s="238"/>
      <c r="T464" s="238"/>
      <c r="U464" s="239">
        <f>G464/6</f>
        <v>0</v>
      </c>
      <c r="V464" s="237"/>
      <c r="W464" s="238"/>
      <c r="X464" s="238"/>
      <c r="Y464" s="238"/>
      <c r="Z464" s="238"/>
      <c r="AA464" s="238"/>
      <c r="AB464" s="238"/>
      <c r="AC464" s="238"/>
      <c r="AD464" s="238"/>
      <c r="AE464" s="238"/>
      <c r="AF464" s="238"/>
      <c r="AG464" s="239">
        <f>G464/6</f>
        <v>0</v>
      </c>
      <c r="AH464" s="240"/>
      <c r="AI464" s="238"/>
      <c r="AJ464" s="238"/>
      <c r="AK464" s="238"/>
      <c r="AL464" s="238"/>
      <c r="AM464" s="238"/>
      <c r="AN464" s="238"/>
      <c r="AO464" s="238"/>
      <c r="AP464" s="238"/>
      <c r="AQ464" s="238"/>
      <c r="AR464" s="238"/>
      <c r="AS464" s="239">
        <f>G464/6</f>
        <v>0</v>
      </c>
      <c r="AT464" s="240"/>
      <c r="AU464" s="238"/>
      <c r="AV464" s="238"/>
      <c r="AW464" s="238"/>
      <c r="AX464" s="238"/>
      <c r="AY464" s="238"/>
      <c r="AZ464" s="238"/>
      <c r="BA464" s="238"/>
      <c r="BB464" s="238"/>
      <c r="BC464" s="238"/>
      <c r="BD464" s="238"/>
      <c r="BE464" s="239">
        <f>G464/6</f>
        <v>0</v>
      </c>
      <c r="BF464" s="240"/>
      <c r="BG464" s="238"/>
      <c r="BH464" s="238"/>
      <c r="BI464" s="238"/>
      <c r="BJ464" s="238"/>
      <c r="BK464" s="238"/>
      <c r="BL464" s="238"/>
      <c r="BM464" s="238"/>
      <c r="BN464" s="238"/>
      <c r="BO464" s="238"/>
      <c r="BP464" s="238"/>
      <c r="BQ464" s="239">
        <f>G464/6</f>
        <v>0</v>
      </c>
      <c r="BR464" s="240"/>
      <c r="BS464" s="238"/>
      <c r="BT464" s="238"/>
      <c r="BU464" s="238"/>
      <c r="BV464" s="238"/>
      <c r="BW464" s="238"/>
      <c r="BX464" s="238"/>
      <c r="BY464" s="238"/>
      <c r="BZ464" s="238"/>
      <c r="CA464" s="238"/>
      <c r="CB464" s="238"/>
      <c r="CC464" s="239">
        <f>G464-SUM(H464:CB464)</f>
        <v>0</v>
      </c>
      <c r="CD464" s="41" t="s">
        <v>54</v>
      </c>
    </row>
    <row r="465" spans="1:82" ht="30">
      <c r="A465" s="45"/>
      <c r="B465" s="75" t="s">
        <v>855</v>
      </c>
      <c r="C465" s="131" t="str">
        <f>"Nominated Subcontract DB Works and Services (including Provisional Sums and allowances in the Nominated Subcontract ("&amp; TEXT(F465,"## ### ###") &amp;")"</f>
        <v>Nominated Subcontract DB Works and Services (including Provisional Sums and allowances in the Nominated Subcontract (22 000 000)</v>
      </c>
      <c r="D465" s="29" t="s">
        <v>351</v>
      </c>
      <c r="E465" s="266">
        <v>1</v>
      </c>
      <c r="F465" s="231">
        <v>22000000</v>
      </c>
      <c r="G465" s="76">
        <f>+E465*F465</f>
        <v>22000000</v>
      </c>
      <c r="H465" s="241"/>
      <c r="I465" s="242"/>
      <c r="J465" s="237"/>
      <c r="K465" s="238"/>
      <c r="L465" s="238"/>
      <c r="M465" s="238"/>
      <c r="N465" s="238"/>
      <c r="O465" s="238"/>
      <c r="P465" s="238"/>
      <c r="Q465" s="238"/>
      <c r="R465" s="238"/>
      <c r="S465" s="238"/>
      <c r="T465" s="238"/>
      <c r="U465" s="239">
        <f t="shared" ref="U465" si="455">G465/6</f>
        <v>3666666.67</v>
      </c>
      <c r="V465" s="237"/>
      <c r="W465" s="238"/>
      <c r="X465" s="238"/>
      <c r="Y465" s="238"/>
      <c r="Z465" s="238"/>
      <c r="AA465" s="238"/>
      <c r="AB465" s="238"/>
      <c r="AC465" s="238"/>
      <c r="AD465" s="238"/>
      <c r="AE465" s="238"/>
      <c r="AF465" s="238"/>
      <c r="AG465" s="239">
        <f t="shared" ref="AG465" si="456">G465/6</f>
        <v>3666666.67</v>
      </c>
      <c r="AH465" s="240"/>
      <c r="AI465" s="238"/>
      <c r="AJ465" s="238"/>
      <c r="AK465" s="238"/>
      <c r="AL465" s="238"/>
      <c r="AM465" s="238"/>
      <c r="AN465" s="238"/>
      <c r="AO465" s="238"/>
      <c r="AP465" s="238"/>
      <c r="AQ465" s="238"/>
      <c r="AR465" s="238"/>
      <c r="AS465" s="239">
        <f t="shared" ref="AS465" si="457">G465/6</f>
        <v>3666666.67</v>
      </c>
      <c r="AT465" s="240"/>
      <c r="AU465" s="238"/>
      <c r="AV465" s="238"/>
      <c r="AW465" s="238"/>
      <c r="AX465" s="238"/>
      <c r="AY465" s="238"/>
      <c r="AZ465" s="238"/>
      <c r="BA465" s="238"/>
      <c r="BB465" s="238"/>
      <c r="BC465" s="238"/>
      <c r="BD465" s="238"/>
      <c r="BE465" s="239">
        <f t="shared" ref="BE465" si="458">G465/6</f>
        <v>3666666.67</v>
      </c>
      <c r="BF465" s="240"/>
      <c r="BG465" s="238"/>
      <c r="BH465" s="238"/>
      <c r="BI465" s="238"/>
      <c r="BJ465" s="238"/>
      <c r="BK465" s="238"/>
      <c r="BL465" s="238"/>
      <c r="BM465" s="238"/>
      <c r="BN465" s="238"/>
      <c r="BO465" s="238"/>
      <c r="BP465" s="238"/>
      <c r="BQ465" s="239">
        <f t="shared" ref="BQ465" si="459">G465/6</f>
        <v>3666666.67</v>
      </c>
      <c r="BR465" s="240"/>
      <c r="BS465" s="238"/>
      <c r="BT465" s="238"/>
      <c r="BU465" s="238"/>
      <c r="BV465" s="238"/>
      <c r="BW465" s="238"/>
      <c r="BX465" s="238"/>
      <c r="BY465" s="238"/>
      <c r="BZ465" s="238"/>
      <c r="CA465" s="238"/>
      <c r="CB465" s="238"/>
      <c r="CC465" s="239">
        <f t="shared" ref="CC465" si="460">G465-SUM(H465:CB465)</f>
        <v>3666666.65</v>
      </c>
      <c r="CD465" s="41" t="s">
        <v>54</v>
      </c>
    </row>
    <row r="466" spans="1:82" ht="15">
      <c r="A466" s="179"/>
      <c r="B466" s="351" t="s">
        <v>856</v>
      </c>
      <c r="C466" s="184" t="str">
        <f>"Nominated Subcontract DB Works and Services - Overhead charges and Profit in respect of B-6014-a ("&amp; TEXT(F466,"###%") &amp; ")"</f>
        <v>Nominated Subcontract DB Works and Services - Overhead charges and Profit in respect of B-6014-a (%)</v>
      </c>
      <c r="D466" s="149" t="s">
        <v>353</v>
      </c>
      <c r="E466" s="337">
        <f>+G465</f>
        <v>22000000</v>
      </c>
      <c r="F466" s="356"/>
      <c r="G466" s="76">
        <f>+E466*F466</f>
        <v>0</v>
      </c>
      <c r="H466" s="241"/>
      <c r="I466" s="242"/>
      <c r="J466" s="237"/>
      <c r="K466" s="238"/>
      <c r="L466" s="238"/>
      <c r="M466" s="238"/>
      <c r="N466" s="238"/>
      <c r="O466" s="238"/>
      <c r="P466" s="238"/>
      <c r="Q466" s="238"/>
      <c r="R466" s="238"/>
      <c r="S466" s="238"/>
      <c r="T466" s="238"/>
      <c r="U466" s="239">
        <f>G466/6</f>
        <v>0</v>
      </c>
      <c r="V466" s="237"/>
      <c r="W466" s="238"/>
      <c r="X466" s="238"/>
      <c r="Y466" s="238"/>
      <c r="Z466" s="238"/>
      <c r="AA466" s="238"/>
      <c r="AB466" s="238"/>
      <c r="AC466" s="238"/>
      <c r="AD466" s="238"/>
      <c r="AE466" s="238"/>
      <c r="AF466" s="238"/>
      <c r="AG466" s="239">
        <f>G466/6</f>
        <v>0</v>
      </c>
      <c r="AH466" s="240"/>
      <c r="AI466" s="238"/>
      <c r="AJ466" s="238"/>
      <c r="AK466" s="238"/>
      <c r="AL466" s="238"/>
      <c r="AM466" s="238"/>
      <c r="AN466" s="238"/>
      <c r="AO466" s="238"/>
      <c r="AP466" s="238"/>
      <c r="AQ466" s="238"/>
      <c r="AR466" s="238"/>
      <c r="AS466" s="239">
        <f>G466/6</f>
        <v>0</v>
      </c>
      <c r="AT466" s="240"/>
      <c r="AU466" s="238"/>
      <c r="AV466" s="238"/>
      <c r="AW466" s="238"/>
      <c r="AX466" s="238"/>
      <c r="AY466" s="238"/>
      <c r="AZ466" s="238"/>
      <c r="BA466" s="238"/>
      <c r="BB466" s="238"/>
      <c r="BC466" s="238"/>
      <c r="BD466" s="238"/>
      <c r="BE466" s="239">
        <f>G466/6</f>
        <v>0</v>
      </c>
      <c r="BF466" s="240"/>
      <c r="BG466" s="238"/>
      <c r="BH466" s="238"/>
      <c r="BI466" s="238"/>
      <c r="BJ466" s="238"/>
      <c r="BK466" s="238"/>
      <c r="BL466" s="238"/>
      <c r="BM466" s="238"/>
      <c r="BN466" s="238"/>
      <c r="BO466" s="238"/>
      <c r="BP466" s="238"/>
      <c r="BQ466" s="239">
        <f>G466/6</f>
        <v>0</v>
      </c>
      <c r="BR466" s="240"/>
      <c r="BS466" s="238"/>
      <c r="BT466" s="238"/>
      <c r="BU466" s="238"/>
      <c r="BV466" s="238"/>
      <c r="BW466" s="238"/>
      <c r="BX466" s="238"/>
      <c r="BY466" s="238"/>
      <c r="BZ466" s="238"/>
      <c r="CA466" s="238"/>
      <c r="CB466" s="238"/>
      <c r="CC466" s="170">
        <f>G466-SUM(H466:CB466)</f>
        <v>0</v>
      </c>
      <c r="CD466" s="41" t="s">
        <v>54</v>
      </c>
    </row>
    <row r="467" spans="1:82" ht="15">
      <c r="A467" s="45"/>
      <c r="B467" s="160"/>
      <c r="C467" s="161"/>
      <c r="D467" s="162" t="s">
        <v>428</v>
      </c>
      <c r="E467" s="331"/>
      <c r="F467" s="163"/>
      <c r="G467" s="164"/>
      <c r="H467" s="165"/>
      <c r="I467" s="165"/>
      <c r="J467" s="165"/>
      <c r="K467" s="165"/>
      <c r="L467" s="165"/>
      <c r="M467" s="165"/>
      <c r="N467" s="165"/>
      <c r="O467" s="165"/>
      <c r="P467" s="165"/>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c r="BA467" s="165"/>
      <c r="BB467" s="165"/>
      <c r="BC467" s="165"/>
      <c r="BD467" s="165"/>
      <c r="BE467" s="165"/>
      <c r="BF467" s="165"/>
      <c r="BG467" s="165"/>
      <c r="BH467" s="165"/>
      <c r="BI467" s="165"/>
      <c r="BJ467" s="165"/>
      <c r="BK467" s="165"/>
      <c r="BL467" s="165"/>
      <c r="BM467" s="165"/>
      <c r="BN467" s="165"/>
      <c r="BO467" s="165"/>
      <c r="BP467" s="165"/>
      <c r="BQ467" s="165"/>
      <c r="BR467" s="165"/>
      <c r="BS467" s="165"/>
      <c r="BT467" s="165"/>
      <c r="BU467" s="165"/>
      <c r="BV467" s="165"/>
      <c r="BW467" s="165"/>
      <c r="BX467" s="165"/>
      <c r="BY467" s="165"/>
      <c r="BZ467" s="165"/>
      <c r="CA467" s="165"/>
      <c r="CB467" s="165"/>
      <c r="CC467" s="165"/>
      <c r="CD467" s="41"/>
    </row>
    <row r="468" spans="1:82" ht="15">
      <c r="A468" s="45"/>
      <c r="B468" s="115" t="s">
        <v>857</v>
      </c>
      <c r="C468" s="116" t="s">
        <v>858</v>
      </c>
      <c r="D468" s="117" t="s">
        <v>428</v>
      </c>
      <c r="E468" s="327"/>
      <c r="F468" s="262"/>
      <c r="G468" s="119">
        <f>SUM(G469:G503)</f>
        <v>6013500</v>
      </c>
      <c r="H468" s="119">
        <f t="shared" ref="H468:AL468" si="461">SUM(H469:H503)</f>
        <v>0</v>
      </c>
      <c r="I468" s="120">
        <f t="shared" si="461"/>
        <v>0</v>
      </c>
      <c r="J468" s="119">
        <f t="shared" si="461"/>
        <v>0</v>
      </c>
      <c r="K468" s="121">
        <f t="shared" si="461"/>
        <v>0</v>
      </c>
      <c r="L468" s="121">
        <f t="shared" si="461"/>
        <v>0</v>
      </c>
      <c r="M468" s="121">
        <f t="shared" si="461"/>
        <v>0</v>
      </c>
      <c r="N468" s="121">
        <f t="shared" si="461"/>
        <v>0</v>
      </c>
      <c r="O468" s="121">
        <f t="shared" si="461"/>
        <v>0</v>
      </c>
      <c r="P468" s="121">
        <f t="shared" si="461"/>
        <v>0</v>
      </c>
      <c r="Q468" s="121">
        <f t="shared" si="461"/>
        <v>0</v>
      </c>
      <c r="R468" s="121">
        <f>SUM(R469:R503)</f>
        <v>0</v>
      </c>
      <c r="S468" s="121">
        <f t="shared" si="461"/>
        <v>0</v>
      </c>
      <c r="T468" s="121">
        <f t="shared" si="461"/>
        <v>0</v>
      </c>
      <c r="U468" s="120">
        <f t="shared" si="461"/>
        <v>1002249.99</v>
      </c>
      <c r="V468" s="122">
        <f t="shared" si="461"/>
        <v>0</v>
      </c>
      <c r="W468" s="121">
        <f t="shared" si="461"/>
        <v>0</v>
      </c>
      <c r="X468" s="121">
        <f t="shared" si="461"/>
        <v>0</v>
      </c>
      <c r="Y468" s="121">
        <f t="shared" si="461"/>
        <v>0</v>
      </c>
      <c r="Z468" s="121">
        <f t="shared" si="461"/>
        <v>0</v>
      </c>
      <c r="AA468" s="121">
        <f t="shared" si="461"/>
        <v>0</v>
      </c>
      <c r="AB468" s="121">
        <f t="shared" si="461"/>
        <v>0</v>
      </c>
      <c r="AC468" s="121">
        <f t="shared" si="461"/>
        <v>0</v>
      </c>
      <c r="AD468" s="121">
        <f t="shared" si="461"/>
        <v>0</v>
      </c>
      <c r="AE468" s="121">
        <f t="shared" si="461"/>
        <v>0</v>
      </c>
      <c r="AF468" s="121">
        <f t="shared" si="461"/>
        <v>0</v>
      </c>
      <c r="AG468" s="120">
        <f t="shared" si="461"/>
        <v>1002249.99</v>
      </c>
      <c r="AH468" s="122">
        <f t="shared" si="461"/>
        <v>0</v>
      </c>
      <c r="AI468" s="121">
        <f t="shared" si="461"/>
        <v>0</v>
      </c>
      <c r="AJ468" s="121">
        <f t="shared" si="461"/>
        <v>0</v>
      </c>
      <c r="AK468" s="121">
        <f t="shared" si="461"/>
        <v>0</v>
      </c>
      <c r="AL468" s="121">
        <f t="shared" si="461"/>
        <v>0</v>
      </c>
      <c r="AM468" s="121">
        <f t="shared" ref="AM468:CC468" si="462">SUM(AM469:AM503)</f>
        <v>0</v>
      </c>
      <c r="AN468" s="121">
        <f t="shared" si="462"/>
        <v>0</v>
      </c>
      <c r="AO468" s="121">
        <f t="shared" si="462"/>
        <v>0</v>
      </c>
      <c r="AP468" s="121">
        <f t="shared" si="462"/>
        <v>0</v>
      </c>
      <c r="AQ468" s="121">
        <f t="shared" si="462"/>
        <v>0</v>
      </c>
      <c r="AR468" s="121">
        <f t="shared" si="462"/>
        <v>0</v>
      </c>
      <c r="AS468" s="120">
        <f t="shared" si="462"/>
        <v>1002249.99</v>
      </c>
      <c r="AT468" s="122">
        <f t="shared" si="462"/>
        <v>0</v>
      </c>
      <c r="AU468" s="121">
        <f t="shared" si="462"/>
        <v>0</v>
      </c>
      <c r="AV468" s="121">
        <f t="shared" si="462"/>
        <v>0</v>
      </c>
      <c r="AW468" s="121">
        <f t="shared" si="462"/>
        <v>0</v>
      </c>
      <c r="AX468" s="121">
        <f t="shared" si="462"/>
        <v>0</v>
      </c>
      <c r="AY468" s="121">
        <f t="shared" si="462"/>
        <v>0</v>
      </c>
      <c r="AZ468" s="121">
        <f t="shared" si="462"/>
        <v>0</v>
      </c>
      <c r="BA468" s="121">
        <f t="shared" si="462"/>
        <v>0</v>
      </c>
      <c r="BB468" s="121">
        <f t="shared" si="462"/>
        <v>0</v>
      </c>
      <c r="BC468" s="121">
        <f t="shared" si="462"/>
        <v>0</v>
      </c>
      <c r="BD468" s="121">
        <f t="shared" si="462"/>
        <v>0</v>
      </c>
      <c r="BE468" s="120">
        <f t="shared" si="462"/>
        <v>1002249.99</v>
      </c>
      <c r="BF468" s="122">
        <f t="shared" si="462"/>
        <v>0</v>
      </c>
      <c r="BG468" s="121">
        <f t="shared" si="462"/>
        <v>0</v>
      </c>
      <c r="BH468" s="121">
        <f t="shared" si="462"/>
        <v>0</v>
      </c>
      <c r="BI468" s="121">
        <f t="shared" si="462"/>
        <v>0</v>
      </c>
      <c r="BJ468" s="121">
        <f t="shared" si="462"/>
        <v>0</v>
      </c>
      <c r="BK468" s="121">
        <f t="shared" si="462"/>
        <v>0</v>
      </c>
      <c r="BL468" s="121">
        <f t="shared" si="462"/>
        <v>0</v>
      </c>
      <c r="BM468" s="121">
        <f t="shared" si="462"/>
        <v>0</v>
      </c>
      <c r="BN468" s="121">
        <f t="shared" si="462"/>
        <v>0</v>
      </c>
      <c r="BO468" s="121">
        <f t="shared" si="462"/>
        <v>0</v>
      </c>
      <c r="BP468" s="121">
        <f t="shared" si="462"/>
        <v>0</v>
      </c>
      <c r="BQ468" s="120">
        <f t="shared" si="462"/>
        <v>1002249.99</v>
      </c>
      <c r="BR468" s="122">
        <f t="shared" si="462"/>
        <v>0</v>
      </c>
      <c r="BS468" s="121">
        <f t="shared" si="462"/>
        <v>0</v>
      </c>
      <c r="BT468" s="121">
        <f t="shared" si="462"/>
        <v>0</v>
      </c>
      <c r="BU468" s="121">
        <f t="shared" si="462"/>
        <v>0</v>
      </c>
      <c r="BV468" s="121">
        <f t="shared" si="462"/>
        <v>0</v>
      </c>
      <c r="BW468" s="121">
        <f t="shared" si="462"/>
        <v>0</v>
      </c>
      <c r="BX468" s="121">
        <f t="shared" si="462"/>
        <v>0</v>
      </c>
      <c r="BY468" s="121">
        <f t="shared" si="462"/>
        <v>0</v>
      </c>
      <c r="BZ468" s="121">
        <f t="shared" si="462"/>
        <v>0</v>
      </c>
      <c r="CA468" s="121">
        <f t="shared" si="462"/>
        <v>0</v>
      </c>
      <c r="CB468" s="121">
        <f t="shared" si="462"/>
        <v>0</v>
      </c>
      <c r="CC468" s="120">
        <f t="shared" si="462"/>
        <v>1002250.05</v>
      </c>
      <c r="CD468" s="41" t="s">
        <v>54</v>
      </c>
    </row>
    <row r="469" spans="1:82" ht="15" customHeight="1">
      <c r="A469" s="45"/>
      <c r="B469" s="25" t="s">
        <v>859</v>
      </c>
      <c r="C469" s="28" t="s">
        <v>860</v>
      </c>
      <c r="D469" s="29" t="s">
        <v>861</v>
      </c>
      <c r="E469" s="266">
        <v>1</v>
      </c>
      <c r="F469" s="231">
        <v>2000000</v>
      </c>
      <c r="G469" s="76">
        <f>+E469*F469</f>
        <v>2000000</v>
      </c>
      <c r="H469" s="241"/>
      <c r="I469" s="242"/>
      <c r="J469" s="237"/>
      <c r="K469" s="238"/>
      <c r="L469" s="238"/>
      <c r="M469" s="238"/>
      <c r="N469" s="238"/>
      <c r="O469" s="238"/>
      <c r="P469" s="238"/>
      <c r="Q469" s="238"/>
      <c r="R469" s="238"/>
      <c r="S469" s="238"/>
      <c r="T469" s="238"/>
      <c r="U469" s="239">
        <f t="shared" ref="U469" si="463">G469/6</f>
        <v>333333.33</v>
      </c>
      <c r="V469" s="237"/>
      <c r="W469" s="238"/>
      <c r="X469" s="238"/>
      <c r="Y469" s="238"/>
      <c r="Z469" s="238"/>
      <c r="AA469" s="238"/>
      <c r="AB469" s="238"/>
      <c r="AC469" s="238"/>
      <c r="AD469" s="238"/>
      <c r="AE469" s="238"/>
      <c r="AF469" s="238"/>
      <c r="AG469" s="239">
        <f t="shared" ref="AG469" si="464">G469/6</f>
        <v>333333.33</v>
      </c>
      <c r="AH469" s="240"/>
      <c r="AI469" s="238"/>
      <c r="AJ469" s="238"/>
      <c r="AK469" s="238"/>
      <c r="AL469" s="238"/>
      <c r="AM469" s="238"/>
      <c r="AN469" s="238"/>
      <c r="AO469" s="238"/>
      <c r="AP469" s="238"/>
      <c r="AQ469" s="238"/>
      <c r="AR469" s="238"/>
      <c r="AS469" s="239">
        <f t="shared" ref="AS469" si="465">G469/6</f>
        <v>333333.33</v>
      </c>
      <c r="AT469" s="240"/>
      <c r="AU469" s="238"/>
      <c r="AV469" s="238"/>
      <c r="AW469" s="238"/>
      <c r="AX469" s="238"/>
      <c r="AY469" s="238"/>
      <c r="AZ469" s="238"/>
      <c r="BA469" s="238"/>
      <c r="BB469" s="238"/>
      <c r="BC469" s="238"/>
      <c r="BD469" s="238"/>
      <c r="BE469" s="239">
        <f t="shared" ref="BE469" si="466">G469/6</f>
        <v>333333.33</v>
      </c>
      <c r="BF469" s="240"/>
      <c r="BG469" s="238"/>
      <c r="BH469" s="238"/>
      <c r="BI469" s="238"/>
      <c r="BJ469" s="238"/>
      <c r="BK469" s="238"/>
      <c r="BL469" s="238"/>
      <c r="BM469" s="238"/>
      <c r="BN469" s="238"/>
      <c r="BO469" s="238"/>
      <c r="BP469" s="238"/>
      <c r="BQ469" s="239">
        <f t="shared" ref="BQ469" si="467">G469/6</f>
        <v>333333.33</v>
      </c>
      <c r="BR469" s="240"/>
      <c r="BS469" s="238"/>
      <c r="BT469" s="238"/>
      <c r="BU469" s="238"/>
      <c r="BV469" s="238"/>
      <c r="BW469" s="238"/>
      <c r="BX469" s="238"/>
      <c r="BY469" s="238"/>
      <c r="BZ469" s="238"/>
      <c r="CA469" s="238"/>
      <c r="CB469" s="238"/>
      <c r="CC469" s="239">
        <f t="shared" ref="CC469" si="468">G469-SUM(H469:CB469)</f>
        <v>333333.34999999998</v>
      </c>
      <c r="CD469" s="41" t="s">
        <v>54</v>
      </c>
    </row>
    <row r="470" spans="1:82" ht="15" customHeight="1">
      <c r="A470" s="45"/>
      <c r="B470" s="287" t="s">
        <v>862</v>
      </c>
      <c r="C470" s="350" t="s">
        <v>863</v>
      </c>
      <c r="D470" s="132"/>
      <c r="E470" s="266"/>
      <c r="F470" s="231"/>
      <c r="G470" s="76"/>
      <c r="H470" s="237"/>
      <c r="I470" s="239"/>
      <c r="J470" s="237"/>
      <c r="K470" s="238"/>
      <c r="L470" s="238"/>
      <c r="M470" s="238"/>
      <c r="N470" s="238"/>
      <c r="O470" s="238"/>
      <c r="P470" s="238"/>
      <c r="Q470" s="238"/>
      <c r="R470" s="238"/>
      <c r="S470" s="238"/>
      <c r="T470" s="238"/>
      <c r="U470" s="239"/>
      <c r="V470" s="237"/>
      <c r="W470" s="238"/>
      <c r="X470" s="238"/>
      <c r="Y470" s="238"/>
      <c r="Z470" s="238"/>
      <c r="AA470" s="238"/>
      <c r="AB470" s="238"/>
      <c r="AC470" s="238"/>
      <c r="AD470" s="238"/>
      <c r="AE470" s="238"/>
      <c r="AF470" s="238"/>
      <c r="AG470" s="239"/>
      <c r="AH470" s="240"/>
      <c r="AI470" s="238"/>
      <c r="AJ470" s="238"/>
      <c r="AK470" s="238"/>
      <c r="AL470" s="238"/>
      <c r="AM470" s="238"/>
      <c r="AN470" s="238"/>
      <c r="AO470" s="238"/>
      <c r="AP470" s="238"/>
      <c r="AQ470" s="238"/>
      <c r="AR470" s="238"/>
      <c r="AS470" s="239"/>
      <c r="AT470" s="240"/>
      <c r="AU470" s="238"/>
      <c r="AV470" s="238"/>
      <c r="AW470" s="238"/>
      <c r="AX470" s="238"/>
      <c r="AY470" s="238"/>
      <c r="AZ470" s="238"/>
      <c r="BA470" s="238"/>
      <c r="BB470" s="238"/>
      <c r="BC470" s="238"/>
      <c r="BD470" s="238"/>
      <c r="BE470" s="239"/>
      <c r="BF470" s="240"/>
      <c r="BG470" s="238"/>
      <c r="BH470" s="238"/>
      <c r="BI470" s="238"/>
      <c r="BJ470" s="238"/>
      <c r="BK470" s="238"/>
      <c r="BL470" s="238"/>
      <c r="BM470" s="238"/>
      <c r="BN470" s="238"/>
      <c r="BO470" s="238"/>
      <c r="BP470" s="238"/>
      <c r="BQ470" s="239"/>
      <c r="BR470" s="240"/>
      <c r="BS470" s="238"/>
      <c r="BT470" s="238"/>
      <c r="BU470" s="238"/>
      <c r="BV470" s="238"/>
      <c r="BW470" s="238"/>
      <c r="BX470" s="238"/>
      <c r="BY470" s="238"/>
      <c r="BZ470" s="238"/>
      <c r="CA470" s="238"/>
      <c r="CB470" s="238"/>
      <c r="CC470" s="239"/>
      <c r="CD470" s="41" t="s">
        <v>54</v>
      </c>
    </row>
    <row r="471" spans="1:82" ht="15" customHeight="1">
      <c r="A471" s="45"/>
      <c r="B471" s="25" t="s">
        <v>864</v>
      </c>
      <c r="C471" s="28" t="s">
        <v>865</v>
      </c>
      <c r="D471" s="29" t="s">
        <v>861</v>
      </c>
      <c r="E471" s="266">
        <v>1</v>
      </c>
      <c r="F471" s="231">
        <v>800000</v>
      </c>
      <c r="G471" s="76">
        <f>+E471*F471</f>
        <v>800000</v>
      </c>
      <c r="H471" s="241">
        <f>G5*0.4*0.5*0.05</f>
        <v>0</v>
      </c>
      <c r="I471" s="242"/>
      <c r="J471" s="237"/>
      <c r="K471" s="238"/>
      <c r="L471" s="238"/>
      <c r="M471" s="238"/>
      <c r="N471" s="238"/>
      <c r="O471" s="238"/>
      <c r="P471" s="238"/>
      <c r="Q471" s="238"/>
      <c r="R471" s="238"/>
      <c r="S471" s="238"/>
      <c r="T471" s="238"/>
      <c r="U471" s="239">
        <f t="shared" ref="U471" si="469">G471/6</f>
        <v>133333.32999999999</v>
      </c>
      <c r="V471" s="237"/>
      <c r="W471" s="238"/>
      <c r="X471" s="238"/>
      <c r="Y471" s="238"/>
      <c r="Z471" s="238"/>
      <c r="AA471" s="238"/>
      <c r="AB471" s="238"/>
      <c r="AC471" s="238"/>
      <c r="AD471" s="238"/>
      <c r="AE471" s="238"/>
      <c r="AF471" s="238"/>
      <c r="AG471" s="239">
        <f t="shared" ref="AG471" si="470">G471/6</f>
        <v>133333.32999999999</v>
      </c>
      <c r="AH471" s="240"/>
      <c r="AI471" s="238"/>
      <c r="AJ471" s="238"/>
      <c r="AK471" s="238"/>
      <c r="AL471" s="238"/>
      <c r="AM471" s="238"/>
      <c r="AN471" s="238"/>
      <c r="AO471" s="238"/>
      <c r="AP471" s="238"/>
      <c r="AQ471" s="238"/>
      <c r="AR471" s="238"/>
      <c r="AS471" s="239">
        <f t="shared" ref="AS471" si="471">G471/6</f>
        <v>133333.32999999999</v>
      </c>
      <c r="AT471" s="240"/>
      <c r="AU471" s="238"/>
      <c r="AV471" s="238"/>
      <c r="AW471" s="238"/>
      <c r="AX471" s="238"/>
      <c r="AY471" s="238"/>
      <c r="AZ471" s="238"/>
      <c r="BA471" s="238"/>
      <c r="BB471" s="238"/>
      <c r="BC471" s="238"/>
      <c r="BD471" s="238"/>
      <c r="BE471" s="239">
        <f t="shared" ref="BE471" si="472">G471/6</f>
        <v>133333.32999999999</v>
      </c>
      <c r="BF471" s="240"/>
      <c r="BG471" s="238"/>
      <c r="BH471" s="238"/>
      <c r="BI471" s="238"/>
      <c r="BJ471" s="238"/>
      <c r="BK471" s="238"/>
      <c r="BL471" s="238"/>
      <c r="BM471" s="238"/>
      <c r="BN471" s="238"/>
      <c r="BO471" s="238"/>
      <c r="BP471" s="238"/>
      <c r="BQ471" s="239">
        <f t="shared" ref="BQ471" si="473">G471/6</f>
        <v>133333.32999999999</v>
      </c>
      <c r="BR471" s="240"/>
      <c r="BS471" s="238"/>
      <c r="BT471" s="238"/>
      <c r="BU471" s="238"/>
      <c r="BV471" s="238"/>
      <c r="BW471" s="238"/>
      <c r="BX471" s="238"/>
      <c r="BY471" s="238"/>
      <c r="BZ471" s="238"/>
      <c r="CA471" s="238"/>
      <c r="CB471" s="238"/>
      <c r="CC471" s="239">
        <f t="shared" ref="CC471" si="474">G471-SUM(H471:CB471)</f>
        <v>133333.35</v>
      </c>
      <c r="CD471" s="41" t="s">
        <v>54</v>
      </c>
    </row>
    <row r="472" spans="1:82" ht="15" customHeight="1">
      <c r="A472" s="45"/>
      <c r="B472" s="26" t="s">
        <v>866</v>
      </c>
      <c r="C472" s="27" t="str">
        <f>"Handling cost and profit in respect of sub-item D10.02(a) ("&amp; TEXT(F472,"###%") &amp; ")"</f>
        <v>Handling cost and profit in respect of sub-item D10.02(a) (%)</v>
      </c>
      <c r="D472" s="267" t="s">
        <v>353</v>
      </c>
      <c r="E472" s="337">
        <f>+F471</f>
        <v>800000</v>
      </c>
      <c r="F472" s="356"/>
      <c r="G472" s="76">
        <f t="shared" ref="G472" si="475">+E472*F472</f>
        <v>0</v>
      </c>
      <c r="H472" s="241"/>
      <c r="I472" s="242"/>
      <c r="J472" s="237"/>
      <c r="K472" s="238"/>
      <c r="L472" s="238"/>
      <c r="M472" s="238"/>
      <c r="N472" s="238"/>
      <c r="O472" s="238"/>
      <c r="P472" s="238"/>
      <c r="Q472" s="238"/>
      <c r="R472" s="238"/>
      <c r="S472" s="238"/>
      <c r="T472" s="238"/>
      <c r="U472" s="239">
        <f>G472/6</f>
        <v>0</v>
      </c>
      <c r="V472" s="237"/>
      <c r="W472" s="238"/>
      <c r="X472" s="238"/>
      <c r="Y472" s="238"/>
      <c r="Z472" s="238"/>
      <c r="AA472" s="238"/>
      <c r="AB472" s="238"/>
      <c r="AC472" s="238"/>
      <c r="AD472" s="238"/>
      <c r="AE472" s="238"/>
      <c r="AF472" s="238"/>
      <c r="AG472" s="239">
        <f>G472/6</f>
        <v>0</v>
      </c>
      <c r="AH472" s="240"/>
      <c r="AI472" s="238"/>
      <c r="AJ472" s="238"/>
      <c r="AK472" s="238"/>
      <c r="AL472" s="238"/>
      <c r="AM472" s="238"/>
      <c r="AN472" s="238"/>
      <c r="AO472" s="238"/>
      <c r="AP472" s="238"/>
      <c r="AQ472" s="238"/>
      <c r="AR472" s="238"/>
      <c r="AS472" s="239">
        <f>G472/6</f>
        <v>0</v>
      </c>
      <c r="AT472" s="240"/>
      <c r="AU472" s="238"/>
      <c r="AV472" s="238"/>
      <c r="AW472" s="238"/>
      <c r="AX472" s="238"/>
      <c r="AY472" s="238"/>
      <c r="AZ472" s="238"/>
      <c r="BA472" s="238"/>
      <c r="BB472" s="238"/>
      <c r="BC472" s="238"/>
      <c r="BD472" s="238"/>
      <c r="BE472" s="239">
        <f>G472/6</f>
        <v>0</v>
      </c>
      <c r="BF472" s="240"/>
      <c r="BG472" s="238"/>
      <c r="BH472" s="238"/>
      <c r="BI472" s="238"/>
      <c r="BJ472" s="238"/>
      <c r="BK472" s="238"/>
      <c r="BL472" s="238"/>
      <c r="BM472" s="238"/>
      <c r="BN472" s="238"/>
      <c r="BO472" s="238"/>
      <c r="BP472" s="238"/>
      <c r="BQ472" s="239">
        <f>G472/6</f>
        <v>0</v>
      </c>
      <c r="BR472" s="240"/>
      <c r="BS472" s="238"/>
      <c r="BT472" s="238"/>
      <c r="BU472" s="238"/>
      <c r="BV472" s="238"/>
      <c r="BW472" s="238"/>
      <c r="BX472" s="238"/>
      <c r="BY472" s="238"/>
      <c r="BZ472" s="238"/>
      <c r="CA472" s="238"/>
      <c r="CB472" s="238"/>
      <c r="CC472" s="239">
        <f>G472-SUM(H472:CB472)</f>
        <v>0</v>
      </c>
      <c r="CD472" s="41" t="s">
        <v>54</v>
      </c>
    </row>
    <row r="473" spans="1:82" ht="15" customHeight="1">
      <c r="A473" s="45"/>
      <c r="B473" s="287" t="s">
        <v>868</v>
      </c>
      <c r="C473" s="350" t="s">
        <v>869</v>
      </c>
      <c r="D473" s="132"/>
      <c r="E473" s="337"/>
      <c r="F473" s="231"/>
      <c r="G473" s="76"/>
      <c r="H473" s="237"/>
      <c r="I473" s="239"/>
      <c r="J473" s="237"/>
      <c r="K473" s="238"/>
      <c r="L473" s="238"/>
      <c r="M473" s="238"/>
      <c r="N473" s="238"/>
      <c r="O473" s="238"/>
      <c r="P473" s="238"/>
      <c r="Q473" s="238"/>
      <c r="R473" s="238"/>
      <c r="S473" s="238"/>
      <c r="T473" s="238"/>
      <c r="U473" s="239"/>
      <c r="V473" s="237"/>
      <c r="W473" s="238"/>
      <c r="X473" s="238"/>
      <c r="Y473" s="238"/>
      <c r="Z473" s="238"/>
      <c r="AA473" s="238"/>
      <c r="AB473" s="238"/>
      <c r="AC473" s="238"/>
      <c r="AD473" s="238"/>
      <c r="AE473" s="238"/>
      <c r="AF473" s="238"/>
      <c r="AG473" s="239"/>
      <c r="AH473" s="240"/>
      <c r="AI473" s="238"/>
      <c r="AJ473" s="238"/>
      <c r="AK473" s="238"/>
      <c r="AL473" s="238"/>
      <c r="AM473" s="238"/>
      <c r="AN473" s="238"/>
      <c r="AO473" s="238"/>
      <c r="AP473" s="238"/>
      <c r="AQ473" s="238"/>
      <c r="AR473" s="238"/>
      <c r="AS473" s="239"/>
      <c r="AT473" s="240"/>
      <c r="AU473" s="238"/>
      <c r="AV473" s="238"/>
      <c r="AW473" s="238"/>
      <c r="AX473" s="238"/>
      <c r="AY473" s="238"/>
      <c r="AZ473" s="238"/>
      <c r="BA473" s="238"/>
      <c r="BB473" s="238"/>
      <c r="BC473" s="238"/>
      <c r="BD473" s="238"/>
      <c r="BE473" s="239"/>
      <c r="BF473" s="240"/>
      <c r="BG473" s="238"/>
      <c r="BH473" s="238"/>
      <c r="BI473" s="238"/>
      <c r="BJ473" s="238"/>
      <c r="BK473" s="238"/>
      <c r="BL473" s="238"/>
      <c r="BM473" s="238"/>
      <c r="BN473" s="238"/>
      <c r="BO473" s="238"/>
      <c r="BP473" s="238"/>
      <c r="BQ473" s="239"/>
      <c r="BR473" s="240"/>
      <c r="BS473" s="238"/>
      <c r="BT473" s="238"/>
      <c r="BU473" s="238"/>
      <c r="BV473" s="238"/>
      <c r="BW473" s="238"/>
      <c r="BX473" s="238"/>
      <c r="BY473" s="238"/>
      <c r="BZ473" s="238"/>
      <c r="CA473" s="238"/>
      <c r="CB473" s="238"/>
      <c r="CC473" s="239"/>
      <c r="CD473" s="41" t="s">
        <v>54</v>
      </c>
    </row>
    <row r="474" spans="1:82" ht="15" customHeight="1">
      <c r="A474" s="45"/>
      <c r="B474" s="287" t="s">
        <v>870</v>
      </c>
      <c r="C474" s="350" t="s">
        <v>871</v>
      </c>
      <c r="D474" s="132"/>
      <c r="E474" s="337"/>
      <c r="F474" s="231"/>
      <c r="G474" s="76"/>
      <c r="H474" s="237"/>
      <c r="I474" s="239"/>
      <c r="J474" s="237"/>
      <c r="K474" s="238"/>
      <c r="L474" s="238"/>
      <c r="M474" s="238"/>
      <c r="N474" s="238"/>
      <c r="O474" s="238"/>
      <c r="P474" s="238"/>
      <c r="Q474" s="238"/>
      <c r="R474" s="238"/>
      <c r="S474" s="238"/>
      <c r="T474" s="238"/>
      <c r="U474" s="239"/>
      <c r="V474" s="237"/>
      <c r="W474" s="238"/>
      <c r="X474" s="238"/>
      <c r="Y474" s="238"/>
      <c r="Z474" s="238"/>
      <c r="AA474" s="238"/>
      <c r="AB474" s="238"/>
      <c r="AC474" s="238"/>
      <c r="AD474" s="238"/>
      <c r="AE474" s="238"/>
      <c r="AF474" s="238"/>
      <c r="AG474" s="239"/>
      <c r="AH474" s="240"/>
      <c r="AI474" s="238"/>
      <c r="AJ474" s="238"/>
      <c r="AK474" s="238"/>
      <c r="AL474" s="238"/>
      <c r="AM474" s="238"/>
      <c r="AN474" s="238"/>
      <c r="AO474" s="238"/>
      <c r="AP474" s="238"/>
      <c r="AQ474" s="238"/>
      <c r="AR474" s="238"/>
      <c r="AS474" s="239"/>
      <c r="AT474" s="240"/>
      <c r="AU474" s="238"/>
      <c r="AV474" s="238"/>
      <c r="AW474" s="238"/>
      <c r="AX474" s="238"/>
      <c r="AY474" s="238"/>
      <c r="AZ474" s="238"/>
      <c r="BA474" s="238"/>
      <c r="BB474" s="238"/>
      <c r="BC474" s="238"/>
      <c r="BD474" s="238"/>
      <c r="BE474" s="239"/>
      <c r="BF474" s="240"/>
      <c r="BG474" s="238"/>
      <c r="BH474" s="238"/>
      <c r="BI474" s="238"/>
      <c r="BJ474" s="238"/>
      <c r="BK474" s="238"/>
      <c r="BL474" s="238"/>
      <c r="BM474" s="238"/>
      <c r="BN474" s="238"/>
      <c r="BO474" s="238"/>
      <c r="BP474" s="238"/>
      <c r="BQ474" s="239"/>
      <c r="BR474" s="240"/>
      <c r="BS474" s="238"/>
      <c r="BT474" s="238"/>
      <c r="BU474" s="238"/>
      <c r="BV474" s="238"/>
      <c r="BW474" s="238"/>
      <c r="BX474" s="238"/>
      <c r="BY474" s="238"/>
      <c r="BZ474" s="238"/>
      <c r="CA474" s="238"/>
      <c r="CB474" s="238"/>
      <c r="CC474" s="239"/>
      <c r="CD474" s="41" t="s">
        <v>54</v>
      </c>
    </row>
    <row r="475" spans="1:82" ht="15" customHeight="1">
      <c r="A475" s="41"/>
      <c r="B475" s="25" t="s">
        <v>872</v>
      </c>
      <c r="C475" s="28" t="s">
        <v>873</v>
      </c>
      <c r="D475" s="132" t="s">
        <v>243</v>
      </c>
      <c r="E475" s="266">
        <v>2</v>
      </c>
      <c r="F475" s="223"/>
      <c r="G475" s="76">
        <f t="shared" ref="G475:G478" si="476">+E475*F475</f>
        <v>0</v>
      </c>
      <c r="H475" s="237"/>
      <c r="I475" s="239"/>
      <c r="J475" s="237"/>
      <c r="K475" s="238"/>
      <c r="L475" s="238"/>
      <c r="M475" s="238"/>
      <c r="N475" s="238"/>
      <c r="O475" s="238"/>
      <c r="P475" s="238"/>
      <c r="Q475" s="238"/>
      <c r="R475" s="238"/>
      <c r="S475" s="238"/>
      <c r="T475" s="238"/>
      <c r="U475" s="239">
        <f>G475/6</f>
        <v>0</v>
      </c>
      <c r="V475" s="237"/>
      <c r="W475" s="238"/>
      <c r="X475" s="238"/>
      <c r="Y475" s="238"/>
      <c r="Z475" s="238"/>
      <c r="AA475" s="238"/>
      <c r="AB475" s="238"/>
      <c r="AC475" s="238"/>
      <c r="AD475" s="238"/>
      <c r="AE475" s="238"/>
      <c r="AF475" s="238"/>
      <c r="AG475" s="239">
        <f>G475/6</f>
        <v>0</v>
      </c>
      <c r="AH475" s="240"/>
      <c r="AI475" s="238"/>
      <c r="AJ475" s="238"/>
      <c r="AK475" s="238"/>
      <c r="AL475" s="238"/>
      <c r="AM475" s="238"/>
      <c r="AN475" s="238"/>
      <c r="AO475" s="238"/>
      <c r="AP475" s="238"/>
      <c r="AQ475" s="238"/>
      <c r="AR475" s="238"/>
      <c r="AS475" s="239">
        <f>G475/6</f>
        <v>0</v>
      </c>
      <c r="AT475" s="240"/>
      <c r="AU475" s="238"/>
      <c r="AV475" s="238"/>
      <c r="AW475" s="238"/>
      <c r="AX475" s="238"/>
      <c r="AY475" s="238"/>
      <c r="AZ475" s="238"/>
      <c r="BA475" s="238"/>
      <c r="BB475" s="238"/>
      <c r="BC475" s="238"/>
      <c r="BD475" s="238"/>
      <c r="BE475" s="239">
        <f>G475/6</f>
        <v>0</v>
      </c>
      <c r="BF475" s="240"/>
      <c r="BG475" s="238"/>
      <c r="BH475" s="238"/>
      <c r="BI475" s="238"/>
      <c r="BJ475" s="238"/>
      <c r="BK475" s="238"/>
      <c r="BL475" s="238"/>
      <c r="BM475" s="238"/>
      <c r="BN475" s="238"/>
      <c r="BO475" s="238"/>
      <c r="BP475" s="238"/>
      <c r="BQ475" s="239">
        <f>G475/6</f>
        <v>0</v>
      </c>
      <c r="BR475" s="240"/>
      <c r="BS475" s="238"/>
      <c r="BT475" s="238"/>
      <c r="BU475" s="238"/>
      <c r="BV475" s="238"/>
      <c r="BW475" s="238"/>
      <c r="BX475" s="238"/>
      <c r="BY475" s="238"/>
      <c r="BZ475" s="238"/>
      <c r="CA475" s="238"/>
      <c r="CB475" s="238"/>
      <c r="CC475" s="239">
        <f>G475-SUM(H475:CB475)</f>
        <v>0</v>
      </c>
      <c r="CD475" s="41" t="s">
        <v>54</v>
      </c>
    </row>
    <row r="476" spans="1:82" ht="15" customHeight="1">
      <c r="B476" s="25" t="s">
        <v>874</v>
      </c>
      <c r="C476" s="28" t="s">
        <v>875</v>
      </c>
      <c r="D476" s="132" t="s">
        <v>243</v>
      </c>
      <c r="E476" s="266">
        <v>1</v>
      </c>
      <c r="F476" s="223"/>
      <c r="G476" s="76">
        <f t="shared" si="476"/>
        <v>0</v>
      </c>
      <c r="H476" s="237"/>
      <c r="I476" s="239"/>
      <c r="J476" s="237"/>
      <c r="K476" s="238"/>
      <c r="L476" s="238"/>
      <c r="M476" s="238"/>
      <c r="N476" s="238"/>
      <c r="O476" s="238"/>
      <c r="P476" s="238"/>
      <c r="Q476" s="238"/>
      <c r="R476" s="238"/>
      <c r="S476" s="238"/>
      <c r="T476" s="238"/>
      <c r="U476" s="239">
        <f>G476/6</f>
        <v>0</v>
      </c>
      <c r="V476" s="237"/>
      <c r="W476" s="238"/>
      <c r="X476" s="238"/>
      <c r="Y476" s="238"/>
      <c r="Z476" s="238"/>
      <c r="AA476" s="238"/>
      <c r="AB476" s="238"/>
      <c r="AC476" s="238"/>
      <c r="AD476" s="238"/>
      <c r="AE476" s="238"/>
      <c r="AF476" s="238"/>
      <c r="AG476" s="239">
        <f>G476/6</f>
        <v>0</v>
      </c>
      <c r="AH476" s="240"/>
      <c r="AI476" s="238"/>
      <c r="AJ476" s="238"/>
      <c r="AK476" s="238"/>
      <c r="AL476" s="238"/>
      <c r="AM476" s="238"/>
      <c r="AN476" s="238"/>
      <c r="AO476" s="238"/>
      <c r="AP476" s="238"/>
      <c r="AQ476" s="238"/>
      <c r="AR476" s="238"/>
      <c r="AS476" s="239">
        <f>G476/6</f>
        <v>0</v>
      </c>
      <c r="AT476" s="240"/>
      <c r="AU476" s="238"/>
      <c r="AV476" s="238"/>
      <c r="AW476" s="238"/>
      <c r="AX476" s="238"/>
      <c r="AY476" s="238"/>
      <c r="AZ476" s="238"/>
      <c r="BA476" s="238"/>
      <c r="BB476" s="238"/>
      <c r="BC476" s="238"/>
      <c r="BD476" s="238"/>
      <c r="BE476" s="239">
        <f>G476/6</f>
        <v>0</v>
      </c>
      <c r="BF476" s="240"/>
      <c r="BG476" s="238"/>
      <c r="BH476" s="238"/>
      <c r="BI476" s="238"/>
      <c r="BJ476" s="238"/>
      <c r="BK476" s="238"/>
      <c r="BL476" s="238"/>
      <c r="BM476" s="238"/>
      <c r="BN476" s="238"/>
      <c r="BO476" s="238"/>
      <c r="BP476" s="238"/>
      <c r="BQ476" s="239">
        <f>G476/6</f>
        <v>0</v>
      </c>
      <c r="BR476" s="240"/>
      <c r="BS476" s="238"/>
      <c r="BT476" s="238"/>
      <c r="BU476" s="238"/>
      <c r="BV476" s="238"/>
      <c r="BW476" s="238"/>
      <c r="BX476" s="238"/>
      <c r="BY476" s="238"/>
      <c r="BZ476" s="238"/>
      <c r="CA476" s="238"/>
      <c r="CB476" s="238"/>
      <c r="CC476" s="239">
        <f>G476-SUM(H476:CB476)</f>
        <v>0</v>
      </c>
      <c r="CD476" s="41" t="s">
        <v>54</v>
      </c>
    </row>
    <row r="477" spans="1:82" ht="15" customHeight="1">
      <c r="B477" s="25" t="s">
        <v>876</v>
      </c>
      <c r="C477" s="28" t="s">
        <v>877</v>
      </c>
      <c r="D477" s="132" t="s">
        <v>243</v>
      </c>
      <c r="E477" s="266">
        <v>1</v>
      </c>
      <c r="F477" s="223"/>
      <c r="G477" s="76">
        <f t="shared" si="476"/>
        <v>0</v>
      </c>
      <c r="H477" s="237"/>
      <c r="I477" s="239"/>
      <c r="J477" s="237"/>
      <c r="K477" s="238"/>
      <c r="L477" s="238"/>
      <c r="M477" s="238"/>
      <c r="N477" s="238"/>
      <c r="O477" s="238"/>
      <c r="P477" s="238"/>
      <c r="Q477" s="238"/>
      <c r="R477" s="238"/>
      <c r="S477" s="238"/>
      <c r="T477" s="238"/>
      <c r="U477" s="239">
        <f>G477/6</f>
        <v>0</v>
      </c>
      <c r="V477" s="237"/>
      <c r="W477" s="238"/>
      <c r="X477" s="238"/>
      <c r="Y477" s="238"/>
      <c r="Z477" s="238"/>
      <c r="AA477" s="238"/>
      <c r="AB477" s="238"/>
      <c r="AC477" s="238"/>
      <c r="AD477" s="238"/>
      <c r="AE477" s="238"/>
      <c r="AF477" s="238"/>
      <c r="AG477" s="239">
        <f>G477/6</f>
        <v>0</v>
      </c>
      <c r="AH477" s="240"/>
      <c r="AI477" s="238"/>
      <c r="AJ477" s="238"/>
      <c r="AK477" s="238"/>
      <c r="AL477" s="238"/>
      <c r="AM477" s="238"/>
      <c r="AN477" s="238"/>
      <c r="AO477" s="238"/>
      <c r="AP477" s="238"/>
      <c r="AQ477" s="238"/>
      <c r="AR477" s="238"/>
      <c r="AS477" s="239">
        <f>G477/6</f>
        <v>0</v>
      </c>
      <c r="AT477" s="240"/>
      <c r="AU477" s="238"/>
      <c r="AV477" s="238"/>
      <c r="AW477" s="238"/>
      <c r="AX477" s="238"/>
      <c r="AY477" s="238"/>
      <c r="AZ477" s="238"/>
      <c r="BA477" s="238"/>
      <c r="BB477" s="238"/>
      <c r="BC477" s="238"/>
      <c r="BD477" s="238"/>
      <c r="BE477" s="239">
        <f>G477/6</f>
        <v>0</v>
      </c>
      <c r="BF477" s="240"/>
      <c r="BG477" s="238"/>
      <c r="BH477" s="238"/>
      <c r="BI477" s="238"/>
      <c r="BJ477" s="238"/>
      <c r="BK477" s="238"/>
      <c r="BL477" s="238"/>
      <c r="BM477" s="238"/>
      <c r="BN477" s="238"/>
      <c r="BO477" s="238"/>
      <c r="BP477" s="238"/>
      <c r="BQ477" s="239">
        <f>G477/6</f>
        <v>0</v>
      </c>
      <c r="BR477" s="240"/>
      <c r="BS477" s="238"/>
      <c r="BT477" s="238"/>
      <c r="BU477" s="238"/>
      <c r="BV477" s="238"/>
      <c r="BW477" s="238"/>
      <c r="BX477" s="238"/>
      <c r="BY477" s="238"/>
      <c r="BZ477" s="238"/>
      <c r="CA477" s="238"/>
      <c r="CB477" s="238"/>
      <c r="CC477" s="78">
        <f>G477-SUM(H477:CB477)</f>
        <v>0</v>
      </c>
      <c r="CD477" s="41" t="s">
        <v>54</v>
      </c>
    </row>
    <row r="478" spans="1:82" ht="15" customHeight="1">
      <c r="B478" s="25" t="s">
        <v>878</v>
      </c>
      <c r="C478" s="28" t="s">
        <v>879</v>
      </c>
      <c r="D478" s="132" t="s">
        <v>243</v>
      </c>
      <c r="E478" s="266">
        <v>1</v>
      </c>
      <c r="F478" s="223"/>
      <c r="G478" s="76">
        <f t="shared" si="476"/>
        <v>0</v>
      </c>
      <c r="H478" s="237"/>
      <c r="I478" s="239"/>
      <c r="J478" s="237"/>
      <c r="K478" s="238"/>
      <c r="L478" s="238"/>
      <c r="M478" s="238"/>
      <c r="N478" s="238"/>
      <c r="O478" s="238"/>
      <c r="P478" s="238"/>
      <c r="Q478" s="238"/>
      <c r="R478" s="238"/>
      <c r="S478" s="238"/>
      <c r="T478" s="238"/>
      <c r="U478" s="239">
        <f>G478/6</f>
        <v>0</v>
      </c>
      <c r="V478" s="237"/>
      <c r="W478" s="238"/>
      <c r="X478" s="238"/>
      <c r="Y478" s="238"/>
      <c r="Z478" s="238"/>
      <c r="AA478" s="238"/>
      <c r="AB478" s="238"/>
      <c r="AC478" s="238"/>
      <c r="AD478" s="238"/>
      <c r="AE478" s="238"/>
      <c r="AF478" s="238"/>
      <c r="AG478" s="239">
        <f>G478/6</f>
        <v>0</v>
      </c>
      <c r="AH478" s="240"/>
      <c r="AI478" s="238"/>
      <c r="AJ478" s="238"/>
      <c r="AK478" s="238"/>
      <c r="AL478" s="238"/>
      <c r="AM478" s="238"/>
      <c r="AN478" s="238"/>
      <c r="AO478" s="238"/>
      <c r="AP478" s="238"/>
      <c r="AQ478" s="238"/>
      <c r="AR478" s="238"/>
      <c r="AS478" s="239">
        <f>G478/6</f>
        <v>0</v>
      </c>
      <c r="AT478" s="240"/>
      <c r="AU478" s="238"/>
      <c r="AV478" s="238"/>
      <c r="AW478" s="238"/>
      <c r="AX478" s="238"/>
      <c r="AY478" s="238"/>
      <c r="AZ478" s="238"/>
      <c r="BA478" s="238"/>
      <c r="BB478" s="238"/>
      <c r="BC478" s="238"/>
      <c r="BD478" s="238"/>
      <c r="BE478" s="239">
        <f>G478/6</f>
        <v>0</v>
      </c>
      <c r="BF478" s="240"/>
      <c r="BG478" s="238"/>
      <c r="BH478" s="238"/>
      <c r="BI478" s="238"/>
      <c r="BJ478" s="238"/>
      <c r="BK478" s="238"/>
      <c r="BL478" s="238"/>
      <c r="BM478" s="238"/>
      <c r="BN478" s="238"/>
      <c r="BO478" s="238"/>
      <c r="BP478" s="238"/>
      <c r="BQ478" s="239">
        <f>G478/6</f>
        <v>0</v>
      </c>
      <c r="BR478" s="240"/>
      <c r="BS478" s="238"/>
      <c r="BT478" s="238"/>
      <c r="BU478" s="238"/>
      <c r="BV478" s="238"/>
      <c r="BW478" s="238"/>
      <c r="BX478" s="238"/>
      <c r="BY478" s="238"/>
      <c r="BZ478" s="238"/>
      <c r="CA478" s="238"/>
      <c r="CB478" s="238"/>
      <c r="CC478" s="239">
        <f>G478-SUM(H478:CB478)</f>
        <v>0</v>
      </c>
      <c r="CD478" s="41" t="s">
        <v>54</v>
      </c>
    </row>
    <row r="479" spans="1:82" ht="15" customHeight="1">
      <c r="B479" s="25" t="s">
        <v>880</v>
      </c>
      <c r="C479" s="28" t="s">
        <v>881</v>
      </c>
      <c r="D479" s="29" t="s">
        <v>64</v>
      </c>
      <c r="E479" s="266">
        <v>72</v>
      </c>
      <c r="F479" s="231"/>
      <c r="G479" s="76">
        <f t="shared" ref="G479" si="477">+SUM(H479:CC479)</f>
        <v>0</v>
      </c>
      <c r="H479" s="237"/>
      <c r="I479" s="239"/>
      <c r="J479" s="226"/>
      <c r="K479" s="227"/>
      <c r="L479" s="227"/>
      <c r="M479" s="227"/>
      <c r="N479" s="227"/>
      <c r="O479" s="227"/>
      <c r="P479" s="227"/>
      <c r="Q479" s="227"/>
      <c r="R479" s="227"/>
      <c r="S479" s="227"/>
      <c r="T479" s="227"/>
      <c r="U479" s="225"/>
      <c r="V479" s="226"/>
      <c r="W479" s="227"/>
      <c r="X479" s="227"/>
      <c r="Y479" s="227"/>
      <c r="Z479" s="227"/>
      <c r="AA479" s="227"/>
      <c r="AB479" s="227"/>
      <c r="AC479" s="227"/>
      <c r="AD479" s="227"/>
      <c r="AE479" s="227"/>
      <c r="AF479" s="227"/>
      <c r="AG479" s="225"/>
      <c r="AH479" s="228"/>
      <c r="AI479" s="227"/>
      <c r="AJ479" s="227"/>
      <c r="AK479" s="227"/>
      <c r="AL479" s="227"/>
      <c r="AM479" s="227"/>
      <c r="AN479" s="227"/>
      <c r="AO479" s="227"/>
      <c r="AP479" s="227"/>
      <c r="AQ479" s="227"/>
      <c r="AR479" s="227"/>
      <c r="AS479" s="225"/>
      <c r="AT479" s="228"/>
      <c r="AU479" s="227"/>
      <c r="AV479" s="227"/>
      <c r="AW479" s="227"/>
      <c r="AX479" s="227"/>
      <c r="AY479" s="227"/>
      <c r="AZ479" s="227"/>
      <c r="BA479" s="227"/>
      <c r="BB479" s="227"/>
      <c r="BC479" s="227"/>
      <c r="BD479" s="227"/>
      <c r="BE479" s="225"/>
      <c r="BF479" s="228"/>
      <c r="BG479" s="227"/>
      <c r="BH479" s="227"/>
      <c r="BI479" s="227"/>
      <c r="BJ479" s="227"/>
      <c r="BK479" s="227"/>
      <c r="BL479" s="227"/>
      <c r="BM479" s="227"/>
      <c r="BN479" s="227"/>
      <c r="BO479" s="227"/>
      <c r="BP479" s="227"/>
      <c r="BQ479" s="225"/>
      <c r="BR479" s="228"/>
      <c r="BS479" s="227"/>
      <c r="BT479" s="227"/>
      <c r="BU479" s="227"/>
      <c r="BV479" s="227"/>
      <c r="BW479" s="227"/>
      <c r="BX479" s="227"/>
      <c r="BY479" s="227"/>
      <c r="BZ479" s="227"/>
      <c r="CA479" s="227"/>
      <c r="CB479" s="227"/>
      <c r="CC479" s="225"/>
      <c r="CD479" s="41" t="s">
        <v>54</v>
      </c>
    </row>
    <row r="480" spans="1:82" ht="15" customHeight="1">
      <c r="B480" s="287" t="s">
        <v>882</v>
      </c>
      <c r="C480" s="350" t="s">
        <v>883</v>
      </c>
      <c r="D480" s="132"/>
      <c r="E480" s="337"/>
      <c r="F480" s="231"/>
      <c r="G480" s="76"/>
      <c r="H480" s="237"/>
      <c r="I480" s="239"/>
      <c r="J480" s="237"/>
      <c r="K480" s="238"/>
      <c r="L480" s="238"/>
      <c r="M480" s="238"/>
      <c r="N480" s="238"/>
      <c r="O480" s="238"/>
      <c r="P480" s="238"/>
      <c r="Q480" s="238"/>
      <c r="R480" s="238"/>
      <c r="S480" s="238"/>
      <c r="T480" s="238"/>
      <c r="U480" s="239"/>
      <c r="V480" s="237"/>
      <c r="W480" s="238"/>
      <c r="X480" s="238"/>
      <c r="Y480" s="238"/>
      <c r="Z480" s="238"/>
      <c r="AA480" s="238"/>
      <c r="AB480" s="238"/>
      <c r="AC480" s="238"/>
      <c r="AD480" s="238"/>
      <c r="AE480" s="238"/>
      <c r="AF480" s="238"/>
      <c r="AG480" s="239"/>
      <c r="AH480" s="240"/>
      <c r="AI480" s="238"/>
      <c r="AJ480" s="238"/>
      <c r="AK480" s="238"/>
      <c r="AL480" s="238"/>
      <c r="AM480" s="238"/>
      <c r="AN480" s="238"/>
      <c r="AO480" s="238"/>
      <c r="AP480" s="238"/>
      <c r="AQ480" s="238"/>
      <c r="AR480" s="238"/>
      <c r="AS480" s="239"/>
      <c r="AT480" s="240"/>
      <c r="AU480" s="238"/>
      <c r="AV480" s="238"/>
      <c r="AW480" s="238"/>
      <c r="AX480" s="238"/>
      <c r="AY480" s="238"/>
      <c r="AZ480" s="238"/>
      <c r="BA480" s="238"/>
      <c r="BB480" s="238"/>
      <c r="BC480" s="238"/>
      <c r="BD480" s="238"/>
      <c r="BE480" s="239"/>
      <c r="BF480" s="240"/>
      <c r="BG480" s="238"/>
      <c r="BH480" s="238"/>
      <c r="BI480" s="238"/>
      <c r="BJ480" s="238"/>
      <c r="BK480" s="238"/>
      <c r="BL480" s="238"/>
      <c r="BM480" s="238"/>
      <c r="BN480" s="238"/>
      <c r="BO480" s="238"/>
      <c r="BP480" s="238"/>
      <c r="BQ480" s="239"/>
      <c r="BR480" s="240"/>
      <c r="BS480" s="238"/>
      <c r="BT480" s="238"/>
      <c r="BU480" s="238"/>
      <c r="BV480" s="238"/>
      <c r="BW480" s="238"/>
      <c r="BX480" s="238"/>
      <c r="BY480" s="238"/>
      <c r="BZ480" s="238"/>
      <c r="CA480" s="238"/>
      <c r="CB480" s="238"/>
      <c r="CC480" s="239"/>
      <c r="CD480" s="41" t="s">
        <v>54</v>
      </c>
    </row>
    <row r="481" spans="2:82" ht="30" customHeight="1">
      <c r="B481" s="25" t="s">
        <v>884</v>
      </c>
      <c r="C481" s="28" t="s">
        <v>885</v>
      </c>
      <c r="D481" s="132" t="s">
        <v>64</v>
      </c>
      <c r="E481" s="266">
        <v>72</v>
      </c>
      <c r="F481" s="231"/>
      <c r="G481" s="76">
        <f t="shared" ref="G481" si="478">+SUM(H481:CC481)</f>
        <v>0</v>
      </c>
      <c r="H481" s="237"/>
      <c r="I481" s="239"/>
      <c r="J481" s="226"/>
      <c r="K481" s="227"/>
      <c r="L481" s="227"/>
      <c r="M481" s="227"/>
      <c r="N481" s="227"/>
      <c r="O481" s="227"/>
      <c r="P481" s="227"/>
      <c r="Q481" s="227"/>
      <c r="R481" s="227"/>
      <c r="S481" s="227"/>
      <c r="T481" s="227"/>
      <c r="U481" s="225"/>
      <c r="V481" s="226"/>
      <c r="W481" s="227"/>
      <c r="X481" s="227"/>
      <c r="Y481" s="227"/>
      <c r="Z481" s="227"/>
      <c r="AA481" s="227"/>
      <c r="AB481" s="227"/>
      <c r="AC481" s="227"/>
      <c r="AD481" s="227"/>
      <c r="AE481" s="227"/>
      <c r="AF481" s="227"/>
      <c r="AG481" s="225"/>
      <c r="AH481" s="228"/>
      <c r="AI481" s="227"/>
      <c r="AJ481" s="227"/>
      <c r="AK481" s="227"/>
      <c r="AL481" s="227"/>
      <c r="AM481" s="227"/>
      <c r="AN481" s="227"/>
      <c r="AO481" s="227"/>
      <c r="AP481" s="227"/>
      <c r="AQ481" s="227"/>
      <c r="AR481" s="227"/>
      <c r="AS481" s="225"/>
      <c r="AT481" s="228"/>
      <c r="AU481" s="227"/>
      <c r="AV481" s="227"/>
      <c r="AW481" s="227"/>
      <c r="AX481" s="227"/>
      <c r="AY481" s="227"/>
      <c r="AZ481" s="227"/>
      <c r="BA481" s="227"/>
      <c r="BB481" s="227"/>
      <c r="BC481" s="227"/>
      <c r="BD481" s="227"/>
      <c r="BE481" s="225"/>
      <c r="BF481" s="228"/>
      <c r="BG481" s="227"/>
      <c r="BH481" s="227"/>
      <c r="BI481" s="227"/>
      <c r="BJ481" s="227"/>
      <c r="BK481" s="227"/>
      <c r="BL481" s="227"/>
      <c r="BM481" s="227"/>
      <c r="BN481" s="227"/>
      <c r="BO481" s="227"/>
      <c r="BP481" s="227"/>
      <c r="BQ481" s="225"/>
      <c r="BR481" s="228"/>
      <c r="BS481" s="227"/>
      <c r="BT481" s="227"/>
      <c r="BU481" s="227"/>
      <c r="BV481" s="227"/>
      <c r="BW481" s="227"/>
      <c r="BX481" s="227"/>
      <c r="BY481" s="227"/>
      <c r="BZ481" s="227"/>
      <c r="CA481" s="227"/>
      <c r="CB481" s="227"/>
      <c r="CC481" s="225"/>
      <c r="CD481" s="41" t="s">
        <v>54</v>
      </c>
    </row>
    <row r="482" spans="2:82" ht="15" customHeight="1">
      <c r="B482" s="25" t="s">
        <v>886</v>
      </c>
      <c r="C482" s="28" t="s">
        <v>887</v>
      </c>
      <c r="D482" s="132" t="s">
        <v>888</v>
      </c>
      <c r="E482" s="268">
        <v>72</v>
      </c>
      <c r="F482" s="78"/>
      <c r="G482" s="76">
        <f t="shared" ref="G482" si="479">+SUM(H482:CC482)</f>
        <v>0</v>
      </c>
      <c r="H482" s="237"/>
      <c r="I482" s="239"/>
      <c r="J482" s="226"/>
      <c r="K482" s="227"/>
      <c r="L482" s="227"/>
      <c r="M482" s="227"/>
      <c r="N482" s="227"/>
      <c r="O482" s="227"/>
      <c r="P482" s="227"/>
      <c r="Q482" s="227"/>
      <c r="R482" s="227"/>
      <c r="S482" s="227"/>
      <c r="T482" s="227"/>
      <c r="U482" s="225"/>
      <c r="V482" s="226"/>
      <c r="W482" s="227"/>
      <c r="X482" s="227"/>
      <c r="Y482" s="227"/>
      <c r="Z482" s="227"/>
      <c r="AA482" s="227"/>
      <c r="AB482" s="227"/>
      <c r="AC482" s="227"/>
      <c r="AD482" s="227"/>
      <c r="AE482" s="227"/>
      <c r="AF482" s="227"/>
      <c r="AG482" s="225"/>
      <c r="AH482" s="228"/>
      <c r="AI482" s="227"/>
      <c r="AJ482" s="227"/>
      <c r="AK482" s="227"/>
      <c r="AL482" s="227"/>
      <c r="AM482" s="227"/>
      <c r="AN482" s="227"/>
      <c r="AO482" s="227"/>
      <c r="AP482" s="227"/>
      <c r="AQ482" s="227"/>
      <c r="AR482" s="227"/>
      <c r="AS482" s="225"/>
      <c r="AT482" s="228"/>
      <c r="AU482" s="227"/>
      <c r="AV482" s="227"/>
      <c r="AW482" s="227"/>
      <c r="AX482" s="227"/>
      <c r="AY482" s="227"/>
      <c r="AZ482" s="227"/>
      <c r="BA482" s="227"/>
      <c r="BB482" s="227"/>
      <c r="BC482" s="227"/>
      <c r="BD482" s="227"/>
      <c r="BE482" s="225"/>
      <c r="BF482" s="228"/>
      <c r="BG482" s="227"/>
      <c r="BH482" s="227"/>
      <c r="BI482" s="227"/>
      <c r="BJ482" s="227"/>
      <c r="BK482" s="227"/>
      <c r="BL482" s="227"/>
      <c r="BM482" s="227"/>
      <c r="BN482" s="227"/>
      <c r="BO482" s="227"/>
      <c r="BP482" s="227"/>
      <c r="BQ482" s="225"/>
      <c r="BR482" s="228"/>
      <c r="BS482" s="227"/>
      <c r="BT482" s="227"/>
      <c r="BU482" s="227"/>
      <c r="BV482" s="227"/>
      <c r="BW482" s="227"/>
      <c r="BX482" s="227"/>
      <c r="BY482" s="227"/>
      <c r="BZ482" s="227"/>
      <c r="CA482" s="227"/>
      <c r="CB482" s="227"/>
      <c r="CC482" s="225"/>
      <c r="CD482" s="41" t="s">
        <v>54</v>
      </c>
    </row>
    <row r="483" spans="2:82" ht="15" customHeight="1">
      <c r="B483" s="180" t="s">
        <v>889</v>
      </c>
      <c r="C483" s="181" t="s">
        <v>890</v>
      </c>
      <c r="D483" s="182" t="s">
        <v>888</v>
      </c>
      <c r="E483" s="329">
        <v>0</v>
      </c>
      <c r="F483" s="236"/>
      <c r="G483" s="178">
        <f>+SUM(H483:CC483)</f>
        <v>0</v>
      </c>
      <c r="H483" s="232"/>
      <c r="I483" s="233"/>
      <c r="J483" s="232"/>
      <c r="K483" s="234"/>
      <c r="L483" s="234"/>
      <c r="M483" s="234"/>
      <c r="N483" s="234"/>
      <c r="O483" s="234"/>
      <c r="P483" s="234"/>
      <c r="Q483" s="234"/>
      <c r="R483" s="234"/>
      <c r="S483" s="234"/>
      <c r="T483" s="234"/>
      <c r="U483" s="233"/>
      <c r="V483" s="232"/>
      <c r="W483" s="234"/>
      <c r="X483" s="234"/>
      <c r="Y483" s="234"/>
      <c r="Z483" s="234"/>
      <c r="AA483" s="234"/>
      <c r="AB483" s="234"/>
      <c r="AC483" s="234"/>
      <c r="AD483" s="234"/>
      <c r="AE483" s="234"/>
      <c r="AF483" s="234"/>
      <c r="AG483" s="233"/>
      <c r="AH483" s="235"/>
      <c r="AI483" s="234"/>
      <c r="AJ483" s="234"/>
      <c r="AK483" s="234"/>
      <c r="AL483" s="234"/>
      <c r="AM483" s="234"/>
      <c r="AN483" s="234"/>
      <c r="AO483" s="234"/>
      <c r="AP483" s="234"/>
      <c r="AQ483" s="234"/>
      <c r="AR483" s="234"/>
      <c r="AS483" s="233"/>
      <c r="AT483" s="235"/>
      <c r="AU483" s="234"/>
      <c r="AV483" s="234"/>
      <c r="AW483" s="234"/>
      <c r="AX483" s="234"/>
      <c r="AY483" s="234"/>
      <c r="AZ483" s="234"/>
      <c r="BA483" s="234"/>
      <c r="BB483" s="234"/>
      <c r="BC483" s="234"/>
      <c r="BD483" s="234"/>
      <c r="BE483" s="233"/>
      <c r="BF483" s="235"/>
      <c r="BG483" s="234"/>
      <c r="BH483" s="234"/>
      <c r="BI483" s="234"/>
      <c r="BJ483" s="234"/>
      <c r="BK483" s="234"/>
      <c r="BL483" s="234"/>
      <c r="BM483" s="234"/>
      <c r="BN483" s="234"/>
      <c r="BO483" s="234"/>
      <c r="BP483" s="234"/>
      <c r="BQ483" s="233"/>
      <c r="BR483" s="235"/>
      <c r="BS483" s="234"/>
      <c r="BT483" s="234"/>
      <c r="BU483" s="234"/>
      <c r="BV483" s="234"/>
      <c r="BW483" s="234"/>
      <c r="BX483" s="234"/>
      <c r="BY483" s="234"/>
      <c r="BZ483" s="234"/>
      <c r="CA483" s="234"/>
      <c r="CB483" s="234"/>
      <c r="CC483" s="239"/>
      <c r="CD483" s="41" t="s">
        <v>54</v>
      </c>
    </row>
    <row r="484" spans="2:82" ht="15" customHeight="1">
      <c r="B484" s="287" t="s">
        <v>891</v>
      </c>
      <c r="C484" s="350" t="s">
        <v>892</v>
      </c>
      <c r="D484" s="132"/>
      <c r="E484" s="268"/>
      <c r="F484" s="78"/>
      <c r="G484" s="76"/>
      <c r="H484" s="237"/>
      <c r="I484" s="239"/>
      <c r="J484" s="237"/>
      <c r="K484" s="238"/>
      <c r="L484" s="238"/>
      <c r="M484" s="238"/>
      <c r="N484" s="238"/>
      <c r="O484" s="238"/>
      <c r="P484" s="238"/>
      <c r="Q484" s="238"/>
      <c r="R484" s="238"/>
      <c r="S484" s="238"/>
      <c r="T484" s="238"/>
      <c r="U484" s="239"/>
      <c r="V484" s="237"/>
      <c r="W484" s="238"/>
      <c r="X484" s="238"/>
      <c r="Y484" s="238"/>
      <c r="Z484" s="238"/>
      <c r="AA484" s="238"/>
      <c r="AB484" s="238"/>
      <c r="AC484" s="238"/>
      <c r="AD484" s="238"/>
      <c r="AE484" s="238"/>
      <c r="AF484" s="238"/>
      <c r="AG484" s="239"/>
      <c r="AH484" s="240"/>
      <c r="AI484" s="238"/>
      <c r="AJ484" s="238"/>
      <c r="AK484" s="238"/>
      <c r="AL484" s="238"/>
      <c r="AM484" s="238"/>
      <c r="AN484" s="238"/>
      <c r="AO484" s="238"/>
      <c r="AP484" s="238"/>
      <c r="AQ484" s="238"/>
      <c r="AR484" s="238"/>
      <c r="AS484" s="239"/>
      <c r="AT484" s="240"/>
      <c r="AU484" s="238"/>
      <c r="AV484" s="238"/>
      <c r="AW484" s="238"/>
      <c r="AX484" s="238"/>
      <c r="AY484" s="238"/>
      <c r="AZ484" s="238"/>
      <c r="BA484" s="238"/>
      <c r="BB484" s="238"/>
      <c r="BC484" s="238"/>
      <c r="BD484" s="238"/>
      <c r="BE484" s="239"/>
      <c r="BF484" s="240"/>
      <c r="BG484" s="238"/>
      <c r="BH484" s="238"/>
      <c r="BI484" s="238"/>
      <c r="BJ484" s="238"/>
      <c r="BK484" s="238"/>
      <c r="BL484" s="238"/>
      <c r="BM484" s="238"/>
      <c r="BN484" s="238"/>
      <c r="BO484" s="238"/>
      <c r="BP484" s="238"/>
      <c r="BQ484" s="239"/>
      <c r="BR484" s="240"/>
      <c r="BS484" s="238"/>
      <c r="BT484" s="238"/>
      <c r="BU484" s="238"/>
      <c r="BV484" s="238"/>
      <c r="BW484" s="238"/>
      <c r="BX484" s="238"/>
      <c r="BY484" s="238"/>
      <c r="BZ484" s="238"/>
      <c r="CA484" s="238"/>
      <c r="CB484" s="238"/>
      <c r="CC484" s="239"/>
      <c r="CD484" s="41" t="s">
        <v>54</v>
      </c>
    </row>
    <row r="485" spans="2:82" ht="29" customHeight="1">
      <c r="B485" s="25" t="s">
        <v>893</v>
      </c>
      <c r="C485" s="28" t="s">
        <v>894</v>
      </c>
      <c r="D485" s="132" t="s">
        <v>351</v>
      </c>
      <c r="E485" s="268">
        <v>1</v>
      </c>
      <c r="F485" s="78">
        <v>313500</v>
      </c>
      <c r="G485" s="76">
        <f>+E485*F485</f>
        <v>313500</v>
      </c>
      <c r="H485" s="241"/>
      <c r="I485" s="242"/>
      <c r="J485" s="237"/>
      <c r="K485" s="238"/>
      <c r="L485" s="238"/>
      <c r="M485" s="238"/>
      <c r="N485" s="238"/>
      <c r="O485" s="238"/>
      <c r="P485" s="238"/>
      <c r="Q485" s="238"/>
      <c r="R485" s="238"/>
      <c r="S485" s="238"/>
      <c r="T485" s="238"/>
      <c r="U485" s="239">
        <f t="shared" ref="U485" si="480">G485/6</f>
        <v>52250</v>
      </c>
      <c r="V485" s="237"/>
      <c r="W485" s="238"/>
      <c r="X485" s="238"/>
      <c r="Y485" s="238"/>
      <c r="Z485" s="238"/>
      <c r="AA485" s="238"/>
      <c r="AB485" s="238"/>
      <c r="AC485" s="238"/>
      <c r="AD485" s="238"/>
      <c r="AE485" s="238"/>
      <c r="AF485" s="238"/>
      <c r="AG485" s="239">
        <f t="shared" ref="AG485" si="481">G485/6</f>
        <v>52250</v>
      </c>
      <c r="AH485" s="240"/>
      <c r="AI485" s="238"/>
      <c r="AJ485" s="238"/>
      <c r="AK485" s="238"/>
      <c r="AL485" s="238"/>
      <c r="AM485" s="238"/>
      <c r="AN485" s="238"/>
      <c r="AO485" s="238"/>
      <c r="AP485" s="238"/>
      <c r="AQ485" s="238"/>
      <c r="AR485" s="238"/>
      <c r="AS485" s="239">
        <f t="shared" ref="AS485" si="482">G485/6</f>
        <v>52250</v>
      </c>
      <c r="AT485" s="240"/>
      <c r="AU485" s="238"/>
      <c r="AV485" s="238"/>
      <c r="AW485" s="238"/>
      <c r="AX485" s="238"/>
      <c r="AY485" s="238"/>
      <c r="AZ485" s="238"/>
      <c r="BA485" s="238"/>
      <c r="BB485" s="238"/>
      <c r="BC485" s="238"/>
      <c r="BD485" s="238"/>
      <c r="BE485" s="239">
        <f t="shared" ref="BE485" si="483">G485/6</f>
        <v>52250</v>
      </c>
      <c r="BF485" s="240"/>
      <c r="BG485" s="238"/>
      <c r="BH485" s="238"/>
      <c r="BI485" s="238"/>
      <c r="BJ485" s="238"/>
      <c r="BK485" s="238"/>
      <c r="BL485" s="238"/>
      <c r="BM485" s="238"/>
      <c r="BN485" s="238"/>
      <c r="BO485" s="238"/>
      <c r="BP485" s="238"/>
      <c r="BQ485" s="239">
        <f t="shared" ref="BQ485" si="484">G485/6</f>
        <v>52250</v>
      </c>
      <c r="BR485" s="240"/>
      <c r="BS485" s="238"/>
      <c r="BT485" s="238"/>
      <c r="BU485" s="238"/>
      <c r="BV485" s="238"/>
      <c r="BW485" s="238"/>
      <c r="BX485" s="238"/>
      <c r="BY485" s="238"/>
      <c r="BZ485" s="238"/>
      <c r="CA485" s="238"/>
      <c r="CB485" s="238"/>
      <c r="CC485" s="239">
        <f t="shared" ref="CC485" si="485">G485-SUM(H485:CB485)</f>
        <v>52250</v>
      </c>
      <c r="CD485" s="41" t="s">
        <v>54</v>
      </c>
    </row>
    <row r="486" spans="2:82" ht="15" customHeight="1">
      <c r="B486" s="25" t="s">
        <v>895</v>
      </c>
      <c r="C486" s="28" t="str">
        <f>"Handling costs and profit in respect of payment associated with subitem D10.05(a) ("&amp; TEXT(F486,"###%") &amp; ")"</f>
        <v>Handling costs and profit in respect of payment associated with subitem D10.05(a) (%)</v>
      </c>
      <c r="D486" s="132" t="s">
        <v>353</v>
      </c>
      <c r="E486" s="268">
        <f>+F485</f>
        <v>313500</v>
      </c>
      <c r="F486" s="356"/>
      <c r="G486" s="76">
        <f t="shared" ref="G486:G488" si="486">+E486*F486</f>
        <v>0</v>
      </c>
      <c r="H486" s="241"/>
      <c r="I486" s="242"/>
      <c r="J486" s="237"/>
      <c r="K486" s="238"/>
      <c r="L486" s="238"/>
      <c r="M486" s="238"/>
      <c r="N486" s="238"/>
      <c r="O486" s="238"/>
      <c r="P486" s="238"/>
      <c r="Q486" s="238"/>
      <c r="R486" s="238"/>
      <c r="S486" s="238"/>
      <c r="T486" s="238"/>
      <c r="U486" s="239">
        <f>G486/6</f>
        <v>0</v>
      </c>
      <c r="V486" s="237"/>
      <c r="W486" s="238"/>
      <c r="X486" s="238"/>
      <c r="Y486" s="238"/>
      <c r="Z486" s="238"/>
      <c r="AA486" s="238"/>
      <c r="AB486" s="238"/>
      <c r="AC486" s="238"/>
      <c r="AD486" s="238"/>
      <c r="AE486" s="238"/>
      <c r="AF486" s="238"/>
      <c r="AG486" s="239">
        <f>G486/6</f>
        <v>0</v>
      </c>
      <c r="AH486" s="240"/>
      <c r="AI486" s="238"/>
      <c r="AJ486" s="238"/>
      <c r="AK486" s="238"/>
      <c r="AL486" s="238"/>
      <c r="AM486" s="238"/>
      <c r="AN486" s="238"/>
      <c r="AO486" s="238"/>
      <c r="AP486" s="238"/>
      <c r="AQ486" s="238"/>
      <c r="AR486" s="238"/>
      <c r="AS486" s="239">
        <f>G486/6</f>
        <v>0</v>
      </c>
      <c r="AT486" s="240"/>
      <c r="AU486" s="238"/>
      <c r="AV486" s="238"/>
      <c r="AW486" s="238"/>
      <c r="AX486" s="238"/>
      <c r="AY486" s="238"/>
      <c r="AZ486" s="238"/>
      <c r="BA486" s="238"/>
      <c r="BB486" s="238"/>
      <c r="BC486" s="238"/>
      <c r="BD486" s="238"/>
      <c r="BE486" s="239">
        <f>G486/6</f>
        <v>0</v>
      </c>
      <c r="BF486" s="240"/>
      <c r="BG486" s="238"/>
      <c r="BH486" s="238"/>
      <c r="BI486" s="238"/>
      <c r="BJ486" s="238"/>
      <c r="BK486" s="238"/>
      <c r="BL486" s="238"/>
      <c r="BM486" s="238"/>
      <c r="BN486" s="238"/>
      <c r="BO486" s="238"/>
      <c r="BP486" s="238"/>
      <c r="BQ486" s="239">
        <f>G486/6</f>
        <v>0</v>
      </c>
      <c r="BR486" s="240"/>
      <c r="BS486" s="238"/>
      <c r="BT486" s="238"/>
      <c r="BU486" s="238"/>
      <c r="BV486" s="238"/>
      <c r="BW486" s="238"/>
      <c r="BX486" s="238"/>
      <c r="BY486" s="238"/>
      <c r="BZ486" s="238"/>
      <c r="CA486" s="238"/>
      <c r="CB486" s="238"/>
      <c r="CC486" s="239">
        <f>G486-SUM(H486:CB486)</f>
        <v>0</v>
      </c>
      <c r="CD486" s="41" t="s">
        <v>54</v>
      </c>
    </row>
    <row r="487" spans="2:82" ht="15" customHeight="1">
      <c r="B487" s="25" t="s">
        <v>897</v>
      </c>
      <c r="C487" s="28" t="s">
        <v>898</v>
      </c>
      <c r="D487" s="132" t="s">
        <v>92</v>
      </c>
      <c r="E487" s="268">
        <v>1</v>
      </c>
      <c r="F487" s="223"/>
      <c r="G487" s="76">
        <f t="shared" si="486"/>
        <v>0</v>
      </c>
      <c r="H487" s="237"/>
      <c r="I487" s="239"/>
      <c r="J487" s="237"/>
      <c r="K487" s="238"/>
      <c r="L487" s="238"/>
      <c r="M487" s="238"/>
      <c r="N487" s="238"/>
      <c r="O487" s="238"/>
      <c r="P487" s="238"/>
      <c r="Q487" s="238"/>
      <c r="R487" s="238"/>
      <c r="S487" s="238"/>
      <c r="T487" s="238"/>
      <c r="U487" s="239">
        <f>G487/6</f>
        <v>0</v>
      </c>
      <c r="V487" s="237"/>
      <c r="W487" s="238"/>
      <c r="X487" s="238"/>
      <c r="Y487" s="238"/>
      <c r="Z487" s="238"/>
      <c r="AA487" s="238"/>
      <c r="AB487" s="238"/>
      <c r="AC487" s="238"/>
      <c r="AD487" s="238"/>
      <c r="AE487" s="238"/>
      <c r="AF487" s="238"/>
      <c r="AG487" s="239">
        <f>G487/6</f>
        <v>0</v>
      </c>
      <c r="AH487" s="240"/>
      <c r="AI487" s="238"/>
      <c r="AJ487" s="238"/>
      <c r="AK487" s="238"/>
      <c r="AL487" s="238"/>
      <c r="AM487" s="238"/>
      <c r="AN487" s="238"/>
      <c r="AO487" s="238"/>
      <c r="AP487" s="238"/>
      <c r="AQ487" s="238"/>
      <c r="AR487" s="238"/>
      <c r="AS487" s="239">
        <f>G487/6</f>
        <v>0</v>
      </c>
      <c r="AT487" s="240"/>
      <c r="AU487" s="238"/>
      <c r="AV487" s="238"/>
      <c r="AW487" s="238"/>
      <c r="AX487" s="238"/>
      <c r="AY487" s="238"/>
      <c r="AZ487" s="238"/>
      <c r="BA487" s="238"/>
      <c r="BB487" s="238"/>
      <c r="BC487" s="238"/>
      <c r="BD487" s="238"/>
      <c r="BE487" s="239">
        <f>G487/6</f>
        <v>0</v>
      </c>
      <c r="BF487" s="240"/>
      <c r="BG487" s="238"/>
      <c r="BH487" s="238"/>
      <c r="BI487" s="238"/>
      <c r="BJ487" s="238"/>
      <c r="BK487" s="238"/>
      <c r="BL487" s="238"/>
      <c r="BM487" s="238"/>
      <c r="BN487" s="238"/>
      <c r="BO487" s="238"/>
      <c r="BP487" s="238"/>
      <c r="BQ487" s="239">
        <f>G487/6</f>
        <v>0</v>
      </c>
      <c r="BR487" s="240"/>
      <c r="BS487" s="238"/>
      <c r="BT487" s="238"/>
      <c r="BU487" s="238"/>
      <c r="BV487" s="238"/>
      <c r="BW487" s="238"/>
      <c r="BX487" s="238"/>
      <c r="BY487" s="238"/>
      <c r="BZ487" s="238"/>
      <c r="CA487" s="238"/>
      <c r="CB487" s="238"/>
      <c r="CC487" s="239">
        <f>G487-SUM(H487:CB487)</f>
        <v>0</v>
      </c>
      <c r="CD487" s="41" t="s">
        <v>54</v>
      </c>
    </row>
    <row r="488" spans="2:82" ht="15" customHeight="1">
      <c r="B488" s="25" t="s">
        <v>899</v>
      </c>
      <c r="C488" s="28" t="s">
        <v>900</v>
      </c>
      <c r="D488" s="132" t="s">
        <v>92</v>
      </c>
      <c r="E488" s="268">
        <v>1</v>
      </c>
      <c r="F488" s="223"/>
      <c r="G488" s="76">
        <f t="shared" si="486"/>
        <v>0</v>
      </c>
      <c r="H488" s="237"/>
      <c r="I488" s="239"/>
      <c r="J488" s="237"/>
      <c r="K488" s="238"/>
      <c r="L488" s="238"/>
      <c r="M488" s="238"/>
      <c r="N488" s="238"/>
      <c r="O488" s="238"/>
      <c r="P488" s="238"/>
      <c r="Q488" s="238"/>
      <c r="R488" s="238"/>
      <c r="S488" s="238"/>
      <c r="T488" s="238"/>
      <c r="U488" s="239">
        <f>G488/6</f>
        <v>0</v>
      </c>
      <c r="V488" s="237"/>
      <c r="W488" s="238"/>
      <c r="X488" s="238"/>
      <c r="Y488" s="238"/>
      <c r="Z488" s="238"/>
      <c r="AA488" s="238"/>
      <c r="AB488" s="238"/>
      <c r="AC488" s="238"/>
      <c r="AD488" s="238"/>
      <c r="AE488" s="238"/>
      <c r="AF488" s="238"/>
      <c r="AG488" s="239">
        <f>G488/6</f>
        <v>0</v>
      </c>
      <c r="AH488" s="240"/>
      <c r="AI488" s="238"/>
      <c r="AJ488" s="238"/>
      <c r="AK488" s="238"/>
      <c r="AL488" s="238"/>
      <c r="AM488" s="238"/>
      <c r="AN488" s="238"/>
      <c r="AO488" s="238"/>
      <c r="AP488" s="238"/>
      <c r="AQ488" s="238"/>
      <c r="AR488" s="238"/>
      <c r="AS488" s="239">
        <f>G488/6</f>
        <v>0</v>
      </c>
      <c r="AT488" s="240"/>
      <c r="AU488" s="238"/>
      <c r="AV488" s="238"/>
      <c r="AW488" s="238"/>
      <c r="AX488" s="238"/>
      <c r="AY488" s="238"/>
      <c r="AZ488" s="238"/>
      <c r="BA488" s="238"/>
      <c r="BB488" s="238"/>
      <c r="BC488" s="238"/>
      <c r="BD488" s="238"/>
      <c r="BE488" s="239">
        <f>G488/6</f>
        <v>0</v>
      </c>
      <c r="BF488" s="240"/>
      <c r="BG488" s="238"/>
      <c r="BH488" s="238"/>
      <c r="BI488" s="238"/>
      <c r="BJ488" s="238"/>
      <c r="BK488" s="238"/>
      <c r="BL488" s="238"/>
      <c r="BM488" s="238"/>
      <c r="BN488" s="238"/>
      <c r="BO488" s="238"/>
      <c r="BP488" s="238"/>
      <c r="BQ488" s="239">
        <f>G488/6</f>
        <v>0</v>
      </c>
      <c r="BR488" s="240"/>
      <c r="BS488" s="238"/>
      <c r="BT488" s="238"/>
      <c r="BU488" s="238"/>
      <c r="BV488" s="238"/>
      <c r="BW488" s="238"/>
      <c r="BX488" s="238"/>
      <c r="BY488" s="238"/>
      <c r="BZ488" s="238"/>
      <c r="CA488" s="238"/>
      <c r="CB488" s="238"/>
      <c r="CC488" s="239">
        <f>G488-SUM(H488:CB488)</f>
        <v>0</v>
      </c>
      <c r="CD488" s="41" t="s">
        <v>54</v>
      </c>
    </row>
    <row r="489" spans="2:82" ht="15" customHeight="1">
      <c r="B489" s="287" t="s">
        <v>901</v>
      </c>
      <c r="C489" s="350" t="s">
        <v>902</v>
      </c>
      <c r="D489" s="29"/>
      <c r="E489" s="337"/>
      <c r="F489" s="231"/>
      <c r="G489" s="76"/>
      <c r="H489" s="237"/>
      <c r="I489" s="239"/>
      <c r="J489" s="237"/>
      <c r="K489" s="238"/>
      <c r="L489" s="238"/>
      <c r="M489" s="238"/>
      <c r="N489" s="238"/>
      <c r="O489" s="238"/>
      <c r="P489" s="238"/>
      <c r="Q489" s="238"/>
      <c r="R489" s="238"/>
      <c r="S489" s="238"/>
      <c r="T489" s="238"/>
      <c r="U489" s="239"/>
      <c r="V489" s="237"/>
      <c r="W489" s="238"/>
      <c r="X489" s="238"/>
      <c r="Y489" s="238"/>
      <c r="Z489" s="238"/>
      <c r="AA489" s="238"/>
      <c r="AB489" s="238"/>
      <c r="AC489" s="238"/>
      <c r="AD489" s="238"/>
      <c r="AE489" s="238"/>
      <c r="AF489" s="238"/>
      <c r="AG489" s="239"/>
      <c r="AH489" s="240"/>
      <c r="AI489" s="238"/>
      <c r="AJ489" s="238"/>
      <c r="AK489" s="238"/>
      <c r="AL489" s="238"/>
      <c r="AM489" s="238"/>
      <c r="AN489" s="238"/>
      <c r="AO489" s="238"/>
      <c r="AP489" s="238"/>
      <c r="AQ489" s="238"/>
      <c r="AR489" s="238"/>
      <c r="AS489" s="239"/>
      <c r="AT489" s="240"/>
      <c r="AU489" s="238"/>
      <c r="AV489" s="238"/>
      <c r="AW489" s="238"/>
      <c r="AX489" s="238"/>
      <c r="AY489" s="238"/>
      <c r="AZ489" s="238"/>
      <c r="BA489" s="238"/>
      <c r="BB489" s="238"/>
      <c r="BC489" s="238"/>
      <c r="BD489" s="238"/>
      <c r="BE489" s="239"/>
      <c r="BF489" s="240"/>
      <c r="BG489" s="238"/>
      <c r="BH489" s="238"/>
      <c r="BI489" s="238"/>
      <c r="BJ489" s="238"/>
      <c r="BK489" s="238"/>
      <c r="BL489" s="238"/>
      <c r="BM489" s="238"/>
      <c r="BN489" s="238"/>
      <c r="BO489" s="238"/>
      <c r="BP489" s="238"/>
      <c r="BQ489" s="239"/>
      <c r="BR489" s="240"/>
      <c r="BS489" s="238"/>
      <c r="BT489" s="238"/>
      <c r="BU489" s="238"/>
      <c r="BV489" s="238"/>
      <c r="BW489" s="238"/>
      <c r="BX489" s="238"/>
      <c r="BY489" s="238"/>
      <c r="BZ489" s="238"/>
      <c r="CA489" s="238"/>
      <c r="CB489" s="238"/>
      <c r="CC489" s="239"/>
      <c r="CD489" s="41" t="s">
        <v>54</v>
      </c>
    </row>
    <row r="490" spans="2:82" ht="15" customHeight="1">
      <c r="B490" s="287" t="s">
        <v>903</v>
      </c>
      <c r="C490" s="350" t="s">
        <v>904</v>
      </c>
      <c r="D490" s="132"/>
      <c r="E490" s="337"/>
      <c r="F490" s="231"/>
      <c r="G490" s="76"/>
      <c r="H490" s="237"/>
      <c r="I490" s="239"/>
      <c r="J490" s="237"/>
      <c r="K490" s="238"/>
      <c r="L490" s="238"/>
      <c r="M490" s="238"/>
      <c r="N490" s="238"/>
      <c r="O490" s="238"/>
      <c r="P490" s="238"/>
      <c r="Q490" s="238"/>
      <c r="R490" s="238"/>
      <c r="S490" s="238"/>
      <c r="T490" s="238"/>
      <c r="U490" s="239"/>
      <c r="V490" s="237"/>
      <c r="W490" s="238"/>
      <c r="X490" s="238"/>
      <c r="Y490" s="238"/>
      <c r="Z490" s="238"/>
      <c r="AA490" s="238"/>
      <c r="AB490" s="238"/>
      <c r="AC490" s="238"/>
      <c r="AD490" s="238"/>
      <c r="AE490" s="238"/>
      <c r="AF490" s="238"/>
      <c r="AG490" s="239"/>
      <c r="AH490" s="240"/>
      <c r="AI490" s="238"/>
      <c r="AJ490" s="238"/>
      <c r="AK490" s="238"/>
      <c r="AL490" s="238"/>
      <c r="AM490" s="238"/>
      <c r="AN490" s="238"/>
      <c r="AO490" s="238"/>
      <c r="AP490" s="238"/>
      <c r="AQ490" s="238"/>
      <c r="AR490" s="238"/>
      <c r="AS490" s="239"/>
      <c r="AT490" s="240"/>
      <c r="AU490" s="238"/>
      <c r="AV490" s="238"/>
      <c r="AW490" s="238"/>
      <c r="AX490" s="238"/>
      <c r="AY490" s="238"/>
      <c r="AZ490" s="238"/>
      <c r="BA490" s="238"/>
      <c r="BB490" s="238"/>
      <c r="BC490" s="238"/>
      <c r="BD490" s="238"/>
      <c r="BE490" s="239"/>
      <c r="BF490" s="240"/>
      <c r="BG490" s="238"/>
      <c r="BH490" s="238"/>
      <c r="BI490" s="238"/>
      <c r="BJ490" s="238"/>
      <c r="BK490" s="238"/>
      <c r="BL490" s="238"/>
      <c r="BM490" s="238"/>
      <c r="BN490" s="238"/>
      <c r="BO490" s="238"/>
      <c r="BP490" s="238"/>
      <c r="BQ490" s="239"/>
      <c r="BR490" s="240"/>
      <c r="BS490" s="238"/>
      <c r="BT490" s="238"/>
      <c r="BU490" s="238"/>
      <c r="BV490" s="238"/>
      <c r="BW490" s="238"/>
      <c r="BX490" s="238"/>
      <c r="BY490" s="238"/>
      <c r="BZ490" s="238"/>
      <c r="CA490" s="238"/>
      <c r="CB490" s="238"/>
      <c r="CC490" s="239"/>
      <c r="CD490" s="41" t="s">
        <v>54</v>
      </c>
    </row>
    <row r="491" spans="2:82" ht="15" customHeight="1">
      <c r="B491" s="180" t="s">
        <v>905</v>
      </c>
      <c r="C491" s="181" t="s">
        <v>906</v>
      </c>
      <c r="D491" s="182" t="s">
        <v>351</v>
      </c>
      <c r="E491" s="329">
        <v>0</v>
      </c>
      <c r="F491" s="236"/>
      <c r="G491" s="178">
        <f>+E491*F491</f>
        <v>0</v>
      </c>
      <c r="H491" s="232"/>
      <c r="I491" s="233"/>
      <c r="J491" s="232"/>
      <c r="K491" s="234"/>
      <c r="L491" s="234"/>
      <c r="M491" s="234"/>
      <c r="N491" s="234"/>
      <c r="O491" s="234"/>
      <c r="P491" s="234"/>
      <c r="Q491" s="234"/>
      <c r="R491" s="234"/>
      <c r="S491" s="234"/>
      <c r="T491" s="234"/>
      <c r="U491" s="233"/>
      <c r="V491" s="232"/>
      <c r="W491" s="234"/>
      <c r="X491" s="234"/>
      <c r="Y491" s="234"/>
      <c r="Z491" s="234"/>
      <c r="AA491" s="234"/>
      <c r="AB491" s="234"/>
      <c r="AC491" s="234"/>
      <c r="AD491" s="234"/>
      <c r="AE491" s="234"/>
      <c r="AF491" s="234"/>
      <c r="AG491" s="233"/>
      <c r="AH491" s="235"/>
      <c r="AI491" s="234"/>
      <c r="AJ491" s="234"/>
      <c r="AK491" s="234"/>
      <c r="AL491" s="234"/>
      <c r="AM491" s="234"/>
      <c r="AN491" s="234"/>
      <c r="AO491" s="234"/>
      <c r="AP491" s="234"/>
      <c r="AQ491" s="234"/>
      <c r="AR491" s="234"/>
      <c r="AS491" s="233"/>
      <c r="AT491" s="235"/>
      <c r="AU491" s="234"/>
      <c r="AV491" s="234"/>
      <c r="AW491" s="234"/>
      <c r="AX491" s="234"/>
      <c r="AY491" s="234"/>
      <c r="AZ491" s="234"/>
      <c r="BA491" s="234"/>
      <c r="BB491" s="234"/>
      <c r="BC491" s="234"/>
      <c r="BD491" s="234"/>
      <c r="BE491" s="233"/>
      <c r="BF491" s="235"/>
      <c r="BG491" s="234"/>
      <c r="BH491" s="234"/>
      <c r="BI491" s="234"/>
      <c r="BJ491" s="234"/>
      <c r="BK491" s="234"/>
      <c r="BL491" s="234"/>
      <c r="BM491" s="234"/>
      <c r="BN491" s="234"/>
      <c r="BO491" s="234"/>
      <c r="BP491" s="234"/>
      <c r="BQ491" s="233"/>
      <c r="BR491" s="235"/>
      <c r="BS491" s="234"/>
      <c r="BT491" s="234"/>
      <c r="BU491" s="234"/>
      <c r="BV491" s="234"/>
      <c r="BW491" s="234"/>
      <c r="BX491" s="234"/>
      <c r="BY491" s="234"/>
      <c r="BZ491" s="234"/>
      <c r="CA491" s="234"/>
      <c r="CB491" s="234"/>
      <c r="CC491" s="239">
        <f t="shared" ref="CC491" si="487">G491-SUM(H491:CB491)</f>
        <v>0</v>
      </c>
      <c r="CD491" s="41" t="s">
        <v>54</v>
      </c>
    </row>
    <row r="492" spans="2:82" ht="15" customHeight="1">
      <c r="B492" s="25" t="s">
        <v>907</v>
      </c>
      <c r="C492" s="28" t="s">
        <v>908</v>
      </c>
      <c r="D492" s="29" t="s">
        <v>351</v>
      </c>
      <c r="E492" s="266">
        <v>1</v>
      </c>
      <c r="F492" s="352">
        <v>200000</v>
      </c>
      <c r="G492" s="76">
        <f>+E492*F492</f>
        <v>200000</v>
      </c>
      <c r="H492" s="241"/>
      <c r="I492" s="242"/>
      <c r="J492" s="237"/>
      <c r="K492" s="238"/>
      <c r="L492" s="238"/>
      <c r="M492" s="238"/>
      <c r="N492" s="238"/>
      <c r="O492" s="238"/>
      <c r="P492" s="238"/>
      <c r="Q492" s="238"/>
      <c r="R492" s="238"/>
      <c r="S492" s="238"/>
      <c r="T492" s="238"/>
      <c r="U492" s="239">
        <f t="shared" ref="U492:U494" si="488">G492/6</f>
        <v>33333.33</v>
      </c>
      <c r="V492" s="237"/>
      <c r="W492" s="238"/>
      <c r="X492" s="238"/>
      <c r="Y492" s="238"/>
      <c r="Z492" s="238"/>
      <c r="AA492" s="238"/>
      <c r="AB492" s="238"/>
      <c r="AC492" s="238"/>
      <c r="AD492" s="238"/>
      <c r="AE492" s="238"/>
      <c r="AF492" s="238"/>
      <c r="AG492" s="239">
        <f t="shared" ref="AG492:AG494" si="489">G492/6</f>
        <v>33333.33</v>
      </c>
      <c r="AH492" s="240"/>
      <c r="AI492" s="238"/>
      <c r="AJ492" s="238"/>
      <c r="AK492" s="238"/>
      <c r="AL492" s="238"/>
      <c r="AM492" s="238"/>
      <c r="AN492" s="238"/>
      <c r="AO492" s="238"/>
      <c r="AP492" s="238"/>
      <c r="AQ492" s="238"/>
      <c r="AR492" s="238"/>
      <c r="AS492" s="239">
        <f t="shared" ref="AS492:AS494" si="490">G492/6</f>
        <v>33333.33</v>
      </c>
      <c r="AT492" s="240"/>
      <c r="AU492" s="238"/>
      <c r="AV492" s="238"/>
      <c r="AW492" s="238"/>
      <c r="AX492" s="238"/>
      <c r="AY492" s="238"/>
      <c r="AZ492" s="238"/>
      <c r="BA492" s="238"/>
      <c r="BB492" s="238"/>
      <c r="BC492" s="238"/>
      <c r="BD492" s="238"/>
      <c r="BE492" s="239">
        <f t="shared" ref="BE492:BE494" si="491">G492/6</f>
        <v>33333.33</v>
      </c>
      <c r="BF492" s="240"/>
      <c r="BG492" s="238"/>
      <c r="BH492" s="238"/>
      <c r="BI492" s="238"/>
      <c r="BJ492" s="238"/>
      <c r="BK492" s="238"/>
      <c r="BL492" s="238"/>
      <c r="BM492" s="238"/>
      <c r="BN492" s="238"/>
      <c r="BO492" s="238"/>
      <c r="BP492" s="238"/>
      <c r="BQ492" s="239">
        <f t="shared" ref="BQ492:BQ494" si="492">G492/6</f>
        <v>33333.33</v>
      </c>
      <c r="BR492" s="240"/>
      <c r="BS492" s="238"/>
      <c r="BT492" s="238"/>
      <c r="BU492" s="238"/>
      <c r="BV492" s="238"/>
      <c r="BW492" s="238"/>
      <c r="BX492" s="238"/>
      <c r="BY492" s="238"/>
      <c r="BZ492" s="238"/>
      <c r="CA492" s="238"/>
      <c r="CB492" s="238"/>
      <c r="CC492" s="239">
        <f t="shared" ref="CC492:CC494" si="493">G492-SUM(H492:CB492)</f>
        <v>33333.35</v>
      </c>
      <c r="CD492" s="41" t="s">
        <v>54</v>
      </c>
    </row>
    <row r="493" spans="2:82" ht="15" customHeight="1">
      <c r="B493" s="25" t="s">
        <v>909</v>
      </c>
      <c r="C493" s="28" t="s">
        <v>910</v>
      </c>
      <c r="D493" s="29" t="s">
        <v>351</v>
      </c>
      <c r="E493" s="266">
        <v>1</v>
      </c>
      <c r="F493" s="352">
        <v>200000</v>
      </c>
      <c r="G493" s="76">
        <f>+E493*F493</f>
        <v>200000</v>
      </c>
      <c r="H493" s="241"/>
      <c r="I493" s="242"/>
      <c r="J493" s="237"/>
      <c r="K493" s="238"/>
      <c r="L493" s="238"/>
      <c r="M493" s="238"/>
      <c r="N493" s="238"/>
      <c r="O493" s="238"/>
      <c r="P493" s="238"/>
      <c r="Q493" s="238"/>
      <c r="R493" s="238"/>
      <c r="S493" s="238"/>
      <c r="T493" s="238"/>
      <c r="U493" s="239">
        <f t="shared" si="488"/>
        <v>33333.33</v>
      </c>
      <c r="V493" s="237"/>
      <c r="W493" s="238"/>
      <c r="X493" s="238"/>
      <c r="Y493" s="238"/>
      <c r="Z493" s="238"/>
      <c r="AA493" s="238"/>
      <c r="AB493" s="238"/>
      <c r="AC493" s="238"/>
      <c r="AD493" s="238"/>
      <c r="AE493" s="238"/>
      <c r="AF493" s="238"/>
      <c r="AG493" s="239">
        <f t="shared" si="489"/>
        <v>33333.33</v>
      </c>
      <c r="AH493" s="240"/>
      <c r="AI493" s="238"/>
      <c r="AJ493" s="238"/>
      <c r="AK493" s="238"/>
      <c r="AL493" s="238"/>
      <c r="AM493" s="238"/>
      <c r="AN493" s="238"/>
      <c r="AO493" s="238"/>
      <c r="AP493" s="238"/>
      <c r="AQ493" s="238"/>
      <c r="AR493" s="238"/>
      <c r="AS493" s="239">
        <f t="shared" si="490"/>
        <v>33333.33</v>
      </c>
      <c r="AT493" s="240"/>
      <c r="AU493" s="238"/>
      <c r="AV493" s="238"/>
      <c r="AW493" s="238"/>
      <c r="AX493" s="238"/>
      <c r="AY493" s="238"/>
      <c r="AZ493" s="238"/>
      <c r="BA493" s="238"/>
      <c r="BB493" s="238"/>
      <c r="BC493" s="238"/>
      <c r="BD493" s="238"/>
      <c r="BE493" s="239">
        <f t="shared" si="491"/>
        <v>33333.33</v>
      </c>
      <c r="BF493" s="240"/>
      <c r="BG493" s="238"/>
      <c r="BH493" s="238"/>
      <c r="BI493" s="238"/>
      <c r="BJ493" s="238"/>
      <c r="BK493" s="238"/>
      <c r="BL493" s="238"/>
      <c r="BM493" s="238"/>
      <c r="BN493" s="238"/>
      <c r="BO493" s="238"/>
      <c r="BP493" s="238"/>
      <c r="BQ493" s="239">
        <f t="shared" si="492"/>
        <v>33333.33</v>
      </c>
      <c r="BR493" s="240"/>
      <c r="BS493" s="238"/>
      <c r="BT493" s="238"/>
      <c r="BU493" s="238"/>
      <c r="BV493" s="238"/>
      <c r="BW493" s="238"/>
      <c r="BX493" s="238"/>
      <c r="BY493" s="238"/>
      <c r="BZ493" s="238"/>
      <c r="CA493" s="238"/>
      <c r="CB493" s="238"/>
      <c r="CC493" s="239">
        <f t="shared" si="493"/>
        <v>33333.35</v>
      </c>
      <c r="CD493" s="41" t="s">
        <v>54</v>
      </c>
    </row>
    <row r="494" spans="2:82" ht="15" customHeight="1">
      <c r="B494" s="25" t="s">
        <v>911</v>
      </c>
      <c r="C494" s="28" t="s">
        <v>912</v>
      </c>
      <c r="D494" s="29" t="s">
        <v>351</v>
      </c>
      <c r="E494" s="266">
        <v>1</v>
      </c>
      <c r="F494" s="352">
        <v>200000</v>
      </c>
      <c r="G494" s="76">
        <f>+E494*F494</f>
        <v>200000</v>
      </c>
      <c r="H494" s="241"/>
      <c r="I494" s="242"/>
      <c r="J494" s="237"/>
      <c r="K494" s="238"/>
      <c r="L494" s="238"/>
      <c r="M494" s="238"/>
      <c r="N494" s="238"/>
      <c r="O494" s="238"/>
      <c r="P494" s="238"/>
      <c r="Q494" s="238"/>
      <c r="R494" s="238"/>
      <c r="S494" s="238"/>
      <c r="T494" s="238"/>
      <c r="U494" s="239">
        <f t="shared" si="488"/>
        <v>33333.33</v>
      </c>
      <c r="V494" s="237"/>
      <c r="W494" s="238"/>
      <c r="X494" s="238"/>
      <c r="Y494" s="238"/>
      <c r="Z494" s="238"/>
      <c r="AA494" s="238"/>
      <c r="AB494" s="238"/>
      <c r="AC494" s="238"/>
      <c r="AD494" s="238"/>
      <c r="AE494" s="238"/>
      <c r="AF494" s="238"/>
      <c r="AG494" s="239">
        <f t="shared" si="489"/>
        <v>33333.33</v>
      </c>
      <c r="AH494" s="240"/>
      <c r="AI494" s="238"/>
      <c r="AJ494" s="238"/>
      <c r="AK494" s="238"/>
      <c r="AL494" s="238"/>
      <c r="AM494" s="238"/>
      <c r="AN494" s="238"/>
      <c r="AO494" s="238"/>
      <c r="AP494" s="238"/>
      <c r="AQ494" s="238"/>
      <c r="AR494" s="238"/>
      <c r="AS494" s="239">
        <f t="shared" si="490"/>
        <v>33333.33</v>
      </c>
      <c r="AT494" s="240"/>
      <c r="AU494" s="238"/>
      <c r="AV494" s="238"/>
      <c r="AW494" s="238"/>
      <c r="AX494" s="238"/>
      <c r="AY494" s="238"/>
      <c r="AZ494" s="238"/>
      <c r="BA494" s="238"/>
      <c r="BB494" s="238"/>
      <c r="BC494" s="238"/>
      <c r="BD494" s="238"/>
      <c r="BE494" s="239">
        <f t="shared" si="491"/>
        <v>33333.33</v>
      </c>
      <c r="BF494" s="240"/>
      <c r="BG494" s="238"/>
      <c r="BH494" s="238"/>
      <c r="BI494" s="238"/>
      <c r="BJ494" s="238"/>
      <c r="BK494" s="238"/>
      <c r="BL494" s="238"/>
      <c r="BM494" s="238"/>
      <c r="BN494" s="238"/>
      <c r="BO494" s="238"/>
      <c r="BP494" s="238"/>
      <c r="BQ494" s="239">
        <f t="shared" si="492"/>
        <v>33333.33</v>
      </c>
      <c r="BR494" s="240"/>
      <c r="BS494" s="238"/>
      <c r="BT494" s="238"/>
      <c r="BU494" s="238"/>
      <c r="BV494" s="238"/>
      <c r="BW494" s="238"/>
      <c r="BX494" s="238"/>
      <c r="BY494" s="238"/>
      <c r="BZ494" s="238"/>
      <c r="CA494" s="238"/>
      <c r="CB494" s="238"/>
      <c r="CC494" s="239">
        <f t="shared" si="493"/>
        <v>33333.35</v>
      </c>
      <c r="CD494" s="41"/>
    </row>
    <row r="495" spans="2:82" ht="15" customHeight="1">
      <c r="B495" s="26" t="s">
        <v>954</v>
      </c>
      <c r="C495" s="27" t="str">
        <f>"Handling cost and profit in respect of subitems D10.06(a)(i), (ii), and (iii) ("&amp; TEXT(F495,"###%") &amp; ")"</f>
        <v>Handling cost and profit in respect of subitems D10.06(a)(i), (ii), and (iii) (%)</v>
      </c>
      <c r="D495" s="267" t="s">
        <v>353</v>
      </c>
      <c r="E495" s="337">
        <f>+F493+F492+F491</f>
        <v>400000</v>
      </c>
      <c r="F495" s="356"/>
      <c r="G495" s="76">
        <f t="shared" ref="G495" si="494">+E495*F495</f>
        <v>0</v>
      </c>
      <c r="H495" s="241"/>
      <c r="I495" s="242"/>
      <c r="J495" s="237"/>
      <c r="K495" s="238"/>
      <c r="L495" s="238"/>
      <c r="M495" s="238"/>
      <c r="N495" s="238"/>
      <c r="O495" s="238"/>
      <c r="P495" s="238"/>
      <c r="Q495" s="238"/>
      <c r="R495" s="238"/>
      <c r="S495" s="238"/>
      <c r="T495" s="238"/>
      <c r="U495" s="239">
        <f>G495/6</f>
        <v>0</v>
      </c>
      <c r="V495" s="237"/>
      <c r="W495" s="238"/>
      <c r="X495" s="238"/>
      <c r="Y495" s="238"/>
      <c r="Z495" s="238"/>
      <c r="AA495" s="238"/>
      <c r="AB495" s="238"/>
      <c r="AC495" s="238"/>
      <c r="AD495" s="238"/>
      <c r="AE495" s="238"/>
      <c r="AF495" s="238"/>
      <c r="AG495" s="239">
        <f>G495/6</f>
        <v>0</v>
      </c>
      <c r="AH495" s="240"/>
      <c r="AI495" s="238"/>
      <c r="AJ495" s="238"/>
      <c r="AK495" s="238"/>
      <c r="AL495" s="238"/>
      <c r="AM495" s="238"/>
      <c r="AN495" s="238"/>
      <c r="AO495" s="238"/>
      <c r="AP495" s="238"/>
      <c r="AQ495" s="238"/>
      <c r="AR495" s="238"/>
      <c r="AS495" s="239">
        <f>G495/6</f>
        <v>0</v>
      </c>
      <c r="AT495" s="240"/>
      <c r="AU495" s="238"/>
      <c r="AV495" s="238"/>
      <c r="AW495" s="238"/>
      <c r="AX495" s="238"/>
      <c r="AY495" s="238"/>
      <c r="AZ495" s="238"/>
      <c r="BA495" s="238"/>
      <c r="BB495" s="238"/>
      <c r="BC495" s="238"/>
      <c r="BD495" s="238"/>
      <c r="BE495" s="239">
        <f>G495/6</f>
        <v>0</v>
      </c>
      <c r="BF495" s="240"/>
      <c r="BG495" s="238"/>
      <c r="BH495" s="238"/>
      <c r="BI495" s="238"/>
      <c r="BJ495" s="238"/>
      <c r="BK495" s="238"/>
      <c r="BL495" s="238"/>
      <c r="BM495" s="238"/>
      <c r="BN495" s="238"/>
      <c r="BO495" s="238"/>
      <c r="BP495" s="238"/>
      <c r="BQ495" s="239">
        <f>G495/6</f>
        <v>0</v>
      </c>
      <c r="BR495" s="240"/>
      <c r="BS495" s="238"/>
      <c r="BT495" s="238"/>
      <c r="BU495" s="238"/>
      <c r="BV495" s="238"/>
      <c r="BW495" s="238"/>
      <c r="BX495" s="238"/>
      <c r="BY495" s="238"/>
      <c r="BZ495" s="238"/>
      <c r="CA495" s="238"/>
      <c r="CB495" s="238"/>
      <c r="CC495" s="239">
        <f>G495-SUM(H495:CB495)</f>
        <v>0</v>
      </c>
      <c r="CD495" s="41" t="s">
        <v>54</v>
      </c>
    </row>
    <row r="496" spans="2:82" ht="15" customHeight="1">
      <c r="B496" s="287" t="s">
        <v>914</v>
      </c>
      <c r="C496" s="350" t="s">
        <v>915</v>
      </c>
      <c r="D496" s="29"/>
      <c r="E496" s="266"/>
      <c r="F496" s="231"/>
      <c r="G496" s="76"/>
      <c r="H496" s="237"/>
      <c r="I496" s="239"/>
      <c r="J496" s="237"/>
      <c r="K496" s="238"/>
      <c r="L496" s="238"/>
      <c r="M496" s="238"/>
      <c r="N496" s="238"/>
      <c r="O496" s="238"/>
      <c r="P496" s="238"/>
      <c r="Q496" s="238"/>
      <c r="R496" s="238"/>
      <c r="S496" s="238"/>
      <c r="T496" s="238"/>
      <c r="U496" s="239"/>
      <c r="V496" s="237"/>
      <c r="W496" s="238"/>
      <c r="X496" s="238"/>
      <c r="Y496" s="238"/>
      <c r="Z496" s="238"/>
      <c r="AA496" s="238"/>
      <c r="AB496" s="238"/>
      <c r="AC496" s="238"/>
      <c r="AD496" s="238"/>
      <c r="AE496" s="238"/>
      <c r="AF496" s="238"/>
      <c r="AG496" s="239"/>
      <c r="AH496" s="240"/>
      <c r="AI496" s="238"/>
      <c r="AJ496" s="238"/>
      <c r="AK496" s="238"/>
      <c r="AL496" s="238"/>
      <c r="AM496" s="238"/>
      <c r="AN496" s="238"/>
      <c r="AO496" s="238"/>
      <c r="AP496" s="238"/>
      <c r="AQ496" s="238"/>
      <c r="AR496" s="238"/>
      <c r="AS496" s="239"/>
      <c r="AT496" s="240"/>
      <c r="AU496" s="238"/>
      <c r="AV496" s="238"/>
      <c r="AW496" s="238"/>
      <c r="AX496" s="238"/>
      <c r="AY496" s="238"/>
      <c r="AZ496" s="238"/>
      <c r="BA496" s="238"/>
      <c r="BB496" s="238"/>
      <c r="BC496" s="238"/>
      <c r="BD496" s="238"/>
      <c r="BE496" s="239"/>
      <c r="BF496" s="240"/>
      <c r="BG496" s="238"/>
      <c r="BH496" s="238"/>
      <c r="BI496" s="238"/>
      <c r="BJ496" s="238"/>
      <c r="BK496" s="238"/>
      <c r="BL496" s="238"/>
      <c r="BM496" s="238"/>
      <c r="BN496" s="238"/>
      <c r="BO496" s="238"/>
      <c r="BP496" s="238"/>
      <c r="BQ496" s="239"/>
      <c r="BR496" s="240"/>
      <c r="BS496" s="238"/>
      <c r="BT496" s="238"/>
      <c r="BU496" s="238"/>
      <c r="BV496" s="238"/>
      <c r="BW496" s="238"/>
      <c r="BX496" s="238"/>
      <c r="BY496" s="238"/>
      <c r="BZ496" s="238"/>
      <c r="CA496" s="238"/>
      <c r="CB496" s="238"/>
      <c r="CC496" s="239"/>
      <c r="CD496" s="41" t="s">
        <v>54</v>
      </c>
    </row>
    <row r="497" spans="2:82" ht="15" customHeight="1">
      <c r="B497" s="180" t="s">
        <v>916</v>
      </c>
      <c r="C497" s="181" t="s">
        <v>917</v>
      </c>
      <c r="D497" s="182" t="s">
        <v>861</v>
      </c>
      <c r="E497" s="329">
        <v>0</v>
      </c>
      <c r="F497" s="231"/>
      <c r="G497" s="178">
        <f>+E497*F497</f>
        <v>0</v>
      </c>
      <c r="H497" s="241"/>
      <c r="I497" s="242"/>
      <c r="J497" s="237"/>
      <c r="K497" s="238"/>
      <c r="L497" s="238"/>
      <c r="M497" s="238"/>
      <c r="N497" s="238"/>
      <c r="O497" s="238"/>
      <c r="P497" s="238"/>
      <c r="Q497" s="238"/>
      <c r="R497" s="238"/>
      <c r="S497" s="238"/>
      <c r="T497" s="238"/>
      <c r="U497" s="239">
        <f t="shared" ref="U497" si="495">G497/6</f>
        <v>0</v>
      </c>
      <c r="V497" s="237"/>
      <c r="W497" s="238"/>
      <c r="X497" s="238"/>
      <c r="Y497" s="238"/>
      <c r="Z497" s="238"/>
      <c r="AA497" s="238"/>
      <c r="AB497" s="238"/>
      <c r="AC497" s="238"/>
      <c r="AD497" s="238"/>
      <c r="AE497" s="238"/>
      <c r="AF497" s="238"/>
      <c r="AG497" s="239">
        <f t="shared" ref="AG497" si="496">G497/6</f>
        <v>0</v>
      </c>
      <c r="AH497" s="240"/>
      <c r="AI497" s="238"/>
      <c r="AJ497" s="238"/>
      <c r="AK497" s="238"/>
      <c r="AL497" s="238"/>
      <c r="AM497" s="238"/>
      <c r="AN497" s="238"/>
      <c r="AO497" s="238"/>
      <c r="AP497" s="238"/>
      <c r="AQ497" s="238"/>
      <c r="AR497" s="238"/>
      <c r="AS497" s="239">
        <f t="shared" ref="AS497" si="497">G497/6</f>
        <v>0</v>
      </c>
      <c r="AT497" s="240"/>
      <c r="AU497" s="238"/>
      <c r="AV497" s="238"/>
      <c r="AW497" s="238"/>
      <c r="AX497" s="238"/>
      <c r="AY497" s="238"/>
      <c r="AZ497" s="238"/>
      <c r="BA497" s="238"/>
      <c r="BB497" s="238"/>
      <c r="BC497" s="238"/>
      <c r="BD497" s="238"/>
      <c r="BE497" s="239">
        <f t="shared" ref="BE497" si="498">G497/6</f>
        <v>0</v>
      </c>
      <c r="BF497" s="240"/>
      <c r="BG497" s="238"/>
      <c r="BH497" s="238"/>
      <c r="BI497" s="238"/>
      <c r="BJ497" s="238"/>
      <c r="BK497" s="238"/>
      <c r="BL497" s="238"/>
      <c r="BM497" s="238"/>
      <c r="BN497" s="238"/>
      <c r="BO497" s="238"/>
      <c r="BP497" s="238"/>
      <c r="BQ497" s="239">
        <f t="shared" ref="BQ497" si="499">G497/6</f>
        <v>0</v>
      </c>
      <c r="BR497" s="240"/>
      <c r="BS497" s="238"/>
      <c r="BT497" s="238"/>
      <c r="BU497" s="238"/>
      <c r="BV497" s="238"/>
      <c r="BW497" s="238"/>
      <c r="BX497" s="238"/>
      <c r="BY497" s="238"/>
      <c r="BZ497" s="238"/>
      <c r="CA497" s="238"/>
      <c r="CB497" s="238"/>
      <c r="CC497" s="239">
        <f t="shared" ref="CC497" si="500">G497-SUM(H497:CB497)</f>
        <v>0</v>
      </c>
      <c r="CD497" s="41" t="s">
        <v>54</v>
      </c>
    </row>
    <row r="498" spans="2:82" ht="15" customHeight="1">
      <c r="B498" s="180" t="s">
        <v>918</v>
      </c>
      <c r="C498" s="181" t="s">
        <v>919</v>
      </c>
      <c r="D498" s="182" t="s">
        <v>888</v>
      </c>
      <c r="E498" s="329">
        <v>0</v>
      </c>
      <c r="F498" s="231"/>
      <c r="G498" s="178">
        <f>+SUM(H498:CC498)</f>
        <v>0</v>
      </c>
      <c r="H498" s="237"/>
      <c r="I498" s="239"/>
      <c r="J498" s="237"/>
      <c r="K498" s="238"/>
      <c r="L498" s="238"/>
      <c r="M498" s="238"/>
      <c r="N498" s="238"/>
      <c r="O498" s="238"/>
      <c r="P498" s="238"/>
      <c r="Q498" s="238"/>
      <c r="R498" s="238"/>
      <c r="S498" s="238"/>
      <c r="T498" s="238"/>
      <c r="U498" s="239"/>
      <c r="V498" s="237"/>
      <c r="W498" s="238"/>
      <c r="X498" s="238"/>
      <c r="Y498" s="238"/>
      <c r="Z498" s="238"/>
      <c r="AA498" s="238"/>
      <c r="AB498" s="238"/>
      <c r="AC498" s="238"/>
      <c r="AD498" s="238"/>
      <c r="AE498" s="238"/>
      <c r="AF498" s="238"/>
      <c r="AG498" s="239"/>
      <c r="AH498" s="240"/>
      <c r="AI498" s="238"/>
      <c r="AJ498" s="238"/>
      <c r="AK498" s="238"/>
      <c r="AL498" s="238"/>
      <c r="AM498" s="238"/>
      <c r="AN498" s="238"/>
      <c r="AO498" s="238"/>
      <c r="AP498" s="238"/>
      <c r="AQ498" s="238"/>
      <c r="AR498" s="238"/>
      <c r="AS498" s="239"/>
      <c r="AT498" s="240"/>
      <c r="AU498" s="238"/>
      <c r="AV498" s="238"/>
      <c r="AW498" s="238"/>
      <c r="AX498" s="238"/>
      <c r="AY498" s="238"/>
      <c r="AZ498" s="238"/>
      <c r="BA498" s="238"/>
      <c r="BB498" s="238"/>
      <c r="BC498" s="238"/>
      <c r="BD498" s="238"/>
      <c r="BE498" s="239"/>
      <c r="BF498" s="240"/>
      <c r="BG498" s="238"/>
      <c r="BH498" s="238"/>
      <c r="BI498" s="238"/>
      <c r="BJ498" s="238"/>
      <c r="BK498" s="238"/>
      <c r="BL498" s="238"/>
      <c r="BM498" s="238"/>
      <c r="BN498" s="238"/>
      <c r="BO498" s="238"/>
      <c r="BP498" s="238"/>
      <c r="BQ498" s="239"/>
      <c r="BR498" s="240"/>
      <c r="BS498" s="238"/>
      <c r="BT498" s="238"/>
      <c r="BU498" s="238"/>
      <c r="BV498" s="238"/>
      <c r="BW498" s="238"/>
      <c r="BX498" s="238"/>
      <c r="BY498" s="238"/>
      <c r="BZ498" s="238"/>
      <c r="CA498" s="238"/>
      <c r="CB498" s="238"/>
      <c r="CC498" s="239"/>
      <c r="CD498" s="41" t="s">
        <v>54</v>
      </c>
    </row>
    <row r="499" spans="2:82" ht="15" customHeight="1">
      <c r="B499" s="25" t="s">
        <v>920</v>
      </c>
      <c r="C499" s="28" t="s">
        <v>921</v>
      </c>
      <c r="D499" s="29" t="s">
        <v>861</v>
      </c>
      <c r="E499" s="266">
        <v>1</v>
      </c>
      <c r="F499" s="231">
        <v>100000</v>
      </c>
      <c r="G499" s="76">
        <f>+E499*F499</f>
        <v>100000</v>
      </c>
      <c r="H499" s="241"/>
      <c r="I499" s="242"/>
      <c r="J499" s="237"/>
      <c r="K499" s="238"/>
      <c r="L499" s="238"/>
      <c r="M499" s="238"/>
      <c r="N499" s="238"/>
      <c r="O499" s="238"/>
      <c r="P499" s="238"/>
      <c r="Q499" s="238"/>
      <c r="R499" s="238"/>
      <c r="S499" s="238"/>
      <c r="T499" s="238"/>
      <c r="U499" s="239">
        <f t="shared" ref="U499" si="501">G499/6</f>
        <v>16666.669999999998</v>
      </c>
      <c r="V499" s="237"/>
      <c r="W499" s="238"/>
      <c r="X499" s="238"/>
      <c r="Y499" s="238"/>
      <c r="Z499" s="238"/>
      <c r="AA499" s="238"/>
      <c r="AB499" s="238"/>
      <c r="AC499" s="238"/>
      <c r="AD499" s="238"/>
      <c r="AE499" s="238"/>
      <c r="AF499" s="238"/>
      <c r="AG499" s="239">
        <f t="shared" ref="AG499" si="502">G499/6</f>
        <v>16666.669999999998</v>
      </c>
      <c r="AH499" s="240"/>
      <c r="AI499" s="238"/>
      <c r="AJ499" s="238"/>
      <c r="AK499" s="238"/>
      <c r="AL499" s="238"/>
      <c r="AM499" s="238"/>
      <c r="AN499" s="238"/>
      <c r="AO499" s="238"/>
      <c r="AP499" s="238"/>
      <c r="AQ499" s="238"/>
      <c r="AR499" s="238"/>
      <c r="AS499" s="239">
        <f t="shared" ref="AS499" si="503">G499/6</f>
        <v>16666.669999999998</v>
      </c>
      <c r="AT499" s="240"/>
      <c r="AU499" s="238"/>
      <c r="AV499" s="238"/>
      <c r="AW499" s="238"/>
      <c r="AX499" s="238"/>
      <c r="AY499" s="238"/>
      <c r="AZ499" s="238"/>
      <c r="BA499" s="238"/>
      <c r="BB499" s="238"/>
      <c r="BC499" s="238"/>
      <c r="BD499" s="238"/>
      <c r="BE499" s="239">
        <f t="shared" ref="BE499" si="504">G499/6</f>
        <v>16666.669999999998</v>
      </c>
      <c r="BF499" s="240"/>
      <c r="BG499" s="238"/>
      <c r="BH499" s="238"/>
      <c r="BI499" s="238"/>
      <c r="BJ499" s="238"/>
      <c r="BK499" s="238"/>
      <c r="BL499" s="238"/>
      <c r="BM499" s="238"/>
      <c r="BN499" s="238"/>
      <c r="BO499" s="238"/>
      <c r="BP499" s="238"/>
      <c r="BQ499" s="239">
        <f t="shared" ref="BQ499" si="505">G499/6</f>
        <v>16666.669999999998</v>
      </c>
      <c r="BR499" s="240"/>
      <c r="BS499" s="238"/>
      <c r="BT499" s="238"/>
      <c r="BU499" s="238"/>
      <c r="BV499" s="238"/>
      <c r="BW499" s="238"/>
      <c r="BX499" s="238"/>
      <c r="BY499" s="238"/>
      <c r="BZ499" s="238"/>
      <c r="CA499" s="238"/>
      <c r="CB499" s="238"/>
      <c r="CC499" s="239">
        <f t="shared" ref="CC499" si="506">G499-SUM(H499:CB499)</f>
        <v>16666.650000000001</v>
      </c>
      <c r="CD499" s="41" t="s">
        <v>54</v>
      </c>
    </row>
    <row r="500" spans="2:82" ht="15" customHeight="1">
      <c r="B500" s="25" t="s">
        <v>922</v>
      </c>
      <c r="C500" s="28" t="s">
        <v>923</v>
      </c>
      <c r="D500" s="29" t="s">
        <v>92</v>
      </c>
      <c r="E500" s="266">
        <v>1</v>
      </c>
      <c r="F500" s="223"/>
      <c r="G500" s="76">
        <f t="shared" ref="G500" si="507">+E500*F500</f>
        <v>0</v>
      </c>
      <c r="H500" s="237"/>
      <c r="I500" s="239"/>
      <c r="J500" s="237"/>
      <c r="K500" s="238"/>
      <c r="L500" s="238"/>
      <c r="M500" s="238"/>
      <c r="N500" s="238"/>
      <c r="O500" s="238"/>
      <c r="P500" s="238"/>
      <c r="Q500" s="238"/>
      <c r="R500" s="238"/>
      <c r="S500" s="238"/>
      <c r="T500" s="238"/>
      <c r="U500" s="239">
        <f>G500/6</f>
        <v>0</v>
      </c>
      <c r="V500" s="237"/>
      <c r="W500" s="238"/>
      <c r="X500" s="238"/>
      <c r="Y500" s="238"/>
      <c r="Z500" s="238"/>
      <c r="AA500" s="238"/>
      <c r="AB500" s="238"/>
      <c r="AC500" s="238"/>
      <c r="AD500" s="238"/>
      <c r="AE500" s="238"/>
      <c r="AF500" s="238"/>
      <c r="AG500" s="239">
        <f>G500/6</f>
        <v>0</v>
      </c>
      <c r="AH500" s="240"/>
      <c r="AI500" s="238"/>
      <c r="AJ500" s="238"/>
      <c r="AK500" s="238"/>
      <c r="AL500" s="238"/>
      <c r="AM500" s="238"/>
      <c r="AN500" s="238"/>
      <c r="AO500" s="238"/>
      <c r="AP500" s="238"/>
      <c r="AQ500" s="238"/>
      <c r="AR500" s="238"/>
      <c r="AS500" s="239">
        <f>G500/6</f>
        <v>0</v>
      </c>
      <c r="AT500" s="240"/>
      <c r="AU500" s="238"/>
      <c r="AV500" s="238"/>
      <c r="AW500" s="238"/>
      <c r="AX500" s="238"/>
      <c r="AY500" s="238"/>
      <c r="AZ500" s="238"/>
      <c r="BA500" s="238"/>
      <c r="BB500" s="238"/>
      <c r="BC500" s="238"/>
      <c r="BD500" s="238"/>
      <c r="BE500" s="239">
        <f>G500/6</f>
        <v>0</v>
      </c>
      <c r="BF500" s="240"/>
      <c r="BG500" s="238"/>
      <c r="BH500" s="238"/>
      <c r="BI500" s="238"/>
      <c r="BJ500" s="238"/>
      <c r="BK500" s="238"/>
      <c r="BL500" s="238"/>
      <c r="BM500" s="238"/>
      <c r="BN500" s="238"/>
      <c r="BO500" s="238"/>
      <c r="BP500" s="238"/>
      <c r="BQ500" s="239">
        <f>G500/6</f>
        <v>0</v>
      </c>
      <c r="BR500" s="240"/>
      <c r="BS500" s="238"/>
      <c r="BT500" s="238"/>
      <c r="BU500" s="238"/>
      <c r="BV500" s="238"/>
      <c r="BW500" s="238"/>
      <c r="BX500" s="238"/>
      <c r="BY500" s="238"/>
      <c r="BZ500" s="238"/>
      <c r="CA500" s="238"/>
      <c r="CB500" s="238"/>
      <c r="CC500" s="239">
        <f>G500-SUM(J500:CB500)</f>
        <v>0</v>
      </c>
      <c r="CD500" s="41" t="s">
        <v>54</v>
      </c>
    </row>
    <row r="501" spans="2:82" ht="29" customHeight="1">
      <c r="B501" s="25" t="s">
        <v>924</v>
      </c>
      <c r="C501" s="280" t="str">
        <f>"Nominated Subcontract Contract Participation Works and Services (including Provisional Sums and allowances in the Nominated Subcontract for Schedule D series ("&amp; TEXT(F501,"##,###,###") &amp;")"</f>
        <v>Nominated Subcontract Contract Participation Works and Services (including Provisional Sums and allowances in the Nominated Subcontract for Schedule D series (2200000,,)</v>
      </c>
      <c r="D501" s="29" t="s">
        <v>351</v>
      </c>
      <c r="E501" s="266">
        <v>1</v>
      </c>
      <c r="F501" s="231">
        <v>2200000</v>
      </c>
      <c r="G501" s="76">
        <f>+E501*F501</f>
        <v>2200000</v>
      </c>
      <c r="H501" s="241"/>
      <c r="I501" s="242"/>
      <c r="J501" s="237"/>
      <c r="K501" s="238"/>
      <c r="L501" s="238"/>
      <c r="M501" s="238"/>
      <c r="N501" s="238"/>
      <c r="O501" s="238"/>
      <c r="P501" s="238"/>
      <c r="Q501" s="238"/>
      <c r="R501" s="238"/>
      <c r="S501" s="238"/>
      <c r="T501" s="238"/>
      <c r="U501" s="239">
        <f t="shared" ref="U501" si="508">G501/6</f>
        <v>366666.67</v>
      </c>
      <c r="V501" s="237"/>
      <c r="W501" s="238"/>
      <c r="X501" s="238"/>
      <c r="Y501" s="238"/>
      <c r="Z501" s="238"/>
      <c r="AA501" s="238"/>
      <c r="AB501" s="238"/>
      <c r="AC501" s="238"/>
      <c r="AD501" s="238"/>
      <c r="AE501" s="238"/>
      <c r="AF501" s="238"/>
      <c r="AG501" s="239">
        <f t="shared" ref="AG501" si="509">G501/6</f>
        <v>366666.67</v>
      </c>
      <c r="AH501" s="240"/>
      <c r="AI501" s="238"/>
      <c r="AJ501" s="238"/>
      <c r="AK501" s="238"/>
      <c r="AL501" s="238"/>
      <c r="AM501" s="238"/>
      <c r="AN501" s="238"/>
      <c r="AO501" s="238"/>
      <c r="AP501" s="238"/>
      <c r="AQ501" s="238"/>
      <c r="AR501" s="238"/>
      <c r="AS501" s="239">
        <f t="shared" ref="AS501" si="510">G501/6</f>
        <v>366666.67</v>
      </c>
      <c r="AT501" s="240"/>
      <c r="AU501" s="238"/>
      <c r="AV501" s="238"/>
      <c r="AW501" s="238"/>
      <c r="AX501" s="238"/>
      <c r="AY501" s="238"/>
      <c r="AZ501" s="238"/>
      <c r="BA501" s="238"/>
      <c r="BB501" s="238"/>
      <c r="BC501" s="238"/>
      <c r="BD501" s="238"/>
      <c r="BE501" s="239">
        <f t="shared" ref="BE501" si="511">G501/6</f>
        <v>366666.67</v>
      </c>
      <c r="BF501" s="240"/>
      <c r="BG501" s="238"/>
      <c r="BH501" s="238"/>
      <c r="BI501" s="238"/>
      <c r="BJ501" s="238"/>
      <c r="BK501" s="238"/>
      <c r="BL501" s="238"/>
      <c r="BM501" s="238"/>
      <c r="BN501" s="238"/>
      <c r="BO501" s="238"/>
      <c r="BP501" s="238"/>
      <c r="BQ501" s="239">
        <f t="shared" ref="BQ501" si="512">G501/6</f>
        <v>366666.67</v>
      </c>
      <c r="BR501" s="240"/>
      <c r="BS501" s="238"/>
      <c r="BT501" s="238"/>
      <c r="BU501" s="238"/>
      <c r="BV501" s="238"/>
      <c r="BW501" s="238"/>
      <c r="BX501" s="238"/>
      <c r="BY501" s="238"/>
      <c r="BZ501" s="238"/>
      <c r="CA501" s="238"/>
      <c r="CB501" s="238"/>
      <c r="CC501" s="239">
        <f t="shared" ref="CC501" si="513">G501-SUM(H501:CB501)</f>
        <v>366666.65</v>
      </c>
      <c r="CD501" s="41" t="s">
        <v>54</v>
      </c>
    </row>
    <row r="502" spans="2:82" ht="15" customHeight="1">
      <c r="B502" s="26" t="s">
        <v>925</v>
      </c>
      <c r="C502" s="341" t="str">
        <f>"Nominated Subcontract Contract Participation Works and Services - Overhead charges and Profit in respect of B-6014-a ("&amp; TEXT(F466,"###%") &amp; ")"</f>
        <v>Nominated Subcontract Contract Participation Works and Services - Overhead charges and Profit in respect of B-6014-a (%)</v>
      </c>
      <c r="D502" s="267" t="s">
        <v>353</v>
      </c>
      <c r="E502" s="337">
        <f>F501</f>
        <v>2200000</v>
      </c>
      <c r="F502" s="356"/>
      <c r="G502" s="76">
        <f t="shared" ref="G502" si="514">+E502*F502</f>
        <v>0</v>
      </c>
      <c r="H502" s="241"/>
      <c r="I502" s="242"/>
      <c r="J502" s="237"/>
      <c r="K502" s="238"/>
      <c r="L502" s="238"/>
      <c r="M502" s="238"/>
      <c r="N502" s="238"/>
      <c r="O502" s="238"/>
      <c r="P502" s="238"/>
      <c r="Q502" s="238"/>
      <c r="R502" s="238"/>
      <c r="S502" s="238"/>
      <c r="T502" s="238"/>
      <c r="U502" s="239">
        <f>G502/6</f>
        <v>0</v>
      </c>
      <c r="V502" s="237"/>
      <c r="W502" s="238"/>
      <c r="X502" s="238"/>
      <c r="Y502" s="238"/>
      <c r="Z502" s="238"/>
      <c r="AA502" s="238"/>
      <c r="AB502" s="238"/>
      <c r="AC502" s="238"/>
      <c r="AD502" s="238"/>
      <c r="AE502" s="238"/>
      <c r="AF502" s="238"/>
      <c r="AG502" s="239">
        <f>G502/6</f>
        <v>0</v>
      </c>
      <c r="AH502" s="240"/>
      <c r="AI502" s="238"/>
      <c r="AJ502" s="238"/>
      <c r="AK502" s="238"/>
      <c r="AL502" s="238"/>
      <c r="AM502" s="238"/>
      <c r="AN502" s="238"/>
      <c r="AO502" s="238"/>
      <c r="AP502" s="238"/>
      <c r="AQ502" s="238"/>
      <c r="AR502" s="238"/>
      <c r="AS502" s="239">
        <f>G502/6</f>
        <v>0</v>
      </c>
      <c r="AT502" s="240"/>
      <c r="AU502" s="238"/>
      <c r="AV502" s="238"/>
      <c r="AW502" s="238"/>
      <c r="AX502" s="238"/>
      <c r="AY502" s="238"/>
      <c r="AZ502" s="238"/>
      <c r="BA502" s="238"/>
      <c r="BB502" s="238"/>
      <c r="BC502" s="238"/>
      <c r="BD502" s="238"/>
      <c r="BE502" s="239">
        <f>G502/6</f>
        <v>0</v>
      </c>
      <c r="BF502" s="240"/>
      <c r="BG502" s="238"/>
      <c r="BH502" s="238"/>
      <c r="BI502" s="238"/>
      <c r="BJ502" s="238"/>
      <c r="BK502" s="238"/>
      <c r="BL502" s="238"/>
      <c r="BM502" s="238"/>
      <c r="BN502" s="238"/>
      <c r="BO502" s="238"/>
      <c r="BP502" s="238"/>
      <c r="BQ502" s="239">
        <f>G502/6</f>
        <v>0</v>
      </c>
      <c r="BR502" s="240"/>
      <c r="BS502" s="238"/>
      <c r="BT502" s="238"/>
      <c r="BU502" s="238"/>
      <c r="BV502" s="238"/>
      <c r="BW502" s="238"/>
      <c r="BX502" s="238"/>
      <c r="BY502" s="238"/>
      <c r="BZ502" s="238"/>
      <c r="CA502" s="238"/>
      <c r="CB502" s="238"/>
      <c r="CC502" s="239">
        <f>G502-SUM(H502:CB502)</f>
        <v>0</v>
      </c>
      <c r="CD502" s="41" t="s">
        <v>54</v>
      </c>
    </row>
    <row r="503" spans="2:82" ht="15" customHeight="1">
      <c r="B503" s="166"/>
      <c r="C503" s="167"/>
      <c r="D503" s="168"/>
      <c r="E503" s="332"/>
      <c r="F503" s="355"/>
      <c r="G503" s="176"/>
      <c r="H503" s="169"/>
      <c r="I503" s="170"/>
      <c r="J503" s="169"/>
      <c r="K503" s="111"/>
      <c r="L503" s="111"/>
      <c r="M503" s="111"/>
      <c r="N503" s="111"/>
      <c r="O503" s="111"/>
      <c r="P503" s="111"/>
      <c r="Q503" s="111"/>
      <c r="R503" s="111"/>
      <c r="S503" s="111"/>
      <c r="T503" s="111"/>
      <c r="U503" s="170"/>
      <c r="V503" s="171"/>
      <c r="W503" s="111"/>
      <c r="X503" s="111"/>
      <c r="Y503" s="111"/>
      <c r="Z503" s="111"/>
      <c r="AA503" s="111"/>
      <c r="AB503" s="111"/>
      <c r="AC503" s="111"/>
      <c r="AD503" s="111"/>
      <c r="AE503" s="111"/>
      <c r="AF503" s="111"/>
      <c r="AG503" s="170"/>
      <c r="AH503" s="171"/>
      <c r="AI503" s="111"/>
      <c r="AJ503" s="111"/>
      <c r="AK503" s="111"/>
      <c r="AL503" s="111"/>
      <c r="AM503" s="111"/>
      <c r="AN503" s="111"/>
      <c r="AO503" s="111"/>
      <c r="AP503" s="111"/>
      <c r="AQ503" s="111"/>
      <c r="AR503" s="111"/>
      <c r="AS503" s="170"/>
      <c r="AT503" s="171"/>
      <c r="AU503" s="111"/>
      <c r="AV503" s="111"/>
      <c r="AW503" s="111"/>
      <c r="AX503" s="111"/>
      <c r="AY503" s="111"/>
      <c r="AZ503" s="111"/>
      <c r="BA503" s="111"/>
      <c r="BB503" s="111"/>
      <c r="BC503" s="111"/>
      <c r="BD503" s="111"/>
      <c r="BE503" s="170"/>
      <c r="BF503" s="171"/>
      <c r="BG503" s="111"/>
      <c r="BH503" s="111"/>
      <c r="BI503" s="111"/>
      <c r="BJ503" s="111"/>
      <c r="BK503" s="111"/>
      <c r="BL503" s="111"/>
      <c r="BM503" s="111"/>
      <c r="BN503" s="111"/>
      <c r="BO503" s="111"/>
      <c r="BP503" s="111"/>
      <c r="BQ503" s="170"/>
      <c r="BR503" s="171"/>
      <c r="BS503" s="111"/>
      <c r="BT503" s="111"/>
      <c r="BU503" s="111"/>
      <c r="BV503" s="111"/>
      <c r="BW503" s="111"/>
      <c r="BX503" s="111"/>
      <c r="BY503" s="111"/>
      <c r="BZ503" s="111"/>
      <c r="CA503" s="111"/>
      <c r="CB503" s="111"/>
      <c r="CC503" s="170"/>
      <c r="CD503" s="41"/>
    </row>
    <row r="504" spans="2:82" ht="12.75" customHeight="1">
      <c r="CD504" s="41"/>
    </row>
    <row r="505" spans="2:82" ht="12.75" customHeight="1">
      <c r="CD505" s="41"/>
    </row>
  </sheetData>
  <sheetProtection algorithmName="SHA-512" hashValue="YdCCeNEs3joL6u5enrIDkKQdihFMZ3F1BqeAaYoEnhUgPjkaV/VYwdGx6dqvuiH0KO4oYaEp7zAyrshtmKgsPQ==" saltValue="zKsZi6QH9C7dcEy4uMp03w==" spinCount="100000" sheet="1" objects="1" scenarios="1" selectLockedCells="1"/>
  <autoFilter ref="C2:F503" xr:uid="{7207A84A-8EEB-214E-BB29-77E898034455}"/>
  <dataConsolidate link="1"/>
  <mergeCells count="28">
    <mergeCell ref="B2:B3"/>
    <mergeCell ref="C2:C3"/>
    <mergeCell ref="D2:D3"/>
    <mergeCell ref="E2:E3"/>
    <mergeCell ref="F2:F3"/>
    <mergeCell ref="C12:F12"/>
    <mergeCell ref="H2:I2"/>
    <mergeCell ref="J2:U2"/>
    <mergeCell ref="V2:AG2"/>
    <mergeCell ref="AH2:AS2"/>
    <mergeCell ref="G2:G3"/>
    <mergeCell ref="BR2:CC2"/>
    <mergeCell ref="C6:F6"/>
    <mergeCell ref="C7:F7"/>
    <mergeCell ref="C8:F8"/>
    <mergeCell ref="C11:F11"/>
    <mergeCell ref="AT2:BE2"/>
    <mergeCell ref="BF2:BQ2"/>
    <mergeCell ref="C23:F23"/>
    <mergeCell ref="C24:F24"/>
    <mergeCell ref="C25:F25"/>
    <mergeCell ref="C26:F26"/>
    <mergeCell ref="C13:F13"/>
    <mergeCell ref="C14:F14"/>
    <mergeCell ref="C15:F15"/>
    <mergeCell ref="C20:F20"/>
    <mergeCell ref="C21:F21"/>
    <mergeCell ref="C22:F22"/>
  </mergeCells>
  <conditionalFormatting sqref="G2:G26 H156:BQ160 H161:I167 H173:BQ370 BR283:CC285 BR287:CC478 G300:G301 BR489:CC491">
    <cfRule type="expression" dxfId="262" priority="333">
      <formula>G$20&gt;0.4</formula>
    </cfRule>
  </conditionalFormatting>
  <conditionalFormatting sqref="G69:G77">
    <cfRule type="expression" dxfId="261" priority="319">
      <formula>G$20&gt;0.4</formula>
    </cfRule>
  </conditionalFormatting>
  <conditionalFormatting sqref="G151:G167">
    <cfRule type="expression" dxfId="260" priority="2">
      <formula>G$20&gt;0.4</formula>
    </cfRule>
  </conditionalFormatting>
  <conditionalFormatting sqref="G215:G228">
    <cfRule type="expression" dxfId="259" priority="569">
      <formula>G$20&gt;0.4</formula>
    </cfRule>
  </conditionalFormatting>
  <conditionalFormatting sqref="G280:G286">
    <cfRule type="expression" dxfId="258" priority="100">
      <formula>G$20&gt;0.4</formula>
    </cfRule>
  </conditionalFormatting>
  <conditionalFormatting sqref="G290:G291">
    <cfRule type="expression" dxfId="257" priority="98">
      <formula>G$20&gt;0.4</formula>
    </cfRule>
  </conditionalFormatting>
  <conditionalFormatting sqref="G293:G295">
    <cfRule type="expression" dxfId="256" priority="97">
      <formula>G$20&gt;0.4</formula>
    </cfRule>
  </conditionalFormatting>
  <conditionalFormatting sqref="G298">
    <cfRule type="expression" dxfId="255" priority="96">
      <formula>G$20&gt;0.4</formula>
    </cfRule>
  </conditionalFormatting>
  <conditionalFormatting sqref="G303:G309">
    <cfRule type="expression" dxfId="254" priority="94">
      <formula>G$20&gt;0.4</formula>
    </cfRule>
  </conditionalFormatting>
  <conditionalFormatting sqref="G350:G370">
    <cfRule type="expression" dxfId="253" priority="90">
      <formula>G$20&gt;0.4</formula>
    </cfRule>
  </conditionalFormatting>
  <conditionalFormatting sqref="G473:G494">
    <cfRule type="expression" dxfId="252" priority="26">
      <formula>G$20&gt;0.4</formula>
    </cfRule>
  </conditionalFormatting>
  <conditionalFormatting sqref="G66:BQ68">
    <cfRule type="expression" dxfId="251" priority="308">
      <formula>G$20&gt;0.4</formula>
    </cfRule>
  </conditionalFormatting>
  <conditionalFormatting sqref="G78:BQ79 G80:I80 G81:BQ84">
    <cfRule type="expression" dxfId="250" priority="634">
      <formula>G$20&gt;0.4</formula>
    </cfRule>
  </conditionalFormatting>
  <conditionalFormatting sqref="G287:BQ289">
    <cfRule type="expression" dxfId="249" priority="689">
      <formula>G$20&gt;0.4</formula>
    </cfRule>
  </conditionalFormatting>
  <conditionalFormatting sqref="G292:BQ292">
    <cfRule type="expression" dxfId="248" priority="284">
      <formula>G$20&gt;0.4</formula>
    </cfRule>
  </conditionalFormatting>
  <conditionalFormatting sqref="G297:BQ297 G299:BQ299">
    <cfRule type="expression" dxfId="247" priority="687">
      <formula>G$20&gt;0.4</formula>
    </cfRule>
  </conditionalFormatting>
  <conditionalFormatting sqref="G328:BQ333">
    <cfRule type="expression" dxfId="246" priority="91">
      <formula>G$20&gt;0.4</formula>
    </cfRule>
  </conditionalFormatting>
  <conditionalFormatting sqref="G27:CC29">
    <cfRule type="expression" dxfId="245" priority="364">
      <formula>G$20&gt;0.4</formula>
    </cfRule>
  </conditionalFormatting>
  <conditionalFormatting sqref="G31:CC65">
    <cfRule type="expression" dxfId="244" priority="3">
      <formula>G$20&gt;0.4</formula>
    </cfRule>
  </conditionalFormatting>
  <conditionalFormatting sqref="G85:CC150">
    <cfRule type="expression" dxfId="243" priority="1">
      <formula>G$20&gt;0.4</formula>
    </cfRule>
  </conditionalFormatting>
  <conditionalFormatting sqref="G229:CC279">
    <cfRule type="expression" dxfId="242" priority="106">
      <formula>G$20&gt;0.4</formula>
    </cfRule>
  </conditionalFormatting>
  <conditionalFormatting sqref="G310:CC327">
    <cfRule type="expression" dxfId="241" priority="92">
      <formula>G$20&gt;0.4</formula>
    </cfRule>
  </conditionalFormatting>
  <conditionalFormatting sqref="G371:CC466">
    <cfRule type="expression" dxfId="240" priority="88">
      <formula>G$20&gt;0.4</formula>
    </cfRule>
  </conditionalFormatting>
  <conditionalFormatting sqref="G469:CC472">
    <cfRule type="expression" dxfId="239" priority="371">
      <formula>G$20&gt;0.4</formula>
    </cfRule>
  </conditionalFormatting>
  <conditionalFormatting sqref="G495:CC502">
    <cfRule type="expression" dxfId="238" priority="50">
      <formula>G$20&gt;0.4</formula>
    </cfRule>
  </conditionalFormatting>
  <conditionalFormatting sqref="H2 G296:CC296 G302:CC302 G334:CC349 G503">
    <cfRule type="expression" dxfId="237" priority="769">
      <formula>G$20&gt;0.4</formula>
    </cfRule>
  </conditionalFormatting>
  <conditionalFormatting sqref="H328:I491">
    <cfRule type="expression" dxfId="236" priority="29">
      <formula>H$20&gt;0.4</formula>
    </cfRule>
  </conditionalFormatting>
  <conditionalFormatting sqref="H69:BQ69">
    <cfRule type="expression" dxfId="235" priority="180">
      <formula>H$20&gt;0.4</formula>
    </cfRule>
  </conditionalFormatting>
  <conditionalFormatting sqref="H3:CC26">
    <cfRule type="expression" dxfId="234" priority="365">
      <formula>H$20&gt;0.4</formula>
    </cfRule>
  </conditionalFormatting>
  <conditionalFormatting sqref="H30:CC30">
    <cfRule type="expression" dxfId="233" priority="103">
      <formula>H$20&gt;0.4</formula>
    </cfRule>
  </conditionalFormatting>
  <conditionalFormatting sqref="H70:CC84">
    <cfRule type="expression" dxfId="232" priority="9">
      <formula>H$20&gt;0.4</formula>
    </cfRule>
  </conditionalFormatting>
  <conditionalFormatting sqref="H151:CC155 J156:CC167 G168:CC214">
    <cfRule type="expression" dxfId="231" priority="5">
      <formula>G$20&gt;0.4</formula>
    </cfRule>
  </conditionalFormatting>
  <conditionalFormatting sqref="H217:CC228">
    <cfRule type="expression" dxfId="230" priority="116">
      <formula>H$20&gt;0.4</formula>
    </cfRule>
  </conditionalFormatting>
  <conditionalFormatting sqref="H280:CC282">
    <cfRule type="expression" dxfId="229" priority="550">
      <formula>H$20&gt;0.4</formula>
    </cfRule>
  </conditionalFormatting>
  <conditionalFormatting sqref="H286:CC286">
    <cfRule type="expression" dxfId="228" priority="105">
      <formula>H$20&gt;0.4</formula>
    </cfRule>
  </conditionalFormatting>
  <conditionalFormatting sqref="H492:CC494">
    <cfRule type="expression" dxfId="227" priority="54">
      <formula>H$20&gt;0.4</formula>
    </cfRule>
  </conditionalFormatting>
  <conditionalFormatting sqref="J2 V2 AH2">
    <cfRule type="expression" dxfId="226" priority="770">
      <formula>K$20&gt;0.4</formula>
    </cfRule>
  </conditionalFormatting>
  <conditionalFormatting sqref="J165:BQ167">
    <cfRule type="expression" dxfId="225" priority="77">
      <formula>J$20&gt;0.4</formula>
    </cfRule>
  </conditionalFormatting>
  <conditionalFormatting sqref="J473:BQ478">
    <cfRule type="expression" dxfId="224" priority="420">
      <formula>J$20&gt;0.4</formula>
    </cfRule>
  </conditionalFormatting>
  <conditionalFormatting sqref="J487:BQ491">
    <cfRule type="expression" dxfId="223" priority="32">
      <formula>J$20&gt;0.4</formula>
    </cfRule>
  </conditionalFormatting>
  <conditionalFormatting sqref="J479:CC486">
    <cfRule type="expression" dxfId="222" priority="4">
      <formula>J$20&gt;0.4</formula>
    </cfRule>
  </conditionalFormatting>
  <conditionalFormatting sqref="AG306:AG309">
    <cfRule type="expression" dxfId="221" priority="303">
      <formula>AG$20&gt;0.4</formula>
    </cfRule>
  </conditionalFormatting>
  <conditionalFormatting sqref="AS303">
    <cfRule type="expression" dxfId="220" priority="290">
      <formula>AS$20&gt;0.4</formula>
    </cfRule>
  </conditionalFormatting>
  <conditionalFormatting sqref="AS306:CC309">
    <cfRule type="expression" dxfId="219" priority="271">
      <formula>AS$20&gt;0.4</formula>
    </cfRule>
  </conditionalFormatting>
  <conditionalFormatting sqref="AT2">
    <cfRule type="expression" dxfId="218" priority="768">
      <formula>AU$20&gt;0.4</formula>
    </cfRule>
  </conditionalFormatting>
  <conditionalFormatting sqref="BE303">
    <cfRule type="expression" dxfId="217" priority="283">
      <formula>BE$20&gt;0.4</formula>
    </cfRule>
  </conditionalFormatting>
  <conditionalFormatting sqref="BF2">
    <cfRule type="expression" dxfId="216" priority="767">
      <formula>BG$20&gt;0.4</formula>
    </cfRule>
  </conditionalFormatting>
  <conditionalFormatting sqref="BR2">
    <cfRule type="expression" dxfId="215" priority="765">
      <formula>BS$20&gt;0.4</formula>
    </cfRule>
  </conditionalFormatting>
  <conditionalFormatting sqref="BR487:CB488">
    <cfRule type="expression" dxfId="214" priority="31">
      <formula>BR$20&gt;0.4</formula>
    </cfRule>
  </conditionalFormatting>
  <conditionalFormatting sqref="BR66:CC69">
    <cfRule type="expression" dxfId="213" priority="179">
      <formula>BR$20&gt;0.4</formula>
    </cfRule>
  </conditionalFormatting>
  <conditionalFormatting sqref="BR215:CC216">
    <cfRule type="expression" dxfId="212" priority="122">
      <formula>BR$20&gt;0.4</formula>
    </cfRule>
  </conditionalFormatting>
  <conditionalFormatting sqref="CC483:CC484">
    <cfRule type="expression" dxfId="211" priority="25">
      <formula>CC$20&gt;0.4</formula>
    </cfRule>
  </conditionalFormatting>
  <conditionalFormatting sqref="CC487:CC491">
    <cfRule type="expression" dxfId="210" priority="27">
      <formula>CC$20&gt;0.4</formula>
    </cfRule>
  </conditionalFormatting>
  <conditionalFormatting sqref="CC498">
    <cfRule type="expression" dxfId="209" priority="51">
      <formula>CC$20&gt;0.4</formula>
    </cfRule>
  </conditionalFormatting>
  <printOptions horizontalCentered="1"/>
  <pageMargins left="0.23622047244094491" right="0.23622047244094491" top="0.31496062992125984" bottom="0.59055118110236227" header="0.31496062992125984" footer="0.31496062992125984"/>
  <pageSetup paperSize="8" scale="27" fitToWidth="6" fitToHeight="3" orientation="portrait" r:id="rId1"/>
  <headerFooter>
    <oddHeader>&amp;RPage &amp;P of &amp;N</oddHeader>
    <oddFooter>&amp;L&amp;8&amp;F
&amp;A&amp;C&amp;8Page &amp;P of &amp;N&amp;R&amp;8&amp;D &amp; &amp;T</oddFooter>
  </headerFooter>
  <colBreaks count="1" manualBreakCount="1">
    <brk id="34" min="1" max="39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62EB0-75BC-43A0-83DC-7F8109616ED0}">
  <sheetPr codeName="Sheet7">
    <tabColor theme="7" tint="0.39997558519241921"/>
    <pageSetUpPr fitToPage="1"/>
  </sheetPr>
  <dimension ref="A1:CH506"/>
  <sheetViews>
    <sheetView showGridLines="0" zoomScale="125" zoomScaleNormal="100" zoomScaleSheetLayoutView="90" workbookViewId="0">
      <pane xSplit="7" ySplit="4" topLeftCell="H465" activePane="bottomRight" state="frozen"/>
      <selection pane="topRight" activeCell="J75" sqref="J75:CC75"/>
      <selection pane="bottomLeft" activeCell="J75" sqref="J75:CC75"/>
      <selection pane="bottomRight" activeCell="F500" sqref="F500"/>
    </sheetView>
  </sheetViews>
  <sheetFormatPr baseColWidth="10" defaultColWidth="9.1640625" defaultRowHeight="12.75" customHeight="1"/>
  <cols>
    <col min="1" max="1" width="1" customWidth="1"/>
    <col min="2" max="2" width="9.1640625" customWidth="1"/>
    <col min="3" max="3" width="87.83203125" customWidth="1"/>
    <col min="4" max="4" width="15.6640625" customWidth="1"/>
    <col min="5" max="5" width="13.1640625" style="339" bestFit="1" customWidth="1"/>
    <col min="6" max="6" width="13.1640625" bestFit="1" customWidth="1"/>
    <col min="7" max="7" width="16.33203125" customWidth="1"/>
    <col min="8" max="81" width="12.83203125" customWidth="1"/>
    <col min="82" max="82" width="5" style="46" bestFit="1" customWidth="1"/>
  </cols>
  <sheetData>
    <row r="1" spans="1:82" ht="7.5" customHeight="1">
      <c r="A1" s="41"/>
      <c r="B1" s="41"/>
      <c r="C1" s="42"/>
      <c r="D1" s="43"/>
      <c r="E1" s="322"/>
      <c r="F1" s="43"/>
      <c r="G1" s="44"/>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1"/>
    </row>
    <row r="2" spans="1:82" ht="15">
      <c r="A2" s="41"/>
      <c r="B2" s="416" t="s">
        <v>25</v>
      </c>
      <c r="C2" s="417" t="s">
        <v>26</v>
      </c>
      <c r="D2" s="420" t="s">
        <v>27</v>
      </c>
      <c r="E2" s="419" t="s">
        <v>28</v>
      </c>
      <c r="F2" s="418" t="s">
        <v>29</v>
      </c>
      <c r="G2" s="421" t="s">
        <v>30</v>
      </c>
      <c r="H2" s="423" t="s">
        <v>7</v>
      </c>
      <c r="I2" s="426"/>
      <c r="J2" s="422" t="s">
        <v>31</v>
      </c>
      <c r="K2" s="424"/>
      <c r="L2" s="424"/>
      <c r="M2" s="424"/>
      <c r="N2" s="424"/>
      <c r="O2" s="424"/>
      <c r="P2" s="424"/>
      <c r="Q2" s="424"/>
      <c r="R2" s="424"/>
      <c r="S2" s="424"/>
      <c r="T2" s="424"/>
      <c r="U2" s="425"/>
      <c r="V2" s="422" t="s">
        <v>32</v>
      </c>
      <c r="W2" s="424"/>
      <c r="X2" s="424"/>
      <c r="Y2" s="424"/>
      <c r="Z2" s="424"/>
      <c r="AA2" s="424"/>
      <c r="AB2" s="424"/>
      <c r="AC2" s="424"/>
      <c r="AD2" s="424"/>
      <c r="AE2" s="424"/>
      <c r="AF2" s="424"/>
      <c r="AG2" s="425"/>
      <c r="AH2" s="422" t="s">
        <v>33</v>
      </c>
      <c r="AI2" s="424"/>
      <c r="AJ2" s="424"/>
      <c r="AK2" s="424"/>
      <c r="AL2" s="424"/>
      <c r="AM2" s="424"/>
      <c r="AN2" s="424"/>
      <c r="AO2" s="424"/>
      <c r="AP2" s="424"/>
      <c r="AQ2" s="424"/>
      <c r="AR2" s="424"/>
      <c r="AS2" s="425"/>
      <c r="AT2" s="422" t="s">
        <v>34</v>
      </c>
      <c r="AU2" s="424"/>
      <c r="AV2" s="424"/>
      <c r="AW2" s="424"/>
      <c r="AX2" s="424"/>
      <c r="AY2" s="424"/>
      <c r="AZ2" s="424"/>
      <c r="BA2" s="424"/>
      <c r="BB2" s="424"/>
      <c r="BC2" s="424"/>
      <c r="BD2" s="424"/>
      <c r="BE2" s="425"/>
      <c r="BF2" s="422" t="s">
        <v>35</v>
      </c>
      <c r="BG2" s="424"/>
      <c r="BH2" s="424"/>
      <c r="BI2" s="424"/>
      <c r="BJ2" s="424"/>
      <c r="BK2" s="424"/>
      <c r="BL2" s="424"/>
      <c r="BM2" s="424"/>
      <c r="BN2" s="424"/>
      <c r="BO2" s="424"/>
      <c r="BP2" s="424"/>
      <c r="BQ2" s="425"/>
      <c r="BR2" s="422" t="s">
        <v>36</v>
      </c>
      <c r="BS2" s="424"/>
      <c r="BT2" s="424"/>
      <c r="BU2" s="424"/>
      <c r="BV2" s="424"/>
      <c r="BW2" s="424"/>
      <c r="BX2" s="424"/>
      <c r="BY2" s="424"/>
      <c r="BZ2" s="424"/>
      <c r="CA2" s="424"/>
      <c r="CB2" s="424"/>
      <c r="CC2" s="425"/>
      <c r="CD2" s="41"/>
    </row>
    <row r="3" spans="1:82" ht="15">
      <c r="A3" s="41"/>
      <c r="B3" s="434"/>
      <c r="C3" s="435"/>
      <c r="D3" s="439"/>
      <c r="E3" s="438"/>
      <c r="F3" s="446"/>
      <c r="G3" s="433"/>
      <c r="H3" s="47">
        <f>'Title Page'!C11</f>
        <v>45523</v>
      </c>
      <c r="I3" s="48">
        <f>DATE(YEAR(H3),MONTH(H3)+2,1)-1</f>
        <v>45565</v>
      </c>
      <c r="J3" s="47">
        <f>DATE(YEAR(I3),MONTH(I3)+2,1)-1</f>
        <v>45596</v>
      </c>
      <c r="K3" s="49">
        <f t="shared" ref="K3:BV3" si="0">DATE(YEAR(J3),MONTH(J3)+2,1)-1</f>
        <v>45626</v>
      </c>
      <c r="L3" s="49">
        <f t="shared" si="0"/>
        <v>45657</v>
      </c>
      <c r="M3" s="49">
        <f t="shared" si="0"/>
        <v>45688</v>
      </c>
      <c r="N3" s="49">
        <f t="shared" si="0"/>
        <v>45716</v>
      </c>
      <c r="O3" s="49">
        <f t="shared" si="0"/>
        <v>45747</v>
      </c>
      <c r="P3" s="49">
        <f t="shared" si="0"/>
        <v>45777</v>
      </c>
      <c r="Q3" s="49">
        <f t="shared" si="0"/>
        <v>45808</v>
      </c>
      <c r="R3" s="49">
        <f t="shared" si="0"/>
        <v>45838</v>
      </c>
      <c r="S3" s="49">
        <f t="shared" si="0"/>
        <v>45869</v>
      </c>
      <c r="T3" s="49">
        <f t="shared" si="0"/>
        <v>45900</v>
      </c>
      <c r="U3" s="48">
        <f t="shared" si="0"/>
        <v>45930</v>
      </c>
      <c r="V3" s="47">
        <f t="shared" si="0"/>
        <v>45961</v>
      </c>
      <c r="W3" s="49">
        <f t="shared" si="0"/>
        <v>45991</v>
      </c>
      <c r="X3" s="49">
        <f t="shared" si="0"/>
        <v>46022</v>
      </c>
      <c r="Y3" s="49">
        <f t="shared" si="0"/>
        <v>46053</v>
      </c>
      <c r="Z3" s="49">
        <f t="shared" si="0"/>
        <v>46081</v>
      </c>
      <c r="AA3" s="49">
        <f t="shared" si="0"/>
        <v>46112</v>
      </c>
      <c r="AB3" s="49">
        <f t="shared" si="0"/>
        <v>46142</v>
      </c>
      <c r="AC3" s="49">
        <f t="shared" si="0"/>
        <v>46173</v>
      </c>
      <c r="AD3" s="49">
        <f t="shared" si="0"/>
        <v>46203</v>
      </c>
      <c r="AE3" s="49">
        <f t="shared" si="0"/>
        <v>46234</v>
      </c>
      <c r="AF3" s="49">
        <f t="shared" si="0"/>
        <v>46265</v>
      </c>
      <c r="AG3" s="48">
        <f t="shared" si="0"/>
        <v>46295</v>
      </c>
      <c r="AH3" s="47">
        <f t="shared" si="0"/>
        <v>46326</v>
      </c>
      <c r="AI3" s="49">
        <f t="shared" si="0"/>
        <v>46356</v>
      </c>
      <c r="AJ3" s="49">
        <f t="shared" si="0"/>
        <v>46387</v>
      </c>
      <c r="AK3" s="49">
        <f t="shared" si="0"/>
        <v>46418</v>
      </c>
      <c r="AL3" s="49">
        <f t="shared" si="0"/>
        <v>46446</v>
      </c>
      <c r="AM3" s="49">
        <f t="shared" si="0"/>
        <v>46477</v>
      </c>
      <c r="AN3" s="49">
        <f t="shared" si="0"/>
        <v>46507</v>
      </c>
      <c r="AO3" s="49">
        <f t="shared" si="0"/>
        <v>46538</v>
      </c>
      <c r="AP3" s="49">
        <f t="shared" si="0"/>
        <v>46568</v>
      </c>
      <c r="AQ3" s="49">
        <f t="shared" si="0"/>
        <v>46599</v>
      </c>
      <c r="AR3" s="49">
        <f t="shared" si="0"/>
        <v>46630</v>
      </c>
      <c r="AS3" s="48">
        <f t="shared" si="0"/>
        <v>46660</v>
      </c>
      <c r="AT3" s="47">
        <f t="shared" si="0"/>
        <v>46691</v>
      </c>
      <c r="AU3" s="49">
        <f t="shared" si="0"/>
        <v>46721</v>
      </c>
      <c r="AV3" s="49">
        <f t="shared" si="0"/>
        <v>46752</v>
      </c>
      <c r="AW3" s="49">
        <f t="shared" si="0"/>
        <v>46783</v>
      </c>
      <c r="AX3" s="49">
        <f t="shared" si="0"/>
        <v>46812</v>
      </c>
      <c r="AY3" s="49">
        <f t="shared" si="0"/>
        <v>46843</v>
      </c>
      <c r="AZ3" s="49">
        <f t="shared" si="0"/>
        <v>46873</v>
      </c>
      <c r="BA3" s="49">
        <f t="shared" si="0"/>
        <v>46904</v>
      </c>
      <c r="BB3" s="49">
        <f t="shared" si="0"/>
        <v>46934</v>
      </c>
      <c r="BC3" s="49">
        <f t="shared" si="0"/>
        <v>46965</v>
      </c>
      <c r="BD3" s="49">
        <f t="shared" si="0"/>
        <v>46996</v>
      </c>
      <c r="BE3" s="48">
        <f t="shared" si="0"/>
        <v>47026</v>
      </c>
      <c r="BF3" s="47">
        <f t="shared" si="0"/>
        <v>47057</v>
      </c>
      <c r="BG3" s="49">
        <f t="shared" si="0"/>
        <v>47087</v>
      </c>
      <c r="BH3" s="49">
        <f t="shared" si="0"/>
        <v>47118</v>
      </c>
      <c r="BI3" s="49">
        <f t="shared" si="0"/>
        <v>47149</v>
      </c>
      <c r="BJ3" s="49">
        <f t="shared" si="0"/>
        <v>47177</v>
      </c>
      <c r="BK3" s="49">
        <f t="shared" si="0"/>
        <v>47208</v>
      </c>
      <c r="BL3" s="49">
        <f t="shared" si="0"/>
        <v>47238</v>
      </c>
      <c r="BM3" s="49">
        <f t="shared" si="0"/>
        <v>47269</v>
      </c>
      <c r="BN3" s="49">
        <f t="shared" si="0"/>
        <v>47299</v>
      </c>
      <c r="BO3" s="49">
        <f t="shared" si="0"/>
        <v>47330</v>
      </c>
      <c r="BP3" s="49">
        <f t="shared" si="0"/>
        <v>47361</v>
      </c>
      <c r="BQ3" s="48">
        <f t="shared" si="0"/>
        <v>47391</v>
      </c>
      <c r="BR3" s="47">
        <f t="shared" si="0"/>
        <v>47422</v>
      </c>
      <c r="BS3" s="49">
        <f t="shared" si="0"/>
        <v>47452</v>
      </c>
      <c r="BT3" s="49">
        <f t="shared" si="0"/>
        <v>47483</v>
      </c>
      <c r="BU3" s="49">
        <f t="shared" si="0"/>
        <v>47514</v>
      </c>
      <c r="BV3" s="49">
        <f t="shared" si="0"/>
        <v>47542</v>
      </c>
      <c r="BW3" s="49">
        <f t="shared" ref="BW3:CC3" si="1">DATE(YEAR(BV3),MONTH(BV3)+2,1)-1</f>
        <v>47573</v>
      </c>
      <c r="BX3" s="49">
        <f t="shared" si="1"/>
        <v>47603</v>
      </c>
      <c r="BY3" s="49">
        <f t="shared" si="1"/>
        <v>47634</v>
      </c>
      <c r="BZ3" s="49">
        <f t="shared" si="1"/>
        <v>47664</v>
      </c>
      <c r="CA3" s="49">
        <f t="shared" si="1"/>
        <v>47695</v>
      </c>
      <c r="CB3" s="49">
        <f t="shared" si="1"/>
        <v>47726</v>
      </c>
      <c r="CC3" s="48">
        <f t="shared" si="1"/>
        <v>47756</v>
      </c>
      <c r="CD3" s="41"/>
    </row>
    <row r="4" spans="1:82" ht="6" customHeight="1">
      <c r="A4" s="41"/>
      <c r="B4" s="50"/>
      <c r="C4" s="51"/>
      <c r="D4" s="52"/>
      <c r="E4" s="323"/>
      <c r="F4" s="52"/>
      <c r="G4" s="53"/>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5"/>
      <c r="CD4" s="41"/>
    </row>
    <row r="5" spans="1:82" ht="15">
      <c r="A5" s="41"/>
      <c r="B5" s="56"/>
      <c r="C5" s="57"/>
      <c r="D5" s="58"/>
      <c r="E5" s="324"/>
      <c r="F5" s="58"/>
      <c r="G5" s="59"/>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60"/>
      <c r="CD5" s="41"/>
    </row>
    <row r="6" spans="1:82" ht="15">
      <c r="A6" s="41"/>
      <c r="B6" s="56"/>
      <c r="C6" s="403" t="s">
        <v>926</v>
      </c>
      <c r="D6" s="431"/>
      <c r="E6" s="431"/>
      <c r="F6" s="432"/>
      <c r="G6" s="61">
        <f>+G7+G8</f>
        <v>73350358</v>
      </c>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60"/>
      <c r="CD6" s="41"/>
    </row>
    <row r="7" spans="1:82" ht="15">
      <c r="A7" s="41"/>
      <c r="B7" s="56"/>
      <c r="C7" s="402" t="s">
        <v>38</v>
      </c>
      <c r="D7" s="429"/>
      <c r="E7" s="429"/>
      <c r="F7" s="430"/>
      <c r="G7" s="62">
        <f>+G8*0.15</f>
        <v>9567438</v>
      </c>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60"/>
      <c r="CD7" s="41"/>
    </row>
    <row r="8" spans="1:82" ht="15">
      <c r="A8" s="41"/>
      <c r="B8" s="56"/>
      <c r="C8" s="401" t="s">
        <v>39</v>
      </c>
      <c r="D8" s="427"/>
      <c r="E8" s="427"/>
      <c r="F8" s="428"/>
      <c r="G8" s="63">
        <f>+G11</f>
        <v>63782920</v>
      </c>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60"/>
      <c r="CD8" s="41"/>
    </row>
    <row r="9" spans="1:82" ht="15">
      <c r="A9" s="41"/>
      <c r="B9" s="56"/>
      <c r="C9" s="41"/>
      <c r="D9" s="45"/>
      <c r="E9" s="325"/>
      <c r="F9" s="45"/>
      <c r="G9" s="64"/>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60"/>
      <c r="CD9" s="41"/>
    </row>
    <row r="10" spans="1:82" ht="15">
      <c r="A10" s="41"/>
      <c r="B10" s="56"/>
      <c r="C10" s="42"/>
      <c r="D10" s="43"/>
      <c r="E10" s="322"/>
      <c r="F10" s="43" t="s">
        <v>40</v>
      </c>
      <c r="G10" s="44">
        <f>+SUM(H30:CC53,H55:CC91,H93:CC101,H103:CC112,H115:CC125,H127:CC135,H137:CC145,H147:CC149,H151:CC167,H169:CC170,H172:CC172,H174:CC211,H215:CC228,H230:CC261,H263:CC277,H280:CC427,H429:CC431,H433:CC466,H469:CC503)</f>
        <v>63782920</v>
      </c>
      <c r="H10" s="211" t="b">
        <f>G10=G11</f>
        <v>1</v>
      </c>
      <c r="I10" s="113" t="b">
        <f>G10=G28+G213+G468</f>
        <v>1</v>
      </c>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60"/>
      <c r="CD10" s="41"/>
    </row>
    <row r="11" spans="1:82" ht="15">
      <c r="A11" s="41"/>
      <c r="B11" s="66"/>
      <c r="C11" s="406" t="s">
        <v>41</v>
      </c>
      <c r="D11" s="442"/>
      <c r="E11" s="442"/>
      <c r="F11" s="443"/>
      <c r="G11" s="254">
        <f t="shared" ref="G11:G19" si="2">+SUM(H11:CC11)</f>
        <v>63782920</v>
      </c>
      <c r="H11" s="275">
        <f>+H21+H12+H24</f>
        <v>0</v>
      </c>
      <c r="I11" s="67">
        <f t="shared" ref="I11:BT11" si="3">+I21+I12+I24</f>
        <v>0</v>
      </c>
      <c r="J11" s="275">
        <f t="shared" si="3"/>
        <v>0</v>
      </c>
      <c r="K11" s="68">
        <f t="shared" si="3"/>
        <v>0</v>
      </c>
      <c r="L11" s="68">
        <f t="shared" si="3"/>
        <v>0</v>
      </c>
      <c r="M11" s="68">
        <f t="shared" si="3"/>
        <v>0</v>
      </c>
      <c r="N11" s="68">
        <f t="shared" si="3"/>
        <v>0</v>
      </c>
      <c r="O11" s="68">
        <f t="shared" si="3"/>
        <v>0</v>
      </c>
      <c r="P11" s="68">
        <f t="shared" si="3"/>
        <v>0</v>
      </c>
      <c r="Q11" s="68">
        <f t="shared" si="3"/>
        <v>0</v>
      </c>
      <c r="R11" s="68">
        <f t="shared" si="3"/>
        <v>0</v>
      </c>
      <c r="S11" s="68">
        <f t="shared" si="3"/>
        <v>0</v>
      </c>
      <c r="T11" s="68">
        <f t="shared" si="3"/>
        <v>0</v>
      </c>
      <c r="U11" s="67">
        <f t="shared" si="3"/>
        <v>10630486.65</v>
      </c>
      <c r="V11" s="275">
        <f t="shared" si="3"/>
        <v>0</v>
      </c>
      <c r="W11" s="68">
        <f t="shared" si="3"/>
        <v>0</v>
      </c>
      <c r="X11" s="68">
        <f t="shared" si="3"/>
        <v>0</v>
      </c>
      <c r="Y11" s="68">
        <f t="shared" si="3"/>
        <v>0</v>
      </c>
      <c r="Z11" s="68">
        <f t="shared" si="3"/>
        <v>0</v>
      </c>
      <c r="AA11" s="68">
        <f t="shared" si="3"/>
        <v>0</v>
      </c>
      <c r="AB11" s="68">
        <f t="shared" si="3"/>
        <v>0</v>
      </c>
      <c r="AC11" s="68">
        <f t="shared" si="3"/>
        <v>0</v>
      </c>
      <c r="AD11" s="68">
        <f t="shared" si="3"/>
        <v>0</v>
      </c>
      <c r="AE11" s="68">
        <f t="shared" si="3"/>
        <v>0</v>
      </c>
      <c r="AF11" s="68">
        <f t="shared" si="3"/>
        <v>0</v>
      </c>
      <c r="AG11" s="67">
        <f t="shared" si="3"/>
        <v>10630486.65</v>
      </c>
      <c r="AH11" s="69">
        <f t="shared" si="3"/>
        <v>0</v>
      </c>
      <c r="AI11" s="68">
        <f t="shared" si="3"/>
        <v>0</v>
      </c>
      <c r="AJ11" s="68">
        <f t="shared" si="3"/>
        <v>0</v>
      </c>
      <c r="AK11" s="68">
        <f t="shared" si="3"/>
        <v>0</v>
      </c>
      <c r="AL11" s="68">
        <f t="shared" si="3"/>
        <v>0</v>
      </c>
      <c r="AM11" s="68">
        <f t="shared" si="3"/>
        <v>0</v>
      </c>
      <c r="AN11" s="68">
        <f t="shared" si="3"/>
        <v>0</v>
      </c>
      <c r="AO11" s="68">
        <f t="shared" si="3"/>
        <v>0</v>
      </c>
      <c r="AP11" s="68">
        <f t="shared" si="3"/>
        <v>0</v>
      </c>
      <c r="AQ11" s="68">
        <f t="shared" si="3"/>
        <v>0</v>
      </c>
      <c r="AR11" s="68">
        <f t="shared" si="3"/>
        <v>0</v>
      </c>
      <c r="AS11" s="67">
        <f t="shared" si="3"/>
        <v>10630486.65</v>
      </c>
      <c r="AT11" s="69">
        <f t="shared" si="3"/>
        <v>0</v>
      </c>
      <c r="AU11" s="68">
        <f t="shared" si="3"/>
        <v>0</v>
      </c>
      <c r="AV11" s="68">
        <f t="shared" si="3"/>
        <v>0</v>
      </c>
      <c r="AW11" s="68">
        <f t="shared" si="3"/>
        <v>0</v>
      </c>
      <c r="AX11" s="68">
        <f t="shared" si="3"/>
        <v>0</v>
      </c>
      <c r="AY11" s="68">
        <f t="shared" si="3"/>
        <v>0</v>
      </c>
      <c r="AZ11" s="68">
        <f t="shared" si="3"/>
        <v>0</v>
      </c>
      <c r="BA11" s="68">
        <f t="shared" si="3"/>
        <v>0</v>
      </c>
      <c r="BB11" s="68">
        <f t="shared" si="3"/>
        <v>0</v>
      </c>
      <c r="BC11" s="68">
        <f t="shared" si="3"/>
        <v>0</v>
      </c>
      <c r="BD11" s="68">
        <f t="shared" si="3"/>
        <v>0</v>
      </c>
      <c r="BE11" s="67">
        <f t="shared" si="3"/>
        <v>10630486.65</v>
      </c>
      <c r="BF11" s="69">
        <f t="shared" si="3"/>
        <v>0</v>
      </c>
      <c r="BG11" s="68">
        <f t="shared" si="3"/>
        <v>0</v>
      </c>
      <c r="BH11" s="68">
        <f t="shared" si="3"/>
        <v>0</v>
      </c>
      <c r="BI11" s="68">
        <f t="shared" si="3"/>
        <v>0</v>
      </c>
      <c r="BJ11" s="68">
        <f t="shared" si="3"/>
        <v>0</v>
      </c>
      <c r="BK11" s="68">
        <f t="shared" si="3"/>
        <v>0</v>
      </c>
      <c r="BL11" s="68">
        <f t="shared" si="3"/>
        <v>0</v>
      </c>
      <c r="BM11" s="68">
        <f t="shared" si="3"/>
        <v>0</v>
      </c>
      <c r="BN11" s="68">
        <f t="shared" si="3"/>
        <v>0</v>
      </c>
      <c r="BO11" s="68">
        <f t="shared" si="3"/>
        <v>0</v>
      </c>
      <c r="BP11" s="68">
        <f t="shared" si="3"/>
        <v>0</v>
      </c>
      <c r="BQ11" s="67">
        <f t="shared" si="3"/>
        <v>10630486.65</v>
      </c>
      <c r="BR11" s="69">
        <f t="shared" si="3"/>
        <v>0</v>
      </c>
      <c r="BS11" s="68">
        <f t="shared" si="3"/>
        <v>0</v>
      </c>
      <c r="BT11" s="68">
        <f t="shared" si="3"/>
        <v>0</v>
      </c>
      <c r="BU11" s="68">
        <f t="shared" ref="BU11:CC11" si="4">+BU21+BU12+BU24</f>
        <v>0</v>
      </c>
      <c r="BV11" s="68">
        <f t="shared" si="4"/>
        <v>0</v>
      </c>
      <c r="BW11" s="68">
        <f t="shared" si="4"/>
        <v>0</v>
      </c>
      <c r="BX11" s="68">
        <f t="shared" si="4"/>
        <v>0</v>
      </c>
      <c r="BY11" s="68">
        <f t="shared" si="4"/>
        <v>0</v>
      </c>
      <c r="BZ11" s="68">
        <f t="shared" si="4"/>
        <v>0</v>
      </c>
      <c r="CA11" s="68">
        <f t="shared" si="4"/>
        <v>0</v>
      </c>
      <c r="CB11" s="68">
        <f t="shared" si="4"/>
        <v>0</v>
      </c>
      <c r="CC11" s="67">
        <f t="shared" si="4"/>
        <v>10630486.75</v>
      </c>
      <c r="CD11"/>
    </row>
    <row r="12" spans="1:82" ht="15">
      <c r="A12" s="41"/>
      <c r="B12" s="70" t="s">
        <v>42</v>
      </c>
      <c r="C12" s="415" t="s">
        <v>43</v>
      </c>
      <c r="D12" s="444"/>
      <c r="E12" s="444"/>
      <c r="F12" s="445"/>
      <c r="G12" s="255">
        <f t="shared" si="2"/>
        <v>34195820</v>
      </c>
      <c r="H12" s="71">
        <f>+H28</f>
        <v>0</v>
      </c>
      <c r="I12" s="72">
        <f t="shared" ref="I12:BT12" si="5">+I28</f>
        <v>0</v>
      </c>
      <c r="J12" s="71">
        <f t="shared" si="5"/>
        <v>0</v>
      </c>
      <c r="K12" s="73">
        <f t="shared" si="5"/>
        <v>0</v>
      </c>
      <c r="L12" s="73">
        <f t="shared" si="5"/>
        <v>0</v>
      </c>
      <c r="M12" s="73">
        <f t="shared" si="5"/>
        <v>0</v>
      </c>
      <c r="N12" s="73">
        <f t="shared" si="5"/>
        <v>0</v>
      </c>
      <c r="O12" s="73">
        <f t="shared" si="5"/>
        <v>0</v>
      </c>
      <c r="P12" s="73">
        <f t="shared" si="5"/>
        <v>0</v>
      </c>
      <c r="Q12" s="73">
        <f t="shared" si="5"/>
        <v>0</v>
      </c>
      <c r="R12" s="73">
        <f t="shared" si="5"/>
        <v>0</v>
      </c>
      <c r="S12" s="73">
        <f t="shared" si="5"/>
        <v>0</v>
      </c>
      <c r="T12" s="73">
        <f t="shared" si="5"/>
        <v>0</v>
      </c>
      <c r="U12" s="72">
        <f t="shared" si="5"/>
        <v>5699303.3200000003</v>
      </c>
      <c r="V12" s="71">
        <f t="shared" si="5"/>
        <v>0</v>
      </c>
      <c r="W12" s="73">
        <f t="shared" si="5"/>
        <v>0</v>
      </c>
      <c r="X12" s="73">
        <f t="shared" si="5"/>
        <v>0</v>
      </c>
      <c r="Y12" s="73">
        <f t="shared" si="5"/>
        <v>0</v>
      </c>
      <c r="Z12" s="73">
        <f t="shared" si="5"/>
        <v>0</v>
      </c>
      <c r="AA12" s="73">
        <f t="shared" si="5"/>
        <v>0</v>
      </c>
      <c r="AB12" s="73">
        <f t="shared" si="5"/>
        <v>0</v>
      </c>
      <c r="AC12" s="73">
        <f t="shared" si="5"/>
        <v>0</v>
      </c>
      <c r="AD12" s="73">
        <f t="shared" si="5"/>
        <v>0</v>
      </c>
      <c r="AE12" s="73">
        <f t="shared" si="5"/>
        <v>0</v>
      </c>
      <c r="AF12" s="73">
        <f t="shared" si="5"/>
        <v>0</v>
      </c>
      <c r="AG12" s="72">
        <f t="shared" si="5"/>
        <v>5699303.3200000003</v>
      </c>
      <c r="AH12" s="74">
        <f t="shared" si="5"/>
        <v>0</v>
      </c>
      <c r="AI12" s="73">
        <f t="shared" si="5"/>
        <v>0</v>
      </c>
      <c r="AJ12" s="73">
        <f t="shared" si="5"/>
        <v>0</v>
      </c>
      <c r="AK12" s="73">
        <f t="shared" si="5"/>
        <v>0</v>
      </c>
      <c r="AL12" s="73">
        <f t="shared" si="5"/>
        <v>0</v>
      </c>
      <c r="AM12" s="73">
        <f t="shared" si="5"/>
        <v>0</v>
      </c>
      <c r="AN12" s="73">
        <f t="shared" si="5"/>
        <v>0</v>
      </c>
      <c r="AO12" s="73">
        <f t="shared" si="5"/>
        <v>0</v>
      </c>
      <c r="AP12" s="73">
        <f t="shared" si="5"/>
        <v>0</v>
      </c>
      <c r="AQ12" s="73">
        <f t="shared" si="5"/>
        <v>0</v>
      </c>
      <c r="AR12" s="73">
        <f t="shared" si="5"/>
        <v>0</v>
      </c>
      <c r="AS12" s="72">
        <f t="shared" si="5"/>
        <v>5699303.3200000003</v>
      </c>
      <c r="AT12" s="74">
        <f t="shared" si="5"/>
        <v>0</v>
      </c>
      <c r="AU12" s="73">
        <f t="shared" si="5"/>
        <v>0</v>
      </c>
      <c r="AV12" s="73">
        <f t="shared" si="5"/>
        <v>0</v>
      </c>
      <c r="AW12" s="73">
        <f t="shared" si="5"/>
        <v>0</v>
      </c>
      <c r="AX12" s="73">
        <f t="shared" si="5"/>
        <v>0</v>
      </c>
      <c r="AY12" s="73">
        <f t="shared" si="5"/>
        <v>0</v>
      </c>
      <c r="AZ12" s="73">
        <f t="shared" si="5"/>
        <v>0</v>
      </c>
      <c r="BA12" s="73">
        <f t="shared" si="5"/>
        <v>0</v>
      </c>
      <c r="BB12" s="73">
        <f t="shared" si="5"/>
        <v>0</v>
      </c>
      <c r="BC12" s="73">
        <f t="shared" si="5"/>
        <v>0</v>
      </c>
      <c r="BD12" s="73">
        <f t="shared" si="5"/>
        <v>0</v>
      </c>
      <c r="BE12" s="72">
        <f t="shared" si="5"/>
        <v>5699303.3200000003</v>
      </c>
      <c r="BF12" s="74">
        <f t="shared" si="5"/>
        <v>0</v>
      </c>
      <c r="BG12" s="73">
        <f t="shared" si="5"/>
        <v>0</v>
      </c>
      <c r="BH12" s="73">
        <f t="shared" si="5"/>
        <v>0</v>
      </c>
      <c r="BI12" s="73">
        <f t="shared" si="5"/>
        <v>0</v>
      </c>
      <c r="BJ12" s="73">
        <f t="shared" si="5"/>
        <v>0</v>
      </c>
      <c r="BK12" s="73">
        <f t="shared" si="5"/>
        <v>0</v>
      </c>
      <c r="BL12" s="73">
        <f t="shared" si="5"/>
        <v>0</v>
      </c>
      <c r="BM12" s="73">
        <f t="shared" si="5"/>
        <v>0</v>
      </c>
      <c r="BN12" s="73">
        <f t="shared" si="5"/>
        <v>0</v>
      </c>
      <c r="BO12" s="73">
        <f t="shared" si="5"/>
        <v>0</v>
      </c>
      <c r="BP12" s="73">
        <f t="shared" si="5"/>
        <v>0</v>
      </c>
      <c r="BQ12" s="72">
        <f t="shared" si="5"/>
        <v>5699303.3200000003</v>
      </c>
      <c r="BR12" s="74">
        <f t="shared" si="5"/>
        <v>0</v>
      </c>
      <c r="BS12" s="73">
        <f t="shared" si="5"/>
        <v>0</v>
      </c>
      <c r="BT12" s="73">
        <f t="shared" si="5"/>
        <v>0</v>
      </c>
      <c r="BU12" s="73">
        <f t="shared" ref="BU12:CC12" si="6">+BU28</f>
        <v>0</v>
      </c>
      <c r="BV12" s="73">
        <f t="shared" si="6"/>
        <v>0</v>
      </c>
      <c r="BW12" s="73">
        <f t="shared" si="6"/>
        <v>0</v>
      </c>
      <c r="BX12" s="73">
        <f t="shared" si="6"/>
        <v>0</v>
      </c>
      <c r="BY12" s="73">
        <f t="shared" si="6"/>
        <v>0</v>
      </c>
      <c r="BZ12" s="73">
        <f t="shared" si="6"/>
        <v>0</v>
      </c>
      <c r="CA12" s="73">
        <f t="shared" si="6"/>
        <v>0</v>
      </c>
      <c r="CB12" s="73">
        <f t="shared" si="6"/>
        <v>0</v>
      </c>
      <c r="CC12" s="72">
        <f t="shared" si="6"/>
        <v>5699303.4000000004</v>
      </c>
      <c r="CD12" s="316" t="b">
        <f>G12=G28</f>
        <v>1</v>
      </c>
    </row>
    <row r="13" spans="1:82" ht="15">
      <c r="A13" s="41"/>
      <c r="B13" s="75"/>
      <c r="C13" s="405" t="s">
        <v>44</v>
      </c>
      <c r="D13" s="407"/>
      <c r="E13" s="407"/>
      <c r="F13" s="408"/>
      <c r="G13" s="76">
        <f t="shared" si="2"/>
        <v>0</v>
      </c>
      <c r="H13" s="77">
        <f>+H12-SUM(H14:H15)</f>
        <v>0</v>
      </c>
      <c r="I13" s="78">
        <f t="shared" ref="I13:BT13" si="7">+I12-SUM(I14:I15)</f>
        <v>0</v>
      </c>
      <c r="J13" s="77">
        <f t="shared" si="7"/>
        <v>0</v>
      </c>
      <c r="K13" s="79">
        <f t="shared" si="7"/>
        <v>0</v>
      </c>
      <c r="L13" s="79">
        <f t="shared" si="7"/>
        <v>0</v>
      </c>
      <c r="M13" s="79">
        <f t="shared" si="7"/>
        <v>0</v>
      </c>
      <c r="N13" s="79">
        <f t="shared" si="7"/>
        <v>0</v>
      </c>
      <c r="O13" s="79">
        <f t="shared" si="7"/>
        <v>0</v>
      </c>
      <c r="P13" s="79">
        <f t="shared" si="7"/>
        <v>0</v>
      </c>
      <c r="Q13" s="79">
        <f t="shared" si="7"/>
        <v>0</v>
      </c>
      <c r="R13" s="79">
        <f t="shared" si="7"/>
        <v>0</v>
      </c>
      <c r="S13" s="79">
        <f t="shared" si="7"/>
        <v>0</v>
      </c>
      <c r="T13" s="79">
        <f t="shared" si="7"/>
        <v>0</v>
      </c>
      <c r="U13" s="78">
        <f t="shared" si="7"/>
        <v>0</v>
      </c>
      <c r="V13" s="77">
        <f t="shared" si="7"/>
        <v>0</v>
      </c>
      <c r="W13" s="79">
        <f t="shared" si="7"/>
        <v>0</v>
      </c>
      <c r="X13" s="79">
        <f t="shared" si="7"/>
        <v>0</v>
      </c>
      <c r="Y13" s="79">
        <f t="shared" si="7"/>
        <v>0</v>
      </c>
      <c r="Z13" s="79">
        <f t="shared" si="7"/>
        <v>0</v>
      </c>
      <c r="AA13" s="79">
        <f t="shared" si="7"/>
        <v>0</v>
      </c>
      <c r="AB13" s="79">
        <f t="shared" si="7"/>
        <v>0</v>
      </c>
      <c r="AC13" s="79">
        <f t="shared" si="7"/>
        <v>0</v>
      </c>
      <c r="AD13" s="79">
        <f t="shared" si="7"/>
        <v>0</v>
      </c>
      <c r="AE13" s="79">
        <f t="shared" si="7"/>
        <v>0</v>
      </c>
      <c r="AF13" s="79">
        <f t="shared" si="7"/>
        <v>0</v>
      </c>
      <c r="AG13" s="78">
        <f t="shared" si="7"/>
        <v>0</v>
      </c>
      <c r="AH13" s="80">
        <f t="shared" si="7"/>
        <v>0</v>
      </c>
      <c r="AI13" s="79">
        <f t="shared" si="7"/>
        <v>0</v>
      </c>
      <c r="AJ13" s="79">
        <f t="shared" si="7"/>
        <v>0</v>
      </c>
      <c r="AK13" s="79">
        <f t="shared" si="7"/>
        <v>0</v>
      </c>
      <c r="AL13" s="79">
        <f t="shared" si="7"/>
        <v>0</v>
      </c>
      <c r="AM13" s="79">
        <f t="shared" si="7"/>
        <v>0</v>
      </c>
      <c r="AN13" s="79">
        <f t="shared" si="7"/>
        <v>0</v>
      </c>
      <c r="AO13" s="79">
        <f t="shared" si="7"/>
        <v>0</v>
      </c>
      <c r="AP13" s="79">
        <f t="shared" si="7"/>
        <v>0</v>
      </c>
      <c r="AQ13" s="79">
        <f t="shared" si="7"/>
        <v>0</v>
      </c>
      <c r="AR13" s="79">
        <f t="shared" si="7"/>
        <v>0</v>
      </c>
      <c r="AS13" s="78">
        <f t="shared" si="7"/>
        <v>0</v>
      </c>
      <c r="AT13" s="80">
        <f t="shared" si="7"/>
        <v>0</v>
      </c>
      <c r="AU13" s="79">
        <f t="shared" si="7"/>
        <v>0</v>
      </c>
      <c r="AV13" s="79">
        <f t="shared" si="7"/>
        <v>0</v>
      </c>
      <c r="AW13" s="79">
        <f t="shared" si="7"/>
        <v>0</v>
      </c>
      <c r="AX13" s="79">
        <f t="shared" si="7"/>
        <v>0</v>
      </c>
      <c r="AY13" s="79">
        <f t="shared" si="7"/>
        <v>0</v>
      </c>
      <c r="AZ13" s="79">
        <f t="shared" si="7"/>
        <v>0</v>
      </c>
      <c r="BA13" s="79">
        <f t="shared" si="7"/>
        <v>0</v>
      </c>
      <c r="BB13" s="79">
        <f t="shared" si="7"/>
        <v>0</v>
      </c>
      <c r="BC13" s="79">
        <f t="shared" si="7"/>
        <v>0</v>
      </c>
      <c r="BD13" s="79">
        <f t="shared" si="7"/>
        <v>0</v>
      </c>
      <c r="BE13" s="78">
        <f t="shared" si="7"/>
        <v>0</v>
      </c>
      <c r="BF13" s="80">
        <f t="shared" si="7"/>
        <v>0</v>
      </c>
      <c r="BG13" s="79">
        <f t="shared" si="7"/>
        <v>0</v>
      </c>
      <c r="BH13" s="79">
        <f t="shared" si="7"/>
        <v>0</v>
      </c>
      <c r="BI13" s="79">
        <f t="shared" si="7"/>
        <v>0</v>
      </c>
      <c r="BJ13" s="79">
        <f t="shared" si="7"/>
        <v>0</v>
      </c>
      <c r="BK13" s="79">
        <f t="shared" si="7"/>
        <v>0</v>
      </c>
      <c r="BL13" s="79">
        <f t="shared" si="7"/>
        <v>0</v>
      </c>
      <c r="BM13" s="79">
        <f t="shared" si="7"/>
        <v>0</v>
      </c>
      <c r="BN13" s="79">
        <f t="shared" si="7"/>
        <v>0</v>
      </c>
      <c r="BO13" s="79">
        <f t="shared" si="7"/>
        <v>0</v>
      </c>
      <c r="BP13" s="79">
        <f t="shared" si="7"/>
        <v>0</v>
      </c>
      <c r="BQ13" s="78">
        <f t="shared" si="7"/>
        <v>0</v>
      </c>
      <c r="BR13" s="80">
        <f t="shared" si="7"/>
        <v>0</v>
      </c>
      <c r="BS13" s="79">
        <f t="shared" si="7"/>
        <v>0</v>
      </c>
      <c r="BT13" s="79">
        <f t="shared" si="7"/>
        <v>0</v>
      </c>
      <c r="BU13" s="79">
        <f t="shared" ref="BU13:CC13" si="8">+BU12-SUM(BU14:BU15)</f>
        <v>0</v>
      </c>
      <c r="BV13" s="79">
        <f t="shared" si="8"/>
        <v>0</v>
      </c>
      <c r="BW13" s="79">
        <f t="shared" si="8"/>
        <v>0</v>
      </c>
      <c r="BX13" s="79">
        <f t="shared" si="8"/>
        <v>0</v>
      </c>
      <c r="BY13" s="79">
        <f t="shared" si="8"/>
        <v>0</v>
      </c>
      <c r="BZ13" s="79">
        <f t="shared" si="8"/>
        <v>0</v>
      </c>
      <c r="CA13" s="79">
        <f t="shared" si="8"/>
        <v>0</v>
      </c>
      <c r="CB13" s="79">
        <f t="shared" si="8"/>
        <v>0</v>
      </c>
      <c r="CC13" s="78">
        <f t="shared" si="8"/>
        <v>0</v>
      </c>
      <c r="CD13"/>
    </row>
    <row r="14" spans="1:82" ht="15">
      <c r="A14" s="41"/>
      <c r="B14" s="75"/>
      <c r="C14" s="405" t="s">
        <v>45</v>
      </c>
      <c r="D14" s="407"/>
      <c r="E14" s="407"/>
      <c r="F14" s="408"/>
      <c r="G14" s="256">
        <f t="shared" si="2"/>
        <v>34195820</v>
      </c>
      <c r="H14" s="81">
        <f>+H173</f>
        <v>0</v>
      </c>
      <c r="I14" s="82">
        <f t="shared" ref="I14:BT14" si="9">+I173</f>
        <v>0</v>
      </c>
      <c r="J14" s="81">
        <f t="shared" si="9"/>
        <v>0</v>
      </c>
      <c r="K14" s="83">
        <f t="shared" si="9"/>
        <v>0</v>
      </c>
      <c r="L14" s="83">
        <f t="shared" si="9"/>
        <v>0</v>
      </c>
      <c r="M14" s="83">
        <f t="shared" si="9"/>
        <v>0</v>
      </c>
      <c r="N14" s="83">
        <f t="shared" si="9"/>
        <v>0</v>
      </c>
      <c r="O14" s="83">
        <f t="shared" si="9"/>
        <v>0</v>
      </c>
      <c r="P14" s="83">
        <f t="shared" si="9"/>
        <v>0</v>
      </c>
      <c r="Q14" s="83">
        <f t="shared" si="9"/>
        <v>0</v>
      </c>
      <c r="R14" s="83">
        <f t="shared" si="9"/>
        <v>0</v>
      </c>
      <c r="S14" s="83">
        <f t="shared" si="9"/>
        <v>0</v>
      </c>
      <c r="T14" s="83">
        <f t="shared" si="9"/>
        <v>0</v>
      </c>
      <c r="U14" s="82">
        <f t="shared" si="9"/>
        <v>5699303.3200000003</v>
      </c>
      <c r="V14" s="81">
        <f t="shared" si="9"/>
        <v>0</v>
      </c>
      <c r="W14" s="83">
        <f t="shared" si="9"/>
        <v>0</v>
      </c>
      <c r="X14" s="83">
        <f t="shared" si="9"/>
        <v>0</v>
      </c>
      <c r="Y14" s="83">
        <f t="shared" si="9"/>
        <v>0</v>
      </c>
      <c r="Z14" s="83">
        <f t="shared" si="9"/>
        <v>0</v>
      </c>
      <c r="AA14" s="83">
        <f t="shared" si="9"/>
        <v>0</v>
      </c>
      <c r="AB14" s="83">
        <f t="shared" si="9"/>
        <v>0</v>
      </c>
      <c r="AC14" s="83">
        <f t="shared" si="9"/>
        <v>0</v>
      </c>
      <c r="AD14" s="83">
        <f t="shared" si="9"/>
        <v>0</v>
      </c>
      <c r="AE14" s="83">
        <f t="shared" si="9"/>
        <v>0</v>
      </c>
      <c r="AF14" s="83">
        <f t="shared" si="9"/>
        <v>0</v>
      </c>
      <c r="AG14" s="82">
        <f t="shared" si="9"/>
        <v>5699303.3200000003</v>
      </c>
      <c r="AH14" s="84">
        <f t="shared" si="9"/>
        <v>0</v>
      </c>
      <c r="AI14" s="83">
        <f t="shared" si="9"/>
        <v>0</v>
      </c>
      <c r="AJ14" s="83">
        <f t="shared" si="9"/>
        <v>0</v>
      </c>
      <c r="AK14" s="83">
        <f t="shared" si="9"/>
        <v>0</v>
      </c>
      <c r="AL14" s="83">
        <f t="shared" si="9"/>
        <v>0</v>
      </c>
      <c r="AM14" s="83">
        <f t="shared" si="9"/>
        <v>0</v>
      </c>
      <c r="AN14" s="83">
        <f t="shared" si="9"/>
        <v>0</v>
      </c>
      <c r="AO14" s="83">
        <f t="shared" si="9"/>
        <v>0</v>
      </c>
      <c r="AP14" s="83">
        <f t="shared" si="9"/>
        <v>0</v>
      </c>
      <c r="AQ14" s="83">
        <f t="shared" si="9"/>
        <v>0</v>
      </c>
      <c r="AR14" s="83">
        <f t="shared" si="9"/>
        <v>0</v>
      </c>
      <c r="AS14" s="82">
        <f t="shared" si="9"/>
        <v>5699303.3200000003</v>
      </c>
      <c r="AT14" s="84">
        <f t="shared" si="9"/>
        <v>0</v>
      </c>
      <c r="AU14" s="83">
        <f t="shared" si="9"/>
        <v>0</v>
      </c>
      <c r="AV14" s="83">
        <f t="shared" si="9"/>
        <v>0</v>
      </c>
      <c r="AW14" s="83">
        <f t="shared" si="9"/>
        <v>0</v>
      </c>
      <c r="AX14" s="83">
        <f t="shared" si="9"/>
        <v>0</v>
      </c>
      <c r="AY14" s="83">
        <f t="shared" si="9"/>
        <v>0</v>
      </c>
      <c r="AZ14" s="83">
        <f t="shared" si="9"/>
        <v>0</v>
      </c>
      <c r="BA14" s="83">
        <f t="shared" si="9"/>
        <v>0</v>
      </c>
      <c r="BB14" s="83">
        <f t="shared" si="9"/>
        <v>0</v>
      </c>
      <c r="BC14" s="83">
        <f t="shared" si="9"/>
        <v>0</v>
      </c>
      <c r="BD14" s="83">
        <f t="shared" si="9"/>
        <v>0</v>
      </c>
      <c r="BE14" s="82">
        <f t="shared" si="9"/>
        <v>5699303.3200000003</v>
      </c>
      <c r="BF14" s="84">
        <f t="shared" si="9"/>
        <v>0</v>
      </c>
      <c r="BG14" s="83">
        <f t="shared" si="9"/>
        <v>0</v>
      </c>
      <c r="BH14" s="83">
        <f t="shared" si="9"/>
        <v>0</v>
      </c>
      <c r="BI14" s="83">
        <f t="shared" si="9"/>
        <v>0</v>
      </c>
      <c r="BJ14" s="83">
        <f t="shared" si="9"/>
        <v>0</v>
      </c>
      <c r="BK14" s="83">
        <f t="shared" si="9"/>
        <v>0</v>
      </c>
      <c r="BL14" s="83">
        <f t="shared" si="9"/>
        <v>0</v>
      </c>
      <c r="BM14" s="83">
        <f t="shared" si="9"/>
        <v>0</v>
      </c>
      <c r="BN14" s="83">
        <f t="shared" si="9"/>
        <v>0</v>
      </c>
      <c r="BO14" s="83">
        <f t="shared" si="9"/>
        <v>0</v>
      </c>
      <c r="BP14" s="83">
        <f t="shared" si="9"/>
        <v>0</v>
      </c>
      <c r="BQ14" s="82">
        <f t="shared" si="9"/>
        <v>5699303.3200000003</v>
      </c>
      <c r="BR14" s="84">
        <f t="shared" si="9"/>
        <v>0</v>
      </c>
      <c r="BS14" s="83">
        <f t="shared" si="9"/>
        <v>0</v>
      </c>
      <c r="BT14" s="83">
        <f t="shared" si="9"/>
        <v>0</v>
      </c>
      <c r="BU14" s="83">
        <f t="shared" ref="BU14:CC14" si="10">+BU173</f>
        <v>0</v>
      </c>
      <c r="BV14" s="83">
        <f t="shared" si="10"/>
        <v>0</v>
      </c>
      <c r="BW14" s="83">
        <f t="shared" si="10"/>
        <v>0</v>
      </c>
      <c r="BX14" s="83">
        <f t="shared" si="10"/>
        <v>0</v>
      </c>
      <c r="BY14" s="83">
        <f t="shared" si="10"/>
        <v>0</v>
      </c>
      <c r="BZ14" s="83">
        <f t="shared" si="10"/>
        <v>0</v>
      </c>
      <c r="CA14" s="83">
        <f t="shared" si="10"/>
        <v>0</v>
      </c>
      <c r="CB14" s="83">
        <f t="shared" si="10"/>
        <v>0</v>
      </c>
      <c r="CC14" s="82">
        <f t="shared" si="10"/>
        <v>5699303.4000000004</v>
      </c>
      <c r="CD14"/>
    </row>
    <row r="15" spans="1:82" ht="15">
      <c r="A15" s="41"/>
      <c r="B15" s="75"/>
      <c r="C15" s="405" t="s">
        <v>46</v>
      </c>
      <c r="D15" s="407"/>
      <c r="E15" s="407"/>
      <c r="F15" s="408"/>
      <c r="G15" s="257">
        <f t="shared" si="2"/>
        <v>0</v>
      </c>
      <c r="H15" s="85">
        <f t="shared" ref="H15" si="11">+SUM(H16:H19)</f>
        <v>0</v>
      </c>
      <c r="I15" s="86">
        <f t="shared" ref="I15:BT15" si="12">+SUM(I16:I19)</f>
        <v>0</v>
      </c>
      <c r="J15" s="85">
        <f t="shared" si="12"/>
        <v>0</v>
      </c>
      <c r="K15" s="87">
        <f t="shared" si="12"/>
        <v>0</v>
      </c>
      <c r="L15" s="87">
        <f t="shared" si="12"/>
        <v>0</v>
      </c>
      <c r="M15" s="87">
        <f t="shared" si="12"/>
        <v>0</v>
      </c>
      <c r="N15" s="87">
        <f t="shared" si="12"/>
        <v>0</v>
      </c>
      <c r="O15" s="87">
        <f t="shared" si="12"/>
        <v>0</v>
      </c>
      <c r="P15" s="87">
        <f t="shared" si="12"/>
        <v>0</v>
      </c>
      <c r="Q15" s="87">
        <f t="shared" si="12"/>
        <v>0</v>
      </c>
      <c r="R15" s="87">
        <f t="shared" si="12"/>
        <v>0</v>
      </c>
      <c r="S15" s="87">
        <f t="shared" si="12"/>
        <v>0</v>
      </c>
      <c r="T15" s="87">
        <f t="shared" si="12"/>
        <v>0</v>
      </c>
      <c r="U15" s="86">
        <f t="shared" si="12"/>
        <v>0</v>
      </c>
      <c r="V15" s="85">
        <f t="shared" si="12"/>
        <v>0</v>
      </c>
      <c r="W15" s="87">
        <f t="shared" si="12"/>
        <v>0</v>
      </c>
      <c r="X15" s="87">
        <f t="shared" si="12"/>
        <v>0</v>
      </c>
      <c r="Y15" s="87">
        <f t="shared" si="12"/>
        <v>0</v>
      </c>
      <c r="Z15" s="87">
        <f t="shared" si="12"/>
        <v>0</v>
      </c>
      <c r="AA15" s="87">
        <f t="shared" si="12"/>
        <v>0</v>
      </c>
      <c r="AB15" s="87">
        <f t="shared" si="12"/>
        <v>0</v>
      </c>
      <c r="AC15" s="87">
        <f t="shared" si="12"/>
        <v>0</v>
      </c>
      <c r="AD15" s="87">
        <f t="shared" si="12"/>
        <v>0</v>
      </c>
      <c r="AE15" s="87">
        <f t="shared" si="12"/>
        <v>0</v>
      </c>
      <c r="AF15" s="87">
        <f t="shared" si="12"/>
        <v>0</v>
      </c>
      <c r="AG15" s="86">
        <f t="shared" si="12"/>
        <v>0</v>
      </c>
      <c r="AH15" s="88">
        <f t="shared" si="12"/>
        <v>0</v>
      </c>
      <c r="AI15" s="87">
        <f t="shared" si="12"/>
        <v>0</v>
      </c>
      <c r="AJ15" s="87">
        <f t="shared" si="12"/>
        <v>0</v>
      </c>
      <c r="AK15" s="87">
        <f t="shared" si="12"/>
        <v>0</v>
      </c>
      <c r="AL15" s="87">
        <f t="shared" si="12"/>
        <v>0</v>
      </c>
      <c r="AM15" s="87">
        <f t="shared" si="12"/>
        <v>0</v>
      </c>
      <c r="AN15" s="87">
        <f t="shared" si="12"/>
        <v>0</v>
      </c>
      <c r="AO15" s="87">
        <f t="shared" si="12"/>
        <v>0</v>
      </c>
      <c r="AP15" s="87">
        <f t="shared" si="12"/>
        <v>0</v>
      </c>
      <c r="AQ15" s="87">
        <f t="shared" si="12"/>
        <v>0</v>
      </c>
      <c r="AR15" s="87">
        <f t="shared" si="12"/>
        <v>0</v>
      </c>
      <c r="AS15" s="86">
        <f t="shared" si="12"/>
        <v>0</v>
      </c>
      <c r="AT15" s="88">
        <f t="shared" si="12"/>
        <v>0</v>
      </c>
      <c r="AU15" s="87">
        <f t="shared" si="12"/>
        <v>0</v>
      </c>
      <c r="AV15" s="87">
        <f t="shared" si="12"/>
        <v>0</v>
      </c>
      <c r="AW15" s="87">
        <f t="shared" si="12"/>
        <v>0</v>
      </c>
      <c r="AX15" s="87">
        <f t="shared" si="12"/>
        <v>0</v>
      </c>
      <c r="AY15" s="87">
        <f t="shared" si="12"/>
        <v>0</v>
      </c>
      <c r="AZ15" s="87">
        <f t="shared" si="12"/>
        <v>0</v>
      </c>
      <c r="BA15" s="87">
        <f t="shared" si="12"/>
        <v>0</v>
      </c>
      <c r="BB15" s="87">
        <f t="shared" si="12"/>
        <v>0</v>
      </c>
      <c r="BC15" s="87">
        <f t="shared" si="12"/>
        <v>0</v>
      </c>
      <c r="BD15" s="87">
        <f t="shared" si="12"/>
        <v>0</v>
      </c>
      <c r="BE15" s="86">
        <f t="shared" si="12"/>
        <v>0</v>
      </c>
      <c r="BF15" s="88">
        <f t="shared" si="12"/>
        <v>0</v>
      </c>
      <c r="BG15" s="87">
        <f t="shared" si="12"/>
        <v>0</v>
      </c>
      <c r="BH15" s="87">
        <f t="shared" si="12"/>
        <v>0</v>
      </c>
      <c r="BI15" s="87">
        <f t="shared" si="12"/>
        <v>0</v>
      </c>
      <c r="BJ15" s="87">
        <f t="shared" si="12"/>
        <v>0</v>
      </c>
      <c r="BK15" s="87">
        <f t="shared" si="12"/>
        <v>0</v>
      </c>
      <c r="BL15" s="87">
        <f t="shared" si="12"/>
        <v>0</v>
      </c>
      <c r="BM15" s="87">
        <f t="shared" si="12"/>
        <v>0</v>
      </c>
      <c r="BN15" s="87">
        <f t="shared" si="12"/>
        <v>0</v>
      </c>
      <c r="BO15" s="87">
        <f t="shared" si="12"/>
        <v>0</v>
      </c>
      <c r="BP15" s="87">
        <f t="shared" si="12"/>
        <v>0</v>
      </c>
      <c r="BQ15" s="86">
        <f t="shared" si="12"/>
        <v>0</v>
      </c>
      <c r="BR15" s="88">
        <f t="shared" si="12"/>
        <v>0</v>
      </c>
      <c r="BS15" s="87">
        <f t="shared" si="12"/>
        <v>0</v>
      </c>
      <c r="BT15" s="87">
        <f t="shared" si="12"/>
        <v>0</v>
      </c>
      <c r="BU15" s="87">
        <f t="shared" ref="BU15:CC15" si="13">+SUM(BU16:BU19)</f>
        <v>0</v>
      </c>
      <c r="BV15" s="87">
        <f t="shared" si="13"/>
        <v>0</v>
      </c>
      <c r="BW15" s="87">
        <f t="shared" si="13"/>
        <v>0</v>
      </c>
      <c r="BX15" s="87">
        <f t="shared" si="13"/>
        <v>0</v>
      </c>
      <c r="BY15" s="87">
        <f t="shared" si="13"/>
        <v>0</v>
      </c>
      <c r="BZ15" s="87">
        <f t="shared" si="13"/>
        <v>0</v>
      </c>
      <c r="CA15" s="87">
        <f t="shared" si="13"/>
        <v>0</v>
      </c>
      <c r="CB15" s="87">
        <f t="shared" si="13"/>
        <v>0</v>
      </c>
      <c r="CC15" s="86">
        <f t="shared" si="13"/>
        <v>0</v>
      </c>
      <c r="CD15"/>
    </row>
    <row r="16" spans="1:82" ht="15">
      <c r="A16" s="41"/>
      <c r="B16" s="75"/>
      <c r="C16" s="89" t="s">
        <v>9</v>
      </c>
      <c r="D16" s="132" t="s">
        <v>64</v>
      </c>
      <c r="E16" s="326">
        <v>72</v>
      </c>
      <c r="F16" s="230"/>
      <c r="G16" s="76">
        <f t="shared" si="2"/>
        <v>0</v>
      </c>
      <c r="H16" s="77"/>
      <c r="I16" s="78"/>
      <c r="J16" s="226"/>
      <c r="K16" s="227"/>
      <c r="L16" s="227"/>
      <c r="M16" s="227"/>
      <c r="N16" s="227"/>
      <c r="O16" s="227"/>
      <c r="P16" s="227"/>
      <c r="Q16" s="227"/>
      <c r="R16" s="227"/>
      <c r="S16" s="227"/>
      <c r="T16" s="227"/>
      <c r="U16" s="225"/>
      <c r="V16" s="226"/>
      <c r="W16" s="227"/>
      <c r="X16" s="227"/>
      <c r="Y16" s="227"/>
      <c r="Z16" s="227"/>
      <c r="AA16" s="227"/>
      <c r="AB16" s="227"/>
      <c r="AC16" s="227"/>
      <c r="AD16" s="227"/>
      <c r="AE16" s="227"/>
      <c r="AF16" s="227"/>
      <c r="AG16" s="225"/>
      <c r="AH16" s="228"/>
      <c r="AI16" s="227"/>
      <c r="AJ16" s="227"/>
      <c r="AK16" s="227"/>
      <c r="AL16" s="227"/>
      <c r="AM16" s="227"/>
      <c r="AN16" s="227"/>
      <c r="AO16" s="227"/>
      <c r="AP16" s="227"/>
      <c r="AQ16" s="227"/>
      <c r="AR16" s="227"/>
      <c r="AS16" s="225"/>
      <c r="AT16" s="228"/>
      <c r="AU16" s="227"/>
      <c r="AV16" s="227"/>
      <c r="AW16" s="227"/>
      <c r="AX16" s="227"/>
      <c r="AY16" s="227"/>
      <c r="AZ16" s="227"/>
      <c r="BA16" s="227"/>
      <c r="BB16" s="227"/>
      <c r="BC16" s="227"/>
      <c r="BD16" s="227"/>
      <c r="BE16" s="225"/>
      <c r="BF16" s="228"/>
      <c r="BG16" s="227"/>
      <c r="BH16" s="227"/>
      <c r="BI16" s="227"/>
      <c r="BJ16" s="227"/>
      <c r="BK16" s="227"/>
      <c r="BL16" s="227"/>
      <c r="BM16" s="227"/>
      <c r="BN16" s="227"/>
      <c r="BO16" s="227"/>
      <c r="BP16" s="227"/>
      <c r="BQ16" s="225"/>
      <c r="BR16" s="228"/>
      <c r="BS16" s="227"/>
      <c r="BT16" s="227"/>
      <c r="BU16" s="227"/>
      <c r="BV16" s="227"/>
      <c r="BW16" s="227"/>
      <c r="BX16" s="227"/>
      <c r="BY16" s="227"/>
      <c r="BZ16" s="227"/>
      <c r="CA16" s="227"/>
      <c r="CB16" s="227"/>
      <c r="CC16" s="225"/>
      <c r="CD16"/>
    </row>
    <row r="17" spans="1:82" ht="15">
      <c r="A17" s="41"/>
      <c r="B17" s="75"/>
      <c r="C17" s="89" t="s">
        <v>10</v>
      </c>
      <c r="D17" s="132" t="s">
        <v>64</v>
      </c>
      <c r="E17" s="326">
        <v>72</v>
      </c>
      <c r="F17" s="230"/>
      <c r="G17" s="76">
        <f t="shared" si="2"/>
        <v>0</v>
      </c>
      <c r="H17" s="77"/>
      <c r="I17" s="78"/>
      <c r="J17" s="226"/>
      <c r="K17" s="227"/>
      <c r="L17" s="227"/>
      <c r="M17" s="227"/>
      <c r="N17" s="227"/>
      <c r="O17" s="227"/>
      <c r="P17" s="227"/>
      <c r="Q17" s="227"/>
      <c r="R17" s="227"/>
      <c r="S17" s="227"/>
      <c r="T17" s="227"/>
      <c r="U17" s="225"/>
      <c r="V17" s="226"/>
      <c r="W17" s="227"/>
      <c r="X17" s="227"/>
      <c r="Y17" s="227"/>
      <c r="Z17" s="227"/>
      <c r="AA17" s="227"/>
      <c r="AB17" s="227"/>
      <c r="AC17" s="227"/>
      <c r="AD17" s="227"/>
      <c r="AE17" s="227"/>
      <c r="AF17" s="227"/>
      <c r="AG17" s="225"/>
      <c r="AH17" s="228"/>
      <c r="AI17" s="227"/>
      <c r="AJ17" s="227"/>
      <c r="AK17" s="227"/>
      <c r="AL17" s="227"/>
      <c r="AM17" s="227"/>
      <c r="AN17" s="227"/>
      <c r="AO17" s="227"/>
      <c r="AP17" s="227"/>
      <c r="AQ17" s="227"/>
      <c r="AR17" s="227"/>
      <c r="AS17" s="225"/>
      <c r="AT17" s="228"/>
      <c r="AU17" s="227"/>
      <c r="AV17" s="227"/>
      <c r="AW17" s="227"/>
      <c r="AX17" s="227"/>
      <c r="AY17" s="227"/>
      <c r="AZ17" s="227"/>
      <c r="BA17" s="227"/>
      <c r="BB17" s="227"/>
      <c r="BC17" s="227"/>
      <c r="BD17" s="227"/>
      <c r="BE17" s="225"/>
      <c r="BF17" s="228"/>
      <c r="BG17" s="227"/>
      <c r="BH17" s="227"/>
      <c r="BI17" s="227"/>
      <c r="BJ17" s="227"/>
      <c r="BK17" s="227"/>
      <c r="BL17" s="227"/>
      <c r="BM17" s="227"/>
      <c r="BN17" s="227"/>
      <c r="BO17" s="227"/>
      <c r="BP17" s="227"/>
      <c r="BQ17" s="225"/>
      <c r="BR17" s="228"/>
      <c r="BS17" s="227"/>
      <c r="BT17" s="227"/>
      <c r="BU17" s="227"/>
      <c r="BV17" s="227"/>
      <c r="BW17" s="227"/>
      <c r="BX17" s="227"/>
      <c r="BY17" s="227"/>
      <c r="BZ17" s="227"/>
      <c r="CA17" s="227"/>
      <c r="CB17" s="227"/>
      <c r="CC17" s="225"/>
      <c r="CD17"/>
    </row>
    <row r="18" spans="1:82" ht="15">
      <c r="A18" s="41"/>
      <c r="B18" s="75"/>
      <c r="C18" s="89" t="s">
        <v>11</v>
      </c>
      <c r="D18" s="132" t="s">
        <v>64</v>
      </c>
      <c r="E18" s="326">
        <v>72</v>
      </c>
      <c r="F18" s="230"/>
      <c r="G18" s="76">
        <f t="shared" si="2"/>
        <v>0</v>
      </c>
      <c r="H18" s="77"/>
      <c r="I18" s="78"/>
      <c r="J18" s="226"/>
      <c r="K18" s="227"/>
      <c r="L18" s="227"/>
      <c r="M18" s="227"/>
      <c r="N18" s="227"/>
      <c r="O18" s="227"/>
      <c r="P18" s="227"/>
      <c r="Q18" s="227"/>
      <c r="R18" s="227"/>
      <c r="S18" s="227"/>
      <c r="T18" s="227"/>
      <c r="U18" s="225"/>
      <c r="V18" s="226"/>
      <c r="W18" s="227"/>
      <c r="X18" s="227"/>
      <c r="Y18" s="227"/>
      <c r="Z18" s="227"/>
      <c r="AA18" s="227"/>
      <c r="AB18" s="227"/>
      <c r="AC18" s="227"/>
      <c r="AD18" s="227"/>
      <c r="AE18" s="227"/>
      <c r="AF18" s="227"/>
      <c r="AG18" s="225"/>
      <c r="AH18" s="228"/>
      <c r="AI18" s="227"/>
      <c r="AJ18" s="227"/>
      <c r="AK18" s="227"/>
      <c r="AL18" s="227"/>
      <c r="AM18" s="227"/>
      <c r="AN18" s="227"/>
      <c r="AO18" s="227"/>
      <c r="AP18" s="227"/>
      <c r="AQ18" s="227"/>
      <c r="AR18" s="227"/>
      <c r="AS18" s="225"/>
      <c r="AT18" s="228"/>
      <c r="AU18" s="227"/>
      <c r="AV18" s="227"/>
      <c r="AW18" s="227"/>
      <c r="AX18" s="227"/>
      <c r="AY18" s="227"/>
      <c r="AZ18" s="227"/>
      <c r="BA18" s="227"/>
      <c r="BB18" s="227"/>
      <c r="BC18" s="227"/>
      <c r="BD18" s="227"/>
      <c r="BE18" s="225"/>
      <c r="BF18" s="228"/>
      <c r="BG18" s="227"/>
      <c r="BH18" s="227"/>
      <c r="BI18" s="227"/>
      <c r="BJ18" s="227"/>
      <c r="BK18" s="227"/>
      <c r="BL18" s="227"/>
      <c r="BM18" s="227"/>
      <c r="BN18" s="227"/>
      <c r="BO18" s="227"/>
      <c r="BP18" s="227"/>
      <c r="BQ18" s="225"/>
      <c r="BR18" s="228"/>
      <c r="BS18" s="227"/>
      <c r="BT18" s="227"/>
      <c r="BU18" s="227"/>
      <c r="BV18" s="227"/>
      <c r="BW18" s="227"/>
      <c r="BX18" s="227"/>
      <c r="BY18" s="227"/>
      <c r="BZ18" s="227"/>
      <c r="CA18" s="227"/>
      <c r="CB18" s="227"/>
      <c r="CC18" s="225"/>
      <c r="CD18"/>
    </row>
    <row r="19" spans="1:82" ht="15">
      <c r="A19" s="41"/>
      <c r="B19" s="75"/>
      <c r="C19" s="89" t="s">
        <v>12</v>
      </c>
      <c r="D19" s="132" t="s">
        <v>64</v>
      </c>
      <c r="E19" s="326">
        <v>72</v>
      </c>
      <c r="F19" s="230"/>
      <c r="G19" s="76">
        <f t="shared" si="2"/>
        <v>0</v>
      </c>
      <c r="H19" s="77"/>
      <c r="I19" s="78"/>
      <c r="J19" s="226"/>
      <c r="K19" s="227"/>
      <c r="L19" s="227"/>
      <c r="M19" s="227"/>
      <c r="N19" s="227"/>
      <c r="O19" s="227"/>
      <c r="P19" s="227"/>
      <c r="Q19" s="227"/>
      <c r="R19" s="227"/>
      <c r="S19" s="227"/>
      <c r="T19" s="227"/>
      <c r="U19" s="225"/>
      <c r="V19" s="226"/>
      <c r="W19" s="227"/>
      <c r="X19" s="227"/>
      <c r="Y19" s="227"/>
      <c r="Z19" s="227"/>
      <c r="AA19" s="227"/>
      <c r="AB19" s="227"/>
      <c r="AC19" s="227"/>
      <c r="AD19" s="227"/>
      <c r="AE19" s="227"/>
      <c r="AF19" s="227"/>
      <c r="AG19" s="225"/>
      <c r="AH19" s="228"/>
      <c r="AI19" s="227"/>
      <c r="AJ19" s="227"/>
      <c r="AK19" s="227"/>
      <c r="AL19" s="227"/>
      <c r="AM19" s="227"/>
      <c r="AN19" s="227"/>
      <c r="AO19" s="227"/>
      <c r="AP19" s="227"/>
      <c r="AQ19" s="227"/>
      <c r="AR19" s="227"/>
      <c r="AS19" s="225"/>
      <c r="AT19" s="228"/>
      <c r="AU19" s="227"/>
      <c r="AV19" s="227"/>
      <c r="AW19" s="227"/>
      <c r="AX19" s="227"/>
      <c r="AY19" s="227"/>
      <c r="AZ19" s="227"/>
      <c r="BA19" s="227"/>
      <c r="BB19" s="227"/>
      <c r="BC19" s="227"/>
      <c r="BD19" s="227"/>
      <c r="BE19" s="225"/>
      <c r="BF19" s="228"/>
      <c r="BG19" s="227"/>
      <c r="BH19" s="227"/>
      <c r="BI19" s="227"/>
      <c r="BJ19" s="227"/>
      <c r="BK19" s="227"/>
      <c r="BL19" s="227"/>
      <c r="BM19" s="227"/>
      <c r="BN19" s="227"/>
      <c r="BO19" s="227"/>
      <c r="BP19" s="227"/>
      <c r="BQ19" s="225"/>
      <c r="BR19" s="228"/>
      <c r="BS19" s="227"/>
      <c r="BT19" s="227"/>
      <c r="BU19" s="227"/>
      <c r="BV19" s="227"/>
      <c r="BW19" s="227"/>
      <c r="BX19" s="227"/>
      <c r="BY19" s="227"/>
      <c r="BZ19" s="227"/>
      <c r="CA19" s="227"/>
      <c r="CB19" s="227"/>
      <c r="CC19" s="225"/>
      <c r="CD19"/>
    </row>
    <row r="20" spans="1:82" ht="15">
      <c r="A20" s="41"/>
      <c r="B20" s="91"/>
      <c r="C20" s="404"/>
      <c r="D20" s="440"/>
      <c r="E20" s="440"/>
      <c r="F20" s="441"/>
      <c r="G20" s="92">
        <f t="shared" ref="G20:AL20" si="14">IF(SUM(G16:G19)=0,0,IF(AND((SUM(G16:G19)/G12)&gt;0.4,G173=0),0.4,(SUM(G16:G19)/G12)))</f>
        <v>0</v>
      </c>
      <c r="H20" s="93">
        <f t="shared" si="14"/>
        <v>0</v>
      </c>
      <c r="I20" s="94">
        <f t="shared" si="14"/>
        <v>0</v>
      </c>
      <c r="J20" s="93">
        <f t="shared" si="14"/>
        <v>0</v>
      </c>
      <c r="K20" s="95">
        <f t="shared" si="14"/>
        <v>0</v>
      </c>
      <c r="L20" s="95">
        <f t="shared" si="14"/>
        <v>0</v>
      </c>
      <c r="M20" s="95">
        <f t="shared" si="14"/>
        <v>0</v>
      </c>
      <c r="N20" s="95">
        <f t="shared" si="14"/>
        <v>0</v>
      </c>
      <c r="O20" s="95">
        <f t="shared" si="14"/>
        <v>0</v>
      </c>
      <c r="P20" s="95">
        <f t="shared" si="14"/>
        <v>0</v>
      </c>
      <c r="Q20" s="95">
        <f t="shared" si="14"/>
        <v>0</v>
      </c>
      <c r="R20" s="95">
        <f t="shared" si="14"/>
        <v>0</v>
      </c>
      <c r="S20" s="95">
        <f t="shared" si="14"/>
        <v>0</v>
      </c>
      <c r="T20" s="95">
        <f t="shared" si="14"/>
        <v>0</v>
      </c>
      <c r="U20" s="94">
        <f t="shared" si="14"/>
        <v>0</v>
      </c>
      <c r="V20" s="93">
        <f t="shared" si="14"/>
        <v>0</v>
      </c>
      <c r="W20" s="95">
        <f t="shared" si="14"/>
        <v>0</v>
      </c>
      <c r="X20" s="95">
        <f t="shared" si="14"/>
        <v>0</v>
      </c>
      <c r="Y20" s="95">
        <f t="shared" si="14"/>
        <v>0</v>
      </c>
      <c r="Z20" s="95">
        <f t="shared" si="14"/>
        <v>0</v>
      </c>
      <c r="AA20" s="95">
        <f t="shared" si="14"/>
        <v>0</v>
      </c>
      <c r="AB20" s="95">
        <f t="shared" si="14"/>
        <v>0</v>
      </c>
      <c r="AC20" s="95">
        <f t="shared" si="14"/>
        <v>0</v>
      </c>
      <c r="AD20" s="95">
        <f t="shared" si="14"/>
        <v>0</v>
      </c>
      <c r="AE20" s="95">
        <f t="shared" si="14"/>
        <v>0</v>
      </c>
      <c r="AF20" s="95">
        <f t="shared" si="14"/>
        <v>0</v>
      </c>
      <c r="AG20" s="94">
        <f t="shared" si="14"/>
        <v>0</v>
      </c>
      <c r="AH20" s="96">
        <f t="shared" si="14"/>
        <v>0</v>
      </c>
      <c r="AI20" s="95">
        <f t="shared" si="14"/>
        <v>0</v>
      </c>
      <c r="AJ20" s="95">
        <f t="shared" si="14"/>
        <v>0</v>
      </c>
      <c r="AK20" s="95">
        <f t="shared" si="14"/>
        <v>0</v>
      </c>
      <c r="AL20" s="95">
        <f t="shared" si="14"/>
        <v>0</v>
      </c>
      <c r="AM20" s="95">
        <f t="shared" ref="AM20:BR20" si="15">IF(SUM(AM16:AM19)=0,0,IF(AND((SUM(AM16:AM19)/AM12)&gt;0.4,AM173=0),0.4,(SUM(AM16:AM19)/AM12)))</f>
        <v>0</v>
      </c>
      <c r="AN20" s="95">
        <f t="shared" si="15"/>
        <v>0</v>
      </c>
      <c r="AO20" s="95">
        <f t="shared" si="15"/>
        <v>0</v>
      </c>
      <c r="AP20" s="95">
        <f t="shared" si="15"/>
        <v>0</v>
      </c>
      <c r="AQ20" s="95">
        <f t="shared" si="15"/>
        <v>0</v>
      </c>
      <c r="AR20" s="95">
        <f t="shared" si="15"/>
        <v>0</v>
      </c>
      <c r="AS20" s="94">
        <f t="shared" si="15"/>
        <v>0</v>
      </c>
      <c r="AT20" s="96">
        <f t="shared" si="15"/>
        <v>0</v>
      </c>
      <c r="AU20" s="95">
        <f t="shared" si="15"/>
        <v>0</v>
      </c>
      <c r="AV20" s="95">
        <f t="shared" si="15"/>
        <v>0</v>
      </c>
      <c r="AW20" s="95">
        <f t="shared" si="15"/>
        <v>0</v>
      </c>
      <c r="AX20" s="95">
        <f t="shared" si="15"/>
        <v>0</v>
      </c>
      <c r="AY20" s="95">
        <f t="shared" si="15"/>
        <v>0</v>
      </c>
      <c r="AZ20" s="95">
        <f t="shared" si="15"/>
        <v>0</v>
      </c>
      <c r="BA20" s="95">
        <f t="shared" si="15"/>
        <v>0</v>
      </c>
      <c r="BB20" s="95">
        <f t="shared" si="15"/>
        <v>0</v>
      </c>
      <c r="BC20" s="95">
        <f t="shared" si="15"/>
        <v>0</v>
      </c>
      <c r="BD20" s="95">
        <f t="shared" si="15"/>
        <v>0</v>
      </c>
      <c r="BE20" s="94">
        <f t="shared" si="15"/>
        <v>0</v>
      </c>
      <c r="BF20" s="96">
        <f t="shared" si="15"/>
        <v>0</v>
      </c>
      <c r="BG20" s="95">
        <f t="shared" si="15"/>
        <v>0</v>
      </c>
      <c r="BH20" s="95">
        <f t="shared" si="15"/>
        <v>0</v>
      </c>
      <c r="BI20" s="95">
        <f t="shared" si="15"/>
        <v>0</v>
      </c>
      <c r="BJ20" s="95">
        <f t="shared" si="15"/>
        <v>0</v>
      </c>
      <c r="BK20" s="95">
        <f t="shared" si="15"/>
        <v>0</v>
      </c>
      <c r="BL20" s="95">
        <f t="shared" si="15"/>
        <v>0</v>
      </c>
      <c r="BM20" s="95">
        <f t="shared" si="15"/>
        <v>0</v>
      </c>
      <c r="BN20" s="95">
        <f t="shared" si="15"/>
        <v>0</v>
      </c>
      <c r="BO20" s="95">
        <f t="shared" si="15"/>
        <v>0</v>
      </c>
      <c r="BP20" s="95">
        <f t="shared" si="15"/>
        <v>0</v>
      </c>
      <c r="BQ20" s="94">
        <f t="shared" si="15"/>
        <v>0</v>
      </c>
      <c r="BR20" s="96">
        <f t="shared" si="15"/>
        <v>0</v>
      </c>
      <c r="BS20" s="95">
        <f t="shared" ref="BS20:CC20" si="16">IF(SUM(BS16:BS19)=0,0,IF(AND((SUM(BS16:BS19)/BS12)&gt;0.4,BS173=0),0.4,(SUM(BS16:BS19)/BS12)))</f>
        <v>0</v>
      </c>
      <c r="BT20" s="95">
        <f t="shared" si="16"/>
        <v>0</v>
      </c>
      <c r="BU20" s="95">
        <f t="shared" si="16"/>
        <v>0</v>
      </c>
      <c r="BV20" s="95">
        <f t="shared" si="16"/>
        <v>0</v>
      </c>
      <c r="BW20" s="95">
        <f t="shared" si="16"/>
        <v>0</v>
      </c>
      <c r="BX20" s="95">
        <f t="shared" si="16"/>
        <v>0</v>
      </c>
      <c r="BY20" s="95">
        <f t="shared" si="16"/>
        <v>0</v>
      </c>
      <c r="BZ20" s="95">
        <f t="shared" si="16"/>
        <v>0</v>
      </c>
      <c r="CA20" s="95">
        <f t="shared" si="16"/>
        <v>0</v>
      </c>
      <c r="CB20" s="95">
        <f t="shared" si="16"/>
        <v>0</v>
      </c>
      <c r="CC20" s="94">
        <f t="shared" si="16"/>
        <v>0</v>
      </c>
      <c r="CD20"/>
    </row>
    <row r="21" spans="1:82" ht="15">
      <c r="A21" s="41"/>
      <c r="B21" s="97" t="s">
        <v>48</v>
      </c>
      <c r="C21" s="412" t="s">
        <v>49</v>
      </c>
      <c r="D21" s="413"/>
      <c r="E21" s="413"/>
      <c r="F21" s="414"/>
      <c r="G21" s="98">
        <f t="shared" ref="G21:G26" si="17">+SUM(H21:CC21)</f>
        <v>23773600</v>
      </c>
      <c r="H21" s="99">
        <f>+H213</f>
        <v>0</v>
      </c>
      <c r="I21" s="100">
        <f t="shared" ref="I21:BT21" si="18">+I213</f>
        <v>0</v>
      </c>
      <c r="J21" s="99">
        <f t="shared" si="18"/>
        <v>0</v>
      </c>
      <c r="K21" s="101">
        <f t="shared" si="18"/>
        <v>0</v>
      </c>
      <c r="L21" s="101">
        <f t="shared" si="18"/>
        <v>0</v>
      </c>
      <c r="M21" s="101">
        <f t="shared" si="18"/>
        <v>0</v>
      </c>
      <c r="N21" s="101">
        <f t="shared" si="18"/>
        <v>0</v>
      </c>
      <c r="O21" s="101">
        <f t="shared" si="18"/>
        <v>0</v>
      </c>
      <c r="P21" s="101">
        <f t="shared" si="18"/>
        <v>0</v>
      </c>
      <c r="Q21" s="101">
        <f t="shared" si="18"/>
        <v>0</v>
      </c>
      <c r="R21" s="101">
        <f t="shared" si="18"/>
        <v>0</v>
      </c>
      <c r="S21" s="101">
        <f t="shared" si="18"/>
        <v>0</v>
      </c>
      <c r="T21" s="101">
        <f t="shared" si="18"/>
        <v>0</v>
      </c>
      <c r="U21" s="100">
        <f t="shared" si="18"/>
        <v>3962266.67</v>
      </c>
      <c r="V21" s="99">
        <f t="shared" si="18"/>
        <v>0</v>
      </c>
      <c r="W21" s="101">
        <f t="shared" si="18"/>
        <v>0</v>
      </c>
      <c r="X21" s="101">
        <f t="shared" si="18"/>
        <v>0</v>
      </c>
      <c r="Y21" s="101">
        <f t="shared" si="18"/>
        <v>0</v>
      </c>
      <c r="Z21" s="101">
        <f t="shared" si="18"/>
        <v>0</v>
      </c>
      <c r="AA21" s="101">
        <f t="shared" si="18"/>
        <v>0</v>
      </c>
      <c r="AB21" s="101">
        <f t="shared" si="18"/>
        <v>0</v>
      </c>
      <c r="AC21" s="101">
        <f t="shared" si="18"/>
        <v>0</v>
      </c>
      <c r="AD21" s="101">
        <f t="shared" si="18"/>
        <v>0</v>
      </c>
      <c r="AE21" s="101">
        <f t="shared" si="18"/>
        <v>0</v>
      </c>
      <c r="AF21" s="101">
        <f t="shared" si="18"/>
        <v>0</v>
      </c>
      <c r="AG21" s="100">
        <f t="shared" si="18"/>
        <v>3962266.67</v>
      </c>
      <c r="AH21" s="102">
        <f t="shared" si="18"/>
        <v>0</v>
      </c>
      <c r="AI21" s="101">
        <f t="shared" si="18"/>
        <v>0</v>
      </c>
      <c r="AJ21" s="101">
        <f t="shared" si="18"/>
        <v>0</v>
      </c>
      <c r="AK21" s="101">
        <f t="shared" si="18"/>
        <v>0</v>
      </c>
      <c r="AL21" s="101">
        <f t="shared" si="18"/>
        <v>0</v>
      </c>
      <c r="AM21" s="101">
        <f t="shared" si="18"/>
        <v>0</v>
      </c>
      <c r="AN21" s="101">
        <f t="shared" si="18"/>
        <v>0</v>
      </c>
      <c r="AO21" s="101">
        <f t="shared" si="18"/>
        <v>0</v>
      </c>
      <c r="AP21" s="101">
        <f t="shared" si="18"/>
        <v>0</v>
      </c>
      <c r="AQ21" s="101">
        <f t="shared" si="18"/>
        <v>0</v>
      </c>
      <c r="AR21" s="101">
        <f t="shared" si="18"/>
        <v>0</v>
      </c>
      <c r="AS21" s="100">
        <f t="shared" si="18"/>
        <v>3962266.67</v>
      </c>
      <c r="AT21" s="102">
        <f t="shared" si="18"/>
        <v>0</v>
      </c>
      <c r="AU21" s="101">
        <f t="shared" si="18"/>
        <v>0</v>
      </c>
      <c r="AV21" s="101">
        <f t="shared" si="18"/>
        <v>0</v>
      </c>
      <c r="AW21" s="101">
        <f t="shared" si="18"/>
        <v>0</v>
      </c>
      <c r="AX21" s="101">
        <f t="shared" si="18"/>
        <v>0</v>
      </c>
      <c r="AY21" s="101">
        <f t="shared" si="18"/>
        <v>0</v>
      </c>
      <c r="AZ21" s="101">
        <f t="shared" si="18"/>
        <v>0</v>
      </c>
      <c r="BA21" s="101">
        <f t="shared" si="18"/>
        <v>0</v>
      </c>
      <c r="BB21" s="101">
        <f t="shared" si="18"/>
        <v>0</v>
      </c>
      <c r="BC21" s="101">
        <f t="shared" si="18"/>
        <v>0</v>
      </c>
      <c r="BD21" s="101">
        <f t="shared" si="18"/>
        <v>0</v>
      </c>
      <c r="BE21" s="100">
        <f t="shared" si="18"/>
        <v>3962266.67</v>
      </c>
      <c r="BF21" s="102">
        <f t="shared" si="18"/>
        <v>0</v>
      </c>
      <c r="BG21" s="101">
        <f t="shared" si="18"/>
        <v>0</v>
      </c>
      <c r="BH21" s="101">
        <f t="shared" si="18"/>
        <v>0</v>
      </c>
      <c r="BI21" s="101">
        <f t="shared" si="18"/>
        <v>0</v>
      </c>
      <c r="BJ21" s="101">
        <f t="shared" si="18"/>
        <v>0</v>
      </c>
      <c r="BK21" s="101">
        <f t="shared" si="18"/>
        <v>0</v>
      </c>
      <c r="BL21" s="101">
        <f t="shared" si="18"/>
        <v>0</v>
      </c>
      <c r="BM21" s="101">
        <f t="shared" si="18"/>
        <v>0</v>
      </c>
      <c r="BN21" s="101">
        <f t="shared" si="18"/>
        <v>0</v>
      </c>
      <c r="BO21" s="101">
        <f t="shared" si="18"/>
        <v>0</v>
      </c>
      <c r="BP21" s="101">
        <f t="shared" si="18"/>
        <v>0</v>
      </c>
      <c r="BQ21" s="100">
        <f t="shared" si="18"/>
        <v>3962266.67</v>
      </c>
      <c r="BR21" s="102">
        <f t="shared" si="18"/>
        <v>0</v>
      </c>
      <c r="BS21" s="101">
        <f t="shared" si="18"/>
        <v>0</v>
      </c>
      <c r="BT21" s="101">
        <f t="shared" si="18"/>
        <v>0</v>
      </c>
      <c r="BU21" s="101">
        <f t="shared" ref="BU21:CC21" si="19">+BU213</f>
        <v>0</v>
      </c>
      <c r="BV21" s="101">
        <f t="shared" si="19"/>
        <v>0</v>
      </c>
      <c r="BW21" s="101">
        <f t="shared" si="19"/>
        <v>0</v>
      </c>
      <c r="BX21" s="101">
        <f t="shared" si="19"/>
        <v>0</v>
      </c>
      <c r="BY21" s="101">
        <f t="shared" si="19"/>
        <v>0</v>
      </c>
      <c r="BZ21" s="101">
        <f t="shared" si="19"/>
        <v>0</v>
      </c>
      <c r="CA21" s="101">
        <f t="shared" si="19"/>
        <v>0</v>
      </c>
      <c r="CB21" s="101">
        <f t="shared" si="19"/>
        <v>0</v>
      </c>
      <c r="CC21" s="100">
        <f t="shared" si="19"/>
        <v>3962266.65</v>
      </c>
      <c r="CD21" s="316" t="b">
        <f>G21=G213</f>
        <v>1</v>
      </c>
    </row>
    <row r="22" spans="1:82" ht="15">
      <c r="A22" s="41"/>
      <c r="B22" s="103"/>
      <c r="C22" s="405" t="s">
        <v>44</v>
      </c>
      <c r="D22" s="407"/>
      <c r="E22" s="407"/>
      <c r="F22" s="408"/>
      <c r="G22" s="76">
        <f t="shared" si="17"/>
        <v>0</v>
      </c>
      <c r="H22" s="104">
        <f t="shared" ref="H22:BS22" si="20">+H21-H23</f>
        <v>0</v>
      </c>
      <c r="I22" s="105">
        <f t="shared" si="20"/>
        <v>0</v>
      </c>
      <c r="J22" s="104">
        <f t="shared" si="20"/>
        <v>0</v>
      </c>
      <c r="K22" s="79">
        <f t="shared" si="20"/>
        <v>0</v>
      </c>
      <c r="L22" s="79">
        <f t="shared" si="20"/>
        <v>0</v>
      </c>
      <c r="M22" s="79">
        <f t="shared" si="20"/>
        <v>0</v>
      </c>
      <c r="N22" s="79">
        <f t="shared" si="20"/>
        <v>0</v>
      </c>
      <c r="O22" s="79">
        <f t="shared" si="20"/>
        <v>0</v>
      </c>
      <c r="P22" s="79">
        <f t="shared" si="20"/>
        <v>0</v>
      </c>
      <c r="Q22" s="79">
        <f t="shared" si="20"/>
        <v>0</v>
      </c>
      <c r="R22" s="79">
        <f t="shared" si="20"/>
        <v>0</v>
      </c>
      <c r="S22" s="79">
        <f t="shared" si="20"/>
        <v>0</v>
      </c>
      <c r="T22" s="79">
        <f t="shared" si="20"/>
        <v>0</v>
      </c>
      <c r="U22" s="105">
        <f t="shared" si="20"/>
        <v>0</v>
      </c>
      <c r="V22" s="104">
        <f t="shared" si="20"/>
        <v>0</v>
      </c>
      <c r="W22" s="79">
        <f t="shared" si="20"/>
        <v>0</v>
      </c>
      <c r="X22" s="79">
        <f t="shared" si="20"/>
        <v>0</v>
      </c>
      <c r="Y22" s="79">
        <f t="shared" si="20"/>
        <v>0</v>
      </c>
      <c r="Z22" s="79">
        <f t="shared" si="20"/>
        <v>0</v>
      </c>
      <c r="AA22" s="79">
        <f t="shared" si="20"/>
        <v>0</v>
      </c>
      <c r="AB22" s="79">
        <f t="shared" si="20"/>
        <v>0</v>
      </c>
      <c r="AC22" s="79">
        <f t="shared" si="20"/>
        <v>0</v>
      </c>
      <c r="AD22" s="79">
        <f t="shared" si="20"/>
        <v>0</v>
      </c>
      <c r="AE22" s="79">
        <f t="shared" si="20"/>
        <v>0</v>
      </c>
      <c r="AF22" s="79">
        <f t="shared" si="20"/>
        <v>0</v>
      </c>
      <c r="AG22" s="105">
        <f t="shared" si="20"/>
        <v>0</v>
      </c>
      <c r="AH22" s="106">
        <f t="shared" si="20"/>
        <v>0</v>
      </c>
      <c r="AI22" s="79">
        <f t="shared" si="20"/>
        <v>0</v>
      </c>
      <c r="AJ22" s="79">
        <f t="shared" si="20"/>
        <v>0</v>
      </c>
      <c r="AK22" s="79">
        <f t="shared" si="20"/>
        <v>0</v>
      </c>
      <c r="AL22" s="79">
        <f t="shared" si="20"/>
        <v>0</v>
      </c>
      <c r="AM22" s="79">
        <f t="shared" si="20"/>
        <v>0</v>
      </c>
      <c r="AN22" s="79">
        <f t="shared" si="20"/>
        <v>0</v>
      </c>
      <c r="AO22" s="79">
        <f t="shared" si="20"/>
        <v>0</v>
      </c>
      <c r="AP22" s="79">
        <f t="shared" si="20"/>
        <v>0</v>
      </c>
      <c r="AQ22" s="79">
        <f t="shared" si="20"/>
        <v>0</v>
      </c>
      <c r="AR22" s="79">
        <f t="shared" si="20"/>
        <v>0</v>
      </c>
      <c r="AS22" s="105">
        <f t="shared" si="20"/>
        <v>0</v>
      </c>
      <c r="AT22" s="106">
        <f t="shared" si="20"/>
        <v>0</v>
      </c>
      <c r="AU22" s="79">
        <f t="shared" si="20"/>
        <v>0</v>
      </c>
      <c r="AV22" s="79">
        <f t="shared" si="20"/>
        <v>0</v>
      </c>
      <c r="AW22" s="79">
        <f t="shared" si="20"/>
        <v>0</v>
      </c>
      <c r="AX22" s="79">
        <f t="shared" si="20"/>
        <v>0</v>
      </c>
      <c r="AY22" s="79">
        <f t="shared" si="20"/>
        <v>0</v>
      </c>
      <c r="AZ22" s="79">
        <f t="shared" si="20"/>
        <v>0</v>
      </c>
      <c r="BA22" s="79">
        <f t="shared" si="20"/>
        <v>0</v>
      </c>
      <c r="BB22" s="79">
        <f t="shared" si="20"/>
        <v>0</v>
      </c>
      <c r="BC22" s="79">
        <f t="shared" si="20"/>
        <v>0</v>
      </c>
      <c r="BD22" s="79">
        <f t="shared" si="20"/>
        <v>0</v>
      </c>
      <c r="BE22" s="105">
        <f t="shared" si="20"/>
        <v>0</v>
      </c>
      <c r="BF22" s="106">
        <f t="shared" si="20"/>
        <v>0</v>
      </c>
      <c r="BG22" s="79">
        <f t="shared" si="20"/>
        <v>0</v>
      </c>
      <c r="BH22" s="79">
        <f t="shared" si="20"/>
        <v>0</v>
      </c>
      <c r="BI22" s="79">
        <f t="shared" si="20"/>
        <v>0</v>
      </c>
      <c r="BJ22" s="79">
        <f t="shared" si="20"/>
        <v>0</v>
      </c>
      <c r="BK22" s="79">
        <f t="shared" si="20"/>
        <v>0</v>
      </c>
      <c r="BL22" s="79">
        <f t="shared" si="20"/>
        <v>0</v>
      </c>
      <c r="BM22" s="79">
        <f t="shared" si="20"/>
        <v>0</v>
      </c>
      <c r="BN22" s="79">
        <f t="shared" si="20"/>
        <v>0</v>
      </c>
      <c r="BO22" s="79">
        <f t="shared" si="20"/>
        <v>0</v>
      </c>
      <c r="BP22" s="79">
        <f t="shared" si="20"/>
        <v>0</v>
      </c>
      <c r="BQ22" s="105">
        <f t="shared" si="20"/>
        <v>0</v>
      </c>
      <c r="BR22" s="106">
        <f t="shared" si="20"/>
        <v>0</v>
      </c>
      <c r="BS22" s="79">
        <f t="shared" si="20"/>
        <v>0</v>
      </c>
      <c r="BT22" s="79">
        <f t="shared" ref="BT22:CC22" si="21">+BT21-BT23</f>
        <v>0</v>
      </c>
      <c r="BU22" s="79">
        <f t="shared" si="21"/>
        <v>0</v>
      </c>
      <c r="BV22" s="79">
        <f t="shared" si="21"/>
        <v>0</v>
      </c>
      <c r="BW22" s="79">
        <f t="shared" si="21"/>
        <v>0</v>
      </c>
      <c r="BX22" s="79">
        <f t="shared" si="21"/>
        <v>0</v>
      </c>
      <c r="BY22" s="79">
        <f t="shared" si="21"/>
        <v>0</v>
      </c>
      <c r="BZ22" s="79">
        <f t="shared" si="21"/>
        <v>0</v>
      </c>
      <c r="CA22" s="79">
        <f t="shared" si="21"/>
        <v>0</v>
      </c>
      <c r="CB22" s="79">
        <f t="shared" si="21"/>
        <v>0</v>
      </c>
      <c r="CC22" s="105">
        <f t="shared" si="21"/>
        <v>0</v>
      </c>
      <c r="CD22"/>
    </row>
    <row r="23" spans="1:82" ht="15">
      <c r="A23" s="41"/>
      <c r="B23" s="107"/>
      <c r="C23" s="409" t="s">
        <v>45</v>
      </c>
      <c r="D23" s="410"/>
      <c r="E23" s="410"/>
      <c r="F23" s="411"/>
      <c r="G23" s="108">
        <f t="shared" si="17"/>
        <v>23773600</v>
      </c>
      <c r="H23" s="109">
        <f>+H432</f>
        <v>0</v>
      </c>
      <c r="I23" s="110">
        <f t="shared" ref="I23:BT23" si="22">+I432</f>
        <v>0</v>
      </c>
      <c r="J23" s="109">
        <f t="shared" si="22"/>
        <v>0</v>
      </c>
      <c r="K23" s="111">
        <f t="shared" si="22"/>
        <v>0</v>
      </c>
      <c r="L23" s="111">
        <f t="shared" si="22"/>
        <v>0</v>
      </c>
      <c r="M23" s="111">
        <f t="shared" si="22"/>
        <v>0</v>
      </c>
      <c r="N23" s="111">
        <f t="shared" si="22"/>
        <v>0</v>
      </c>
      <c r="O23" s="111">
        <f t="shared" si="22"/>
        <v>0</v>
      </c>
      <c r="P23" s="111">
        <f t="shared" si="22"/>
        <v>0</v>
      </c>
      <c r="Q23" s="111">
        <f t="shared" si="22"/>
        <v>0</v>
      </c>
      <c r="R23" s="111">
        <f t="shared" si="22"/>
        <v>0</v>
      </c>
      <c r="S23" s="111">
        <f t="shared" si="22"/>
        <v>0</v>
      </c>
      <c r="T23" s="111">
        <f t="shared" si="22"/>
        <v>0</v>
      </c>
      <c r="U23" s="110">
        <f t="shared" si="22"/>
        <v>3962266.67</v>
      </c>
      <c r="V23" s="112">
        <f t="shared" si="22"/>
        <v>0</v>
      </c>
      <c r="W23" s="111">
        <f t="shared" si="22"/>
        <v>0</v>
      </c>
      <c r="X23" s="111">
        <f t="shared" si="22"/>
        <v>0</v>
      </c>
      <c r="Y23" s="111">
        <f t="shared" si="22"/>
        <v>0</v>
      </c>
      <c r="Z23" s="111">
        <f t="shared" si="22"/>
        <v>0</v>
      </c>
      <c r="AA23" s="111">
        <f t="shared" si="22"/>
        <v>0</v>
      </c>
      <c r="AB23" s="111">
        <f t="shared" si="22"/>
        <v>0</v>
      </c>
      <c r="AC23" s="111">
        <f t="shared" si="22"/>
        <v>0</v>
      </c>
      <c r="AD23" s="111">
        <f t="shared" si="22"/>
        <v>0</v>
      </c>
      <c r="AE23" s="111">
        <f t="shared" si="22"/>
        <v>0</v>
      </c>
      <c r="AF23" s="111">
        <f t="shared" si="22"/>
        <v>0</v>
      </c>
      <c r="AG23" s="110">
        <f t="shared" si="22"/>
        <v>3962266.67</v>
      </c>
      <c r="AH23" s="112">
        <f t="shared" si="22"/>
        <v>0</v>
      </c>
      <c r="AI23" s="111">
        <f t="shared" si="22"/>
        <v>0</v>
      </c>
      <c r="AJ23" s="111">
        <f t="shared" si="22"/>
        <v>0</v>
      </c>
      <c r="AK23" s="111">
        <f t="shared" si="22"/>
        <v>0</v>
      </c>
      <c r="AL23" s="111">
        <f t="shared" si="22"/>
        <v>0</v>
      </c>
      <c r="AM23" s="111">
        <f t="shared" si="22"/>
        <v>0</v>
      </c>
      <c r="AN23" s="111">
        <f t="shared" si="22"/>
        <v>0</v>
      </c>
      <c r="AO23" s="111">
        <f t="shared" si="22"/>
        <v>0</v>
      </c>
      <c r="AP23" s="111">
        <f t="shared" si="22"/>
        <v>0</v>
      </c>
      <c r="AQ23" s="111">
        <f t="shared" si="22"/>
        <v>0</v>
      </c>
      <c r="AR23" s="111">
        <f t="shared" si="22"/>
        <v>0</v>
      </c>
      <c r="AS23" s="110">
        <f t="shared" si="22"/>
        <v>3962266.67</v>
      </c>
      <c r="AT23" s="112">
        <f t="shared" si="22"/>
        <v>0</v>
      </c>
      <c r="AU23" s="111">
        <f t="shared" si="22"/>
        <v>0</v>
      </c>
      <c r="AV23" s="111">
        <f t="shared" si="22"/>
        <v>0</v>
      </c>
      <c r="AW23" s="111">
        <f t="shared" si="22"/>
        <v>0</v>
      </c>
      <c r="AX23" s="111">
        <f t="shared" si="22"/>
        <v>0</v>
      </c>
      <c r="AY23" s="111">
        <f t="shared" si="22"/>
        <v>0</v>
      </c>
      <c r="AZ23" s="111">
        <f t="shared" si="22"/>
        <v>0</v>
      </c>
      <c r="BA23" s="111">
        <f t="shared" si="22"/>
        <v>0</v>
      </c>
      <c r="BB23" s="111">
        <f t="shared" si="22"/>
        <v>0</v>
      </c>
      <c r="BC23" s="111">
        <f t="shared" si="22"/>
        <v>0</v>
      </c>
      <c r="BD23" s="111">
        <f t="shared" si="22"/>
        <v>0</v>
      </c>
      <c r="BE23" s="110">
        <f t="shared" si="22"/>
        <v>3962266.67</v>
      </c>
      <c r="BF23" s="112">
        <f t="shared" si="22"/>
        <v>0</v>
      </c>
      <c r="BG23" s="111">
        <f t="shared" si="22"/>
        <v>0</v>
      </c>
      <c r="BH23" s="111">
        <f t="shared" si="22"/>
        <v>0</v>
      </c>
      <c r="BI23" s="111">
        <f t="shared" si="22"/>
        <v>0</v>
      </c>
      <c r="BJ23" s="111">
        <f t="shared" si="22"/>
        <v>0</v>
      </c>
      <c r="BK23" s="111">
        <f t="shared" si="22"/>
        <v>0</v>
      </c>
      <c r="BL23" s="111">
        <f t="shared" si="22"/>
        <v>0</v>
      </c>
      <c r="BM23" s="111">
        <f t="shared" si="22"/>
        <v>0</v>
      </c>
      <c r="BN23" s="111">
        <f t="shared" si="22"/>
        <v>0</v>
      </c>
      <c r="BO23" s="111">
        <f t="shared" si="22"/>
        <v>0</v>
      </c>
      <c r="BP23" s="111">
        <f t="shared" si="22"/>
        <v>0</v>
      </c>
      <c r="BQ23" s="110">
        <f t="shared" si="22"/>
        <v>3962266.67</v>
      </c>
      <c r="BR23" s="112">
        <f t="shared" si="22"/>
        <v>0</v>
      </c>
      <c r="BS23" s="111">
        <f t="shared" si="22"/>
        <v>0</v>
      </c>
      <c r="BT23" s="111">
        <f t="shared" si="22"/>
        <v>0</v>
      </c>
      <c r="BU23" s="111">
        <f t="shared" ref="BU23:CC23" si="23">+BU432</f>
        <v>0</v>
      </c>
      <c r="BV23" s="111">
        <f t="shared" si="23"/>
        <v>0</v>
      </c>
      <c r="BW23" s="111">
        <f t="shared" si="23"/>
        <v>0</v>
      </c>
      <c r="BX23" s="111">
        <f t="shared" si="23"/>
        <v>0</v>
      </c>
      <c r="BY23" s="111">
        <f t="shared" si="23"/>
        <v>0</v>
      </c>
      <c r="BZ23" s="111">
        <f t="shared" si="23"/>
        <v>0</v>
      </c>
      <c r="CA23" s="111">
        <f t="shared" si="23"/>
        <v>0</v>
      </c>
      <c r="CB23" s="111">
        <f t="shared" si="23"/>
        <v>0</v>
      </c>
      <c r="CC23" s="110">
        <f t="shared" si="23"/>
        <v>3962266.65</v>
      </c>
      <c r="CD23"/>
    </row>
    <row r="24" spans="1:82" ht="12.75" customHeight="1">
      <c r="A24" s="41"/>
      <c r="B24" s="97" t="s">
        <v>50</v>
      </c>
      <c r="C24" s="412" t="s">
        <v>51</v>
      </c>
      <c r="D24" s="413"/>
      <c r="E24" s="413"/>
      <c r="F24" s="414"/>
      <c r="G24" s="98">
        <f t="shared" si="17"/>
        <v>5813500</v>
      </c>
      <c r="H24" s="99">
        <f t="shared" ref="H24:BS24" si="24">+H468</f>
        <v>0</v>
      </c>
      <c r="I24" s="100">
        <f t="shared" si="24"/>
        <v>0</v>
      </c>
      <c r="J24" s="99">
        <f t="shared" si="24"/>
        <v>0</v>
      </c>
      <c r="K24" s="101">
        <f t="shared" si="24"/>
        <v>0</v>
      </c>
      <c r="L24" s="101">
        <f t="shared" si="24"/>
        <v>0</v>
      </c>
      <c r="M24" s="101">
        <f t="shared" si="24"/>
        <v>0</v>
      </c>
      <c r="N24" s="101">
        <f t="shared" si="24"/>
        <v>0</v>
      </c>
      <c r="O24" s="101">
        <f t="shared" si="24"/>
        <v>0</v>
      </c>
      <c r="P24" s="101">
        <f t="shared" si="24"/>
        <v>0</v>
      </c>
      <c r="Q24" s="101">
        <f t="shared" si="24"/>
        <v>0</v>
      </c>
      <c r="R24" s="101">
        <f t="shared" si="24"/>
        <v>0</v>
      </c>
      <c r="S24" s="101">
        <f t="shared" si="24"/>
        <v>0</v>
      </c>
      <c r="T24" s="101">
        <f t="shared" si="24"/>
        <v>0</v>
      </c>
      <c r="U24" s="100">
        <f t="shared" si="24"/>
        <v>968916.66</v>
      </c>
      <c r="V24" s="99">
        <f t="shared" si="24"/>
        <v>0</v>
      </c>
      <c r="W24" s="101">
        <f t="shared" si="24"/>
        <v>0</v>
      </c>
      <c r="X24" s="101">
        <f t="shared" si="24"/>
        <v>0</v>
      </c>
      <c r="Y24" s="101">
        <f t="shared" si="24"/>
        <v>0</v>
      </c>
      <c r="Z24" s="101">
        <f t="shared" si="24"/>
        <v>0</v>
      </c>
      <c r="AA24" s="101">
        <f t="shared" si="24"/>
        <v>0</v>
      </c>
      <c r="AB24" s="101">
        <f t="shared" si="24"/>
        <v>0</v>
      </c>
      <c r="AC24" s="101">
        <f t="shared" si="24"/>
        <v>0</v>
      </c>
      <c r="AD24" s="101">
        <f t="shared" si="24"/>
        <v>0</v>
      </c>
      <c r="AE24" s="101">
        <f t="shared" si="24"/>
        <v>0</v>
      </c>
      <c r="AF24" s="101">
        <f t="shared" si="24"/>
        <v>0</v>
      </c>
      <c r="AG24" s="100">
        <f t="shared" si="24"/>
        <v>968916.66</v>
      </c>
      <c r="AH24" s="102">
        <f t="shared" si="24"/>
        <v>0</v>
      </c>
      <c r="AI24" s="101">
        <f t="shared" si="24"/>
        <v>0</v>
      </c>
      <c r="AJ24" s="101">
        <f t="shared" si="24"/>
        <v>0</v>
      </c>
      <c r="AK24" s="101">
        <f t="shared" si="24"/>
        <v>0</v>
      </c>
      <c r="AL24" s="101">
        <f t="shared" si="24"/>
        <v>0</v>
      </c>
      <c r="AM24" s="101">
        <f t="shared" si="24"/>
        <v>0</v>
      </c>
      <c r="AN24" s="101">
        <f t="shared" si="24"/>
        <v>0</v>
      </c>
      <c r="AO24" s="101">
        <f t="shared" si="24"/>
        <v>0</v>
      </c>
      <c r="AP24" s="101">
        <f t="shared" si="24"/>
        <v>0</v>
      </c>
      <c r="AQ24" s="101">
        <f t="shared" si="24"/>
        <v>0</v>
      </c>
      <c r="AR24" s="101">
        <f t="shared" si="24"/>
        <v>0</v>
      </c>
      <c r="AS24" s="100">
        <f t="shared" si="24"/>
        <v>968916.66</v>
      </c>
      <c r="AT24" s="102">
        <f t="shared" si="24"/>
        <v>0</v>
      </c>
      <c r="AU24" s="101">
        <f t="shared" si="24"/>
        <v>0</v>
      </c>
      <c r="AV24" s="101">
        <f t="shared" si="24"/>
        <v>0</v>
      </c>
      <c r="AW24" s="101">
        <f t="shared" si="24"/>
        <v>0</v>
      </c>
      <c r="AX24" s="101">
        <f t="shared" si="24"/>
        <v>0</v>
      </c>
      <c r="AY24" s="101">
        <f t="shared" si="24"/>
        <v>0</v>
      </c>
      <c r="AZ24" s="101">
        <f t="shared" si="24"/>
        <v>0</v>
      </c>
      <c r="BA24" s="101">
        <f t="shared" si="24"/>
        <v>0</v>
      </c>
      <c r="BB24" s="101">
        <f t="shared" si="24"/>
        <v>0</v>
      </c>
      <c r="BC24" s="101">
        <f t="shared" si="24"/>
        <v>0</v>
      </c>
      <c r="BD24" s="101">
        <f t="shared" si="24"/>
        <v>0</v>
      </c>
      <c r="BE24" s="100">
        <f t="shared" si="24"/>
        <v>968916.66</v>
      </c>
      <c r="BF24" s="102">
        <f t="shared" si="24"/>
        <v>0</v>
      </c>
      <c r="BG24" s="101">
        <f t="shared" si="24"/>
        <v>0</v>
      </c>
      <c r="BH24" s="101">
        <f t="shared" si="24"/>
        <v>0</v>
      </c>
      <c r="BI24" s="101">
        <f t="shared" si="24"/>
        <v>0</v>
      </c>
      <c r="BJ24" s="101">
        <f t="shared" si="24"/>
        <v>0</v>
      </c>
      <c r="BK24" s="101">
        <f t="shared" si="24"/>
        <v>0</v>
      </c>
      <c r="BL24" s="101">
        <f t="shared" si="24"/>
        <v>0</v>
      </c>
      <c r="BM24" s="101">
        <f t="shared" si="24"/>
        <v>0</v>
      </c>
      <c r="BN24" s="101">
        <f t="shared" si="24"/>
        <v>0</v>
      </c>
      <c r="BO24" s="101">
        <f t="shared" si="24"/>
        <v>0</v>
      </c>
      <c r="BP24" s="101">
        <f t="shared" si="24"/>
        <v>0</v>
      </c>
      <c r="BQ24" s="100">
        <f t="shared" si="24"/>
        <v>968916.66</v>
      </c>
      <c r="BR24" s="102">
        <f t="shared" si="24"/>
        <v>0</v>
      </c>
      <c r="BS24" s="101">
        <f t="shared" si="24"/>
        <v>0</v>
      </c>
      <c r="BT24" s="101">
        <f t="shared" ref="BT24" si="25">+BT468</f>
        <v>0</v>
      </c>
      <c r="BU24" s="101">
        <f>+BU468</f>
        <v>0</v>
      </c>
      <c r="BV24" s="101">
        <f t="shared" ref="BV24:CC24" si="26">+BV468</f>
        <v>0</v>
      </c>
      <c r="BW24" s="101">
        <f t="shared" si="26"/>
        <v>0</v>
      </c>
      <c r="BX24" s="101">
        <f t="shared" si="26"/>
        <v>0</v>
      </c>
      <c r="BY24" s="101">
        <f t="shared" si="26"/>
        <v>0</v>
      </c>
      <c r="BZ24" s="101">
        <f t="shared" si="26"/>
        <v>0</v>
      </c>
      <c r="CA24" s="101">
        <f t="shared" si="26"/>
        <v>0</v>
      </c>
      <c r="CB24" s="101">
        <f t="shared" si="26"/>
        <v>0</v>
      </c>
      <c r="CC24" s="100">
        <f t="shared" si="26"/>
        <v>968916.7</v>
      </c>
      <c r="CD24" s="316" t="b">
        <f>G24=G468</f>
        <v>1</v>
      </c>
    </row>
    <row r="25" spans="1:82" ht="12.75" customHeight="1">
      <c r="A25" s="41"/>
      <c r="B25" s="103"/>
      <c r="C25" s="405" t="s">
        <v>44</v>
      </c>
      <c r="D25" s="407"/>
      <c r="E25" s="407"/>
      <c r="F25" s="408"/>
      <c r="G25" s="76">
        <f t="shared" si="17"/>
        <v>0</v>
      </c>
      <c r="H25" s="104">
        <f>H24-H26</f>
        <v>0</v>
      </c>
      <c r="I25" s="105">
        <f t="shared" ref="I25:BT25" si="27">I24-I26</f>
        <v>0</v>
      </c>
      <c r="J25" s="104">
        <f t="shared" si="27"/>
        <v>0</v>
      </c>
      <c r="K25" s="79">
        <f t="shared" si="27"/>
        <v>0</v>
      </c>
      <c r="L25" s="79">
        <f t="shared" si="27"/>
        <v>0</v>
      </c>
      <c r="M25" s="79">
        <f t="shared" si="27"/>
        <v>0</v>
      </c>
      <c r="N25" s="79">
        <f t="shared" si="27"/>
        <v>0</v>
      </c>
      <c r="O25" s="79">
        <f t="shared" si="27"/>
        <v>0</v>
      </c>
      <c r="P25" s="79">
        <f t="shared" si="27"/>
        <v>0</v>
      </c>
      <c r="Q25" s="79">
        <f t="shared" si="27"/>
        <v>0</v>
      </c>
      <c r="R25" s="79">
        <f t="shared" si="27"/>
        <v>0</v>
      </c>
      <c r="S25" s="79">
        <f t="shared" si="27"/>
        <v>0</v>
      </c>
      <c r="T25" s="79">
        <f t="shared" si="27"/>
        <v>0</v>
      </c>
      <c r="U25" s="105">
        <f t="shared" si="27"/>
        <v>0</v>
      </c>
      <c r="V25" s="104">
        <f t="shared" si="27"/>
        <v>0</v>
      </c>
      <c r="W25" s="79">
        <f t="shared" si="27"/>
        <v>0</v>
      </c>
      <c r="X25" s="79">
        <f t="shared" si="27"/>
        <v>0</v>
      </c>
      <c r="Y25" s="79">
        <f t="shared" si="27"/>
        <v>0</v>
      </c>
      <c r="Z25" s="79">
        <f t="shared" si="27"/>
        <v>0</v>
      </c>
      <c r="AA25" s="79">
        <f t="shared" si="27"/>
        <v>0</v>
      </c>
      <c r="AB25" s="79">
        <f t="shared" si="27"/>
        <v>0</v>
      </c>
      <c r="AC25" s="79">
        <f t="shared" si="27"/>
        <v>0</v>
      </c>
      <c r="AD25" s="79">
        <f t="shared" si="27"/>
        <v>0</v>
      </c>
      <c r="AE25" s="79">
        <f t="shared" si="27"/>
        <v>0</v>
      </c>
      <c r="AF25" s="79">
        <f t="shared" si="27"/>
        <v>0</v>
      </c>
      <c r="AG25" s="105">
        <f t="shared" si="27"/>
        <v>0</v>
      </c>
      <c r="AH25" s="106">
        <f t="shared" si="27"/>
        <v>0</v>
      </c>
      <c r="AI25" s="79">
        <f t="shared" si="27"/>
        <v>0</v>
      </c>
      <c r="AJ25" s="79">
        <f t="shared" si="27"/>
        <v>0</v>
      </c>
      <c r="AK25" s="79">
        <f t="shared" si="27"/>
        <v>0</v>
      </c>
      <c r="AL25" s="79">
        <f t="shared" si="27"/>
        <v>0</v>
      </c>
      <c r="AM25" s="79">
        <f t="shared" si="27"/>
        <v>0</v>
      </c>
      <c r="AN25" s="79">
        <f t="shared" si="27"/>
        <v>0</v>
      </c>
      <c r="AO25" s="79">
        <f t="shared" si="27"/>
        <v>0</v>
      </c>
      <c r="AP25" s="79">
        <f t="shared" si="27"/>
        <v>0</v>
      </c>
      <c r="AQ25" s="79">
        <f t="shared" si="27"/>
        <v>0</v>
      </c>
      <c r="AR25" s="79">
        <f t="shared" si="27"/>
        <v>0</v>
      </c>
      <c r="AS25" s="105">
        <f t="shared" si="27"/>
        <v>0</v>
      </c>
      <c r="AT25" s="106">
        <f t="shared" si="27"/>
        <v>0</v>
      </c>
      <c r="AU25" s="79">
        <f t="shared" si="27"/>
        <v>0</v>
      </c>
      <c r="AV25" s="79">
        <f t="shared" si="27"/>
        <v>0</v>
      </c>
      <c r="AW25" s="79">
        <f t="shared" si="27"/>
        <v>0</v>
      </c>
      <c r="AX25" s="79">
        <f t="shared" si="27"/>
        <v>0</v>
      </c>
      <c r="AY25" s="79">
        <f t="shared" si="27"/>
        <v>0</v>
      </c>
      <c r="AZ25" s="79">
        <f t="shared" si="27"/>
        <v>0</v>
      </c>
      <c r="BA25" s="79">
        <f t="shared" si="27"/>
        <v>0</v>
      </c>
      <c r="BB25" s="79">
        <f t="shared" si="27"/>
        <v>0</v>
      </c>
      <c r="BC25" s="79">
        <f t="shared" si="27"/>
        <v>0</v>
      </c>
      <c r="BD25" s="79">
        <f t="shared" si="27"/>
        <v>0</v>
      </c>
      <c r="BE25" s="105">
        <f t="shared" si="27"/>
        <v>0</v>
      </c>
      <c r="BF25" s="106">
        <f t="shared" si="27"/>
        <v>0</v>
      </c>
      <c r="BG25" s="79">
        <f t="shared" si="27"/>
        <v>0</v>
      </c>
      <c r="BH25" s="79">
        <f t="shared" si="27"/>
        <v>0</v>
      </c>
      <c r="BI25" s="79">
        <f t="shared" si="27"/>
        <v>0</v>
      </c>
      <c r="BJ25" s="79">
        <f t="shared" si="27"/>
        <v>0</v>
      </c>
      <c r="BK25" s="79">
        <f t="shared" si="27"/>
        <v>0</v>
      </c>
      <c r="BL25" s="79">
        <f t="shared" si="27"/>
        <v>0</v>
      </c>
      <c r="BM25" s="79">
        <f t="shared" si="27"/>
        <v>0</v>
      </c>
      <c r="BN25" s="79">
        <f t="shared" si="27"/>
        <v>0</v>
      </c>
      <c r="BO25" s="79">
        <f t="shared" si="27"/>
        <v>0</v>
      </c>
      <c r="BP25" s="79">
        <f t="shared" si="27"/>
        <v>0</v>
      </c>
      <c r="BQ25" s="105">
        <f t="shared" si="27"/>
        <v>0</v>
      </c>
      <c r="BR25" s="106">
        <f t="shared" si="27"/>
        <v>0</v>
      </c>
      <c r="BS25" s="79">
        <f t="shared" si="27"/>
        <v>0</v>
      </c>
      <c r="BT25" s="79">
        <f t="shared" si="27"/>
        <v>0</v>
      </c>
      <c r="BU25" s="79">
        <f t="shared" ref="BU25:CC25" si="28">BU24-BU26</f>
        <v>0</v>
      </c>
      <c r="BV25" s="79">
        <f t="shared" si="28"/>
        <v>0</v>
      </c>
      <c r="BW25" s="79">
        <f t="shared" si="28"/>
        <v>0</v>
      </c>
      <c r="BX25" s="79">
        <f t="shared" si="28"/>
        <v>0</v>
      </c>
      <c r="BY25" s="79">
        <f t="shared" si="28"/>
        <v>0</v>
      </c>
      <c r="BZ25" s="79">
        <f t="shared" si="28"/>
        <v>0</v>
      </c>
      <c r="CA25" s="79">
        <f t="shared" si="28"/>
        <v>0</v>
      </c>
      <c r="CB25" s="79">
        <f t="shared" si="28"/>
        <v>0</v>
      </c>
      <c r="CC25" s="105">
        <f t="shared" si="28"/>
        <v>0</v>
      </c>
      <c r="CD25"/>
    </row>
    <row r="26" spans="1:82" ht="12.75" customHeight="1">
      <c r="A26" s="41"/>
      <c r="B26" s="107"/>
      <c r="C26" s="409" t="s">
        <v>45</v>
      </c>
      <c r="D26" s="410"/>
      <c r="E26" s="410"/>
      <c r="F26" s="411"/>
      <c r="G26" s="108">
        <f t="shared" si="17"/>
        <v>5813500</v>
      </c>
      <c r="H26" s="109">
        <f>SUM(H469,H471,H472,H485:H486,H492:H495,H497,H499,H501:H502)</f>
        <v>0</v>
      </c>
      <c r="I26" s="110">
        <f>SUM(I469,I471,I472,I485:I486,I492:I495,I497,I499,I501:I502)</f>
        <v>0</v>
      </c>
      <c r="J26" s="109">
        <f>SUM(J469,J471,J472,J485:J486,J492:J495,J497,J499,J501:J502)</f>
        <v>0</v>
      </c>
      <c r="K26" s="111">
        <f t="shared" ref="K26:BV26" si="29">SUM(K469,K471,K472,K485:K486,K492:K495,K497,K499,K501:K502)</f>
        <v>0</v>
      </c>
      <c r="L26" s="111">
        <f t="shared" si="29"/>
        <v>0</v>
      </c>
      <c r="M26" s="111">
        <f t="shared" si="29"/>
        <v>0</v>
      </c>
      <c r="N26" s="111">
        <f t="shared" si="29"/>
        <v>0</v>
      </c>
      <c r="O26" s="111">
        <f t="shared" si="29"/>
        <v>0</v>
      </c>
      <c r="P26" s="111">
        <f t="shared" si="29"/>
        <v>0</v>
      </c>
      <c r="Q26" s="111">
        <f t="shared" si="29"/>
        <v>0</v>
      </c>
      <c r="R26" s="111">
        <f t="shared" si="29"/>
        <v>0</v>
      </c>
      <c r="S26" s="111">
        <f t="shared" si="29"/>
        <v>0</v>
      </c>
      <c r="T26" s="111">
        <f t="shared" si="29"/>
        <v>0</v>
      </c>
      <c r="U26" s="110">
        <f t="shared" si="29"/>
        <v>968916.66</v>
      </c>
      <c r="V26" s="109">
        <f t="shared" si="29"/>
        <v>0</v>
      </c>
      <c r="W26" s="111">
        <f t="shared" si="29"/>
        <v>0</v>
      </c>
      <c r="X26" s="111">
        <f t="shared" si="29"/>
        <v>0</v>
      </c>
      <c r="Y26" s="111">
        <f t="shared" si="29"/>
        <v>0</v>
      </c>
      <c r="Z26" s="111">
        <f t="shared" si="29"/>
        <v>0</v>
      </c>
      <c r="AA26" s="111">
        <f t="shared" si="29"/>
        <v>0</v>
      </c>
      <c r="AB26" s="111">
        <f t="shared" si="29"/>
        <v>0</v>
      </c>
      <c r="AC26" s="111">
        <f t="shared" si="29"/>
        <v>0</v>
      </c>
      <c r="AD26" s="111">
        <f t="shared" si="29"/>
        <v>0</v>
      </c>
      <c r="AE26" s="111">
        <f t="shared" si="29"/>
        <v>0</v>
      </c>
      <c r="AF26" s="111">
        <f t="shared" si="29"/>
        <v>0</v>
      </c>
      <c r="AG26" s="110">
        <f t="shared" si="29"/>
        <v>968916.66</v>
      </c>
      <c r="AH26" s="112">
        <f t="shared" si="29"/>
        <v>0</v>
      </c>
      <c r="AI26" s="111">
        <f t="shared" si="29"/>
        <v>0</v>
      </c>
      <c r="AJ26" s="111">
        <f t="shared" si="29"/>
        <v>0</v>
      </c>
      <c r="AK26" s="111">
        <f t="shared" si="29"/>
        <v>0</v>
      </c>
      <c r="AL26" s="111">
        <f t="shared" si="29"/>
        <v>0</v>
      </c>
      <c r="AM26" s="111">
        <f t="shared" si="29"/>
        <v>0</v>
      </c>
      <c r="AN26" s="111">
        <f t="shared" si="29"/>
        <v>0</v>
      </c>
      <c r="AO26" s="111">
        <f t="shared" si="29"/>
        <v>0</v>
      </c>
      <c r="AP26" s="111">
        <f t="shared" si="29"/>
        <v>0</v>
      </c>
      <c r="AQ26" s="111">
        <f t="shared" si="29"/>
        <v>0</v>
      </c>
      <c r="AR26" s="111">
        <f t="shared" si="29"/>
        <v>0</v>
      </c>
      <c r="AS26" s="110">
        <f t="shared" si="29"/>
        <v>968916.66</v>
      </c>
      <c r="AT26" s="112">
        <f t="shared" si="29"/>
        <v>0</v>
      </c>
      <c r="AU26" s="111">
        <f t="shared" si="29"/>
        <v>0</v>
      </c>
      <c r="AV26" s="111">
        <f t="shared" si="29"/>
        <v>0</v>
      </c>
      <c r="AW26" s="111">
        <f t="shared" si="29"/>
        <v>0</v>
      </c>
      <c r="AX26" s="111">
        <f t="shared" si="29"/>
        <v>0</v>
      </c>
      <c r="AY26" s="111">
        <f t="shared" si="29"/>
        <v>0</v>
      </c>
      <c r="AZ26" s="111">
        <f t="shared" si="29"/>
        <v>0</v>
      </c>
      <c r="BA26" s="111">
        <f t="shared" si="29"/>
        <v>0</v>
      </c>
      <c r="BB26" s="111">
        <f t="shared" si="29"/>
        <v>0</v>
      </c>
      <c r="BC26" s="111">
        <f t="shared" si="29"/>
        <v>0</v>
      </c>
      <c r="BD26" s="111">
        <f t="shared" si="29"/>
        <v>0</v>
      </c>
      <c r="BE26" s="110">
        <f t="shared" si="29"/>
        <v>968916.66</v>
      </c>
      <c r="BF26" s="112">
        <f t="shared" si="29"/>
        <v>0</v>
      </c>
      <c r="BG26" s="111">
        <f t="shared" si="29"/>
        <v>0</v>
      </c>
      <c r="BH26" s="111">
        <f t="shared" si="29"/>
        <v>0</v>
      </c>
      <c r="BI26" s="111">
        <f t="shared" si="29"/>
        <v>0</v>
      </c>
      <c r="BJ26" s="111">
        <f t="shared" si="29"/>
        <v>0</v>
      </c>
      <c r="BK26" s="111">
        <f t="shared" si="29"/>
        <v>0</v>
      </c>
      <c r="BL26" s="111">
        <f t="shared" si="29"/>
        <v>0</v>
      </c>
      <c r="BM26" s="111">
        <f t="shared" si="29"/>
        <v>0</v>
      </c>
      <c r="BN26" s="111">
        <f t="shared" si="29"/>
        <v>0</v>
      </c>
      <c r="BO26" s="111">
        <f t="shared" si="29"/>
        <v>0</v>
      </c>
      <c r="BP26" s="111">
        <f t="shared" si="29"/>
        <v>0</v>
      </c>
      <c r="BQ26" s="110">
        <f t="shared" si="29"/>
        <v>968916.66</v>
      </c>
      <c r="BR26" s="112">
        <f t="shared" si="29"/>
        <v>0</v>
      </c>
      <c r="BS26" s="111">
        <f t="shared" si="29"/>
        <v>0</v>
      </c>
      <c r="BT26" s="111">
        <f t="shared" si="29"/>
        <v>0</v>
      </c>
      <c r="BU26" s="111">
        <f t="shared" si="29"/>
        <v>0</v>
      </c>
      <c r="BV26" s="111">
        <f t="shared" si="29"/>
        <v>0</v>
      </c>
      <c r="BW26" s="111">
        <f t="shared" ref="BW26:CC26" si="30">SUM(BW469,BW471,BW472,BW485:BW486,BW492:BW495,BW497,BW499,BW501:BW502)</f>
        <v>0</v>
      </c>
      <c r="BX26" s="111">
        <f t="shared" si="30"/>
        <v>0</v>
      </c>
      <c r="BY26" s="111">
        <f t="shared" si="30"/>
        <v>0</v>
      </c>
      <c r="BZ26" s="111">
        <f t="shared" si="30"/>
        <v>0</v>
      </c>
      <c r="CA26" s="111">
        <f t="shared" si="30"/>
        <v>0</v>
      </c>
      <c r="CB26" s="111">
        <f t="shared" si="30"/>
        <v>0</v>
      </c>
      <c r="CC26" s="110">
        <f t="shared" si="30"/>
        <v>968916.7</v>
      </c>
      <c r="CD26"/>
    </row>
    <row r="27" spans="1:82" ht="15">
      <c r="A27" s="41"/>
      <c r="B27" s="56"/>
      <c r="C27" s="42"/>
      <c r="D27" s="43"/>
      <c r="E27" s="322"/>
      <c r="F27" s="4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4"/>
      <c r="CD27" s="41"/>
    </row>
    <row r="28" spans="1:82" ht="15">
      <c r="A28" s="41"/>
      <c r="B28" s="115" t="s">
        <v>52</v>
      </c>
      <c r="C28" s="116" t="s">
        <v>53</v>
      </c>
      <c r="D28" s="117"/>
      <c r="E28" s="327"/>
      <c r="F28" s="258"/>
      <c r="G28" s="118">
        <f t="shared" ref="G28:AL28" si="31">+SUM(G29,G54,G92,G102,G113,G146,G150,G168,G171,G173)</f>
        <v>34195820</v>
      </c>
      <c r="H28" s="119">
        <f t="shared" si="31"/>
        <v>0</v>
      </c>
      <c r="I28" s="120">
        <f t="shared" si="31"/>
        <v>0</v>
      </c>
      <c r="J28" s="119">
        <f t="shared" si="31"/>
        <v>0</v>
      </c>
      <c r="K28" s="121">
        <f t="shared" si="31"/>
        <v>0</v>
      </c>
      <c r="L28" s="121">
        <f t="shared" si="31"/>
        <v>0</v>
      </c>
      <c r="M28" s="121">
        <f t="shared" si="31"/>
        <v>0</v>
      </c>
      <c r="N28" s="121">
        <f t="shared" si="31"/>
        <v>0</v>
      </c>
      <c r="O28" s="121">
        <f t="shared" si="31"/>
        <v>0</v>
      </c>
      <c r="P28" s="121">
        <f t="shared" si="31"/>
        <v>0</v>
      </c>
      <c r="Q28" s="121">
        <f t="shared" si="31"/>
        <v>0</v>
      </c>
      <c r="R28" s="121">
        <f t="shared" si="31"/>
        <v>0</v>
      </c>
      <c r="S28" s="121">
        <f t="shared" si="31"/>
        <v>0</v>
      </c>
      <c r="T28" s="121">
        <f t="shared" si="31"/>
        <v>0</v>
      </c>
      <c r="U28" s="120">
        <f t="shared" si="31"/>
        <v>5699303.3200000003</v>
      </c>
      <c r="V28" s="119">
        <f t="shared" si="31"/>
        <v>0</v>
      </c>
      <c r="W28" s="121">
        <f t="shared" si="31"/>
        <v>0</v>
      </c>
      <c r="X28" s="121">
        <f t="shared" si="31"/>
        <v>0</v>
      </c>
      <c r="Y28" s="121">
        <f t="shared" si="31"/>
        <v>0</v>
      </c>
      <c r="Z28" s="121">
        <f t="shared" si="31"/>
        <v>0</v>
      </c>
      <c r="AA28" s="121">
        <f t="shared" si="31"/>
        <v>0</v>
      </c>
      <c r="AB28" s="121">
        <f t="shared" si="31"/>
        <v>0</v>
      </c>
      <c r="AC28" s="121">
        <f t="shared" si="31"/>
        <v>0</v>
      </c>
      <c r="AD28" s="121">
        <f t="shared" si="31"/>
        <v>0</v>
      </c>
      <c r="AE28" s="121">
        <f t="shared" si="31"/>
        <v>0</v>
      </c>
      <c r="AF28" s="121">
        <f t="shared" si="31"/>
        <v>0</v>
      </c>
      <c r="AG28" s="120">
        <f t="shared" si="31"/>
        <v>5699303.3200000003</v>
      </c>
      <c r="AH28" s="122">
        <f t="shared" si="31"/>
        <v>0</v>
      </c>
      <c r="AI28" s="121">
        <f t="shared" si="31"/>
        <v>0</v>
      </c>
      <c r="AJ28" s="121">
        <f t="shared" si="31"/>
        <v>0</v>
      </c>
      <c r="AK28" s="121">
        <f t="shared" si="31"/>
        <v>0</v>
      </c>
      <c r="AL28" s="121">
        <f t="shared" si="31"/>
        <v>0</v>
      </c>
      <c r="AM28" s="121">
        <f t="shared" ref="AM28:BR28" si="32">+SUM(AM29,AM54,AM92,AM102,AM113,AM146,AM150,AM168,AM171,AM173)</f>
        <v>0</v>
      </c>
      <c r="AN28" s="121">
        <f t="shared" si="32"/>
        <v>0</v>
      </c>
      <c r="AO28" s="121">
        <f t="shared" si="32"/>
        <v>0</v>
      </c>
      <c r="AP28" s="121">
        <f t="shared" si="32"/>
        <v>0</v>
      </c>
      <c r="AQ28" s="121">
        <f t="shared" si="32"/>
        <v>0</v>
      </c>
      <c r="AR28" s="121">
        <f t="shared" si="32"/>
        <v>0</v>
      </c>
      <c r="AS28" s="120">
        <f t="shared" si="32"/>
        <v>5699303.3200000003</v>
      </c>
      <c r="AT28" s="122">
        <f t="shared" si="32"/>
        <v>0</v>
      </c>
      <c r="AU28" s="121">
        <f t="shared" si="32"/>
        <v>0</v>
      </c>
      <c r="AV28" s="121">
        <f t="shared" si="32"/>
        <v>0</v>
      </c>
      <c r="AW28" s="121">
        <f t="shared" si="32"/>
        <v>0</v>
      </c>
      <c r="AX28" s="121">
        <f t="shared" si="32"/>
        <v>0</v>
      </c>
      <c r="AY28" s="121">
        <f t="shared" si="32"/>
        <v>0</v>
      </c>
      <c r="AZ28" s="121">
        <f t="shared" si="32"/>
        <v>0</v>
      </c>
      <c r="BA28" s="121">
        <f t="shared" si="32"/>
        <v>0</v>
      </c>
      <c r="BB28" s="121">
        <f t="shared" si="32"/>
        <v>0</v>
      </c>
      <c r="BC28" s="121">
        <f t="shared" si="32"/>
        <v>0</v>
      </c>
      <c r="BD28" s="121">
        <f t="shared" si="32"/>
        <v>0</v>
      </c>
      <c r="BE28" s="120">
        <f t="shared" si="32"/>
        <v>5699303.3200000003</v>
      </c>
      <c r="BF28" s="122">
        <f t="shared" si="32"/>
        <v>0</v>
      </c>
      <c r="BG28" s="121">
        <f t="shared" si="32"/>
        <v>0</v>
      </c>
      <c r="BH28" s="121">
        <f t="shared" si="32"/>
        <v>0</v>
      </c>
      <c r="BI28" s="121">
        <f t="shared" si="32"/>
        <v>0</v>
      </c>
      <c r="BJ28" s="121">
        <f t="shared" si="32"/>
        <v>0</v>
      </c>
      <c r="BK28" s="121">
        <f t="shared" si="32"/>
        <v>0</v>
      </c>
      <c r="BL28" s="121">
        <f t="shared" si="32"/>
        <v>0</v>
      </c>
      <c r="BM28" s="121">
        <f t="shared" si="32"/>
        <v>0</v>
      </c>
      <c r="BN28" s="121">
        <f t="shared" si="32"/>
        <v>0</v>
      </c>
      <c r="BO28" s="121">
        <f t="shared" si="32"/>
        <v>0</v>
      </c>
      <c r="BP28" s="121">
        <f t="shared" si="32"/>
        <v>0</v>
      </c>
      <c r="BQ28" s="120">
        <f t="shared" si="32"/>
        <v>5699303.3200000003</v>
      </c>
      <c r="BR28" s="122">
        <f t="shared" si="32"/>
        <v>0</v>
      </c>
      <c r="BS28" s="121">
        <f t="shared" ref="BS28:CC28" si="33">+SUM(BS29,BS54,BS92,BS102,BS113,BS146,BS150,BS168,BS171,BS173)</f>
        <v>0</v>
      </c>
      <c r="BT28" s="121">
        <f t="shared" si="33"/>
        <v>0</v>
      </c>
      <c r="BU28" s="121">
        <f t="shared" si="33"/>
        <v>0</v>
      </c>
      <c r="BV28" s="121">
        <f t="shared" si="33"/>
        <v>0</v>
      </c>
      <c r="BW28" s="121">
        <f t="shared" si="33"/>
        <v>0</v>
      </c>
      <c r="BX28" s="121">
        <f t="shared" si="33"/>
        <v>0</v>
      </c>
      <c r="BY28" s="121">
        <f t="shared" si="33"/>
        <v>0</v>
      </c>
      <c r="BZ28" s="121">
        <f t="shared" si="33"/>
        <v>0</v>
      </c>
      <c r="CA28" s="121">
        <f t="shared" si="33"/>
        <v>0</v>
      </c>
      <c r="CB28" s="121">
        <f t="shared" si="33"/>
        <v>0</v>
      </c>
      <c r="CC28" s="120">
        <f t="shared" si="33"/>
        <v>5699303.4000000004</v>
      </c>
      <c r="CD28" s="41" t="s">
        <v>54</v>
      </c>
    </row>
    <row r="29" spans="1:82" ht="15">
      <c r="A29" s="41"/>
      <c r="B29" s="123" t="s">
        <v>55</v>
      </c>
      <c r="C29" s="124" t="s">
        <v>56</v>
      </c>
      <c r="D29" s="125" t="s">
        <v>428</v>
      </c>
      <c r="E29" s="328"/>
      <c r="F29" s="259"/>
      <c r="G29" s="126">
        <f>SUM(G30:G53)</f>
        <v>0</v>
      </c>
      <c r="H29" s="127">
        <f>SUM(H30:H53)</f>
        <v>0</v>
      </c>
      <c r="I29" s="128">
        <f t="shared" ref="I29:BS29" si="34">SUM(I30:I53)</f>
        <v>0</v>
      </c>
      <c r="J29" s="127">
        <f t="shared" si="34"/>
        <v>0</v>
      </c>
      <c r="K29" s="129">
        <f t="shared" si="34"/>
        <v>0</v>
      </c>
      <c r="L29" s="129">
        <f t="shared" si="34"/>
        <v>0</v>
      </c>
      <c r="M29" s="129">
        <f t="shared" si="34"/>
        <v>0</v>
      </c>
      <c r="N29" s="129">
        <f t="shared" si="34"/>
        <v>0</v>
      </c>
      <c r="O29" s="129">
        <f t="shared" si="34"/>
        <v>0</v>
      </c>
      <c r="P29" s="129">
        <f>SUM(P30:P53)</f>
        <v>0</v>
      </c>
      <c r="Q29" s="129">
        <f>SUM(Q30:Q53)</f>
        <v>0</v>
      </c>
      <c r="R29" s="129">
        <f t="shared" si="34"/>
        <v>0</v>
      </c>
      <c r="S29" s="129">
        <f t="shared" si="34"/>
        <v>0</v>
      </c>
      <c r="T29" s="129">
        <f t="shared" si="34"/>
        <v>0</v>
      </c>
      <c r="U29" s="128">
        <f t="shared" si="34"/>
        <v>0</v>
      </c>
      <c r="V29" s="127">
        <f t="shared" si="34"/>
        <v>0</v>
      </c>
      <c r="W29" s="129">
        <f t="shared" si="34"/>
        <v>0</v>
      </c>
      <c r="X29" s="129">
        <f t="shared" si="34"/>
        <v>0</v>
      </c>
      <c r="Y29" s="129">
        <f t="shared" si="34"/>
        <v>0</v>
      </c>
      <c r="Z29" s="129">
        <f t="shared" si="34"/>
        <v>0</v>
      </c>
      <c r="AA29" s="129">
        <f t="shared" si="34"/>
        <v>0</v>
      </c>
      <c r="AB29" s="129">
        <f t="shared" si="34"/>
        <v>0</v>
      </c>
      <c r="AC29" s="129">
        <f t="shared" si="34"/>
        <v>0</v>
      </c>
      <c r="AD29" s="129">
        <f t="shared" si="34"/>
        <v>0</v>
      </c>
      <c r="AE29" s="129">
        <f t="shared" si="34"/>
        <v>0</v>
      </c>
      <c r="AF29" s="129">
        <f t="shared" si="34"/>
        <v>0</v>
      </c>
      <c r="AG29" s="128">
        <f t="shared" si="34"/>
        <v>0</v>
      </c>
      <c r="AH29" s="130">
        <f t="shared" si="34"/>
        <v>0</v>
      </c>
      <c r="AI29" s="129">
        <f t="shared" si="34"/>
        <v>0</v>
      </c>
      <c r="AJ29" s="129">
        <f t="shared" si="34"/>
        <v>0</v>
      </c>
      <c r="AK29" s="129">
        <f t="shared" si="34"/>
        <v>0</v>
      </c>
      <c r="AL29" s="129">
        <f t="shared" si="34"/>
        <v>0</v>
      </c>
      <c r="AM29" s="129">
        <f t="shared" si="34"/>
        <v>0</v>
      </c>
      <c r="AN29" s="129">
        <f t="shared" si="34"/>
        <v>0</v>
      </c>
      <c r="AO29" s="129">
        <f t="shared" si="34"/>
        <v>0</v>
      </c>
      <c r="AP29" s="129">
        <f t="shared" si="34"/>
        <v>0</v>
      </c>
      <c r="AQ29" s="129">
        <f t="shared" si="34"/>
        <v>0</v>
      </c>
      <c r="AR29" s="129">
        <f t="shared" si="34"/>
        <v>0</v>
      </c>
      <c r="AS29" s="128">
        <f t="shared" si="34"/>
        <v>0</v>
      </c>
      <c r="AT29" s="130">
        <f t="shared" si="34"/>
        <v>0</v>
      </c>
      <c r="AU29" s="129">
        <f t="shared" si="34"/>
        <v>0</v>
      </c>
      <c r="AV29" s="129">
        <f t="shared" si="34"/>
        <v>0</v>
      </c>
      <c r="AW29" s="129">
        <f t="shared" si="34"/>
        <v>0</v>
      </c>
      <c r="AX29" s="129">
        <f t="shared" si="34"/>
        <v>0</v>
      </c>
      <c r="AY29" s="129">
        <f t="shared" si="34"/>
        <v>0</v>
      </c>
      <c r="AZ29" s="129">
        <f t="shared" si="34"/>
        <v>0</v>
      </c>
      <c r="BA29" s="129">
        <f t="shared" si="34"/>
        <v>0</v>
      </c>
      <c r="BB29" s="129">
        <f t="shared" si="34"/>
        <v>0</v>
      </c>
      <c r="BC29" s="129">
        <f t="shared" si="34"/>
        <v>0</v>
      </c>
      <c r="BD29" s="129">
        <f t="shared" si="34"/>
        <v>0</v>
      </c>
      <c r="BE29" s="128">
        <f t="shared" si="34"/>
        <v>0</v>
      </c>
      <c r="BF29" s="130">
        <f t="shared" si="34"/>
        <v>0</v>
      </c>
      <c r="BG29" s="129">
        <f t="shared" si="34"/>
        <v>0</v>
      </c>
      <c r="BH29" s="129">
        <f t="shared" si="34"/>
        <v>0</v>
      </c>
      <c r="BI29" s="129">
        <f t="shared" si="34"/>
        <v>0</v>
      </c>
      <c r="BJ29" s="129">
        <f t="shared" si="34"/>
        <v>0</v>
      </c>
      <c r="BK29" s="129">
        <f t="shared" si="34"/>
        <v>0</v>
      </c>
      <c r="BL29" s="129">
        <f t="shared" si="34"/>
        <v>0</v>
      </c>
      <c r="BM29" s="129">
        <f t="shared" si="34"/>
        <v>0</v>
      </c>
      <c r="BN29" s="129">
        <f t="shared" si="34"/>
        <v>0</v>
      </c>
      <c r="BO29" s="129">
        <f t="shared" si="34"/>
        <v>0</v>
      </c>
      <c r="BP29" s="129">
        <f t="shared" si="34"/>
        <v>0</v>
      </c>
      <c r="BQ29" s="128">
        <f t="shared" si="34"/>
        <v>0</v>
      </c>
      <c r="BR29" s="130">
        <f t="shared" si="34"/>
        <v>0</v>
      </c>
      <c r="BS29" s="129">
        <f t="shared" si="34"/>
        <v>0</v>
      </c>
      <c r="BT29" s="129">
        <f t="shared" ref="BT29:CC29" si="35">SUM(BT30:BT53)</f>
        <v>0</v>
      </c>
      <c r="BU29" s="129">
        <f t="shared" si="35"/>
        <v>0</v>
      </c>
      <c r="BV29" s="129">
        <f t="shared" si="35"/>
        <v>0</v>
      </c>
      <c r="BW29" s="129">
        <f t="shared" si="35"/>
        <v>0</v>
      </c>
      <c r="BX29" s="129">
        <f t="shared" si="35"/>
        <v>0</v>
      </c>
      <c r="BY29" s="129">
        <f t="shared" si="35"/>
        <v>0</v>
      </c>
      <c r="BZ29" s="129">
        <f t="shared" si="35"/>
        <v>0</v>
      </c>
      <c r="CA29" s="129">
        <f t="shared" si="35"/>
        <v>0</v>
      </c>
      <c r="CB29" s="129">
        <f t="shared" si="35"/>
        <v>0</v>
      </c>
      <c r="CC29" s="128">
        <f t="shared" si="35"/>
        <v>0</v>
      </c>
      <c r="CD29" s="41" t="s">
        <v>54</v>
      </c>
    </row>
    <row r="30" spans="1:82" ht="15">
      <c r="A30" s="41"/>
      <c r="B30" s="75" t="s">
        <v>57</v>
      </c>
      <c r="C30" s="131" t="s">
        <v>58</v>
      </c>
      <c r="D30" s="132" t="s">
        <v>428</v>
      </c>
      <c r="E30" s="266"/>
      <c r="F30" s="231"/>
      <c r="G30" s="224"/>
      <c r="H30" s="77"/>
      <c r="I30" s="78"/>
      <c r="J30" s="237"/>
      <c r="K30" s="238"/>
      <c r="L30" s="238"/>
      <c r="M30" s="238"/>
      <c r="N30" s="238"/>
      <c r="O30" s="238"/>
      <c r="P30" s="238"/>
      <c r="Q30" s="238"/>
      <c r="R30" s="238"/>
      <c r="S30" s="238"/>
      <c r="T30" s="238"/>
      <c r="U30" s="239"/>
      <c r="V30" s="237"/>
      <c r="W30" s="238"/>
      <c r="X30" s="238"/>
      <c r="Y30" s="238"/>
      <c r="Z30" s="238"/>
      <c r="AA30" s="238"/>
      <c r="AB30" s="238"/>
      <c r="AC30" s="238"/>
      <c r="AD30" s="238"/>
      <c r="AE30" s="238"/>
      <c r="AF30" s="238"/>
      <c r="AG30" s="239"/>
      <c r="AH30" s="240"/>
      <c r="AI30" s="238"/>
      <c r="AJ30" s="238"/>
      <c r="AK30" s="238"/>
      <c r="AL30" s="238"/>
      <c r="AM30" s="238"/>
      <c r="AN30" s="238"/>
      <c r="AO30" s="238"/>
      <c r="AP30" s="238"/>
      <c r="AQ30" s="238"/>
      <c r="AR30" s="238"/>
      <c r="AS30" s="239"/>
      <c r="AT30" s="240"/>
      <c r="AU30" s="238"/>
      <c r="AV30" s="238"/>
      <c r="AW30" s="238"/>
      <c r="AX30" s="238"/>
      <c r="AY30" s="238"/>
      <c r="AZ30" s="238"/>
      <c r="BA30" s="238"/>
      <c r="BB30" s="238"/>
      <c r="BC30" s="238"/>
      <c r="BD30" s="238"/>
      <c r="BE30" s="239"/>
      <c r="BF30" s="240"/>
      <c r="BG30" s="238"/>
      <c r="BH30" s="238"/>
      <c r="BI30" s="238"/>
      <c r="BJ30" s="238"/>
      <c r="BK30" s="238"/>
      <c r="BL30" s="238"/>
      <c r="BM30" s="238"/>
      <c r="BN30" s="238"/>
      <c r="BO30" s="238"/>
      <c r="BP30" s="238"/>
      <c r="BQ30" s="239"/>
      <c r="BR30" s="240"/>
      <c r="BS30" s="238"/>
      <c r="BT30" s="238"/>
      <c r="BU30" s="238"/>
      <c r="BV30" s="238"/>
      <c r="BW30" s="238"/>
      <c r="BX30" s="238"/>
      <c r="BY30" s="238"/>
      <c r="BZ30" s="238"/>
      <c r="CA30" s="238"/>
      <c r="CB30" s="238"/>
      <c r="CC30" s="239"/>
      <c r="CD30" s="41" t="s">
        <v>54</v>
      </c>
    </row>
    <row r="31" spans="1:82" ht="15">
      <c r="A31" s="41"/>
      <c r="B31" s="75" t="s">
        <v>59</v>
      </c>
      <c r="C31" s="131" t="s">
        <v>60</v>
      </c>
      <c r="D31" s="132" t="s">
        <v>61</v>
      </c>
      <c r="E31" s="266">
        <v>6</v>
      </c>
      <c r="F31" s="231"/>
      <c r="G31" s="76">
        <f t="shared" ref="G31:G35" si="36">+SUM(H31:CC31)</f>
        <v>0</v>
      </c>
      <c r="H31" s="226"/>
      <c r="I31" s="225"/>
      <c r="J31" s="77"/>
      <c r="K31" s="79"/>
      <c r="L31" s="79"/>
      <c r="M31" s="79"/>
      <c r="N31" s="79"/>
      <c r="O31" s="79"/>
      <c r="P31" s="79"/>
      <c r="Q31" s="79"/>
      <c r="R31" s="79"/>
      <c r="S31" s="79"/>
      <c r="T31" s="79"/>
      <c r="U31" s="78"/>
      <c r="V31" s="77"/>
      <c r="W31" s="79"/>
      <c r="X31" s="79"/>
      <c r="Y31" s="79"/>
      <c r="Z31" s="79"/>
      <c r="AA31" s="79"/>
      <c r="AB31" s="79"/>
      <c r="AC31" s="79"/>
      <c r="AD31" s="79"/>
      <c r="AE31" s="79"/>
      <c r="AF31" s="79"/>
      <c r="AG31" s="78"/>
      <c r="AH31" s="80"/>
      <c r="AI31" s="79"/>
      <c r="AJ31" s="79"/>
      <c r="AK31" s="79"/>
      <c r="AL31" s="79"/>
      <c r="AM31" s="79"/>
      <c r="AN31" s="79"/>
      <c r="AO31" s="79"/>
      <c r="AP31" s="79"/>
      <c r="AQ31" s="79"/>
      <c r="AR31" s="79"/>
      <c r="AS31" s="78"/>
      <c r="AT31" s="80"/>
      <c r="AU31" s="79"/>
      <c r="AV31" s="79"/>
      <c r="AW31" s="79"/>
      <c r="AX31" s="79"/>
      <c r="AY31" s="79"/>
      <c r="AZ31" s="79"/>
      <c r="BA31" s="79"/>
      <c r="BB31" s="79"/>
      <c r="BC31" s="79"/>
      <c r="BD31" s="79"/>
      <c r="BE31" s="78"/>
      <c r="BF31" s="80"/>
      <c r="BG31" s="79"/>
      <c r="BH31" s="79"/>
      <c r="BI31" s="79"/>
      <c r="BJ31" s="79"/>
      <c r="BK31" s="79"/>
      <c r="BL31" s="79"/>
      <c r="BM31" s="79"/>
      <c r="BN31" s="79"/>
      <c r="BO31" s="79"/>
      <c r="BP31" s="79"/>
      <c r="BQ31" s="78"/>
      <c r="BR31" s="80"/>
      <c r="BS31" s="79"/>
      <c r="BT31" s="79"/>
      <c r="BU31" s="79"/>
      <c r="BV31" s="79"/>
      <c r="BW31" s="79"/>
      <c r="BX31" s="79"/>
      <c r="BY31" s="79"/>
      <c r="BZ31" s="79"/>
      <c r="CA31" s="79"/>
      <c r="CB31" s="79"/>
      <c r="CC31" s="78"/>
      <c r="CD31" s="41" t="s">
        <v>54</v>
      </c>
    </row>
    <row r="32" spans="1:82" ht="15">
      <c r="A32" s="41"/>
      <c r="B32" s="75" t="s">
        <v>62</v>
      </c>
      <c r="C32" s="131" t="s">
        <v>63</v>
      </c>
      <c r="D32" s="132" t="s">
        <v>64</v>
      </c>
      <c r="E32" s="266">
        <v>36</v>
      </c>
      <c r="F32" s="231"/>
      <c r="G32" s="76">
        <f t="shared" si="36"/>
        <v>0</v>
      </c>
      <c r="H32" s="77"/>
      <c r="I32" s="78"/>
      <c r="J32" s="226"/>
      <c r="K32" s="227"/>
      <c r="L32" s="227"/>
      <c r="M32" s="227"/>
      <c r="N32" s="227"/>
      <c r="O32" s="227"/>
      <c r="P32" s="227"/>
      <c r="Q32" s="227"/>
      <c r="R32" s="227"/>
      <c r="S32" s="227"/>
      <c r="T32" s="227"/>
      <c r="U32" s="225"/>
      <c r="V32" s="226"/>
      <c r="W32" s="227"/>
      <c r="X32" s="227"/>
      <c r="Y32" s="227"/>
      <c r="Z32" s="227"/>
      <c r="AA32" s="227"/>
      <c r="AB32" s="227"/>
      <c r="AC32" s="227"/>
      <c r="AD32" s="227"/>
      <c r="AE32" s="227"/>
      <c r="AF32" s="227"/>
      <c r="AG32" s="225"/>
      <c r="AH32" s="226"/>
      <c r="AI32" s="227"/>
      <c r="AJ32" s="227"/>
      <c r="AK32" s="227"/>
      <c r="AL32" s="227"/>
      <c r="AM32" s="227"/>
      <c r="AN32" s="227"/>
      <c r="AO32" s="227"/>
      <c r="AP32" s="227"/>
      <c r="AQ32" s="227"/>
      <c r="AR32" s="227"/>
      <c r="AS32" s="225"/>
      <c r="AT32" s="80"/>
      <c r="AU32" s="79"/>
      <c r="AV32" s="79"/>
      <c r="AW32" s="79"/>
      <c r="AX32" s="79"/>
      <c r="AY32" s="79"/>
      <c r="AZ32" s="79"/>
      <c r="BA32" s="79"/>
      <c r="BB32" s="79"/>
      <c r="BC32" s="79"/>
      <c r="BD32" s="79"/>
      <c r="BE32" s="78"/>
      <c r="BF32" s="80"/>
      <c r="BG32" s="79"/>
      <c r="BH32" s="79"/>
      <c r="BI32" s="79"/>
      <c r="BJ32" s="79"/>
      <c r="BK32" s="79"/>
      <c r="BL32" s="79"/>
      <c r="BM32" s="79"/>
      <c r="BN32" s="79"/>
      <c r="BO32" s="79"/>
      <c r="BP32" s="79"/>
      <c r="BQ32" s="78"/>
      <c r="BR32" s="80"/>
      <c r="BS32" s="79"/>
      <c r="BT32" s="79"/>
      <c r="BU32" s="79"/>
      <c r="BV32" s="79"/>
      <c r="BW32" s="79"/>
      <c r="BX32" s="79"/>
      <c r="BY32" s="79"/>
      <c r="BZ32" s="79"/>
      <c r="CA32" s="79"/>
      <c r="CB32" s="79"/>
      <c r="CC32" s="78"/>
      <c r="CD32" s="41" t="s">
        <v>54</v>
      </c>
    </row>
    <row r="33" spans="1:82" ht="15">
      <c r="A33" s="41"/>
      <c r="B33" s="75" t="s">
        <v>65</v>
      </c>
      <c r="C33" s="131" t="s">
        <v>66</v>
      </c>
      <c r="D33" s="132" t="s">
        <v>64</v>
      </c>
      <c r="E33" s="266">
        <v>14</v>
      </c>
      <c r="F33" s="231"/>
      <c r="G33" s="76">
        <f t="shared" si="36"/>
        <v>0</v>
      </c>
      <c r="H33" s="77"/>
      <c r="I33" s="78"/>
      <c r="J33" s="77"/>
      <c r="K33" s="79"/>
      <c r="L33" s="79"/>
      <c r="M33" s="79"/>
      <c r="N33" s="79"/>
      <c r="O33" s="79"/>
      <c r="P33" s="79"/>
      <c r="Q33" s="79"/>
      <c r="R33" s="79"/>
      <c r="S33" s="79"/>
      <c r="T33" s="79"/>
      <c r="U33" s="78"/>
      <c r="V33" s="77"/>
      <c r="W33" s="79"/>
      <c r="X33" s="79"/>
      <c r="Y33" s="79"/>
      <c r="Z33" s="79"/>
      <c r="AA33" s="79"/>
      <c r="AB33" s="79"/>
      <c r="AC33" s="79"/>
      <c r="AD33" s="79"/>
      <c r="AE33" s="79"/>
      <c r="AF33" s="79"/>
      <c r="AG33" s="78"/>
      <c r="AH33" s="77"/>
      <c r="AI33" s="79"/>
      <c r="AJ33" s="79"/>
      <c r="AK33" s="79"/>
      <c r="AL33" s="79"/>
      <c r="AM33" s="79"/>
      <c r="AN33" s="79"/>
      <c r="AO33" s="79"/>
      <c r="AP33" s="79"/>
      <c r="AQ33" s="79"/>
      <c r="AR33" s="79"/>
      <c r="AS33" s="78"/>
      <c r="AT33" s="228"/>
      <c r="AU33" s="227"/>
      <c r="AV33" s="227"/>
      <c r="AW33" s="227"/>
      <c r="AX33" s="227"/>
      <c r="AY33" s="227"/>
      <c r="AZ33" s="227"/>
      <c r="BA33" s="227"/>
      <c r="BB33" s="227"/>
      <c r="BC33" s="227"/>
      <c r="BD33" s="227"/>
      <c r="BE33" s="225"/>
      <c r="BF33" s="228"/>
      <c r="BG33" s="227"/>
      <c r="BH33" s="79"/>
      <c r="BI33" s="79"/>
      <c r="BJ33" s="79"/>
      <c r="BK33" s="79"/>
      <c r="BL33" s="79"/>
      <c r="BM33" s="79"/>
      <c r="BN33" s="79"/>
      <c r="BO33" s="79"/>
      <c r="BP33" s="79"/>
      <c r="BQ33" s="78"/>
      <c r="BR33" s="80"/>
      <c r="BS33" s="79"/>
      <c r="BT33" s="79"/>
      <c r="BU33" s="79"/>
      <c r="BV33" s="79"/>
      <c r="BW33" s="79"/>
      <c r="BX33" s="79"/>
      <c r="BY33" s="79"/>
      <c r="BZ33" s="79"/>
      <c r="CA33" s="79"/>
      <c r="CB33" s="79"/>
      <c r="CC33" s="78"/>
      <c r="CD33" s="41" t="s">
        <v>54</v>
      </c>
    </row>
    <row r="34" spans="1:82" ht="15">
      <c r="A34" s="41"/>
      <c r="B34" s="75" t="s">
        <v>67</v>
      </c>
      <c r="C34" s="131" t="s">
        <v>68</v>
      </c>
      <c r="D34" s="132" t="s">
        <v>64</v>
      </c>
      <c r="E34" s="266">
        <v>11</v>
      </c>
      <c r="F34" s="231"/>
      <c r="G34" s="76">
        <f t="shared" si="36"/>
        <v>0</v>
      </c>
      <c r="H34" s="77"/>
      <c r="I34" s="78"/>
      <c r="J34" s="77"/>
      <c r="K34" s="79"/>
      <c r="L34" s="79"/>
      <c r="M34" s="79"/>
      <c r="N34" s="79"/>
      <c r="O34" s="79"/>
      <c r="P34" s="79"/>
      <c r="Q34" s="79"/>
      <c r="R34" s="79"/>
      <c r="S34" s="79"/>
      <c r="T34" s="79"/>
      <c r="U34" s="78"/>
      <c r="V34" s="77"/>
      <c r="W34" s="79"/>
      <c r="X34" s="79"/>
      <c r="Y34" s="79"/>
      <c r="Z34" s="79"/>
      <c r="AA34" s="79"/>
      <c r="AB34" s="79"/>
      <c r="AC34" s="79"/>
      <c r="AD34" s="79"/>
      <c r="AE34" s="79"/>
      <c r="AF34" s="79"/>
      <c r="AG34" s="78"/>
      <c r="AH34" s="80"/>
      <c r="AI34" s="79"/>
      <c r="AJ34" s="79"/>
      <c r="AK34" s="79"/>
      <c r="AL34" s="79"/>
      <c r="AM34" s="79"/>
      <c r="AN34" s="79"/>
      <c r="AO34" s="79"/>
      <c r="AP34" s="79"/>
      <c r="AQ34" s="79"/>
      <c r="AR34" s="79"/>
      <c r="AS34" s="78"/>
      <c r="AT34" s="80"/>
      <c r="AU34" s="79"/>
      <c r="AV34" s="79"/>
      <c r="AW34" s="79"/>
      <c r="AX34" s="79"/>
      <c r="AY34" s="79"/>
      <c r="AZ34" s="79"/>
      <c r="BA34" s="79"/>
      <c r="BB34" s="79"/>
      <c r="BC34" s="79"/>
      <c r="BD34" s="79"/>
      <c r="BE34" s="78"/>
      <c r="BF34" s="80"/>
      <c r="BG34" s="79"/>
      <c r="BH34" s="227"/>
      <c r="BI34" s="227"/>
      <c r="BJ34" s="227"/>
      <c r="BK34" s="227"/>
      <c r="BL34" s="227"/>
      <c r="BM34" s="227"/>
      <c r="BN34" s="227"/>
      <c r="BO34" s="227"/>
      <c r="BP34" s="227"/>
      <c r="BQ34" s="225"/>
      <c r="BR34" s="228"/>
      <c r="BS34" s="79"/>
      <c r="BT34" s="79"/>
      <c r="BU34" s="79"/>
      <c r="BV34" s="79"/>
      <c r="BW34" s="79"/>
      <c r="BX34" s="79"/>
      <c r="BY34" s="79"/>
      <c r="BZ34" s="79"/>
      <c r="CA34" s="79"/>
      <c r="CB34" s="79"/>
      <c r="CC34" s="78"/>
      <c r="CD34" s="41" t="s">
        <v>54</v>
      </c>
    </row>
    <row r="35" spans="1:82" ht="15">
      <c r="A35" s="179"/>
      <c r="B35" s="75" t="s">
        <v>69</v>
      </c>
      <c r="C35" s="131" t="s">
        <v>70</v>
      </c>
      <c r="D35" s="132" t="s">
        <v>64</v>
      </c>
      <c r="E35" s="266">
        <v>11</v>
      </c>
      <c r="F35" s="236"/>
      <c r="G35" s="76">
        <f t="shared" si="36"/>
        <v>0</v>
      </c>
      <c r="H35" s="232"/>
      <c r="I35" s="233"/>
      <c r="J35" s="232"/>
      <c r="K35" s="234"/>
      <c r="L35" s="234"/>
      <c r="M35" s="234"/>
      <c r="N35" s="234"/>
      <c r="O35" s="234"/>
      <c r="P35" s="234"/>
      <c r="Q35" s="234"/>
      <c r="R35" s="234"/>
      <c r="S35" s="234"/>
      <c r="T35" s="234"/>
      <c r="U35" s="233"/>
      <c r="V35" s="232"/>
      <c r="W35" s="234"/>
      <c r="X35" s="234"/>
      <c r="Y35" s="234"/>
      <c r="Z35" s="234"/>
      <c r="AA35" s="234"/>
      <c r="AB35" s="234"/>
      <c r="AC35" s="234"/>
      <c r="AD35" s="234"/>
      <c r="AE35" s="234"/>
      <c r="AF35" s="234"/>
      <c r="AG35" s="233"/>
      <c r="AH35" s="235"/>
      <c r="AI35" s="234"/>
      <c r="AJ35" s="234"/>
      <c r="AK35" s="234"/>
      <c r="AL35" s="234"/>
      <c r="AM35" s="234"/>
      <c r="AN35" s="234"/>
      <c r="AO35" s="234"/>
      <c r="AP35" s="234"/>
      <c r="AQ35" s="234"/>
      <c r="AR35" s="234"/>
      <c r="AS35" s="233"/>
      <c r="AT35" s="235"/>
      <c r="AU35" s="234"/>
      <c r="AV35" s="234"/>
      <c r="AW35" s="234"/>
      <c r="AX35" s="234"/>
      <c r="AY35" s="234"/>
      <c r="AZ35" s="234"/>
      <c r="BA35" s="234"/>
      <c r="BB35" s="234"/>
      <c r="BC35" s="234"/>
      <c r="BD35" s="234"/>
      <c r="BE35" s="233"/>
      <c r="BF35" s="235"/>
      <c r="BG35" s="234"/>
      <c r="BH35" s="234"/>
      <c r="BI35" s="234"/>
      <c r="BJ35" s="234"/>
      <c r="BK35" s="234"/>
      <c r="BL35" s="234"/>
      <c r="BM35" s="234"/>
      <c r="BN35" s="234"/>
      <c r="BO35" s="234"/>
      <c r="BP35" s="234"/>
      <c r="BQ35" s="233"/>
      <c r="BR35" s="235"/>
      <c r="BS35" s="227"/>
      <c r="BT35" s="227"/>
      <c r="BU35" s="227"/>
      <c r="BV35" s="227"/>
      <c r="BW35" s="227"/>
      <c r="BX35" s="227"/>
      <c r="BY35" s="227"/>
      <c r="BZ35" s="227"/>
      <c r="CA35" s="227"/>
      <c r="CB35" s="227"/>
      <c r="CC35" s="227"/>
      <c r="CD35" s="41" t="s">
        <v>54</v>
      </c>
    </row>
    <row r="36" spans="1:82" ht="15">
      <c r="A36" s="41"/>
      <c r="B36" s="75" t="s">
        <v>71</v>
      </c>
      <c r="C36" s="131" t="s">
        <v>72</v>
      </c>
      <c r="D36" s="132" t="s">
        <v>955</v>
      </c>
      <c r="E36" s="266">
        <v>6</v>
      </c>
      <c r="F36" s="231"/>
      <c r="G36" s="76">
        <f t="shared" ref="G36:G91" si="37">+SUM(H36:CC36)</f>
        <v>0</v>
      </c>
      <c r="H36" s="77"/>
      <c r="I36" s="78"/>
      <c r="J36" s="314"/>
      <c r="K36" s="79"/>
      <c r="L36" s="79"/>
      <c r="M36" s="79"/>
      <c r="N36" s="79"/>
      <c r="O36" s="79"/>
      <c r="P36" s="79"/>
      <c r="Q36" s="79"/>
      <c r="R36" s="79"/>
      <c r="S36" s="79"/>
      <c r="T36" s="79"/>
      <c r="U36" s="78"/>
      <c r="V36" s="314"/>
      <c r="W36" s="79"/>
      <c r="X36" s="79"/>
      <c r="Y36" s="79"/>
      <c r="Z36" s="79"/>
      <c r="AA36" s="79"/>
      <c r="AB36" s="79"/>
      <c r="AC36" s="79"/>
      <c r="AD36" s="79"/>
      <c r="AE36" s="79"/>
      <c r="AF36" s="79"/>
      <c r="AG36" s="78"/>
      <c r="AH36" s="314"/>
      <c r="AI36" s="79"/>
      <c r="AJ36" s="79"/>
      <c r="AK36" s="79"/>
      <c r="AL36" s="79"/>
      <c r="AM36" s="79"/>
      <c r="AN36" s="79"/>
      <c r="AO36" s="79"/>
      <c r="AP36" s="79"/>
      <c r="AQ36" s="79"/>
      <c r="AR36" s="79"/>
      <c r="AS36" s="78"/>
      <c r="AT36" s="314"/>
      <c r="AU36" s="79"/>
      <c r="AV36" s="79"/>
      <c r="AW36" s="79"/>
      <c r="AX36" s="79"/>
      <c r="AY36" s="79"/>
      <c r="AZ36" s="79"/>
      <c r="BA36" s="79"/>
      <c r="BB36" s="79"/>
      <c r="BC36" s="79"/>
      <c r="BD36" s="79"/>
      <c r="BE36" s="78"/>
      <c r="BF36" s="314"/>
      <c r="BG36" s="79"/>
      <c r="BH36" s="79"/>
      <c r="BI36" s="79"/>
      <c r="BJ36" s="79"/>
      <c r="BK36" s="79"/>
      <c r="BL36" s="79"/>
      <c r="BM36" s="79"/>
      <c r="BN36" s="79"/>
      <c r="BO36" s="79"/>
      <c r="BP36" s="79"/>
      <c r="BQ36" s="78"/>
      <c r="BR36" s="314"/>
      <c r="BS36" s="79"/>
      <c r="BT36" s="79"/>
      <c r="BU36" s="79"/>
      <c r="BV36" s="79"/>
      <c r="BW36" s="79"/>
      <c r="BX36" s="79"/>
      <c r="BY36" s="79"/>
      <c r="BZ36" s="79"/>
      <c r="CA36" s="79"/>
      <c r="CB36" s="79"/>
      <c r="CC36" s="78"/>
      <c r="CD36" s="41" t="s">
        <v>54</v>
      </c>
    </row>
    <row r="37" spans="1:82" ht="15">
      <c r="A37" s="41"/>
      <c r="B37" s="75" t="s">
        <v>74</v>
      </c>
      <c r="C37" s="131" t="s">
        <v>75</v>
      </c>
      <c r="D37" s="132" t="s">
        <v>64</v>
      </c>
      <c r="E37" s="266">
        <v>72</v>
      </c>
      <c r="F37" s="231"/>
      <c r="G37" s="76">
        <f t="shared" si="37"/>
        <v>0</v>
      </c>
      <c r="H37" s="77"/>
      <c r="I37" s="78"/>
      <c r="J37" s="226"/>
      <c r="K37" s="227"/>
      <c r="L37" s="227"/>
      <c r="M37" s="227"/>
      <c r="N37" s="227"/>
      <c r="O37" s="227"/>
      <c r="P37" s="227"/>
      <c r="Q37" s="227"/>
      <c r="R37" s="227"/>
      <c r="S37" s="227"/>
      <c r="T37" s="227"/>
      <c r="U37" s="225"/>
      <c r="V37" s="226"/>
      <c r="W37" s="227"/>
      <c r="X37" s="227"/>
      <c r="Y37" s="227"/>
      <c r="Z37" s="227"/>
      <c r="AA37" s="227"/>
      <c r="AB37" s="227"/>
      <c r="AC37" s="227"/>
      <c r="AD37" s="227"/>
      <c r="AE37" s="227"/>
      <c r="AF37" s="227"/>
      <c r="AG37" s="225"/>
      <c r="AH37" s="228"/>
      <c r="AI37" s="227"/>
      <c r="AJ37" s="227"/>
      <c r="AK37" s="227"/>
      <c r="AL37" s="227"/>
      <c r="AM37" s="227"/>
      <c r="AN37" s="227"/>
      <c r="AO37" s="227"/>
      <c r="AP37" s="227"/>
      <c r="AQ37" s="227"/>
      <c r="AR37" s="227"/>
      <c r="AS37" s="225"/>
      <c r="AT37" s="228"/>
      <c r="AU37" s="227"/>
      <c r="AV37" s="227"/>
      <c r="AW37" s="227"/>
      <c r="AX37" s="227"/>
      <c r="AY37" s="227"/>
      <c r="AZ37" s="227"/>
      <c r="BA37" s="227"/>
      <c r="BB37" s="227"/>
      <c r="BC37" s="227"/>
      <c r="BD37" s="227"/>
      <c r="BE37" s="225"/>
      <c r="BF37" s="228"/>
      <c r="BG37" s="227"/>
      <c r="BH37" s="227"/>
      <c r="BI37" s="227"/>
      <c r="BJ37" s="227"/>
      <c r="BK37" s="227"/>
      <c r="BL37" s="227"/>
      <c r="BM37" s="227"/>
      <c r="BN37" s="227"/>
      <c r="BO37" s="227"/>
      <c r="BP37" s="227"/>
      <c r="BQ37" s="225"/>
      <c r="BR37" s="228"/>
      <c r="BS37" s="227"/>
      <c r="BT37" s="227"/>
      <c r="BU37" s="227"/>
      <c r="BV37" s="227"/>
      <c r="BW37" s="227"/>
      <c r="BX37" s="227"/>
      <c r="BY37" s="227"/>
      <c r="BZ37" s="227"/>
      <c r="CA37" s="227"/>
      <c r="CB37" s="227"/>
      <c r="CC37" s="225"/>
      <c r="CD37" s="41" t="s">
        <v>54</v>
      </c>
    </row>
    <row r="38" spans="1:82" ht="15">
      <c r="A38" s="41"/>
      <c r="B38" s="75" t="s">
        <v>76</v>
      </c>
      <c r="C38" s="131" t="s">
        <v>77</v>
      </c>
      <c r="D38" s="132" t="s">
        <v>64</v>
      </c>
      <c r="E38" s="266">
        <v>72</v>
      </c>
      <c r="F38" s="231"/>
      <c r="G38" s="76">
        <f t="shared" si="37"/>
        <v>0</v>
      </c>
      <c r="H38" s="77"/>
      <c r="I38" s="78"/>
      <c r="J38" s="226"/>
      <c r="K38" s="227"/>
      <c r="L38" s="227"/>
      <c r="M38" s="227"/>
      <c r="N38" s="227"/>
      <c r="O38" s="227"/>
      <c r="P38" s="227"/>
      <c r="Q38" s="227"/>
      <c r="R38" s="227"/>
      <c r="S38" s="227"/>
      <c r="T38" s="227"/>
      <c r="U38" s="225"/>
      <c r="V38" s="226"/>
      <c r="W38" s="227"/>
      <c r="X38" s="227"/>
      <c r="Y38" s="227"/>
      <c r="Z38" s="227"/>
      <c r="AA38" s="227"/>
      <c r="AB38" s="227"/>
      <c r="AC38" s="227"/>
      <c r="AD38" s="227"/>
      <c r="AE38" s="227"/>
      <c r="AF38" s="227"/>
      <c r="AG38" s="225"/>
      <c r="AH38" s="228"/>
      <c r="AI38" s="227"/>
      <c r="AJ38" s="227"/>
      <c r="AK38" s="227"/>
      <c r="AL38" s="227"/>
      <c r="AM38" s="227"/>
      <c r="AN38" s="227"/>
      <c r="AO38" s="227"/>
      <c r="AP38" s="227"/>
      <c r="AQ38" s="227"/>
      <c r="AR38" s="227"/>
      <c r="AS38" s="225"/>
      <c r="AT38" s="228"/>
      <c r="AU38" s="227"/>
      <c r="AV38" s="227"/>
      <c r="AW38" s="227"/>
      <c r="AX38" s="227"/>
      <c r="AY38" s="227"/>
      <c r="AZ38" s="227"/>
      <c r="BA38" s="227"/>
      <c r="BB38" s="227"/>
      <c r="BC38" s="227"/>
      <c r="BD38" s="227"/>
      <c r="BE38" s="225"/>
      <c r="BF38" s="228"/>
      <c r="BG38" s="227"/>
      <c r="BH38" s="227"/>
      <c r="BI38" s="227"/>
      <c r="BJ38" s="227"/>
      <c r="BK38" s="227"/>
      <c r="BL38" s="227"/>
      <c r="BM38" s="227"/>
      <c r="BN38" s="227"/>
      <c r="BO38" s="227"/>
      <c r="BP38" s="227"/>
      <c r="BQ38" s="225"/>
      <c r="BR38" s="228"/>
      <c r="BS38" s="227"/>
      <c r="BT38" s="227"/>
      <c r="BU38" s="227"/>
      <c r="BV38" s="227"/>
      <c r="BW38" s="227"/>
      <c r="BX38" s="227"/>
      <c r="BY38" s="227"/>
      <c r="BZ38" s="227"/>
      <c r="CA38" s="227"/>
      <c r="CB38" s="227"/>
      <c r="CC38" s="225"/>
      <c r="CD38" s="41" t="s">
        <v>54</v>
      </c>
    </row>
    <row r="39" spans="1:82" ht="15">
      <c r="A39" s="41"/>
      <c r="B39" s="75" t="s">
        <v>78</v>
      </c>
      <c r="C39" s="131" t="s">
        <v>79</v>
      </c>
      <c r="D39" s="132" t="s">
        <v>64</v>
      </c>
      <c r="E39" s="266">
        <v>72</v>
      </c>
      <c r="F39" s="231"/>
      <c r="G39" s="76">
        <f t="shared" si="37"/>
        <v>0</v>
      </c>
      <c r="H39" s="77"/>
      <c r="I39" s="78"/>
      <c r="J39" s="226"/>
      <c r="K39" s="227"/>
      <c r="L39" s="227"/>
      <c r="M39" s="227"/>
      <c r="N39" s="227"/>
      <c r="O39" s="227"/>
      <c r="P39" s="227"/>
      <c r="Q39" s="227"/>
      <c r="R39" s="227"/>
      <c r="S39" s="227"/>
      <c r="T39" s="227"/>
      <c r="U39" s="225"/>
      <c r="V39" s="226"/>
      <c r="W39" s="227"/>
      <c r="X39" s="227"/>
      <c r="Y39" s="227"/>
      <c r="Z39" s="227"/>
      <c r="AA39" s="227"/>
      <c r="AB39" s="227"/>
      <c r="AC39" s="227"/>
      <c r="AD39" s="227"/>
      <c r="AE39" s="227"/>
      <c r="AF39" s="227"/>
      <c r="AG39" s="225"/>
      <c r="AH39" s="228"/>
      <c r="AI39" s="227"/>
      <c r="AJ39" s="227"/>
      <c r="AK39" s="227"/>
      <c r="AL39" s="227"/>
      <c r="AM39" s="227"/>
      <c r="AN39" s="227"/>
      <c r="AO39" s="227"/>
      <c r="AP39" s="227"/>
      <c r="AQ39" s="227"/>
      <c r="AR39" s="227"/>
      <c r="AS39" s="225"/>
      <c r="AT39" s="228"/>
      <c r="AU39" s="227"/>
      <c r="AV39" s="227"/>
      <c r="AW39" s="227"/>
      <c r="AX39" s="227"/>
      <c r="AY39" s="227"/>
      <c r="AZ39" s="227"/>
      <c r="BA39" s="227"/>
      <c r="BB39" s="227"/>
      <c r="BC39" s="227"/>
      <c r="BD39" s="227"/>
      <c r="BE39" s="225"/>
      <c r="BF39" s="228"/>
      <c r="BG39" s="227"/>
      <c r="BH39" s="227"/>
      <c r="BI39" s="227"/>
      <c r="BJ39" s="227"/>
      <c r="BK39" s="227"/>
      <c r="BL39" s="227"/>
      <c r="BM39" s="227"/>
      <c r="BN39" s="227"/>
      <c r="BO39" s="227"/>
      <c r="BP39" s="227"/>
      <c r="BQ39" s="225"/>
      <c r="BR39" s="228"/>
      <c r="BS39" s="227"/>
      <c r="BT39" s="227"/>
      <c r="BU39" s="227"/>
      <c r="BV39" s="227"/>
      <c r="BW39" s="227"/>
      <c r="BX39" s="227"/>
      <c r="BY39" s="227"/>
      <c r="BZ39" s="227"/>
      <c r="CA39" s="227"/>
      <c r="CB39" s="227"/>
      <c r="CC39" s="225"/>
      <c r="CD39" s="41" t="s">
        <v>54</v>
      </c>
    </row>
    <row r="40" spans="1:82" ht="15">
      <c r="A40" s="41"/>
      <c r="B40" s="75" t="s">
        <v>80</v>
      </c>
      <c r="C40" s="131" t="s">
        <v>81</v>
      </c>
      <c r="D40" s="132" t="s">
        <v>64</v>
      </c>
      <c r="E40" s="266">
        <v>72</v>
      </c>
      <c r="F40" s="231"/>
      <c r="G40" s="76">
        <f t="shared" si="37"/>
        <v>0</v>
      </c>
      <c r="H40" s="77"/>
      <c r="I40" s="78"/>
      <c r="J40" s="226"/>
      <c r="K40" s="227"/>
      <c r="L40" s="227"/>
      <c r="M40" s="227"/>
      <c r="N40" s="227"/>
      <c r="O40" s="227"/>
      <c r="P40" s="227"/>
      <c r="Q40" s="227"/>
      <c r="R40" s="227"/>
      <c r="S40" s="227"/>
      <c r="T40" s="227"/>
      <c r="U40" s="225"/>
      <c r="V40" s="226"/>
      <c r="W40" s="227"/>
      <c r="X40" s="227"/>
      <c r="Y40" s="227"/>
      <c r="Z40" s="227"/>
      <c r="AA40" s="227"/>
      <c r="AB40" s="227"/>
      <c r="AC40" s="227"/>
      <c r="AD40" s="227"/>
      <c r="AE40" s="227"/>
      <c r="AF40" s="227"/>
      <c r="AG40" s="225"/>
      <c r="AH40" s="228"/>
      <c r="AI40" s="227"/>
      <c r="AJ40" s="227"/>
      <c r="AK40" s="227"/>
      <c r="AL40" s="227"/>
      <c r="AM40" s="227"/>
      <c r="AN40" s="227"/>
      <c r="AO40" s="227"/>
      <c r="AP40" s="227"/>
      <c r="AQ40" s="227"/>
      <c r="AR40" s="227"/>
      <c r="AS40" s="225"/>
      <c r="AT40" s="228"/>
      <c r="AU40" s="227"/>
      <c r="AV40" s="227"/>
      <c r="AW40" s="227"/>
      <c r="AX40" s="227"/>
      <c r="AY40" s="227"/>
      <c r="AZ40" s="227"/>
      <c r="BA40" s="227"/>
      <c r="BB40" s="227"/>
      <c r="BC40" s="227"/>
      <c r="BD40" s="227"/>
      <c r="BE40" s="225"/>
      <c r="BF40" s="228"/>
      <c r="BG40" s="227"/>
      <c r="BH40" s="227"/>
      <c r="BI40" s="227"/>
      <c r="BJ40" s="227"/>
      <c r="BK40" s="227"/>
      <c r="BL40" s="227"/>
      <c r="BM40" s="227"/>
      <c r="BN40" s="227"/>
      <c r="BO40" s="227"/>
      <c r="BP40" s="227"/>
      <c r="BQ40" s="225"/>
      <c r="BR40" s="228"/>
      <c r="BS40" s="227"/>
      <c r="BT40" s="227"/>
      <c r="BU40" s="227"/>
      <c r="BV40" s="227"/>
      <c r="BW40" s="227"/>
      <c r="BX40" s="227"/>
      <c r="BY40" s="227"/>
      <c r="BZ40" s="227"/>
      <c r="CA40" s="227"/>
      <c r="CB40" s="227"/>
      <c r="CC40" s="225"/>
      <c r="CD40" s="41" t="s">
        <v>54</v>
      </c>
    </row>
    <row r="41" spans="1:82" ht="15">
      <c r="A41" s="41"/>
      <c r="B41" s="75" t="s">
        <v>82</v>
      </c>
      <c r="C41" s="131" t="s">
        <v>83</v>
      </c>
      <c r="D41" s="132" t="s">
        <v>64</v>
      </c>
      <c r="E41" s="266">
        <v>72</v>
      </c>
      <c r="F41" s="231"/>
      <c r="G41" s="76">
        <f t="shared" si="37"/>
        <v>0</v>
      </c>
      <c r="H41" s="77"/>
      <c r="I41" s="78"/>
      <c r="J41" s="226"/>
      <c r="K41" s="227"/>
      <c r="L41" s="227"/>
      <c r="M41" s="227"/>
      <c r="N41" s="227"/>
      <c r="O41" s="227"/>
      <c r="P41" s="227"/>
      <c r="Q41" s="227"/>
      <c r="R41" s="227"/>
      <c r="S41" s="227"/>
      <c r="T41" s="227"/>
      <c r="U41" s="225"/>
      <c r="V41" s="226"/>
      <c r="W41" s="227"/>
      <c r="X41" s="227"/>
      <c r="Y41" s="227"/>
      <c r="Z41" s="227"/>
      <c r="AA41" s="227"/>
      <c r="AB41" s="227"/>
      <c r="AC41" s="227"/>
      <c r="AD41" s="227"/>
      <c r="AE41" s="227"/>
      <c r="AF41" s="227"/>
      <c r="AG41" s="225"/>
      <c r="AH41" s="228"/>
      <c r="AI41" s="227"/>
      <c r="AJ41" s="227"/>
      <c r="AK41" s="227"/>
      <c r="AL41" s="227"/>
      <c r="AM41" s="227"/>
      <c r="AN41" s="227"/>
      <c r="AO41" s="227"/>
      <c r="AP41" s="227"/>
      <c r="AQ41" s="227"/>
      <c r="AR41" s="227"/>
      <c r="AS41" s="225"/>
      <c r="AT41" s="228"/>
      <c r="AU41" s="227"/>
      <c r="AV41" s="227"/>
      <c r="AW41" s="227"/>
      <c r="AX41" s="227"/>
      <c r="AY41" s="227"/>
      <c r="AZ41" s="227"/>
      <c r="BA41" s="227"/>
      <c r="BB41" s="227"/>
      <c r="BC41" s="227"/>
      <c r="BD41" s="227"/>
      <c r="BE41" s="225"/>
      <c r="BF41" s="228"/>
      <c r="BG41" s="227"/>
      <c r="BH41" s="227"/>
      <c r="BI41" s="227"/>
      <c r="BJ41" s="227"/>
      <c r="BK41" s="227"/>
      <c r="BL41" s="227"/>
      <c r="BM41" s="227"/>
      <c r="BN41" s="227"/>
      <c r="BO41" s="227"/>
      <c r="BP41" s="227"/>
      <c r="BQ41" s="225"/>
      <c r="BR41" s="228"/>
      <c r="BS41" s="227"/>
      <c r="BT41" s="227"/>
      <c r="BU41" s="227"/>
      <c r="BV41" s="227"/>
      <c r="BW41" s="227"/>
      <c r="BX41" s="227"/>
      <c r="BY41" s="227"/>
      <c r="BZ41" s="227"/>
      <c r="CA41" s="227"/>
      <c r="CB41" s="227"/>
      <c r="CC41" s="225"/>
      <c r="CD41" s="41" t="s">
        <v>54</v>
      </c>
    </row>
    <row r="42" spans="1:82" ht="15">
      <c r="A42" s="41"/>
      <c r="B42" s="75" t="s">
        <v>84</v>
      </c>
      <c r="C42" s="131" t="s">
        <v>85</v>
      </c>
      <c r="D42" s="132" t="s">
        <v>64</v>
      </c>
      <c r="E42" s="266">
        <v>72</v>
      </c>
      <c r="F42" s="231"/>
      <c r="G42" s="76">
        <f t="shared" si="37"/>
        <v>0</v>
      </c>
      <c r="H42" s="77"/>
      <c r="I42" s="78"/>
      <c r="J42" s="226"/>
      <c r="K42" s="227"/>
      <c r="L42" s="227"/>
      <c r="M42" s="227"/>
      <c r="N42" s="227"/>
      <c r="O42" s="227"/>
      <c r="P42" s="227"/>
      <c r="Q42" s="227"/>
      <c r="R42" s="227"/>
      <c r="S42" s="227"/>
      <c r="T42" s="227"/>
      <c r="U42" s="225"/>
      <c r="V42" s="226"/>
      <c r="W42" s="227"/>
      <c r="X42" s="227"/>
      <c r="Y42" s="227"/>
      <c r="Z42" s="227"/>
      <c r="AA42" s="227"/>
      <c r="AB42" s="227"/>
      <c r="AC42" s="227"/>
      <c r="AD42" s="227"/>
      <c r="AE42" s="227"/>
      <c r="AF42" s="227"/>
      <c r="AG42" s="225"/>
      <c r="AH42" s="228"/>
      <c r="AI42" s="227"/>
      <c r="AJ42" s="227"/>
      <c r="AK42" s="227"/>
      <c r="AL42" s="227"/>
      <c r="AM42" s="227"/>
      <c r="AN42" s="227"/>
      <c r="AO42" s="227"/>
      <c r="AP42" s="227"/>
      <c r="AQ42" s="227"/>
      <c r="AR42" s="227"/>
      <c r="AS42" s="225"/>
      <c r="AT42" s="228"/>
      <c r="AU42" s="227"/>
      <c r="AV42" s="227"/>
      <c r="AW42" s="227"/>
      <c r="AX42" s="227"/>
      <c r="AY42" s="227"/>
      <c r="AZ42" s="227"/>
      <c r="BA42" s="227"/>
      <c r="BB42" s="227"/>
      <c r="BC42" s="227"/>
      <c r="BD42" s="227"/>
      <c r="BE42" s="225"/>
      <c r="BF42" s="228"/>
      <c r="BG42" s="227"/>
      <c r="BH42" s="227"/>
      <c r="BI42" s="227"/>
      <c r="BJ42" s="227"/>
      <c r="BK42" s="227"/>
      <c r="BL42" s="227"/>
      <c r="BM42" s="227"/>
      <c r="BN42" s="227"/>
      <c r="BO42" s="227"/>
      <c r="BP42" s="227"/>
      <c r="BQ42" s="225"/>
      <c r="BR42" s="228"/>
      <c r="BS42" s="227"/>
      <c r="BT42" s="227"/>
      <c r="BU42" s="227"/>
      <c r="BV42" s="227"/>
      <c r="BW42" s="227"/>
      <c r="BX42" s="227"/>
      <c r="BY42" s="227"/>
      <c r="BZ42" s="227"/>
      <c r="CA42" s="227"/>
      <c r="CB42" s="227"/>
      <c r="CC42" s="225"/>
      <c r="CD42" s="41" t="s">
        <v>54</v>
      </c>
    </row>
    <row r="43" spans="1:82" ht="15">
      <c r="A43" s="41"/>
      <c r="B43" s="75" t="s">
        <v>86</v>
      </c>
      <c r="C43" s="131" t="s">
        <v>87</v>
      </c>
      <c r="D43" s="132" t="s">
        <v>64</v>
      </c>
      <c r="E43" s="266">
        <v>72</v>
      </c>
      <c r="F43" s="231"/>
      <c r="G43" s="76">
        <f t="shared" si="37"/>
        <v>0</v>
      </c>
      <c r="H43" s="77"/>
      <c r="I43" s="78"/>
      <c r="J43" s="226"/>
      <c r="K43" s="227"/>
      <c r="L43" s="227"/>
      <c r="M43" s="227"/>
      <c r="N43" s="227"/>
      <c r="O43" s="227"/>
      <c r="P43" s="227"/>
      <c r="Q43" s="227"/>
      <c r="R43" s="227"/>
      <c r="S43" s="227"/>
      <c r="T43" s="227"/>
      <c r="U43" s="225"/>
      <c r="V43" s="226"/>
      <c r="W43" s="227"/>
      <c r="X43" s="227"/>
      <c r="Y43" s="227"/>
      <c r="Z43" s="227"/>
      <c r="AA43" s="227"/>
      <c r="AB43" s="227"/>
      <c r="AC43" s="227"/>
      <c r="AD43" s="227"/>
      <c r="AE43" s="227"/>
      <c r="AF43" s="227"/>
      <c r="AG43" s="225"/>
      <c r="AH43" s="228"/>
      <c r="AI43" s="227"/>
      <c r="AJ43" s="227"/>
      <c r="AK43" s="227"/>
      <c r="AL43" s="227"/>
      <c r="AM43" s="227"/>
      <c r="AN43" s="227"/>
      <c r="AO43" s="227"/>
      <c r="AP43" s="227"/>
      <c r="AQ43" s="227"/>
      <c r="AR43" s="227"/>
      <c r="AS43" s="225"/>
      <c r="AT43" s="228"/>
      <c r="AU43" s="227"/>
      <c r="AV43" s="227"/>
      <c r="AW43" s="227"/>
      <c r="AX43" s="227"/>
      <c r="AY43" s="227"/>
      <c r="AZ43" s="227"/>
      <c r="BA43" s="227"/>
      <c r="BB43" s="227"/>
      <c r="BC43" s="227"/>
      <c r="BD43" s="227"/>
      <c r="BE43" s="225"/>
      <c r="BF43" s="228"/>
      <c r="BG43" s="227"/>
      <c r="BH43" s="227"/>
      <c r="BI43" s="227"/>
      <c r="BJ43" s="227"/>
      <c r="BK43" s="227"/>
      <c r="BL43" s="227"/>
      <c r="BM43" s="227"/>
      <c r="BN43" s="227"/>
      <c r="BO43" s="227"/>
      <c r="BP43" s="227"/>
      <c r="BQ43" s="225"/>
      <c r="BR43" s="228"/>
      <c r="BS43" s="227"/>
      <c r="BT43" s="227"/>
      <c r="BU43" s="227"/>
      <c r="BV43" s="227"/>
      <c r="BW43" s="227"/>
      <c r="BX43" s="227"/>
      <c r="BY43" s="227"/>
      <c r="BZ43" s="227"/>
      <c r="CA43" s="227"/>
      <c r="CB43" s="227"/>
      <c r="CC43" s="225"/>
      <c r="CD43" s="41" t="s">
        <v>54</v>
      </c>
    </row>
    <row r="44" spans="1:82" ht="15">
      <c r="A44" s="41"/>
      <c r="B44" s="75" t="s">
        <v>88</v>
      </c>
      <c r="C44" s="131" t="s">
        <v>89</v>
      </c>
      <c r="D44" s="132" t="s">
        <v>64</v>
      </c>
      <c r="E44" s="266">
        <v>72</v>
      </c>
      <c r="F44" s="231"/>
      <c r="G44" s="76">
        <f t="shared" si="37"/>
        <v>0</v>
      </c>
      <c r="H44" s="77"/>
      <c r="I44" s="78"/>
      <c r="J44" s="226"/>
      <c r="K44" s="227"/>
      <c r="L44" s="227"/>
      <c r="M44" s="227"/>
      <c r="N44" s="227"/>
      <c r="O44" s="227"/>
      <c r="P44" s="227"/>
      <c r="Q44" s="227"/>
      <c r="R44" s="227"/>
      <c r="S44" s="227"/>
      <c r="T44" s="227"/>
      <c r="U44" s="225"/>
      <c r="V44" s="226"/>
      <c r="W44" s="227"/>
      <c r="X44" s="227"/>
      <c r="Y44" s="227"/>
      <c r="Z44" s="227"/>
      <c r="AA44" s="227"/>
      <c r="AB44" s="227"/>
      <c r="AC44" s="227"/>
      <c r="AD44" s="227"/>
      <c r="AE44" s="227"/>
      <c r="AF44" s="227"/>
      <c r="AG44" s="225"/>
      <c r="AH44" s="228"/>
      <c r="AI44" s="227"/>
      <c r="AJ44" s="227"/>
      <c r="AK44" s="227"/>
      <c r="AL44" s="227"/>
      <c r="AM44" s="227"/>
      <c r="AN44" s="227"/>
      <c r="AO44" s="227"/>
      <c r="AP44" s="227"/>
      <c r="AQ44" s="227"/>
      <c r="AR44" s="227"/>
      <c r="AS44" s="225"/>
      <c r="AT44" s="228"/>
      <c r="AU44" s="227"/>
      <c r="AV44" s="227"/>
      <c r="AW44" s="227"/>
      <c r="AX44" s="227"/>
      <c r="AY44" s="227"/>
      <c r="AZ44" s="227"/>
      <c r="BA44" s="227"/>
      <c r="BB44" s="227"/>
      <c r="BC44" s="227"/>
      <c r="BD44" s="227"/>
      <c r="BE44" s="225"/>
      <c r="BF44" s="228"/>
      <c r="BG44" s="227"/>
      <c r="BH44" s="227"/>
      <c r="BI44" s="227"/>
      <c r="BJ44" s="227"/>
      <c r="BK44" s="227"/>
      <c r="BL44" s="227"/>
      <c r="BM44" s="227"/>
      <c r="BN44" s="227"/>
      <c r="BO44" s="227"/>
      <c r="BP44" s="227"/>
      <c r="BQ44" s="225"/>
      <c r="BR44" s="228"/>
      <c r="BS44" s="227"/>
      <c r="BT44" s="227"/>
      <c r="BU44" s="227"/>
      <c r="BV44" s="227"/>
      <c r="BW44" s="227"/>
      <c r="BX44" s="227"/>
      <c r="BY44" s="227"/>
      <c r="BZ44" s="227"/>
      <c r="CA44" s="227"/>
      <c r="CB44" s="227"/>
      <c r="CC44" s="225"/>
      <c r="CD44" s="41" t="s">
        <v>54</v>
      </c>
    </row>
    <row r="45" spans="1:82" ht="15">
      <c r="A45" s="41"/>
      <c r="B45" s="75" t="s">
        <v>90</v>
      </c>
      <c r="C45" s="131" t="s">
        <v>91</v>
      </c>
      <c r="D45" s="132" t="s">
        <v>92</v>
      </c>
      <c r="E45" s="266">
        <v>1</v>
      </c>
      <c r="F45" s="223"/>
      <c r="G45" s="76">
        <f>+E45*F45</f>
        <v>0</v>
      </c>
      <c r="H45" s="77"/>
      <c r="I45" s="78"/>
      <c r="J45" s="77"/>
      <c r="K45" s="79"/>
      <c r="L45" s="79"/>
      <c r="M45" s="79"/>
      <c r="N45" s="79"/>
      <c r="O45" s="79"/>
      <c r="P45" s="79"/>
      <c r="Q45" s="79"/>
      <c r="R45" s="79"/>
      <c r="S45" s="79"/>
      <c r="T45" s="79"/>
      <c r="U45" s="78"/>
      <c r="V45" s="77"/>
      <c r="W45" s="79"/>
      <c r="X45" s="79"/>
      <c r="Y45" s="79"/>
      <c r="Z45" s="79"/>
      <c r="AA45" s="79"/>
      <c r="AB45" s="79"/>
      <c r="AC45" s="79"/>
      <c r="AD45" s="79"/>
      <c r="AE45" s="79"/>
      <c r="AF45" s="79"/>
      <c r="AG45" s="78"/>
      <c r="AH45" s="80"/>
      <c r="AI45" s="79"/>
      <c r="AJ45" s="79"/>
      <c r="AK45" s="79"/>
      <c r="AL45" s="79"/>
      <c r="AM45" s="79"/>
      <c r="AN45" s="79"/>
      <c r="AO45" s="79"/>
      <c r="AP45" s="79"/>
      <c r="AQ45" s="79"/>
      <c r="AR45" s="79"/>
      <c r="AS45" s="78"/>
      <c r="AT45" s="80"/>
      <c r="AU45" s="79"/>
      <c r="AV45" s="79"/>
      <c r="AW45" s="79"/>
      <c r="AX45" s="79"/>
      <c r="AY45" s="79"/>
      <c r="AZ45" s="79"/>
      <c r="BA45" s="79"/>
      <c r="BB45" s="79"/>
      <c r="BC45" s="79"/>
      <c r="BD45" s="79"/>
      <c r="BE45" s="78"/>
      <c r="BF45" s="80"/>
      <c r="BG45" s="79"/>
      <c r="BH45" s="79"/>
      <c r="BI45" s="79"/>
      <c r="BJ45" s="79"/>
      <c r="BK45" s="79"/>
      <c r="BL45" s="79"/>
      <c r="BM45" s="79"/>
      <c r="BN45" s="79"/>
      <c r="BO45" s="79"/>
      <c r="BP45" s="79"/>
      <c r="BQ45" s="78"/>
      <c r="BR45" s="80"/>
      <c r="BS45" s="79"/>
      <c r="BT45" s="79"/>
      <c r="BU45" s="79"/>
      <c r="BV45" s="79"/>
      <c r="BW45" s="79"/>
      <c r="BX45" s="79"/>
      <c r="BY45" s="79"/>
      <c r="BZ45" s="79"/>
      <c r="CA45" s="79"/>
      <c r="CB45" s="79"/>
      <c r="CC45" s="78">
        <f>G45</f>
        <v>0</v>
      </c>
      <c r="CD45" s="41" t="s">
        <v>54</v>
      </c>
    </row>
    <row r="46" spans="1:82" ht="15">
      <c r="A46" s="41"/>
      <c r="B46" s="75" t="s">
        <v>93</v>
      </c>
      <c r="C46" s="131" t="s">
        <v>94</v>
      </c>
      <c r="D46" s="132" t="s">
        <v>92</v>
      </c>
      <c r="E46" s="266">
        <v>1</v>
      </c>
      <c r="F46" s="223"/>
      <c r="G46" s="76">
        <f>+E46*F46</f>
        <v>0</v>
      </c>
      <c r="H46" s="77"/>
      <c r="I46" s="78"/>
      <c r="J46" s="77"/>
      <c r="K46" s="79"/>
      <c r="L46" s="79"/>
      <c r="M46" s="79"/>
      <c r="N46" s="79"/>
      <c r="O46" s="79"/>
      <c r="P46" s="79"/>
      <c r="Q46" s="79"/>
      <c r="R46" s="79"/>
      <c r="S46" s="79"/>
      <c r="T46" s="79"/>
      <c r="U46" s="78">
        <f>G46/6</f>
        <v>0</v>
      </c>
      <c r="V46" s="77"/>
      <c r="W46" s="79"/>
      <c r="X46" s="79"/>
      <c r="Y46" s="79"/>
      <c r="Z46" s="79"/>
      <c r="AA46" s="79"/>
      <c r="AB46" s="79"/>
      <c r="AC46" s="79"/>
      <c r="AD46" s="79"/>
      <c r="AE46" s="79"/>
      <c r="AF46" s="79"/>
      <c r="AG46" s="78">
        <f>G46/6</f>
        <v>0</v>
      </c>
      <c r="AH46" s="80"/>
      <c r="AI46" s="79"/>
      <c r="AJ46" s="79"/>
      <c r="AK46" s="79"/>
      <c r="AL46" s="79"/>
      <c r="AM46" s="79"/>
      <c r="AN46" s="79"/>
      <c r="AO46" s="79"/>
      <c r="AP46" s="79"/>
      <c r="AQ46" s="79"/>
      <c r="AR46" s="79"/>
      <c r="AS46" s="78">
        <f>G46/6</f>
        <v>0</v>
      </c>
      <c r="AT46" s="80"/>
      <c r="AU46" s="79"/>
      <c r="AV46" s="79"/>
      <c r="AW46" s="79"/>
      <c r="AX46" s="79"/>
      <c r="AY46" s="79"/>
      <c r="AZ46" s="79"/>
      <c r="BA46" s="79"/>
      <c r="BB46" s="79"/>
      <c r="BC46" s="79"/>
      <c r="BD46" s="79"/>
      <c r="BE46" s="78">
        <f>G46/6</f>
        <v>0</v>
      </c>
      <c r="BF46" s="80"/>
      <c r="BG46" s="79"/>
      <c r="BH46" s="79"/>
      <c r="BI46" s="79"/>
      <c r="BJ46" s="79"/>
      <c r="BK46" s="79"/>
      <c r="BL46" s="79"/>
      <c r="BM46" s="79"/>
      <c r="BN46" s="79"/>
      <c r="BO46" s="79"/>
      <c r="BP46" s="79"/>
      <c r="BQ46" s="78">
        <f>G46/6</f>
        <v>0</v>
      </c>
      <c r="BR46" s="80"/>
      <c r="BS46" s="79"/>
      <c r="BT46" s="79"/>
      <c r="BU46" s="79"/>
      <c r="BV46" s="79"/>
      <c r="BW46" s="79"/>
      <c r="BX46" s="79"/>
      <c r="BY46" s="79"/>
      <c r="BZ46" s="79"/>
      <c r="CA46" s="79"/>
      <c r="CB46" s="79"/>
      <c r="CC46" s="78">
        <f>G46-SUM(J46:CB46)</f>
        <v>0</v>
      </c>
      <c r="CD46" s="41" t="s">
        <v>54</v>
      </c>
    </row>
    <row r="47" spans="1:82" ht="15">
      <c r="A47" s="41"/>
      <c r="B47" s="75" t="s">
        <v>95</v>
      </c>
      <c r="C47" s="131" t="s">
        <v>96</v>
      </c>
      <c r="D47" s="132" t="s">
        <v>64</v>
      </c>
      <c r="E47" s="266">
        <v>72</v>
      </c>
      <c r="F47" s="231"/>
      <c r="G47" s="76">
        <f t="shared" si="37"/>
        <v>0</v>
      </c>
      <c r="H47" s="77"/>
      <c r="I47" s="78"/>
      <c r="J47" s="226"/>
      <c r="K47" s="227"/>
      <c r="L47" s="227"/>
      <c r="M47" s="227"/>
      <c r="N47" s="227"/>
      <c r="O47" s="227"/>
      <c r="P47" s="227"/>
      <c r="Q47" s="227"/>
      <c r="R47" s="227"/>
      <c r="S47" s="227"/>
      <c r="T47" s="227"/>
      <c r="U47" s="225"/>
      <c r="V47" s="226"/>
      <c r="W47" s="227"/>
      <c r="X47" s="227"/>
      <c r="Y47" s="227"/>
      <c r="Z47" s="227"/>
      <c r="AA47" s="227"/>
      <c r="AB47" s="227"/>
      <c r="AC47" s="227"/>
      <c r="AD47" s="227"/>
      <c r="AE47" s="227"/>
      <c r="AF47" s="227"/>
      <c r="AG47" s="225"/>
      <c r="AH47" s="228"/>
      <c r="AI47" s="227"/>
      <c r="AJ47" s="227"/>
      <c r="AK47" s="227"/>
      <c r="AL47" s="227"/>
      <c r="AM47" s="227"/>
      <c r="AN47" s="227"/>
      <c r="AO47" s="227"/>
      <c r="AP47" s="227"/>
      <c r="AQ47" s="227"/>
      <c r="AR47" s="227"/>
      <c r="AS47" s="225"/>
      <c r="AT47" s="228"/>
      <c r="AU47" s="227"/>
      <c r="AV47" s="227"/>
      <c r="AW47" s="227"/>
      <c r="AX47" s="227"/>
      <c r="AY47" s="227"/>
      <c r="AZ47" s="227"/>
      <c r="BA47" s="227"/>
      <c r="BB47" s="227"/>
      <c r="BC47" s="227"/>
      <c r="BD47" s="227"/>
      <c r="BE47" s="225"/>
      <c r="BF47" s="228"/>
      <c r="BG47" s="227"/>
      <c r="BH47" s="227"/>
      <c r="BI47" s="227"/>
      <c r="BJ47" s="227"/>
      <c r="BK47" s="227"/>
      <c r="BL47" s="227"/>
      <c r="BM47" s="227"/>
      <c r="BN47" s="227"/>
      <c r="BO47" s="227"/>
      <c r="BP47" s="227"/>
      <c r="BQ47" s="225"/>
      <c r="BR47" s="228"/>
      <c r="BS47" s="227"/>
      <c r="BT47" s="227"/>
      <c r="BU47" s="227"/>
      <c r="BV47" s="227"/>
      <c r="BW47" s="227"/>
      <c r="BX47" s="227"/>
      <c r="BY47" s="227"/>
      <c r="BZ47" s="227"/>
      <c r="CA47" s="227"/>
      <c r="CB47" s="227"/>
      <c r="CC47" s="225"/>
      <c r="CD47" s="41" t="s">
        <v>54</v>
      </c>
    </row>
    <row r="48" spans="1:82" ht="15">
      <c r="A48" s="41"/>
      <c r="B48" s="75" t="s">
        <v>97</v>
      </c>
      <c r="C48" s="131" t="s">
        <v>98</v>
      </c>
      <c r="D48" s="132" t="s">
        <v>64</v>
      </c>
      <c r="E48" s="266">
        <v>72</v>
      </c>
      <c r="F48" s="231"/>
      <c r="G48" s="76">
        <f t="shared" si="37"/>
        <v>0</v>
      </c>
      <c r="H48" s="77"/>
      <c r="I48" s="78"/>
      <c r="J48" s="226"/>
      <c r="K48" s="227"/>
      <c r="L48" s="227"/>
      <c r="M48" s="227"/>
      <c r="N48" s="227"/>
      <c r="O48" s="227"/>
      <c r="P48" s="227"/>
      <c r="Q48" s="227"/>
      <c r="R48" s="227"/>
      <c r="S48" s="227"/>
      <c r="T48" s="227"/>
      <c r="U48" s="225"/>
      <c r="V48" s="226"/>
      <c r="W48" s="227"/>
      <c r="X48" s="227"/>
      <c r="Y48" s="227"/>
      <c r="Z48" s="227"/>
      <c r="AA48" s="227"/>
      <c r="AB48" s="227"/>
      <c r="AC48" s="227"/>
      <c r="AD48" s="227"/>
      <c r="AE48" s="227"/>
      <c r="AF48" s="227"/>
      <c r="AG48" s="225"/>
      <c r="AH48" s="228"/>
      <c r="AI48" s="227"/>
      <c r="AJ48" s="227"/>
      <c r="AK48" s="227"/>
      <c r="AL48" s="227"/>
      <c r="AM48" s="227"/>
      <c r="AN48" s="227"/>
      <c r="AO48" s="227"/>
      <c r="AP48" s="227"/>
      <c r="AQ48" s="227"/>
      <c r="AR48" s="227"/>
      <c r="AS48" s="225"/>
      <c r="AT48" s="228"/>
      <c r="AU48" s="227"/>
      <c r="AV48" s="227"/>
      <c r="AW48" s="227"/>
      <c r="AX48" s="227"/>
      <c r="AY48" s="227"/>
      <c r="AZ48" s="227"/>
      <c r="BA48" s="227"/>
      <c r="BB48" s="227"/>
      <c r="BC48" s="227"/>
      <c r="BD48" s="227"/>
      <c r="BE48" s="225"/>
      <c r="BF48" s="228"/>
      <c r="BG48" s="227"/>
      <c r="BH48" s="227"/>
      <c r="BI48" s="227"/>
      <c r="BJ48" s="227"/>
      <c r="BK48" s="227"/>
      <c r="BL48" s="227"/>
      <c r="BM48" s="227"/>
      <c r="BN48" s="227"/>
      <c r="BO48" s="227"/>
      <c r="BP48" s="227"/>
      <c r="BQ48" s="225"/>
      <c r="BR48" s="228"/>
      <c r="BS48" s="227"/>
      <c r="BT48" s="227"/>
      <c r="BU48" s="227"/>
      <c r="BV48" s="227"/>
      <c r="BW48" s="227"/>
      <c r="BX48" s="227"/>
      <c r="BY48" s="227"/>
      <c r="BZ48" s="227"/>
      <c r="CA48" s="227"/>
      <c r="CB48" s="227"/>
      <c r="CC48" s="225"/>
      <c r="CD48" s="41" t="s">
        <v>54</v>
      </c>
    </row>
    <row r="49" spans="1:82" ht="15">
      <c r="A49" s="41"/>
      <c r="B49" s="75" t="s">
        <v>99</v>
      </c>
      <c r="C49" s="131" t="s">
        <v>100</v>
      </c>
      <c r="D49" s="132" t="s">
        <v>64</v>
      </c>
      <c r="E49" s="266">
        <v>72</v>
      </c>
      <c r="F49" s="231"/>
      <c r="G49" s="76">
        <f t="shared" si="37"/>
        <v>0</v>
      </c>
      <c r="H49" s="77"/>
      <c r="I49" s="78"/>
      <c r="J49" s="226"/>
      <c r="K49" s="227"/>
      <c r="L49" s="227"/>
      <c r="M49" s="227"/>
      <c r="N49" s="227"/>
      <c r="O49" s="227"/>
      <c r="P49" s="227"/>
      <c r="Q49" s="227"/>
      <c r="R49" s="227"/>
      <c r="S49" s="227"/>
      <c r="T49" s="227"/>
      <c r="U49" s="225"/>
      <c r="V49" s="226"/>
      <c r="W49" s="227"/>
      <c r="X49" s="227"/>
      <c r="Y49" s="227"/>
      <c r="Z49" s="227"/>
      <c r="AA49" s="227"/>
      <c r="AB49" s="227"/>
      <c r="AC49" s="227"/>
      <c r="AD49" s="227"/>
      <c r="AE49" s="227"/>
      <c r="AF49" s="227"/>
      <c r="AG49" s="225"/>
      <c r="AH49" s="228"/>
      <c r="AI49" s="227"/>
      <c r="AJ49" s="227"/>
      <c r="AK49" s="227"/>
      <c r="AL49" s="227"/>
      <c r="AM49" s="227"/>
      <c r="AN49" s="227"/>
      <c r="AO49" s="227"/>
      <c r="AP49" s="227"/>
      <c r="AQ49" s="227"/>
      <c r="AR49" s="227"/>
      <c r="AS49" s="225"/>
      <c r="AT49" s="228"/>
      <c r="AU49" s="227"/>
      <c r="AV49" s="227"/>
      <c r="AW49" s="227"/>
      <c r="AX49" s="227"/>
      <c r="AY49" s="227"/>
      <c r="AZ49" s="227"/>
      <c r="BA49" s="227"/>
      <c r="BB49" s="227"/>
      <c r="BC49" s="227"/>
      <c r="BD49" s="227"/>
      <c r="BE49" s="225"/>
      <c r="BF49" s="228"/>
      <c r="BG49" s="227"/>
      <c r="BH49" s="227"/>
      <c r="BI49" s="227"/>
      <c r="BJ49" s="227"/>
      <c r="BK49" s="227"/>
      <c r="BL49" s="227"/>
      <c r="BM49" s="227"/>
      <c r="BN49" s="227"/>
      <c r="BO49" s="227"/>
      <c r="BP49" s="227"/>
      <c r="BQ49" s="225"/>
      <c r="BR49" s="228"/>
      <c r="BS49" s="227"/>
      <c r="BT49" s="227"/>
      <c r="BU49" s="227"/>
      <c r="BV49" s="227"/>
      <c r="BW49" s="227"/>
      <c r="BX49" s="227"/>
      <c r="BY49" s="227"/>
      <c r="BZ49" s="227"/>
      <c r="CA49" s="227"/>
      <c r="CB49" s="227"/>
      <c r="CC49" s="225"/>
      <c r="CD49" s="41" t="s">
        <v>54</v>
      </c>
    </row>
    <row r="50" spans="1:82" ht="15">
      <c r="A50" s="41"/>
      <c r="B50" s="75" t="s">
        <v>101</v>
      </c>
      <c r="C50" s="131" t="s">
        <v>102</v>
      </c>
      <c r="D50" s="132"/>
      <c r="E50" s="266"/>
      <c r="F50" s="231"/>
      <c r="G50" s="76"/>
      <c r="H50" s="77"/>
      <c r="I50" s="78"/>
      <c r="J50" s="77"/>
      <c r="K50" s="79"/>
      <c r="L50" s="79"/>
      <c r="M50" s="79"/>
      <c r="N50" s="79"/>
      <c r="O50" s="79"/>
      <c r="P50" s="79"/>
      <c r="Q50" s="79"/>
      <c r="R50" s="79"/>
      <c r="S50" s="79"/>
      <c r="T50" s="79"/>
      <c r="U50" s="78"/>
      <c r="V50" s="77"/>
      <c r="W50" s="79"/>
      <c r="X50" s="79"/>
      <c r="Y50" s="79"/>
      <c r="Z50" s="79"/>
      <c r="AA50" s="79"/>
      <c r="AB50" s="79"/>
      <c r="AC50" s="79"/>
      <c r="AD50" s="79"/>
      <c r="AE50" s="79"/>
      <c r="AF50" s="79"/>
      <c r="AG50" s="78"/>
      <c r="AH50" s="80"/>
      <c r="AI50" s="79"/>
      <c r="AJ50" s="79"/>
      <c r="AK50" s="79"/>
      <c r="AL50" s="79"/>
      <c r="AM50" s="79"/>
      <c r="AN50" s="79"/>
      <c r="AO50" s="79"/>
      <c r="AP50" s="79"/>
      <c r="AQ50" s="79"/>
      <c r="AR50" s="79"/>
      <c r="AS50" s="78"/>
      <c r="AT50" s="80"/>
      <c r="AU50" s="79"/>
      <c r="AV50" s="79"/>
      <c r="AW50" s="79"/>
      <c r="AX50" s="79"/>
      <c r="AY50" s="79"/>
      <c r="AZ50" s="79"/>
      <c r="BA50" s="79"/>
      <c r="BB50" s="79"/>
      <c r="BC50" s="79"/>
      <c r="BD50" s="79"/>
      <c r="BE50" s="78"/>
      <c r="BF50" s="80"/>
      <c r="BG50" s="79"/>
      <c r="BH50" s="79"/>
      <c r="BI50" s="79"/>
      <c r="BJ50" s="79"/>
      <c r="BK50" s="79"/>
      <c r="BL50" s="79"/>
      <c r="BM50" s="79"/>
      <c r="BN50" s="79"/>
      <c r="BO50" s="79"/>
      <c r="BP50" s="79"/>
      <c r="BQ50" s="78"/>
      <c r="BR50" s="80"/>
      <c r="BS50" s="79"/>
      <c r="BT50" s="79"/>
      <c r="BU50" s="79"/>
      <c r="BV50" s="79"/>
      <c r="BW50" s="79"/>
      <c r="BX50" s="79"/>
      <c r="BY50" s="79"/>
      <c r="BZ50" s="79"/>
      <c r="CA50" s="79"/>
      <c r="CB50" s="79"/>
      <c r="CC50" s="78"/>
      <c r="CD50" s="41" t="s">
        <v>54</v>
      </c>
    </row>
    <row r="51" spans="1:82" ht="15">
      <c r="A51" s="41"/>
      <c r="B51" s="75" t="s">
        <v>103</v>
      </c>
      <c r="C51" s="131" t="s">
        <v>104</v>
      </c>
      <c r="D51" s="132" t="s">
        <v>64</v>
      </c>
      <c r="E51" s="266">
        <v>12</v>
      </c>
      <c r="F51" s="231"/>
      <c r="G51" s="76">
        <f t="shared" si="37"/>
        <v>0</v>
      </c>
      <c r="H51" s="77"/>
      <c r="I51" s="78"/>
      <c r="J51" s="226"/>
      <c r="K51" s="227"/>
      <c r="L51" s="227"/>
      <c r="M51" s="227"/>
      <c r="N51" s="227"/>
      <c r="O51" s="227"/>
      <c r="P51" s="227"/>
      <c r="Q51" s="227"/>
      <c r="R51" s="227"/>
      <c r="S51" s="227"/>
      <c r="T51" s="227"/>
      <c r="U51" s="225"/>
      <c r="V51" s="77"/>
      <c r="W51" s="79"/>
      <c r="X51" s="79"/>
      <c r="Y51" s="79"/>
      <c r="Z51" s="79"/>
      <c r="AA51" s="79"/>
      <c r="AB51" s="79"/>
      <c r="AC51" s="79"/>
      <c r="AD51" s="79"/>
      <c r="AE51" s="79"/>
      <c r="AF51" s="79"/>
      <c r="AG51" s="78"/>
      <c r="AH51" s="80"/>
      <c r="AI51" s="79"/>
      <c r="AJ51" s="79"/>
      <c r="AK51" s="79"/>
      <c r="AL51" s="79"/>
      <c r="AM51" s="79"/>
      <c r="AN51" s="79"/>
      <c r="AO51" s="79"/>
      <c r="AP51" s="79"/>
      <c r="AQ51" s="79"/>
      <c r="AR51" s="79"/>
      <c r="AS51" s="78"/>
      <c r="AT51" s="80"/>
      <c r="AU51" s="79"/>
      <c r="AV51" s="79"/>
      <c r="AW51" s="79"/>
      <c r="AX51" s="79"/>
      <c r="AY51" s="79"/>
      <c r="AZ51" s="79"/>
      <c r="BA51" s="79"/>
      <c r="BB51" s="79"/>
      <c r="BC51" s="79"/>
      <c r="BD51" s="79"/>
      <c r="BE51" s="78"/>
      <c r="BF51" s="80"/>
      <c r="BG51" s="79"/>
      <c r="BH51" s="79"/>
      <c r="BI51" s="79"/>
      <c r="BJ51" s="79"/>
      <c r="BK51" s="79"/>
      <c r="BL51" s="79"/>
      <c r="BM51" s="79"/>
      <c r="BN51" s="79"/>
      <c r="BO51" s="79"/>
      <c r="BP51" s="79"/>
      <c r="BQ51" s="78"/>
      <c r="BR51" s="80"/>
      <c r="BS51" s="79"/>
      <c r="BT51" s="79"/>
      <c r="BU51" s="79"/>
      <c r="BV51" s="79"/>
      <c r="BW51" s="79"/>
      <c r="BX51" s="79"/>
      <c r="BY51" s="79"/>
      <c r="BZ51" s="79"/>
      <c r="CA51" s="79"/>
      <c r="CB51" s="79"/>
      <c r="CC51" s="78"/>
      <c r="CD51" s="41" t="s">
        <v>54</v>
      </c>
    </row>
    <row r="52" spans="1:82" ht="15">
      <c r="A52" s="41"/>
      <c r="B52" s="75" t="s">
        <v>105</v>
      </c>
      <c r="C52" s="131" t="s">
        <v>106</v>
      </c>
      <c r="D52" s="132" t="s">
        <v>64</v>
      </c>
      <c r="E52" s="266">
        <v>60</v>
      </c>
      <c r="F52" s="231"/>
      <c r="G52" s="76">
        <f t="shared" si="37"/>
        <v>0</v>
      </c>
      <c r="H52" s="77"/>
      <c r="I52" s="78"/>
      <c r="J52" s="77"/>
      <c r="K52" s="79"/>
      <c r="L52" s="79"/>
      <c r="M52" s="79"/>
      <c r="N52" s="79"/>
      <c r="O52" s="79"/>
      <c r="P52" s="79"/>
      <c r="Q52" s="79"/>
      <c r="R52" s="79"/>
      <c r="S52" s="79"/>
      <c r="T52" s="79"/>
      <c r="U52" s="78"/>
      <c r="V52" s="226"/>
      <c r="W52" s="227"/>
      <c r="X52" s="227"/>
      <c r="Y52" s="227"/>
      <c r="Z52" s="227"/>
      <c r="AA52" s="227"/>
      <c r="AB52" s="227"/>
      <c r="AC52" s="227"/>
      <c r="AD52" s="227"/>
      <c r="AE52" s="227"/>
      <c r="AF52" s="227"/>
      <c r="AG52" s="225"/>
      <c r="AH52" s="228"/>
      <c r="AI52" s="227"/>
      <c r="AJ52" s="227"/>
      <c r="AK52" s="227"/>
      <c r="AL52" s="227"/>
      <c r="AM52" s="227"/>
      <c r="AN52" s="227"/>
      <c r="AO52" s="227"/>
      <c r="AP52" s="227"/>
      <c r="AQ52" s="227"/>
      <c r="AR52" s="227"/>
      <c r="AS52" s="225"/>
      <c r="AT52" s="228"/>
      <c r="AU52" s="227"/>
      <c r="AV52" s="227"/>
      <c r="AW52" s="227"/>
      <c r="AX52" s="227"/>
      <c r="AY52" s="227"/>
      <c r="AZ52" s="227"/>
      <c r="BA52" s="227"/>
      <c r="BB52" s="227"/>
      <c r="BC52" s="227"/>
      <c r="BD52" s="227"/>
      <c r="BE52" s="225"/>
      <c r="BF52" s="228"/>
      <c r="BG52" s="227"/>
      <c r="BH52" s="227"/>
      <c r="BI52" s="227"/>
      <c r="BJ52" s="227"/>
      <c r="BK52" s="227"/>
      <c r="BL52" s="227"/>
      <c r="BM52" s="227"/>
      <c r="BN52" s="227"/>
      <c r="BO52" s="227"/>
      <c r="BP52" s="227"/>
      <c r="BQ52" s="225"/>
      <c r="BR52" s="228"/>
      <c r="BS52" s="227"/>
      <c r="BT52" s="227"/>
      <c r="BU52" s="227"/>
      <c r="BV52" s="227"/>
      <c r="BW52" s="227"/>
      <c r="BX52" s="227"/>
      <c r="BY52" s="227"/>
      <c r="BZ52" s="227"/>
      <c r="CA52" s="227"/>
      <c r="CB52" s="227"/>
      <c r="CC52" s="225"/>
      <c r="CD52" s="41" t="s">
        <v>54</v>
      </c>
    </row>
    <row r="53" spans="1:82" ht="15">
      <c r="A53" s="41"/>
      <c r="B53" s="75" t="s">
        <v>107</v>
      </c>
      <c r="C53" s="131" t="s">
        <v>108</v>
      </c>
      <c r="D53" s="132" t="s">
        <v>64</v>
      </c>
      <c r="E53" s="266">
        <v>72</v>
      </c>
      <c r="F53" s="231"/>
      <c r="G53" s="76">
        <f t="shared" ref="G53" si="38">+SUM(H53:CC53)</f>
        <v>0</v>
      </c>
      <c r="H53" s="77"/>
      <c r="I53" s="78"/>
      <c r="J53" s="226"/>
      <c r="K53" s="227"/>
      <c r="L53" s="227"/>
      <c r="M53" s="227"/>
      <c r="N53" s="227"/>
      <c r="O53" s="227"/>
      <c r="P53" s="227"/>
      <c r="Q53" s="227"/>
      <c r="R53" s="227"/>
      <c r="S53" s="227"/>
      <c r="T53" s="227"/>
      <c r="U53" s="225"/>
      <c r="V53" s="226"/>
      <c r="W53" s="227"/>
      <c r="X53" s="227"/>
      <c r="Y53" s="227"/>
      <c r="Z53" s="227"/>
      <c r="AA53" s="227"/>
      <c r="AB53" s="227"/>
      <c r="AC53" s="227"/>
      <c r="AD53" s="227"/>
      <c r="AE53" s="227"/>
      <c r="AF53" s="227"/>
      <c r="AG53" s="225"/>
      <c r="AH53" s="228"/>
      <c r="AI53" s="227"/>
      <c r="AJ53" s="227"/>
      <c r="AK53" s="227"/>
      <c r="AL53" s="227"/>
      <c r="AM53" s="227"/>
      <c r="AN53" s="227"/>
      <c r="AO53" s="227"/>
      <c r="AP53" s="227"/>
      <c r="AQ53" s="227"/>
      <c r="AR53" s="227"/>
      <c r="AS53" s="225"/>
      <c r="AT53" s="228"/>
      <c r="AU53" s="227"/>
      <c r="AV53" s="227"/>
      <c r="AW53" s="227"/>
      <c r="AX53" s="227"/>
      <c r="AY53" s="227"/>
      <c r="AZ53" s="227"/>
      <c r="BA53" s="227"/>
      <c r="BB53" s="227"/>
      <c r="BC53" s="227"/>
      <c r="BD53" s="227"/>
      <c r="BE53" s="225"/>
      <c r="BF53" s="228"/>
      <c r="BG53" s="227"/>
      <c r="BH53" s="227"/>
      <c r="BI53" s="227"/>
      <c r="BJ53" s="227"/>
      <c r="BK53" s="227"/>
      <c r="BL53" s="227"/>
      <c r="BM53" s="227"/>
      <c r="BN53" s="227"/>
      <c r="BO53" s="227"/>
      <c r="BP53" s="227"/>
      <c r="BQ53" s="225"/>
      <c r="BR53" s="228"/>
      <c r="BS53" s="227"/>
      <c r="BT53" s="227"/>
      <c r="BU53" s="227"/>
      <c r="BV53" s="227"/>
      <c r="BW53" s="227"/>
      <c r="BX53" s="227"/>
      <c r="BY53" s="227"/>
      <c r="BZ53" s="227"/>
      <c r="CA53" s="227"/>
      <c r="CB53" s="227"/>
      <c r="CC53" s="225"/>
      <c r="CD53" s="41" t="s">
        <v>54</v>
      </c>
    </row>
    <row r="54" spans="1:82" ht="15">
      <c r="A54" s="41"/>
      <c r="B54" s="123" t="s">
        <v>109</v>
      </c>
      <c r="C54" s="124" t="s">
        <v>110</v>
      </c>
      <c r="D54" s="125" t="s">
        <v>428</v>
      </c>
      <c r="E54" s="328"/>
      <c r="F54" s="259"/>
      <c r="G54" s="126">
        <f>SUM(G55:G91)</f>
        <v>0</v>
      </c>
      <c r="H54" s="127">
        <f>SUM(H55:H91)</f>
        <v>0</v>
      </c>
      <c r="I54" s="128">
        <f t="shared" ref="I54:BT54" si="39">SUM(I55:I91)</f>
        <v>0</v>
      </c>
      <c r="J54" s="127">
        <f t="shared" si="39"/>
        <v>0</v>
      </c>
      <c r="K54" s="129">
        <f t="shared" si="39"/>
        <v>0</v>
      </c>
      <c r="L54" s="129">
        <f t="shared" si="39"/>
        <v>0</v>
      </c>
      <c r="M54" s="129">
        <f t="shared" si="39"/>
        <v>0</v>
      </c>
      <c r="N54" s="129">
        <f t="shared" si="39"/>
        <v>0</v>
      </c>
      <c r="O54" s="129">
        <f t="shared" si="39"/>
        <v>0</v>
      </c>
      <c r="P54" s="129">
        <f t="shared" si="39"/>
        <v>0</v>
      </c>
      <c r="Q54" s="129">
        <f t="shared" si="39"/>
        <v>0</v>
      </c>
      <c r="R54" s="129">
        <f>SUM(R55:R91)</f>
        <v>0</v>
      </c>
      <c r="S54" s="129">
        <f t="shared" si="39"/>
        <v>0</v>
      </c>
      <c r="T54" s="129">
        <f t="shared" si="39"/>
        <v>0</v>
      </c>
      <c r="U54" s="128">
        <f t="shared" si="39"/>
        <v>0</v>
      </c>
      <c r="V54" s="127">
        <f t="shared" si="39"/>
        <v>0</v>
      </c>
      <c r="W54" s="129">
        <f t="shared" si="39"/>
        <v>0</v>
      </c>
      <c r="X54" s="129">
        <f t="shared" si="39"/>
        <v>0</v>
      </c>
      <c r="Y54" s="129">
        <f t="shared" si="39"/>
        <v>0</v>
      </c>
      <c r="Z54" s="129">
        <f t="shared" si="39"/>
        <v>0</v>
      </c>
      <c r="AA54" s="129">
        <f t="shared" si="39"/>
        <v>0</v>
      </c>
      <c r="AB54" s="129">
        <f t="shared" si="39"/>
        <v>0</v>
      </c>
      <c r="AC54" s="129">
        <f t="shared" si="39"/>
        <v>0</v>
      </c>
      <c r="AD54" s="129">
        <f t="shared" si="39"/>
        <v>0</v>
      </c>
      <c r="AE54" s="129">
        <f t="shared" si="39"/>
        <v>0</v>
      </c>
      <c r="AF54" s="129">
        <f t="shared" si="39"/>
        <v>0</v>
      </c>
      <c r="AG54" s="128">
        <f t="shared" si="39"/>
        <v>0</v>
      </c>
      <c r="AH54" s="130">
        <f t="shared" si="39"/>
        <v>0</v>
      </c>
      <c r="AI54" s="129">
        <f t="shared" si="39"/>
        <v>0</v>
      </c>
      <c r="AJ54" s="129">
        <f t="shared" si="39"/>
        <v>0</v>
      </c>
      <c r="AK54" s="129">
        <f t="shared" si="39"/>
        <v>0</v>
      </c>
      <c r="AL54" s="129">
        <f t="shared" si="39"/>
        <v>0</v>
      </c>
      <c r="AM54" s="129">
        <f t="shared" si="39"/>
        <v>0</v>
      </c>
      <c r="AN54" s="129">
        <f t="shared" si="39"/>
        <v>0</v>
      </c>
      <c r="AO54" s="129">
        <f t="shared" si="39"/>
        <v>0</v>
      </c>
      <c r="AP54" s="129">
        <f t="shared" si="39"/>
        <v>0</v>
      </c>
      <c r="AQ54" s="129">
        <f t="shared" si="39"/>
        <v>0</v>
      </c>
      <c r="AR54" s="129">
        <f t="shared" si="39"/>
        <v>0</v>
      </c>
      <c r="AS54" s="128">
        <f t="shared" si="39"/>
        <v>0</v>
      </c>
      <c r="AT54" s="130">
        <f t="shared" si="39"/>
        <v>0</v>
      </c>
      <c r="AU54" s="129">
        <f t="shared" si="39"/>
        <v>0</v>
      </c>
      <c r="AV54" s="129">
        <f t="shared" si="39"/>
        <v>0</v>
      </c>
      <c r="AW54" s="129">
        <f t="shared" si="39"/>
        <v>0</v>
      </c>
      <c r="AX54" s="129">
        <f t="shared" si="39"/>
        <v>0</v>
      </c>
      <c r="AY54" s="129">
        <f t="shared" si="39"/>
        <v>0</v>
      </c>
      <c r="AZ54" s="129">
        <f t="shared" si="39"/>
        <v>0</v>
      </c>
      <c r="BA54" s="129">
        <f t="shared" si="39"/>
        <v>0</v>
      </c>
      <c r="BB54" s="129">
        <f t="shared" si="39"/>
        <v>0</v>
      </c>
      <c r="BC54" s="129">
        <f t="shared" si="39"/>
        <v>0</v>
      </c>
      <c r="BD54" s="129">
        <f t="shared" si="39"/>
        <v>0</v>
      </c>
      <c r="BE54" s="128">
        <f t="shared" si="39"/>
        <v>0</v>
      </c>
      <c r="BF54" s="130">
        <f t="shared" si="39"/>
        <v>0</v>
      </c>
      <c r="BG54" s="129">
        <f t="shared" si="39"/>
        <v>0</v>
      </c>
      <c r="BH54" s="129">
        <f t="shared" si="39"/>
        <v>0</v>
      </c>
      <c r="BI54" s="129">
        <f t="shared" si="39"/>
        <v>0</v>
      </c>
      <c r="BJ54" s="129">
        <f t="shared" si="39"/>
        <v>0</v>
      </c>
      <c r="BK54" s="129">
        <f t="shared" si="39"/>
        <v>0</v>
      </c>
      <c r="BL54" s="129">
        <f t="shared" si="39"/>
        <v>0</v>
      </c>
      <c r="BM54" s="129">
        <f t="shared" si="39"/>
        <v>0</v>
      </c>
      <c r="BN54" s="129">
        <f t="shared" si="39"/>
        <v>0</v>
      </c>
      <c r="BO54" s="129">
        <f t="shared" si="39"/>
        <v>0</v>
      </c>
      <c r="BP54" s="129">
        <f t="shared" si="39"/>
        <v>0</v>
      </c>
      <c r="BQ54" s="128">
        <f t="shared" si="39"/>
        <v>0</v>
      </c>
      <c r="BR54" s="130">
        <f t="shared" si="39"/>
        <v>0</v>
      </c>
      <c r="BS54" s="129">
        <f t="shared" si="39"/>
        <v>0</v>
      </c>
      <c r="BT54" s="129">
        <f t="shared" si="39"/>
        <v>0</v>
      </c>
      <c r="BU54" s="129">
        <f t="shared" ref="BU54:CC54" si="40">SUM(BU55:BU91)</f>
        <v>0</v>
      </c>
      <c r="BV54" s="129">
        <f t="shared" si="40"/>
        <v>0</v>
      </c>
      <c r="BW54" s="129">
        <f t="shared" si="40"/>
        <v>0</v>
      </c>
      <c r="BX54" s="129">
        <f t="shared" si="40"/>
        <v>0</v>
      </c>
      <c r="BY54" s="129">
        <f t="shared" si="40"/>
        <v>0</v>
      </c>
      <c r="BZ54" s="129">
        <f t="shared" si="40"/>
        <v>0</v>
      </c>
      <c r="CA54" s="129">
        <f t="shared" si="40"/>
        <v>0</v>
      </c>
      <c r="CB54" s="129">
        <f t="shared" si="40"/>
        <v>0</v>
      </c>
      <c r="CC54" s="128">
        <f t="shared" si="40"/>
        <v>0</v>
      </c>
      <c r="CD54" s="41" t="s">
        <v>54</v>
      </c>
    </row>
    <row r="55" spans="1:82" ht="15">
      <c r="A55" s="41"/>
      <c r="B55" s="75" t="s">
        <v>111</v>
      </c>
      <c r="C55" s="131" t="s">
        <v>112</v>
      </c>
      <c r="D55" s="132" t="s">
        <v>64</v>
      </c>
      <c r="E55" s="266">
        <v>72</v>
      </c>
      <c r="F55" s="231"/>
      <c r="G55" s="76">
        <f t="shared" si="37"/>
        <v>0</v>
      </c>
      <c r="H55" s="237"/>
      <c r="I55" s="239"/>
      <c r="J55" s="226"/>
      <c r="K55" s="227"/>
      <c r="L55" s="227"/>
      <c r="M55" s="227"/>
      <c r="N55" s="227"/>
      <c r="O55" s="227"/>
      <c r="P55" s="227"/>
      <c r="Q55" s="227"/>
      <c r="R55" s="227"/>
      <c r="S55" s="227"/>
      <c r="T55" s="227"/>
      <c r="U55" s="225"/>
      <c r="V55" s="226"/>
      <c r="W55" s="227"/>
      <c r="X55" s="227"/>
      <c r="Y55" s="227"/>
      <c r="Z55" s="227"/>
      <c r="AA55" s="227"/>
      <c r="AB55" s="227"/>
      <c r="AC55" s="227"/>
      <c r="AD55" s="227"/>
      <c r="AE55" s="227"/>
      <c r="AF55" s="227"/>
      <c r="AG55" s="225"/>
      <c r="AH55" s="228"/>
      <c r="AI55" s="227"/>
      <c r="AJ55" s="227"/>
      <c r="AK55" s="227"/>
      <c r="AL55" s="227"/>
      <c r="AM55" s="227"/>
      <c r="AN55" s="227"/>
      <c r="AO55" s="227"/>
      <c r="AP55" s="227"/>
      <c r="AQ55" s="227"/>
      <c r="AR55" s="227"/>
      <c r="AS55" s="225"/>
      <c r="AT55" s="228"/>
      <c r="AU55" s="227"/>
      <c r="AV55" s="227"/>
      <c r="AW55" s="227"/>
      <c r="AX55" s="227"/>
      <c r="AY55" s="227"/>
      <c r="AZ55" s="227"/>
      <c r="BA55" s="227"/>
      <c r="BB55" s="227"/>
      <c r="BC55" s="227"/>
      <c r="BD55" s="227"/>
      <c r="BE55" s="225"/>
      <c r="BF55" s="228"/>
      <c r="BG55" s="227"/>
      <c r="BH55" s="227"/>
      <c r="BI55" s="227"/>
      <c r="BJ55" s="227"/>
      <c r="BK55" s="227"/>
      <c r="BL55" s="227"/>
      <c r="BM55" s="227"/>
      <c r="BN55" s="227"/>
      <c r="BO55" s="227"/>
      <c r="BP55" s="227"/>
      <c r="BQ55" s="225"/>
      <c r="BR55" s="228"/>
      <c r="BS55" s="227"/>
      <c r="BT55" s="227"/>
      <c r="BU55" s="227"/>
      <c r="BV55" s="227"/>
      <c r="BW55" s="227"/>
      <c r="BX55" s="227"/>
      <c r="BY55" s="227"/>
      <c r="BZ55" s="227"/>
      <c r="CA55" s="227"/>
      <c r="CB55" s="227"/>
      <c r="CC55" s="225"/>
      <c r="CD55" s="41" t="s">
        <v>54</v>
      </c>
    </row>
    <row r="56" spans="1:82" ht="15">
      <c r="A56" s="41"/>
      <c r="B56" s="75" t="s">
        <v>113</v>
      </c>
      <c r="C56" s="131" t="s">
        <v>114</v>
      </c>
      <c r="D56" s="132" t="s">
        <v>64</v>
      </c>
      <c r="E56" s="266">
        <v>72</v>
      </c>
      <c r="F56" s="231"/>
      <c r="G56" s="76">
        <f t="shared" si="37"/>
        <v>0</v>
      </c>
      <c r="H56" s="237"/>
      <c r="I56" s="239"/>
      <c r="J56" s="226"/>
      <c r="K56" s="227"/>
      <c r="L56" s="227"/>
      <c r="M56" s="227"/>
      <c r="N56" s="227"/>
      <c r="O56" s="227"/>
      <c r="P56" s="227"/>
      <c r="Q56" s="227"/>
      <c r="R56" s="227"/>
      <c r="S56" s="227"/>
      <c r="T56" s="227"/>
      <c r="U56" s="225"/>
      <c r="V56" s="226"/>
      <c r="W56" s="227"/>
      <c r="X56" s="227"/>
      <c r="Y56" s="227"/>
      <c r="Z56" s="227"/>
      <c r="AA56" s="227"/>
      <c r="AB56" s="227"/>
      <c r="AC56" s="227"/>
      <c r="AD56" s="227"/>
      <c r="AE56" s="227"/>
      <c r="AF56" s="227"/>
      <c r="AG56" s="225"/>
      <c r="AH56" s="228"/>
      <c r="AI56" s="227"/>
      <c r="AJ56" s="227"/>
      <c r="AK56" s="227"/>
      <c r="AL56" s="227"/>
      <c r="AM56" s="227"/>
      <c r="AN56" s="227"/>
      <c r="AO56" s="227"/>
      <c r="AP56" s="227"/>
      <c r="AQ56" s="227"/>
      <c r="AR56" s="227"/>
      <c r="AS56" s="225"/>
      <c r="AT56" s="228"/>
      <c r="AU56" s="227"/>
      <c r="AV56" s="227"/>
      <c r="AW56" s="227"/>
      <c r="AX56" s="227"/>
      <c r="AY56" s="227"/>
      <c r="AZ56" s="227"/>
      <c r="BA56" s="227"/>
      <c r="BB56" s="227"/>
      <c r="BC56" s="227"/>
      <c r="BD56" s="227"/>
      <c r="BE56" s="225"/>
      <c r="BF56" s="228"/>
      <c r="BG56" s="227"/>
      <c r="BH56" s="227"/>
      <c r="BI56" s="227"/>
      <c r="BJ56" s="227"/>
      <c r="BK56" s="227"/>
      <c r="BL56" s="227"/>
      <c r="BM56" s="227"/>
      <c r="BN56" s="227"/>
      <c r="BO56" s="227"/>
      <c r="BP56" s="227"/>
      <c r="BQ56" s="225"/>
      <c r="BR56" s="228"/>
      <c r="BS56" s="227"/>
      <c r="BT56" s="227"/>
      <c r="BU56" s="227"/>
      <c r="BV56" s="227"/>
      <c r="BW56" s="227"/>
      <c r="BX56" s="227"/>
      <c r="BY56" s="227"/>
      <c r="BZ56" s="227"/>
      <c r="CA56" s="227"/>
      <c r="CB56" s="227"/>
      <c r="CC56" s="225"/>
      <c r="CD56" s="41" t="s">
        <v>54</v>
      </c>
    </row>
    <row r="57" spans="1:82" ht="15">
      <c r="A57" s="41"/>
      <c r="B57" s="75" t="s">
        <v>115</v>
      </c>
      <c r="C57" s="131" t="s">
        <v>116</v>
      </c>
      <c r="D57" s="132" t="s">
        <v>64</v>
      </c>
      <c r="E57" s="266">
        <v>72</v>
      </c>
      <c r="F57" s="231"/>
      <c r="G57" s="76">
        <f t="shared" si="37"/>
        <v>0</v>
      </c>
      <c r="H57" s="237"/>
      <c r="I57" s="239"/>
      <c r="J57" s="226"/>
      <c r="K57" s="227"/>
      <c r="L57" s="227"/>
      <c r="M57" s="227"/>
      <c r="N57" s="227"/>
      <c r="O57" s="227"/>
      <c r="P57" s="227"/>
      <c r="Q57" s="227"/>
      <c r="R57" s="227"/>
      <c r="S57" s="227"/>
      <c r="T57" s="227"/>
      <c r="U57" s="225"/>
      <c r="V57" s="226"/>
      <c r="W57" s="227"/>
      <c r="X57" s="227"/>
      <c r="Y57" s="227"/>
      <c r="Z57" s="227"/>
      <c r="AA57" s="227"/>
      <c r="AB57" s="227"/>
      <c r="AC57" s="227"/>
      <c r="AD57" s="227"/>
      <c r="AE57" s="227"/>
      <c r="AF57" s="227"/>
      <c r="AG57" s="225"/>
      <c r="AH57" s="228"/>
      <c r="AI57" s="227"/>
      <c r="AJ57" s="227"/>
      <c r="AK57" s="227"/>
      <c r="AL57" s="227"/>
      <c r="AM57" s="227"/>
      <c r="AN57" s="227"/>
      <c r="AO57" s="227"/>
      <c r="AP57" s="227"/>
      <c r="AQ57" s="227"/>
      <c r="AR57" s="227"/>
      <c r="AS57" s="225"/>
      <c r="AT57" s="228"/>
      <c r="AU57" s="227"/>
      <c r="AV57" s="227"/>
      <c r="AW57" s="227"/>
      <c r="AX57" s="227"/>
      <c r="AY57" s="227"/>
      <c r="AZ57" s="227"/>
      <c r="BA57" s="227"/>
      <c r="BB57" s="227"/>
      <c r="BC57" s="227"/>
      <c r="BD57" s="227"/>
      <c r="BE57" s="225"/>
      <c r="BF57" s="228"/>
      <c r="BG57" s="227"/>
      <c r="BH57" s="227"/>
      <c r="BI57" s="227"/>
      <c r="BJ57" s="227"/>
      <c r="BK57" s="227"/>
      <c r="BL57" s="227"/>
      <c r="BM57" s="227"/>
      <c r="BN57" s="227"/>
      <c r="BO57" s="227"/>
      <c r="BP57" s="227"/>
      <c r="BQ57" s="225"/>
      <c r="BR57" s="228"/>
      <c r="BS57" s="227"/>
      <c r="BT57" s="227"/>
      <c r="BU57" s="227"/>
      <c r="BV57" s="227"/>
      <c r="BW57" s="227"/>
      <c r="BX57" s="227"/>
      <c r="BY57" s="227"/>
      <c r="BZ57" s="227"/>
      <c r="CA57" s="227"/>
      <c r="CB57" s="227"/>
      <c r="CC57" s="225"/>
      <c r="CD57" s="41" t="s">
        <v>54</v>
      </c>
    </row>
    <row r="58" spans="1:82" ht="15">
      <c r="A58" s="41"/>
      <c r="B58" s="75" t="s">
        <v>117</v>
      </c>
      <c r="C58" s="131" t="s">
        <v>118</v>
      </c>
      <c r="D58" s="132" t="s">
        <v>64</v>
      </c>
      <c r="E58" s="266">
        <v>72</v>
      </c>
      <c r="F58" s="231"/>
      <c r="G58" s="76">
        <f t="shared" si="37"/>
        <v>0</v>
      </c>
      <c r="H58" s="237"/>
      <c r="I58" s="239"/>
      <c r="J58" s="226"/>
      <c r="K58" s="227"/>
      <c r="L58" s="227"/>
      <c r="M58" s="227"/>
      <c r="N58" s="227"/>
      <c r="O58" s="227"/>
      <c r="P58" s="227"/>
      <c r="Q58" s="227"/>
      <c r="R58" s="227"/>
      <c r="S58" s="227"/>
      <c r="T58" s="227"/>
      <c r="U58" s="225"/>
      <c r="V58" s="226"/>
      <c r="W58" s="227"/>
      <c r="X58" s="227"/>
      <c r="Y58" s="227"/>
      <c r="Z58" s="227"/>
      <c r="AA58" s="227"/>
      <c r="AB58" s="227"/>
      <c r="AC58" s="227"/>
      <c r="AD58" s="227"/>
      <c r="AE58" s="227"/>
      <c r="AF58" s="227"/>
      <c r="AG58" s="225"/>
      <c r="AH58" s="228"/>
      <c r="AI58" s="227"/>
      <c r="AJ58" s="227"/>
      <c r="AK58" s="227"/>
      <c r="AL58" s="227"/>
      <c r="AM58" s="227"/>
      <c r="AN58" s="227"/>
      <c r="AO58" s="227"/>
      <c r="AP58" s="227"/>
      <c r="AQ58" s="227"/>
      <c r="AR58" s="227"/>
      <c r="AS58" s="225"/>
      <c r="AT58" s="228"/>
      <c r="AU58" s="227"/>
      <c r="AV58" s="227"/>
      <c r="AW58" s="227"/>
      <c r="AX58" s="227"/>
      <c r="AY58" s="227"/>
      <c r="AZ58" s="227"/>
      <c r="BA58" s="227"/>
      <c r="BB58" s="227"/>
      <c r="BC58" s="227"/>
      <c r="BD58" s="227"/>
      <c r="BE58" s="225"/>
      <c r="BF58" s="228"/>
      <c r="BG58" s="227"/>
      <c r="BH58" s="227"/>
      <c r="BI58" s="227"/>
      <c r="BJ58" s="227"/>
      <c r="BK58" s="227"/>
      <c r="BL58" s="227"/>
      <c r="BM58" s="227"/>
      <c r="BN58" s="227"/>
      <c r="BO58" s="227"/>
      <c r="BP58" s="227"/>
      <c r="BQ58" s="225"/>
      <c r="BR58" s="228"/>
      <c r="BS58" s="227"/>
      <c r="BT58" s="227"/>
      <c r="BU58" s="227"/>
      <c r="BV58" s="227"/>
      <c r="BW58" s="227"/>
      <c r="BX58" s="227"/>
      <c r="BY58" s="227"/>
      <c r="BZ58" s="227"/>
      <c r="CA58" s="227"/>
      <c r="CB58" s="227"/>
      <c r="CC58" s="225"/>
      <c r="CD58" s="41" t="s">
        <v>54</v>
      </c>
    </row>
    <row r="59" spans="1:82" ht="15">
      <c r="A59" s="41"/>
      <c r="B59" s="75" t="s">
        <v>119</v>
      </c>
      <c r="C59" s="131" t="s">
        <v>120</v>
      </c>
      <c r="D59" s="132" t="s">
        <v>64</v>
      </c>
      <c r="E59" s="266">
        <v>72</v>
      </c>
      <c r="F59" s="231"/>
      <c r="G59" s="76">
        <f t="shared" si="37"/>
        <v>0</v>
      </c>
      <c r="H59" s="237"/>
      <c r="I59" s="239"/>
      <c r="J59" s="226"/>
      <c r="K59" s="227"/>
      <c r="L59" s="227"/>
      <c r="M59" s="227"/>
      <c r="N59" s="227"/>
      <c r="O59" s="227"/>
      <c r="P59" s="227"/>
      <c r="Q59" s="227"/>
      <c r="R59" s="227"/>
      <c r="S59" s="227"/>
      <c r="T59" s="227"/>
      <c r="U59" s="225"/>
      <c r="V59" s="226"/>
      <c r="W59" s="227"/>
      <c r="X59" s="227"/>
      <c r="Y59" s="227"/>
      <c r="Z59" s="227"/>
      <c r="AA59" s="227"/>
      <c r="AB59" s="227"/>
      <c r="AC59" s="227"/>
      <c r="AD59" s="227"/>
      <c r="AE59" s="227"/>
      <c r="AF59" s="227"/>
      <c r="AG59" s="225"/>
      <c r="AH59" s="228"/>
      <c r="AI59" s="227"/>
      <c r="AJ59" s="227"/>
      <c r="AK59" s="227"/>
      <c r="AL59" s="227"/>
      <c r="AM59" s="227"/>
      <c r="AN59" s="227"/>
      <c r="AO59" s="227"/>
      <c r="AP59" s="227"/>
      <c r="AQ59" s="227"/>
      <c r="AR59" s="227"/>
      <c r="AS59" s="225"/>
      <c r="AT59" s="228"/>
      <c r="AU59" s="227"/>
      <c r="AV59" s="227"/>
      <c r="AW59" s="227"/>
      <c r="AX59" s="227"/>
      <c r="AY59" s="227"/>
      <c r="AZ59" s="227"/>
      <c r="BA59" s="227"/>
      <c r="BB59" s="227"/>
      <c r="BC59" s="227"/>
      <c r="BD59" s="227"/>
      <c r="BE59" s="225"/>
      <c r="BF59" s="228"/>
      <c r="BG59" s="227"/>
      <c r="BH59" s="227"/>
      <c r="BI59" s="227"/>
      <c r="BJ59" s="227"/>
      <c r="BK59" s="227"/>
      <c r="BL59" s="227"/>
      <c r="BM59" s="227"/>
      <c r="BN59" s="227"/>
      <c r="BO59" s="227"/>
      <c r="BP59" s="227"/>
      <c r="BQ59" s="225"/>
      <c r="BR59" s="228"/>
      <c r="BS59" s="227"/>
      <c r="BT59" s="227"/>
      <c r="BU59" s="227"/>
      <c r="BV59" s="227"/>
      <c r="BW59" s="227"/>
      <c r="BX59" s="227"/>
      <c r="BY59" s="227"/>
      <c r="BZ59" s="227"/>
      <c r="CA59" s="227"/>
      <c r="CB59" s="227"/>
      <c r="CC59" s="225"/>
      <c r="CD59" s="41" t="s">
        <v>54</v>
      </c>
    </row>
    <row r="60" spans="1:82" ht="15">
      <c r="A60" s="41"/>
      <c r="B60" s="75" t="s">
        <v>121</v>
      </c>
      <c r="C60" s="131" t="s">
        <v>122</v>
      </c>
      <c r="D60" s="132" t="s">
        <v>64</v>
      </c>
      <c r="E60" s="266">
        <v>72</v>
      </c>
      <c r="F60" s="231"/>
      <c r="G60" s="76">
        <f t="shared" si="37"/>
        <v>0</v>
      </c>
      <c r="H60" s="237"/>
      <c r="I60" s="239"/>
      <c r="J60" s="226"/>
      <c r="K60" s="227"/>
      <c r="L60" s="227"/>
      <c r="M60" s="227"/>
      <c r="N60" s="227"/>
      <c r="O60" s="227"/>
      <c r="P60" s="227"/>
      <c r="Q60" s="227"/>
      <c r="R60" s="227"/>
      <c r="S60" s="227"/>
      <c r="T60" s="227"/>
      <c r="U60" s="225"/>
      <c r="V60" s="226"/>
      <c r="W60" s="227"/>
      <c r="X60" s="227"/>
      <c r="Y60" s="227"/>
      <c r="Z60" s="227"/>
      <c r="AA60" s="227"/>
      <c r="AB60" s="227"/>
      <c r="AC60" s="227"/>
      <c r="AD60" s="227"/>
      <c r="AE60" s="227"/>
      <c r="AF60" s="227"/>
      <c r="AG60" s="225"/>
      <c r="AH60" s="228"/>
      <c r="AI60" s="227"/>
      <c r="AJ60" s="227"/>
      <c r="AK60" s="227"/>
      <c r="AL60" s="227"/>
      <c r="AM60" s="227"/>
      <c r="AN60" s="227"/>
      <c r="AO60" s="227"/>
      <c r="AP60" s="227"/>
      <c r="AQ60" s="227"/>
      <c r="AR60" s="227"/>
      <c r="AS60" s="225"/>
      <c r="AT60" s="228"/>
      <c r="AU60" s="227"/>
      <c r="AV60" s="227"/>
      <c r="AW60" s="227"/>
      <c r="AX60" s="227"/>
      <c r="AY60" s="227"/>
      <c r="AZ60" s="227"/>
      <c r="BA60" s="227"/>
      <c r="BB60" s="227"/>
      <c r="BC60" s="227"/>
      <c r="BD60" s="227"/>
      <c r="BE60" s="225"/>
      <c r="BF60" s="228"/>
      <c r="BG60" s="227"/>
      <c r="BH60" s="227"/>
      <c r="BI60" s="227"/>
      <c r="BJ60" s="227"/>
      <c r="BK60" s="227"/>
      <c r="BL60" s="227"/>
      <c r="BM60" s="227"/>
      <c r="BN60" s="227"/>
      <c r="BO60" s="227"/>
      <c r="BP60" s="227"/>
      <c r="BQ60" s="225"/>
      <c r="BR60" s="228"/>
      <c r="BS60" s="227"/>
      <c r="BT60" s="227"/>
      <c r="BU60" s="227"/>
      <c r="BV60" s="227"/>
      <c r="BW60" s="227"/>
      <c r="BX60" s="227"/>
      <c r="BY60" s="227"/>
      <c r="BZ60" s="227"/>
      <c r="CA60" s="227"/>
      <c r="CB60" s="227"/>
      <c r="CC60" s="225"/>
      <c r="CD60" s="41" t="s">
        <v>54</v>
      </c>
    </row>
    <row r="61" spans="1:82" ht="15">
      <c r="A61" s="41"/>
      <c r="B61" s="75" t="s">
        <v>123</v>
      </c>
      <c r="C61" s="131" t="s">
        <v>124</v>
      </c>
      <c r="D61" s="132" t="s">
        <v>64</v>
      </c>
      <c r="E61" s="266">
        <v>72</v>
      </c>
      <c r="F61" s="231"/>
      <c r="G61" s="76">
        <f t="shared" si="37"/>
        <v>0</v>
      </c>
      <c r="H61" s="237"/>
      <c r="I61" s="239"/>
      <c r="J61" s="226"/>
      <c r="K61" s="227"/>
      <c r="L61" s="227"/>
      <c r="M61" s="227"/>
      <c r="N61" s="227"/>
      <c r="O61" s="227"/>
      <c r="P61" s="227"/>
      <c r="Q61" s="227"/>
      <c r="R61" s="227"/>
      <c r="S61" s="227"/>
      <c r="T61" s="227"/>
      <c r="U61" s="225"/>
      <c r="V61" s="226"/>
      <c r="W61" s="227"/>
      <c r="X61" s="227"/>
      <c r="Y61" s="227"/>
      <c r="Z61" s="227"/>
      <c r="AA61" s="227"/>
      <c r="AB61" s="227"/>
      <c r="AC61" s="227"/>
      <c r="AD61" s="227"/>
      <c r="AE61" s="227"/>
      <c r="AF61" s="227"/>
      <c r="AG61" s="225"/>
      <c r="AH61" s="228"/>
      <c r="AI61" s="227"/>
      <c r="AJ61" s="227"/>
      <c r="AK61" s="227"/>
      <c r="AL61" s="227"/>
      <c r="AM61" s="227"/>
      <c r="AN61" s="227"/>
      <c r="AO61" s="227"/>
      <c r="AP61" s="227"/>
      <c r="AQ61" s="227"/>
      <c r="AR61" s="227"/>
      <c r="AS61" s="225"/>
      <c r="AT61" s="228"/>
      <c r="AU61" s="227"/>
      <c r="AV61" s="227"/>
      <c r="AW61" s="227"/>
      <c r="AX61" s="227"/>
      <c r="AY61" s="227"/>
      <c r="AZ61" s="227"/>
      <c r="BA61" s="227"/>
      <c r="BB61" s="227"/>
      <c r="BC61" s="227"/>
      <c r="BD61" s="227"/>
      <c r="BE61" s="225"/>
      <c r="BF61" s="228"/>
      <c r="BG61" s="227"/>
      <c r="BH61" s="227"/>
      <c r="BI61" s="227"/>
      <c r="BJ61" s="227"/>
      <c r="BK61" s="227"/>
      <c r="BL61" s="227"/>
      <c r="BM61" s="227"/>
      <c r="BN61" s="227"/>
      <c r="BO61" s="227"/>
      <c r="BP61" s="227"/>
      <c r="BQ61" s="225"/>
      <c r="BR61" s="228"/>
      <c r="BS61" s="227"/>
      <c r="BT61" s="227"/>
      <c r="BU61" s="227"/>
      <c r="BV61" s="227"/>
      <c r="BW61" s="227"/>
      <c r="BX61" s="227"/>
      <c r="BY61" s="227"/>
      <c r="BZ61" s="227"/>
      <c r="CA61" s="227"/>
      <c r="CB61" s="227"/>
      <c r="CC61" s="225"/>
      <c r="CD61" s="41" t="s">
        <v>54</v>
      </c>
    </row>
    <row r="62" spans="1:82" ht="15">
      <c r="A62" s="41"/>
      <c r="B62" s="75" t="s">
        <v>125</v>
      </c>
      <c r="C62" s="131" t="s">
        <v>126</v>
      </c>
      <c r="D62" s="132" t="s">
        <v>64</v>
      </c>
      <c r="E62" s="266">
        <v>72</v>
      </c>
      <c r="F62" s="231"/>
      <c r="G62" s="76">
        <f t="shared" si="37"/>
        <v>0</v>
      </c>
      <c r="H62" s="237"/>
      <c r="I62" s="239"/>
      <c r="J62" s="226"/>
      <c r="K62" s="227"/>
      <c r="L62" s="227"/>
      <c r="M62" s="227"/>
      <c r="N62" s="227"/>
      <c r="O62" s="227"/>
      <c r="P62" s="227"/>
      <c r="Q62" s="227"/>
      <c r="R62" s="227"/>
      <c r="S62" s="227"/>
      <c r="T62" s="227"/>
      <c r="U62" s="225"/>
      <c r="V62" s="226"/>
      <c r="W62" s="227"/>
      <c r="X62" s="227"/>
      <c r="Y62" s="227"/>
      <c r="Z62" s="227"/>
      <c r="AA62" s="227"/>
      <c r="AB62" s="227"/>
      <c r="AC62" s="227"/>
      <c r="AD62" s="227"/>
      <c r="AE62" s="227"/>
      <c r="AF62" s="227"/>
      <c r="AG62" s="225"/>
      <c r="AH62" s="228"/>
      <c r="AI62" s="227"/>
      <c r="AJ62" s="227"/>
      <c r="AK62" s="227"/>
      <c r="AL62" s="227"/>
      <c r="AM62" s="227"/>
      <c r="AN62" s="227"/>
      <c r="AO62" s="227"/>
      <c r="AP62" s="227"/>
      <c r="AQ62" s="227"/>
      <c r="AR62" s="227"/>
      <c r="AS62" s="225"/>
      <c r="AT62" s="228"/>
      <c r="AU62" s="227"/>
      <c r="AV62" s="227"/>
      <c r="AW62" s="227"/>
      <c r="AX62" s="227"/>
      <c r="AY62" s="227"/>
      <c r="AZ62" s="227"/>
      <c r="BA62" s="227"/>
      <c r="BB62" s="227"/>
      <c r="BC62" s="227"/>
      <c r="BD62" s="227"/>
      <c r="BE62" s="225"/>
      <c r="BF62" s="228"/>
      <c r="BG62" s="227"/>
      <c r="BH62" s="227"/>
      <c r="BI62" s="227"/>
      <c r="BJ62" s="227"/>
      <c r="BK62" s="227"/>
      <c r="BL62" s="227"/>
      <c r="BM62" s="227"/>
      <c r="BN62" s="227"/>
      <c r="BO62" s="227"/>
      <c r="BP62" s="227"/>
      <c r="BQ62" s="225"/>
      <c r="BR62" s="228"/>
      <c r="BS62" s="227"/>
      <c r="BT62" s="227"/>
      <c r="BU62" s="227"/>
      <c r="BV62" s="227"/>
      <c r="BW62" s="227"/>
      <c r="BX62" s="227"/>
      <c r="BY62" s="227"/>
      <c r="BZ62" s="227"/>
      <c r="CA62" s="227"/>
      <c r="CB62" s="227"/>
      <c r="CC62" s="225"/>
      <c r="CD62" s="41" t="s">
        <v>54</v>
      </c>
    </row>
    <row r="63" spans="1:82" ht="15">
      <c r="A63" s="41"/>
      <c r="B63" s="75" t="s">
        <v>127</v>
      </c>
      <c r="C63" s="131" t="s">
        <v>128</v>
      </c>
      <c r="D63" s="132" t="s">
        <v>64</v>
      </c>
      <c r="E63" s="266">
        <v>72</v>
      </c>
      <c r="F63" s="231"/>
      <c r="G63" s="76">
        <f t="shared" si="37"/>
        <v>0</v>
      </c>
      <c r="H63" s="237"/>
      <c r="I63" s="239"/>
      <c r="J63" s="226"/>
      <c r="K63" s="227"/>
      <c r="L63" s="227"/>
      <c r="M63" s="227"/>
      <c r="N63" s="227"/>
      <c r="O63" s="227"/>
      <c r="P63" s="227"/>
      <c r="Q63" s="227"/>
      <c r="R63" s="227"/>
      <c r="S63" s="227"/>
      <c r="T63" s="227"/>
      <c r="U63" s="225"/>
      <c r="V63" s="226"/>
      <c r="W63" s="227"/>
      <c r="X63" s="227"/>
      <c r="Y63" s="227"/>
      <c r="Z63" s="227"/>
      <c r="AA63" s="227"/>
      <c r="AB63" s="227"/>
      <c r="AC63" s="227"/>
      <c r="AD63" s="227"/>
      <c r="AE63" s="227"/>
      <c r="AF63" s="227"/>
      <c r="AG63" s="225"/>
      <c r="AH63" s="228"/>
      <c r="AI63" s="227"/>
      <c r="AJ63" s="227"/>
      <c r="AK63" s="227"/>
      <c r="AL63" s="227"/>
      <c r="AM63" s="227"/>
      <c r="AN63" s="227"/>
      <c r="AO63" s="227"/>
      <c r="AP63" s="227"/>
      <c r="AQ63" s="227"/>
      <c r="AR63" s="227"/>
      <c r="AS63" s="225"/>
      <c r="AT63" s="228"/>
      <c r="AU63" s="227"/>
      <c r="AV63" s="227"/>
      <c r="AW63" s="227"/>
      <c r="AX63" s="227"/>
      <c r="AY63" s="227"/>
      <c r="AZ63" s="227"/>
      <c r="BA63" s="227"/>
      <c r="BB63" s="227"/>
      <c r="BC63" s="227"/>
      <c r="BD63" s="227"/>
      <c r="BE63" s="225"/>
      <c r="BF63" s="228"/>
      <c r="BG63" s="227"/>
      <c r="BH63" s="227"/>
      <c r="BI63" s="227"/>
      <c r="BJ63" s="227"/>
      <c r="BK63" s="227"/>
      <c r="BL63" s="227"/>
      <c r="BM63" s="227"/>
      <c r="BN63" s="227"/>
      <c r="BO63" s="227"/>
      <c r="BP63" s="227"/>
      <c r="BQ63" s="225"/>
      <c r="BR63" s="228"/>
      <c r="BS63" s="227"/>
      <c r="BT63" s="227"/>
      <c r="BU63" s="227"/>
      <c r="BV63" s="227"/>
      <c r="BW63" s="227"/>
      <c r="BX63" s="227"/>
      <c r="BY63" s="227"/>
      <c r="BZ63" s="227"/>
      <c r="CA63" s="227"/>
      <c r="CB63" s="227"/>
      <c r="CC63" s="225"/>
      <c r="CD63" s="41" t="s">
        <v>54</v>
      </c>
    </row>
    <row r="64" spans="1:82" ht="15">
      <c r="A64" s="41"/>
      <c r="B64" s="75" t="s">
        <v>129</v>
      </c>
      <c r="C64" s="131" t="s">
        <v>130</v>
      </c>
      <c r="D64" s="132" t="s">
        <v>64</v>
      </c>
      <c r="E64" s="266">
        <v>72</v>
      </c>
      <c r="F64" s="231"/>
      <c r="G64" s="76">
        <f t="shared" si="37"/>
        <v>0</v>
      </c>
      <c r="H64" s="237"/>
      <c r="I64" s="239"/>
      <c r="J64" s="226"/>
      <c r="K64" s="227"/>
      <c r="L64" s="227"/>
      <c r="M64" s="227"/>
      <c r="N64" s="227"/>
      <c r="O64" s="227"/>
      <c r="P64" s="227"/>
      <c r="Q64" s="227"/>
      <c r="R64" s="227"/>
      <c r="S64" s="227"/>
      <c r="T64" s="227"/>
      <c r="U64" s="225"/>
      <c r="V64" s="226"/>
      <c r="W64" s="227"/>
      <c r="X64" s="227"/>
      <c r="Y64" s="227"/>
      <c r="Z64" s="227"/>
      <c r="AA64" s="227"/>
      <c r="AB64" s="227"/>
      <c r="AC64" s="227"/>
      <c r="AD64" s="227"/>
      <c r="AE64" s="227"/>
      <c r="AF64" s="227"/>
      <c r="AG64" s="225"/>
      <c r="AH64" s="228"/>
      <c r="AI64" s="227"/>
      <c r="AJ64" s="227"/>
      <c r="AK64" s="227"/>
      <c r="AL64" s="227"/>
      <c r="AM64" s="227"/>
      <c r="AN64" s="227"/>
      <c r="AO64" s="227"/>
      <c r="AP64" s="227"/>
      <c r="AQ64" s="227"/>
      <c r="AR64" s="227"/>
      <c r="AS64" s="225"/>
      <c r="AT64" s="228"/>
      <c r="AU64" s="227"/>
      <c r="AV64" s="227"/>
      <c r="AW64" s="227"/>
      <c r="AX64" s="227"/>
      <c r="AY64" s="227"/>
      <c r="AZ64" s="227"/>
      <c r="BA64" s="227"/>
      <c r="BB64" s="227"/>
      <c r="BC64" s="227"/>
      <c r="BD64" s="227"/>
      <c r="BE64" s="225"/>
      <c r="BF64" s="228"/>
      <c r="BG64" s="227"/>
      <c r="BH64" s="227"/>
      <c r="BI64" s="227"/>
      <c r="BJ64" s="227"/>
      <c r="BK64" s="227"/>
      <c r="BL64" s="227"/>
      <c r="BM64" s="227"/>
      <c r="BN64" s="227"/>
      <c r="BO64" s="227"/>
      <c r="BP64" s="227"/>
      <c r="BQ64" s="225"/>
      <c r="BR64" s="228"/>
      <c r="BS64" s="227"/>
      <c r="BT64" s="227"/>
      <c r="BU64" s="227"/>
      <c r="BV64" s="227"/>
      <c r="BW64" s="227"/>
      <c r="BX64" s="227"/>
      <c r="BY64" s="227"/>
      <c r="BZ64" s="227"/>
      <c r="CA64" s="227"/>
      <c r="CB64" s="227"/>
      <c r="CC64" s="225"/>
      <c r="CD64" s="41" t="s">
        <v>54</v>
      </c>
    </row>
    <row r="65" spans="1:82" ht="15">
      <c r="A65" s="41"/>
      <c r="B65" s="103" t="s">
        <v>131</v>
      </c>
      <c r="C65" s="286" t="s">
        <v>132</v>
      </c>
      <c r="D65" s="132"/>
      <c r="E65" s="266"/>
      <c r="F65" s="231"/>
      <c r="G65" s="76"/>
      <c r="H65" s="237"/>
      <c r="I65" s="239"/>
      <c r="J65" s="232"/>
      <c r="K65" s="234"/>
      <c r="L65" s="234"/>
      <c r="M65" s="234"/>
      <c r="N65" s="234"/>
      <c r="O65" s="234"/>
      <c r="P65" s="234"/>
      <c r="Q65" s="234"/>
      <c r="R65" s="234"/>
      <c r="S65" s="234"/>
      <c r="T65" s="234"/>
      <c r="U65" s="233"/>
      <c r="V65" s="232"/>
      <c r="W65" s="234"/>
      <c r="X65" s="234"/>
      <c r="Y65" s="234"/>
      <c r="Z65" s="234"/>
      <c r="AA65" s="234"/>
      <c r="AB65" s="234"/>
      <c r="AC65" s="234"/>
      <c r="AD65" s="234"/>
      <c r="AE65" s="234"/>
      <c r="AF65" s="234"/>
      <c r="AG65" s="233"/>
      <c r="AH65" s="235"/>
      <c r="AI65" s="234"/>
      <c r="AJ65" s="234"/>
      <c r="AK65" s="234"/>
      <c r="AL65" s="234"/>
      <c r="AM65" s="234"/>
      <c r="AN65" s="234"/>
      <c r="AO65" s="234"/>
      <c r="AP65" s="234"/>
      <c r="AQ65" s="234"/>
      <c r="AR65" s="234"/>
      <c r="AS65" s="233"/>
      <c r="AT65" s="235"/>
      <c r="AU65" s="234"/>
      <c r="AV65" s="234"/>
      <c r="AW65" s="234"/>
      <c r="AX65" s="234"/>
      <c r="AY65" s="234"/>
      <c r="AZ65" s="234"/>
      <c r="BA65" s="234"/>
      <c r="BB65" s="234"/>
      <c r="BC65" s="234"/>
      <c r="BD65" s="234"/>
      <c r="BE65" s="233"/>
      <c r="BF65" s="235"/>
      <c r="BG65" s="234"/>
      <c r="BH65" s="234"/>
      <c r="BI65" s="234"/>
      <c r="BJ65" s="234"/>
      <c r="BK65" s="234"/>
      <c r="BL65" s="234"/>
      <c r="BM65" s="234"/>
      <c r="BN65" s="234"/>
      <c r="BO65" s="234"/>
      <c r="BP65" s="234"/>
      <c r="BQ65" s="233"/>
      <c r="BR65" s="235"/>
      <c r="BS65" s="234"/>
      <c r="BT65" s="234"/>
      <c r="BU65" s="234"/>
      <c r="BV65" s="234"/>
      <c r="BW65" s="234"/>
      <c r="BX65" s="234"/>
      <c r="BY65" s="234"/>
      <c r="BZ65" s="234"/>
      <c r="CA65" s="234"/>
      <c r="CB65" s="234"/>
      <c r="CC65" s="233"/>
      <c r="CD65" s="41"/>
    </row>
    <row r="66" spans="1:82" ht="15">
      <c r="A66" s="41"/>
      <c r="B66" s="75" t="s">
        <v>133</v>
      </c>
      <c r="C66" s="131" t="s">
        <v>928</v>
      </c>
      <c r="D66" s="132" t="s">
        <v>64</v>
      </c>
      <c r="E66" s="266">
        <v>72</v>
      </c>
      <c r="F66" s="231"/>
      <c r="G66" s="76">
        <f>+SUM(H66:CC66)</f>
        <v>0</v>
      </c>
      <c r="H66" s="77"/>
      <c r="I66" s="78"/>
      <c r="J66" s="226"/>
      <c r="K66" s="227"/>
      <c r="L66" s="227"/>
      <c r="M66" s="227"/>
      <c r="N66" s="227"/>
      <c r="O66" s="227"/>
      <c r="P66" s="227"/>
      <c r="Q66" s="227"/>
      <c r="R66" s="227"/>
      <c r="S66" s="227"/>
      <c r="T66" s="227"/>
      <c r="U66" s="225"/>
      <c r="V66" s="226"/>
      <c r="W66" s="227"/>
      <c r="X66" s="227"/>
      <c r="Y66" s="227"/>
      <c r="Z66" s="227"/>
      <c r="AA66" s="227"/>
      <c r="AB66" s="227"/>
      <c r="AC66" s="227"/>
      <c r="AD66" s="227"/>
      <c r="AE66" s="227"/>
      <c r="AF66" s="227"/>
      <c r="AG66" s="225"/>
      <c r="AH66" s="228"/>
      <c r="AI66" s="227"/>
      <c r="AJ66" s="227"/>
      <c r="AK66" s="227"/>
      <c r="AL66" s="227"/>
      <c r="AM66" s="227"/>
      <c r="AN66" s="227"/>
      <c r="AO66" s="227"/>
      <c r="AP66" s="227"/>
      <c r="AQ66" s="227"/>
      <c r="AR66" s="227"/>
      <c r="AS66" s="225"/>
      <c r="AT66" s="228"/>
      <c r="AU66" s="227"/>
      <c r="AV66" s="227"/>
      <c r="AW66" s="227"/>
      <c r="AX66" s="227"/>
      <c r="AY66" s="227"/>
      <c r="AZ66" s="227"/>
      <c r="BA66" s="227"/>
      <c r="BB66" s="227"/>
      <c r="BC66" s="227"/>
      <c r="BD66" s="227"/>
      <c r="BE66" s="225"/>
      <c r="BF66" s="228"/>
      <c r="BG66" s="227"/>
      <c r="BH66" s="227"/>
      <c r="BI66" s="227"/>
      <c r="BJ66" s="227"/>
      <c r="BK66" s="227"/>
      <c r="BL66" s="227"/>
      <c r="BM66" s="227"/>
      <c r="BN66" s="227"/>
      <c r="BO66" s="227"/>
      <c r="BP66" s="227"/>
      <c r="BQ66" s="225"/>
      <c r="BR66" s="228"/>
      <c r="BS66" s="227"/>
      <c r="BT66" s="227"/>
      <c r="BU66" s="227"/>
      <c r="BV66" s="227"/>
      <c r="BW66" s="227"/>
      <c r="BX66" s="227"/>
      <c r="BY66" s="227"/>
      <c r="BZ66" s="227"/>
      <c r="CA66" s="227"/>
      <c r="CB66" s="227"/>
      <c r="CC66" s="225"/>
      <c r="CD66" s="41" t="s">
        <v>54</v>
      </c>
    </row>
    <row r="67" spans="1:82" ht="15">
      <c r="A67" s="41"/>
      <c r="B67" s="75" t="s">
        <v>135</v>
      </c>
      <c r="C67" s="131" t="s">
        <v>956</v>
      </c>
      <c r="D67" s="132" t="s">
        <v>64</v>
      </c>
      <c r="E67" s="266">
        <v>72</v>
      </c>
      <c r="F67" s="231"/>
      <c r="G67" s="76">
        <f>+SUM(H67:CC67)</f>
        <v>0</v>
      </c>
      <c r="H67" s="77"/>
      <c r="I67" s="78"/>
      <c r="J67" s="226"/>
      <c r="K67" s="227"/>
      <c r="L67" s="227"/>
      <c r="M67" s="227"/>
      <c r="N67" s="227"/>
      <c r="O67" s="227"/>
      <c r="P67" s="227"/>
      <c r="Q67" s="227"/>
      <c r="R67" s="227"/>
      <c r="S67" s="227"/>
      <c r="T67" s="227"/>
      <c r="U67" s="225"/>
      <c r="V67" s="226"/>
      <c r="W67" s="227"/>
      <c r="X67" s="227"/>
      <c r="Y67" s="227"/>
      <c r="Z67" s="227"/>
      <c r="AA67" s="227"/>
      <c r="AB67" s="227"/>
      <c r="AC67" s="227"/>
      <c r="AD67" s="227"/>
      <c r="AE67" s="227"/>
      <c r="AF67" s="227"/>
      <c r="AG67" s="225"/>
      <c r="AH67" s="228"/>
      <c r="AI67" s="227"/>
      <c r="AJ67" s="227"/>
      <c r="AK67" s="227"/>
      <c r="AL67" s="227"/>
      <c r="AM67" s="227"/>
      <c r="AN67" s="227"/>
      <c r="AO67" s="227"/>
      <c r="AP67" s="227"/>
      <c r="AQ67" s="227"/>
      <c r="AR67" s="227"/>
      <c r="AS67" s="225"/>
      <c r="AT67" s="228"/>
      <c r="AU67" s="227"/>
      <c r="AV67" s="227"/>
      <c r="AW67" s="227"/>
      <c r="AX67" s="227"/>
      <c r="AY67" s="227"/>
      <c r="AZ67" s="227"/>
      <c r="BA67" s="227"/>
      <c r="BB67" s="227"/>
      <c r="BC67" s="227"/>
      <c r="BD67" s="227"/>
      <c r="BE67" s="225"/>
      <c r="BF67" s="228"/>
      <c r="BG67" s="227"/>
      <c r="BH67" s="227"/>
      <c r="BI67" s="227"/>
      <c r="BJ67" s="227"/>
      <c r="BK67" s="227"/>
      <c r="BL67" s="227"/>
      <c r="BM67" s="227"/>
      <c r="BN67" s="227"/>
      <c r="BO67" s="227"/>
      <c r="BP67" s="227"/>
      <c r="BQ67" s="225"/>
      <c r="BR67" s="228"/>
      <c r="BS67" s="227"/>
      <c r="BT67" s="227"/>
      <c r="BU67" s="227"/>
      <c r="BV67" s="227"/>
      <c r="BW67" s="227"/>
      <c r="BX67" s="227"/>
      <c r="BY67" s="227"/>
      <c r="BZ67" s="227"/>
      <c r="CA67" s="227"/>
      <c r="CB67" s="227"/>
      <c r="CC67" s="225"/>
      <c r="CD67" s="41" t="s">
        <v>54</v>
      </c>
    </row>
    <row r="68" spans="1:82" ht="15">
      <c r="A68" s="41"/>
      <c r="B68" s="75" t="s">
        <v>137</v>
      </c>
      <c r="C68" s="131" t="s">
        <v>138</v>
      </c>
      <c r="D68" s="132" t="s">
        <v>64</v>
      </c>
      <c r="E68" s="266">
        <v>72</v>
      </c>
      <c r="F68" s="231"/>
      <c r="G68" s="76">
        <f t="shared" ref="G68:G70" si="41">+SUM(H68:CC68)</f>
        <v>0</v>
      </c>
      <c r="H68" s="77"/>
      <c r="I68" s="78"/>
      <c r="J68" s="226"/>
      <c r="K68" s="227"/>
      <c r="L68" s="227"/>
      <c r="M68" s="227"/>
      <c r="N68" s="227"/>
      <c r="O68" s="227"/>
      <c r="P68" s="227"/>
      <c r="Q68" s="227"/>
      <c r="R68" s="227"/>
      <c r="S68" s="227"/>
      <c r="T68" s="227"/>
      <c r="U68" s="225"/>
      <c r="V68" s="226"/>
      <c r="W68" s="227"/>
      <c r="X68" s="227"/>
      <c r="Y68" s="227"/>
      <c r="Z68" s="227"/>
      <c r="AA68" s="227"/>
      <c r="AB68" s="227"/>
      <c r="AC68" s="227"/>
      <c r="AD68" s="227"/>
      <c r="AE68" s="227"/>
      <c r="AF68" s="227"/>
      <c r="AG68" s="225"/>
      <c r="AH68" s="228"/>
      <c r="AI68" s="227"/>
      <c r="AJ68" s="227"/>
      <c r="AK68" s="227"/>
      <c r="AL68" s="227"/>
      <c r="AM68" s="227"/>
      <c r="AN68" s="227"/>
      <c r="AO68" s="227"/>
      <c r="AP68" s="227"/>
      <c r="AQ68" s="227"/>
      <c r="AR68" s="227"/>
      <c r="AS68" s="225"/>
      <c r="AT68" s="228"/>
      <c r="AU68" s="227"/>
      <c r="AV68" s="227"/>
      <c r="AW68" s="227"/>
      <c r="AX68" s="227"/>
      <c r="AY68" s="227"/>
      <c r="AZ68" s="227"/>
      <c r="BA68" s="227"/>
      <c r="BB68" s="227"/>
      <c r="BC68" s="227"/>
      <c r="BD68" s="227"/>
      <c r="BE68" s="225"/>
      <c r="BF68" s="228"/>
      <c r="BG68" s="227"/>
      <c r="BH68" s="227"/>
      <c r="BI68" s="227"/>
      <c r="BJ68" s="227"/>
      <c r="BK68" s="227"/>
      <c r="BL68" s="227"/>
      <c r="BM68" s="227"/>
      <c r="BN68" s="227"/>
      <c r="BO68" s="227"/>
      <c r="BP68" s="227"/>
      <c r="BQ68" s="225"/>
      <c r="BR68" s="228"/>
      <c r="BS68" s="227"/>
      <c r="BT68" s="227"/>
      <c r="BU68" s="227"/>
      <c r="BV68" s="227"/>
      <c r="BW68" s="227"/>
      <c r="BX68" s="227"/>
      <c r="BY68" s="227"/>
      <c r="BZ68" s="227"/>
      <c r="CA68" s="227"/>
      <c r="CB68" s="227"/>
      <c r="CC68" s="225"/>
      <c r="CD68" s="41" t="s">
        <v>54</v>
      </c>
    </row>
    <row r="69" spans="1:82" ht="15">
      <c r="A69" s="41"/>
      <c r="B69" s="180" t="s">
        <v>139</v>
      </c>
      <c r="C69" s="181" t="s">
        <v>140</v>
      </c>
      <c r="D69" s="182" t="s">
        <v>64</v>
      </c>
      <c r="E69" s="334">
        <v>0</v>
      </c>
      <c r="F69" s="231"/>
      <c r="G69" s="178">
        <f t="shared" si="41"/>
        <v>0</v>
      </c>
      <c r="H69" s="237"/>
      <c r="I69" s="239"/>
      <c r="J69" s="232"/>
      <c r="K69" s="234"/>
      <c r="L69" s="234"/>
      <c r="M69" s="234"/>
      <c r="N69" s="234"/>
      <c r="O69" s="234"/>
      <c r="P69" s="234"/>
      <c r="Q69" s="234"/>
      <c r="R69" s="234"/>
      <c r="S69" s="234"/>
      <c r="T69" s="234"/>
      <c r="U69" s="233"/>
      <c r="V69" s="232"/>
      <c r="W69" s="234"/>
      <c r="X69" s="234"/>
      <c r="Y69" s="234"/>
      <c r="Z69" s="234"/>
      <c r="AA69" s="234"/>
      <c r="AB69" s="234"/>
      <c r="AC69" s="234"/>
      <c r="AD69" s="234"/>
      <c r="AE69" s="234"/>
      <c r="AF69" s="234"/>
      <c r="AG69" s="233"/>
      <c r="AH69" s="235"/>
      <c r="AI69" s="234"/>
      <c r="AJ69" s="234"/>
      <c r="AK69" s="234"/>
      <c r="AL69" s="234"/>
      <c r="AM69" s="234"/>
      <c r="AN69" s="234"/>
      <c r="AO69" s="234"/>
      <c r="AP69" s="234"/>
      <c r="AQ69" s="234"/>
      <c r="AR69" s="234"/>
      <c r="AS69" s="233"/>
      <c r="AT69" s="235"/>
      <c r="AU69" s="234"/>
      <c r="AV69" s="234"/>
      <c r="AW69" s="234"/>
      <c r="AX69" s="234"/>
      <c r="AY69" s="234"/>
      <c r="AZ69" s="234"/>
      <c r="BA69" s="234"/>
      <c r="BB69" s="234"/>
      <c r="BC69" s="234"/>
      <c r="BD69" s="234"/>
      <c r="BE69" s="233"/>
      <c r="BF69" s="235"/>
      <c r="BG69" s="234"/>
      <c r="BH69" s="234"/>
      <c r="BI69" s="234"/>
      <c r="BJ69" s="234"/>
      <c r="BK69" s="234"/>
      <c r="BL69" s="234"/>
      <c r="BM69" s="234"/>
      <c r="BN69" s="234"/>
      <c r="BO69" s="234"/>
      <c r="BP69" s="234"/>
      <c r="BQ69" s="233"/>
      <c r="BR69" s="235"/>
      <c r="BS69" s="234"/>
      <c r="BT69" s="234"/>
      <c r="BU69" s="234"/>
      <c r="BV69" s="234"/>
      <c r="BW69" s="234"/>
      <c r="BX69" s="234"/>
      <c r="BY69" s="234"/>
      <c r="BZ69" s="234"/>
      <c r="CA69" s="234"/>
      <c r="CB69" s="234"/>
      <c r="CC69" s="233"/>
      <c r="CD69" s="41"/>
    </row>
    <row r="70" spans="1:82" ht="30">
      <c r="A70" s="41"/>
      <c r="B70" s="75" t="s">
        <v>141</v>
      </c>
      <c r="C70" s="131" t="s">
        <v>142</v>
      </c>
      <c r="D70" s="132" t="s">
        <v>64</v>
      </c>
      <c r="E70" s="266">
        <v>72</v>
      </c>
      <c r="F70" s="231"/>
      <c r="G70" s="76">
        <f t="shared" si="41"/>
        <v>0</v>
      </c>
      <c r="H70" s="237"/>
      <c r="I70" s="239"/>
      <c r="J70" s="226"/>
      <c r="K70" s="227"/>
      <c r="L70" s="227"/>
      <c r="M70" s="227"/>
      <c r="N70" s="227"/>
      <c r="O70" s="227"/>
      <c r="P70" s="227"/>
      <c r="Q70" s="227"/>
      <c r="R70" s="227"/>
      <c r="S70" s="227"/>
      <c r="T70" s="227"/>
      <c r="U70" s="225"/>
      <c r="V70" s="226"/>
      <c r="W70" s="227"/>
      <c r="X70" s="227"/>
      <c r="Y70" s="227"/>
      <c r="Z70" s="227"/>
      <c r="AA70" s="227"/>
      <c r="AB70" s="227"/>
      <c r="AC70" s="227"/>
      <c r="AD70" s="227"/>
      <c r="AE70" s="227"/>
      <c r="AF70" s="227"/>
      <c r="AG70" s="225"/>
      <c r="AH70" s="228"/>
      <c r="AI70" s="227"/>
      <c r="AJ70" s="227"/>
      <c r="AK70" s="227"/>
      <c r="AL70" s="227"/>
      <c r="AM70" s="227"/>
      <c r="AN70" s="227"/>
      <c r="AO70" s="227"/>
      <c r="AP70" s="227"/>
      <c r="AQ70" s="227"/>
      <c r="AR70" s="227"/>
      <c r="AS70" s="225"/>
      <c r="AT70" s="228"/>
      <c r="AU70" s="227"/>
      <c r="AV70" s="227"/>
      <c r="AW70" s="227"/>
      <c r="AX70" s="227"/>
      <c r="AY70" s="227"/>
      <c r="AZ70" s="227"/>
      <c r="BA70" s="227"/>
      <c r="BB70" s="227"/>
      <c r="BC70" s="227"/>
      <c r="BD70" s="227"/>
      <c r="BE70" s="225"/>
      <c r="BF70" s="228"/>
      <c r="BG70" s="227"/>
      <c r="BH70" s="227"/>
      <c r="BI70" s="227"/>
      <c r="BJ70" s="227"/>
      <c r="BK70" s="227"/>
      <c r="BL70" s="227"/>
      <c r="BM70" s="227"/>
      <c r="BN70" s="227"/>
      <c r="BO70" s="227"/>
      <c r="BP70" s="227"/>
      <c r="BQ70" s="225"/>
      <c r="BR70" s="228"/>
      <c r="BS70" s="227"/>
      <c r="BT70" s="227"/>
      <c r="BU70" s="227"/>
      <c r="BV70" s="227"/>
      <c r="BW70" s="227"/>
      <c r="BX70" s="227"/>
      <c r="BY70" s="227"/>
      <c r="BZ70" s="227"/>
      <c r="CA70" s="227"/>
      <c r="CB70" s="227"/>
      <c r="CC70" s="225"/>
      <c r="CD70" s="41" t="s">
        <v>54</v>
      </c>
    </row>
    <row r="71" spans="1:82" ht="30">
      <c r="A71" s="41"/>
      <c r="B71" s="103" t="s">
        <v>143</v>
      </c>
      <c r="C71" s="286" t="s">
        <v>144</v>
      </c>
      <c r="D71" s="132"/>
      <c r="E71" s="266"/>
      <c r="F71" s="231"/>
      <c r="G71" s="76"/>
      <c r="H71" s="237"/>
      <c r="I71" s="239"/>
      <c r="J71" s="232"/>
      <c r="K71" s="234"/>
      <c r="L71" s="234"/>
      <c r="M71" s="234"/>
      <c r="N71" s="234"/>
      <c r="O71" s="234"/>
      <c r="P71" s="234"/>
      <c r="Q71" s="234"/>
      <c r="R71" s="234"/>
      <c r="S71" s="234"/>
      <c r="T71" s="234"/>
      <c r="U71" s="233"/>
      <c r="V71" s="232"/>
      <c r="W71" s="234"/>
      <c r="X71" s="234"/>
      <c r="Y71" s="234"/>
      <c r="Z71" s="234"/>
      <c r="AA71" s="234"/>
      <c r="AB71" s="234"/>
      <c r="AC71" s="234"/>
      <c r="AD71" s="234"/>
      <c r="AE71" s="234"/>
      <c r="AF71" s="234"/>
      <c r="AG71" s="233"/>
      <c r="AH71" s="235"/>
      <c r="AI71" s="234"/>
      <c r="AJ71" s="234"/>
      <c r="AK71" s="234"/>
      <c r="AL71" s="234"/>
      <c r="AM71" s="234"/>
      <c r="AN71" s="234"/>
      <c r="AO71" s="234"/>
      <c r="AP71" s="234"/>
      <c r="AQ71" s="234"/>
      <c r="AR71" s="234"/>
      <c r="AS71" s="233"/>
      <c r="AT71" s="235"/>
      <c r="AU71" s="234"/>
      <c r="AV71" s="234"/>
      <c r="AW71" s="234"/>
      <c r="AX71" s="234"/>
      <c r="AY71" s="234"/>
      <c r="AZ71" s="234"/>
      <c r="BA71" s="234"/>
      <c r="BB71" s="234"/>
      <c r="BC71" s="234"/>
      <c r="BD71" s="234"/>
      <c r="BE71" s="233"/>
      <c r="BF71" s="235"/>
      <c r="BG71" s="234"/>
      <c r="BH71" s="234"/>
      <c r="BI71" s="234"/>
      <c r="BJ71" s="234"/>
      <c r="BK71" s="234"/>
      <c r="BL71" s="234"/>
      <c r="BM71" s="234"/>
      <c r="BN71" s="234"/>
      <c r="BO71" s="234"/>
      <c r="BP71" s="234"/>
      <c r="BQ71" s="233"/>
      <c r="BR71" s="235"/>
      <c r="BS71" s="234"/>
      <c r="BT71" s="234"/>
      <c r="BU71" s="234"/>
      <c r="BV71" s="234"/>
      <c r="BW71" s="234"/>
      <c r="BX71" s="234"/>
      <c r="BY71" s="234"/>
      <c r="BZ71" s="234"/>
      <c r="CA71" s="234"/>
      <c r="CB71" s="234"/>
      <c r="CC71" s="233"/>
      <c r="CD71" s="41"/>
    </row>
    <row r="72" spans="1:82" ht="15">
      <c r="A72" s="41"/>
      <c r="B72" s="75" t="s">
        <v>145</v>
      </c>
      <c r="C72" s="131" t="s">
        <v>931</v>
      </c>
      <c r="D72" s="132" t="s">
        <v>64</v>
      </c>
      <c r="E72" s="266">
        <v>72</v>
      </c>
      <c r="F72" s="231"/>
      <c r="G72" s="76">
        <f t="shared" si="37"/>
        <v>0</v>
      </c>
      <c r="H72" s="237"/>
      <c r="I72" s="239"/>
      <c r="J72" s="226"/>
      <c r="K72" s="227"/>
      <c r="L72" s="227"/>
      <c r="M72" s="227"/>
      <c r="N72" s="227"/>
      <c r="O72" s="227"/>
      <c r="P72" s="227"/>
      <c r="Q72" s="227"/>
      <c r="R72" s="227"/>
      <c r="S72" s="227"/>
      <c r="T72" s="227"/>
      <c r="U72" s="225"/>
      <c r="V72" s="226"/>
      <c r="W72" s="227"/>
      <c r="X72" s="227"/>
      <c r="Y72" s="227"/>
      <c r="Z72" s="227"/>
      <c r="AA72" s="227"/>
      <c r="AB72" s="227"/>
      <c r="AC72" s="227"/>
      <c r="AD72" s="227"/>
      <c r="AE72" s="227"/>
      <c r="AF72" s="227"/>
      <c r="AG72" s="225"/>
      <c r="AH72" s="228"/>
      <c r="AI72" s="227"/>
      <c r="AJ72" s="227"/>
      <c r="AK72" s="227"/>
      <c r="AL72" s="227"/>
      <c r="AM72" s="227"/>
      <c r="AN72" s="227"/>
      <c r="AO72" s="227"/>
      <c r="AP72" s="227"/>
      <c r="AQ72" s="227"/>
      <c r="AR72" s="227"/>
      <c r="AS72" s="225"/>
      <c r="AT72" s="228"/>
      <c r="AU72" s="227"/>
      <c r="AV72" s="227"/>
      <c r="AW72" s="227"/>
      <c r="AX72" s="227"/>
      <c r="AY72" s="227"/>
      <c r="AZ72" s="227"/>
      <c r="BA72" s="227"/>
      <c r="BB72" s="227"/>
      <c r="BC72" s="227"/>
      <c r="BD72" s="227"/>
      <c r="BE72" s="225"/>
      <c r="BF72" s="228"/>
      <c r="BG72" s="227"/>
      <c r="BH72" s="227"/>
      <c r="BI72" s="227"/>
      <c r="BJ72" s="227"/>
      <c r="BK72" s="227"/>
      <c r="BL72" s="227"/>
      <c r="BM72" s="227"/>
      <c r="BN72" s="227"/>
      <c r="BO72" s="227"/>
      <c r="BP72" s="227"/>
      <c r="BQ72" s="225"/>
      <c r="BR72" s="228"/>
      <c r="BS72" s="227"/>
      <c r="BT72" s="227"/>
      <c r="BU72" s="227"/>
      <c r="BV72" s="227"/>
      <c r="BW72" s="227"/>
      <c r="BX72" s="227"/>
      <c r="BY72" s="227"/>
      <c r="BZ72" s="227"/>
      <c r="CA72" s="227"/>
      <c r="CB72" s="227"/>
      <c r="CC72" s="225"/>
      <c r="CD72" s="41" t="s">
        <v>54</v>
      </c>
    </row>
    <row r="73" spans="1:82" ht="15">
      <c r="A73" s="41"/>
      <c r="B73" s="75" t="s">
        <v>147</v>
      </c>
      <c r="C73" s="131" t="s">
        <v>148</v>
      </c>
      <c r="D73" s="132" t="s">
        <v>64</v>
      </c>
      <c r="E73" s="266">
        <v>72</v>
      </c>
      <c r="F73" s="231"/>
      <c r="G73" s="76">
        <f t="shared" si="37"/>
        <v>0</v>
      </c>
      <c r="H73" s="237"/>
      <c r="I73" s="239"/>
      <c r="J73" s="226"/>
      <c r="K73" s="227"/>
      <c r="L73" s="227"/>
      <c r="M73" s="227"/>
      <c r="N73" s="227"/>
      <c r="O73" s="227"/>
      <c r="P73" s="227"/>
      <c r="Q73" s="227"/>
      <c r="R73" s="227"/>
      <c r="S73" s="227"/>
      <c r="T73" s="227"/>
      <c r="U73" s="225"/>
      <c r="V73" s="226"/>
      <c r="W73" s="227"/>
      <c r="X73" s="227"/>
      <c r="Y73" s="227"/>
      <c r="Z73" s="227"/>
      <c r="AA73" s="227"/>
      <c r="AB73" s="227"/>
      <c r="AC73" s="227"/>
      <c r="AD73" s="227"/>
      <c r="AE73" s="227"/>
      <c r="AF73" s="227"/>
      <c r="AG73" s="225"/>
      <c r="AH73" s="228"/>
      <c r="AI73" s="227"/>
      <c r="AJ73" s="227"/>
      <c r="AK73" s="227"/>
      <c r="AL73" s="227"/>
      <c r="AM73" s="227"/>
      <c r="AN73" s="227"/>
      <c r="AO73" s="227"/>
      <c r="AP73" s="227"/>
      <c r="AQ73" s="227"/>
      <c r="AR73" s="227"/>
      <c r="AS73" s="225"/>
      <c r="AT73" s="228"/>
      <c r="AU73" s="227"/>
      <c r="AV73" s="227"/>
      <c r="AW73" s="227"/>
      <c r="AX73" s="227"/>
      <c r="AY73" s="227"/>
      <c r="AZ73" s="227"/>
      <c r="BA73" s="227"/>
      <c r="BB73" s="227"/>
      <c r="BC73" s="227"/>
      <c r="BD73" s="227"/>
      <c r="BE73" s="225"/>
      <c r="BF73" s="228"/>
      <c r="BG73" s="227"/>
      <c r="BH73" s="227"/>
      <c r="BI73" s="227"/>
      <c r="BJ73" s="227"/>
      <c r="BK73" s="227"/>
      <c r="BL73" s="227"/>
      <c r="BM73" s="227"/>
      <c r="BN73" s="227"/>
      <c r="BO73" s="227"/>
      <c r="BP73" s="227"/>
      <c r="BQ73" s="225"/>
      <c r="BR73" s="228"/>
      <c r="BS73" s="227"/>
      <c r="BT73" s="227"/>
      <c r="BU73" s="227"/>
      <c r="BV73" s="227"/>
      <c r="BW73" s="227"/>
      <c r="BX73" s="227"/>
      <c r="BY73" s="227"/>
      <c r="BZ73" s="227"/>
      <c r="CA73" s="227"/>
      <c r="CB73" s="227"/>
      <c r="CC73" s="225"/>
      <c r="CD73" s="41" t="s">
        <v>54</v>
      </c>
    </row>
    <row r="74" spans="1:82" ht="45">
      <c r="A74" s="41"/>
      <c r="B74" s="103" t="s">
        <v>149</v>
      </c>
      <c r="C74" s="286" t="s">
        <v>150</v>
      </c>
      <c r="D74" s="132"/>
      <c r="E74" s="266"/>
      <c r="F74" s="231"/>
      <c r="G74" s="76"/>
      <c r="H74" s="237"/>
      <c r="I74" s="239"/>
      <c r="J74" s="232"/>
      <c r="K74" s="234"/>
      <c r="L74" s="234"/>
      <c r="M74" s="234"/>
      <c r="N74" s="234"/>
      <c r="O74" s="234"/>
      <c r="P74" s="234"/>
      <c r="Q74" s="234"/>
      <c r="R74" s="234"/>
      <c r="S74" s="234"/>
      <c r="T74" s="234"/>
      <c r="U74" s="233"/>
      <c r="V74" s="232"/>
      <c r="W74" s="234"/>
      <c r="X74" s="234"/>
      <c r="Y74" s="234"/>
      <c r="Z74" s="234"/>
      <c r="AA74" s="234"/>
      <c r="AB74" s="234"/>
      <c r="AC74" s="234"/>
      <c r="AD74" s="234"/>
      <c r="AE74" s="234"/>
      <c r="AF74" s="234"/>
      <c r="AG74" s="233"/>
      <c r="AH74" s="235"/>
      <c r="AI74" s="234"/>
      <c r="AJ74" s="234"/>
      <c r="AK74" s="234"/>
      <c r="AL74" s="234"/>
      <c r="AM74" s="234"/>
      <c r="AN74" s="234"/>
      <c r="AO74" s="234"/>
      <c r="AP74" s="234"/>
      <c r="AQ74" s="234"/>
      <c r="AR74" s="234"/>
      <c r="AS74" s="233"/>
      <c r="AT74" s="235"/>
      <c r="AU74" s="234"/>
      <c r="AV74" s="234"/>
      <c r="AW74" s="234"/>
      <c r="AX74" s="234"/>
      <c r="AY74" s="234"/>
      <c r="AZ74" s="234"/>
      <c r="BA74" s="234"/>
      <c r="BB74" s="234"/>
      <c r="BC74" s="234"/>
      <c r="BD74" s="234"/>
      <c r="BE74" s="233"/>
      <c r="BF74" s="235"/>
      <c r="BG74" s="234"/>
      <c r="BH74" s="234"/>
      <c r="BI74" s="234"/>
      <c r="BJ74" s="234"/>
      <c r="BK74" s="234"/>
      <c r="BL74" s="234"/>
      <c r="BM74" s="234"/>
      <c r="BN74" s="234"/>
      <c r="BO74" s="234"/>
      <c r="BP74" s="234"/>
      <c r="BQ74" s="233"/>
      <c r="BR74" s="235"/>
      <c r="BS74" s="234"/>
      <c r="BT74" s="234"/>
      <c r="BU74" s="234"/>
      <c r="BV74" s="234"/>
      <c r="BW74" s="234"/>
      <c r="BX74" s="234"/>
      <c r="BY74" s="234"/>
      <c r="BZ74" s="234"/>
      <c r="CA74" s="234"/>
      <c r="CB74" s="234"/>
      <c r="CC74" s="233"/>
      <c r="CD74" s="41"/>
    </row>
    <row r="75" spans="1:82" ht="16" customHeight="1">
      <c r="A75" s="41"/>
      <c r="B75" s="75" t="s">
        <v>151</v>
      </c>
      <c r="C75" s="131" t="s">
        <v>152</v>
      </c>
      <c r="D75" s="132" t="s">
        <v>64</v>
      </c>
      <c r="E75" s="266">
        <v>72</v>
      </c>
      <c r="F75" s="231"/>
      <c r="G75" s="76">
        <f t="shared" si="37"/>
        <v>0</v>
      </c>
      <c r="H75" s="237"/>
      <c r="I75" s="239"/>
      <c r="J75" s="226"/>
      <c r="K75" s="227"/>
      <c r="L75" s="227"/>
      <c r="M75" s="227"/>
      <c r="N75" s="227"/>
      <c r="O75" s="227"/>
      <c r="P75" s="227"/>
      <c r="Q75" s="227"/>
      <c r="R75" s="227"/>
      <c r="S75" s="227"/>
      <c r="T75" s="227"/>
      <c r="U75" s="225"/>
      <c r="V75" s="226"/>
      <c r="W75" s="227"/>
      <c r="X75" s="227"/>
      <c r="Y75" s="227"/>
      <c r="Z75" s="227"/>
      <c r="AA75" s="227"/>
      <c r="AB75" s="227"/>
      <c r="AC75" s="227"/>
      <c r="AD75" s="227"/>
      <c r="AE75" s="227"/>
      <c r="AF75" s="227"/>
      <c r="AG75" s="225"/>
      <c r="AH75" s="228"/>
      <c r="AI75" s="227"/>
      <c r="AJ75" s="227"/>
      <c r="AK75" s="227"/>
      <c r="AL75" s="227"/>
      <c r="AM75" s="227"/>
      <c r="AN75" s="227"/>
      <c r="AO75" s="227"/>
      <c r="AP75" s="227"/>
      <c r="AQ75" s="227"/>
      <c r="AR75" s="227"/>
      <c r="AS75" s="225"/>
      <c r="AT75" s="228"/>
      <c r="AU75" s="227"/>
      <c r="AV75" s="227"/>
      <c r="AW75" s="227"/>
      <c r="AX75" s="227"/>
      <c r="AY75" s="227"/>
      <c r="AZ75" s="227"/>
      <c r="BA75" s="227"/>
      <c r="BB75" s="227"/>
      <c r="BC75" s="227"/>
      <c r="BD75" s="227"/>
      <c r="BE75" s="225"/>
      <c r="BF75" s="228"/>
      <c r="BG75" s="227"/>
      <c r="BH75" s="227"/>
      <c r="BI75" s="227"/>
      <c r="BJ75" s="227"/>
      <c r="BK75" s="227"/>
      <c r="BL75" s="227"/>
      <c r="BM75" s="227"/>
      <c r="BN75" s="227"/>
      <c r="BO75" s="227"/>
      <c r="BP75" s="227"/>
      <c r="BQ75" s="225"/>
      <c r="BR75" s="228"/>
      <c r="BS75" s="227"/>
      <c r="BT75" s="227"/>
      <c r="BU75" s="227"/>
      <c r="BV75" s="227"/>
      <c r="BW75" s="227"/>
      <c r="BX75" s="227"/>
      <c r="BY75" s="227"/>
      <c r="BZ75" s="227"/>
      <c r="CA75" s="227"/>
      <c r="CB75" s="227"/>
      <c r="CC75" s="225"/>
      <c r="CD75" s="41" t="s">
        <v>54</v>
      </c>
    </row>
    <row r="76" spans="1:82" ht="16" customHeight="1">
      <c r="A76" s="41"/>
      <c r="B76" s="75" t="s">
        <v>153</v>
      </c>
      <c r="C76" s="131" t="s">
        <v>154</v>
      </c>
      <c r="D76" s="132" t="s">
        <v>64</v>
      </c>
      <c r="E76" s="266">
        <v>72</v>
      </c>
      <c r="F76" s="231"/>
      <c r="G76" s="76">
        <f t="shared" si="37"/>
        <v>0</v>
      </c>
      <c r="H76" s="237"/>
      <c r="I76" s="239"/>
      <c r="J76" s="226"/>
      <c r="K76" s="227"/>
      <c r="L76" s="227"/>
      <c r="M76" s="227"/>
      <c r="N76" s="227"/>
      <c r="O76" s="227"/>
      <c r="P76" s="227"/>
      <c r="Q76" s="227"/>
      <c r="R76" s="227"/>
      <c r="S76" s="227"/>
      <c r="T76" s="227"/>
      <c r="U76" s="225"/>
      <c r="V76" s="226"/>
      <c r="W76" s="227"/>
      <c r="X76" s="227"/>
      <c r="Y76" s="227"/>
      <c r="Z76" s="227"/>
      <c r="AA76" s="227"/>
      <c r="AB76" s="227"/>
      <c r="AC76" s="227"/>
      <c r="AD76" s="227"/>
      <c r="AE76" s="227"/>
      <c r="AF76" s="227"/>
      <c r="AG76" s="225"/>
      <c r="AH76" s="228"/>
      <c r="AI76" s="227"/>
      <c r="AJ76" s="227"/>
      <c r="AK76" s="227"/>
      <c r="AL76" s="227"/>
      <c r="AM76" s="227"/>
      <c r="AN76" s="227"/>
      <c r="AO76" s="227"/>
      <c r="AP76" s="227"/>
      <c r="AQ76" s="227"/>
      <c r="AR76" s="227"/>
      <c r="AS76" s="225"/>
      <c r="AT76" s="228"/>
      <c r="AU76" s="227"/>
      <c r="AV76" s="227"/>
      <c r="AW76" s="227"/>
      <c r="AX76" s="227"/>
      <c r="AY76" s="227"/>
      <c r="AZ76" s="227"/>
      <c r="BA76" s="227"/>
      <c r="BB76" s="227"/>
      <c r="BC76" s="227"/>
      <c r="BD76" s="227"/>
      <c r="BE76" s="225"/>
      <c r="BF76" s="228"/>
      <c r="BG76" s="227"/>
      <c r="BH76" s="227"/>
      <c r="BI76" s="227"/>
      <c r="BJ76" s="227"/>
      <c r="BK76" s="227"/>
      <c r="BL76" s="227"/>
      <c r="BM76" s="227"/>
      <c r="BN76" s="227"/>
      <c r="BO76" s="227"/>
      <c r="BP76" s="227"/>
      <c r="BQ76" s="225"/>
      <c r="BR76" s="228"/>
      <c r="BS76" s="227"/>
      <c r="BT76" s="227"/>
      <c r="BU76" s="227"/>
      <c r="BV76" s="227"/>
      <c r="BW76" s="227"/>
      <c r="BX76" s="227"/>
      <c r="BY76" s="227"/>
      <c r="BZ76" s="227"/>
      <c r="CA76" s="227"/>
      <c r="CB76" s="227"/>
      <c r="CC76" s="225"/>
      <c r="CD76" s="41" t="s">
        <v>54</v>
      </c>
    </row>
    <row r="77" spans="1:82" ht="16" customHeight="1">
      <c r="A77" s="41"/>
      <c r="B77" s="75" t="s">
        <v>155</v>
      </c>
      <c r="C77" s="131" t="s">
        <v>156</v>
      </c>
      <c r="D77" s="132" t="s">
        <v>64</v>
      </c>
      <c r="E77" s="266">
        <v>72</v>
      </c>
      <c r="F77" s="231"/>
      <c r="G77" s="76">
        <f t="shared" si="37"/>
        <v>0</v>
      </c>
      <c r="H77" s="237"/>
      <c r="I77" s="239"/>
      <c r="J77" s="226"/>
      <c r="K77" s="227"/>
      <c r="L77" s="227"/>
      <c r="M77" s="227"/>
      <c r="N77" s="227"/>
      <c r="O77" s="227"/>
      <c r="P77" s="227"/>
      <c r="Q77" s="227"/>
      <c r="R77" s="227"/>
      <c r="S77" s="227"/>
      <c r="T77" s="227"/>
      <c r="U77" s="225"/>
      <c r="V77" s="226"/>
      <c r="W77" s="227"/>
      <c r="X77" s="227"/>
      <c r="Y77" s="227"/>
      <c r="Z77" s="227"/>
      <c r="AA77" s="227"/>
      <c r="AB77" s="227"/>
      <c r="AC77" s="227"/>
      <c r="AD77" s="227"/>
      <c r="AE77" s="227"/>
      <c r="AF77" s="227"/>
      <c r="AG77" s="225"/>
      <c r="AH77" s="228"/>
      <c r="AI77" s="227"/>
      <c r="AJ77" s="227"/>
      <c r="AK77" s="227"/>
      <c r="AL77" s="227"/>
      <c r="AM77" s="227"/>
      <c r="AN77" s="227"/>
      <c r="AO77" s="227"/>
      <c r="AP77" s="227"/>
      <c r="AQ77" s="227"/>
      <c r="AR77" s="227"/>
      <c r="AS77" s="225"/>
      <c r="AT77" s="228"/>
      <c r="AU77" s="227"/>
      <c r="AV77" s="227"/>
      <c r="AW77" s="227"/>
      <c r="AX77" s="227"/>
      <c r="AY77" s="227"/>
      <c r="AZ77" s="227"/>
      <c r="BA77" s="227"/>
      <c r="BB77" s="227"/>
      <c r="BC77" s="227"/>
      <c r="BD77" s="227"/>
      <c r="BE77" s="225"/>
      <c r="BF77" s="228"/>
      <c r="BG77" s="227"/>
      <c r="BH77" s="227"/>
      <c r="BI77" s="227"/>
      <c r="BJ77" s="227"/>
      <c r="BK77" s="227"/>
      <c r="BL77" s="227"/>
      <c r="BM77" s="227"/>
      <c r="BN77" s="227"/>
      <c r="BO77" s="227"/>
      <c r="BP77" s="227"/>
      <c r="BQ77" s="225"/>
      <c r="BR77" s="228"/>
      <c r="BS77" s="227"/>
      <c r="BT77" s="227"/>
      <c r="BU77" s="227"/>
      <c r="BV77" s="227"/>
      <c r="BW77" s="227"/>
      <c r="BX77" s="227"/>
      <c r="BY77" s="227"/>
      <c r="BZ77" s="227"/>
      <c r="CA77" s="227"/>
      <c r="CB77" s="227"/>
      <c r="CC77" s="225"/>
      <c r="CD77" s="41" t="s">
        <v>54</v>
      </c>
    </row>
    <row r="78" spans="1:82" ht="16" customHeight="1">
      <c r="A78" s="41"/>
      <c r="B78" s="75" t="s">
        <v>157</v>
      </c>
      <c r="C78" s="131" t="s">
        <v>158</v>
      </c>
      <c r="D78" s="132" t="s">
        <v>64</v>
      </c>
      <c r="E78" s="266">
        <v>72</v>
      </c>
      <c r="F78" s="231"/>
      <c r="G78" s="76">
        <f t="shared" si="37"/>
        <v>0</v>
      </c>
      <c r="H78" s="77"/>
      <c r="I78" s="78"/>
      <c r="J78" s="226"/>
      <c r="K78" s="227"/>
      <c r="L78" s="227"/>
      <c r="M78" s="227"/>
      <c r="N78" s="227"/>
      <c r="O78" s="227"/>
      <c r="P78" s="227"/>
      <c r="Q78" s="227"/>
      <c r="R78" s="227"/>
      <c r="S78" s="227"/>
      <c r="T78" s="227"/>
      <c r="U78" s="225"/>
      <c r="V78" s="226"/>
      <c r="W78" s="227"/>
      <c r="X78" s="227"/>
      <c r="Y78" s="227"/>
      <c r="Z78" s="227"/>
      <c r="AA78" s="227"/>
      <c r="AB78" s="227"/>
      <c r="AC78" s="227"/>
      <c r="AD78" s="227"/>
      <c r="AE78" s="227"/>
      <c r="AF78" s="227"/>
      <c r="AG78" s="225"/>
      <c r="AH78" s="228"/>
      <c r="AI78" s="227"/>
      <c r="AJ78" s="227"/>
      <c r="AK78" s="227"/>
      <c r="AL78" s="227"/>
      <c r="AM78" s="227"/>
      <c r="AN78" s="227"/>
      <c r="AO78" s="227"/>
      <c r="AP78" s="227"/>
      <c r="AQ78" s="227"/>
      <c r="AR78" s="227"/>
      <c r="AS78" s="225"/>
      <c r="AT78" s="228"/>
      <c r="AU78" s="227"/>
      <c r="AV78" s="227"/>
      <c r="AW78" s="227"/>
      <c r="AX78" s="227"/>
      <c r="AY78" s="227"/>
      <c r="AZ78" s="227"/>
      <c r="BA78" s="227"/>
      <c r="BB78" s="227"/>
      <c r="BC78" s="227"/>
      <c r="BD78" s="227"/>
      <c r="BE78" s="225"/>
      <c r="BF78" s="228"/>
      <c r="BG78" s="227"/>
      <c r="BH78" s="227"/>
      <c r="BI78" s="227"/>
      <c r="BJ78" s="227"/>
      <c r="BK78" s="227"/>
      <c r="BL78" s="227"/>
      <c r="BM78" s="227"/>
      <c r="BN78" s="227"/>
      <c r="BO78" s="227"/>
      <c r="BP78" s="227"/>
      <c r="BQ78" s="225"/>
      <c r="BR78" s="228"/>
      <c r="BS78" s="227"/>
      <c r="BT78" s="227"/>
      <c r="BU78" s="227"/>
      <c r="BV78" s="227"/>
      <c r="BW78" s="227"/>
      <c r="BX78" s="227"/>
      <c r="BY78" s="227"/>
      <c r="BZ78" s="227"/>
      <c r="CA78" s="227"/>
      <c r="CB78" s="227"/>
      <c r="CC78" s="225"/>
      <c r="CD78" s="41" t="s">
        <v>54</v>
      </c>
    </row>
    <row r="79" spans="1:82" ht="16" customHeight="1">
      <c r="A79" s="41"/>
      <c r="B79" s="75" t="s">
        <v>159</v>
      </c>
      <c r="C79" s="131" t="s">
        <v>160</v>
      </c>
      <c r="D79" s="132" t="s">
        <v>64</v>
      </c>
      <c r="E79" s="266">
        <v>72</v>
      </c>
      <c r="F79" s="231"/>
      <c r="G79" s="76">
        <f t="shared" si="37"/>
        <v>0</v>
      </c>
      <c r="H79" s="77"/>
      <c r="I79" s="78"/>
      <c r="J79" s="226"/>
      <c r="K79" s="227"/>
      <c r="L79" s="227"/>
      <c r="M79" s="227"/>
      <c r="N79" s="227"/>
      <c r="O79" s="227"/>
      <c r="P79" s="227"/>
      <c r="Q79" s="227"/>
      <c r="R79" s="227"/>
      <c r="S79" s="227"/>
      <c r="T79" s="227"/>
      <c r="U79" s="225"/>
      <c r="V79" s="226"/>
      <c r="W79" s="227"/>
      <c r="X79" s="227"/>
      <c r="Y79" s="227"/>
      <c r="Z79" s="227"/>
      <c r="AA79" s="227"/>
      <c r="AB79" s="227"/>
      <c r="AC79" s="227"/>
      <c r="AD79" s="227"/>
      <c r="AE79" s="227"/>
      <c r="AF79" s="227"/>
      <c r="AG79" s="225"/>
      <c r="AH79" s="228"/>
      <c r="AI79" s="227"/>
      <c r="AJ79" s="227"/>
      <c r="AK79" s="227"/>
      <c r="AL79" s="227"/>
      <c r="AM79" s="227"/>
      <c r="AN79" s="227"/>
      <c r="AO79" s="227"/>
      <c r="AP79" s="227"/>
      <c r="AQ79" s="227"/>
      <c r="AR79" s="227"/>
      <c r="AS79" s="225"/>
      <c r="AT79" s="228"/>
      <c r="AU79" s="227"/>
      <c r="AV79" s="227"/>
      <c r="AW79" s="227"/>
      <c r="AX79" s="227"/>
      <c r="AY79" s="227"/>
      <c r="AZ79" s="227"/>
      <c r="BA79" s="227"/>
      <c r="BB79" s="227"/>
      <c r="BC79" s="227"/>
      <c r="BD79" s="227"/>
      <c r="BE79" s="225"/>
      <c r="BF79" s="228"/>
      <c r="BG79" s="227"/>
      <c r="BH79" s="227"/>
      <c r="BI79" s="227"/>
      <c r="BJ79" s="227"/>
      <c r="BK79" s="227"/>
      <c r="BL79" s="227"/>
      <c r="BM79" s="227"/>
      <c r="BN79" s="227"/>
      <c r="BO79" s="227"/>
      <c r="BP79" s="227"/>
      <c r="BQ79" s="225"/>
      <c r="BR79" s="228"/>
      <c r="BS79" s="227"/>
      <c r="BT79" s="227"/>
      <c r="BU79" s="227"/>
      <c r="BV79" s="227"/>
      <c r="BW79" s="227"/>
      <c r="BX79" s="227"/>
      <c r="BY79" s="227"/>
      <c r="BZ79" s="227"/>
      <c r="CA79" s="227"/>
      <c r="CB79" s="227"/>
      <c r="CC79" s="225"/>
      <c r="CD79" s="41" t="s">
        <v>54</v>
      </c>
    </row>
    <row r="80" spans="1:82" ht="16" customHeight="1">
      <c r="A80" s="41"/>
      <c r="B80" s="103" t="s">
        <v>161</v>
      </c>
      <c r="C80" s="286" t="s">
        <v>162</v>
      </c>
      <c r="D80" s="132"/>
      <c r="E80" s="266"/>
      <c r="F80" s="231"/>
      <c r="G80" s="76"/>
      <c r="H80" s="77"/>
      <c r="I80" s="78"/>
      <c r="J80" s="232"/>
      <c r="K80" s="234"/>
      <c r="L80" s="234"/>
      <c r="M80" s="234"/>
      <c r="N80" s="234"/>
      <c r="O80" s="234"/>
      <c r="P80" s="234"/>
      <c r="Q80" s="234"/>
      <c r="R80" s="234"/>
      <c r="S80" s="234"/>
      <c r="T80" s="234"/>
      <c r="U80" s="233"/>
      <c r="V80" s="232"/>
      <c r="W80" s="234"/>
      <c r="X80" s="234"/>
      <c r="Y80" s="234"/>
      <c r="Z80" s="234"/>
      <c r="AA80" s="234"/>
      <c r="AB80" s="234"/>
      <c r="AC80" s="234"/>
      <c r="AD80" s="234"/>
      <c r="AE80" s="234"/>
      <c r="AF80" s="234"/>
      <c r="AG80" s="233"/>
      <c r="AH80" s="235"/>
      <c r="AI80" s="234"/>
      <c r="AJ80" s="234"/>
      <c r="AK80" s="234"/>
      <c r="AL80" s="234"/>
      <c r="AM80" s="234"/>
      <c r="AN80" s="234"/>
      <c r="AO80" s="234"/>
      <c r="AP80" s="234"/>
      <c r="AQ80" s="234"/>
      <c r="AR80" s="234"/>
      <c r="AS80" s="233"/>
      <c r="AT80" s="235"/>
      <c r="AU80" s="234"/>
      <c r="AV80" s="234"/>
      <c r="AW80" s="234"/>
      <c r="AX80" s="234"/>
      <c r="AY80" s="234"/>
      <c r="AZ80" s="234"/>
      <c r="BA80" s="234"/>
      <c r="BB80" s="234"/>
      <c r="BC80" s="234"/>
      <c r="BD80" s="234"/>
      <c r="BE80" s="233"/>
      <c r="BF80" s="235"/>
      <c r="BG80" s="234"/>
      <c r="BH80" s="234"/>
      <c r="BI80" s="234"/>
      <c r="BJ80" s="234"/>
      <c r="BK80" s="234"/>
      <c r="BL80" s="234"/>
      <c r="BM80" s="234"/>
      <c r="BN80" s="234"/>
      <c r="BO80" s="234"/>
      <c r="BP80" s="234"/>
      <c r="BQ80" s="233"/>
      <c r="BR80" s="235"/>
      <c r="BS80" s="234"/>
      <c r="BT80" s="234"/>
      <c r="BU80" s="234"/>
      <c r="BV80" s="234"/>
      <c r="BW80" s="234"/>
      <c r="BX80" s="234"/>
      <c r="BY80" s="234"/>
      <c r="BZ80" s="234"/>
      <c r="CA80" s="234"/>
      <c r="CB80" s="234"/>
      <c r="CC80" s="233"/>
      <c r="CD80" s="41"/>
    </row>
    <row r="81" spans="1:82" ht="15">
      <c r="A81" s="41"/>
      <c r="B81" s="75" t="s">
        <v>163</v>
      </c>
      <c r="C81" s="131" t="s">
        <v>164</v>
      </c>
      <c r="D81" s="132" t="s">
        <v>64</v>
      </c>
      <c r="E81" s="266">
        <v>72</v>
      </c>
      <c r="F81" s="231"/>
      <c r="G81" s="76">
        <f t="shared" si="37"/>
        <v>0</v>
      </c>
      <c r="H81" s="77"/>
      <c r="I81" s="78"/>
      <c r="J81" s="226"/>
      <c r="K81" s="227"/>
      <c r="L81" s="227"/>
      <c r="M81" s="227"/>
      <c r="N81" s="227"/>
      <c r="O81" s="227"/>
      <c r="P81" s="227"/>
      <c r="Q81" s="227"/>
      <c r="R81" s="227"/>
      <c r="S81" s="227"/>
      <c r="T81" s="227"/>
      <c r="U81" s="225"/>
      <c r="V81" s="226"/>
      <c r="W81" s="227"/>
      <c r="X81" s="227"/>
      <c r="Y81" s="227"/>
      <c r="Z81" s="227"/>
      <c r="AA81" s="227"/>
      <c r="AB81" s="227"/>
      <c r="AC81" s="227"/>
      <c r="AD81" s="227"/>
      <c r="AE81" s="227"/>
      <c r="AF81" s="227"/>
      <c r="AG81" s="225"/>
      <c r="AH81" s="228"/>
      <c r="AI81" s="227"/>
      <c r="AJ81" s="227"/>
      <c r="AK81" s="227"/>
      <c r="AL81" s="227"/>
      <c r="AM81" s="227"/>
      <c r="AN81" s="227"/>
      <c r="AO81" s="227"/>
      <c r="AP81" s="227"/>
      <c r="AQ81" s="227"/>
      <c r="AR81" s="227"/>
      <c r="AS81" s="225"/>
      <c r="AT81" s="228"/>
      <c r="AU81" s="227"/>
      <c r="AV81" s="227"/>
      <c r="AW81" s="227"/>
      <c r="AX81" s="227"/>
      <c r="AY81" s="227"/>
      <c r="AZ81" s="227"/>
      <c r="BA81" s="227"/>
      <c r="BB81" s="227"/>
      <c r="BC81" s="227"/>
      <c r="BD81" s="227"/>
      <c r="BE81" s="225"/>
      <c r="BF81" s="228"/>
      <c r="BG81" s="227"/>
      <c r="BH81" s="227"/>
      <c r="BI81" s="227"/>
      <c r="BJ81" s="227"/>
      <c r="BK81" s="227"/>
      <c r="BL81" s="227"/>
      <c r="BM81" s="227"/>
      <c r="BN81" s="227"/>
      <c r="BO81" s="227"/>
      <c r="BP81" s="227"/>
      <c r="BQ81" s="225"/>
      <c r="BR81" s="228"/>
      <c r="BS81" s="227"/>
      <c r="BT81" s="227"/>
      <c r="BU81" s="227"/>
      <c r="BV81" s="227"/>
      <c r="BW81" s="227"/>
      <c r="BX81" s="227"/>
      <c r="BY81" s="227"/>
      <c r="BZ81" s="227"/>
      <c r="CA81" s="227"/>
      <c r="CB81" s="227"/>
      <c r="CC81" s="225"/>
      <c r="CD81" s="41" t="s">
        <v>54</v>
      </c>
    </row>
    <row r="82" spans="1:82" ht="15">
      <c r="A82" s="41"/>
      <c r="B82" s="75" t="s">
        <v>165</v>
      </c>
      <c r="C82" s="131" t="s">
        <v>166</v>
      </c>
      <c r="D82" s="132" t="s">
        <v>64</v>
      </c>
      <c r="E82" s="266">
        <v>72</v>
      </c>
      <c r="F82" s="231"/>
      <c r="G82" s="76">
        <f t="shared" si="37"/>
        <v>0</v>
      </c>
      <c r="H82" s="77"/>
      <c r="I82" s="78"/>
      <c r="J82" s="226"/>
      <c r="K82" s="227"/>
      <c r="L82" s="227"/>
      <c r="M82" s="227"/>
      <c r="N82" s="227"/>
      <c r="O82" s="227"/>
      <c r="P82" s="227"/>
      <c r="Q82" s="227"/>
      <c r="R82" s="227"/>
      <c r="S82" s="227"/>
      <c r="T82" s="227"/>
      <c r="U82" s="225"/>
      <c r="V82" s="226"/>
      <c r="W82" s="227"/>
      <c r="X82" s="227"/>
      <c r="Y82" s="227"/>
      <c r="Z82" s="227"/>
      <c r="AA82" s="227"/>
      <c r="AB82" s="227"/>
      <c r="AC82" s="227"/>
      <c r="AD82" s="227"/>
      <c r="AE82" s="227"/>
      <c r="AF82" s="227"/>
      <c r="AG82" s="225"/>
      <c r="AH82" s="228"/>
      <c r="AI82" s="227"/>
      <c r="AJ82" s="227"/>
      <c r="AK82" s="227"/>
      <c r="AL82" s="227"/>
      <c r="AM82" s="227"/>
      <c r="AN82" s="227"/>
      <c r="AO82" s="227"/>
      <c r="AP82" s="227"/>
      <c r="AQ82" s="227"/>
      <c r="AR82" s="227"/>
      <c r="AS82" s="225"/>
      <c r="AT82" s="228"/>
      <c r="AU82" s="227"/>
      <c r="AV82" s="227"/>
      <c r="AW82" s="227"/>
      <c r="AX82" s="227"/>
      <c r="AY82" s="227"/>
      <c r="AZ82" s="227"/>
      <c r="BA82" s="227"/>
      <c r="BB82" s="227"/>
      <c r="BC82" s="227"/>
      <c r="BD82" s="227"/>
      <c r="BE82" s="225"/>
      <c r="BF82" s="228"/>
      <c r="BG82" s="227"/>
      <c r="BH82" s="227"/>
      <c r="BI82" s="227"/>
      <c r="BJ82" s="227"/>
      <c r="BK82" s="227"/>
      <c r="BL82" s="227"/>
      <c r="BM82" s="227"/>
      <c r="BN82" s="227"/>
      <c r="BO82" s="227"/>
      <c r="BP82" s="227"/>
      <c r="BQ82" s="225"/>
      <c r="BR82" s="228"/>
      <c r="BS82" s="227"/>
      <c r="BT82" s="227"/>
      <c r="BU82" s="227"/>
      <c r="BV82" s="227"/>
      <c r="BW82" s="227"/>
      <c r="BX82" s="227"/>
      <c r="BY82" s="227"/>
      <c r="BZ82" s="227"/>
      <c r="CA82" s="227"/>
      <c r="CB82" s="227"/>
      <c r="CC82" s="225"/>
      <c r="CD82" s="41" t="s">
        <v>54</v>
      </c>
    </row>
    <row r="83" spans="1:82" ht="15">
      <c r="A83" s="41"/>
      <c r="B83" s="75" t="s">
        <v>167</v>
      </c>
      <c r="C83" s="131" t="s">
        <v>168</v>
      </c>
      <c r="D83" s="132" t="s">
        <v>64</v>
      </c>
      <c r="E83" s="266">
        <v>72</v>
      </c>
      <c r="F83" s="231"/>
      <c r="G83" s="76">
        <f t="shared" si="37"/>
        <v>0</v>
      </c>
      <c r="H83" s="77"/>
      <c r="I83" s="78"/>
      <c r="J83" s="226"/>
      <c r="K83" s="227"/>
      <c r="L83" s="227"/>
      <c r="M83" s="227"/>
      <c r="N83" s="227"/>
      <c r="O83" s="227"/>
      <c r="P83" s="227"/>
      <c r="Q83" s="227"/>
      <c r="R83" s="227"/>
      <c r="S83" s="227"/>
      <c r="T83" s="227"/>
      <c r="U83" s="225"/>
      <c r="V83" s="226"/>
      <c r="W83" s="227"/>
      <c r="X83" s="227"/>
      <c r="Y83" s="227"/>
      <c r="Z83" s="227"/>
      <c r="AA83" s="227"/>
      <c r="AB83" s="227"/>
      <c r="AC83" s="227"/>
      <c r="AD83" s="227"/>
      <c r="AE83" s="227"/>
      <c r="AF83" s="227"/>
      <c r="AG83" s="225"/>
      <c r="AH83" s="228"/>
      <c r="AI83" s="227"/>
      <c r="AJ83" s="227"/>
      <c r="AK83" s="227"/>
      <c r="AL83" s="227"/>
      <c r="AM83" s="227"/>
      <c r="AN83" s="227"/>
      <c r="AO83" s="227"/>
      <c r="AP83" s="227"/>
      <c r="AQ83" s="227"/>
      <c r="AR83" s="227"/>
      <c r="AS83" s="225"/>
      <c r="AT83" s="228"/>
      <c r="AU83" s="227"/>
      <c r="AV83" s="227"/>
      <c r="AW83" s="227"/>
      <c r="AX83" s="227"/>
      <c r="AY83" s="227"/>
      <c r="AZ83" s="227"/>
      <c r="BA83" s="227"/>
      <c r="BB83" s="227"/>
      <c r="BC83" s="227"/>
      <c r="BD83" s="227"/>
      <c r="BE83" s="225"/>
      <c r="BF83" s="228"/>
      <c r="BG83" s="227"/>
      <c r="BH83" s="227"/>
      <c r="BI83" s="227"/>
      <c r="BJ83" s="227"/>
      <c r="BK83" s="227"/>
      <c r="BL83" s="227"/>
      <c r="BM83" s="227"/>
      <c r="BN83" s="227"/>
      <c r="BO83" s="227"/>
      <c r="BP83" s="227"/>
      <c r="BQ83" s="225"/>
      <c r="BR83" s="228"/>
      <c r="BS83" s="227"/>
      <c r="BT83" s="227"/>
      <c r="BU83" s="227"/>
      <c r="BV83" s="227"/>
      <c r="BW83" s="227"/>
      <c r="BX83" s="227"/>
      <c r="BY83" s="227"/>
      <c r="BZ83" s="227"/>
      <c r="CA83" s="227"/>
      <c r="CB83" s="227"/>
      <c r="CC83" s="225"/>
      <c r="CD83" s="41" t="s">
        <v>54</v>
      </c>
    </row>
    <row r="84" spans="1:82" ht="15">
      <c r="A84" s="179"/>
      <c r="B84" s="180" t="s">
        <v>169</v>
      </c>
      <c r="C84" s="181" t="s">
        <v>170</v>
      </c>
      <c r="D84" s="182" t="s">
        <v>64</v>
      </c>
      <c r="E84" s="334">
        <v>0</v>
      </c>
      <c r="F84" s="236"/>
      <c r="G84" s="178">
        <f>+E84*F84</f>
        <v>0</v>
      </c>
      <c r="H84" s="232"/>
      <c r="I84" s="233"/>
      <c r="J84" s="232"/>
      <c r="K84" s="234"/>
      <c r="L84" s="234"/>
      <c r="M84" s="234"/>
      <c r="N84" s="234"/>
      <c r="O84" s="234"/>
      <c r="P84" s="234"/>
      <c r="Q84" s="234"/>
      <c r="R84" s="234"/>
      <c r="S84" s="234"/>
      <c r="T84" s="234"/>
      <c r="U84" s="233"/>
      <c r="V84" s="232"/>
      <c r="W84" s="234"/>
      <c r="X84" s="234"/>
      <c r="Y84" s="234"/>
      <c r="Z84" s="234"/>
      <c r="AA84" s="234"/>
      <c r="AB84" s="234"/>
      <c r="AC84" s="234"/>
      <c r="AD84" s="234"/>
      <c r="AE84" s="234"/>
      <c r="AF84" s="234"/>
      <c r="AG84" s="233"/>
      <c r="AH84" s="235"/>
      <c r="AI84" s="234"/>
      <c r="AJ84" s="234"/>
      <c r="AK84" s="234"/>
      <c r="AL84" s="234"/>
      <c r="AM84" s="234"/>
      <c r="AN84" s="234"/>
      <c r="AO84" s="234"/>
      <c r="AP84" s="234"/>
      <c r="AQ84" s="234"/>
      <c r="AR84" s="234"/>
      <c r="AS84" s="233"/>
      <c r="AT84" s="235"/>
      <c r="AU84" s="234"/>
      <c r="AV84" s="234"/>
      <c r="AW84" s="234"/>
      <c r="AX84" s="234"/>
      <c r="AY84" s="234"/>
      <c r="AZ84" s="234"/>
      <c r="BA84" s="234"/>
      <c r="BB84" s="234"/>
      <c r="BC84" s="234"/>
      <c r="BD84" s="234"/>
      <c r="BE84" s="233"/>
      <c r="BF84" s="235"/>
      <c r="BG84" s="234"/>
      <c r="BH84" s="234"/>
      <c r="BI84" s="234"/>
      <c r="BJ84" s="234"/>
      <c r="BK84" s="234"/>
      <c r="BL84" s="234"/>
      <c r="BM84" s="234"/>
      <c r="BN84" s="234"/>
      <c r="BO84" s="234"/>
      <c r="BP84" s="234"/>
      <c r="BQ84" s="233"/>
      <c r="BR84" s="235"/>
      <c r="BS84" s="234"/>
      <c r="BT84" s="234"/>
      <c r="BU84" s="234"/>
      <c r="BV84" s="234"/>
      <c r="BW84" s="234"/>
      <c r="BX84" s="234"/>
      <c r="BY84" s="234"/>
      <c r="BZ84" s="234"/>
      <c r="CA84" s="234"/>
      <c r="CB84" s="234"/>
      <c r="CC84" s="233"/>
      <c r="CD84" s="41" t="s">
        <v>54</v>
      </c>
    </row>
    <row r="85" spans="1:82" ht="15">
      <c r="A85" s="41"/>
      <c r="B85" s="75" t="s">
        <v>171</v>
      </c>
      <c r="C85" s="131" t="s">
        <v>172</v>
      </c>
      <c r="D85" s="132" t="s">
        <v>64</v>
      </c>
      <c r="E85" s="266">
        <v>72</v>
      </c>
      <c r="F85" s="231"/>
      <c r="G85" s="76">
        <f t="shared" si="37"/>
        <v>0</v>
      </c>
      <c r="H85" s="77"/>
      <c r="I85" s="78"/>
      <c r="J85" s="226"/>
      <c r="K85" s="227"/>
      <c r="L85" s="227"/>
      <c r="M85" s="227"/>
      <c r="N85" s="227"/>
      <c r="O85" s="227"/>
      <c r="P85" s="227"/>
      <c r="Q85" s="227"/>
      <c r="R85" s="227"/>
      <c r="S85" s="227"/>
      <c r="T85" s="227"/>
      <c r="U85" s="225"/>
      <c r="V85" s="226"/>
      <c r="W85" s="227"/>
      <c r="X85" s="227"/>
      <c r="Y85" s="227"/>
      <c r="Z85" s="227"/>
      <c r="AA85" s="227"/>
      <c r="AB85" s="227"/>
      <c r="AC85" s="227"/>
      <c r="AD85" s="227"/>
      <c r="AE85" s="227"/>
      <c r="AF85" s="227"/>
      <c r="AG85" s="225"/>
      <c r="AH85" s="228"/>
      <c r="AI85" s="227"/>
      <c r="AJ85" s="227"/>
      <c r="AK85" s="227"/>
      <c r="AL85" s="227"/>
      <c r="AM85" s="227"/>
      <c r="AN85" s="227"/>
      <c r="AO85" s="227"/>
      <c r="AP85" s="227"/>
      <c r="AQ85" s="227"/>
      <c r="AR85" s="227"/>
      <c r="AS85" s="225"/>
      <c r="AT85" s="228"/>
      <c r="AU85" s="227"/>
      <c r="AV85" s="227"/>
      <c r="AW85" s="227"/>
      <c r="AX85" s="227"/>
      <c r="AY85" s="227"/>
      <c r="AZ85" s="227"/>
      <c r="BA85" s="227"/>
      <c r="BB85" s="227"/>
      <c r="BC85" s="227"/>
      <c r="BD85" s="227"/>
      <c r="BE85" s="225"/>
      <c r="BF85" s="228"/>
      <c r="BG85" s="227"/>
      <c r="BH85" s="227"/>
      <c r="BI85" s="227"/>
      <c r="BJ85" s="227"/>
      <c r="BK85" s="227"/>
      <c r="BL85" s="227"/>
      <c r="BM85" s="227"/>
      <c r="BN85" s="227"/>
      <c r="BO85" s="227"/>
      <c r="BP85" s="227"/>
      <c r="BQ85" s="225"/>
      <c r="BR85" s="228"/>
      <c r="BS85" s="227"/>
      <c r="BT85" s="227"/>
      <c r="BU85" s="227"/>
      <c r="BV85" s="227"/>
      <c r="BW85" s="227"/>
      <c r="BX85" s="227"/>
      <c r="BY85" s="227"/>
      <c r="BZ85" s="227"/>
      <c r="CA85" s="227"/>
      <c r="CB85" s="227"/>
      <c r="CC85" s="225"/>
      <c r="CD85" s="41" t="s">
        <v>54</v>
      </c>
    </row>
    <row r="86" spans="1:82" ht="15">
      <c r="A86" s="179"/>
      <c r="B86" s="180" t="s">
        <v>173</v>
      </c>
      <c r="C86" s="181" t="s">
        <v>174</v>
      </c>
      <c r="D86" s="182" t="s">
        <v>64</v>
      </c>
      <c r="E86" s="334">
        <v>0</v>
      </c>
      <c r="F86" s="236"/>
      <c r="G86" s="178">
        <f>+E86*F86</f>
        <v>0</v>
      </c>
      <c r="H86" s="232"/>
      <c r="I86" s="233"/>
      <c r="J86" s="232"/>
      <c r="K86" s="234"/>
      <c r="L86" s="234"/>
      <c r="M86" s="234"/>
      <c r="N86" s="234"/>
      <c r="O86" s="234"/>
      <c r="P86" s="234"/>
      <c r="Q86" s="234"/>
      <c r="R86" s="234"/>
      <c r="S86" s="234"/>
      <c r="T86" s="234"/>
      <c r="U86" s="233"/>
      <c r="V86" s="232"/>
      <c r="W86" s="234"/>
      <c r="X86" s="234"/>
      <c r="Y86" s="234"/>
      <c r="Z86" s="234"/>
      <c r="AA86" s="234"/>
      <c r="AB86" s="234"/>
      <c r="AC86" s="234"/>
      <c r="AD86" s="234"/>
      <c r="AE86" s="234"/>
      <c r="AF86" s="234"/>
      <c r="AG86" s="233"/>
      <c r="AH86" s="235"/>
      <c r="AI86" s="234"/>
      <c r="AJ86" s="234"/>
      <c r="AK86" s="234"/>
      <c r="AL86" s="234"/>
      <c r="AM86" s="234"/>
      <c r="AN86" s="234"/>
      <c r="AO86" s="234"/>
      <c r="AP86" s="234"/>
      <c r="AQ86" s="234"/>
      <c r="AR86" s="234"/>
      <c r="AS86" s="233"/>
      <c r="AT86" s="235"/>
      <c r="AU86" s="234"/>
      <c r="AV86" s="234"/>
      <c r="AW86" s="234"/>
      <c r="AX86" s="234"/>
      <c r="AY86" s="234"/>
      <c r="AZ86" s="234"/>
      <c r="BA86" s="234"/>
      <c r="BB86" s="234"/>
      <c r="BC86" s="234"/>
      <c r="BD86" s="234"/>
      <c r="BE86" s="233"/>
      <c r="BF86" s="235"/>
      <c r="BG86" s="234"/>
      <c r="BH86" s="234"/>
      <c r="BI86" s="234"/>
      <c r="BJ86" s="234"/>
      <c r="BK86" s="234"/>
      <c r="BL86" s="234"/>
      <c r="BM86" s="234"/>
      <c r="BN86" s="234"/>
      <c r="BO86" s="234"/>
      <c r="BP86" s="234"/>
      <c r="BQ86" s="233"/>
      <c r="BR86" s="235"/>
      <c r="BS86" s="234"/>
      <c r="BT86" s="234"/>
      <c r="BU86" s="234"/>
      <c r="BV86" s="234"/>
      <c r="BW86" s="234"/>
      <c r="BX86" s="234"/>
      <c r="BY86" s="234"/>
      <c r="BZ86" s="234"/>
      <c r="CA86" s="234"/>
      <c r="CB86" s="234"/>
      <c r="CC86" s="233"/>
      <c r="CD86" s="41" t="s">
        <v>54</v>
      </c>
    </row>
    <row r="87" spans="1:82" ht="15">
      <c r="A87" s="179"/>
      <c r="B87" s="180" t="s">
        <v>175</v>
      </c>
      <c r="C87" s="181" t="s">
        <v>176</v>
      </c>
      <c r="D87" s="182" t="s">
        <v>64</v>
      </c>
      <c r="E87" s="334">
        <v>0</v>
      </c>
      <c r="F87" s="236"/>
      <c r="G87" s="178">
        <f>+E87*F87</f>
        <v>0</v>
      </c>
      <c r="H87" s="232"/>
      <c r="I87" s="233"/>
      <c r="J87" s="232"/>
      <c r="K87" s="234"/>
      <c r="L87" s="234"/>
      <c r="M87" s="234"/>
      <c r="N87" s="234"/>
      <c r="O87" s="234"/>
      <c r="P87" s="234"/>
      <c r="Q87" s="234"/>
      <c r="R87" s="234"/>
      <c r="S87" s="234"/>
      <c r="T87" s="234"/>
      <c r="U87" s="233"/>
      <c r="V87" s="232"/>
      <c r="W87" s="234"/>
      <c r="X87" s="234"/>
      <c r="Y87" s="234"/>
      <c r="Z87" s="234"/>
      <c r="AA87" s="234"/>
      <c r="AB87" s="234"/>
      <c r="AC87" s="234"/>
      <c r="AD87" s="234"/>
      <c r="AE87" s="234"/>
      <c r="AF87" s="234"/>
      <c r="AG87" s="233"/>
      <c r="AH87" s="235"/>
      <c r="AI87" s="234"/>
      <c r="AJ87" s="234"/>
      <c r="AK87" s="234"/>
      <c r="AL87" s="234"/>
      <c r="AM87" s="234"/>
      <c r="AN87" s="234"/>
      <c r="AO87" s="234"/>
      <c r="AP87" s="234"/>
      <c r="AQ87" s="234"/>
      <c r="AR87" s="234"/>
      <c r="AS87" s="233"/>
      <c r="AT87" s="235"/>
      <c r="AU87" s="234"/>
      <c r="AV87" s="234"/>
      <c r="AW87" s="234"/>
      <c r="AX87" s="234"/>
      <c r="AY87" s="234"/>
      <c r="AZ87" s="234"/>
      <c r="BA87" s="234"/>
      <c r="BB87" s="234"/>
      <c r="BC87" s="234"/>
      <c r="BD87" s="234"/>
      <c r="BE87" s="233"/>
      <c r="BF87" s="235"/>
      <c r="BG87" s="234"/>
      <c r="BH87" s="234"/>
      <c r="BI87" s="234"/>
      <c r="BJ87" s="234"/>
      <c r="BK87" s="234"/>
      <c r="BL87" s="234"/>
      <c r="BM87" s="234"/>
      <c r="BN87" s="234"/>
      <c r="BO87" s="234"/>
      <c r="BP87" s="234"/>
      <c r="BQ87" s="233"/>
      <c r="BR87" s="235"/>
      <c r="BS87" s="234"/>
      <c r="BT87" s="234"/>
      <c r="BU87" s="234"/>
      <c r="BV87" s="234"/>
      <c r="BW87" s="234"/>
      <c r="BX87" s="234"/>
      <c r="BY87" s="234"/>
      <c r="BZ87" s="234"/>
      <c r="CA87" s="234"/>
      <c r="CB87" s="234"/>
      <c r="CC87" s="233"/>
      <c r="CD87" s="41" t="s">
        <v>54</v>
      </c>
    </row>
    <row r="88" spans="1:82" ht="15">
      <c r="A88" s="179"/>
      <c r="B88" s="180" t="s">
        <v>177</v>
      </c>
      <c r="C88" s="181" t="s">
        <v>178</v>
      </c>
      <c r="D88" s="182" t="s">
        <v>64</v>
      </c>
      <c r="E88" s="334">
        <v>0</v>
      </c>
      <c r="F88" s="236"/>
      <c r="G88" s="178">
        <f>+E88*F88</f>
        <v>0</v>
      </c>
      <c r="H88" s="232"/>
      <c r="I88" s="233"/>
      <c r="J88" s="232"/>
      <c r="K88" s="234"/>
      <c r="L88" s="234"/>
      <c r="M88" s="234"/>
      <c r="N88" s="234"/>
      <c r="O88" s="234"/>
      <c r="P88" s="234"/>
      <c r="Q88" s="234"/>
      <c r="R88" s="234"/>
      <c r="S88" s="234"/>
      <c r="T88" s="234"/>
      <c r="U88" s="233"/>
      <c r="V88" s="232"/>
      <c r="W88" s="234"/>
      <c r="X88" s="234"/>
      <c r="Y88" s="234"/>
      <c r="Z88" s="234"/>
      <c r="AA88" s="234"/>
      <c r="AB88" s="234"/>
      <c r="AC88" s="234"/>
      <c r="AD88" s="234"/>
      <c r="AE88" s="234"/>
      <c r="AF88" s="234"/>
      <c r="AG88" s="233"/>
      <c r="AH88" s="235"/>
      <c r="AI88" s="234"/>
      <c r="AJ88" s="234"/>
      <c r="AK88" s="234"/>
      <c r="AL88" s="234"/>
      <c r="AM88" s="234"/>
      <c r="AN88" s="234"/>
      <c r="AO88" s="234"/>
      <c r="AP88" s="234"/>
      <c r="AQ88" s="234"/>
      <c r="AR88" s="234"/>
      <c r="AS88" s="233"/>
      <c r="AT88" s="235"/>
      <c r="AU88" s="234"/>
      <c r="AV88" s="234"/>
      <c r="AW88" s="234"/>
      <c r="AX88" s="234"/>
      <c r="AY88" s="234"/>
      <c r="AZ88" s="234"/>
      <c r="BA88" s="234"/>
      <c r="BB88" s="234"/>
      <c r="BC88" s="234"/>
      <c r="BD88" s="234"/>
      <c r="BE88" s="233"/>
      <c r="BF88" s="235"/>
      <c r="BG88" s="234"/>
      <c r="BH88" s="234"/>
      <c r="BI88" s="234"/>
      <c r="BJ88" s="234"/>
      <c r="BK88" s="234"/>
      <c r="BL88" s="234"/>
      <c r="BM88" s="234"/>
      <c r="BN88" s="234"/>
      <c r="BO88" s="234"/>
      <c r="BP88" s="234"/>
      <c r="BQ88" s="233"/>
      <c r="BR88" s="235"/>
      <c r="BS88" s="234"/>
      <c r="BT88" s="234"/>
      <c r="BU88" s="234"/>
      <c r="BV88" s="234"/>
      <c r="BW88" s="234"/>
      <c r="BX88" s="234"/>
      <c r="BY88" s="234"/>
      <c r="BZ88" s="234"/>
      <c r="CA88" s="234"/>
      <c r="CB88" s="234"/>
      <c r="CC88" s="233"/>
      <c r="CD88" s="41" t="s">
        <v>54</v>
      </c>
    </row>
    <row r="89" spans="1:82" ht="15">
      <c r="A89" s="179"/>
      <c r="B89" s="180" t="s">
        <v>179</v>
      </c>
      <c r="C89" s="181" t="s">
        <v>180</v>
      </c>
      <c r="D89" s="182" t="s">
        <v>64</v>
      </c>
      <c r="E89" s="334">
        <v>0</v>
      </c>
      <c r="F89" s="236"/>
      <c r="G89" s="178">
        <f>+E89*F89</f>
        <v>0</v>
      </c>
      <c r="H89" s="232"/>
      <c r="I89" s="233"/>
      <c r="J89" s="232"/>
      <c r="K89" s="234"/>
      <c r="L89" s="234"/>
      <c r="M89" s="234"/>
      <c r="N89" s="234"/>
      <c r="O89" s="234"/>
      <c r="P89" s="234"/>
      <c r="Q89" s="234"/>
      <c r="R89" s="234"/>
      <c r="S89" s="234"/>
      <c r="T89" s="234"/>
      <c r="U89" s="233"/>
      <c r="V89" s="232"/>
      <c r="W89" s="234"/>
      <c r="X89" s="234"/>
      <c r="Y89" s="234"/>
      <c r="Z89" s="234"/>
      <c r="AA89" s="234"/>
      <c r="AB89" s="234"/>
      <c r="AC89" s="234"/>
      <c r="AD89" s="234"/>
      <c r="AE89" s="234"/>
      <c r="AF89" s="234"/>
      <c r="AG89" s="233"/>
      <c r="AH89" s="235"/>
      <c r="AI89" s="234"/>
      <c r="AJ89" s="234"/>
      <c r="AK89" s="234"/>
      <c r="AL89" s="234"/>
      <c r="AM89" s="234"/>
      <c r="AN89" s="234"/>
      <c r="AO89" s="234"/>
      <c r="AP89" s="234"/>
      <c r="AQ89" s="234"/>
      <c r="AR89" s="234"/>
      <c r="AS89" s="233"/>
      <c r="AT89" s="235"/>
      <c r="AU89" s="234"/>
      <c r="AV89" s="234"/>
      <c r="AW89" s="234"/>
      <c r="AX89" s="234"/>
      <c r="AY89" s="234"/>
      <c r="AZ89" s="234"/>
      <c r="BA89" s="234"/>
      <c r="BB89" s="234"/>
      <c r="BC89" s="234"/>
      <c r="BD89" s="234"/>
      <c r="BE89" s="233"/>
      <c r="BF89" s="235"/>
      <c r="BG89" s="234"/>
      <c r="BH89" s="234"/>
      <c r="BI89" s="234"/>
      <c r="BJ89" s="234"/>
      <c r="BK89" s="234"/>
      <c r="BL89" s="234"/>
      <c r="BM89" s="234"/>
      <c r="BN89" s="234"/>
      <c r="BO89" s="234"/>
      <c r="BP89" s="234"/>
      <c r="BQ89" s="233"/>
      <c r="BR89" s="235"/>
      <c r="BS89" s="234"/>
      <c r="BT89" s="234"/>
      <c r="BU89" s="234"/>
      <c r="BV89" s="234"/>
      <c r="BW89" s="234"/>
      <c r="BX89" s="234"/>
      <c r="BY89" s="234"/>
      <c r="BZ89" s="234"/>
      <c r="CA89" s="234"/>
      <c r="CB89" s="234"/>
      <c r="CC89" s="233"/>
      <c r="CD89" s="41" t="s">
        <v>54</v>
      </c>
    </row>
    <row r="90" spans="1:82" ht="15">
      <c r="A90" s="41"/>
      <c r="B90" s="75" t="s">
        <v>181</v>
      </c>
      <c r="C90" s="131" t="s">
        <v>182</v>
      </c>
      <c r="D90" s="132" t="s">
        <v>64</v>
      </c>
      <c r="E90" s="266">
        <v>72</v>
      </c>
      <c r="F90" s="231"/>
      <c r="G90" s="76">
        <f t="shared" ref="G90" si="42">+SUM(H90:CC90)</f>
        <v>0</v>
      </c>
      <c r="H90" s="237"/>
      <c r="I90" s="239"/>
      <c r="J90" s="226"/>
      <c r="K90" s="227"/>
      <c r="L90" s="227"/>
      <c r="M90" s="227"/>
      <c r="N90" s="227"/>
      <c r="O90" s="227"/>
      <c r="P90" s="227"/>
      <c r="Q90" s="227"/>
      <c r="R90" s="227"/>
      <c r="S90" s="227"/>
      <c r="T90" s="227"/>
      <c r="U90" s="225"/>
      <c r="V90" s="226"/>
      <c r="W90" s="227"/>
      <c r="X90" s="227"/>
      <c r="Y90" s="227"/>
      <c r="Z90" s="227"/>
      <c r="AA90" s="227"/>
      <c r="AB90" s="227"/>
      <c r="AC90" s="227"/>
      <c r="AD90" s="227"/>
      <c r="AE90" s="227"/>
      <c r="AF90" s="227"/>
      <c r="AG90" s="225"/>
      <c r="AH90" s="228"/>
      <c r="AI90" s="227"/>
      <c r="AJ90" s="227"/>
      <c r="AK90" s="227"/>
      <c r="AL90" s="227"/>
      <c r="AM90" s="227"/>
      <c r="AN90" s="227"/>
      <c r="AO90" s="227"/>
      <c r="AP90" s="227"/>
      <c r="AQ90" s="227"/>
      <c r="AR90" s="227"/>
      <c r="AS90" s="225"/>
      <c r="AT90" s="228"/>
      <c r="AU90" s="227"/>
      <c r="AV90" s="227"/>
      <c r="AW90" s="227"/>
      <c r="AX90" s="227"/>
      <c r="AY90" s="227"/>
      <c r="AZ90" s="227"/>
      <c r="BA90" s="227"/>
      <c r="BB90" s="227"/>
      <c r="BC90" s="227"/>
      <c r="BD90" s="227"/>
      <c r="BE90" s="225"/>
      <c r="BF90" s="228"/>
      <c r="BG90" s="227"/>
      <c r="BH90" s="227"/>
      <c r="BI90" s="227"/>
      <c r="BJ90" s="227"/>
      <c r="BK90" s="227"/>
      <c r="BL90" s="227"/>
      <c r="BM90" s="227"/>
      <c r="BN90" s="227"/>
      <c r="BO90" s="227"/>
      <c r="BP90" s="227"/>
      <c r="BQ90" s="225"/>
      <c r="BR90" s="228"/>
      <c r="BS90" s="227"/>
      <c r="BT90" s="227"/>
      <c r="BU90" s="227"/>
      <c r="BV90" s="227"/>
      <c r="BW90" s="227"/>
      <c r="BX90" s="227"/>
      <c r="BY90" s="227"/>
      <c r="BZ90" s="227"/>
      <c r="CA90" s="227"/>
      <c r="CB90" s="227"/>
      <c r="CC90" s="225"/>
      <c r="CD90" s="41" t="s">
        <v>54</v>
      </c>
    </row>
    <row r="91" spans="1:82" ht="15">
      <c r="A91" s="41"/>
      <c r="B91" s="75" t="s">
        <v>183</v>
      </c>
      <c r="C91" s="131" t="s">
        <v>184</v>
      </c>
      <c r="D91" s="132" t="s">
        <v>64</v>
      </c>
      <c r="E91" s="266">
        <v>72</v>
      </c>
      <c r="F91" s="231"/>
      <c r="G91" s="76">
        <f t="shared" si="37"/>
        <v>0</v>
      </c>
      <c r="H91" s="237"/>
      <c r="I91" s="239"/>
      <c r="J91" s="226"/>
      <c r="K91" s="227"/>
      <c r="L91" s="227"/>
      <c r="M91" s="227"/>
      <c r="N91" s="227"/>
      <c r="O91" s="227"/>
      <c r="P91" s="227"/>
      <c r="Q91" s="227"/>
      <c r="R91" s="227"/>
      <c r="S91" s="227"/>
      <c r="T91" s="227"/>
      <c r="U91" s="225"/>
      <c r="V91" s="226"/>
      <c r="W91" s="227"/>
      <c r="X91" s="227"/>
      <c r="Y91" s="227"/>
      <c r="Z91" s="227"/>
      <c r="AA91" s="227"/>
      <c r="AB91" s="227"/>
      <c r="AC91" s="227"/>
      <c r="AD91" s="227"/>
      <c r="AE91" s="227"/>
      <c r="AF91" s="227"/>
      <c r="AG91" s="225"/>
      <c r="AH91" s="228"/>
      <c r="AI91" s="227"/>
      <c r="AJ91" s="227"/>
      <c r="AK91" s="227"/>
      <c r="AL91" s="227"/>
      <c r="AM91" s="227"/>
      <c r="AN91" s="227"/>
      <c r="AO91" s="227"/>
      <c r="AP91" s="227"/>
      <c r="AQ91" s="227"/>
      <c r="AR91" s="227"/>
      <c r="AS91" s="225"/>
      <c r="AT91" s="228"/>
      <c r="AU91" s="227"/>
      <c r="AV91" s="227"/>
      <c r="AW91" s="227"/>
      <c r="AX91" s="227"/>
      <c r="AY91" s="227"/>
      <c r="AZ91" s="227"/>
      <c r="BA91" s="227"/>
      <c r="BB91" s="227"/>
      <c r="BC91" s="227"/>
      <c r="BD91" s="227"/>
      <c r="BE91" s="225"/>
      <c r="BF91" s="228"/>
      <c r="BG91" s="227"/>
      <c r="BH91" s="227"/>
      <c r="BI91" s="227"/>
      <c r="BJ91" s="227"/>
      <c r="BK91" s="227"/>
      <c r="BL91" s="227"/>
      <c r="BM91" s="227"/>
      <c r="BN91" s="227"/>
      <c r="BO91" s="227"/>
      <c r="BP91" s="227"/>
      <c r="BQ91" s="225"/>
      <c r="BR91" s="228"/>
      <c r="BS91" s="227"/>
      <c r="BT91" s="227"/>
      <c r="BU91" s="227"/>
      <c r="BV91" s="227"/>
      <c r="BW91" s="227"/>
      <c r="BX91" s="227"/>
      <c r="BY91" s="227"/>
      <c r="BZ91" s="227"/>
      <c r="CA91" s="227"/>
      <c r="CB91" s="227"/>
      <c r="CC91" s="225"/>
      <c r="CD91" s="41" t="s">
        <v>54</v>
      </c>
    </row>
    <row r="92" spans="1:82" ht="15">
      <c r="A92" s="41"/>
      <c r="B92" s="123" t="s">
        <v>185</v>
      </c>
      <c r="C92" s="124" t="s">
        <v>186</v>
      </c>
      <c r="D92" s="125" t="s">
        <v>428</v>
      </c>
      <c r="E92" s="328"/>
      <c r="F92" s="259"/>
      <c r="G92" s="126">
        <f>SUM(G93:G101)</f>
        <v>0</v>
      </c>
      <c r="H92" s="127">
        <f>SUM(H93:H101)</f>
        <v>0</v>
      </c>
      <c r="I92" s="128">
        <f t="shared" ref="I92:BT92" si="43">SUM(I93:I101)</f>
        <v>0</v>
      </c>
      <c r="J92" s="127">
        <f t="shared" si="43"/>
        <v>0</v>
      </c>
      <c r="K92" s="129">
        <f t="shared" si="43"/>
        <v>0</v>
      </c>
      <c r="L92" s="129">
        <f t="shared" si="43"/>
        <v>0</v>
      </c>
      <c r="M92" s="129">
        <f t="shared" si="43"/>
        <v>0</v>
      </c>
      <c r="N92" s="129">
        <f t="shared" si="43"/>
        <v>0</v>
      </c>
      <c r="O92" s="129">
        <f t="shared" si="43"/>
        <v>0</v>
      </c>
      <c r="P92" s="129">
        <f t="shared" si="43"/>
        <v>0</v>
      </c>
      <c r="Q92" s="129">
        <f t="shared" si="43"/>
        <v>0</v>
      </c>
      <c r="R92" s="129">
        <f>SUM(R93:R101)</f>
        <v>0</v>
      </c>
      <c r="S92" s="129">
        <f t="shared" si="43"/>
        <v>0</v>
      </c>
      <c r="T92" s="129">
        <f t="shared" si="43"/>
        <v>0</v>
      </c>
      <c r="U92" s="128">
        <f t="shared" si="43"/>
        <v>0</v>
      </c>
      <c r="V92" s="127">
        <f t="shared" si="43"/>
        <v>0</v>
      </c>
      <c r="W92" s="129">
        <f t="shared" si="43"/>
        <v>0</v>
      </c>
      <c r="X92" s="129">
        <f t="shared" si="43"/>
        <v>0</v>
      </c>
      <c r="Y92" s="129">
        <f t="shared" si="43"/>
        <v>0</v>
      </c>
      <c r="Z92" s="129">
        <f t="shared" si="43"/>
        <v>0</v>
      </c>
      <c r="AA92" s="129">
        <f t="shared" si="43"/>
        <v>0</v>
      </c>
      <c r="AB92" s="129">
        <f t="shared" si="43"/>
        <v>0</v>
      </c>
      <c r="AC92" s="129">
        <f t="shared" si="43"/>
        <v>0</v>
      </c>
      <c r="AD92" s="129">
        <f t="shared" si="43"/>
        <v>0</v>
      </c>
      <c r="AE92" s="129">
        <f t="shared" si="43"/>
        <v>0</v>
      </c>
      <c r="AF92" s="129">
        <f t="shared" si="43"/>
        <v>0</v>
      </c>
      <c r="AG92" s="128">
        <f t="shared" si="43"/>
        <v>0</v>
      </c>
      <c r="AH92" s="130">
        <f t="shared" si="43"/>
        <v>0</v>
      </c>
      <c r="AI92" s="129">
        <f t="shared" si="43"/>
        <v>0</v>
      </c>
      <c r="AJ92" s="129">
        <f t="shared" si="43"/>
        <v>0</v>
      </c>
      <c r="AK92" s="129">
        <f t="shared" si="43"/>
        <v>0</v>
      </c>
      <c r="AL92" s="129">
        <f t="shared" si="43"/>
        <v>0</v>
      </c>
      <c r="AM92" s="129">
        <f t="shared" si="43"/>
        <v>0</v>
      </c>
      <c r="AN92" s="129">
        <f t="shared" si="43"/>
        <v>0</v>
      </c>
      <c r="AO92" s="129">
        <f t="shared" si="43"/>
        <v>0</v>
      </c>
      <c r="AP92" s="129">
        <f t="shared" si="43"/>
        <v>0</v>
      </c>
      <c r="AQ92" s="129">
        <f t="shared" si="43"/>
        <v>0</v>
      </c>
      <c r="AR92" s="129">
        <f t="shared" si="43"/>
        <v>0</v>
      </c>
      <c r="AS92" s="128">
        <f t="shared" si="43"/>
        <v>0</v>
      </c>
      <c r="AT92" s="130">
        <f t="shared" si="43"/>
        <v>0</v>
      </c>
      <c r="AU92" s="129">
        <f t="shared" si="43"/>
        <v>0</v>
      </c>
      <c r="AV92" s="129">
        <f t="shared" si="43"/>
        <v>0</v>
      </c>
      <c r="AW92" s="129">
        <f t="shared" si="43"/>
        <v>0</v>
      </c>
      <c r="AX92" s="129">
        <f t="shared" si="43"/>
        <v>0</v>
      </c>
      <c r="AY92" s="129">
        <f t="shared" si="43"/>
        <v>0</v>
      </c>
      <c r="AZ92" s="129">
        <f t="shared" si="43"/>
        <v>0</v>
      </c>
      <c r="BA92" s="129">
        <f t="shared" si="43"/>
        <v>0</v>
      </c>
      <c r="BB92" s="129">
        <f t="shared" si="43"/>
        <v>0</v>
      </c>
      <c r="BC92" s="129">
        <f t="shared" si="43"/>
        <v>0</v>
      </c>
      <c r="BD92" s="129">
        <f t="shared" si="43"/>
        <v>0</v>
      </c>
      <c r="BE92" s="128">
        <f t="shared" si="43"/>
        <v>0</v>
      </c>
      <c r="BF92" s="130">
        <f t="shared" si="43"/>
        <v>0</v>
      </c>
      <c r="BG92" s="129">
        <f t="shared" si="43"/>
        <v>0</v>
      </c>
      <c r="BH92" s="129">
        <f t="shared" si="43"/>
        <v>0</v>
      </c>
      <c r="BI92" s="129">
        <f t="shared" si="43"/>
        <v>0</v>
      </c>
      <c r="BJ92" s="129">
        <f t="shared" si="43"/>
        <v>0</v>
      </c>
      <c r="BK92" s="129">
        <f t="shared" si="43"/>
        <v>0</v>
      </c>
      <c r="BL92" s="129">
        <f t="shared" si="43"/>
        <v>0</v>
      </c>
      <c r="BM92" s="129">
        <f t="shared" si="43"/>
        <v>0</v>
      </c>
      <c r="BN92" s="129">
        <f t="shared" si="43"/>
        <v>0</v>
      </c>
      <c r="BO92" s="129">
        <f t="shared" si="43"/>
        <v>0</v>
      </c>
      <c r="BP92" s="129">
        <f t="shared" si="43"/>
        <v>0</v>
      </c>
      <c r="BQ92" s="128">
        <f t="shared" si="43"/>
        <v>0</v>
      </c>
      <c r="BR92" s="130">
        <f t="shared" si="43"/>
        <v>0</v>
      </c>
      <c r="BS92" s="129">
        <f t="shared" si="43"/>
        <v>0</v>
      </c>
      <c r="BT92" s="129">
        <f t="shared" si="43"/>
        <v>0</v>
      </c>
      <c r="BU92" s="129">
        <f t="shared" ref="BU92:CC92" si="44">SUM(BU93:BU101)</f>
        <v>0</v>
      </c>
      <c r="BV92" s="129">
        <f t="shared" si="44"/>
        <v>0</v>
      </c>
      <c r="BW92" s="129">
        <f t="shared" si="44"/>
        <v>0</v>
      </c>
      <c r="BX92" s="129">
        <f t="shared" si="44"/>
        <v>0</v>
      </c>
      <c r="BY92" s="129">
        <f t="shared" si="44"/>
        <v>0</v>
      </c>
      <c r="BZ92" s="129">
        <f t="shared" si="44"/>
        <v>0</v>
      </c>
      <c r="CA92" s="129">
        <f t="shared" si="44"/>
        <v>0</v>
      </c>
      <c r="CB92" s="129">
        <f t="shared" si="44"/>
        <v>0</v>
      </c>
      <c r="CC92" s="128">
        <f t="shared" si="44"/>
        <v>0</v>
      </c>
      <c r="CD92" s="41" t="s">
        <v>54</v>
      </c>
    </row>
    <row r="93" spans="1:82" ht="15">
      <c r="A93" s="41"/>
      <c r="B93" s="75" t="s">
        <v>187</v>
      </c>
      <c r="C93" s="131" t="s">
        <v>188</v>
      </c>
      <c r="D93" s="132" t="s">
        <v>64</v>
      </c>
      <c r="E93" s="266">
        <v>72</v>
      </c>
      <c r="F93" s="231"/>
      <c r="G93" s="76">
        <f t="shared" ref="G93:G101" si="45">+SUM(H93:CC93)</f>
        <v>0</v>
      </c>
      <c r="H93" s="237"/>
      <c r="I93" s="239"/>
      <c r="J93" s="226"/>
      <c r="K93" s="227"/>
      <c r="L93" s="227"/>
      <c r="M93" s="227"/>
      <c r="N93" s="227"/>
      <c r="O93" s="227"/>
      <c r="P93" s="227"/>
      <c r="Q93" s="227"/>
      <c r="R93" s="227"/>
      <c r="S93" s="227"/>
      <c r="T93" s="227"/>
      <c r="U93" s="225"/>
      <c r="V93" s="226"/>
      <c r="W93" s="227"/>
      <c r="X93" s="227"/>
      <c r="Y93" s="227"/>
      <c r="Z93" s="227"/>
      <c r="AA93" s="227"/>
      <c r="AB93" s="227"/>
      <c r="AC93" s="227"/>
      <c r="AD93" s="227"/>
      <c r="AE93" s="227"/>
      <c r="AF93" s="227"/>
      <c r="AG93" s="225"/>
      <c r="AH93" s="228"/>
      <c r="AI93" s="227"/>
      <c r="AJ93" s="227"/>
      <c r="AK93" s="227"/>
      <c r="AL93" s="227"/>
      <c r="AM93" s="227"/>
      <c r="AN93" s="227"/>
      <c r="AO93" s="227"/>
      <c r="AP93" s="227"/>
      <c r="AQ93" s="227"/>
      <c r="AR93" s="227"/>
      <c r="AS93" s="225"/>
      <c r="AT93" s="228"/>
      <c r="AU93" s="227"/>
      <c r="AV93" s="227"/>
      <c r="AW93" s="227"/>
      <c r="AX93" s="227"/>
      <c r="AY93" s="227"/>
      <c r="AZ93" s="227"/>
      <c r="BA93" s="227"/>
      <c r="BB93" s="227"/>
      <c r="BC93" s="227"/>
      <c r="BD93" s="227"/>
      <c r="BE93" s="225"/>
      <c r="BF93" s="228"/>
      <c r="BG93" s="227"/>
      <c r="BH93" s="227"/>
      <c r="BI93" s="227"/>
      <c r="BJ93" s="227"/>
      <c r="BK93" s="227"/>
      <c r="BL93" s="227"/>
      <c r="BM93" s="227"/>
      <c r="BN93" s="227"/>
      <c r="BO93" s="227"/>
      <c r="BP93" s="227"/>
      <c r="BQ93" s="225"/>
      <c r="BR93" s="228"/>
      <c r="BS93" s="227"/>
      <c r="BT93" s="227"/>
      <c r="BU93" s="227"/>
      <c r="BV93" s="227"/>
      <c r="BW93" s="227"/>
      <c r="BX93" s="227"/>
      <c r="BY93" s="227"/>
      <c r="BZ93" s="227"/>
      <c r="CA93" s="227"/>
      <c r="CB93" s="227"/>
      <c r="CC93" s="225"/>
      <c r="CD93" s="41" t="s">
        <v>54</v>
      </c>
    </row>
    <row r="94" spans="1:82" ht="15">
      <c r="A94" s="41"/>
      <c r="B94" s="75" t="s">
        <v>189</v>
      </c>
      <c r="C94" s="131" t="s">
        <v>190</v>
      </c>
      <c r="D94" s="132" t="s">
        <v>64</v>
      </c>
      <c r="E94" s="266">
        <v>72</v>
      </c>
      <c r="F94" s="231"/>
      <c r="G94" s="76">
        <f t="shared" si="45"/>
        <v>0</v>
      </c>
      <c r="H94" s="237"/>
      <c r="I94" s="239"/>
      <c r="J94" s="226"/>
      <c r="K94" s="227"/>
      <c r="L94" s="227"/>
      <c r="M94" s="227"/>
      <c r="N94" s="227"/>
      <c r="O94" s="227"/>
      <c r="P94" s="227"/>
      <c r="Q94" s="227"/>
      <c r="R94" s="227"/>
      <c r="S94" s="227"/>
      <c r="T94" s="227"/>
      <c r="U94" s="225"/>
      <c r="V94" s="226"/>
      <c r="W94" s="227"/>
      <c r="X94" s="227"/>
      <c r="Y94" s="227"/>
      <c r="Z94" s="227"/>
      <c r="AA94" s="227"/>
      <c r="AB94" s="227"/>
      <c r="AC94" s="227"/>
      <c r="AD94" s="227"/>
      <c r="AE94" s="227"/>
      <c r="AF94" s="227"/>
      <c r="AG94" s="225"/>
      <c r="AH94" s="228"/>
      <c r="AI94" s="227"/>
      <c r="AJ94" s="227"/>
      <c r="AK94" s="227"/>
      <c r="AL94" s="227"/>
      <c r="AM94" s="227"/>
      <c r="AN94" s="227"/>
      <c r="AO94" s="227"/>
      <c r="AP94" s="227"/>
      <c r="AQ94" s="227"/>
      <c r="AR94" s="227"/>
      <c r="AS94" s="225"/>
      <c r="AT94" s="228"/>
      <c r="AU94" s="227"/>
      <c r="AV94" s="227"/>
      <c r="AW94" s="227"/>
      <c r="AX94" s="227"/>
      <c r="AY94" s="227"/>
      <c r="AZ94" s="227"/>
      <c r="BA94" s="227"/>
      <c r="BB94" s="227"/>
      <c r="BC94" s="227"/>
      <c r="BD94" s="227"/>
      <c r="BE94" s="225"/>
      <c r="BF94" s="228"/>
      <c r="BG94" s="227"/>
      <c r="BH94" s="227"/>
      <c r="BI94" s="227"/>
      <c r="BJ94" s="227"/>
      <c r="BK94" s="227"/>
      <c r="BL94" s="227"/>
      <c r="BM94" s="227"/>
      <c r="BN94" s="227"/>
      <c r="BO94" s="227"/>
      <c r="BP94" s="227"/>
      <c r="BQ94" s="225"/>
      <c r="BR94" s="228"/>
      <c r="BS94" s="227"/>
      <c r="BT94" s="227"/>
      <c r="BU94" s="227"/>
      <c r="BV94" s="227"/>
      <c r="BW94" s="227"/>
      <c r="BX94" s="227"/>
      <c r="BY94" s="227"/>
      <c r="BZ94" s="227"/>
      <c r="CA94" s="227"/>
      <c r="CB94" s="227"/>
      <c r="CC94" s="225"/>
      <c r="CD94" s="41" t="s">
        <v>54</v>
      </c>
    </row>
    <row r="95" spans="1:82" ht="15">
      <c r="A95" s="41"/>
      <c r="B95" s="75" t="s">
        <v>191</v>
      </c>
      <c r="C95" s="131" t="s">
        <v>192</v>
      </c>
      <c r="D95" s="132" t="s">
        <v>64</v>
      </c>
      <c r="E95" s="266">
        <v>72</v>
      </c>
      <c r="F95" s="231"/>
      <c r="G95" s="76">
        <f t="shared" si="45"/>
        <v>0</v>
      </c>
      <c r="H95" s="237"/>
      <c r="I95" s="239"/>
      <c r="J95" s="226"/>
      <c r="K95" s="227"/>
      <c r="L95" s="227"/>
      <c r="M95" s="227"/>
      <c r="N95" s="227"/>
      <c r="O95" s="227"/>
      <c r="P95" s="227"/>
      <c r="Q95" s="227"/>
      <c r="R95" s="227"/>
      <c r="S95" s="227"/>
      <c r="T95" s="227"/>
      <c r="U95" s="225"/>
      <c r="V95" s="226"/>
      <c r="W95" s="227"/>
      <c r="X95" s="227"/>
      <c r="Y95" s="227"/>
      <c r="Z95" s="227"/>
      <c r="AA95" s="227"/>
      <c r="AB95" s="227"/>
      <c r="AC95" s="227"/>
      <c r="AD95" s="227"/>
      <c r="AE95" s="227"/>
      <c r="AF95" s="227"/>
      <c r="AG95" s="225"/>
      <c r="AH95" s="228"/>
      <c r="AI95" s="227"/>
      <c r="AJ95" s="227"/>
      <c r="AK95" s="227"/>
      <c r="AL95" s="227"/>
      <c r="AM95" s="227"/>
      <c r="AN95" s="227"/>
      <c r="AO95" s="227"/>
      <c r="AP95" s="227"/>
      <c r="AQ95" s="227"/>
      <c r="AR95" s="227"/>
      <c r="AS95" s="225"/>
      <c r="AT95" s="228"/>
      <c r="AU95" s="227"/>
      <c r="AV95" s="227"/>
      <c r="AW95" s="227"/>
      <c r="AX95" s="227"/>
      <c r="AY95" s="227"/>
      <c r="AZ95" s="227"/>
      <c r="BA95" s="227"/>
      <c r="BB95" s="227"/>
      <c r="BC95" s="227"/>
      <c r="BD95" s="227"/>
      <c r="BE95" s="225"/>
      <c r="BF95" s="228"/>
      <c r="BG95" s="227"/>
      <c r="BH95" s="227"/>
      <c r="BI95" s="227"/>
      <c r="BJ95" s="227"/>
      <c r="BK95" s="227"/>
      <c r="BL95" s="227"/>
      <c r="BM95" s="227"/>
      <c r="BN95" s="227"/>
      <c r="BO95" s="227"/>
      <c r="BP95" s="227"/>
      <c r="BQ95" s="225"/>
      <c r="BR95" s="228"/>
      <c r="BS95" s="227"/>
      <c r="BT95" s="227"/>
      <c r="BU95" s="227"/>
      <c r="BV95" s="227"/>
      <c r="BW95" s="227"/>
      <c r="BX95" s="227"/>
      <c r="BY95" s="227"/>
      <c r="BZ95" s="227"/>
      <c r="CA95" s="227"/>
      <c r="CB95" s="227"/>
      <c r="CC95" s="225"/>
      <c r="CD95" s="41" t="s">
        <v>54</v>
      </c>
    </row>
    <row r="96" spans="1:82" ht="15">
      <c r="A96" s="41"/>
      <c r="B96" s="131" t="s">
        <v>193</v>
      </c>
      <c r="C96" s="131" t="s">
        <v>194</v>
      </c>
      <c r="D96" s="132" t="s">
        <v>64</v>
      </c>
      <c r="E96" s="266">
        <v>72</v>
      </c>
      <c r="F96" s="231"/>
      <c r="G96" s="76">
        <f t="shared" si="45"/>
        <v>0</v>
      </c>
      <c r="H96" s="77"/>
      <c r="I96" s="78"/>
      <c r="J96" s="226"/>
      <c r="K96" s="227"/>
      <c r="L96" s="227"/>
      <c r="M96" s="227"/>
      <c r="N96" s="227"/>
      <c r="O96" s="227"/>
      <c r="P96" s="227"/>
      <c r="Q96" s="227"/>
      <c r="R96" s="227"/>
      <c r="S96" s="227"/>
      <c r="T96" s="227"/>
      <c r="U96" s="225"/>
      <c r="V96" s="226"/>
      <c r="W96" s="227"/>
      <c r="X96" s="227"/>
      <c r="Y96" s="227"/>
      <c r="Z96" s="227"/>
      <c r="AA96" s="227"/>
      <c r="AB96" s="227"/>
      <c r="AC96" s="227"/>
      <c r="AD96" s="227"/>
      <c r="AE96" s="227"/>
      <c r="AF96" s="227"/>
      <c r="AG96" s="225"/>
      <c r="AH96" s="228"/>
      <c r="AI96" s="227"/>
      <c r="AJ96" s="227"/>
      <c r="AK96" s="227"/>
      <c r="AL96" s="227"/>
      <c r="AM96" s="227"/>
      <c r="AN96" s="227"/>
      <c r="AO96" s="227"/>
      <c r="AP96" s="227"/>
      <c r="AQ96" s="227"/>
      <c r="AR96" s="227"/>
      <c r="AS96" s="225"/>
      <c r="AT96" s="228"/>
      <c r="AU96" s="227"/>
      <c r="AV96" s="227"/>
      <c r="AW96" s="227"/>
      <c r="AX96" s="227"/>
      <c r="AY96" s="227"/>
      <c r="AZ96" s="227"/>
      <c r="BA96" s="227"/>
      <c r="BB96" s="227"/>
      <c r="BC96" s="227"/>
      <c r="BD96" s="227"/>
      <c r="BE96" s="225"/>
      <c r="BF96" s="228"/>
      <c r="BG96" s="227"/>
      <c r="BH96" s="227"/>
      <c r="BI96" s="227"/>
      <c r="BJ96" s="227"/>
      <c r="BK96" s="227"/>
      <c r="BL96" s="227"/>
      <c r="BM96" s="227"/>
      <c r="BN96" s="227"/>
      <c r="BO96" s="227"/>
      <c r="BP96" s="227"/>
      <c r="BQ96" s="225"/>
      <c r="BR96" s="228"/>
      <c r="BS96" s="227"/>
      <c r="BT96" s="227"/>
      <c r="BU96" s="227"/>
      <c r="BV96" s="227"/>
      <c r="BW96" s="227"/>
      <c r="BX96" s="227"/>
      <c r="BY96" s="227"/>
      <c r="BZ96" s="227"/>
      <c r="CA96" s="227"/>
      <c r="CB96" s="227"/>
      <c r="CC96" s="225"/>
      <c r="CD96" s="41" t="s">
        <v>54</v>
      </c>
    </row>
    <row r="97" spans="1:86" ht="15">
      <c r="A97" s="41"/>
      <c r="B97" s="131" t="s">
        <v>195</v>
      </c>
      <c r="C97" s="131" t="s">
        <v>196</v>
      </c>
      <c r="D97" s="132" t="s">
        <v>64</v>
      </c>
      <c r="E97" s="266">
        <v>72</v>
      </c>
      <c r="F97" s="231"/>
      <c r="G97" s="76">
        <f t="shared" si="45"/>
        <v>0</v>
      </c>
      <c r="H97" s="237"/>
      <c r="I97" s="239"/>
      <c r="J97" s="226"/>
      <c r="K97" s="227"/>
      <c r="L97" s="227"/>
      <c r="M97" s="227"/>
      <c r="N97" s="227"/>
      <c r="O97" s="227"/>
      <c r="P97" s="227"/>
      <c r="Q97" s="227"/>
      <c r="R97" s="227"/>
      <c r="S97" s="227"/>
      <c r="T97" s="227"/>
      <c r="U97" s="225"/>
      <c r="V97" s="226"/>
      <c r="W97" s="227"/>
      <c r="X97" s="227"/>
      <c r="Y97" s="227"/>
      <c r="Z97" s="227"/>
      <c r="AA97" s="227"/>
      <c r="AB97" s="227"/>
      <c r="AC97" s="227"/>
      <c r="AD97" s="227"/>
      <c r="AE97" s="227"/>
      <c r="AF97" s="227"/>
      <c r="AG97" s="225"/>
      <c r="AH97" s="228"/>
      <c r="AI97" s="227"/>
      <c r="AJ97" s="227"/>
      <c r="AK97" s="227"/>
      <c r="AL97" s="227"/>
      <c r="AM97" s="227"/>
      <c r="AN97" s="227"/>
      <c r="AO97" s="227"/>
      <c r="AP97" s="227"/>
      <c r="AQ97" s="227"/>
      <c r="AR97" s="227"/>
      <c r="AS97" s="225"/>
      <c r="AT97" s="228"/>
      <c r="AU97" s="227"/>
      <c r="AV97" s="227"/>
      <c r="AW97" s="227"/>
      <c r="AX97" s="227"/>
      <c r="AY97" s="227"/>
      <c r="AZ97" s="227"/>
      <c r="BA97" s="227"/>
      <c r="BB97" s="227"/>
      <c r="BC97" s="227"/>
      <c r="BD97" s="227"/>
      <c r="BE97" s="225"/>
      <c r="BF97" s="228"/>
      <c r="BG97" s="227"/>
      <c r="BH97" s="227"/>
      <c r="BI97" s="227"/>
      <c r="BJ97" s="227"/>
      <c r="BK97" s="227"/>
      <c r="BL97" s="227"/>
      <c r="BM97" s="227"/>
      <c r="BN97" s="227"/>
      <c r="BO97" s="227"/>
      <c r="BP97" s="227"/>
      <c r="BQ97" s="225"/>
      <c r="BR97" s="228"/>
      <c r="BS97" s="227"/>
      <c r="BT97" s="227"/>
      <c r="BU97" s="227"/>
      <c r="BV97" s="227"/>
      <c r="BW97" s="227"/>
      <c r="BX97" s="227"/>
      <c r="BY97" s="227"/>
      <c r="BZ97" s="227"/>
      <c r="CA97" s="227"/>
      <c r="CB97" s="227"/>
      <c r="CC97" s="225"/>
      <c r="CD97" s="41" t="s">
        <v>54</v>
      </c>
    </row>
    <row r="98" spans="1:86" ht="15">
      <c r="A98" s="41"/>
      <c r="B98" s="131" t="s">
        <v>197</v>
      </c>
      <c r="C98" s="229" t="s">
        <v>198</v>
      </c>
      <c r="D98" s="132" t="s">
        <v>64</v>
      </c>
      <c r="E98" s="266">
        <v>72</v>
      </c>
      <c r="F98" s="231"/>
      <c r="G98" s="76">
        <f t="shared" si="45"/>
        <v>0</v>
      </c>
      <c r="H98" s="237"/>
      <c r="I98" s="239"/>
      <c r="J98" s="226"/>
      <c r="K98" s="227"/>
      <c r="L98" s="227"/>
      <c r="M98" s="227"/>
      <c r="N98" s="227"/>
      <c r="O98" s="227"/>
      <c r="P98" s="227"/>
      <c r="Q98" s="227"/>
      <c r="R98" s="227"/>
      <c r="S98" s="227"/>
      <c r="T98" s="227"/>
      <c r="U98" s="225"/>
      <c r="V98" s="226"/>
      <c r="W98" s="227"/>
      <c r="X98" s="227"/>
      <c r="Y98" s="227"/>
      <c r="Z98" s="227"/>
      <c r="AA98" s="227"/>
      <c r="AB98" s="227"/>
      <c r="AC98" s="227"/>
      <c r="AD98" s="227"/>
      <c r="AE98" s="227"/>
      <c r="AF98" s="227"/>
      <c r="AG98" s="225"/>
      <c r="AH98" s="228"/>
      <c r="AI98" s="227"/>
      <c r="AJ98" s="227"/>
      <c r="AK98" s="227"/>
      <c r="AL98" s="227"/>
      <c r="AM98" s="227"/>
      <c r="AN98" s="227"/>
      <c r="AO98" s="227"/>
      <c r="AP98" s="227"/>
      <c r="AQ98" s="227"/>
      <c r="AR98" s="227"/>
      <c r="AS98" s="225"/>
      <c r="AT98" s="228"/>
      <c r="AU98" s="227"/>
      <c r="AV98" s="227"/>
      <c r="AW98" s="227"/>
      <c r="AX98" s="227"/>
      <c r="AY98" s="227"/>
      <c r="AZ98" s="227"/>
      <c r="BA98" s="227"/>
      <c r="BB98" s="227"/>
      <c r="BC98" s="227"/>
      <c r="BD98" s="227"/>
      <c r="BE98" s="225"/>
      <c r="BF98" s="228"/>
      <c r="BG98" s="227"/>
      <c r="BH98" s="227"/>
      <c r="BI98" s="227"/>
      <c r="BJ98" s="227"/>
      <c r="BK98" s="227"/>
      <c r="BL98" s="227"/>
      <c r="BM98" s="227"/>
      <c r="BN98" s="227"/>
      <c r="BO98" s="227"/>
      <c r="BP98" s="227"/>
      <c r="BQ98" s="225"/>
      <c r="BR98" s="228"/>
      <c r="BS98" s="227"/>
      <c r="BT98" s="227"/>
      <c r="BU98" s="227"/>
      <c r="BV98" s="227"/>
      <c r="BW98" s="227"/>
      <c r="BX98" s="227"/>
      <c r="BY98" s="227"/>
      <c r="BZ98" s="227"/>
      <c r="CA98" s="227"/>
      <c r="CB98" s="227"/>
      <c r="CC98" s="225"/>
      <c r="CD98" s="41" t="s">
        <v>54</v>
      </c>
    </row>
    <row r="99" spans="1:86" ht="15">
      <c r="A99" s="41"/>
      <c r="B99" s="131" t="s">
        <v>199</v>
      </c>
      <c r="C99" s="229" t="s">
        <v>200</v>
      </c>
      <c r="D99" s="132" t="s">
        <v>64</v>
      </c>
      <c r="E99" s="266">
        <v>72</v>
      </c>
      <c r="F99" s="231"/>
      <c r="G99" s="76">
        <f t="shared" si="45"/>
        <v>0</v>
      </c>
      <c r="H99" s="77"/>
      <c r="I99" s="78"/>
      <c r="J99" s="226"/>
      <c r="K99" s="227"/>
      <c r="L99" s="227"/>
      <c r="M99" s="227"/>
      <c r="N99" s="227"/>
      <c r="O99" s="227"/>
      <c r="P99" s="227"/>
      <c r="Q99" s="227"/>
      <c r="R99" s="227"/>
      <c r="S99" s="227"/>
      <c r="T99" s="227"/>
      <c r="U99" s="225"/>
      <c r="V99" s="226"/>
      <c r="W99" s="227"/>
      <c r="X99" s="227"/>
      <c r="Y99" s="227"/>
      <c r="Z99" s="227"/>
      <c r="AA99" s="227"/>
      <c r="AB99" s="227"/>
      <c r="AC99" s="227"/>
      <c r="AD99" s="227"/>
      <c r="AE99" s="227"/>
      <c r="AF99" s="227"/>
      <c r="AG99" s="225"/>
      <c r="AH99" s="228"/>
      <c r="AI99" s="227"/>
      <c r="AJ99" s="227"/>
      <c r="AK99" s="227"/>
      <c r="AL99" s="227"/>
      <c r="AM99" s="227"/>
      <c r="AN99" s="227"/>
      <c r="AO99" s="227"/>
      <c r="AP99" s="227"/>
      <c r="AQ99" s="227"/>
      <c r="AR99" s="227"/>
      <c r="AS99" s="225"/>
      <c r="AT99" s="228"/>
      <c r="AU99" s="227"/>
      <c r="AV99" s="227"/>
      <c r="AW99" s="227"/>
      <c r="AX99" s="227"/>
      <c r="AY99" s="227"/>
      <c r="AZ99" s="227"/>
      <c r="BA99" s="227"/>
      <c r="BB99" s="227"/>
      <c r="BC99" s="227"/>
      <c r="BD99" s="227"/>
      <c r="BE99" s="225"/>
      <c r="BF99" s="228"/>
      <c r="BG99" s="227"/>
      <c r="BH99" s="227"/>
      <c r="BI99" s="227"/>
      <c r="BJ99" s="227"/>
      <c r="BK99" s="227"/>
      <c r="BL99" s="227"/>
      <c r="BM99" s="227"/>
      <c r="BN99" s="227"/>
      <c r="BO99" s="227"/>
      <c r="BP99" s="227"/>
      <c r="BQ99" s="225"/>
      <c r="BR99" s="228"/>
      <c r="BS99" s="227"/>
      <c r="BT99" s="227"/>
      <c r="BU99" s="227"/>
      <c r="BV99" s="227"/>
      <c r="BW99" s="227"/>
      <c r="BX99" s="227"/>
      <c r="BY99" s="227"/>
      <c r="BZ99" s="227"/>
      <c r="CA99" s="227"/>
      <c r="CB99" s="227"/>
      <c r="CC99" s="225"/>
      <c r="CD99" s="41" t="s">
        <v>54</v>
      </c>
    </row>
    <row r="100" spans="1:86" ht="15">
      <c r="A100" s="41"/>
      <c r="B100" s="131" t="s">
        <v>201</v>
      </c>
      <c r="C100" s="131" t="s">
        <v>202</v>
      </c>
      <c r="D100" s="132" t="s">
        <v>64</v>
      </c>
      <c r="E100" s="266">
        <v>72</v>
      </c>
      <c r="F100" s="231"/>
      <c r="G100" s="76">
        <f t="shared" si="45"/>
        <v>0</v>
      </c>
      <c r="H100" s="77"/>
      <c r="I100" s="78"/>
      <c r="J100" s="226"/>
      <c r="K100" s="227"/>
      <c r="L100" s="227"/>
      <c r="M100" s="227"/>
      <c r="N100" s="227"/>
      <c r="O100" s="227"/>
      <c r="P100" s="227"/>
      <c r="Q100" s="227"/>
      <c r="R100" s="227"/>
      <c r="S100" s="227"/>
      <c r="T100" s="227"/>
      <c r="U100" s="225"/>
      <c r="V100" s="226"/>
      <c r="W100" s="227"/>
      <c r="X100" s="227"/>
      <c r="Y100" s="227"/>
      <c r="Z100" s="227"/>
      <c r="AA100" s="227"/>
      <c r="AB100" s="227"/>
      <c r="AC100" s="227"/>
      <c r="AD100" s="227"/>
      <c r="AE100" s="227"/>
      <c r="AF100" s="227"/>
      <c r="AG100" s="225"/>
      <c r="AH100" s="228"/>
      <c r="AI100" s="227"/>
      <c r="AJ100" s="227"/>
      <c r="AK100" s="227"/>
      <c r="AL100" s="227"/>
      <c r="AM100" s="227"/>
      <c r="AN100" s="227"/>
      <c r="AO100" s="227"/>
      <c r="AP100" s="227"/>
      <c r="AQ100" s="227"/>
      <c r="AR100" s="227"/>
      <c r="AS100" s="225"/>
      <c r="AT100" s="228"/>
      <c r="AU100" s="227"/>
      <c r="AV100" s="227"/>
      <c r="AW100" s="227"/>
      <c r="AX100" s="227"/>
      <c r="AY100" s="227"/>
      <c r="AZ100" s="227"/>
      <c r="BA100" s="227"/>
      <c r="BB100" s="227"/>
      <c r="BC100" s="227"/>
      <c r="BD100" s="227"/>
      <c r="BE100" s="225"/>
      <c r="BF100" s="228"/>
      <c r="BG100" s="227"/>
      <c r="BH100" s="227"/>
      <c r="BI100" s="227"/>
      <c r="BJ100" s="227"/>
      <c r="BK100" s="227"/>
      <c r="BL100" s="227"/>
      <c r="BM100" s="227"/>
      <c r="BN100" s="227"/>
      <c r="BO100" s="227"/>
      <c r="BP100" s="227"/>
      <c r="BQ100" s="225"/>
      <c r="BR100" s="228"/>
      <c r="BS100" s="227"/>
      <c r="BT100" s="227"/>
      <c r="BU100" s="227"/>
      <c r="BV100" s="227"/>
      <c r="BW100" s="227"/>
      <c r="BX100" s="227"/>
      <c r="BY100" s="227"/>
      <c r="BZ100" s="227"/>
      <c r="CA100" s="227"/>
      <c r="CB100" s="227"/>
      <c r="CC100" s="225"/>
      <c r="CD100" s="41" t="s">
        <v>54</v>
      </c>
    </row>
    <row r="101" spans="1:86" ht="15">
      <c r="A101" s="41"/>
      <c r="B101" s="131" t="s">
        <v>203</v>
      </c>
      <c r="C101" s="131" t="s">
        <v>204</v>
      </c>
      <c r="D101" s="132" t="s">
        <v>64</v>
      </c>
      <c r="E101" s="266">
        <v>72</v>
      </c>
      <c r="F101" s="231"/>
      <c r="G101" s="76">
        <f t="shared" si="45"/>
        <v>0</v>
      </c>
      <c r="H101" s="237"/>
      <c r="I101" s="239"/>
      <c r="J101" s="226"/>
      <c r="K101" s="227"/>
      <c r="L101" s="227"/>
      <c r="M101" s="227"/>
      <c r="N101" s="227"/>
      <c r="O101" s="227"/>
      <c r="P101" s="227"/>
      <c r="Q101" s="227"/>
      <c r="R101" s="227"/>
      <c r="S101" s="227"/>
      <c r="T101" s="227"/>
      <c r="U101" s="225"/>
      <c r="V101" s="226"/>
      <c r="W101" s="227"/>
      <c r="X101" s="227"/>
      <c r="Y101" s="227"/>
      <c r="Z101" s="227"/>
      <c r="AA101" s="227"/>
      <c r="AB101" s="227"/>
      <c r="AC101" s="227"/>
      <c r="AD101" s="227"/>
      <c r="AE101" s="227"/>
      <c r="AF101" s="227"/>
      <c r="AG101" s="225"/>
      <c r="AH101" s="228"/>
      <c r="AI101" s="227"/>
      <c r="AJ101" s="227"/>
      <c r="AK101" s="227"/>
      <c r="AL101" s="227"/>
      <c r="AM101" s="227"/>
      <c r="AN101" s="227"/>
      <c r="AO101" s="227"/>
      <c r="AP101" s="227"/>
      <c r="AQ101" s="227"/>
      <c r="AR101" s="227"/>
      <c r="AS101" s="225"/>
      <c r="AT101" s="228"/>
      <c r="AU101" s="227"/>
      <c r="AV101" s="227"/>
      <c r="AW101" s="227"/>
      <c r="AX101" s="227"/>
      <c r="AY101" s="227"/>
      <c r="AZ101" s="227"/>
      <c r="BA101" s="227"/>
      <c r="BB101" s="227"/>
      <c r="BC101" s="227"/>
      <c r="BD101" s="227"/>
      <c r="BE101" s="225"/>
      <c r="BF101" s="228"/>
      <c r="BG101" s="227"/>
      <c r="BH101" s="227"/>
      <c r="BI101" s="227"/>
      <c r="BJ101" s="227"/>
      <c r="BK101" s="227"/>
      <c r="BL101" s="227"/>
      <c r="BM101" s="227"/>
      <c r="BN101" s="227"/>
      <c r="BO101" s="227"/>
      <c r="BP101" s="227"/>
      <c r="BQ101" s="225"/>
      <c r="BR101" s="228"/>
      <c r="BS101" s="227"/>
      <c r="BT101" s="227"/>
      <c r="BU101" s="227"/>
      <c r="BV101" s="227"/>
      <c r="BW101" s="227"/>
      <c r="BX101" s="227"/>
      <c r="BY101" s="227"/>
      <c r="BZ101" s="227"/>
      <c r="CA101" s="227"/>
      <c r="CB101" s="227"/>
      <c r="CC101" s="225"/>
      <c r="CD101" s="41" t="s">
        <v>54</v>
      </c>
    </row>
    <row r="102" spans="1:86" ht="15">
      <c r="A102" s="41"/>
      <c r="B102" s="123" t="s">
        <v>205</v>
      </c>
      <c r="C102" s="124" t="s">
        <v>206</v>
      </c>
      <c r="D102" s="125" t="s">
        <v>428</v>
      </c>
      <c r="E102" s="328"/>
      <c r="F102" s="259"/>
      <c r="G102" s="126">
        <f t="shared" ref="G102:AL102" si="46">SUM(G103:G112)</f>
        <v>0</v>
      </c>
      <c r="H102" s="127">
        <f t="shared" si="46"/>
        <v>0</v>
      </c>
      <c r="I102" s="128">
        <f t="shared" si="46"/>
        <v>0</v>
      </c>
      <c r="J102" s="127">
        <f t="shared" si="46"/>
        <v>0</v>
      </c>
      <c r="K102" s="129">
        <f t="shared" si="46"/>
        <v>0</v>
      </c>
      <c r="L102" s="129">
        <f t="shared" si="46"/>
        <v>0</v>
      </c>
      <c r="M102" s="129">
        <f t="shared" si="46"/>
        <v>0</v>
      </c>
      <c r="N102" s="129">
        <f t="shared" si="46"/>
        <v>0</v>
      </c>
      <c r="O102" s="129">
        <f t="shared" si="46"/>
        <v>0</v>
      </c>
      <c r="P102" s="129">
        <f t="shared" si="46"/>
        <v>0</v>
      </c>
      <c r="Q102" s="129">
        <f t="shared" si="46"/>
        <v>0</v>
      </c>
      <c r="R102" s="129">
        <f t="shared" si="46"/>
        <v>0</v>
      </c>
      <c r="S102" s="129">
        <f t="shared" si="46"/>
        <v>0</v>
      </c>
      <c r="T102" s="129">
        <f t="shared" si="46"/>
        <v>0</v>
      </c>
      <c r="U102" s="128">
        <f t="shared" si="46"/>
        <v>0</v>
      </c>
      <c r="V102" s="127">
        <f t="shared" si="46"/>
        <v>0</v>
      </c>
      <c r="W102" s="129">
        <f t="shared" si="46"/>
        <v>0</v>
      </c>
      <c r="X102" s="129">
        <f t="shared" si="46"/>
        <v>0</v>
      </c>
      <c r="Y102" s="129">
        <f t="shared" si="46"/>
        <v>0</v>
      </c>
      <c r="Z102" s="129">
        <f t="shared" si="46"/>
        <v>0</v>
      </c>
      <c r="AA102" s="129">
        <f t="shared" si="46"/>
        <v>0</v>
      </c>
      <c r="AB102" s="129">
        <f t="shared" si="46"/>
        <v>0</v>
      </c>
      <c r="AC102" s="129">
        <f t="shared" si="46"/>
        <v>0</v>
      </c>
      <c r="AD102" s="129">
        <f t="shared" si="46"/>
        <v>0</v>
      </c>
      <c r="AE102" s="129">
        <f t="shared" si="46"/>
        <v>0</v>
      </c>
      <c r="AF102" s="129">
        <f t="shared" si="46"/>
        <v>0</v>
      </c>
      <c r="AG102" s="128">
        <f t="shared" si="46"/>
        <v>0</v>
      </c>
      <c r="AH102" s="130">
        <f t="shared" si="46"/>
        <v>0</v>
      </c>
      <c r="AI102" s="129">
        <f t="shared" si="46"/>
        <v>0</v>
      </c>
      <c r="AJ102" s="129">
        <f t="shared" si="46"/>
        <v>0</v>
      </c>
      <c r="AK102" s="129">
        <f t="shared" si="46"/>
        <v>0</v>
      </c>
      <c r="AL102" s="129">
        <f t="shared" si="46"/>
        <v>0</v>
      </c>
      <c r="AM102" s="129">
        <f t="shared" ref="AM102:BR102" si="47">SUM(AM103:AM112)</f>
        <v>0</v>
      </c>
      <c r="AN102" s="129">
        <f t="shared" si="47"/>
        <v>0</v>
      </c>
      <c r="AO102" s="129">
        <f t="shared" si="47"/>
        <v>0</v>
      </c>
      <c r="AP102" s="129">
        <f t="shared" si="47"/>
        <v>0</v>
      </c>
      <c r="AQ102" s="129">
        <f t="shared" si="47"/>
        <v>0</v>
      </c>
      <c r="AR102" s="129">
        <f t="shared" si="47"/>
        <v>0</v>
      </c>
      <c r="AS102" s="128">
        <f t="shared" si="47"/>
        <v>0</v>
      </c>
      <c r="AT102" s="130">
        <f t="shared" si="47"/>
        <v>0</v>
      </c>
      <c r="AU102" s="129">
        <f t="shared" si="47"/>
        <v>0</v>
      </c>
      <c r="AV102" s="129">
        <f t="shared" si="47"/>
        <v>0</v>
      </c>
      <c r="AW102" s="129">
        <f t="shared" si="47"/>
        <v>0</v>
      </c>
      <c r="AX102" s="129">
        <f t="shared" si="47"/>
        <v>0</v>
      </c>
      <c r="AY102" s="129">
        <f t="shared" si="47"/>
        <v>0</v>
      </c>
      <c r="AZ102" s="129">
        <f t="shared" si="47"/>
        <v>0</v>
      </c>
      <c r="BA102" s="129">
        <f t="shared" si="47"/>
        <v>0</v>
      </c>
      <c r="BB102" s="129">
        <f t="shared" si="47"/>
        <v>0</v>
      </c>
      <c r="BC102" s="129">
        <f t="shared" si="47"/>
        <v>0</v>
      </c>
      <c r="BD102" s="129">
        <f t="shared" si="47"/>
        <v>0</v>
      </c>
      <c r="BE102" s="128">
        <f t="shared" si="47"/>
        <v>0</v>
      </c>
      <c r="BF102" s="130">
        <f t="shared" si="47"/>
        <v>0</v>
      </c>
      <c r="BG102" s="129">
        <f t="shared" si="47"/>
        <v>0</v>
      </c>
      <c r="BH102" s="129">
        <f t="shared" si="47"/>
        <v>0</v>
      </c>
      <c r="BI102" s="129">
        <f t="shared" si="47"/>
        <v>0</v>
      </c>
      <c r="BJ102" s="129">
        <f t="shared" si="47"/>
        <v>0</v>
      </c>
      <c r="BK102" s="129">
        <f t="shared" si="47"/>
        <v>0</v>
      </c>
      <c r="BL102" s="129">
        <f t="shared" si="47"/>
        <v>0</v>
      </c>
      <c r="BM102" s="129">
        <f t="shared" si="47"/>
        <v>0</v>
      </c>
      <c r="BN102" s="129">
        <f t="shared" si="47"/>
        <v>0</v>
      </c>
      <c r="BO102" s="129">
        <f t="shared" si="47"/>
        <v>0</v>
      </c>
      <c r="BP102" s="129">
        <f t="shared" si="47"/>
        <v>0</v>
      </c>
      <c r="BQ102" s="128">
        <f t="shared" si="47"/>
        <v>0</v>
      </c>
      <c r="BR102" s="130">
        <f t="shared" si="47"/>
        <v>0</v>
      </c>
      <c r="BS102" s="129">
        <f t="shared" ref="BS102:CC102" si="48">SUM(BS103:BS112)</f>
        <v>0</v>
      </c>
      <c r="BT102" s="129">
        <f t="shared" si="48"/>
        <v>0</v>
      </c>
      <c r="BU102" s="129">
        <f t="shared" si="48"/>
        <v>0</v>
      </c>
      <c r="BV102" s="129">
        <f t="shared" si="48"/>
        <v>0</v>
      </c>
      <c r="BW102" s="129">
        <f t="shared" si="48"/>
        <v>0</v>
      </c>
      <c r="BX102" s="129">
        <f t="shared" si="48"/>
        <v>0</v>
      </c>
      <c r="BY102" s="129">
        <f t="shared" si="48"/>
        <v>0</v>
      </c>
      <c r="BZ102" s="129">
        <f t="shared" si="48"/>
        <v>0</v>
      </c>
      <c r="CA102" s="129">
        <f t="shared" si="48"/>
        <v>0</v>
      </c>
      <c r="CB102" s="129">
        <f t="shared" si="48"/>
        <v>0</v>
      </c>
      <c r="CC102" s="128">
        <f t="shared" si="48"/>
        <v>0</v>
      </c>
      <c r="CD102" s="41" t="s">
        <v>54</v>
      </c>
    </row>
    <row r="103" spans="1:86" ht="15">
      <c r="A103" s="41"/>
      <c r="B103" s="75" t="s">
        <v>207</v>
      </c>
      <c r="C103" s="131" t="s">
        <v>208</v>
      </c>
      <c r="D103" s="132" t="s">
        <v>64</v>
      </c>
      <c r="E103" s="266">
        <v>72</v>
      </c>
      <c r="F103" s="231"/>
      <c r="G103" s="76">
        <f t="shared" ref="G103:G112" si="49">+SUM(H103:CC103)</f>
        <v>0</v>
      </c>
      <c r="H103" s="237"/>
      <c r="I103" s="239"/>
      <c r="J103" s="226"/>
      <c r="K103" s="227"/>
      <c r="L103" s="227"/>
      <c r="M103" s="227"/>
      <c r="N103" s="227"/>
      <c r="O103" s="227"/>
      <c r="P103" s="227"/>
      <c r="Q103" s="227"/>
      <c r="R103" s="227"/>
      <c r="S103" s="227"/>
      <c r="T103" s="227"/>
      <c r="U103" s="225"/>
      <c r="V103" s="226"/>
      <c r="W103" s="227"/>
      <c r="X103" s="227"/>
      <c r="Y103" s="227"/>
      <c r="Z103" s="227"/>
      <c r="AA103" s="227"/>
      <c r="AB103" s="227"/>
      <c r="AC103" s="227"/>
      <c r="AD103" s="227"/>
      <c r="AE103" s="227"/>
      <c r="AF103" s="227"/>
      <c r="AG103" s="225"/>
      <c r="AH103" s="228"/>
      <c r="AI103" s="227"/>
      <c r="AJ103" s="227"/>
      <c r="AK103" s="227"/>
      <c r="AL103" s="227"/>
      <c r="AM103" s="227"/>
      <c r="AN103" s="227"/>
      <c r="AO103" s="227"/>
      <c r="AP103" s="227"/>
      <c r="AQ103" s="227"/>
      <c r="AR103" s="227"/>
      <c r="AS103" s="225"/>
      <c r="AT103" s="228"/>
      <c r="AU103" s="227"/>
      <c r="AV103" s="227"/>
      <c r="AW103" s="227"/>
      <c r="AX103" s="227"/>
      <c r="AY103" s="227"/>
      <c r="AZ103" s="227"/>
      <c r="BA103" s="227"/>
      <c r="BB103" s="227"/>
      <c r="BC103" s="227"/>
      <c r="BD103" s="227"/>
      <c r="BE103" s="225"/>
      <c r="BF103" s="228"/>
      <c r="BG103" s="227"/>
      <c r="BH103" s="227"/>
      <c r="BI103" s="227"/>
      <c r="BJ103" s="227"/>
      <c r="BK103" s="227"/>
      <c r="BL103" s="227"/>
      <c r="BM103" s="227"/>
      <c r="BN103" s="227"/>
      <c r="BO103" s="227"/>
      <c r="BP103" s="227"/>
      <c r="BQ103" s="225"/>
      <c r="BR103" s="228"/>
      <c r="BS103" s="227"/>
      <c r="BT103" s="227"/>
      <c r="BU103" s="227"/>
      <c r="BV103" s="227"/>
      <c r="BW103" s="227"/>
      <c r="BX103" s="227"/>
      <c r="BY103" s="227"/>
      <c r="BZ103" s="227"/>
      <c r="CA103" s="227"/>
      <c r="CB103" s="227"/>
      <c r="CC103" s="225"/>
      <c r="CD103" s="41" t="s">
        <v>54</v>
      </c>
    </row>
    <row r="104" spans="1:86" ht="15">
      <c r="A104" s="41"/>
      <c r="B104" s="75" t="s">
        <v>209</v>
      </c>
      <c r="C104" s="131" t="s">
        <v>210</v>
      </c>
      <c r="D104" s="132" t="s">
        <v>64</v>
      </c>
      <c r="E104" s="266">
        <v>72</v>
      </c>
      <c r="F104" s="231"/>
      <c r="G104" s="76">
        <f t="shared" si="49"/>
        <v>0</v>
      </c>
      <c r="H104" s="237"/>
      <c r="I104" s="239"/>
      <c r="J104" s="226"/>
      <c r="K104" s="227"/>
      <c r="L104" s="227"/>
      <c r="M104" s="227"/>
      <c r="N104" s="227"/>
      <c r="O104" s="227"/>
      <c r="P104" s="227"/>
      <c r="Q104" s="227"/>
      <c r="R104" s="227"/>
      <c r="S104" s="227"/>
      <c r="T104" s="227"/>
      <c r="U104" s="225"/>
      <c r="V104" s="226"/>
      <c r="W104" s="227"/>
      <c r="X104" s="227"/>
      <c r="Y104" s="227"/>
      <c r="Z104" s="227"/>
      <c r="AA104" s="227"/>
      <c r="AB104" s="227"/>
      <c r="AC104" s="227"/>
      <c r="AD104" s="227"/>
      <c r="AE104" s="227"/>
      <c r="AF104" s="227"/>
      <c r="AG104" s="225"/>
      <c r="AH104" s="228"/>
      <c r="AI104" s="227"/>
      <c r="AJ104" s="227"/>
      <c r="AK104" s="227"/>
      <c r="AL104" s="227"/>
      <c r="AM104" s="227"/>
      <c r="AN104" s="227"/>
      <c r="AO104" s="227"/>
      <c r="AP104" s="227"/>
      <c r="AQ104" s="227"/>
      <c r="AR104" s="227"/>
      <c r="AS104" s="225"/>
      <c r="AT104" s="228"/>
      <c r="AU104" s="227"/>
      <c r="AV104" s="227"/>
      <c r="AW104" s="227"/>
      <c r="AX104" s="227"/>
      <c r="AY104" s="227"/>
      <c r="AZ104" s="227"/>
      <c r="BA104" s="227"/>
      <c r="BB104" s="227"/>
      <c r="BC104" s="227"/>
      <c r="BD104" s="227"/>
      <c r="BE104" s="225"/>
      <c r="BF104" s="228"/>
      <c r="BG104" s="227"/>
      <c r="BH104" s="227"/>
      <c r="BI104" s="227"/>
      <c r="BJ104" s="227"/>
      <c r="BK104" s="227"/>
      <c r="BL104" s="227"/>
      <c r="BM104" s="227"/>
      <c r="BN104" s="227"/>
      <c r="BO104" s="227"/>
      <c r="BP104" s="227"/>
      <c r="BQ104" s="225"/>
      <c r="BR104" s="228"/>
      <c r="BS104" s="227"/>
      <c r="BT104" s="227"/>
      <c r="BU104" s="227"/>
      <c r="BV104" s="227"/>
      <c r="BW104" s="227"/>
      <c r="BX104" s="227"/>
      <c r="BY104" s="227"/>
      <c r="BZ104" s="227"/>
      <c r="CA104" s="227"/>
      <c r="CB104" s="227"/>
      <c r="CC104" s="225"/>
      <c r="CD104" s="41" t="s">
        <v>54</v>
      </c>
    </row>
    <row r="105" spans="1:86" ht="15">
      <c r="A105" s="41"/>
      <c r="B105" s="75" t="s">
        <v>211</v>
      </c>
      <c r="C105" s="131" t="s">
        <v>212</v>
      </c>
      <c r="D105" s="132" t="s">
        <v>64</v>
      </c>
      <c r="E105" s="266">
        <v>72</v>
      </c>
      <c r="F105" s="231"/>
      <c r="G105" s="76">
        <f t="shared" si="49"/>
        <v>0</v>
      </c>
      <c r="H105" s="237"/>
      <c r="I105" s="239"/>
      <c r="J105" s="226"/>
      <c r="K105" s="227"/>
      <c r="L105" s="227"/>
      <c r="M105" s="227"/>
      <c r="N105" s="227"/>
      <c r="O105" s="227"/>
      <c r="P105" s="227"/>
      <c r="Q105" s="227"/>
      <c r="R105" s="227"/>
      <c r="S105" s="227"/>
      <c r="T105" s="227"/>
      <c r="U105" s="225"/>
      <c r="V105" s="226"/>
      <c r="W105" s="227"/>
      <c r="X105" s="227"/>
      <c r="Y105" s="227"/>
      <c r="Z105" s="227"/>
      <c r="AA105" s="227"/>
      <c r="AB105" s="227"/>
      <c r="AC105" s="227"/>
      <c r="AD105" s="227"/>
      <c r="AE105" s="227"/>
      <c r="AF105" s="227"/>
      <c r="AG105" s="225"/>
      <c r="AH105" s="228"/>
      <c r="AI105" s="227"/>
      <c r="AJ105" s="227"/>
      <c r="AK105" s="227"/>
      <c r="AL105" s="227"/>
      <c r="AM105" s="227"/>
      <c r="AN105" s="227"/>
      <c r="AO105" s="227"/>
      <c r="AP105" s="227"/>
      <c r="AQ105" s="227"/>
      <c r="AR105" s="227"/>
      <c r="AS105" s="225"/>
      <c r="AT105" s="228"/>
      <c r="AU105" s="227"/>
      <c r="AV105" s="227"/>
      <c r="AW105" s="227"/>
      <c r="AX105" s="227"/>
      <c r="AY105" s="227"/>
      <c r="AZ105" s="227"/>
      <c r="BA105" s="227"/>
      <c r="BB105" s="227"/>
      <c r="BC105" s="227"/>
      <c r="BD105" s="227"/>
      <c r="BE105" s="225"/>
      <c r="BF105" s="228"/>
      <c r="BG105" s="227"/>
      <c r="BH105" s="227"/>
      <c r="BI105" s="227"/>
      <c r="BJ105" s="227"/>
      <c r="BK105" s="227"/>
      <c r="BL105" s="227"/>
      <c r="BM105" s="227"/>
      <c r="BN105" s="227"/>
      <c r="BO105" s="227"/>
      <c r="BP105" s="227"/>
      <c r="BQ105" s="225"/>
      <c r="BR105" s="228"/>
      <c r="BS105" s="227"/>
      <c r="BT105" s="227"/>
      <c r="BU105" s="227"/>
      <c r="BV105" s="227"/>
      <c r="BW105" s="227"/>
      <c r="BX105" s="227"/>
      <c r="BY105" s="227"/>
      <c r="BZ105" s="227"/>
      <c r="CA105" s="227"/>
      <c r="CB105" s="227"/>
      <c r="CC105" s="225"/>
      <c r="CD105" s="41" t="s">
        <v>54</v>
      </c>
    </row>
    <row r="106" spans="1:86" ht="15">
      <c r="A106" s="41"/>
      <c r="B106" s="75" t="s">
        <v>213</v>
      </c>
      <c r="C106" s="131" t="s">
        <v>214</v>
      </c>
      <c r="D106" s="132" t="s">
        <v>64</v>
      </c>
      <c r="E106" s="266">
        <v>72</v>
      </c>
      <c r="F106" s="231"/>
      <c r="G106" s="76">
        <f t="shared" si="49"/>
        <v>0</v>
      </c>
      <c r="H106" s="237"/>
      <c r="I106" s="239"/>
      <c r="J106" s="226"/>
      <c r="K106" s="227"/>
      <c r="L106" s="227"/>
      <c r="M106" s="227"/>
      <c r="N106" s="227"/>
      <c r="O106" s="227"/>
      <c r="P106" s="227"/>
      <c r="Q106" s="227"/>
      <c r="R106" s="227"/>
      <c r="S106" s="227"/>
      <c r="T106" s="227"/>
      <c r="U106" s="225"/>
      <c r="V106" s="226"/>
      <c r="W106" s="227"/>
      <c r="X106" s="227"/>
      <c r="Y106" s="227"/>
      <c r="Z106" s="227"/>
      <c r="AA106" s="227"/>
      <c r="AB106" s="227"/>
      <c r="AC106" s="227"/>
      <c r="AD106" s="227"/>
      <c r="AE106" s="227"/>
      <c r="AF106" s="227"/>
      <c r="AG106" s="225"/>
      <c r="AH106" s="228"/>
      <c r="AI106" s="227"/>
      <c r="AJ106" s="227"/>
      <c r="AK106" s="227"/>
      <c r="AL106" s="227"/>
      <c r="AM106" s="227"/>
      <c r="AN106" s="227"/>
      <c r="AO106" s="227"/>
      <c r="AP106" s="227"/>
      <c r="AQ106" s="227"/>
      <c r="AR106" s="227"/>
      <c r="AS106" s="225"/>
      <c r="AT106" s="228"/>
      <c r="AU106" s="227"/>
      <c r="AV106" s="227"/>
      <c r="AW106" s="227"/>
      <c r="AX106" s="227"/>
      <c r="AY106" s="227"/>
      <c r="AZ106" s="227"/>
      <c r="BA106" s="227"/>
      <c r="BB106" s="227"/>
      <c r="BC106" s="227"/>
      <c r="BD106" s="227"/>
      <c r="BE106" s="225"/>
      <c r="BF106" s="228"/>
      <c r="BG106" s="227"/>
      <c r="BH106" s="227"/>
      <c r="BI106" s="227"/>
      <c r="BJ106" s="227"/>
      <c r="BK106" s="227"/>
      <c r="BL106" s="227"/>
      <c r="BM106" s="227"/>
      <c r="BN106" s="227"/>
      <c r="BO106" s="227"/>
      <c r="BP106" s="227"/>
      <c r="BQ106" s="225"/>
      <c r="BR106" s="228"/>
      <c r="BS106" s="227"/>
      <c r="BT106" s="227"/>
      <c r="BU106" s="227"/>
      <c r="BV106" s="227"/>
      <c r="BW106" s="227"/>
      <c r="BX106" s="227"/>
      <c r="BY106" s="227"/>
      <c r="BZ106" s="227"/>
      <c r="CA106" s="227"/>
      <c r="CB106" s="227"/>
      <c r="CC106" s="225"/>
      <c r="CD106" s="41" t="s">
        <v>54</v>
      </c>
    </row>
    <row r="107" spans="1:86" ht="15">
      <c r="A107" s="41"/>
      <c r="B107" s="75" t="s">
        <v>215</v>
      </c>
      <c r="C107" s="131" t="s">
        <v>216</v>
      </c>
      <c r="D107" s="132" t="s">
        <v>64</v>
      </c>
      <c r="E107" s="266">
        <v>72</v>
      </c>
      <c r="F107" s="231"/>
      <c r="G107" s="76">
        <f t="shared" si="49"/>
        <v>0</v>
      </c>
      <c r="H107" s="237"/>
      <c r="I107" s="239"/>
      <c r="J107" s="226"/>
      <c r="K107" s="227"/>
      <c r="L107" s="227"/>
      <c r="M107" s="227"/>
      <c r="N107" s="227"/>
      <c r="O107" s="227"/>
      <c r="P107" s="227"/>
      <c r="Q107" s="227"/>
      <c r="R107" s="227"/>
      <c r="S107" s="227"/>
      <c r="T107" s="227"/>
      <c r="U107" s="225"/>
      <c r="V107" s="226"/>
      <c r="W107" s="227"/>
      <c r="X107" s="227"/>
      <c r="Y107" s="227"/>
      <c r="Z107" s="227"/>
      <c r="AA107" s="227"/>
      <c r="AB107" s="227"/>
      <c r="AC107" s="227"/>
      <c r="AD107" s="227"/>
      <c r="AE107" s="227"/>
      <c r="AF107" s="227"/>
      <c r="AG107" s="225"/>
      <c r="AH107" s="228"/>
      <c r="AI107" s="227"/>
      <c r="AJ107" s="227"/>
      <c r="AK107" s="227"/>
      <c r="AL107" s="227"/>
      <c r="AM107" s="227"/>
      <c r="AN107" s="227"/>
      <c r="AO107" s="227"/>
      <c r="AP107" s="227"/>
      <c r="AQ107" s="227"/>
      <c r="AR107" s="227"/>
      <c r="AS107" s="225"/>
      <c r="AT107" s="228"/>
      <c r="AU107" s="227"/>
      <c r="AV107" s="227"/>
      <c r="AW107" s="227"/>
      <c r="AX107" s="227"/>
      <c r="AY107" s="227"/>
      <c r="AZ107" s="227"/>
      <c r="BA107" s="227"/>
      <c r="BB107" s="227"/>
      <c r="BC107" s="227"/>
      <c r="BD107" s="227"/>
      <c r="BE107" s="225"/>
      <c r="BF107" s="228"/>
      <c r="BG107" s="227"/>
      <c r="BH107" s="227"/>
      <c r="BI107" s="227"/>
      <c r="BJ107" s="227"/>
      <c r="BK107" s="227"/>
      <c r="BL107" s="227"/>
      <c r="BM107" s="227"/>
      <c r="BN107" s="227"/>
      <c r="BO107" s="227"/>
      <c r="BP107" s="227"/>
      <c r="BQ107" s="225"/>
      <c r="BR107" s="228"/>
      <c r="BS107" s="227"/>
      <c r="BT107" s="227"/>
      <c r="BU107" s="227"/>
      <c r="BV107" s="227"/>
      <c r="BW107" s="227"/>
      <c r="BX107" s="227"/>
      <c r="BY107" s="227"/>
      <c r="BZ107" s="227"/>
      <c r="CA107" s="227"/>
      <c r="CB107" s="227"/>
      <c r="CC107" s="225"/>
      <c r="CD107" s="41" t="s">
        <v>54</v>
      </c>
    </row>
    <row r="108" spans="1:86" ht="15">
      <c r="A108" s="41"/>
      <c r="B108" s="75" t="s">
        <v>217</v>
      </c>
      <c r="C108" s="131" t="s">
        <v>218</v>
      </c>
      <c r="D108" s="132" t="s">
        <v>64</v>
      </c>
      <c r="E108" s="266">
        <v>72</v>
      </c>
      <c r="F108" s="231"/>
      <c r="G108" s="76">
        <f t="shared" si="49"/>
        <v>0</v>
      </c>
      <c r="H108" s="77"/>
      <c r="I108" s="78"/>
      <c r="J108" s="226"/>
      <c r="K108" s="227"/>
      <c r="L108" s="227"/>
      <c r="M108" s="227"/>
      <c r="N108" s="227"/>
      <c r="O108" s="227"/>
      <c r="P108" s="227"/>
      <c r="Q108" s="227"/>
      <c r="R108" s="227"/>
      <c r="S108" s="227"/>
      <c r="T108" s="227"/>
      <c r="U108" s="225"/>
      <c r="V108" s="226"/>
      <c r="W108" s="227"/>
      <c r="X108" s="227"/>
      <c r="Y108" s="227"/>
      <c r="Z108" s="227"/>
      <c r="AA108" s="227"/>
      <c r="AB108" s="227"/>
      <c r="AC108" s="227"/>
      <c r="AD108" s="227"/>
      <c r="AE108" s="227"/>
      <c r="AF108" s="227"/>
      <c r="AG108" s="225"/>
      <c r="AH108" s="228"/>
      <c r="AI108" s="227"/>
      <c r="AJ108" s="227"/>
      <c r="AK108" s="227"/>
      <c r="AL108" s="227"/>
      <c r="AM108" s="227"/>
      <c r="AN108" s="227"/>
      <c r="AO108" s="227"/>
      <c r="AP108" s="227"/>
      <c r="AQ108" s="227"/>
      <c r="AR108" s="227"/>
      <c r="AS108" s="225"/>
      <c r="AT108" s="228"/>
      <c r="AU108" s="227"/>
      <c r="AV108" s="227"/>
      <c r="AW108" s="227"/>
      <c r="AX108" s="227"/>
      <c r="AY108" s="227"/>
      <c r="AZ108" s="227"/>
      <c r="BA108" s="227"/>
      <c r="BB108" s="227"/>
      <c r="BC108" s="227"/>
      <c r="BD108" s="227"/>
      <c r="BE108" s="225"/>
      <c r="BF108" s="228"/>
      <c r="BG108" s="227"/>
      <c r="BH108" s="227"/>
      <c r="BI108" s="227"/>
      <c r="BJ108" s="227"/>
      <c r="BK108" s="227"/>
      <c r="BL108" s="227"/>
      <c r="BM108" s="227"/>
      <c r="BN108" s="227"/>
      <c r="BO108" s="227"/>
      <c r="BP108" s="227"/>
      <c r="BQ108" s="225"/>
      <c r="BR108" s="228"/>
      <c r="BS108" s="227"/>
      <c r="BT108" s="227"/>
      <c r="BU108" s="227"/>
      <c r="BV108" s="227"/>
      <c r="BW108" s="227"/>
      <c r="BX108" s="227"/>
      <c r="BY108" s="227"/>
      <c r="BZ108" s="227"/>
      <c r="CA108" s="227"/>
      <c r="CB108" s="227"/>
      <c r="CC108" s="225"/>
      <c r="CD108" s="41" t="s">
        <v>54</v>
      </c>
    </row>
    <row r="109" spans="1:86" ht="15">
      <c r="A109" s="41"/>
      <c r="B109" s="75" t="s">
        <v>219</v>
      </c>
      <c r="C109" s="131" t="s">
        <v>220</v>
      </c>
      <c r="D109" s="132" t="s">
        <v>64</v>
      </c>
      <c r="E109" s="266">
        <v>72</v>
      </c>
      <c r="F109" s="231"/>
      <c r="G109" s="76">
        <f t="shared" si="49"/>
        <v>0</v>
      </c>
      <c r="H109" s="77"/>
      <c r="I109" s="78"/>
      <c r="J109" s="226"/>
      <c r="K109" s="227"/>
      <c r="L109" s="227"/>
      <c r="M109" s="227"/>
      <c r="N109" s="227"/>
      <c r="O109" s="227"/>
      <c r="P109" s="227"/>
      <c r="Q109" s="227"/>
      <c r="R109" s="227"/>
      <c r="S109" s="227"/>
      <c r="T109" s="227"/>
      <c r="U109" s="225"/>
      <c r="V109" s="226"/>
      <c r="W109" s="227"/>
      <c r="X109" s="227"/>
      <c r="Y109" s="227"/>
      <c r="Z109" s="227"/>
      <c r="AA109" s="227"/>
      <c r="AB109" s="227"/>
      <c r="AC109" s="227"/>
      <c r="AD109" s="227"/>
      <c r="AE109" s="227"/>
      <c r="AF109" s="227"/>
      <c r="AG109" s="225"/>
      <c r="AH109" s="228"/>
      <c r="AI109" s="227"/>
      <c r="AJ109" s="227"/>
      <c r="AK109" s="227"/>
      <c r="AL109" s="227"/>
      <c r="AM109" s="227"/>
      <c r="AN109" s="227"/>
      <c r="AO109" s="227"/>
      <c r="AP109" s="227"/>
      <c r="AQ109" s="227"/>
      <c r="AR109" s="227"/>
      <c r="AS109" s="225"/>
      <c r="AT109" s="228"/>
      <c r="AU109" s="227"/>
      <c r="AV109" s="227"/>
      <c r="AW109" s="227"/>
      <c r="AX109" s="227"/>
      <c r="AY109" s="227"/>
      <c r="AZ109" s="227"/>
      <c r="BA109" s="227"/>
      <c r="BB109" s="227"/>
      <c r="BC109" s="227"/>
      <c r="BD109" s="227"/>
      <c r="BE109" s="225"/>
      <c r="BF109" s="228"/>
      <c r="BG109" s="227"/>
      <c r="BH109" s="227"/>
      <c r="BI109" s="227"/>
      <c r="BJ109" s="227"/>
      <c r="BK109" s="227"/>
      <c r="BL109" s="227"/>
      <c r="BM109" s="227"/>
      <c r="BN109" s="227"/>
      <c r="BO109" s="227"/>
      <c r="BP109" s="227"/>
      <c r="BQ109" s="225"/>
      <c r="BR109" s="228"/>
      <c r="BS109" s="227"/>
      <c r="BT109" s="227"/>
      <c r="BU109" s="227"/>
      <c r="BV109" s="227"/>
      <c r="BW109" s="227"/>
      <c r="BX109" s="227"/>
      <c r="BY109" s="227"/>
      <c r="BZ109" s="227"/>
      <c r="CA109" s="227"/>
      <c r="CB109" s="227"/>
      <c r="CC109" s="225"/>
      <c r="CD109" s="41" t="s">
        <v>54</v>
      </c>
    </row>
    <row r="110" spans="1:86" ht="15">
      <c r="A110" s="41"/>
      <c r="B110" s="75" t="s">
        <v>221</v>
      </c>
      <c r="C110" s="131" t="s">
        <v>222</v>
      </c>
      <c r="D110" s="132" t="s">
        <v>64</v>
      </c>
      <c r="E110" s="266">
        <v>72</v>
      </c>
      <c r="F110" s="231"/>
      <c r="G110" s="76">
        <f t="shared" si="49"/>
        <v>0</v>
      </c>
      <c r="H110" s="77"/>
      <c r="I110" s="78"/>
      <c r="J110" s="226"/>
      <c r="K110" s="227"/>
      <c r="L110" s="227"/>
      <c r="M110" s="227"/>
      <c r="N110" s="227"/>
      <c r="O110" s="227"/>
      <c r="P110" s="227"/>
      <c r="Q110" s="227"/>
      <c r="R110" s="227"/>
      <c r="S110" s="227"/>
      <c r="T110" s="227"/>
      <c r="U110" s="225"/>
      <c r="V110" s="226"/>
      <c r="W110" s="227"/>
      <c r="X110" s="227"/>
      <c r="Y110" s="227"/>
      <c r="Z110" s="227"/>
      <c r="AA110" s="227"/>
      <c r="AB110" s="227"/>
      <c r="AC110" s="227"/>
      <c r="AD110" s="227"/>
      <c r="AE110" s="227"/>
      <c r="AF110" s="227"/>
      <c r="AG110" s="225"/>
      <c r="AH110" s="228"/>
      <c r="AI110" s="227"/>
      <c r="AJ110" s="227"/>
      <c r="AK110" s="227"/>
      <c r="AL110" s="227"/>
      <c r="AM110" s="227"/>
      <c r="AN110" s="227"/>
      <c r="AO110" s="227"/>
      <c r="AP110" s="227"/>
      <c r="AQ110" s="227"/>
      <c r="AR110" s="227"/>
      <c r="AS110" s="225"/>
      <c r="AT110" s="228"/>
      <c r="AU110" s="227"/>
      <c r="AV110" s="227"/>
      <c r="AW110" s="227"/>
      <c r="AX110" s="227"/>
      <c r="AY110" s="227"/>
      <c r="AZ110" s="227"/>
      <c r="BA110" s="227"/>
      <c r="BB110" s="227"/>
      <c r="BC110" s="227"/>
      <c r="BD110" s="227"/>
      <c r="BE110" s="225"/>
      <c r="BF110" s="228"/>
      <c r="BG110" s="227"/>
      <c r="BH110" s="227"/>
      <c r="BI110" s="227"/>
      <c r="BJ110" s="227"/>
      <c r="BK110" s="227"/>
      <c r="BL110" s="227"/>
      <c r="BM110" s="227"/>
      <c r="BN110" s="227"/>
      <c r="BO110" s="227"/>
      <c r="BP110" s="227"/>
      <c r="BQ110" s="225"/>
      <c r="BR110" s="228"/>
      <c r="BS110" s="227"/>
      <c r="BT110" s="227"/>
      <c r="BU110" s="227"/>
      <c r="BV110" s="227"/>
      <c r="BW110" s="227"/>
      <c r="BX110" s="227"/>
      <c r="BY110" s="227"/>
      <c r="BZ110" s="227"/>
      <c r="CA110" s="227"/>
      <c r="CB110" s="227"/>
      <c r="CC110" s="225"/>
      <c r="CD110" s="41" t="s">
        <v>54</v>
      </c>
    </row>
    <row r="111" spans="1:86" ht="15">
      <c r="A111" s="41"/>
      <c r="B111" s="75" t="s">
        <v>223</v>
      </c>
      <c r="C111" s="131" t="s">
        <v>224</v>
      </c>
      <c r="D111" s="132" t="s">
        <v>64</v>
      </c>
      <c r="E111" s="266">
        <v>72</v>
      </c>
      <c r="F111" s="231"/>
      <c r="G111" s="76">
        <f t="shared" si="49"/>
        <v>0</v>
      </c>
      <c r="H111" s="77"/>
      <c r="I111" s="78"/>
      <c r="J111" s="226"/>
      <c r="K111" s="227"/>
      <c r="L111" s="227"/>
      <c r="M111" s="227"/>
      <c r="N111" s="227"/>
      <c r="O111" s="227"/>
      <c r="P111" s="227"/>
      <c r="Q111" s="227"/>
      <c r="R111" s="227"/>
      <c r="S111" s="227"/>
      <c r="T111" s="227"/>
      <c r="U111" s="225"/>
      <c r="V111" s="226"/>
      <c r="W111" s="227"/>
      <c r="X111" s="227"/>
      <c r="Y111" s="227"/>
      <c r="Z111" s="227"/>
      <c r="AA111" s="227"/>
      <c r="AB111" s="227"/>
      <c r="AC111" s="227"/>
      <c r="AD111" s="227"/>
      <c r="AE111" s="227"/>
      <c r="AF111" s="227"/>
      <c r="AG111" s="225"/>
      <c r="AH111" s="228"/>
      <c r="AI111" s="227"/>
      <c r="AJ111" s="227"/>
      <c r="AK111" s="227"/>
      <c r="AL111" s="227"/>
      <c r="AM111" s="227"/>
      <c r="AN111" s="227"/>
      <c r="AO111" s="227"/>
      <c r="AP111" s="227"/>
      <c r="AQ111" s="227"/>
      <c r="AR111" s="227"/>
      <c r="AS111" s="225"/>
      <c r="AT111" s="228"/>
      <c r="AU111" s="227"/>
      <c r="AV111" s="227"/>
      <c r="AW111" s="227"/>
      <c r="AX111" s="227"/>
      <c r="AY111" s="227"/>
      <c r="AZ111" s="227"/>
      <c r="BA111" s="227"/>
      <c r="BB111" s="227"/>
      <c r="BC111" s="227"/>
      <c r="BD111" s="227"/>
      <c r="BE111" s="225"/>
      <c r="BF111" s="228"/>
      <c r="BG111" s="227"/>
      <c r="BH111" s="227"/>
      <c r="BI111" s="227"/>
      <c r="BJ111" s="227"/>
      <c r="BK111" s="227"/>
      <c r="BL111" s="227"/>
      <c r="BM111" s="227"/>
      <c r="BN111" s="227"/>
      <c r="BO111" s="227"/>
      <c r="BP111" s="227"/>
      <c r="BQ111" s="225"/>
      <c r="BR111" s="228"/>
      <c r="BS111" s="227"/>
      <c r="BT111" s="227"/>
      <c r="BU111" s="227"/>
      <c r="BV111" s="227"/>
      <c r="BW111" s="227"/>
      <c r="BX111" s="227"/>
      <c r="BY111" s="227"/>
      <c r="BZ111" s="227"/>
      <c r="CA111" s="227"/>
      <c r="CB111" s="227"/>
      <c r="CC111" s="225"/>
      <c r="CD111" s="41" t="s">
        <v>54</v>
      </c>
    </row>
    <row r="112" spans="1:86" ht="15">
      <c r="A112" s="41"/>
      <c r="B112" s="75" t="s">
        <v>225</v>
      </c>
      <c r="C112" s="131" t="s">
        <v>226</v>
      </c>
      <c r="D112" s="132" t="s">
        <v>64</v>
      </c>
      <c r="E112" s="266">
        <v>72</v>
      </c>
      <c r="F112" s="231"/>
      <c r="G112" s="76">
        <f t="shared" si="49"/>
        <v>0</v>
      </c>
      <c r="H112" s="237"/>
      <c r="I112" s="239"/>
      <c r="J112" s="226"/>
      <c r="K112" s="227"/>
      <c r="L112" s="227"/>
      <c r="M112" s="227"/>
      <c r="N112" s="227"/>
      <c r="O112" s="227"/>
      <c r="P112" s="227"/>
      <c r="Q112" s="227"/>
      <c r="R112" s="227"/>
      <c r="S112" s="227"/>
      <c r="T112" s="227"/>
      <c r="U112" s="225"/>
      <c r="V112" s="226"/>
      <c r="W112" s="227"/>
      <c r="X112" s="227"/>
      <c r="Y112" s="227"/>
      <c r="Z112" s="227"/>
      <c r="AA112" s="227"/>
      <c r="AB112" s="227"/>
      <c r="AC112" s="227"/>
      <c r="AD112" s="227"/>
      <c r="AE112" s="227"/>
      <c r="AF112" s="227"/>
      <c r="AG112" s="225"/>
      <c r="AH112" s="228"/>
      <c r="AI112" s="227"/>
      <c r="AJ112" s="227"/>
      <c r="AK112" s="227"/>
      <c r="AL112" s="227"/>
      <c r="AM112" s="227"/>
      <c r="AN112" s="227"/>
      <c r="AO112" s="227"/>
      <c r="AP112" s="227"/>
      <c r="AQ112" s="227"/>
      <c r="AR112" s="227"/>
      <c r="AS112" s="225"/>
      <c r="AT112" s="228"/>
      <c r="AU112" s="227"/>
      <c r="AV112" s="227"/>
      <c r="AW112" s="227"/>
      <c r="AX112" s="227"/>
      <c r="AY112" s="227"/>
      <c r="AZ112" s="227"/>
      <c r="BA112" s="227"/>
      <c r="BB112" s="227"/>
      <c r="BC112" s="227"/>
      <c r="BD112" s="227"/>
      <c r="BE112" s="225"/>
      <c r="BF112" s="228"/>
      <c r="BG112" s="227"/>
      <c r="BH112" s="227"/>
      <c r="BI112" s="227"/>
      <c r="BJ112" s="227"/>
      <c r="BK112" s="227"/>
      <c r="BL112" s="227"/>
      <c r="BM112" s="227"/>
      <c r="BN112" s="227"/>
      <c r="BO112" s="227"/>
      <c r="BP112" s="227"/>
      <c r="BQ112" s="225"/>
      <c r="BR112" s="228"/>
      <c r="BS112" s="227"/>
      <c r="BT112" s="227"/>
      <c r="BU112" s="227"/>
      <c r="BV112" s="227"/>
      <c r="BW112" s="227"/>
      <c r="BX112" s="227"/>
      <c r="BY112" s="227"/>
      <c r="BZ112" s="227"/>
      <c r="CA112" s="227"/>
      <c r="CB112" s="227"/>
      <c r="CC112" s="225"/>
      <c r="CD112" s="41" t="s">
        <v>54</v>
      </c>
      <c r="CH112" s="301"/>
    </row>
    <row r="113" spans="1:82" ht="15">
      <c r="A113" s="41"/>
      <c r="B113" s="123" t="s">
        <v>227</v>
      </c>
      <c r="C113" s="124" t="s">
        <v>228</v>
      </c>
      <c r="D113" s="125" t="s">
        <v>428</v>
      </c>
      <c r="E113" s="328"/>
      <c r="F113" s="259"/>
      <c r="G113" s="126">
        <f t="shared" ref="G113:AL113" si="50">+G114+G126+G136</f>
        <v>0</v>
      </c>
      <c r="H113" s="127">
        <f t="shared" si="50"/>
        <v>0</v>
      </c>
      <c r="I113" s="128">
        <f t="shared" si="50"/>
        <v>0</v>
      </c>
      <c r="J113" s="127">
        <f t="shared" si="50"/>
        <v>0</v>
      </c>
      <c r="K113" s="129">
        <f t="shared" si="50"/>
        <v>0</v>
      </c>
      <c r="L113" s="129">
        <f t="shared" si="50"/>
        <v>0</v>
      </c>
      <c r="M113" s="129">
        <f t="shared" si="50"/>
        <v>0</v>
      </c>
      <c r="N113" s="129">
        <f t="shared" si="50"/>
        <v>0</v>
      </c>
      <c r="O113" s="129">
        <f t="shared" si="50"/>
        <v>0</v>
      </c>
      <c r="P113" s="129">
        <f t="shared" si="50"/>
        <v>0</v>
      </c>
      <c r="Q113" s="129">
        <f t="shared" si="50"/>
        <v>0</v>
      </c>
      <c r="R113" s="129">
        <f t="shared" si="50"/>
        <v>0</v>
      </c>
      <c r="S113" s="129">
        <f t="shared" si="50"/>
        <v>0</v>
      </c>
      <c r="T113" s="129">
        <f t="shared" si="50"/>
        <v>0</v>
      </c>
      <c r="U113" s="128">
        <f t="shared" si="50"/>
        <v>0</v>
      </c>
      <c r="V113" s="127">
        <f t="shared" si="50"/>
        <v>0</v>
      </c>
      <c r="W113" s="129">
        <f t="shared" si="50"/>
        <v>0</v>
      </c>
      <c r="X113" s="129">
        <f t="shared" si="50"/>
        <v>0</v>
      </c>
      <c r="Y113" s="129">
        <f t="shared" si="50"/>
        <v>0</v>
      </c>
      <c r="Z113" s="129">
        <f t="shared" si="50"/>
        <v>0</v>
      </c>
      <c r="AA113" s="129">
        <f t="shared" si="50"/>
        <v>0</v>
      </c>
      <c r="AB113" s="129">
        <f t="shared" si="50"/>
        <v>0</v>
      </c>
      <c r="AC113" s="129">
        <f t="shared" si="50"/>
        <v>0</v>
      </c>
      <c r="AD113" s="129">
        <f t="shared" si="50"/>
        <v>0</v>
      </c>
      <c r="AE113" s="129">
        <f t="shared" si="50"/>
        <v>0</v>
      </c>
      <c r="AF113" s="129">
        <f t="shared" si="50"/>
        <v>0</v>
      </c>
      <c r="AG113" s="128">
        <f t="shared" si="50"/>
        <v>0</v>
      </c>
      <c r="AH113" s="130">
        <f t="shared" si="50"/>
        <v>0</v>
      </c>
      <c r="AI113" s="129">
        <f t="shared" si="50"/>
        <v>0</v>
      </c>
      <c r="AJ113" s="129">
        <f t="shared" si="50"/>
        <v>0</v>
      </c>
      <c r="AK113" s="129">
        <f t="shared" si="50"/>
        <v>0</v>
      </c>
      <c r="AL113" s="129">
        <f t="shared" si="50"/>
        <v>0</v>
      </c>
      <c r="AM113" s="129">
        <f t="shared" ref="AM113:BR113" si="51">+AM114+AM126+AM136</f>
        <v>0</v>
      </c>
      <c r="AN113" s="129">
        <f t="shared" si="51"/>
        <v>0</v>
      </c>
      <c r="AO113" s="129">
        <f t="shared" si="51"/>
        <v>0</v>
      </c>
      <c r="AP113" s="129">
        <f t="shared" si="51"/>
        <v>0</v>
      </c>
      <c r="AQ113" s="129">
        <f t="shared" si="51"/>
        <v>0</v>
      </c>
      <c r="AR113" s="129">
        <f t="shared" si="51"/>
        <v>0</v>
      </c>
      <c r="AS113" s="128">
        <f t="shared" si="51"/>
        <v>0</v>
      </c>
      <c r="AT113" s="130">
        <f t="shared" si="51"/>
        <v>0</v>
      </c>
      <c r="AU113" s="129">
        <f t="shared" si="51"/>
        <v>0</v>
      </c>
      <c r="AV113" s="129">
        <f t="shared" si="51"/>
        <v>0</v>
      </c>
      <c r="AW113" s="129">
        <f t="shared" si="51"/>
        <v>0</v>
      </c>
      <c r="AX113" s="129">
        <f t="shared" si="51"/>
        <v>0</v>
      </c>
      <c r="AY113" s="129">
        <f t="shared" si="51"/>
        <v>0</v>
      </c>
      <c r="AZ113" s="129">
        <f t="shared" si="51"/>
        <v>0</v>
      </c>
      <c r="BA113" s="129">
        <f t="shared" si="51"/>
        <v>0</v>
      </c>
      <c r="BB113" s="129">
        <f t="shared" si="51"/>
        <v>0</v>
      </c>
      <c r="BC113" s="129">
        <f t="shared" si="51"/>
        <v>0</v>
      </c>
      <c r="BD113" s="129">
        <f t="shared" si="51"/>
        <v>0</v>
      </c>
      <c r="BE113" s="128">
        <f t="shared" si="51"/>
        <v>0</v>
      </c>
      <c r="BF113" s="130">
        <f t="shared" si="51"/>
        <v>0</v>
      </c>
      <c r="BG113" s="129">
        <f t="shared" si="51"/>
        <v>0</v>
      </c>
      <c r="BH113" s="129">
        <f t="shared" si="51"/>
        <v>0</v>
      </c>
      <c r="BI113" s="129">
        <f t="shared" si="51"/>
        <v>0</v>
      </c>
      <c r="BJ113" s="129">
        <f t="shared" si="51"/>
        <v>0</v>
      </c>
      <c r="BK113" s="129">
        <f t="shared" si="51"/>
        <v>0</v>
      </c>
      <c r="BL113" s="129">
        <f t="shared" si="51"/>
        <v>0</v>
      </c>
      <c r="BM113" s="129">
        <f t="shared" si="51"/>
        <v>0</v>
      </c>
      <c r="BN113" s="129">
        <f t="shared" si="51"/>
        <v>0</v>
      </c>
      <c r="BO113" s="129">
        <f t="shared" si="51"/>
        <v>0</v>
      </c>
      <c r="BP113" s="129">
        <f t="shared" si="51"/>
        <v>0</v>
      </c>
      <c r="BQ113" s="128">
        <f t="shared" si="51"/>
        <v>0</v>
      </c>
      <c r="BR113" s="130">
        <f t="shared" si="51"/>
        <v>0</v>
      </c>
      <c r="BS113" s="129">
        <f t="shared" ref="BS113:CC113" si="52">+BS114+BS126+BS136</f>
        <v>0</v>
      </c>
      <c r="BT113" s="129">
        <f t="shared" si="52"/>
        <v>0</v>
      </c>
      <c r="BU113" s="129">
        <f t="shared" si="52"/>
        <v>0</v>
      </c>
      <c r="BV113" s="129">
        <f t="shared" si="52"/>
        <v>0</v>
      </c>
      <c r="BW113" s="129">
        <f t="shared" si="52"/>
        <v>0</v>
      </c>
      <c r="BX113" s="129">
        <f t="shared" si="52"/>
        <v>0</v>
      </c>
      <c r="BY113" s="129">
        <f t="shared" si="52"/>
        <v>0</v>
      </c>
      <c r="BZ113" s="129">
        <f t="shared" si="52"/>
        <v>0</v>
      </c>
      <c r="CA113" s="129">
        <f t="shared" si="52"/>
        <v>0</v>
      </c>
      <c r="CB113" s="129">
        <f t="shared" si="52"/>
        <v>0</v>
      </c>
      <c r="CC113" s="128">
        <f t="shared" si="52"/>
        <v>0</v>
      </c>
      <c r="CD113" s="41" t="s">
        <v>54</v>
      </c>
    </row>
    <row r="114" spans="1:82" ht="15">
      <c r="A114" s="41"/>
      <c r="B114" s="133" t="s">
        <v>229</v>
      </c>
      <c r="C114" s="134" t="s">
        <v>230</v>
      </c>
      <c r="D114" s="135" t="s">
        <v>428</v>
      </c>
      <c r="E114" s="330"/>
      <c r="F114" s="276"/>
      <c r="G114" s="136">
        <f t="shared" ref="G114:AL114" si="53">SUM(G115:G125)</f>
        <v>0</v>
      </c>
      <c r="H114" s="137">
        <f t="shared" si="53"/>
        <v>0</v>
      </c>
      <c r="I114" s="138">
        <f t="shared" si="53"/>
        <v>0</v>
      </c>
      <c r="J114" s="137">
        <f t="shared" si="53"/>
        <v>0</v>
      </c>
      <c r="K114" s="139">
        <f t="shared" si="53"/>
        <v>0</v>
      </c>
      <c r="L114" s="139">
        <f t="shared" si="53"/>
        <v>0</v>
      </c>
      <c r="M114" s="139">
        <f t="shared" si="53"/>
        <v>0</v>
      </c>
      <c r="N114" s="139">
        <f t="shared" si="53"/>
        <v>0</v>
      </c>
      <c r="O114" s="139">
        <f t="shared" si="53"/>
        <v>0</v>
      </c>
      <c r="P114" s="139">
        <f t="shared" si="53"/>
        <v>0</v>
      </c>
      <c r="Q114" s="139">
        <f t="shared" si="53"/>
        <v>0</v>
      </c>
      <c r="R114" s="139">
        <f t="shared" si="53"/>
        <v>0</v>
      </c>
      <c r="S114" s="139">
        <f t="shared" si="53"/>
        <v>0</v>
      </c>
      <c r="T114" s="139">
        <f t="shared" si="53"/>
        <v>0</v>
      </c>
      <c r="U114" s="138">
        <f t="shared" si="53"/>
        <v>0</v>
      </c>
      <c r="V114" s="137">
        <f t="shared" si="53"/>
        <v>0</v>
      </c>
      <c r="W114" s="139">
        <f t="shared" si="53"/>
        <v>0</v>
      </c>
      <c r="X114" s="139">
        <f t="shared" si="53"/>
        <v>0</v>
      </c>
      <c r="Y114" s="139">
        <f t="shared" si="53"/>
        <v>0</v>
      </c>
      <c r="Z114" s="139">
        <f t="shared" si="53"/>
        <v>0</v>
      </c>
      <c r="AA114" s="139">
        <f t="shared" si="53"/>
        <v>0</v>
      </c>
      <c r="AB114" s="139">
        <f t="shared" si="53"/>
        <v>0</v>
      </c>
      <c r="AC114" s="139">
        <f t="shared" si="53"/>
        <v>0</v>
      </c>
      <c r="AD114" s="139">
        <f t="shared" si="53"/>
        <v>0</v>
      </c>
      <c r="AE114" s="139">
        <f t="shared" si="53"/>
        <v>0</v>
      </c>
      <c r="AF114" s="139">
        <f t="shared" si="53"/>
        <v>0</v>
      </c>
      <c r="AG114" s="138">
        <f t="shared" si="53"/>
        <v>0</v>
      </c>
      <c r="AH114" s="140">
        <f t="shared" si="53"/>
        <v>0</v>
      </c>
      <c r="AI114" s="139">
        <f t="shared" si="53"/>
        <v>0</v>
      </c>
      <c r="AJ114" s="139">
        <f t="shared" si="53"/>
        <v>0</v>
      </c>
      <c r="AK114" s="139">
        <f t="shared" si="53"/>
        <v>0</v>
      </c>
      <c r="AL114" s="139">
        <f t="shared" si="53"/>
        <v>0</v>
      </c>
      <c r="AM114" s="139">
        <f t="shared" ref="AM114:BR114" si="54">SUM(AM115:AM125)</f>
        <v>0</v>
      </c>
      <c r="AN114" s="139">
        <f t="shared" si="54"/>
        <v>0</v>
      </c>
      <c r="AO114" s="139">
        <f t="shared" si="54"/>
        <v>0</v>
      </c>
      <c r="AP114" s="139">
        <f t="shared" si="54"/>
        <v>0</v>
      </c>
      <c r="AQ114" s="139">
        <f t="shared" si="54"/>
        <v>0</v>
      </c>
      <c r="AR114" s="139">
        <f t="shared" si="54"/>
        <v>0</v>
      </c>
      <c r="AS114" s="138">
        <f t="shared" si="54"/>
        <v>0</v>
      </c>
      <c r="AT114" s="140">
        <f t="shared" si="54"/>
        <v>0</v>
      </c>
      <c r="AU114" s="139">
        <f t="shared" si="54"/>
        <v>0</v>
      </c>
      <c r="AV114" s="139">
        <f t="shared" si="54"/>
        <v>0</v>
      </c>
      <c r="AW114" s="139">
        <f t="shared" si="54"/>
        <v>0</v>
      </c>
      <c r="AX114" s="139">
        <f t="shared" si="54"/>
        <v>0</v>
      </c>
      <c r="AY114" s="139">
        <f t="shared" si="54"/>
        <v>0</v>
      </c>
      <c r="AZ114" s="139">
        <f t="shared" si="54"/>
        <v>0</v>
      </c>
      <c r="BA114" s="139">
        <f t="shared" si="54"/>
        <v>0</v>
      </c>
      <c r="BB114" s="139">
        <f t="shared" si="54"/>
        <v>0</v>
      </c>
      <c r="BC114" s="139">
        <f t="shared" si="54"/>
        <v>0</v>
      </c>
      <c r="BD114" s="139">
        <f t="shared" si="54"/>
        <v>0</v>
      </c>
      <c r="BE114" s="138">
        <f t="shared" si="54"/>
        <v>0</v>
      </c>
      <c r="BF114" s="140">
        <f t="shared" si="54"/>
        <v>0</v>
      </c>
      <c r="BG114" s="139">
        <f t="shared" si="54"/>
        <v>0</v>
      </c>
      <c r="BH114" s="139">
        <f t="shared" si="54"/>
        <v>0</v>
      </c>
      <c r="BI114" s="139">
        <f t="shared" si="54"/>
        <v>0</v>
      </c>
      <c r="BJ114" s="139">
        <f t="shared" si="54"/>
        <v>0</v>
      </c>
      <c r="BK114" s="139">
        <f t="shared" si="54"/>
        <v>0</v>
      </c>
      <c r="BL114" s="139">
        <f t="shared" si="54"/>
        <v>0</v>
      </c>
      <c r="BM114" s="139">
        <f t="shared" si="54"/>
        <v>0</v>
      </c>
      <c r="BN114" s="139">
        <f t="shared" si="54"/>
        <v>0</v>
      </c>
      <c r="BO114" s="139">
        <f t="shared" si="54"/>
        <v>0</v>
      </c>
      <c r="BP114" s="139">
        <f t="shared" si="54"/>
        <v>0</v>
      </c>
      <c r="BQ114" s="138">
        <f t="shared" si="54"/>
        <v>0</v>
      </c>
      <c r="BR114" s="140">
        <f t="shared" si="54"/>
        <v>0</v>
      </c>
      <c r="BS114" s="139">
        <f t="shared" ref="BS114:CC114" si="55">SUM(BS115:BS125)</f>
        <v>0</v>
      </c>
      <c r="BT114" s="139">
        <f t="shared" si="55"/>
        <v>0</v>
      </c>
      <c r="BU114" s="139">
        <f t="shared" si="55"/>
        <v>0</v>
      </c>
      <c r="BV114" s="139">
        <f t="shared" si="55"/>
        <v>0</v>
      </c>
      <c r="BW114" s="139">
        <f t="shared" si="55"/>
        <v>0</v>
      </c>
      <c r="BX114" s="139">
        <f t="shared" si="55"/>
        <v>0</v>
      </c>
      <c r="BY114" s="139">
        <f t="shared" si="55"/>
        <v>0</v>
      </c>
      <c r="BZ114" s="139">
        <f t="shared" si="55"/>
        <v>0</v>
      </c>
      <c r="CA114" s="139">
        <f t="shared" si="55"/>
        <v>0</v>
      </c>
      <c r="CB114" s="139">
        <f t="shared" si="55"/>
        <v>0</v>
      </c>
      <c r="CC114" s="138">
        <f t="shared" si="55"/>
        <v>0</v>
      </c>
      <c r="CD114" s="41" t="s">
        <v>54</v>
      </c>
    </row>
    <row r="115" spans="1:82" ht="15">
      <c r="A115" s="41"/>
      <c r="B115" s="75" t="s">
        <v>231</v>
      </c>
      <c r="C115" s="131" t="s">
        <v>232</v>
      </c>
      <c r="D115" s="132" t="s">
        <v>64</v>
      </c>
      <c r="E115" s="266">
        <v>72</v>
      </c>
      <c r="F115" s="231"/>
      <c r="G115" s="76">
        <f t="shared" ref="G115:G123" si="56">+SUM(H115:CC115)</f>
        <v>0</v>
      </c>
      <c r="H115" s="237"/>
      <c r="I115" s="239"/>
      <c r="J115" s="226"/>
      <c r="K115" s="227"/>
      <c r="L115" s="227"/>
      <c r="M115" s="227"/>
      <c r="N115" s="227"/>
      <c r="O115" s="227"/>
      <c r="P115" s="227"/>
      <c r="Q115" s="227"/>
      <c r="R115" s="227"/>
      <c r="S115" s="227"/>
      <c r="T115" s="227"/>
      <c r="U115" s="225"/>
      <c r="V115" s="226"/>
      <c r="W115" s="227"/>
      <c r="X115" s="227"/>
      <c r="Y115" s="227"/>
      <c r="Z115" s="227"/>
      <c r="AA115" s="227"/>
      <c r="AB115" s="227"/>
      <c r="AC115" s="227"/>
      <c r="AD115" s="227"/>
      <c r="AE115" s="227"/>
      <c r="AF115" s="227"/>
      <c r="AG115" s="225"/>
      <c r="AH115" s="228"/>
      <c r="AI115" s="227"/>
      <c r="AJ115" s="227"/>
      <c r="AK115" s="227"/>
      <c r="AL115" s="227"/>
      <c r="AM115" s="227"/>
      <c r="AN115" s="227"/>
      <c r="AO115" s="227"/>
      <c r="AP115" s="227"/>
      <c r="AQ115" s="227"/>
      <c r="AR115" s="227"/>
      <c r="AS115" s="225"/>
      <c r="AT115" s="228"/>
      <c r="AU115" s="227"/>
      <c r="AV115" s="227"/>
      <c r="AW115" s="227"/>
      <c r="AX115" s="227"/>
      <c r="AY115" s="227"/>
      <c r="AZ115" s="227"/>
      <c r="BA115" s="227"/>
      <c r="BB115" s="227"/>
      <c r="BC115" s="227"/>
      <c r="BD115" s="227"/>
      <c r="BE115" s="225"/>
      <c r="BF115" s="228"/>
      <c r="BG115" s="227"/>
      <c r="BH115" s="227"/>
      <c r="BI115" s="227"/>
      <c r="BJ115" s="227"/>
      <c r="BK115" s="227"/>
      <c r="BL115" s="227"/>
      <c r="BM115" s="227"/>
      <c r="BN115" s="227"/>
      <c r="BO115" s="227"/>
      <c r="BP115" s="227"/>
      <c r="BQ115" s="225"/>
      <c r="BR115" s="228"/>
      <c r="BS115" s="227"/>
      <c r="BT115" s="227"/>
      <c r="BU115" s="227"/>
      <c r="BV115" s="227"/>
      <c r="BW115" s="227"/>
      <c r="BX115" s="227"/>
      <c r="BY115" s="227"/>
      <c r="BZ115" s="227"/>
      <c r="CA115" s="227"/>
      <c r="CB115" s="227"/>
      <c r="CC115" s="225"/>
      <c r="CD115" s="41" t="s">
        <v>54</v>
      </c>
    </row>
    <row r="116" spans="1:82" ht="15">
      <c r="A116" s="41"/>
      <c r="B116" s="75" t="s">
        <v>233</v>
      </c>
      <c r="C116" s="131" t="s">
        <v>234</v>
      </c>
      <c r="D116" s="132" t="s">
        <v>64</v>
      </c>
      <c r="E116" s="266">
        <v>72</v>
      </c>
      <c r="F116" s="231"/>
      <c r="G116" s="76">
        <f t="shared" si="56"/>
        <v>0</v>
      </c>
      <c r="H116" s="237"/>
      <c r="I116" s="239"/>
      <c r="J116" s="226"/>
      <c r="K116" s="227"/>
      <c r="L116" s="227"/>
      <c r="M116" s="227"/>
      <c r="N116" s="227"/>
      <c r="O116" s="227"/>
      <c r="P116" s="227"/>
      <c r="Q116" s="227"/>
      <c r="R116" s="227"/>
      <c r="S116" s="227"/>
      <c r="T116" s="227"/>
      <c r="U116" s="225"/>
      <c r="V116" s="226"/>
      <c r="W116" s="227"/>
      <c r="X116" s="227"/>
      <c r="Y116" s="227"/>
      <c r="Z116" s="227"/>
      <c r="AA116" s="227"/>
      <c r="AB116" s="227"/>
      <c r="AC116" s="227"/>
      <c r="AD116" s="227"/>
      <c r="AE116" s="227"/>
      <c r="AF116" s="227"/>
      <c r="AG116" s="225"/>
      <c r="AH116" s="228"/>
      <c r="AI116" s="227"/>
      <c r="AJ116" s="227"/>
      <c r="AK116" s="227"/>
      <c r="AL116" s="227"/>
      <c r="AM116" s="227"/>
      <c r="AN116" s="227"/>
      <c r="AO116" s="227"/>
      <c r="AP116" s="227"/>
      <c r="AQ116" s="227"/>
      <c r="AR116" s="227"/>
      <c r="AS116" s="225"/>
      <c r="AT116" s="228"/>
      <c r="AU116" s="227"/>
      <c r="AV116" s="227"/>
      <c r="AW116" s="227"/>
      <c r="AX116" s="227"/>
      <c r="AY116" s="227"/>
      <c r="AZ116" s="227"/>
      <c r="BA116" s="227"/>
      <c r="BB116" s="227"/>
      <c r="BC116" s="227"/>
      <c r="BD116" s="227"/>
      <c r="BE116" s="225"/>
      <c r="BF116" s="228"/>
      <c r="BG116" s="227"/>
      <c r="BH116" s="227"/>
      <c r="BI116" s="227"/>
      <c r="BJ116" s="227"/>
      <c r="BK116" s="227"/>
      <c r="BL116" s="227"/>
      <c r="BM116" s="227"/>
      <c r="BN116" s="227"/>
      <c r="BO116" s="227"/>
      <c r="BP116" s="227"/>
      <c r="BQ116" s="225"/>
      <c r="BR116" s="228"/>
      <c r="BS116" s="227"/>
      <c r="BT116" s="227"/>
      <c r="BU116" s="227"/>
      <c r="BV116" s="227"/>
      <c r="BW116" s="227"/>
      <c r="BX116" s="227"/>
      <c r="BY116" s="227"/>
      <c r="BZ116" s="227"/>
      <c r="CA116" s="227"/>
      <c r="CB116" s="227"/>
      <c r="CC116" s="225"/>
      <c r="CD116" s="41" t="s">
        <v>54</v>
      </c>
    </row>
    <row r="117" spans="1:82" ht="15">
      <c r="A117" s="41"/>
      <c r="B117" s="75" t="s">
        <v>235</v>
      </c>
      <c r="C117" s="131" t="s">
        <v>236</v>
      </c>
      <c r="D117" s="132" t="s">
        <v>64</v>
      </c>
      <c r="E117" s="266">
        <v>72</v>
      </c>
      <c r="F117" s="231"/>
      <c r="G117" s="76">
        <f t="shared" si="56"/>
        <v>0</v>
      </c>
      <c r="H117" s="237"/>
      <c r="I117" s="239"/>
      <c r="J117" s="226"/>
      <c r="K117" s="227"/>
      <c r="L117" s="227"/>
      <c r="M117" s="227"/>
      <c r="N117" s="227"/>
      <c r="O117" s="227"/>
      <c r="P117" s="227"/>
      <c r="Q117" s="227"/>
      <c r="R117" s="227"/>
      <c r="S117" s="227"/>
      <c r="T117" s="227"/>
      <c r="U117" s="225"/>
      <c r="V117" s="226"/>
      <c r="W117" s="227"/>
      <c r="X117" s="227"/>
      <c r="Y117" s="227"/>
      <c r="Z117" s="227"/>
      <c r="AA117" s="227"/>
      <c r="AB117" s="227"/>
      <c r="AC117" s="227"/>
      <c r="AD117" s="227"/>
      <c r="AE117" s="227"/>
      <c r="AF117" s="227"/>
      <c r="AG117" s="225"/>
      <c r="AH117" s="228"/>
      <c r="AI117" s="227"/>
      <c r="AJ117" s="227"/>
      <c r="AK117" s="227"/>
      <c r="AL117" s="227"/>
      <c r="AM117" s="227"/>
      <c r="AN117" s="227"/>
      <c r="AO117" s="227"/>
      <c r="AP117" s="227"/>
      <c r="AQ117" s="227"/>
      <c r="AR117" s="227"/>
      <c r="AS117" s="225"/>
      <c r="AT117" s="228"/>
      <c r="AU117" s="227"/>
      <c r="AV117" s="227"/>
      <c r="AW117" s="227"/>
      <c r="AX117" s="227"/>
      <c r="AY117" s="227"/>
      <c r="AZ117" s="227"/>
      <c r="BA117" s="227"/>
      <c r="BB117" s="227"/>
      <c r="BC117" s="227"/>
      <c r="BD117" s="227"/>
      <c r="BE117" s="225"/>
      <c r="BF117" s="228"/>
      <c r="BG117" s="227"/>
      <c r="BH117" s="227"/>
      <c r="BI117" s="227"/>
      <c r="BJ117" s="227"/>
      <c r="BK117" s="227"/>
      <c r="BL117" s="227"/>
      <c r="BM117" s="227"/>
      <c r="BN117" s="227"/>
      <c r="BO117" s="227"/>
      <c r="BP117" s="227"/>
      <c r="BQ117" s="225"/>
      <c r="BR117" s="228"/>
      <c r="BS117" s="227"/>
      <c r="BT117" s="227"/>
      <c r="BU117" s="227"/>
      <c r="BV117" s="227"/>
      <c r="BW117" s="227"/>
      <c r="BX117" s="227"/>
      <c r="BY117" s="227"/>
      <c r="BZ117" s="227"/>
      <c r="CA117" s="227"/>
      <c r="CB117" s="227"/>
      <c r="CC117" s="225"/>
      <c r="CD117" s="41" t="s">
        <v>54</v>
      </c>
    </row>
    <row r="118" spans="1:82" ht="15">
      <c r="A118" s="41"/>
      <c r="B118" s="75" t="s">
        <v>237</v>
      </c>
      <c r="C118" s="131" t="s">
        <v>238</v>
      </c>
      <c r="D118" s="132" t="s">
        <v>64</v>
      </c>
      <c r="E118" s="266">
        <v>72</v>
      </c>
      <c r="F118" s="231"/>
      <c r="G118" s="76">
        <f t="shared" si="56"/>
        <v>0</v>
      </c>
      <c r="H118" s="237"/>
      <c r="I118" s="239"/>
      <c r="J118" s="226"/>
      <c r="K118" s="227"/>
      <c r="L118" s="227"/>
      <c r="M118" s="227"/>
      <c r="N118" s="227"/>
      <c r="O118" s="227"/>
      <c r="P118" s="227"/>
      <c r="Q118" s="227"/>
      <c r="R118" s="227"/>
      <c r="S118" s="227"/>
      <c r="T118" s="227"/>
      <c r="U118" s="225"/>
      <c r="V118" s="226"/>
      <c r="W118" s="227"/>
      <c r="X118" s="227"/>
      <c r="Y118" s="227"/>
      <c r="Z118" s="227"/>
      <c r="AA118" s="227"/>
      <c r="AB118" s="227"/>
      <c r="AC118" s="227"/>
      <c r="AD118" s="227"/>
      <c r="AE118" s="227"/>
      <c r="AF118" s="227"/>
      <c r="AG118" s="225"/>
      <c r="AH118" s="228"/>
      <c r="AI118" s="227"/>
      <c r="AJ118" s="227"/>
      <c r="AK118" s="227"/>
      <c r="AL118" s="227"/>
      <c r="AM118" s="227"/>
      <c r="AN118" s="227"/>
      <c r="AO118" s="227"/>
      <c r="AP118" s="227"/>
      <c r="AQ118" s="227"/>
      <c r="AR118" s="227"/>
      <c r="AS118" s="225"/>
      <c r="AT118" s="228"/>
      <c r="AU118" s="227"/>
      <c r="AV118" s="227"/>
      <c r="AW118" s="227"/>
      <c r="AX118" s="227"/>
      <c r="AY118" s="227"/>
      <c r="AZ118" s="227"/>
      <c r="BA118" s="227"/>
      <c r="BB118" s="227"/>
      <c r="BC118" s="227"/>
      <c r="BD118" s="227"/>
      <c r="BE118" s="225"/>
      <c r="BF118" s="228"/>
      <c r="BG118" s="227"/>
      <c r="BH118" s="227"/>
      <c r="BI118" s="227"/>
      <c r="BJ118" s="227"/>
      <c r="BK118" s="227"/>
      <c r="BL118" s="227"/>
      <c r="BM118" s="227"/>
      <c r="BN118" s="227"/>
      <c r="BO118" s="227"/>
      <c r="BP118" s="227"/>
      <c r="BQ118" s="225"/>
      <c r="BR118" s="228"/>
      <c r="BS118" s="227"/>
      <c r="BT118" s="227"/>
      <c r="BU118" s="227"/>
      <c r="BV118" s="227"/>
      <c r="BW118" s="227"/>
      <c r="BX118" s="227"/>
      <c r="BY118" s="227"/>
      <c r="BZ118" s="227"/>
      <c r="CA118" s="227"/>
      <c r="CB118" s="227"/>
      <c r="CC118" s="225"/>
      <c r="CD118" s="41" t="s">
        <v>54</v>
      </c>
    </row>
    <row r="119" spans="1:82" ht="15">
      <c r="A119" s="41"/>
      <c r="B119" s="75" t="s">
        <v>239</v>
      </c>
      <c r="C119" s="131" t="s">
        <v>933</v>
      </c>
      <c r="D119" s="132" t="s">
        <v>64</v>
      </c>
      <c r="E119" s="266">
        <v>72</v>
      </c>
      <c r="F119" s="231"/>
      <c r="G119" s="76">
        <f t="shared" si="56"/>
        <v>0</v>
      </c>
      <c r="H119" s="77"/>
      <c r="I119" s="78"/>
      <c r="J119" s="226"/>
      <c r="K119" s="227"/>
      <c r="L119" s="227"/>
      <c r="M119" s="227"/>
      <c r="N119" s="227"/>
      <c r="O119" s="227"/>
      <c r="P119" s="227"/>
      <c r="Q119" s="227"/>
      <c r="R119" s="227"/>
      <c r="S119" s="227"/>
      <c r="T119" s="227"/>
      <c r="U119" s="225"/>
      <c r="V119" s="226"/>
      <c r="W119" s="227"/>
      <c r="X119" s="227"/>
      <c r="Y119" s="227"/>
      <c r="Z119" s="227"/>
      <c r="AA119" s="227"/>
      <c r="AB119" s="227"/>
      <c r="AC119" s="227"/>
      <c r="AD119" s="227"/>
      <c r="AE119" s="227"/>
      <c r="AF119" s="227"/>
      <c r="AG119" s="225"/>
      <c r="AH119" s="228"/>
      <c r="AI119" s="227"/>
      <c r="AJ119" s="227"/>
      <c r="AK119" s="227"/>
      <c r="AL119" s="227"/>
      <c r="AM119" s="227"/>
      <c r="AN119" s="227"/>
      <c r="AO119" s="227"/>
      <c r="AP119" s="227"/>
      <c r="AQ119" s="227"/>
      <c r="AR119" s="227"/>
      <c r="AS119" s="225"/>
      <c r="AT119" s="228"/>
      <c r="AU119" s="227"/>
      <c r="AV119" s="227"/>
      <c r="AW119" s="227"/>
      <c r="AX119" s="227"/>
      <c r="AY119" s="227"/>
      <c r="AZ119" s="227"/>
      <c r="BA119" s="227"/>
      <c r="BB119" s="227"/>
      <c r="BC119" s="227"/>
      <c r="BD119" s="227"/>
      <c r="BE119" s="225"/>
      <c r="BF119" s="228"/>
      <c r="BG119" s="227"/>
      <c r="BH119" s="227"/>
      <c r="BI119" s="227"/>
      <c r="BJ119" s="227"/>
      <c r="BK119" s="227"/>
      <c r="BL119" s="227"/>
      <c r="BM119" s="227"/>
      <c r="BN119" s="227"/>
      <c r="BO119" s="227"/>
      <c r="BP119" s="227"/>
      <c r="BQ119" s="225"/>
      <c r="BR119" s="228"/>
      <c r="BS119" s="227"/>
      <c r="BT119" s="227"/>
      <c r="BU119" s="227"/>
      <c r="BV119" s="227"/>
      <c r="BW119" s="227"/>
      <c r="BX119" s="227"/>
      <c r="BY119" s="227"/>
      <c r="BZ119" s="227"/>
      <c r="CA119" s="227"/>
      <c r="CB119" s="227"/>
      <c r="CC119" s="225"/>
      <c r="CD119" s="41" t="s">
        <v>54</v>
      </c>
    </row>
    <row r="120" spans="1:82" ht="15">
      <c r="A120" s="41"/>
      <c r="B120" s="75" t="s">
        <v>241</v>
      </c>
      <c r="C120" s="131" t="s">
        <v>242</v>
      </c>
      <c r="D120" s="132" t="s">
        <v>243</v>
      </c>
      <c r="E120" s="266">
        <v>48</v>
      </c>
      <c r="F120" s="289"/>
      <c r="G120" s="76">
        <f>+E120*F120</f>
        <v>0</v>
      </c>
      <c r="H120" s="77"/>
      <c r="I120" s="78"/>
      <c r="J120" s="237"/>
      <c r="K120" s="234"/>
      <c r="L120" s="238"/>
      <c r="M120" s="238"/>
      <c r="N120" s="238"/>
      <c r="O120" s="238"/>
      <c r="P120" s="238"/>
      <c r="Q120" s="238"/>
      <c r="R120" s="238"/>
      <c r="S120" s="238"/>
      <c r="T120" s="238"/>
      <c r="U120" s="239">
        <f>G120/6</f>
        <v>0</v>
      </c>
      <c r="V120" s="237"/>
      <c r="W120" s="238"/>
      <c r="X120" s="238"/>
      <c r="Y120" s="238"/>
      <c r="Z120" s="238"/>
      <c r="AA120" s="238"/>
      <c r="AB120" s="238"/>
      <c r="AC120" s="238"/>
      <c r="AD120" s="238"/>
      <c r="AE120" s="238"/>
      <c r="AF120" s="238"/>
      <c r="AG120" s="239">
        <f>G120/6</f>
        <v>0</v>
      </c>
      <c r="AH120" s="240"/>
      <c r="AI120" s="238"/>
      <c r="AJ120" s="238"/>
      <c r="AK120" s="238"/>
      <c r="AL120" s="238"/>
      <c r="AM120" s="238"/>
      <c r="AN120" s="238"/>
      <c r="AO120" s="238"/>
      <c r="AP120" s="238"/>
      <c r="AQ120" s="238"/>
      <c r="AR120" s="238"/>
      <c r="AS120" s="239">
        <f>G120/6</f>
        <v>0</v>
      </c>
      <c r="AT120" s="240"/>
      <c r="AU120" s="238"/>
      <c r="AV120" s="238"/>
      <c r="AW120" s="238"/>
      <c r="AX120" s="238"/>
      <c r="AY120" s="238"/>
      <c r="AZ120" s="238"/>
      <c r="BA120" s="238"/>
      <c r="BB120" s="238"/>
      <c r="BC120" s="238"/>
      <c r="BD120" s="238"/>
      <c r="BE120" s="239">
        <f>G120/6</f>
        <v>0</v>
      </c>
      <c r="BF120" s="240"/>
      <c r="BG120" s="238"/>
      <c r="BH120" s="238"/>
      <c r="BI120" s="238"/>
      <c r="BJ120" s="238"/>
      <c r="BK120" s="238"/>
      <c r="BL120" s="238"/>
      <c r="BM120" s="238"/>
      <c r="BN120" s="238"/>
      <c r="BO120" s="238"/>
      <c r="BP120" s="238"/>
      <c r="BQ120" s="239">
        <f>G120/6</f>
        <v>0</v>
      </c>
      <c r="BR120" s="240"/>
      <c r="BS120" s="238"/>
      <c r="BT120" s="238"/>
      <c r="BU120" s="238"/>
      <c r="BV120" s="238"/>
      <c r="BW120" s="238"/>
      <c r="BX120" s="238"/>
      <c r="BY120" s="238"/>
      <c r="BZ120" s="238"/>
      <c r="CA120" s="238"/>
      <c r="CB120" s="238"/>
      <c r="CC120" s="239">
        <f>G120-SUM(H120:CB120)</f>
        <v>0</v>
      </c>
      <c r="CD120" s="41" t="s">
        <v>54</v>
      </c>
    </row>
    <row r="121" spans="1:82" ht="15">
      <c r="A121" s="41"/>
      <c r="B121" s="75" t="s">
        <v>244</v>
      </c>
      <c r="C121" s="131" t="s">
        <v>245</v>
      </c>
      <c r="D121" s="132" t="s">
        <v>64</v>
      </c>
      <c r="E121" s="266">
        <v>72</v>
      </c>
      <c r="F121" s="231"/>
      <c r="G121" s="76">
        <f t="shared" si="56"/>
        <v>0</v>
      </c>
      <c r="H121" s="77"/>
      <c r="I121" s="78"/>
      <c r="J121" s="226"/>
      <c r="K121" s="227"/>
      <c r="L121" s="227"/>
      <c r="M121" s="227"/>
      <c r="N121" s="227"/>
      <c r="O121" s="227"/>
      <c r="P121" s="227"/>
      <c r="Q121" s="227"/>
      <c r="R121" s="227"/>
      <c r="S121" s="227"/>
      <c r="T121" s="227"/>
      <c r="U121" s="225"/>
      <c r="V121" s="226"/>
      <c r="W121" s="227"/>
      <c r="X121" s="227"/>
      <c r="Y121" s="227"/>
      <c r="Z121" s="227"/>
      <c r="AA121" s="227"/>
      <c r="AB121" s="227"/>
      <c r="AC121" s="227"/>
      <c r="AD121" s="227"/>
      <c r="AE121" s="227"/>
      <c r="AF121" s="227"/>
      <c r="AG121" s="225"/>
      <c r="AH121" s="228"/>
      <c r="AI121" s="227"/>
      <c r="AJ121" s="227"/>
      <c r="AK121" s="227"/>
      <c r="AL121" s="227"/>
      <c r="AM121" s="227"/>
      <c r="AN121" s="227"/>
      <c r="AO121" s="227"/>
      <c r="AP121" s="227"/>
      <c r="AQ121" s="227"/>
      <c r="AR121" s="227"/>
      <c r="AS121" s="225"/>
      <c r="AT121" s="228"/>
      <c r="AU121" s="227"/>
      <c r="AV121" s="227"/>
      <c r="AW121" s="227"/>
      <c r="AX121" s="227"/>
      <c r="AY121" s="227"/>
      <c r="AZ121" s="227"/>
      <c r="BA121" s="227"/>
      <c r="BB121" s="227"/>
      <c r="BC121" s="227"/>
      <c r="BD121" s="227"/>
      <c r="BE121" s="225"/>
      <c r="BF121" s="228"/>
      <c r="BG121" s="227"/>
      <c r="BH121" s="227"/>
      <c r="BI121" s="227"/>
      <c r="BJ121" s="227"/>
      <c r="BK121" s="227"/>
      <c r="BL121" s="227"/>
      <c r="BM121" s="227"/>
      <c r="BN121" s="227"/>
      <c r="BO121" s="227"/>
      <c r="BP121" s="227"/>
      <c r="BQ121" s="225"/>
      <c r="BR121" s="228"/>
      <c r="BS121" s="227"/>
      <c r="BT121" s="227"/>
      <c r="BU121" s="227"/>
      <c r="BV121" s="227"/>
      <c r="BW121" s="227"/>
      <c r="BX121" s="227"/>
      <c r="BY121" s="227"/>
      <c r="BZ121" s="227"/>
      <c r="CA121" s="227"/>
      <c r="CB121" s="227"/>
      <c r="CC121" s="225"/>
      <c r="CD121" s="41" t="s">
        <v>54</v>
      </c>
    </row>
    <row r="122" spans="1:82" ht="15">
      <c r="A122" s="41"/>
      <c r="B122" s="75" t="s">
        <v>246</v>
      </c>
      <c r="C122" s="131" t="s">
        <v>247</v>
      </c>
      <c r="D122" s="132" t="s">
        <v>248</v>
      </c>
      <c r="E122" s="266">
        <v>60</v>
      </c>
      <c r="F122" s="289"/>
      <c r="G122" s="76">
        <f>+E122*F122</f>
        <v>0</v>
      </c>
      <c r="H122" s="77"/>
      <c r="I122" s="78"/>
      <c r="J122" s="237"/>
      <c r="K122" s="234"/>
      <c r="L122" s="238"/>
      <c r="M122" s="238"/>
      <c r="N122" s="238"/>
      <c r="O122" s="238"/>
      <c r="P122" s="238"/>
      <c r="Q122" s="238"/>
      <c r="R122" s="238"/>
      <c r="S122" s="238"/>
      <c r="T122" s="238"/>
      <c r="U122" s="239">
        <f>G122/6</f>
        <v>0</v>
      </c>
      <c r="V122" s="237"/>
      <c r="W122" s="238"/>
      <c r="X122" s="238"/>
      <c r="Y122" s="238"/>
      <c r="Z122" s="238"/>
      <c r="AA122" s="238"/>
      <c r="AB122" s="238"/>
      <c r="AC122" s="238"/>
      <c r="AD122" s="238"/>
      <c r="AE122" s="238"/>
      <c r="AF122" s="238"/>
      <c r="AG122" s="239">
        <f>G122/6</f>
        <v>0</v>
      </c>
      <c r="AH122" s="240"/>
      <c r="AI122" s="238"/>
      <c r="AJ122" s="238"/>
      <c r="AK122" s="238"/>
      <c r="AL122" s="238"/>
      <c r="AM122" s="238"/>
      <c r="AN122" s="238"/>
      <c r="AO122" s="238"/>
      <c r="AP122" s="238"/>
      <c r="AQ122" s="238"/>
      <c r="AR122" s="238"/>
      <c r="AS122" s="239">
        <f>G122/6</f>
        <v>0</v>
      </c>
      <c r="AT122" s="240"/>
      <c r="AU122" s="238"/>
      <c r="AV122" s="238"/>
      <c r="AW122" s="238"/>
      <c r="AX122" s="238"/>
      <c r="AY122" s="238"/>
      <c r="AZ122" s="238"/>
      <c r="BA122" s="238"/>
      <c r="BB122" s="238"/>
      <c r="BC122" s="238"/>
      <c r="BD122" s="238"/>
      <c r="BE122" s="239">
        <f>G122/6</f>
        <v>0</v>
      </c>
      <c r="BF122" s="240"/>
      <c r="BG122" s="238"/>
      <c r="BH122" s="238"/>
      <c r="BI122" s="238"/>
      <c r="BJ122" s="238"/>
      <c r="BK122" s="238"/>
      <c r="BL122" s="238"/>
      <c r="BM122" s="238"/>
      <c r="BN122" s="238"/>
      <c r="BO122" s="238"/>
      <c r="BP122" s="238"/>
      <c r="BQ122" s="239">
        <f>G122/6</f>
        <v>0</v>
      </c>
      <c r="BR122" s="240"/>
      <c r="BS122" s="238"/>
      <c r="BT122" s="238"/>
      <c r="BU122" s="238"/>
      <c r="BV122" s="238"/>
      <c r="BW122" s="238"/>
      <c r="BX122" s="238"/>
      <c r="BY122" s="238"/>
      <c r="BZ122" s="238"/>
      <c r="CA122" s="238"/>
      <c r="CB122" s="238"/>
      <c r="CC122" s="239">
        <f>G122-SUM(H122:CB122)</f>
        <v>0</v>
      </c>
      <c r="CD122" s="41" t="s">
        <v>54</v>
      </c>
    </row>
    <row r="123" spans="1:82" ht="15">
      <c r="A123" s="41"/>
      <c r="B123" s="75" t="s">
        <v>249</v>
      </c>
      <c r="C123" s="131" t="s">
        <v>250</v>
      </c>
      <c r="D123" s="132" t="s">
        <v>64</v>
      </c>
      <c r="E123" s="266">
        <v>72</v>
      </c>
      <c r="F123" s="231"/>
      <c r="G123" s="76">
        <f t="shared" si="56"/>
        <v>0</v>
      </c>
      <c r="H123" s="237"/>
      <c r="I123" s="239"/>
      <c r="J123" s="226"/>
      <c r="K123" s="227"/>
      <c r="L123" s="227"/>
      <c r="M123" s="227"/>
      <c r="N123" s="227"/>
      <c r="O123" s="227"/>
      <c r="P123" s="227"/>
      <c r="Q123" s="227"/>
      <c r="R123" s="227"/>
      <c r="S123" s="227"/>
      <c r="T123" s="227"/>
      <c r="U123" s="225"/>
      <c r="V123" s="226"/>
      <c r="W123" s="227"/>
      <c r="X123" s="227"/>
      <c r="Y123" s="227"/>
      <c r="Z123" s="227"/>
      <c r="AA123" s="227"/>
      <c r="AB123" s="227"/>
      <c r="AC123" s="227"/>
      <c r="AD123" s="227"/>
      <c r="AE123" s="227"/>
      <c r="AF123" s="227"/>
      <c r="AG123" s="225"/>
      <c r="AH123" s="228"/>
      <c r="AI123" s="227"/>
      <c r="AJ123" s="227"/>
      <c r="AK123" s="227"/>
      <c r="AL123" s="227"/>
      <c r="AM123" s="227"/>
      <c r="AN123" s="227"/>
      <c r="AO123" s="227"/>
      <c r="AP123" s="227"/>
      <c r="AQ123" s="227"/>
      <c r="AR123" s="227"/>
      <c r="AS123" s="225"/>
      <c r="AT123" s="228"/>
      <c r="AU123" s="227"/>
      <c r="AV123" s="227"/>
      <c r="AW123" s="227"/>
      <c r="AX123" s="227"/>
      <c r="AY123" s="227"/>
      <c r="AZ123" s="227"/>
      <c r="BA123" s="227"/>
      <c r="BB123" s="227"/>
      <c r="BC123" s="227"/>
      <c r="BD123" s="227"/>
      <c r="BE123" s="225"/>
      <c r="BF123" s="228"/>
      <c r="BG123" s="227"/>
      <c r="BH123" s="227"/>
      <c r="BI123" s="227"/>
      <c r="BJ123" s="227"/>
      <c r="BK123" s="227"/>
      <c r="BL123" s="227"/>
      <c r="BM123" s="227"/>
      <c r="BN123" s="227"/>
      <c r="BO123" s="227"/>
      <c r="BP123" s="227"/>
      <c r="BQ123" s="225"/>
      <c r="BR123" s="228"/>
      <c r="BS123" s="227"/>
      <c r="BT123" s="227"/>
      <c r="BU123" s="227"/>
      <c r="BV123" s="227"/>
      <c r="BW123" s="227"/>
      <c r="BX123" s="227"/>
      <c r="BY123" s="227"/>
      <c r="BZ123" s="227"/>
      <c r="CA123" s="227"/>
      <c r="CB123" s="227"/>
      <c r="CC123" s="225"/>
      <c r="CD123" s="41" t="s">
        <v>54</v>
      </c>
    </row>
    <row r="124" spans="1:82" ht="15">
      <c r="A124" s="41"/>
      <c r="B124" s="75" t="s">
        <v>251</v>
      </c>
      <c r="C124" s="131" t="s">
        <v>252</v>
      </c>
      <c r="D124" s="132" t="s">
        <v>92</v>
      </c>
      <c r="E124" s="266">
        <v>1</v>
      </c>
      <c r="F124" s="223"/>
      <c r="G124" s="76">
        <f>+E124*F124</f>
        <v>0</v>
      </c>
      <c r="H124" s="237"/>
      <c r="I124" s="239"/>
      <c r="J124" s="237"/>
      <c r="K124" s="234"/>
      <c r="L124" s="238"/>
      <c r="M124" s="238"/>
      <c r="N124" s="238"/>
      <c r="O124" s="238"/>
      <c r="P124" s="238"/>
      <c r="Q124" s="238"/>
      <c r="R124" s="238"/>
      <c r="S124" s="238"/>
      <c r="T124" s="238"/>
      <c r="U124" s="239">
        <f>G124/6</f>
        <v>0</v>
      </c>
      <c r="V124" s="237"/>
      <c r="W124" s="238"/>
      <c r="X124" s="238"/>
      <c r="Y124" s="238"/>
      <c r="Z124" s="238"/>
      <c r="AA124" s="238"/>
      <c r="AB124" s="238"/>
      <c r="AC124" s="238"/>
      <c r="AD124" s="238"/>
      <c r="AE124" s="238"/>
      <c r="AF124" s="238"/>
      <c r="AG124" s="239">
        <f>G124/6</f>
        <v>0</v>
      </c>
      <c r="AH124" s="240"/>
      <c r="AI124" s="238"/>
      <c r="AJ124" s="238"/>
      <c r="AK124" s="238"/>
      <c r="AL124" s="238"/>
      <c r="AM124" s="238"/>
      <c r="AN124" s="238"/>
      <c r="AO124" s="238"/>
      <c r="AP124" s="238"/>
      <c r="AQ124" s="238"/>
      <c r="AR124" s="238"/>
      <c r="AS124" s="239">
        <f>G124/6</f>
        <v>0</v>
      </c>
      <c r="AT124" s="240"/>
      <c r="AU124" s="238"/>
      <c r="AV124" s="238"/>
      <c r="AW124" s="238"/>
      <c r="AX124" s="238"/>
      <c r="AY124" s="238"/>
      <c r="AZ124" s="238"/>
      <c r="BA124" s="238"/>
      <c r="BB124" s="238"/>
      <c r="BC124" s="238"/>
      <c r="BD124" s="238"/>
      <c r="BE124" s="239">
        <f>G124/6</f>
        <v>0</v>
      </c>
      <c r="BF124" s="240"/>
      <c r="BG124" s="238"/>
      <c r="BH124" s="238"/>
      <c r="BI124" s="238"/>
      <c r="BJ124" s="238"/>
      <c r="BK124" s="238"/>
      <c r="BL124" s="238"/>
      <c r="BM124" s="238"/>
      <c r="BN124" s="238"/>
      <c r="BO124" s="238"/>
      <c r="BP124" s="238"/>
      <c r="BQ124" s="239">
        <f>G124/6</f>
        <v>0</v>
      </c>
      <c r="BR124" s="240"/>
      <c r="BS124" s="238"/>
      <c r="BT124" s="238"/>
      <c r="BU124" s="238"/>
      <c r="BV124" s="238"/>
      <c r="BW124" s="238"/>
      <c r="BX124" s="238"/>
      <c r="BY124" s="238"/>
      <c r="BZ124" s="238"/>
      <c r="CA124" s="238"/>
      <c r="CB124" s="238"/>
      <c r="CC124" s="239">
        <f>G124-SUM(J124:CB124)</f>
        <v>0</v>
      </c>
      <c r="CD124" s="41" t="s">
        <v>54</v>
      </c>
    </row>
    <row r="125" spans="1:82" ht="15">
      <c r="A125" s="41"/>
      <c r="B125" s="180" t="s">
        <v>253</v>
      </c>
      <c r="C125" s="181" t="s">
        <v>254</v>
      </c>
      <c r="D125" s="182" t="s">
        <v>64</v>
      </c>
      <c r="E125" s="334">
        <v>0</v>
      </c>
      <c r="F125" s="236"/>
      <c r="G125" s="189">
        <f t="shared" ref="G125" si="57">+SUM(H125:CC125)</f>
        <v>0</v>
      </c>
      <c r="H125" s="237"/>
      <c r="I125" s="239"/>
      <c r="J125" s="237"/>
      <c r="K125" s="234"/>
      <c r="L125" s="238"/>
      <c r="M125" s="238"/>
      <c r="N125" s="238"/>
      <c r="O125" s="238"/>
      <c r="P125" s="238"/>
      <c r="Q125" s="238"/>
      <c r="R125" s="238"/>
      <c r="S125" s="238"/>
      <c r="T125" s="238"/>
      <c r="U125" s="239"/>
      <c r="V125" s="237"/>
      <c r="W125" s="238"/>
      <c r="X125" s="238"/>
      <c r="Y125" s="238"/>
      <c r="Z125" s="238"/>
      <c r="AA125" s="238"/>
      <c r="AB125" s="238"/>
      <c r="AC125" s="238"/>
      <c r="AD125" s="238"/>
      <c r="AE125" s="238"/>
      <c r="AF125" s="238"/>
      <c r="AG125" s="239"/>
      <c r="AH125" s="240"/>
      <c r="AI125" s="238"/>
      <c r="AJ125" s="238"/>
      <c r="AK125" s="238"/>
      <c r="AL125" s="238"/>
      <c r="AM125" s="238"/>
      <c r="AN125" s="238"/>
      <c r="AO125" s="238"/>
      <c r="AP125" s="238"/>
      <c r="AQ125" s="238"/>
      <c r="AR125" s="238"/>
      <c r="AS125" s="239"/>
      <c r="AT125" s="240"/>
      <c r="AU125" s="238"/>
      <c r="AV125" s="238"/>
      <c r="AW125" s="238"/>
      <c r="AX125" s="238"/>
      <c r="AY125" s="238"/>
      <c r="AZ125" s="238"/>
      <c r="BA125" s="238"/>
      <c r="BB125" s="238"/>
      <c r="BC125" s="238"/>
      <c r="BD125" s="238"/>
      <c r="BE125" s="239"/>
      <c r="BF125" s="240"/>
      <c r="BG125" s="238"/>
      <c r="BH125" s="238"/>
      <c r="BI125" s="238"/>
      <c r="BJ125" s="238"/>
      <c r="BK125" s="238"/>
      <c r="BL125" s="238"/>
      <c r="BM125" s="238"/>
      <c r="BN125" s="238"/>
      <c r="BO125" s="238"/>
      <c r="BP125" s="238"/>
      <c r="BQ125" s="239"/>
      <c r="BR125" s="240"/>
      <c r="BS125" s="238"/>
      <c r="BT125" s="238"/>
      <c r="BU125" s="238"/>
      <c r="BV125" s="238"/>
      <c r="BW125" s="238"/>
      <c r="BX125" s="238"/>
      <c r="BY125" s="238"/>
      <c r="BZ125" s="238"/>
      <c r="CA125" s="238"/>
      <c r="CB125" s="238"/>
      <c r="CC125" s="239"/>
      <c r="CD125" s="41" t="s">
        <v>54</v>
      </c>
    </row>
    <row r="126" spans="1:82" ht="15">
      <c r="A126" s="41"/>
      <c r="B126" s="133" t="s">
        <v>255</v>
      </c>
      <c r="C126" s="134" t="s">
        <v>256</v>
      </c>
      <c r="D126" s="135" t="s">
        <v>428</v>
      </c>
      <c r="E126" s="330"/>
      <c r="F126" s="276"/>
      <c r="G126" s="136">
        <f t="shared" ref="G126:AL126" si="58">SUM(G127:G135)</f>
        <v>0</v>
      </c>
      <c r="H126" s="137">
        <f t="shared" si="58"/>
        <v>0</v>
      </c>
      <c r="I126" s="138">
        <f t="shared" si="58"/>
        <v>0</v>
      </c>
      <c r="J126" s="137">
        <f t="shared" si="58"/>
        <v>0</v>
      </c>
      <c r="K126" s="139">
        <f t="shared" si="58"/>
        <v>0</v>
      </c>
      <c r="L126" s="139">
        <f t="shared" si="58"/>
        <v>0</v>
      </c>
      <c r="M126" s="139">
        <f t="shared" si="58"/>
        <v>0</v>
      </c>
      <c r="N126" s="139">
        <f t="shared" si="58"/>
        <v>0</v>
      </c>
      <c r="O126" s="139">
        <f t="shared" si="58"/>
        <v>0</v>
      </c>
      <c r="P126" s="139">
        <f t="shared" si="58"/>
        <v>0</v>
      </c>
      <c r="Q126" s="139">
        <f t="shared" si="58"/>
        <v>0</v>
      </c>
      <c r="R126" s="139">
        <f t="shared" si="58"/>
        <v>0</v>
      </c>
      <c r="S126" s="139">
        <f t="shared" si="58"/>
        <v>0</v>
      </c>
      <c r="T126" s="139">
        <f t="shared" si="58"/>
        <v>0</v>
      </c>
      <c r="U126" s="138">
        <f t="shared" si="58"/>
        <v>0</v>
      </c>
      <c r="V126" s="137">
        <f t="shared" si="58"/>
        <v>0</v>
      </c>
      <c r="W126" s="139">
        <f t="shared" si="58"/>
        <v>0</v>
      </c>
      <c r="X126" s="139">
        <f t="shared" si="58"/>
        <v>0</v>
      </c>
      <c r="Y126" s="139">
        <f t="shared" si="58"/>
        <v>0</v>
      </c>
      <c r="Z126" s="139">
        <f t="shared" si="58"/>
        <v>0</v>
      </c>
      <c r="AA126" s="139">
        <f t="shared" si="58"/>
        <v>0</v>
      </c>
      <c r="AB126" s="139">
        <f t="shared" si="58"/>
        <v>0</v>
      </c>
      <c r="AC126" s="139">
        <f t="shared" si="58"/>
        <v>0</v>
      </c>
      <c r="AD126" s="139">
        <f t="shared" si="58"/>
        <v>0</v>
      </c>
      <c r="AE126" s="139">
        <f t="shared" si="58"/>
        <v>0</v>
      </c>
      <c r="AF126" s="139">
        <f t="shared" si="58"/>
        <v>0</v>
      </c>
      <c r="AG126" s="138">
        <f t="shared" si="58"/>
        <v>0</v>
      </c>
      <c r="AH126" s="140">
        <f t="shared" si="58"/>
        <v>0</v>
      </c>
      <c r="AI126" s="139">
        <f t="shared" si="58"/>
        <v>0</v>
      </c>
      <c r="AJ126" s="139">
        <f t="shared" si="58"/>
        <v>0</v>
      </c>
      <c r="AK126" s="139">
        <f t="shared" si="58"/>
        <v>0</v>
      </c>
      <c r="AL126" s="139">
        <f t="shared" si="58"/>
        <v>0</v>
      </c>
      <c r="AM126" s="139">
        <f t="shared" ref="AM126:BR126" si="59">SUM(AM127:AM135)</f>
        <v>0</v>
      </c>
      <c r="AN126" s="139">
        <f t="shared" si="59"/>
        <v>0</v>
      </c>
      <c r="AO126" s="139">
        <f t="shared" si="59"/>
        <v>0</v>
      </c>
      <c r="AP126" s="139">
        <f t="shared" si="59"/>
        <v>0</v>
      </c>
      <c r="AQ126" s="139">
        <f t="shared" si="59"/>
        <v>0</v>
      </c>
      <c r="AR126" s="139">
        <f t="shared" si="59"/>
        <v>0</v>
      </c>
      <c r="AS126" s="138">
        <f t="shared" si="59"/>
        <v>0</v>
      </c>
      <c r="AT126" s="140">
        <f t="shared" si="59"/>
        <v>0</v>
      </c>
      <c r="AU126" s="139">
        <f t="shared" si="59"/>
        <v>0</v>
      </c>
      <c r="AV126" s="139">
        <f t="shared" si="59"/>
        <v>0</v>
      </c>
      <c r="AW126" s="139">
        <f t="shared" si="59"/>
        <v>0</v>
      </c>
      <c r="AX126" s="139">
        <f t="shared" si="59"/>
        <v>0</v>
      </c>
      <c r="AY126" s="139">
        <f t="shared" si="59"/>
        <v>0</v>
      </c>
      <c r="AZ126" s="139">
        <f t="shared" si="59"/>
        <v>0</v>
      </c>
      <c r="BA126" s="139">
        <f t="shared" si="59"/>
        <v>0</v>
      </c>
      <c r="BB126" s="139">
        <f t="shared" si="59"/>
        <v>0</v>
      </c>
      <c r="BC126" s="139">
        <f t="shared" si="59"/>
        <v>0</v>
      </c>
      <c r="BD126" s="139">
        <f t="shared" si="59"/>
        <v>0</v>
      </c>
      <c r="BE126" s="138">
        <f t="shared" si="59"/>
        <v>0</v>
      </c>
      <c r="BF126" s="140">
        <f t="shared" si="59"/>
        <v>0</v>
      </c>
      <c r="BG126" s="139">
        <f t="shared" si="59"/>
        <v>0</v>
      </c>
      <c r="BH126" s="139">
        <f t="shared" si="59"/>
        <v>0</v>
      </c>
      <c r="BI126" s="139">
        <f t="shared" si="59"/>
        <v>0</v>
      </c>
      <c r="BJ126" s="139">
        <f t="shared" si="59"/>
        <v>0</v>
      </c>
      <c r="BK126" s="139">
        <f t="shared" si="59"/>
        <v>0</v>
      </c>
      <c r="BL126" s="139">
        <f t="shared" si="59"/>
        <v>0</v>
      </c>
      <c r="BM126" s="139">
        <f t="shared" si="59"/>
        <v>0</v>
      </c>
      <c r="BN126" s="139">
        <f t="shared" si="59"/>
        <v>0</v>
      </c>
      <c r="BO126" s="139">
        <f t="shared" si="59"/>
        <v>0</v>
      </c>
      <c r="BP126" s="139">
        <f t="shared" si="59"/>
        <v>0</v>
      </c>
      <c r="BQ126" s="138">
        <f t="shared" si="59"/>
        <v>0</v>
      </c>
      <c r="BR126" s="140">
        <f t="shared" si="59"/>
        <v>0</v>
      </c>
      <c r="BS126" s="139">
        <f t="shared" ref="BS126:CC126" si="60">SUM(BS127:BS135)</f>
        <v>0</v>
      </c>
      <c r="BT126" s="139">
        <f t="shared" si="60"/>
        <v>0</v>
      </c>
      <c r="BU126" s="139">
        <f t="shared" si="60"/>
        <v>0</v>
      </c>
      <c r="BV126" s="139">
        <f t="shared" si="60"/>
        <v>0</v>
      </c>
      <c r="BW126" s="139">
        <f t="shared" si="60"/>
        <v>0</v>
      </c>
      <c r="BX126" s="139">
        <f t="shared" si="60"/>
        <v>0</v>
      </c>
      <c r="BY126" s="139">
        <f t="shared" si="60"/>
        <v>0</v>
      </c>
      <c r="BZ126" s="139">
        <f t="shared" si="60"/>
        <v>0</v>
      </c>
      <c r="CA126" s="139">
        <f t="shared" si="60"/>
        <v>0</v>
      </c>
      <c r="CB126" s="139">
        <f t="shared" si="60"/>
        <v>0</v>
      </c>
      <c r="CC126" s="138">
        <f t="shared" si="60"/>
        <v>0</v>
      </c>
      <c r="CD126" s="41" t="s">
        <v>54</v>
      </c>
    </row>
    <row r="127" spans="1:82" ht="15">
      <c r="A127" s="41"/>
      <c r="B127" s="75" t="s">
        <v>257</v>
      </c>
      <c r="C127" s="131" t="s">
        <v>258</v>
      </c>
      <c r="D127" s="141" t="s">
        <v>64</v>
      </c>
      <c r="E127" s="266">
        <v>72</v>
      </c>
      <c r="F127" s="231"/>
      <c r="G127" s="76">
        <f t="shared" ref="G127:G135" si="61">+SUM(H127:CC127)</f>
        <v>0</v>
      </c>
      <c r="H127" s="237"/>
      <c r="I127" s="239"/>
      <c r="J127" s="226"/>
      <c r="K127" s="227"/>
      <c r="L127" s="227"/>
      <c r="M127" s="227"/>
      <c r="N127" s="227"/>
      <c r="O127" s="227"/>
      <c r="P127" s="227"/>
      <c r="Q127" s="227"/>
      <c r="R127" s="227"/>
      <c r="S127" s="227"/>
      <c r="T127" s="227"/>
      <c r="U127" s="225"/>
      <c r="V127" s="226"/>
      <c r="W127" s="227"/>
      <c r="X127" s="227"/>
      <c r="Y127" s="227"/>
      <c r="Z127" s="227"/>
      <c r="AA127" s="227"/>
      <c r="AB127" s="227"/>
      <c r="AC127" s="227"/>
      <c r="AD127" s="227"/>
      <c r="AE127" s="227"/>
      <c r="AF127" s="227"/>
      <c r="AG127" s="225"/>
      <c r="AH127" s="228"/>
      <c r="AI127" s="227"/>
      <c r="AJ127" s="227"/>
      <c r="AK127" s="227"/>
      <c r="AL127" s="227"/>
      <c r="AM127" s="227"/>
      <c r="AN127" s="227"/>
      <c r="AO127" s="227"/>
      <c r="AP127" s="227"/>
      <c r="AQ127" s="227"/>
      <c r="AR127" s="227"/>
      <c r="AS127" s="225"/>
      <c r="AT127" s="228"/>
      <c r="AU127" s="227"/>
      <c r="AV127" s="227"/>
      <c r="AW127" s="227"/>
      <c r="AX127" s="227"/>
      <c r="AY127" s="227"/>
      <c r="AZ127" s="227"/>
      <c r="BA127" s="227"/>
      <c r="BB127" s="227"/>
      <c r="BC127" s="227"/>
      <c r="BD127" s="227"/>
      <c r="BE127" s="225"/>
      <c r="BF127" s="228"/>
      <c r="BG127" s="227"/>
      <c r="BH127" s="227"/>
      <c r="BI127" s="227"/>
      <c r="BJ127" s="227"/>
      <c r="BK127" s="227"/>
      <c r="BL127" s="227"/>
      <c r="BM127" s="227"/>
      <c r="BN127" s="227"/>
      <c r="BO127" s="227"/>
      <c r="BP127" s="227"/>
      <c r="BQ127" s="225"/>
      <c r="BR127" s="228"/>
      <c r="BS127" s="227"/>
      <c r="BT127" s="227"/>
      <c r="BU127" s="227"/>
      <c r="BV127" s="227"/>
      <c r="BW127" s="227"/>
      <c r="BX127" s="227"/>
      <c r="BY127" s="227"/>
      <c r="BZ127" s="227"/>
      <c r="CA127" s="227"/>
      <c r="CB127" s="227"/>
      <c r="CC127" s="225"/>
      <c r="CD127" s="41" t="s">
        <v>54</v>
      </c>
    </row>
    <row r="128" spans="1:82" ht="15">
      <c r="A128" s="41"/>
      <c r="B128" s="75" t="s">
        <v>259</v>
      </c>
      <c r="C128" s="131" t="s">
        <v>260</v>
      </c>
      <c r="D128" s="141" t="s">
        <v>64</v>
      </c>
      <c r="E128" s="266">
        <v>72</v>
      </c>
      <c r="F128" s="231"/>
      <c r="G128" s="76">
        <f t="shared" si="61"/>
        <v>0</v>
      </c>
      <c r="H128" s="237"/>
      <c r="I128" s="239"/>
      <c r="J128" s="226"/>
      <c r="K128" s="227"/>
      <c r="L128" s="227"/>
      <c r="M128" s="227"/>
      <c r="N128" s="227"/>
      <c r="O128" s="227"/>
      <c r="P128" s="227"/>
      <c r="Q128" s="227"/>
      <c r="R128" s="227"/>
      <c r="S128" s="227"/>
      <c r="T128" s="227"/>
      <c r="U128" s="225"/>
      <c r="V128" s="226"/>
      <c r="W128" s="227"/>
      <c r="X128" s="227"/>
      <c r="Y128" s="227"/>
      <c r="Z128" s="227"/>
      <c r="AA128" s="227"/>
      <c r="AB128" s="227"/>
      <c r="AC128" s="227"/>
      <c r="AD128" s="227"/>
      <c r="AE128" s="227"/>
      <c r="AF128" s="227"/>
      <c r="AG128" s="225"/>
      <c r="AH128" s="228"/>
      <c r="AI128" s="227"/>
      <c r="AJ128" s="227"/>
      <c r="AK128" s="227"/>
      <c r="AL128" s="227"/>
      <c r="AM128" s="227"/>
      <c r="AN128" s="227"/>
      <c r="AO128" s="227"/>
      <c r="AP128" s="227"/>
      <c r="AQ128" s="227"/>
      <c r="AR128" s="227"/>
      <c r="AS128" s="225"/>
      <c r="AT128" s="228"/>
      <c r="AU128" s="227"/>
      <c r="AV128" s="227"/>
      <c r="AW128" s="227"/>
      <c r="AX128" s="227"/>
      <c r="AY128" s="227"/>
      <c r="AZ128" s="227"/>
      <c r="BA128" s="227"/>
      <c r="BB128" s="227"/>
      <c r="BC128" s="227"/>
      <c r="BD128" s="227"/>
      <c r="BE128" s="225"/>
      <c r="BF128" s="228"/>
      <c r="BG128" s="227"/>
      <c r="BH128" s="227"/>
      <c r="BI128" s="227"/>
      <c r="BJ128" s="227"/>
      <c r="BK128" s="227"/>
      <c r="BL128" s="227"/>
      <c r="BM128" s="227"/>
      <c r="BN128" s="227"/>
      <c r="BO128" s="227"/>
      <c r="BP128" s="227"/>
      <c r="BQ128" s="225"/>
      <c r="BR128" s="228"/>
      <c r="BS128" s="227"/>
      <c r="BT128" s="227"/>
      <c r="BU128" s="227"/>
      <c r="BV128" s="227"/>
      <c r="BW128" s="227"/>
      <c r="BX128" s="227"/>
      <c r="BY128" s="227"/>
      <c r="BZ128" s="227"/>
      <c r="CA128" s="227"/>
      <c r="CB128" s="227"/>
      <c r="CC128" s="225"/>
      <c r="CD128" s="41" t="s">
        <v>54</v>
      </c>
    </row>
    <row r="129" spans="1:82" ht="15">
      <c r="A129" s="41"/>
      <c r="B129" s="75" t="s">
        <v>261</v>
      </c>
      <c r="C129" s="131" t="s">
        <v>262</v>
      </c>
      <c r="D129" s="141" t="s">
        <v>64</v>
      </c>
      <c r="E129" s="266">
        <v>72</v>
      </c>
      <c r="F129" s="231"/>
      <c r="G129" s="76">
        <f t="shared" si="61"/>
        <v>0</v>
      </c>
      <c r="H129" s="237"/>
      <c r="I129" s="239"/>
      <c r="J129" s="226"/>
      <c r="K129" s="227"/>
      <c r="L129" s="227"/>
      <c r="M129" s="227"/>
      <c r="N129" s="227"/>
      <c r="O129" s="227"/>
      <c r="P129" s="227"/>
      <c r="Q129" s="227"/>
      <c r="R129" s="227"/>
      <c r="S129" s="227"/>
      <c r="T129" s="227"/>
      <c r="U129" s="225"/>
      <c r="V129" s="226"/>
      <c r="W129" s="227"/>
      <c r="X129" s="227"/>
      <c r="Y129" s="227"/>
      <c r="Z129" s="227"/>
      <c r="AA129" s="227"/>
      <c r="AB129" s="227"/>
      <c r="AC129" s="227"/>
      <c r="AD129" s="227"/>
      <c r="AE129" s="227"/>
      <c r="AF129" s="227"/>
      <c r="AG129" s="225"/>
      <c r="AH129" s="228"/>
      <c r="AI129" s="227"/>
      <c r="AJ129" s="227"/>
      <c r="AK129" s="227"/>
      <c r="AL129" s="227"/>
      <c r="AM129" s="227"/>
      <c r="AN129" s="227"/>
      <c r="AO129" s="227"/>
      <c r="AP129" s="227"/>
      <c r="AQ129" s="227"/>
      <c r="AR129" s="227"/>
      <c r="AS129" s="225"/>
      <c r="AT129" s="228"/>
      <c r="AU129" s="227"/>
      <c r="AV129" s="227"/>
      <c r="AW129" s="227"/>
      <c r="AX129" s="227"/>
      <c r="AY129" s="227"/>
      <c r="AZ129" s="227"/>
      <c r="BA129" s="227"/>
      <c r="BB129" s="227"/>
      <c r="BC129" s="227"/>
      <c r="BD129" s="227"/>
      <c r="BE129" s="225"/>
      <c r="BF129" s="228"/>
      <c r="BG129" s="227"/>
      <c r="BH129" s="227"/>
      <c r="BI129" s="227"/>
      <c r="BJ129" s="227"/>
      <c r="BK129" s="227"/>
      <c r="BL129" s="227"/>
      <c r="BM129" s="227"/>
      <c r="BN129" s="227"/>
      <c r="BO129" s="227"/>
      <c r="BP129" s="227"/>
      <c r="BQ129" s="225"/>
      <c r="BR129" s="228"/>
      <c r="BS129" s="227"/>
      <c r="BT129" s="227"/>
      <c r="BU129" s="227"/>
      <c r="BV129" s="227"/>
      <c r="BW129" s="227"/>
      <c r="BX129" s="227"/>
      <c r="BY129" s="227"/>
      <c r="BZ129" s="227"/>
      <c r="CA129" s="227"/>
      <c r="CB129" s="227"/>
      <c r="CC129" s="225"/>
      <c r="CD129" s="41" t="s">
        <v>54</v>
      </c>
    </row>
    <row r="130" spans="1:82" ht="15">
      <c r="A130" s="41"/>
      <c r="B130" s="75" t="s">
        <v>263</v>
      </c>
      <c r="C130" s="131" t="s">
        <v>264</v>
      </c>
      <c r="D130" s="141" t="s">
        <v>64</v>
      </c>
      <c r="E130" s="266">
        <v>72</v>
      </c>
      <c r="F130" s="231"/>
      <c r="G130" s="76">
        <f t="shared" si="61"/>
        <v>0</v>
      </c>
      <c r="H130" s="237"/>
      <c r="I130" s="239"/>
      <c r="J130" s="226"/>
      <c r="K130" s="227"/>
      <c r="L130" s="227"/>
      <c r="M130" s="227"/>
      <c r="N130" s="227"/>
      <c r="O130" s="227"/>
      <c r="P130" s="227"/>
      <c r="Q130" s="227"/>
      <c r="R130" s="227"/>
      <c r="S130" s="227"/>
      <c r="T130" s="227"/>
      <c r="U130" s="225"/>
      <c r="V130" s="226"/>
      <c r="W130" s="227"/>
      <c r="X130" s="227"/>
      <c r="Y130" s="227"/>
      <c r="Z130" s="227"/>
      <c r="AA130" s="227"/>
      <c r="AB130" s="227"/>
      <c r="AC130" s="227"/>
      <c r="AD130" s="227"/>
      <c r="AE130" s="227"/>
      <c r="AF130" s="227"/>
      <c r="AG130" s="225"/>
      <c r="AH130" s="228"/>
      <c r="AI130" s="227"/>
      <c r="AJ130" s="227"/>
      <c r="AK130" s="227"/>
      <c r="AL130" s="227"/>
      <c r="AM130" s="227"/>
      <c r="AN130" s="227"/>
      <c r="AO130" s="227"/>
      <c r="AP130" s="227"/>
      <c r="AQ130" s="227"/>
      <c r="AR130" s="227"/>
      <c r="AS130" s="225"/>
      <c r="AT130" s="228"/>
      <c r="AU130" s="227"/>
      <c r="AV130" s="227"/>
      <c r="AW130" s="227"/>
      <c r="AX130" s="227"/>
      <c r="AY130" s="227"/>
      <c r="AZ130" s="227"/>
      <c r="BA130" s="227"/>
      <c r="BB130" s="227"/>
      <c r="BC130" s="227"/>
      <c r="BD130" s="227"/>
      <c r="BE130" s="225"/>
      <c r="BF130" s="228"/>
      <c r="BG130" s="227"/>
      <c r="BH130" s="227"/>
      <c r="BI130" s="227"/>
      <c r="BJ130" s="227"/>
      <c r="BK130" s="227"/>
      <c r="BL130" s="227"/>
      <c r="BM130" s="227"/>
      <c r="BN130" s="227"/>
      <c r="BO130" s="227"/>
      <c r="BP130" s="227"/>
      <c r="BQ130" s="225"/>
      <c r="BR130" s="228"/>
      <c r="BS130" s="227"/>
      <c r="BT130" s="227"/>
      <c r="BU130" s="227"/>
      <c r="BV130" s="227"/>
      <c r="BW130" s="227"/>
      <c r="BX130" s="227"/>
      <c r="BY130" s="227"/>
      <c r="BZ130" s="227"/>
      <c r="CA130" s="227"/>
      <c r="CB130" s="227"/>
      <c r="CC130" s="225"/>
      <c r="CD130" s="41" t="s">
        <v>54</v>
      </c>
    </row>
    <row r="131" spans="1:82" ht="15">
      <c r="A131" s="41"/>
      <c r="B131" s="75" t="s">
        <v>265</v>
      </c>
      <c r="C131" s="131" t="s">
        <v>266</v>
      </c>
      <c r="D131" s="141" t="s">
        <v>64</v>
      </c>
      <c r="E131" s="266">
        <v>72</v>
      </c>
      <c r="F131" s="231"/>
      <c r="G131" s="76">
        <f t="shared" si="61"/>
        <v>0</v>
      </c>
      <c r="H131" s="237"/>
      <c r="I131" s="239"/>
      <c r="J131" s="226"/>
      <c r="K131" s="227"/>
      <c r="L131" s="227"/>
      <c r="M131" s="227"/>
      <c r="N131" s="227"/>
      <c r="O131" s="227"/>
      <c r="P131" s="227"/>
      <c r="Q131" s="227"/>
      <c r="R131" s="227"/>
      <c r="S131" s="227"/>
      <c r="T131" s="227"/>
      <c r="U131" s="225"/>
      <c r="V131" s="226"/>
      <c r="W131" s="227"/>
      <c r="X131" s="227"/>
      <c r="Y131" s="227"/>
      <c r="Z131" s="227"/>
      <c r="AA131" s="227"/>
      <c r="AB131" s="227"/>
      <c r="AC131" s="227"/>
      <c r="AD131" s="227"/>
      <c r="AE131" s="227"/>
      <c r="AF131" s="227"/>
      <c r="AG131" s="225"/>
      <c r="AH131" s="228"/>
      <c r="AI131" s="227"/>
      <c r="AJ131" s="227"/>
      <c r="AK131" s="227"/>
      <c r="AL131" s="227"/>
      <c r="AM131" s="227"/>
      <c r="AN131" s="227"/>
      <c r="AO131" s="227"/>
      <c r="AP131" s="227"/>
      <c r="AQ131" s="227"/>
      <c r="AR131" s="227"/>
      <c r="AS131" s="225"/>
      <c r="AT131" s="228"/>
      <c r="AU131" s="227"/>
      <c r="AV131" s="227"/>
      <c r="AW131" s="227"/>
      <c r="AX131" s="227"/>
      <c r="AY131" s="227"/>
      <c r="AZ131" s="227"/>
      <c r="BA131" s="227"/>
      <c r="BB131" s="227"/>
      <c r="BC131" s="227"/>
      <c r="BD131" s="227"/>
      <c r="BE131" s="225"/>
      <c r="BF131" s="228"/>
      <c r="BG131" s="227"/>
      <c r="BH131" s="227"/>
      <c r="BI131" s="227"/>
      <c r="BJ131" s="227"/>
      <c r="BK131" s="227"/>
      <c r="BL131" s="227"/>
      <c r="BM131" s="227"/>
      <c r="BN131" s="227"/>
      <c r="BO131" s="227"/>
      <c r="BP131" s="227"/>
      <c r="BQ131" s="225"/>
      <c r="BR131" s="228"/>
      <c r="BS131" s="227"/>
      <c r="BT131" s="227"/>
      <c r="BU131" s="227"/>
      <c r="BV131" s="227"/>
      <c r="BW131" s="227"/>
      <c r="BX131" s="227"/>
      <c r="BY131" s="227"/>
      <c r="BZ131" s="227"/>
      <c r="CA131" s="227"/>
      <c r="CB131" s="227"/>
      <c r="CC131" s="225"/>
      <c r="CD131" s="41" t="s">
        <v>54</v>
      </c>
    </row>
    <row r="132" spans="1:82" ht="15">
      <c r="A132" s="41"/>
      <c r="B132" s="75" t="s">
        <v>267</v>
      </c>
      <c r="C132" s="131" t="s">
        <v>268</v>
      </c>
      <c r="D132" s="141" t="s">
        <v>64</v>
      </c>
      <c r="E132" s="266">
        <v>72</v>
      </c>
      <c r="F132" s="231"/>
      <c r="G132" s="76">
        <f t="shared" si="61"/>
        <v>0</v>
      </c>
      <c r="H132" s="237"/>
      <c r="I132" s="239"/>
      <c r="J132" s="226"/>
      <c r="K132" s="227"/>
      <c r="L132" s="227"/>
      <c r="M132" s="227"/>
      <c r="N132" s="227"/>
      <c r="O132" s="227"/>
      <c r="P132" s="227"/>
      <c r="Q132" s="227"/>
      <c r="R132" s="227"/>
      <c r="S132" s="227"/>
      <c r="T132" s="227"/>
      <c r="U132" s="225"/>
      <c r="V132" s="226"/>
      <c r="W132" s="227"/>
      <c r="X132" s="227"/>
      <c r="Y132" s="227"/>
      <c r="Z132" s="227"/>
      <c r="AA132" s="227"/>
      <c r="AB132" s="227"/>
      <c r="AC132" s="227"/>
      <c r="AD132" s="227"/>
      <c r="AE132" s="227"/>
      <c r="AF132" s="227"/>
      <c r="AG132" s="225"/>
      <c r="AH132" s="228"/>
      <c r="AI132" s="227"/>
      <c r="AJ132" s="227"/>
      <c r="AK132" s="227"/>
      <c r="AL132" s="227"/>
      <c r="AM132" s="227"/>
      <c r="AN132" s="227"/>
      <c r="AO132" s="227"/>
      <c r="AP132" s="227"/>
      <c r="AQ132" s="227"/>
      <c r="AR132" s="227"/>
      <c r="AS132" s="225"/>
      <c r="AT132" s="228"/>
      <c r="AU132" s="227"/>
      <c r="AV132" s="227"/>
      <c r="AW132" s="227"/>
      <c r="AX132" s="227"/>
      <c r="AY132" s="227"/>
      <c r="AZ132" s="227"/>
      <c r="BA132" s="227"/>
      <c r="BB132" s="227"/>
      <c r="BC132" s="227"/>
      <c r="BD132" s="227"/>
      <c r="BE132" s="225"/>
      <c r="BF132" s="228"/>
      <c r="BG132" s="227"/>
      <c r="BH132" s="227"/>
      <c r="BI132" s="227"/>
      <c r="BJ132" s="227"/>
      <c r="BK132" s="227"/>
      <c r="BL132" s="227"/>
      <c r="BM132" s="227"/>
      <c r="BN132" s="227"/>
      <c r="BO132" s="227"/>
      <c r="BP132" s="227"/>
      <c r="BQ132" s="225"/>
      <c r="BR132" s="228"/>
      <c r="BS132" s="227"/>
      <c r="BT132" s="227"/>
      <c r="BU132" s="227"/>
      <c r="BV132" s="227"/>
      <c r="BW132" s="227"/>
      <c r="BX132" s="227"/>
      <c r="BY132" s="227"/>
      <c r="BZ132" s="227"/>
      <c r="CA132" s="227"/>
      <c r="CB132" s="227"/>
      <c r="CC132" s="225"/>
      <c r="CD132" s="41" t="s">
        <v>54</v>
      </c>
    </row>
    <row r="133" spans="1:82" ht="15">
      <c r="A133" s="41"/>
      <c r="B133" s="75" t="s">
        <v>269</v>
      </c>
      <c r="C133" s="131" t="s">
        <v>270</v>
      </c>
      <c r="D133" s="141" t="s">
        <v>64</v>
      </c>
      <c r="E133" s="266">
        <v>72</v>
      </c>
      <c r="F133" s="231"/>
      <c r="G133" s="76">
        <f t="shared" si="61"/>
        <v>0</v>
      </c>
      <c r="H133" s="237"/>
      <c r="I133" s="239"/>
      <c r="J133" s="226"/>
      <c r="K133" s="227"/>
      <c r="L133" s="227"/>
      <c r="M133" s="227"/>
      <c r="N133" s="227"/>
      <c r="O133" s="227"/>
      <c r="P133" s="227"/>
      <c r="Q133" s="227"/>
      <c r="R133" s="227"/>
      <c r="S133" s="227"/>
      <c r="T133" s="227"/>
      <c r="U133" s="225"/>
      <c r="V133" s="226"/>
      <c r="W133" s="227"/>
      <c r="X133" s="227"/>
      <c r="Y133" s="227"/>
      <c r="Z133" s="227"/>
      <c r="AA133" s="227"/>
      <c r="AB133" s="227"/>
      <c r="AC133" s="227"/>
      <c r="AD133" s="227"/>
      <c r="AE133" s="227"/>
      <c r="AF133" s="227"/>
      <c r="AG133" s="225"/>
      <c r="AH133" s="228"/>
      <c r="AI133" s="227"/>
      <c r="AJ133" s="227"/>
      <c r="AK133" s="227"/>
      <c r="AL133" s="227"/>
      <c r="AM133" s="227"/>
      <c r="AN133" s="227"/>
      <c r="AO133" s="227"/>
      <c r="AP133" s="227"/>
      <c r="AQ133" s="227"/>
      <c r="AR133" s="227"/>
      <c r="AS133" s="225"/>
      <c r="AT133" s="228"/>
      <c r="AU133" s="227"/>
      <c r="AV133" s="227"/>
      <c r="AW133" s="227"/>
      <c r="AX133" s="227"/>
      <c r="AY133" s="227"/>
      <c r="AZ133" s="227"/>
      <c r="BA133" s="227"/>
      <c r="BB133" s="227"/>
      <c r="BC133" s="227"/>
      <c r="BD133" s="227"/>
      <c r="BE133" s="225"/>
      <c r="BF133" s="228"/>
      <c r="BG133" s="227"/>
      <c r="BH133" s="227"/>
      <c r="BI133" s="227"/>
      <c r="BJ133" s="227"/>
      <c r="BK133" s="227"/>
      <c r="BL133" s="227"/>
      <c r="BM133" s="227"/>
      <c r="BN133" s="227"/>
      <c r="BO133" s="227"/>
      <c r="BP133" s="227"/>
      <c r="BQ133" s="225"/>
      <c r="BR133" s="228"/>
      <c r="BS133" s="227"/>
      <c r="BT133" s="227"/>
      <c r="BU133" s="227"/>
      <c r="BV133" s="227"/>
      <c r="BW133" s="227"/>
      <c r="BX133" s="227"/>
      <c r="BY133" s="227"/>
      <c r="BZ133" s="227"/>
      <c r="CA133" s="227"/>
      <c r="CB133" s="227"/>
      <c r="CC133" s="225"/>
      <c r="CD133" s="41" t="s">
        <v>54</v>
      </c>
    </row>
    <row r="134" spans="1:82" ht="15">
      <c r="A134" s="41"/>
      <c r="B134" s="75" t="s">
        <v>271</v>
      </c>
      <c r="C134" s="131" t="s">
        <v>272</v>
      </c>
      <c r="D134" s="132" t="s">
        <v>64</v>
      </c>
      <c r="E134" s="266">
        <v>72</v>
      </c>
      <c r="F134" s="231"/>
      <c r="G134" s="76">
        <f t="shared" si="61"/>
        <v>0</v>
      </c>
      <c r="H134" s="237"/>
      <c r="I134" s="239"/>
      <c r="J134" s="226"/>
      <c r="K134" s="227"/>
      <c r="L134" s="227"/>
      <c r="M134" s="227"/>
      <c r="N134" s="227"/>
      <c r="O134" s="227"/>
      <c r="P134" s="227"/>
      <c r="Q134" s="227"/>
      <c r="R134" s="227"/>
      <c r="S134" s="227"/>
      <c r="T134" s="227"/>
      <c r="U134" s="225"/>
      <c r="V134" s="226"/>
      <c r="W134" s="227"/>
      <c r="X134" s="227"/>
      <c r="Y134" s="227"/>
      <c r="Z134" s="227"/>
      <c r="AA134" s="227"/>
      <c r="AB134" s="227"/>
      <c r="AC134" s="227"/>
      <c r="AD134" s="227"/>
      <c r="AE134" s="227"/>
      <c r="AF134" s="227"/>
      <c r="AG134" s="225"/>
      <c r="AH134" s="228"/>
      <c r="AI134" s="227"/>
      <c r="AJ134" s="227"/>
      <c r="AK134" s="227"/>
      <c r="AL134" s="227"/>
      <c r="AM134" s="227"/>
      <c r="AN134" s="227"/>
      <c r="AO134" s="227"/>
      <c r="AP134" s="227"/>
      <c r="AQ134" s="227"/>
      <c r="AR134" s="227"/>
      <c r="AS134" s="225"/>
      <c r="AT134" s="228"/>
      <c r="AU134" s="227"/>
      <c r="AV134" s="227"/>
      <c r="AW134" s="227"/>
      <c r="AX134" s="227"/>
      <c r="AY134" s="227"/>
      <c r="AZ134" s="227"/>
      <c r="BA134" s="227"/>
      <c r="BB134" s="227"/>
      <c r="BC134" s="227"/>
      <c r="BD134" s="227"/>
      <c r="BE134" s="225"/>
      <c r="BF134" s="228"/>
      <c r="BG134" s="227"/>
      <c r="BH134" s="227"/>
      <c r="BI134" s="227"/>
      <c r="BJ134" s="227"/>
      <c r="BK134" s="227"/>
      <c r="BL134" s="227"/>
      <c r="BM134" s="227"/>
      <c r="BN134" s="227"/>
      <c r="BO134" s="227"/>
      <c r="BP134" s="227"/>
      <c r="BQ134" s="225"/>
      <c r="BR134" s="228"/>
      <c r="BS134" s="227"/>
      <c r="BT134" s="227"/>
      <c r="BU134" s="227"/>
      <c r="BV134" s="227"/>
      <c r="BW134" s="227"/>
      <c r="BX134" s="227"/>
      <c r="BY134" s="227"/>
      <c r="BZ134" s="227"/>
      <c r="CA134" s="227"/>
      <c r="CB134" s="227"/>
      <c r="CC134" s="225"/>
      <c r="CD134" s="41" t="s">
        <v>54</v>
      </c>
    </row>
    <row r="135" spans="1:82" ht="15">
      <c r="A135" s="41"/>
      <c r="B135" s="75" t="s">
        <v>273</v>
      </c>
      <c r="C135" s="131" t="s">
        <v>274</v>
      </c>
      <c r="D135" s="141" t="s">
        <v>64</v>
      </c>
      <c r="E135" s="266">
        <v>72</v>
      </c>
      <c r="F135" s="231"/>
      <c r="G135" s="76">
        <f t="shared" si="61"/>
        <v>0</v>
      </c>
      <c r="H135" s="237"/>
      <c r="I135" s="239"/>
      <c r="J135" s="226"/>
      <c r="K135" s="227"/>
      <c r="L135" s="227"/>
      <c r="M135" s="227"/>
      <c r="N135" s="227"/>
      <c r="O135" s="227"/>
      <c r="P135" s="227"/>
      <c r="Q135" s="227"/>
      <c r="R135" s="227"/>
      <c r="S135" s="227"/>
      <c r="T135" s="227"/>
      <c r="U135" s="225"/>
      <c r="V135" s="226"/>
      <c r="W135" s="227"/>
      <c r="X135" s="227"/>
      <c r="Y135" s="227"/>
      <c r="Z135" s="227"/>
      <c r="AA135" s="227"/>
      <c r="AB135" s="227"/>
      <c r="AC135" s="227"/>
      <c r="AD135" s="227"/>
      <c r="AE135" s="227"/>
      <c r="AF135" s="227"/>
      <c r="AG135" s="225"/>
      <c r="AH135" s="228"/>
      <c r="AI135" s="227"/>
      <c r="AJ135" s="227"/>
      <c r="AK135" s="227"/>
      <c r="AL135" s="227"/>
      <c r="AM135" s="227"/>
      <c r="AN135" s="227"/>
      <c r="AO135" s="227"/>
      <c r="AP135" s="227"/>
      <c r="AQ135" s="227"/>
      <c r="AR135" s="227"/>
      <c r="AS135" s="225"/>
      <c r="AT135" s="228"/>
      <c r="AU135" s="227"/>
      <c r="AV135" s="227"/>
      <c r="AW135" s="227"/>
      <c r="AX135" s="227"/>
      <c r="AY135" s="227"/>
      <c r="AZ135" s="227"/>
      <c r="BA135" s="227"/>
      <c r="BB135" s="227"/>
      <c r="BC135" s="227"/>
      <c r="BD135" s="227"/>
      <c r="BE135" s="225"/>
      <c r="BF135" s="228"/>
      <c r="BG135" s="227"/>
      <c r="BH135" s="227"/>
      <c r="BI135" s="227"/>
      <c r="BJ135" s="227"/>
      <c r="BK135" s="227"/>
      <c r="BL135" s="227"/>
      <c r="BM135" s="227"/>
      <c r="BN135" s="227"/>
      <c r="BO135" s="227"/>
      <c r="BP135" s="227"/>
      <c r="BQ135" s="225"/>
      <c r="BR135" s="228"/>
      <c r="BS135" s="227"/>
      <c r="BT135" s="227"/>
      <c r="BU135" s="227"/>
      <c r="BV135" s="227"/>
      <c r="BW135" s="227"/>
      <c r="BX135" s="227"/>
      <c r="BY135" s="227"/>
      <c r="BZ135" s="227"/>
      <c r="CA135" s="227"/>
      <c r="CB135" s="227"/>
      <c r="CC135" s="225"/>
      <c r="CD135" s="41" t="s">
        <v>54</v>
      </c>
    </row>
    <row r="136" spans="1:82" ht="15">
      <c r="A136" s="179"/>
      <c r="B136" s="133" t="s">
        <v>275</v>
      </c>
      <c r="C136" s="134" t="s">
        <v>276</v>
      </c>
      <c r="D136" s="135" t="s">
        <v>428</v>
      </c>
      <c r="E136" s="330"/>
      <c r="F136" s="276"/>
      <c r="G136" s="136">
        <f t="shared" ref="G136:AL136" si="62">SUM(G137:G145)</f>
        <v>0</v>
      </c>
      <c r="H136" s="137">
        <f t="shared" si="62"/>
        <v>0</v>
      </c>
      <c r="I136" s="138">
        <f t="shared" si="62"/>
        <v>0</v>
      </c>
      <c r="J136" s="137">
        <f t="shared" si="62"/>
        <v>0</v>
      </c>
      <c r="K136" s="139">
        <f t="shared" si="62"/>
        <v>0</v>
      </c>
      <c r="L136" s="139">
        <f t="shared" si="62"/>
        <v>0</v>
      </c>
      <c r="M136" s="139">
        <f t="shared" si="62"/>
        <v>0</v>
      </c>
      <c r="N136" s="139">
        <f t="shared" si="62"/>
        <v>0</v>
      </c>
      <c r="O136" s="139">
        <f t="shared" si="62"/>
        <v>0</v>
      </c>
      <c r="P136" s="139">
        <f t="shared" si="62"/>
        <v>0</v>
      </c>
      <c r="Q136" s="139">
        <f t="shared" si="62"/>
        <v>0</v>
      </c>
      <c r="R136" s="139">
        <f t="shared" si="62"/>
        <v>0</v>
      </c>
      <c r="S136" s="139">
        <f t="shared" si="62"/>
        <v>0</v>
      </c>
      <c r="T136" s="139">
        <f t="shared" si="62"/>
        <v>0</v>
      </c>
      <c r="U136" s="138">
        <f t="shared" si="62"/>
        <v>0</v>
      </c>
      <c r="V136" s="137">
        <f t="shared" si="62"/>
        <v>0</v>
      </c>
      <c r="W136" s="139">
        <f t="shared" si="62"/>
        <v>0</v>
      </c>
      <c r="X136" s="139">
        <f t="shared" si="62"/>
        <v>0</v>
      </c>
      <c r="Y136" s="139">
        <f t="shared" si="62"/>
        <v>0</v>
      </c>
      <c r="Z136" s="139">
        <f t="shared" si="62"/>
        <v>0</v>
      </c>
      <c r="AA136" s="139">
        <f t="shared" si="62"/>
        <v>0</v>
      </c>
      <c r="AB136" s="139">
        <f t="shared" si="62"/>
        <v>0</v>
      </c>
      <c r="AC136" s="139">
        <f t="shared" si="62"/>
        <v>0</v>
      </c>
      <c r="AD136" s="139">
        <f t="shared" si="62"/>
        <v>0</v>
      </c>
      <c r="AE136" s="139">
        <f t="shared" si="62"/>
        <v>0</v>
      </c>
      <c r="AF136" s="139">
        <f t="shared" si="62"/>
        <v>0</v>
      </c>
      <c r="AG136" s="138">
        <f t="shared" si="62"/>
        <v>0</v>
      </c>
      <c r="AH136" s="140">
        <f t="shared" si="62"/>
        <v>0</v>
      </c>
      <c r="AI136" s="139">
        <f t="shared" si="62"/>
        <v>0</v>
      </c>
      <c r="AJ136" s="139">
        <f t="shared" si="62"/>
        <v>0</v>
      </c>
      <c r="AK136" s="139">
        <f t="shared" si="62"/>
        <v>0</v>
      </c>
      <c r="AL136" s="139">
        <f t="shared" si="62"/>
        <v>0</v>
      </c>
      <c r="AM136" s="139">
        <f t="shared" ref="AM136:BR136" si="63">SUM(AM137:AM145)</f>
        <v>0</v>
      </c>
      <c r="AN136" s="139">
        <f t="shared" si="63"/>
        <v>0</v>
      </c>
      <c r="AO136" s="139">
        <f t="shared" si="63"/>
        <v>0</v>
      </c>
      <c r="AP136" s="139">
        <f t="shared" si="63"/>
        <v>0</v>
      </c>
      <c r="AQ136" s="139">
        <f t="shared" si="63"/>
        <v>0</v>
      </c>
      <c r="AR136" s="139">
        <f t="shared" si="63"/>
        <v>0</v>
      </c>
      <c r="AS136" s="138">
        <f t="shared" si="63"/>
        <v>0</v>
      </c>
      <c r="AT136" s="140">
        <f t="shared" si="63"/>
        <v>0</v>
      </c>
      <c r="AU136" s="139">
        <f t="shared" si="63"/>
        <v>0</v>
      </c>
      <c r="AV136" s="139">
        <f t="shared" si="63"/>
        <v>0</v>
      </c>
      <c r="AW136" s="139">
        <f t="shared" si="63"/>
        <v>0</v>
      </c>
      <c r="AX136" s="139">
        <f t="shared" si="63"/>
        <v>0</v>
      </c>
      <c r="AY136" s="139">
        <f t="shared" si="63"/>
        <v>0</v>
      </c>
      <c r="AZ136" s="139">
        <f t="shared" si="63"/>
        <v>0</v>
      </c>
      <c r="BA136" s="139">
        <f t="shared" si="63"/>
        <v>0</v>
      </c>
      <c r="BB136" s="139">
        <f t="shared" si="63"/>
        <v>0</v>
      </c>
      <c r="BC136" s="139">
        <f t="shared" si="63"/>
        <v>0</v>
      </c>
      <c r="BD136" s="139">
        <f t="shared" si="63"/>
        <v>0</v>
      </c>
      <c r="BE136" s="138">
        <f t="shared" si="63"/>
        <v>0</v>
      </c>
      <c r="BF136" s="140">
        <f t="shared" si="63"/>
        <v>0</v>
      </c>
      <c r="BG136" s="139">
        <f t="shared" si="63"/>
        <v>0</v>
      </c>
      <c r="BH136" s="139">
        <f t="shared" si="63"/>
        <v>0</v>
      </c>
      <c r="BI136" s="139">
        <f t="shared" si="63"/>
        <v>0</v>
      </c>
      <c r="BJ136" s="139">
        <f t="shared" si="63"/>
        <v>0</v>
      </c>
      <c r="BK136" s="139">
        <f t="shared" si="63"/>
        <v>0</v>
      </c>
      <c r="BL136" s="139">
        <f t="shared" si="63"/>
        <v>0</v>
      </c>
      <c r="BM136" s="139">
        <f t="shared" si="63"/>
        <v>0</v>
      </c>
      <c r="BN136" s="139">
        <f t="shared" si="63"/>
        <v>0</v>
      </c>
      <c r="BO136" s="139">
        <f t="shared" si="63"/>
        <v>0</v>
      </c>
      <c r="BP136" s="139">
        <f t="shared" si="63"/>
        <v>0</v>
      </c>
      <c r="BQ136" s="138">
        <f t="shared" si="63"/>
        <v>0</v>
      </c>
      <c r="BR136" s="140">
        <f t="shared" si="63"/>
        <v>0</v>
      </c>
      <c r="BS136" s="139">
        <f t="shared" ref="BS136:CC136" si="64">SUM(BS137:BS145)</f>
        <v>0</v>
      </c>
      <c r="BT136" s="139">
        <f t="shared" si="64"/>
        <v>0</v>
      </c>
      <c r="BU136" s="139">
        <f t="shared" si="64"/>
        <v>0</v>
      </c>
      <c r="BV136" s="139">
        <f t="shared" si="64"/>
        <v>0</v>
      </c>
      <c r="BW136" s="139">
        <f t="shared" si="64"/>
        <v>0</v>
      </c>
      <c r="BX136" s="139">
        <f t="shared" si="64"/>
        <v>0</v>
      </c>
      <c r="BY136" s="139">
        <f t="shared" si="64"/>
        <v>0</v>
      </c>
      <c r="BZ136" s="139">
        <f t="shared" si="64"/>
        <v>0</v>
      </c>
      <c r="CA136" s="139">
        <f t="shared" si="64"/>
        <v>0</v>
      </c>
      <c r="CB136" s="139">
        <f t="shared" si="64"/>
        <v>0</v>
      </c>
      <c r="CC136" s="138">
        <f t="shared" si="64"/>
        <v>0</v>
      </c>
      <c r="CD136" s="41" t="s">
        <v>54</v>
      </c>
    </row>
    <row r="137" spans="1:82" ht="15">
      <c r="A137" s="179"/>
      <c r="B137" s="180" t="s">
        <v>277</v>
      </c>
      <c r="C137" s="181" t="s">
        <v>278</v>
      </c>
      <c r="D137" s="182" t="s">
        <v>64</v>
      </c>
      <c r="E137" s="334">
        <v>0</v>
      </c>
      <c r="F137" s="236"/>
      <c r="G137" s="189">
        <f>+E137*F137</f>
        <v>0</v>
      </c>
      <c r="H137" s="232"/>
      <c r="I137" s="233"/>
      <c r="J137" s="232"/>
      <c r="K137" s="234"/>
      <c r="L137" s="234"/>
      <c r="M137" s="234"/>
      <c r="N137" s="234"/>
      <c r="O137" s="234"/>
      <c r="P137" s="234"/>
      <c r="Q137" s="234"/>
      <c r="R137" s="234"/>
      <c r="S137" s="234"/>
      <c r="T137" s="234"/>
      <c r="U137" s="233"/>
      <c r="V137" s="232"/>
      <c r="W137" s="234"/>
      <c r="X137" s="234"/>
      <c r="Y137" s="234"/>
      <c r="Z137" s="234"/>
      <c r="AA137" s="234"/>
      <c r="AB137" s="234"/>
      <c r="AC137" s="234"/>
      <c r="AD137" s="234"/>
      <c r="AE137" s="234"/>
      <c r="AF137" s="234"/>
      <c r="AG137" s="233"/>
      <c r="AH137" s="235"/>
      <c r="AI137" s="234"/>
      <c r="AJ137" s="234"/>
      <c r="AK137" s="234"/>
      <c r="AL137" s="234"/>
      <c r="AM137" s="234"/>
      <c r="AN137" s="234"/>
      <c r="AO137" s="234"/>
      <c r="AP137" s="234"/>
      <c r="AQ137" s="234"/>
      <c r="AR137" s="234"/>
      <c r="AS137" s="233"/>
      <c r="AT137" s="235"/>
      <c r="AU137" s="234"/>
      <c r="AV137" s="234"/>
      <c r="AW137" s="234"/>
      <c r="AX137" s="234"/>
      <c r="AY137" s="234"/>
      <c r="AZ137" s="234"/>
      <c r="BA137" s="234"/>
      <c r="BB137" s="234"/>
      <c r="BC137" s="234"/>
      <c r="BD137" s="234"/>
      <c r="BE137" s="233"/>
      <c r="BF137" s="235"/>
      <c r="BG137" s="234"/>
      <c r="BH137" s="234"/>
      <c r="BI137" s="234"/>
      <c r="BJ137" s="234"/>
      <c r="BK137" s="234"/>
      <c r="BL137" s="234"/>
      <c r="BM137" s="234"/>
      <c r="BN137" s="234"/>
      <c r="BO137" s="234"/>
      <c r="BP137" s="234"/>
      <c r="BQ137" s="233"/>
      <c r="BR137" s="235"/>
      <c r="BS137" s="234"/>
      <c r="BT137" s="234"/>
      <c r="BU137" s="234"/>
      <c r="BV137" s="234"/>
      <c r="BW137" s="234"/>
      <c r="BX137" s="234"/>
      <c r="BY137" s="234"/>
      <c r="BZ137" s="234"/>
      <c r="CA137" s="234"/>
      <c r="CB137" s="234"/>
      <c r="CC137" s="233"/>
      <c r="CD137" s="179" t="s">
        <v>54</v>
      </c>
    </row>
    <row r="138" spans="1:82" ht="15">
      <c r="A138" s="179"/>
      <c r="B138" s="180" t="s">
        <v>279</v>
      </c>
      <c r="C138" s="181" t="s">
        <v>280</v>
      </c>
      <c r="D138" s="182" t="s">
        <v>64</v>
      </c>
      <c r="E138" s="334">
        <v>0</v>
      </c>
      <c r="F138" s="236"/>
      <c r="G138" s="189">
        <f>+E138*F138</f>
        <v>0</v>
      </c>
      <c r="H138" s="232"/>
      <c r="I138" s="233"/>
      <c r="J138" s="232"/>
      <c r="K138" s="234"/>
      <c r="L138" s="234"/>
      <c r="M138" s="234"/>
      <c r="N138" s="234"/>
      <c r="O138" s="234"/>
      <c r="P138" s="234"/>
      <c r="Q138" s="234"/>
      <c r="R138" s="234"/>
      <c r="S138" s="234"/>
      <c r="T138" s="234"/>
      <c r="U138" s="233"/>
      <c r="V138" s="232"/>
      <c r="W138" s="234"/>
      <c r="X138" s="234"/>
      <c r="Y138" s="234"/>
      <c r="Z138" s="234"/>
      <c r="AA138" s="234"/>
      <c r="AB138" s="234"/>
      <c r="AC138" s="234"/>
      <c r="AD138" s="234"/>
      <c r="AE138" s="234"/>
      <c r="AF138" s="234"/>
      <c r="AG138" s="233"/>
      <c r="AH138" s="235"/>
      <c r="AI138" s="234"/>
      <c r="AJ138" s="234"/>
      <c r="AK138" s="234"/>
      <c r="AL138" s="234"/>
      <c r="AM138" s="234"/>
      <c r="AN138" s="234"/>
      <c r="AO138" s="234"/>
      <c r="AP138" s="234"/>
      <c r="AQ138" s="234"/>
      <c r="AR138" s="234"/>
      <c r="AS138" s="233"/>
      <c r="AT138" s="235"/>
      <c r="AU138" s="234"/>
      <c r="AV138" s="234"/>
      <c r="AW138" s="234"/>
      <c r="AX138" s="234"/>
      <c r="AY138" s="234"/>
      <c r="AZ138" s="234"/>
      <c r="BA138" s="234"/>
      <c r="BB138" s="234"/>
      <c r="BC138" s="234"/>
      <c r="BD138" s="234"/>
      <c r="BE138" s="233"/>
      <c r="BF138" s="235"/>
      <c r="BG138" s="234"/>
      <c r="BH138" s="234"/>
      <c r="BI138" s="234"/>
      <c r="BJ138" s="234"/>
      <c r="BK138" s="234"/>
      <c r="BL138" s="234"/>
      <c r="BM138" s="234"/>
      <c r="BN138" s="234"/>
      <c r="BO138" s="234"/>
      <c r="BP138" s="234"/>
      <c r="BQ138" s="233"/>
      <c r="BR138" s="235"/>
      <c r="BS138" s="234"/>
      <c r="BT138" s="234"/>
      <c r="BU138" s="234"/>
      <c r="BV138" s="234"/>
      <c r="BW138" s="234"/>
      <c r="BX138" s="234"/>
      <c r="BY138" s="234"/>
      <c r="BZ138" s="234"/>
      <c r="CA138" s="234"/>
      <c r="CB138" s="234"/>
      <c r="CC138" s="233"/>
      <c r="CD138" s="179" t="s">
        <v>54</v>
      </c>
    </row>
    <row r="139" spans="1:82" ht="15">
      <c r="A139" s="41"/>
      <c r="B139" s="180" t="s">
        <v>281</v>
      </c>
      <c r="C139" s="181" t="s">
        <v>282</v>
      </c>
      <c r="D139" s="182" t="s">
        <v>64</v>
      </c>
      <c r="E139" s="334">
        <v>0</v>
      </c>
      <c r="F139" s="236"/>
      <c r="G139" s="189">
        <f>+E139*F139</f>
        <v>0</v>
      </c>
      <c r="H139" s="232"/>
      <c r="I139" s="233"/>
      <c r="J139" s="232"/>
      <c r="K139" s="234"/>
      <c r="L139" s="234"/>
      <c r="M139" s="234"/>
      <c r="N139" s="234"/>
      <c r="O139" s="234"/>
      <c r="P139" s="234"/>
      <c r="Q139" s="234"/>
      <c r="R139" s="234"/>
      <c r="S139" s="234"/>
      <c r="T139" s="234"/>
      <c r="U139" s="233"/>
      <c r="V139" s="232"/>
      <c r="W139" s="234"/>
      <c r="X139" s="234"/>
      <c r="Y139" s="234"/>
      <c r="Z139" s="234"/>
      <c r="AA139" s="234"/>
      <c r="AB139" s="234"/>
      <c r="AC139" s="234"/>
      <c r="AD139" s="234"/>
      <c r="AE139" s="234"/>
      <c r="AF139" s="234"/>
      <c r="AG139" s="233"/>
      <c r="AH139" s="235"/>
      <c r="AI139" s="234"/>
      <c r="AJ139" s="234"/>
      <c r="AK139" s="234"/>
      <c r="AL139" s="234"/>
      <c r="AM139" s="234"/>
      <c r="AN139" s="234"/>
      <c r="AO139" s="234"/>
      <c r="AP139" s="234"/>
      <c r="AQ139" s="234"/>
      <c r="AR139" s="234"/>
      <c r="AS139" s="233"/>
      <c r="AT139" s="235"/>
      <c r="AU139" s="234"/>
      <c r="AV139" s="234"/>
      <c r="AW139" s="234"/>
      <c r="AX139" s="234"/>
      <c r="AY139" s="234"/>
      <c r="AZ139" s="234"/>
      <c r="BA139" s="234"/>
      <c r="BB139" s="234"/>
      <c r="BC139" s="234"/>
      <c r="BD139" s="234"/>
      <c r="BE139" s="233"/>
      <c r="BF139" s="235"/>
      <c r="BG139" s="234"/>
      <c r="BH139" s="234"/>
      <c r="BI139" s="234"/>
      <c r="BJ139" s="234"/>
      <c r="BK139" s="234"/>
      <c r="BL139" s="234"/>
      <c r="BM139" s="234"/>
      <c r="BN139" s="234"/>
      <c r="BO139" s="234"/>
      <c r="BP139" s="234"/>
      <c r="BQ139" s="233"/>
      <c r="BR139" s="235"/>
      <c r="BS139" s="234"/>
      <c r="BT139" s="234"/>
      <c r="BU139" s="234"/>
      <c r="BV139" s="234"/>
      <c r="BW139" s="234"/>
      <c r="BX139" s="234"/>
      <c r="BY139" s="234"/>
      <c r="BZ139" s="234"/>
      <c r="CA139" s="234"/>
      <c r="CB139" s="234"/>
      <c r="CC139" s="233"/>
      <c r="CD139" s="179" t="s">
        <v>54</v>
      </c>
    </row>
    <row r="140" spans="1:82" ht="15">
      <c r="A140" s="41"/>
      <c r="B140" s="180" t="s">
        <v>283</v>
      </c>
      <c r="C140" s="181" t="s">
        <v>284</v>
      </c>
      <c r="D140" s="182" t="s">
        <v>64</v>
      </c>
      <c r="E140" s="334">
        <v>0</v>
      </c>
      <c r="F140" s="236"/>
      <c r="G140" s="189">
        <f>+E140*F140</f>
        <v>0</v>
      </c>
      <c r="H140" s="232"/>
      <c r="I140" s="233"/>
      <c r="J140" s="232"/>
      <c r="K140" s="234"/>
      <c r="L140" s="234"/>
      <c r="M140" s="234"/>
      <c r="N140" s="234"/>
      <c r="O140" s="234"/>
      <c r="P140" s="234"/>
      <c r="Q140" s="234"/>
      <c r="R140" s="234"/>
      <c r="S140" s="234"/>
      <c r="T140" s="234"/>
      <c r="U140" s="233"/>
      <c r="V140" s="232"/>
      <c r="W140" s="234"/>
      <c r="X140" s="234"/>
      <c r="Y140" s="234"/>
      <c r="Z140" s="234"/>
      <c r="AA140" s="234"/>
      <c r="AB140" s="234"/>
      <c r="AC140" s="234"/>
      <c r="AD140" s="234"/>
      <c r="AE140" s="234"/>
      <c r="AF140" s="234"/>
      <c r="AG140" s="233"/>
      <c r="AH140" s="235"/>
      <c r="AI140" s="234"/>
      <c r="AJ140" s="234"/>
      <c r="AK140" s="234"/>
      <c r="AL140" s="234"/>
      <c r="AM140" s="234"/>
      <c r="AN140" s="234"/>
      <c r="AO140" s="234"/>
      <c r="AP140" s="234"/>
      <c r="AQ140" s="234"/>
      <c r="AR140" s="234"/>
      <c r="AS140" s="233"/>
      <c r="AT140" s="235"/>
      <c r="AU140" s="234"/>
      <c r="AV140" s="234"/>
      <c r="AW140" s="234"/>
      <c r="AX140" s="234"/>
      <c r="AY140" s="234"/>
      <c r="AZ140" s="234"/>
      <c r="BA140" s="234"/>
      <c r="BB140" s="234"/>
      <c r="BC140" s="234"/>
      <c r="BD140" s="234"/>
      <c r="BE140" s="233"/>
      <c r="BF140" s="235"/>
      <c r="BG140" s="234"/>
      <c r="BH140" s="234"/>
      <c r="BI140" s="234"/>
      <c r="BJ140" s="234"/>
      <c r="BK140" s="234"/>
      <c r="BL140" s="234"/>
      <c r="BM140" s="234"/>
      <c r="BN140" s="234"/>
      <c r="BO140" s="234"/>
      <c r="BP140" s="234"/>
      <c r="BQ140" s="233"/>
      <c r="BR140" s="235"/>
      <c r="BS140" s="234"/>
      <c r="BT140" s="234"/>
      <c r="BU140" s="234"/>
      <c r="BV140" s="234"/>
      <c r="BW140" s="234"/>
      <c r="BX140" s="234"/>
      <c r="BY140" s="234"/>
      <c r="BZ140" s="234"/>
      <c r="CA140" s="234"/>
      <c r="CB140" s="234"/>
      <c r="CC140" s="233"/>
      <c r="CD140" s="179" t="s">
        <v>54</v>
      </c>
    </row>
    <row r="141" spans="1:82" ht="15">
      <c r="A141" s="179"/>
      <c r="B141" s="180" t="s">
        <v>285</v>
      </c>
      <c r="C141" s="181" t="s">
        <v>286</v>
      </c>
      <c r="D141" s="182" t="s">
        <v>64</v>
      </c>
      <c r="E141" s="334">
        <v>0</v>
      </c>
      <c r="F141" s="236"/>
      <c r="G141" s="189">
        <f>+E141*F141</f>
        <v>0</v>
      </c>
      <c r="H141" s="232"/>
      <c r="I141" s="233"/>
      <c r="J141" s="232"/>
      <c r="K141" s="234"/>
      <c r="L141" s="234"/>
      <c r="M141" s="234"/>
      <c r="N141" s="234"/>
      <c r="O141" s="234"/>
      <c r="P141" s="234"/>
      <c r="Q141" s="234"/>
      <c r="R141" s="234"/>
      <c r="S141" s="234"/>
      <c r="T141" s="234"/>
      <c r="U141" s="233"/>
      <c r="V141" s="232"/>
      <c r="W141" s="234"/>
      <c r="X141" s="234"/>
      <c r="Y141" s="234"/>
      <c r="Z141" s="234"/>
      <c r="AA141" s="234"/>
      <c r="AB141" s="234"/>
      <c r="AC141" s="234"/>
      <c r="AD141" s="234"/>
      <c r="AE141" s="234"/>
      <c r="AF141" s="234"/>
      <c r="AG141" s="233"/>
      <c r="AH141" s="235"/>
      <c r="AI141" s="234"/>
      <c r="AJ141" s="234"/>
      <c r="AK141" s="234"/>
      <c r="AL141" s="234"/>
      <c r="AM141" s="234"/>
      <c r="AN141" s="234"/>
      <c r="AO141" s="234"/>
      <c r="AP141" s="234"/>
      <c r="AQ141" s="234"/>
      <c r="AR141" s="234"/>
      <c r="AS141" s="233"/>
      <c r="AT141" s="235"/>
      <c r="AU141" s="234"/>
      <c r="AV141" s="234"/>
      <c r="AW141" s="234"/>
      <c r="AX141" s="234"/>
      <c r="AY141" s="234"/>
      <c r="AZ141" s="234"/>
      <c r="BA141" s="234"/>
      <c r="BB141" s="234"/>
      <c r="BC141" s="234"/>
      <c r="BD141" s="234"/>
      <c r="BE141" s="233"/>
      <c r="BF141" s="235"/>
      <c r="BG141" s="234"/>
      <c r="BH141" s="234"/>
      <c r="BI141" s="234"/>
      <c r="BJ141" s="234"/>
      <c r="BK141" s="234"/>
      <c r="BL141" s="234"/>
      <c r="BM141" s="234"/>
      <c r="BN141" s="234"/>
      <c r="BO141" s="234"/>
      <c r="BP141" s="234"/>
      <c r="BQ141" s="233"/>
      <c r="BR141" s="235"/>
      <c r="BS141" s="234"/>
      <c r="BT141" s="234"/>
      <c r="BU141" s="234"/>
      <c r="BV141" s="234"/>
      <c r="BW141" s="234"/>
      <c r="BX141" s="234"/>
      <c r="BY141" s="234"/>
      <c r="BZ141" s="234"/>
      <c r="CA141" s="234"/>
      <c r="CB141" s="234"/>
      <c r="CC141" s="233"/>
      <c r="CD141" s="179" t="s">
        <v>54</v>
      </c>
    </row>
    <row r="142" spans="1:82" ht="15">
      <c r="A142" s="41"/>
      <c r="B142" s="75" t="s">
        <v>287</v>
      </c>
      <c r="C142" s="131" t="s">
        <v>288</v>
      </c>
      <c r="D142" s="132" t="s">
        <v>64</v>
      </c>
      <c r="E142" s="266">
        <v>72</v>
      </c>
      <c r="F142" s="231"/>
      <c r="G142" s="76">
        <f t="shared" ref="G142:G143" si="65">+SUM(H142:CC142)</f>
        <v>0</v>
      </c>
      <c r="H142" s="237"/>
      <c r="I142" s="239"/>
      <c r="J142" s="226"/>
      <c r="K142" s="227"/>
      <c r="L142" s="227"/>
      <c r="M142" s="227"/>
      <c r="N142" s="227"/>
      <c r="O142" s="227"/>
      <c r="P142" s="227"/>
      <c r="Q142" s="227"/>
      <c r="R142" s="227"/>
      <c r="S142" s="227"/>
      <c r="T142" s="227"/>
      <c r="U142" s="225"/>
      <c r="V142" s="226"/>
      <c r="W142" s="227"/>
      <c r="X142" s="227"/>
      <c r="Y142" s="227"/>
      <c r="Z142" s="227"/>
      <c r="AA142" s="227"/>
      <c r="AB142" s="227"/>
      <c r="AC142" s="227"/>
      <c r="AD142" s="227"/>
      <c r="AE142" s="227"/>
      <c r="AF142" s="227"/>
      <c r="AG142" s="225"/>
      <c r="AH142" s="228"/>
      <c r="AI142" s="227"/>
      <c r="AJ142" s="227"/>
      <c r="AK142" s="227"/>
      <c r="AL142" s="227"/>
      <c r="AM142" s="227"/>
      <c r="AN142" s="227"/>
      <c r="AO142" s="227"/>
      <c r="AP142" s="227"/>
      <c r="AQ142" s="227"/>
      <c r="AR142" s="227"/>
      <c r="AS142" s="225"/>
      <c r="AT142" s="228"/>
      <c r="AU142" s="227"/>
      <c r="AV142" s="227"/>
      <c r="AW142" s="227"/>
      <c r="AX142" s="227"/>
      <c r="AY142" s="227"/>
      <c r="AZ142" s="227"/>
      <c r="BA142" s="227"/>
      <c r="BB142" s="227"/>
      <c r="BC142" s="227"/>
      <c r="BD142" s="227"/>
      <c r="BE142" s="225"/>
      <c r="BF142" s="228"/>
      <c r="BG142" s="227"/>
      <c r="BH142" s="227"/>
      <c r="BI142" s="227"/>
      <c r="BJ142" s="227"/>
      <c r="BK142" s="227"/>
      <c r="BL142" s="227"/>
      <c r="BM142" s="227"/>
      <c r="BN142" s="227"/>
      <c r="BO142" s="227"/>
      <c r="BP142" s="227"/>
      <c r="BQ142" s="225"/>
      <c r="BR142" s="228"/>
      <c r="BS142" s="227"/>
      <c r="BT142" s="227"/>
      <c r="BU142" s="227"/>
      <c r="BV142" s="227"/>
      <c r="BW142" s="227"/>
      <c r="BX142" s="227"/>
      <c r="BY142" s="227"/>
      <c r="BZ142" s="227"/>
      <c r="CA142" s="227"/>
      <c r="CB142" s="227"/>
      <c r="CC142" s="225"/>
      <c r="CD142" s="41" t="s">
        <v>54</v>
      </c>
    </row>
    <row r="143" spans="1:82" ht="15">
      <c r="A143" s="41"/>
      <c r="B143" s="75" t="s">
        <v>289</v>
      </c>
      <c r="C143" s="131" t="s">
        <v>290</v>
      </c>
      <c r="D143" s="132" t="s">
        <v>64</v>
      </c>
      <c r="E143" s="266">
        <v>72</v>
      </c>
      <c r="F143" s="231"/>
      <c r="G143" s="76">
        <f t="shared" si="65"/>
        <v>0</v>
      </c>
      <c r="H143" s="237"/>
      <c r="I143" s="239"/>
      <c r="J143" s="226"/>
      <c r="K143" s="227"/>
      <c r="L143" s="227"/>
      <c r="M143" s="227"/>
      <c r="N143" s="227"/>
      <c r="O143" s="227"/>
      <c r="P143" s="227"/>
      <c r="Q143" s="227"/>
      <c r="R143" s="227"/>
      <c r="S143" s="227"/>
      <c r="T143" s="227"/>
      <c r="U143" s="225"/>
      <c r="V143" s="226"/>
      <c r="W143" s="227"/>
      <c r="X143" s="227"/>
      <c r="Y143" s="227"/>
      <c r="Z143" s="227"/>
      <c r="AA143" s="227"/>
      <c r="AB143" s="227"/>
      <c r="AC143" s="227"/>
      <c r="AD143" s="227"/>
      <c r="AE143" s="227"/>
      <c r="AF143" s="227"/>
      <c r="AG143" s="225"/>
      <c r="AH143" s="228"/>
      <c r="AI143" s="227"/>
      <c r="AJ143" s="227"/>
      <c r="AK143" s="227"/>
      <c r="AL143" s="227"/>
      <c r="AM143" s="227"/>
      <c r="AN143" s="227"/>
      <c r="AO143" s="227"/>
      <c r="AP143" s="227"/>
      <c r="AQ143" s="227"/>
      <c r="AR143" s="227"/>
      <c r="AS143" s="225"/>
      <c r="AT143" s="228"/>
      <c r="AU143" s="227"/>
      <c r="AV143" s="227"/>
      <c r="AW143" s="227"/>
      <c r="AX143" s="227"/>
      <c r="AY143" s="227"/>
      <c r="AZ143" s="227"/>
      <c r="BA143" s="227"/>
      <c r="BB143" s="227"/>
      <c r="BC143" s="227"/>
      <c r="BD143" s="227"/>
      <c r="BE143" s="225"/>
      <c r="BF143" s="228"/>
      <c r="BG143" s="227"/>
      <c r="BH143" s="227"/>
      <c r="BI143" s="227"/>
      <c r="BJ143" s="227"/>
      <c r="BK143" s="227"/>
      <c r="BL143" s="227"/>
      <c r="BM143" s="227"/>
      <c r="BN143" s="227"/>
      <c r="BO143" s="227"/>
      <c r="BP143" s="227"/>
      <c r="BQ143" s="225"/>
      <c r="BR143" s="228"/>
      <c r="BS143" s="227"/>
      <c r="BT143" s="227"/>
      <c r="BU143" s="227"/>
      <c r="BV143" s="227"/>
      <c r="BW143" s="227"/>
      <c r="BX143" s="227"/>
      <c r="BY143" s="227"/>
      <c r="BZ143" s="227"/>
      <c r="CA143" s="227"/>
      <c r="CB143" s="227"/>
      <c r="CC143" s="225"/>
      <c r="CD143" s="41" t="s">
        <v>54</v>
      </c>
    </row>
    <row r="144" spans="1:82" ht="15">
      <c r="A144" s="179"/>
      <c r="B144" s="180" t="s">
        <v>291</v>
      </c>
      <c r="C144" s="181" t="s">
        <v>292</v>
      </c>
      <c r="D144" s="182" t="s">
        <v>92</v>
      </c>
      <c r="E144" s="334">
        <v>0</v>
      </c>
      <c r="F144" s="236"/>
      <c r="G144" s="189">
        <f>+E144*F144</f>
        <v>0</v>
      </c>
      <c r="H144" s="232"/>
      <c r="I144" s="233"/>
      <c r="J144" s="232"/>
      <c r="K144" s="234"/>
      <c r="L144" s="234"/>
      <c r="M144" s="234"/>
      <c r="N144" s="234"/>
      <c r="O144" s="234"/>
      <c r="P144" s="234"/>
      <c r="Q144" s="234"/>
      <c r="R144" s="234"/>
      <c r="S144" s="234"/>
      <c r="T144" s="234"/>
      <c r="U144" s="233">
        <f>G144/2.5</f>
        <v>0</v>
      </c>
      <c r="V144" s="232"/>
      <c r="W144" s="234"/>
      <c r="X144" s="234"/>
      <c r="Y144" s="234"/>
      <c r="Z144" s="234"/>
      <c r="AA144" s="234"/>
      <c r="AB144" s="234"/>
      <c r="AC144" s="234"/>
      <c r="AD144" s="234"/>
      <c r="AE144" s="234"/>
      <c r="AF144" s="234"/>
      <c r="AG144" s="233">
        <f>G144/2.5</f>
        <v>0</v>
      </c>
      <c r="AH144" s="235"/>
      <c r="AI144" s="234"/>
      <c r="AJ144" s="234"/>
      <c r="AK144" s="234"/>
      <c r="AL144" s="234"/>
      <c r="AM144" s="234">
        <f>G144-SUM(J144:AL144)</f>
        <v>0</v>
      </c>
      <c r="AN144" s="234"/>
      <c r="AO144" s="234"/>
      <c r="AP144" s="234"/>
      <c r="AQ144" s="234"/>
      <c r="AR144" s="234"/>
      <c r="AS144" s="233"/>
      <c r="AT144" s="235"/>
      <c r="AU144" s="234"/>
      <c r="AV144" s="234"/>
      <c r="AW144" s="234"/>
      <c r="AX144" s="234"/>
      <c r="AY144" s="234"/>
      <c r="AZ144" s="234"/>
      <c r="BA144" s="234"/>
      <c r="BB144" s="234"/>
      <c r="BC144" s="234"/>
      <c r="BD144" s="234"/>
      <c r="BE144" s="233"/>
      <c r="BF144" s="235"/>
      <c r="BG144" s="234"/>
      <c r="BH144" s="234"/>
      <c r="BI144" s="234"/>
      <c r="BJ144" s="234"/>
      <c r="BK144" s="234"/>
      <c r="BL144" s="234"/>
      <c r="BM144" s="234"/>
      <c r="BN144" s="234"/>
      <c r="BO144" s="234"/>
      <c r="BP144" s="234"/>
      <c r="BQ144" s="233"/>
      <c r="BR144" s="235"/>
      <c r="BS144" s="234"/>
      <c r="BT144" s="234"/>
      <c r="BU144" s="234"/>
      <c r="BV144" s="234"/>
      <c r="BW144" s="234"/>
      <c r="BX144" s="234"/>
      <c r="BY144" s="234"/>
      <c r="BZ144" s="234"/>
      <c r="CA144" s="234"/>
      <c r="CB144" s="234"/>
      <c r="CC144" s="233"/>
      <c r="CD144" s="41" t="s">
        <v>54</v>
      </c>
    </row>
    <row r="145" spans="1:82" ht="15">
      <c r="A145" s="41"/>
      <c r="B145" s="75" t="s">
        <v>293</v>
      </c>
      <c r="C145" s="131" t="s">
        <v>294</v>
      </c>
      <c r="D145" s="132" t="s">
        <v>92</v>
      </c>
      <c r="E145" s="266">
        <v>1</v>
      </c>
      <c r="F145" s="223"/>
      <c r="G145" s="76">
        <f>+E145*F145</f>
        <v>0</v>
      </c>
      <c r="H145" s="237"/>
      <c r="I145" s="239"/>
      <c r="J145" s="237"/>
      <c r="K145" s="234"/>
      <c r="L145" s="238"/>
      <c r="M145" s="238"/>
      <c r="N145" s="238"/>
      <c r="O145" s="238"/>
      <c r="P145" s="238"/>
      <c r="Q145" s="238"/>
      <c r="R145" s="238"/>
      <c r="S145" s="238"/>
      <c r="T145" s="238"/>
      <c r="U145" s="239"/>
      <c r="V145" s="237"/>
      <c r="W145" s="238"/>
      <c r="X145" s="238"/>
      <c r="Y145" s="238"/>
      <c r="Z145" s="238"/>
      <c r="AA145" s="238"/>
      <c r="AB145" s="238"/>
      <c r="AC145" s="238"/>
      <c r="AD145" s="238"/>
      <c r="AE145" s="238"/>
      <c r="AF145" s="238"/>
      <c r="AG145" s="239"/>
      <c r="AH145" s="240"/>
      <c r="AI145" s="238"/>
      <c r="AJ145" s="238"/>
      <c r="AK145" s="238"/>
      <c r="AL145" s="238"/>
      <c r="AM145" s="238"/>
      <c r="AN145" s="238"/>
      <c r="AO145" s="238"/>
      <c r="AP145" s="238"/>
      <c r="AQ145" s="238"/>
      <c r="AR145" s="238"/>
      <c r="AS145" s="239"/>
      <c r="AT145" s="240"/>
      <c r="AU145" s="238"/>
      <c r="AV145" s="238"/>
      <c r="AW145" s="238"/>
      <c r="AX145" s="238"/>
      <c r="AY145" s="238"/>
      <c r="AZ145" s="238"/>
      <c r="BA145" s="238"/>
      <c r="BB145" s="238"/>
      <c r="BC145" s="238"/>
      <c r="BD145" s="238"/>
      <c r="BE145" s="239"/>
      <c r="BF145" s="240"/>
      <c r="BG145" s="238"/>
      <c r="BH145" s="238"/>
      <c r="BI145" s="238"/>
      <c r="BJ145" s="238"/>
      <c r="BK145" s="238"/>
      <c r="BL145" s="238"/>
      <c r="BM145" s="238"/>
      <c r="BN145" s="238"/>
      <c r="BO145" s="238"/>
      <c r="BP145" s="238"/>
      <c r="BQ145" s="239"/>
      <c r="BR145" s="240"/>
      <c r="BS145" s="238"/>
      <c r="BT145" s="238"/>
      <c r="BU145" s="238"/>
      <c r="BV145" s="238"/>
      <c r="BW145" s="238"/>
      <c r="BX145" s="238"/>
      <c r="BY145" s="238"/>
      <c r="BZ145" s="238"/>
      <c r="CA145" s="238"/>
      <c r="CB145" s="238"/>
      <c r="CC145" s="239">
        <f>G145</f>
        <v>0</v>
      </c>
      <c r="CD145" s="41" t="s">
        <v>54</v>
      </c>
    </row>
    <row r="146" spans="1:82" ht="15">
      <c r="A146" s="41"/>
      <c r="B146" s="123" t="s">
        <v>295</v>
      </c>
      <c r="C146" s="124" t="s">
        <v>296</v>
      </c>
      <c r="D146" s="125" t="s">
        <v>428</v>
      </c>
      <c r="E146" s="328"/>
      <c r="F146" s="259"/>
      <c r="G146" s="126">
        <f>SUM(G147:G149)</f>
        <v>0</v>
      </c>
      <c r="H146" s="127">
        <f>SUM(H147:H149)</f>
        <v>0</v>
      </c>
      <c r="I146" s="128">
        <f t="shared" ref="I146:BT146" si="66">SUM(I147:I149)</f>
        <v>0</v>
      </c>
      <c r="J146" s="127">
        <f t="shared" si="66"/>
        <v>0</v>
      </c>
      <c r="K146" s="129">
        <f t="shared" si="66"/>
        <v>0</v>
      </c>
      <c r="L146" s="129">
        <f t="shared" si="66"/>
        <v>0</v>
      </c>
      <c r="M146" s="129">
        <f t="shared" si="66"/>
        <v>0</v>
      </c>
      <c r="N146" s="129">
        <f t="shared" si="66"/>
        <v>0</v>
      </c>
      <c r="O146" s="129">
        <f t="shared" si="66"/>
        <v>0</v>
      </c>
      <c r="P146" s="129">
        <f t="shared" si="66"/>
        <v>0</v>
      </c>
      <c r="Q146" s="129">
        <f t="shared" si="66"/>
        <v>0</v>
      </c>
      <c r="R146" s="129">
        <f>SUM(R147:R149)</f>
        <v>0</v>
      </c>
      <c r="S146" s="129">
        <f t="shared" si="66"/>
        <v>0</v>
      </c>
      <c r="T146" s="129">
        <f t="shared" si="66"/>
        <v>0</v>
      </c>
      <c r="U146" s="128">
        <f t="shared" si="66"/>
        <v>0</v>
      </c>
      <c r="V146" s="127">
        <f t="shared" si="66"/>
        <v>0</v>
      </c>
      <c r="W146" s="129">
        <f t="shared" si="66"/>
        <v>0</v>
      </c>
      <c r="X146" s="129">
        <f t="shared" si="66"/>
        <v>0</v>
      </c>
      <c r="Y146" s="129">
        <f t="shared" si="66"/>
        <v>0</v>
      </c>
      <c r="Z146" s="129">
        <f t="shared" si="66"/>
        <v>0</v>
      </c>
      <c r="AA146" s="129">
        <f t="shared" si="66"/>
        <v>0</v>
      </c>
      <c r="AB146" s="129">
        <f t="shared" si="66"/>
        <v>0</v>
      </c>
      <c r="AC146" s="129">
        <f t="shared" si="66"/>
        <v>0</v>
      </c>
      <c r="AD146" s="129">
        <f t="shared" si="66"/>
        <v>0</v>
      </c>
      <c r="AE146" s="129">
        <f t="shared" si="66"/>
        <v>0</v>
      </c>
      <c r="AF146" s="129">
        <f t="shared" si="66"/>
        <v>0</v>
      </c>
      <c r="AG146" s="128">
        <f t="shared" si="66"/>
        <v>0</v>
      </c>
      <c r="AH146" s="130">
        <f t="shared" si="66"/>
        <v>0</v>
      </c>
      <c r="AI146" s="129">
        <f t="shared" si="66"/>
        <v>0</v>
      </c>
      <c r="AJ146" s="129">
        <f t="shared" si="66"/>
        <v>0</v>
      </c>
      <c r="AK146" s="129">
        <f t="shared" si="66"/>
        <v>0</v>
      </c>
      <c r="AL146" s="129">
        <f t="shared" si="66"/>
        <v>0</v>
      </c>
      <c r="AM146" s="129">
        <f t="shared" si="66"/>
        <v>0</v>
      </c>
      <c r="AN146" s="129">
        <f t="shared" si="66"/>
        <v>0</v>
      </c>
      <c r="AO146" s="129">
        <f t="shared" si="66"/>
        <v>0</v>
      </c>
      <c r="AP146" s="129">
        <f t="shared" si="66"/>
        <v>0</v>
      </c>
      <c r="AQ146" s="129">
        <f t="shared" si="66"/>
        <v>0</v>
      </c>
      <c r="AR146" s="129">
        <f t="shared" si="66"/>
        <v>0</v>
      </c>
      <c r="AS146" s="128">
        <f t="shared" si="66"/>
        <v>0</v>
      </c>
      <c r="AT146" s="130">
        <f t="shared" si="66"/>
        <v>0</v>
      </c>
      <c r="AU146" s="129">
        <f t="shared" si="66"/>
        <v>0</v>
      </c>
      <c r="AV146" s="129">
        <f t="shared" si="66"/>
        <v>0</v>
      </c>
      <c r="AW146" s="129">
        <f t="shared" si="66"/>
        <v>0</v>
      </c>
      <c r="AX146" s="129">
        <f t="shared" si="66"/>
        <v>0</v>
      </c>
      <c r="AY146" s="129">
        <f t="shared" si="66"/>
        <v>0</v>
      </c>
      <c r="AZ146" s="129">
        <f t="shared" si="66"/>
        <v>0</v>
      </c>
      <c r="BA146" s="129">
        <f t="shared" si="66"/>
        <v>0</v>
      </c>
      <c r="BB146" s="129">
        <f t="shared" si="66"/>
        <v>0</v>
      </c>
      <c r="BC146" s="129">
        <f t="shared" si="66"/>
        <v>0</v>
      </c>
      <c r="BD146" s="129">
        <f t="shared" si="66"/>
        <v>0</v>
      </c>
      <c r="BE146" s="128">
        <f t="shared" si="66"/>
        <v>0</v>
      </c>
      <c r="BF146" s="130">
        <f t="shared" si="66"/>
        <v>0</v>
      </c>
      <c r="BG146" s="129">
        <f t="shared" si="66"/>
        <v>0</v>
      </c>
      <c r="BH146" s="129">
        <f t="shared" si="66"/>
        <v>0</v>
      </c>
      <c r="BI146" s="129">
        <f t="shared" si="66"/>
        <v>0</v>
      </c>
      <c r="BJ146" s="129">
        <f t="shared" si="66"/>
        <v>0</v>
      </c>
      <c r="BK146" s="129">
        <f t="shared" si="66"/>
        <v>0</v>
      </c>
      <c r="BL146" s="129">
        <f t="shared" si="66"/>
        <v>0</v>
      </c>
      <c r="BM146" s="129">
        <f t="shared" si="66"/>
        <v>0</v>
      </c>
      <c r="BN146" s="129">
        <f t="shared" si="66"/>
        <v>0</v>
      </c>
      <c r="BO146" s="129">
        <f t="shared" si="66"/>
        <v>0</v>
      </c>
      <c r="BP146" s="129">
        <f t="shared" si="66"/>
        <v>0</v>
      </c>
      <c r="BQ146" s="128">
        <f t="shared" si="66"/>
        <v>0</v>
      </c>
      <c r="BR146" s="130">
        <f t="shared" si="66"/>
        <v>0</v>
      </c>
      <c r="BS146" s="129">
        <f t="shared" si="66"/>
        <v>0</v>
      </c>
      <c r="BT146" s="129">
        <f t="shared" si="66"/>
        <v>0</v>
      </c>
      <c r="BU146" s="129">
        <f t="shared" ref="BU146:CC146" si="67">SUM(BU147:BU149)</f>
        <v>0</v>
      </c>
      <c r="BV146" s="129">
        <f t="shared" si="67"/>
        <v>0</v>
      </c>
      <c r="BW146" s="129">
        <f t="shared" si="67"/>
        <v>0</v>
      </c>
      <c r="BX146" s="129">
        <f t="shared" si="67"/>
        <v>0</v>
      </c>
      <c r="BY146" s="129">
        <f t="shared" si="67"/>
        <v>0</v>
      </c>
      <c r="BZ146" s="129">
        <f t="shared" si="67"/>
        <v>0</v>
      </c>
      <c r="CA146" s="129">
        <f t="shared" si="67"/>
        <v>0</v>
      </c>
      <c r="CB146" s="129">
        <f t="shared" si="67"/>
        <v>0</v>
      </c>
      <c r="CC146" s="128">
        <f t="shared" si="67"/>
        <v>0</v>
      </c>
      <c r="CD146" s="41" t="s">
        <v>54</v>
      </c>
    </row>
    <row r="147" spans="1:82" ht="15">
      <c r="A147" s="41"/>
      <c r="B147" s="75" t="s">
        <v>297</v>
      </c>
      <c r="C147" s="131" t="s">
        <v>298</v>
      </c>
      <c r="D147" s="141" t="s">
        <v>64</v>
      </c>
      <c r="E147" s="266">
        <v>72</v>
      </c>
      <c r="F147" s="231"/>
      <c r="G147" s="76">
        <f t="shared" ref="G147:G149" si="68">+SUM(H147:CC147)</f>
        <v>0</v>
      </c>
      <c r="H147" s="237"/>
      <c r="I147" s="239"/>
      <c r="J147" s="226"/>
      <c r="K147" s="227"/>
      <c r="L147" s="227"/>
      <c r="M147" s="227"/>
      <c r="N147" s="227"/>
      <c r="O147" s="227"/>
      <c r="P147" s="227"/>
      <c r="Q147" s="227"/>
      <c r="R147" s="227"/>
      <c r="S147" s="227"/>
      <c r="T147" s="227"/>
      <c r="U147" s="225"/>
      <c r="V147" s="226"/>
      <c r="W147" s="227"/>
      <c r="X147" s="227"/>
      <c r="Y147" s="227"/>
      <c r="Z147" s="227"/>
      <c r="AA147" s="227"/>
      <c r="AB147" s="227"/>
      <c r="AC147" s="227"/>
      <c r="AD147" s="227"/>
      <c r="AE147" s="227"/>
      <c r="AF147" s="227"/>
      <c r="AG147" s="225"/>
      <c r="AH147" s="228"/>
      <c r="AI147" s="227"/>
      <c r="AJ147" s="227"/>
      <c r="AK147" s="227"/>
      <c r="AL147" s="227"/>
      <c r="AM147" s="227"/>
      <c r="AN147" s="227"/>
      <c r="AO147" s="227"/>
      <c r="AP147" s="227"/>
      <c r="AQ147" s="227"/>
      <c r="AR147" s="227"/>
      <c r="AS147" s="225"/>
      <c r="AT147" s="228"/>
      <c r="AU147" s="227"/>
      <c r="AV147" s="227"/>
      <c r="AW147" s="227"/>
      <c r="AX147" s="227"/>
      <c r="AY147" s="227"/>
      <c r="AZ147" s="227"/>
      <c r="BA147" s="227"/>
      <c r="BB147" s="227"/>
      <c r="BC147" s="227"/>
      <c r="BD147" s="227"/>
      <c r="BE147" s="225"/>
      <c r="BF147" s="228"/>
      <c r="BG147" s="227"/>
      <c r="BH147" s="227"/>
      <c r="BI147" s="227"/>
      <c r="BJ147" s="227"/>
      <c r="BK147" s="227"/>
      <c r="BL147" s="227"/>
      <c r="BM147" s="227"/>
      <c r="BN147" s="227"/>
      <c r="BO147" s="227"/>
      <c r="BP147" s="227"/>
      <c r="BQ147" s="225"/>
      <c r="BR147" s="228"/>
      <c r="BS147" s="227"/>
      <c r="BT147" s="227"/>
      <c r="BU147" s="227"/>
      <c r="BV147" s="227"/>
      <c r="BW147" s="227"/>
      <c r="BX147" s="227"/>
      <c r="BY147" s="227"/>
      <c r="BZ147" s="227"/>
      <c r="CA147" s="227"/>
      <c r="CB147" s="227"/>
      <c r="CC147" s="225"/>
      <c r="CD147" s="41" t="s">
        <v>54</v>
      </c>
    </row>
    <row r="148" spans="1:82" ht="15">
      <c r="A148" s="41"/>
      <c r="B148" s="25" t="s">
        <v>299</v>
      </c>
      <c r="C148" s="142" t="s">
        <v>300</v>
      </c>
      <c r="D148" s="141" t="s">
        <v>64</v>
      </c>
      <c r="E148" s="266">
        <v>72</v>
      </c>
      <c r="F148" s="269"/>
      <c r="G148" s="76">
        <f t="shared" si="68"/>
        <v>0</v>
      </c>
      <c r="H148" s="237"/>
      <c r="I148" s="239"/>
      <c r="J148" s="226"/>
      <c r="K148" s="227"/>
      <c r="L148" s="227"/>
      <c r="M148" s="227"/>
      <c r="N148" s="227"/>
      <c r="O148" s="227"/>
      <c r="P148" s="227"/>
      <c r="Q148" s="227"/>
      <c r="R148" s="227"/>
      <c r="S148" s="227"/>
      <c r="T148" s="227"/>
      <c r="U148" s="225"/>
      <c r="V148" s="226"/>
      <c r="W148" s="227"/>
      <c r="X148" s="227"/>
      <c r="Y148" s="227"/>
      <c r="Z148" s="227"/>
      <c r="AA148" s="227"/>
      <c r="AB148" s="227"/>
      <c r="AC148" s="227"/>
      <c r="AD148" s="227"/>
      <c r="AE148" s="227"/>
      <c r="AF148" s="227"/>
      <c r="AG148" s="225"/>
      <c r="AH148" s="228"/>
      <c r="AI148" s="227"/>
      <c r="AJ148" s="227"/>
      <c r="AK148" s="227"/>
      <c r="AL148" s="227"/>
      <c r="AM148" s="227"/>
      <c r="AN148" s="227"/>
      <c r="AO148" s="227"/>
      <c r="AP148" s="227"/>
      <c r="AQ148" s="227"/>
      <c r="AR148" s="227"/>
      <c r="AS148" s="225"/>
      <c r="AT148" s="228"/>
      <c r="AU148" s="227"/>
      <c r="AV148" s="227"/>
      <c r="AW148" s="227"/>
      <c r="AX148" s="227"/>
      <c r="AY148" s="227"/>
      <c r="AZ148" s="227"/>
      <c r="BA148" s="227"/>
      <c r="BB148" s="227"/>
      <c r="BC148" s="227"/>
      <c r="BD148" s="227"/>
      <c r="BE148" s="225"/>
      <c r="BF148" s="228"/>
      <c r="BG148" s="227"/>
      <c r="BH148" s="227"/>
      <c r="BI148" s="227"/>
      <c r="BJ148" s="227"/>
      <c r="BK148" s="227"/>
      <c r="BL148" s="227"/>
      <c r="BM148" s="227"/>
      <c r="BN148" s="227"/>
      <c r="BO148" s="227"/>
      <c r="BP148" s="227"/>
      <c r="BQ148" s="225"/>
      <c r="BR148" s="228"/>
      <c r="BS148" s="227"/>
      <c r="BT148" s="227"/>
      <c r="BU148" s="227"/>
      <c r="BV148" s="227"/>
      <c r="BW148" s="227"/>
      <c r="BX148" s="227"/>
      <c r="BY148" s="227"/>
      <c r="BZ148" s="227"/>
      <c r="CA148" s="227"/>
      <c r="CB148" s="227"/>
      <c r="CC148" s="225"/>
      <c r="CD148" s="41" t="s">
        <v>54</v>
      </c>
    </row>
    <row r="149" spans="1:82" ht="15">
      <c r="A149" s="41"/>
      <c r="B149" s="25" t="s">
        <v>301</v>
      </c>
      <c r="C149" s="142" t="s">
        <v>302</v>
      </c>
      <c r="D149" s="141" t="s">
        <v>64</v>
      </c>
      <c r="E149" s="266">
        <v>72</v>
      </c>
      <c r="F149" s="269"/>
      <c r="G149" s="76">
        <f t="shared" si="68"/>
        <v>0</v>
      </c>
      <c r="H149" s="237"/>
      <c r="I149" s="239"/>
      <c r="J149" s="226"/>
      <c r="K149" s="227"/>
      <c r="L149" s="227"/>
      <c r="M149" s="227"/>
      <c r="N149" s="227"/>
      <c r="O149" s="227"/>
      <c r="P149" s="227"/>
      <c r="Q149" s="227"/>
      <c r="R149" s="227"/>
      <c r="S149" s="227"/>
      <c r="T149" s="227"/>
      <c r="U149" s="225"/>
      <c r="V149" s="226"/>
      <c r="W149" s="227"/>
      <c r="X149" s="227"/>
      <c r="Y149" s="227"/>
      <c r="Z149" s="227"/>
      <c r="AA149" s="227"/>
      <c r="AB149" s="227"/>
      <c r="AC149" s="227"/>
      <c r="AD149" s="227"/>
      <c r="AE149" s="227"/>
      <c r="AF149" s="227"/>
      <c r="AG149" s="225"/>
      <c r="AH149" s="228"/>
      <c r="AI149" s="227"/>
      <c r="AJ149" s="227"/>
      <c r="AK149" s="227"/>
      <c r="AL149" s="227"/>
      <c r="AM149" s="227"/>
      <c r="AN149" s="227"/>
      <c r="AO149" s="227"/>
      <c r="AP149" s="227"/>
      <c r="AQ149" s="227"/>
      <c r="AR149" s="227"/>
      <c r="AS149" s="225"/>
      <c r="AT149" s="228"/>
      <c r="AU149" s="227"/>
      <c r="AV149" s="227"/>
      <c r="AW149" s="227"/>
      <c r="AX149" s="227"/>
      <c r="AY149" s="227"/>
      <c r="AZ149" s="227"/>
      <c r="BA149" s="227"/>
      <c r="BB149" s="227"/>
      <c r="BC149" s="227"/>
      <c r="BD149" s="227"/>
      <c r="BE149" s="225"/>
      <c r="BF149" s="228"/>
      <c r="BG149" s="227"/>
      <c r="BH149" s="227"/>
      <c r="BI149" s="227"/>
      <c r="BJ149" s="227"/>
      <c r="BK149" s="227"/>
      <c r="BL149" s="227"/>
      <c r="BM149" s="227"/>
      <c r="BN149" s="227"/>
      <c r="BO149" s="227"/>
      <c r="BP149" s="227"/>
      <c r="BQ149" s="225"/>
      <c r="BR149" s="228"/>
      <c r="BS149" s="227"/>
      <c r="BT149" s="227"/>
      <c r="BU149" s="227"/>
      <c r="BV149" s="227"/>
      <c r="BW149" s="227"/>
      <c r="BX149" s="227"/>
      <c r="BY149" s="227"/>
      <c r="BZ149" s="227"/>
      <c r="CA149" s="227"/>
      <c r="CB149" s="227"/>
      <c r="CC149" s="225"/>
      <c r="CD149" s="41" t="s">
        <v>54</v>
      </c>
    </row>
    <row r="150" spans="1:82" ht="15">
      <c r="A150" s="41"/>
      <c r="B150" s="123" t="s">
        <v>303</v>
      </c>
      <c r="C150" s="124" t="s">
        <v>304</v>
      </c>
      <c r="D150" s="125" t="s">
        <v>428</v>
      </c>
      <c r="E150" s="328"/>
      <c r="F150" s="259"/>
      <c r="G150" s="126">
        <f t="shared" ref="G150:AL150" si="69">SUM(G151:G167)</f>
        <v>0</v>
      </c>
      <c r="H150" s="127">
        <f t="shared" si="69"/>
        <v>0</v>
      </c>
      <c r="I150" s="128">
        <f t="shared" si="69"/>
        <v>0</v>
      </c>
      <c r="J150" s="127">
        <f t="shared" si="69"/>
        <v>0</v>
      </c>
      <c r="K150" s="129">
        <f t="shared" si="69"/>
        <v>0</v>
      </c>
      <c r="L150" s="129">
        <f t="shared" si="69"/>
        <v>0</v>
      </c>
      <c r="M150" s="129">
        <f t="shared" si="69"/>
        <v>0</v>
      </c>
      <c r="N150" s="129">
        <f t="shared" si="69"/>
        <v>0</v>
      </c>
      <c r="O150" s="129">
        <f t="shared" si="69"/>
        <v>0</v>
      </c>
      <c r="P150" s="129">
        <f t="shared" si="69"/>
        <v>0</v>
      </c>
      <c r="Q150" s="129">
        <f t="shared" si="69"/>
        <v>0</v>
      </c>
      <c r="R150" s="129">
        <f t="shared" si="69"/>
        <v>0</v>
      </c>
      <c r="S150" s="129">
        <f t="shared" si="69"/>
        <v>0</v>
      </c>
      <c r="T150" s="129">
        <f t="shared" si="69"/>
        <v>0</v>
      </c>
      <c r="U150" s="128">
        <f t="shared" si="69"/>
        <v>0</v>
      </c>
      <c r="V150" s="127">
        <f t="shared" si="69"/>
        <v>0</v>
      </c>
      <c r="W150" s="129">
        <f t="shared" si="69"/>
        <v>0</v>
      </c>
      <c r="X150" s="129">
        <f t="shared" si="69"/>
        <v>0</v>
      </c>
      <c r="Y150" s="129">
        <f t="shared" si="69"/>
        <v>0</v>
      </c>
      <c r="Z150" s="129">
        <f t="shared" si="69"/>
        <v>0</v>
      </c>
      <c r="AA150" s="129">
        <f t="shared" si="69"/>
        <v>0</v>
      </c>
      <c r="AB150" s="129">
        <f t="shared" si="69"/>
        <v>0</v>
      </c>
      <c r="AC150" s="129">
        <f t="shared" si="69"/>
        <v>0</v>
      </c>
      <c r="AD150" s="129">
        <f t="shared" si="69"/>
        <v>0</v>
      </c>
      <c r="AE150" s="129">
        <f t="shared" si="69"/>
        <v>0</v>
      </c>
      <c r="AF150" s="129">
        <f t="shared" si="69"/>
        <v>0</v>
      </c>
      <c r="AG150" s="128">
        <f t="shared" si="69"/>
        <v>0</v>
      </c>
      <c r="AH150" s="130">
        <f t="shared" si="69"/>
        <v>0</v>
      </c>
      <c r="AI150" s="129">
        <f t="shared" si="69"/>
        <v>0</v>
      </c>
      <c r="AJ150" s="129">
        <f t="shared" si="69"/>
        <v>0</v>
      </c>
      <c r="AK150" s="129">
        <f t="shared" si="69"/>
        <v>0</v>
      </c>
      <c r="AL150" s="129">
        <f t="shared" si="69"/>
        <v>0</v>
      </c>
      <c r="AM150" s="129">
        <f t="shared" ref="AM150:BR150" si="70">SUM(AM151:AM167)</f>
        <v>0</v>
      </c>
      <c r="AN150" s="129">
        <f t="shared" si="70"/>
        <v>0</v>
      </c>
      <c r="AO150" s="129">
        <f t="shared" si="70"/>
        <v>0</v>
      </c>
      <c r="AP150" s="129">
        <f t="shared" si="70"/>
        <v>0</v>
      </c>
      <c r="AQ150" s="129">
        <f t="shared" si="70"/>
        <v>0</v>
      </c>
      <c r="AR150" s="129">
        <f t="shared" si="70"/>
        <v>0</v>
      </c>
      <c r="AS150" s="128">
        <f t="shared" si="70"/>
        <v>0</v>
      </c>
      <c r="AT150" s="130">
        <f t="shared" si="70"/>
        <v>0</v>
      </c>
      <c r="AU150" s="129">
        <f t="shared" si="70"/>
        <v>0</v>
      </c>
      <c r="AV150" s="129">
        <f t="shared" si="70"/>
        <v>0</v>
      </c>
      <c r="AW150" s="129">
        <f t="shared" si="70"/>
        <v>0</v>
      </c>
      <c r="AX150" s="129">
        <f t="shared" si="70"/>
        <v>0</v>
      </c>
      <c r="AY150" s="129">
        <f t="shared" si="70"/>
        <v>0</v>
      </c>
      <c r="AZ150" s="129">
        <f t="shared" si="70"/>
        <v>0</v>
      </c>
      <c r="BA150" s="129">
        <f t="shared" si="70"/>
        <v>0</v>
      </c>
      <c r="BB150" s="129">
        <f t="shared" si="70"/>
        <v>0</v>
      </c>
      <c r="BC150" s="129">
        <f t="shared" si="70"/>
        <v>0</v>
      </c>
      <c r="BD150" s="129">
        <f t="shared" si="70"/>
        <v>0</v>
      </c>
      <c r="BE150" s="128">
        <f t="shared" si="70"/>
        <v>0</v>
      </c>
      <c r="BF150" s="130">
        <f t="shared" si="70"/>
        <v>0</v>
      </c>
      <c r="BG150" s="129">
        <f t="shared" si="70"/>
        <v>0</v>
      </c>
      <c r="BH150" s="129">
        <f t="shared" si="70"/>
        <v>0</v>
      </c>
      <c r="BI150" s="129">
        <f t="shared" si="70"/>
        <v>0</v>
      </c>
      <c r="BJ150" s="129">
        <f t="shared" si="70"/>
        <v>0</v>
      </c>
      <c r="BK150" s="129">
        <f t="shared" si="70"/>
        <v>0</v>
      </c>
      <c r="BL150" s="129">
        <f t="shared" si="70"/>
        <v>0</v>
      </c>
      <c r="BM150" s="129">
        <f t="shared" si="70"/>
        <v>0</v>
      </c>
      <c r="BN150" s="129">
        <f t="shared" si="70"/>
        <v>0</v>
      </c>
      <c r="BO150" s="129">
        <f t="shared" si="70"/>
        <v>0</v>
      </c>
      <c r="BP150" s="129">
        <f t="shared" si="70"/>
        <v>0</v>
      </c>
      <c r="BQ150" s="128">
        <f t="shared" si="70"/>
        <v>0</v>
      </c>
      <c r="BR150" s="130">
        <f t="shared" si="70"/>
        <v>0</v>
      </c>
      <c r="BS150" s="129">
        <f t="shared" ref="BS150:CC150" si="71">SUM(BS151:BS167)</f>
        <v>0</v>
      </c>
      <c r="BT150" s="129">
        <f t="shared" si="71"/>
        <v>0</v>
      </c>
      <c r="BU150" s="129">
        <f t="shared" si="71"/>
        <v>0</v>
      </c>
      <c r="BV150" s="129">
        <f t="shared" si="71"/>
        <v>0</v>
      </c>
      <c r="BW150" s="129">
        <f t="shared" si="71"/>
        <v>0</v>
      </c>
      <c r="BX150" s="129">
        <f t="shared" si="71"/>
        <v>0</v>
      </c>
      <c r="BY150" s="129">
        <f t="shared" si="71"/>
        <v>0</v>
      </c>
      <c r="BZ150" s="129">
        <f t="shared" si="71"/>
        <v>0</v>
      </c>
      <c r="CA150" s="129">
        <f t="shared" si="71"/>
        <v>0</v>
      </c>
      <c r="CB150" s="129">
        <f t="shared" si="71"/>
        <v>0</v>
      </c>
      <c r="CC150" s="128">
        <f t="shared" si="71"/>
        <v>0</v>
      </c>
      <c r="CD150" s="41" t="s">
        <v>54</v>
      </c>
    </row>
    <row r="151" spans="1:82" ht="30">
      <c r="A151" s="41"/>
      <c r="B151" s="75" t="s">
        <v>305</v>
      </c>
      <c r="C151" s="131" t="s">
        <v>306</v>
      </c>
      <c r="D151" s="141" t="s">
        <v>64</v>
      </c>
      <c r="E151" s="266">
        <v>72</v>
      </c>
      <c r="F151" s="231"/>
      <c r="G151" s="76">
        <f t="shared" ref="G151:G155" si="72">+SUM(H151:CC151)</f>
        <v>0</v>
      </c>
      <c r="H151" s="237"/>
      <c r="I151" s="239"/>
      <c r="J151" s="226"/>
      <c r="K151" s="227"/>
      <c r="L151" s="227"/>
      <c r="M151" s="227"/>
      <c r="N151" s="227"/>
      <c r="O151" s="227"/>
      <c r="P151" s="227"/>
      <c r="Q151" s="227"/>
      <c r="R151" s="227"/>
      <c r="S151" s="227"/>
      <c r="T151" s="227"/>
      <c r="U151" s="225"/>
      <c r="V151" s="226"/>
      <c r="W151" s="227"/>
      <c r="X151" s="227"/>
      <c r="Y151" s="227"/>
      <c r="Z151" s="227"/>
      <c r="AA151" s="227"/>
      <c r="AB151" s="227"/>
      <c r="AC151" s="227"/>
      <c r="AD151" s="227"/>
      <c r="AE151" s="227"/>
      <c r="AF151" s="227"/>
      <c r="AG151" s="225"/>
      <c r="AH151" s="228"/>
      <c r="AI151" s="227"/>
      <c r="AJ151" s="227"/>
      <c r="AK151" s="227"/>
      <c r="AL151" s="227"/>
      <c r="AM151" s="227"/>
      <c r="AN151" s="227"/>
      <c r="AO151" s="227"/>
      <c r="AP151" s="227"/>
      <c r="AQ151" s="227"/>
      <c r="AR151" s="227"/>
      <c r="AS151" s="225"/>
      <c r="AT151" s="228"/>
      <c r="AU151" s="227"/>
      <c r="AV151" s="227"/>
      <c r="AW151" s="227"/>
      <c r="AX151" s="227"/>
      <c r="AY151" s="227"/>
      <c r="AZ151" s="227"/>
      <c r="BA151" s="227"/>
      <c r="BB151" s="227"/>
      <c r="BC151" s="227"/>
      <c r="BD151" s="227"/>
      <c r="BE151" s="225"/>
      <c r="BF151" s="228"/>
      <c r="BG151" s="227"/>
      <c r="BH151" s="227"/>
      <c r="BI151" s="227"/>
      <c r="BJ151" s="227"/>
      <c r="BK151" s="227"/>
      <c r="BL151" s="227"/>
      <c r="BM151" s="227"/>
      <c r="BN151" s="227"/>
      <c r="BO151" s="227"/>
      <c r="BP151" s="227"/>
      <c r="BQ151" s="225"/>
      <c r="BR151" s="228"/>
      <c r="BS151" s="227"/>
      <c r="BT151" s="227"/>
      <c r="BU151" s="227"/>
      <c r="BV151" s="227"/>
      <c r="BW151" s="227"/>
      <c r="BX151" s="227"/>
      <c r="BY151" s="227"/>
      <c r="BZ151" s="227"/>
      <c r="CA151" s="227"/>
      <c r="CB151" s="227"/>
      <c r="CC151" s="225"/>
      <c r="CD151" s="41" t="s">
        <v>54</v>
      </c>
    </row>
    <row r="152" spans="1:82" ht="30">
      <c r="A152" s="41"/>
      <c r="B152" s="75" t="s">
        <v>307</v>
      </c>
      <c r="C152" s="131" t="s">
        <v>308</v>
      </c>
      <c r="D152" s="141" t="s">
        <v>64</v>
      </c>
      <c r="E152" s="266">
        <v>72</v>
      </c>
      <c r="F152" s="231"/>
      <c r="G152" s="76">
        <f t="shared" si="72"/>
        <v>0</v>
      </c>
      <c r="H152" s="237"/>
      <c r="I152" s="239"/>
      <c r="J152" s="226"/>
      <c r="K152" s="227"/>
      <c r="L152" s="227"/>
      <c r="M152" s="227"/>
      <c r="N152" s="227"/>
      <c r="O152" s="227"/>
      <c r="P152" s="227"/>
      <c r="Q152" s="227"/>
      <c r="R152" s="227"/>
      <c r="S152" s="227"/>
      <c r="T152" s="227"/>
      <c r="U152" s="225"/>
      <c r="V152" s="226"/>
      <c r="W152" s="227"/>
      <c r="X152" s="227"/>
      <c r="Y152" s="227"/>
      <c r="Z152" s="227"/>
      <c r="AA152" s="227"/>
      <c r="AB152" s="227"/>
      <c r="AC152" s="227"/>
      <c r="AD152" s="227"/>
      <c r="AE152" s="227"/>
      <c r="AF152" s="227"/>
      <c r="AG152" s="225"/>
      <c r="AH152" s="228"/>
      <c r="AI152" s="227"/>
      <c r="AJ152" s="227"/>
      <c r="AK152" s="227"/>
      <c r="AL152" s="227"/>
      <c r="AM152" s="227"/>
      <c r="AN152" s="227"/>
      <c r="AO152" s="227"/>
      <c r="AP152" s="227"/>
      <c r="AQ152" s="227"/>
      <c r="AR152" s="227"/>
      <c r="AS152" s="225"/>
      <c r="AT152" s="228"/>
      <c r="AU152" s="227"/>
      <c r="AV152" s="227"/>
      <c r="AW152" s="227"/>
      <c r="AX152" s="227"/>
      <c r="AY152" s="227"/>
      <c r="AZ152" s="227"/>
      <c r="BA152" s="227"/>
      <c r="BB152" s="227"/>
      <c r="BC152" s="227"/>
      <c r="BD152" s="227"/>
      <c r="BE152" s="225"/>
      <c r="BF152" s="228"/>
      <c r="BG152" s="227"/>
      <c r="BH152" s="227"/>
      <c r="BI152" s="227"/>
      <c r="BJ152" s="227"/>
      <c r="BK152" s="227"/>
      <c r="BL152" s="227"/>
      <c r="BM152" s="227"/>
      <c r="BN152" s="227"/>
      <c r="BO152" s="227"/>
      <c r="BP152" s="227"/>
      <c r="BQ152" s="225"/>
      <c r="BR152" s="228"/>
      <c r="BS152" s="227"/>
      <c r="BT152" s="227"/>
      <c r="BU152" s="227"/>
      <c r="BV152" s="227"/>
      <c r="BW152" s="227"/>
      <c r="BX152" s="227"/>
      <c r="BY152" s="227"/>
      <c r="BZ152" s="227"/>
      <c r="CA152" s="227"/>
      <c r="CB152" s="227"/>
      <c r="CC152" s="225"/>
      <c r="CD152" s="41" t="s">
        <v>54</v>
      </c>
    </row>
    <row r="153" spans="1:82" ht="15">
      <c r="A153" s="41"/>
      <c r="B153" s="75" t="s">
        <v>309</v>
      </c>
      <c r="C153" s="131" t="s">
        <v>310</v>
      </c>
      <c r="D153" s="132" t="s">
        <v>64</v>
      </c>
      <c r="E153" s="266">
        <v>72</v>
      </c>
      <c r="F153" s="231"/>
      <c r="G153" s="76">
        <f t="shared" si="72"/>
        <v>0</v>
      </c>
      <c r="H153" s="237"/>
      <c r="I153" s="239"/>
      <c r="J153" s="226"/>
      <c r="K153" s="227"/>
      <c r="L153" s="227"/>
      <c r="M153" s="227"/>
      <c r="N153" s="227"/>
      <c r="O153" s="227"/>
      <c r="P153" s="227"/>
      <c r="Q153" s="227"/>
      <c r="R153" s="227"/>
      <c r="S153" s="227"/>
      <c r="T153" s="227"/>
      <c r="U153" s="225"/>
      <c r="V153" s="226"/>
      <c r="W153" s="227"/>
      <c r="X153" s="227"/>
      <c r="Y153" s="227"/>
      <c r="Z153" s="227"/>
      <c r="AA153" s="227"/>
      <c r="AB153" s="227"/>
      <c r="AC153" s="227"/>
      <c r="AD153" s="227"/>
      <c r="AE153" s="227"/>
      <c r="AF153" s="227"/>
      <c r="AG153" s="225"/>
      <c r="AH153" s="228"/>
      <c r="AI153" s="227"/>
      <c r="AJ153" s="227"/>
      <c r="AK153" s="227"/>
      <c r="AL153" s="227"/>
      <c r="AM153" s="227"/>
      <c r="AN153" s="227"/>
      <c r="AO153" s="227"/>
      <c r="AP153" s="227"/>
      <c r="AQ153" s="227"/>
      <c r="AR153" s="227"/>
      <c r="AS153" s="225"/>
      <c r="AT153" s="228"/>
      <c r="AU153" s="227"/>
      <c r="AV153" s="227"/>
      <c r="AW153" s="227"/>
      <c r="AX153" s="227"/>
      <c r="AY153" s="227"/>
      <c r="AZ153" s="227"/>
      <c r="BA153" s="227"/>
      <c r="BB153" s="227"/>
      <c r="BC153" s="227"/>
      <c r="BD153" s="227"/>
      <c r="BE153" s="225"/>
      <c r="BF153" s="228"/>
      <c r="BG153" s="227"/>
      <c r="BH153" s="227"/>
      <c r="BI153" s="227"/>
      <c r="BJ153" s="227"/>
      <c r="BK153" s="227"/>
      <c r="BL153" s="227"/>
      <c r="BM153" s="227"/>
      <c r="BN153" s="227"/>
      <c r="BO153" s="227"/>
      <c r="BP153" s="227"/>
      <c r="BQ153" s="225"/>
      <c r="BR153" s="228"/>
      <c r="BS153" s="227"/>
      <c r="BT153" s="227"/>
      <c r="BU153" s="227"/>
      <c r="BV153" s="227"/>
      <c r="BW153" s="227"/>
      <c r="BX153" s="227"/>
      <c r="BY153" s="227"/>
      <c r="BZ153" s="227"/>
      <c r="CA153" s="227"/>
      <c r="CB153" s="227"/>
      <c r="CC153" s="225"/>
      <c r="CD153" s="41" t="s">
        <v>54</v>
      </c>
    </row>
    <row r="154" spans="1:82" ht="15">
      <c r="A154" s="152"/>
      <c r="B154" s="103" t="s">
        <v>311</v>
      </c>
      <c r="C154" s="286" t="s">
        <v>312</v>
      </c>
      <c r="D154" s="132"/>
      <c r="E154" s="266"/>
      <c r="F154" s="231"/>
      <c r="G154" s="76"/>
      <c r="H154" s="237"/>
      <c r="I154" s="239"/>
      <c r="J154" s="232"/>
      <c r="K154" s="234"/>
      <c r="L154" s="234"/>
      <c r="M154" s="234"/>
      <c r="N154" s="234"/>
      <c r="O154" s="234"/>
      <c r="P154" s="234"/>
      <c r="Q154" s="234"/>
      <c r="R154" s="234"/>
      <c r="S154" s="234"/>
      <c r="T154" s="234"/>
      <c r="U154" s="233"/>
      <c r="V154" s="232"/>
      <c r="W154" s="234"/>
      <c r="X154" s="234"/>
      <c r="Y154" s="234"/>
      <c r="Z154" s="234"/>
      <c r="AA154" s="234"/>
      <c r="AB154" s="234"/>
      <c r="AC154" s="234"/>
      <c r="AD154" s="234"/>
      <c r="AE154" s="234"/>
      <c r="AF154" s="234"/>
      <c r="AG154" s="233"/>
      <c r="AH154" s="235"/>
      <c r="AI154" s="234"/>
      <c r="AJ154" s="234"/>
      <c r="AK154" s="234"/>
      <c r="AL154" s="234"/>
      <c r="AM154" s="234"/>
      <c r="AN154" s="234"/>
      <c r="AO154" s="234"/>
      <c r="AP154" s="234"/>
      <c r="AQ154" s="234"/>
      <c r="AR154" s="234"/>
      <c r="AS154" s="233"/>
      <c r="AT154" s="235"/>
      <c r="AU154" s="234"/>
      <c r="AV154" s="234"/>
      <c r="AW154" s="234"/>
      <c r="AX154" s="234"/>
      <c r="AY154" s="234"/>
      <c r="AZ154" s="234"/>
      <c r="BA154" s="234"/>
      <c r="BB154" s="234"/>
      <c r="BC154" s="234"/>
      <c r="BD154" s="234"/>
      <c r="BE154" s="233"/>
      <c r="BF154" s="235"/>
      <c r="BG154" s="234"/>
      <c r="BH154" s="234"/>
      <c r="BI154" s="234"/>
      <c r="BJ154" s="234"/>
      <c r="BK154" s="234"/>
      <c r="BL154" s="234"/>
      <c r="BM154" s="234"/>
      <c r="BN154" s="234"/>
      <c r="BO154" s="234"/>
      <c r="BP154" s="234"/>
      <c r="BQ154" s="233"/>
      <c r="BR154" s="235"/>
      <c r="BS154" s="234"/>
      <c r="BT154" s="234"/>
      <c r="BU154" s="234"/>
      <c r="BV154" s="234"/>
      <c r="BW154" s="234"/>
      <c r="BX154" s="234"/>
      <c r="BY154" s="234"/>
      <c r="BZ154" s="234"/>
      <c r="CA154" s="234"/>
      <c r="CB154" s="234"/>
      <c r="CC154" s="233"/>
      <c r="CD154" s="41"/>
    </row>
    <row r="155" spans="1:82" ht="15">
      <c r="A155" s="41"/>
      <c r="B155" s="75" t="s">
        <v>313</v>
      </c>
      <c r="C155" s="131" t="s">
        <v>312</v>
      </c>
      <c r="D155" s="141" t="s">
        <v>64</v>
      </c>
      <c r="E155" s="266">
        <v>72</v>
      </c>
      <c r="F155" s="231"/>
      <c r="G155" s="76">
        <f t="shared" si="72"/>
        <v>0</v>
      </c>
      <c r="H155" s="237"/>
      <c r="I155" s="239"/>
      <c r="J155" s="226"/>
      <c r="K155" s="227"/>
      <c r="L155" s="227"/>
      <c r="M155" s="227"/>
      <c r="N155" s="227"/>
      <c r="O155" s="227"/>
      <c r="P155" s="227"/>
      <c r="Q155" s="227"/>
      <c r="R155" s="227"/>
      <c r="S155" s="227"/>
      <c r="T155" s="227"/>
      <c r="U155" s="225"/>
      <c r="V155" s="226"/>
      <c r="W155" s="227"/>
      <c r="X155" s="227"/>
      <c r="Y155" s="227"/>
      <c r="Z155" s="227"/>
      <c r="AA155" s="227"/>
      <c r="AB155" s="227"/>
      <c r="AC155" s="227"/>
      <c r="AD155" s="227"/>
      <c r="AE155" s="227"/>
      <c r="AF155" s="227"/>
      <c r="AG155" s="225"/>
      <c r="AH155" s="228"/>
      <c r="AI155" s="227"/>
      <c r="AJ155" s="227"/>
      <c r="AK155" s="227"/>
      <c r="AL155" s="227"/>
      <c r="AM155" s="227"/>
      <c r="AN155" s="227"/>
      <c r="AO155" s="227"/>
      <c r="AP155" s="227"/>
      <c r="AQ155" s="227"/>
      <c r="AR155" s="227"/>
      <c r="AS155" s="225"/>
      <c r="AT155" s="228"/>
      <c r="AU155" s="227"/>
      <c r="AV155" s="227"/>
      <c r="AW155" s="227"/>
      <c r="AX155" s="227"/>
      <c r="AY155" s="227"/>
      <c r="AZ155" s="227"/>
      <c r="BA155" s="227"/>
      <c r="BB155" s="227"/>
      <c r="BC155" s="227"/>
      <c r="BD155" s="227"/>
      <c r="BE155" s="225"/>
      <c r="BF155" s="228"/>
      <c r="BG155" s="227"/>
      <c r="BH155" s="227"/>
      <c r="BI155" s="227"/>
      <c r="BJ155" s="227"/>
      <c r="BK155" s="227"/>
      <c r="BL155" s="227"/>
      <c r="BM155" s="227"/>
      <c r="BN155" s="227"/>
      <c r="BO155" s="227"/>
      <c r="BP155" s="227"/>
      <c r="BQ155" s="225"/>
      <c r="BR155" s="228"/>
      <c r="BS155" s="227"/>
      <c r="BT155" s="227"/>
      <c r="BU155" s="227"/>
      <c r="BV155" s="227"/>
      <c r="BW155" s="227"/>
      <c r="BX155" s="227"/>
      <c r="BY155" s="227"/>
      <c r="BZ155" s="227"/>
      <c r="CA155" s="227"/>
      <c r="CB155" s="227"/>
      <c r="CC155" s="225"/>
      <c r="CD155" s="41" t="s">
        <v>54</v>
      </c>
    </row>
    <row r="156" spans="1:82" ht="15">
      <c r="A156" s="41"/>
      <c r="B156" s="75" t="s">
        <v>314</v>
      </c>
      <c r="C156" s="131" t="s">
        <v>315</v>
      </c>
      <c r="D156" s="132" t="s">
        <v>316</v>
      </c>
      <c r="E156" s="266">
        <f>672/2</f>
        <v>336</v>
      </c>
      <c r="F156" s="289"/>
      <c r="G156" s="76">
        <f t="shared" ref="G156:G167" si="73">+E156*F156</f>
        <v>0</v>
      </c>
      <c r="H156" s="237"/>
      <c r="I156" s="239"/>
      <c r="J156" s="237"/>
      <c r="K156" s="238"/>
      <c r="L156" s="238"/>
      <c r="M156" s="238"/>
      <c r="N156" s="238"/>
      <c r="O156" s="238"/>
      <c r="P156" s="238"/>
      <c r="Q156" s="238"/>
      <c r="R156" s="238"/>
      <c r="S156" s="238"/>
      <c r="T156" s="238"/>
      <c r="U156" s="239">
        <f t="shared" ref="U156:U161" si="74">G156/6</f>
        <v>0</v>
      </c>
      <c r="V156" s="237"/>
      <c r="W156" s="238"/>
      <c r="X156" s="238"/>
      <c r="Y156" s="238"/>
      <c r="Z156" s="238"/>
      <c r="AA156" s="238"/>
      <c r="AB156" s="238"/>
      <c r="AC156" s="238"/>
      <c r="AD156" s="238"/>
      <c r="AE156" s="238"/>
      <c r="AF156" s="238"/>
      <c r="AG156" s="239">
        <f t="shared" ref="AG156:AG161" si="75">G156/6</f>
        <v>0</v>
      </c>
      <c r="AH156" s="240"/>
      <c r="AI156" s="238"/>
      <c r="AJ156" s="238"/>
      <c r="AK156" s="238"/>
      <c r="AL156" s="238"/>
      <c r="AM156" s="238"/>
      <c r="AN156" s="238"/>
      <c r="AO156" s="238"/>
      <c r="AP156" s="238"/>
      <c r="AQ156" s="238"/>
      <c r="AR156" s="238"/>
      <c r="AS156" s="239">
        <f t="shared" ref="AS156:AS161" si="76">G156/6</f>
        <v>0</v>
      </c>
      <c r="AT156" s="240"/>
      <c r="AU156" s="238"/>
      <c r="AV156" s="238"/>
      <c r="AW156" s="238"/>
      <c r="AX156" s="238"/>
      <c r="AY156" s="238"/>
      <c r="AZ156" s="238"/>
      <c r="BA156" s="238"/>
      <c r="BB156" s="238"/>
      <c r="BC156" s="238"/>
      <c r="BD156" s="238"/>
      <c r="BE156" s="239">
        <f t="shared" ref="BE156:BE161" si="77">G156/6</f>
        <v>0</v>
      </c>
      <c r="BF156" s="240"/>
      <c r="BG156" s="238"/>
      <c r="BH156" s="238"/>
      <c r="BI156" s="238"/>
      <c r="BJ156" s="238"/>
      <c r="BK156" s="238"/>
      <c r="BL156" s="238"/>
      <c r="BM156" s="238"/>
      <c r="BN156" s="238"/>
      <c r="BO156" s="238"/>
      <c r="BP156" s="238"/>
      <c r="BQ156" s="239">
        <f t="shared" ref="BQ156:BQ161" si="78">G156/6</f>
        <v>0</v>
      </c>
      <c r="BR156" s="240"/>
      <c r="BS156" s="238"/>
      <c r="BT156" s="238"/>
      <c r="BU156" s="238"/>
      <c r="BV156" s="238"/>
      <c r="BW156" s="238"/>
      <c r="BX156" s="238"/>
      <c r="BY156" s="238"/>
      <c r="BZ156" s="238"/>
      <c r="CA156" s="238"/>
      <c r="CB156" s="238"/>
      <c r="CC156" s="239">
        <f t="shared" ref="CC156:CC161" si="79">G156-SUM(H156:CB156)</f>
        <v>0</v>
      </c>
      <c r="CD156" s="41" t="s">
        <v>54</v>
      </c>
    </row>
    <row r="157" spans="1:82" ht="15">
      <c r="A157" s="41"/>
      <c r="B157" s="75" t="s">
        <v>317</v>
      </c>
      <c r="C157" s="131" t="s">
        <v>318</v>
      </c>
      <c r="D157" s="132" t="s">
        <v>316</v>
      </c>
      <c r="E157" s="266">
        <f>366/2</f>
        <v>183</v>
      </c>
      <c r="F157" s="289"/>
      <c r="G157" s="76">
        <f t="shared" si="73"/>
        <v>0</v>
      </c>
      <c r="H157" s="237"/>
      <c r="I157" s="239"/>
      <c r="J157" s="237"/>
      <c r="K157" s="238"/>
      <c r="L157" s="238"/>
      <c r="M157" s="238"/>
      <c r="N157" s="238"/>
      <c r="O157" s="238"/>
      <c r="P157" s="238"/>
      <c r="Q157" s="238"/>
      <c r="R157" s="238"/>
      <c r="S157" s="238"/>
      <c r="T157" s="238"/>
      <c r="U157" s="239">
        <f t="shared" si="74"/>
        <v>0</v>
      </c>
      <c r="V157" s="237"/>
      <c r="W157" s="238"/>
      <c r="X157" s="238"/>
      <c r="Y157" s="238"/>
      <c r="Z157" s="238"/>
      <c r="AA157" s="238"/>
      <c r="AB157" s="238"/>
      <c r="AC157" s="238"/>
      <c r="AD157" s="238"/>
      <c r="AE157" s="238"/>
      <c r="AF157" s="238"/>
      <c r="AG157" s="239">
        <f t="shared" si="75"/>
        <v>0</v>
      </c>
      <c r="AH157" s="240"/>
      <c r="AI157" s="238"/>
      <c r="AJ157" s="238"/>
      <c r="AK157" s="238"/>
      <c r="AL157" s="238"/>
      <c r="AM157" s="238"/>
      <c r="AN157" s="238"/>
      <c r="AO157" s="238"/>
      <c r="AP157" s="238"/>
      <c r="AQ157" s="238"/>
      <c r="AR157" s="238"/>
      <c r="AS157" s="239">
        <f t="shared" si="76"/>
        <v>0</v>
      </c>
      <c r="AT157" s="240"/>
      <c r="AU157" s="238"/>
      <c r="AV157" s="238"/>
      <c r="AW157" s="238"/>
      <c r="AX157" s="238"/>
      <c r="AY157" s="238"/>
      <c r="AZ157" s="238"/>
      <c r="BA157" s="238"/>
      <c r="BB157" s="238"/>
      <c r="BC157" s="238"/>
      <c r="BD157" s="238"/>
      <c r="BE157" s="239">
        <f t="shared" si="77"/>
        <v>0</v>
      </c>
      <c r="BF157" s="240"/>
      <c r="BG157" s="238"/>
      <c r="BH157" s="238"/>
      <c r="BI157" s="238"/>
      <c r="BJ157" s="238"/>
      <c r="BK157" s="238"/>
      <c r="BL157" s="238"/>
      <c r="BM157" s="238"/>
      <c r="BN157" s="238"/>
      <c r="BO157" s="238"/>
      <c r="BP157" s="238"/>
      <c r="BQ157" s="239">
        <f t="shared" si="78"/>
        <v>0</v>
      </c>
      <c r="BR157" s="240"/>
      <c r="BS157" s="238"/>
      <c r="BT157" s="238"/>
      <c r="BU157" s="238"/>
      <c r="BV157" s="238"/>
      <c r="BW157" s="238"/>
      <c r="BX157" s="238"/>
      <c r="BY157" s="238"/>
      <c r="BZ157" s="238"/>
      <c r="CA157" s="238"/>
      <c r="CB157" s="238"/>
      <c r="CC157" s="239">
        <f t="shared" si="79"/>
        <v>0</v>
      </c>
      <c r="CD157" s="41" t="s">
        <v>54</v>
      </c>
    </row>
    <row r="158" spans="1:82" ht="15">
      <c r="A158" s="41"/>
      <c r="B158" s="75" t="s">
        <v>319</v>
      </c>
      <c r="C158" s="131" t="s">
        <v>320</v>
      </c>
      <c r="D158" s="132" t="s">
        <v>316</v>
      </c>
      <c r="E158" s="266">
        <v>92</v>
      </c>
      <c r="F158" s="289"/>
      <c r="G158" s="76">
        <f t="shared" si="73"/>
        <v>0</v>
      </c>
      <c r="H158" s="237"/>
      <c r="I158" s="239"/>
      <c r="J158" s="237"/>
      <c r="K158" s="238"/>
      <c r="L158" s="238"/>
      <c r="M158" s="238"/>
      <c r="N158" s="238"/>
      <c r="O158" s="238"/>
      <c r="P158" s="238"/>
      <c r="Q158" s="238"/>
      <c r="R158" s="238"/>
      <c r="S158" s="238"/>
      <c r="T158" s="238"/>
      <c r="U158" s="239">
        <f t="shared" si="74"/>
        <v>0</v>
      </c>
      <c r="V158" s="237"/>
      <c r="W158" s="238"/>
      <c r="X158" s="238"/>
      <c r="Y158" s="238"/>
      <c r="Z158" s="238"/>
      <c r="AA158" s="238"/>
      <c r="AB158" s="238"/>
      <c r="AC158" s="238"/>
      <c r="AD158" s="238"/>
      <c r="AE158" s="238"/>
      <c r="AF158" s="238"/>
      <c r="AG158" s="239">
        <f t="shared" si="75"/>
        <v>0</v>
      </c>
      <c r="AH158" s="240"/>
      <c r="AI158" s="238"/>
      <c r="AJ158" s="238"/>
      <c r="AK158" s="238"/>
      <c r="AL158" s="238"/>
      <c r="AM158" s="238"/>
      <c r="AN158" s="238"/>
      <c r="AO158" s="238"/>
      <c r="AP158" s="238"/>
      <c r="AQ158" s="238"/>
      <c r="AR158" s="238"/>
      <c r="AS158" s="239">
        <f t="shared" si="76"/>
        <v>0</v>
      </c>
      <c r="AT158" s="240"/>
      <c r="AU158" s="238"/>
      <c r="AV158" s="238"/>
      <c r="AW158" s="238"/>
      <c r="AX158" s="238"/>
      <c r="AY158" s="238"/>
      <c r="AZ158" s="238"/>
      <c r="BA158" s="238"/>
      <c r="BB158" s="238"/>
      <c r="BC158" s="238"/>
      <c r="BD158" s="238"/>
      <c r="BE158" s="239">
        <f t="shared" si="77"/>
        <v>0</v>
      </c>
      <c r="BF158" s="240"/>
      <c r="BG158" s="238"/>
      <c r="BH158" s="238"/>
      <c r="BI158" s="238"/>
      <c r="BJ158" s="238"/>
      <c r="BK158" s="238"/>
      <c r="BL158" s="238"/>
      <c r="BM158" s="238"/>
      <c r="BN158" s="238"/>
      <c r="BO158" s="238"/>
      <c r="BP158" s="238"/>
      <c r="BQ158" s="239">
        <f t="shared" si="78"/>
        <v>0</v>
      </c>
      <c r="BR158" s="240"/>
      <c r="BS158" s="238"/>
      <c r="BT158" s="238"/>
      <c r="BU158" s="238"/>
      <c r="BV158" s="238"/>
      <c r="BW158" s="238"/>
      <c r="BX158" s="238"/>
      <c r="BY158" s="238"/>
      <c r="BZ158" s="238"/>
      <c r="CA158" s="238"/>
      <c r="CB158" s="238"/>
      <c r="CC158" s="239">
        <f t="shared" si="79"/>
        <v>0</v>
      </c>
      <c r="CD158" s="41" t="s">
        <v>54</v>
      </c>
    </row>
    <row r="159" spans="1:82" ht="15">
      <c r="A159" s="41"/>
      <c r="B159" s="75" t="s">
        <v>321</v>
      </c>
      <c r="C159" s="131" t="s">
        <v>322</v>
      </c>
      <c r="D159" s="132" t="s">
        <v>316</v>
      </c>
      <c r="E159" s="266">
        <v>46</v>
      </c>
      <c r="F159" s="289"/>
      <c r="G159" s="76">
        <f t="shared" si="73"/>
        <v>0</v>
      </c>
      <c r="H159" s="237"/>
      <c r="I159" s="239"/>
      <c r="J159" s="237"/>
      <c r="K159" s="238"/>
      <c r="L159" s="238"/>
      <c r="M159" s="238"/>
      <c r="N159" s="238"/>
      <c r="O159" s="238"/>
      <c r="P159" s="238"/>
      <c r="Q159" s="238"/>
      <c r="R159" s="238"/>
      <c r="S159" s="238"/>
      <c r="T159" s="238"/>
      <c r="U159" s="239">
        <f t="shared" si="74"/>
        <v>0</v>
      </c>
      <c r="V159" s="237"/>
      <c r="W159" s="238"/>
      <c r="X159" s="238"/>
      <c r="Y159" s="238"/>
      <c r="Z159" s="238"/>
      <c r="AA159" s="238"/>
      <c r="AB159" s="238"/>
      <c r="AC159" s="238"/>
      <c r="AD159" s="238"/>
      <c r="AE159" s="238"/>
      <c r="AF159" s="238"/>
      <c r="AG159" s="239">
        <f t="shared" si="75"/>
        <v>0</v>
      </c>
      <c r="AH159" s="240"/>
      <c r="AI159" s="238"/>
      <c r="AJ159" s="238"/>
      <c r="AK159" s="238"/>
      <c r="AL159" s="238"/>
      <c r="AM159" s="238"/>
      <c r="AN159" s="238"/>
      <c r="AO159" s="238"/>
      <c r="AP159" s="238"/>
      <c r="AQ159" s="238"/>
      <c r="AR159" s="238"/>
      <c r="AS159" s="239">
        <f t="shared" si="76"/>
        <v>0</v>
      </c>
      <c r="AT159" s="240"/>
      <c r="AU159" s="238"/>
      <c r="AV159" s="238"/>
      <c r="AW159" s="238"/>
      <c r="AX159" s="238"/>
      <c r="AY159" s="238"/>
      <c r="AZ159" s="238"/>
      <c r="BA159" s="238"/>
      <c r="BB159" s="238"/>
      <c r="BC159" s="238"/>
      <c r="BD159" s="238"/>
      <c r="BE159" s="239">
        <f t="shared" si="77"/>
        <v>0</v>
      </c>
      <c r="BF159" s="240"/>
      <c r="BG159" s="238"/>
      <c r="BH159" s="238"/>
      <c r="BI159" s="238"/>
      <c r="BJ159" s="238"/>
      <c r="BK159" s="238"/>
      <c r="BL159" s="238"/>
      <c r="BM159" s="238"/>
      <c r="BN159" s="238"/>
      <c r="BO159" s="238"/>
      <c r="BP159" s="238"/>
      <c r="BQ159" s="239">
        <f t="shared" si="78"/>
        <v>0</v>
      </c>
      <c r="BR159" s="240"/>
      <c r="BS159" s="238"/>
      <c r="BT159" s="238"/>
      <c r="BU159" s="238"/>
      <c r="BV159" s="238"/>
      <c r="BW159" s="238"/>
      <c r="BX159" s="238"/>
      <c r="BY159" s="238"/>
      <c r="BZ159" s="238"/>
      <c r="CA159" s="238"/>
      <c r="CB159" s="238"/>
      <c r="CC159" s="239">
        <f t="shared" si="79"/>
        <v>0</v>
      </c>
      <c r="CD159" s="41" t="s">
        <v>54</v>
      </c>
    </row>
    <row r="160" spans="1:82" ht="15">
      <c r="A160" s="41"/>
      <c r="B160" s="75" t="s">
        <v>323</v>
      </c>
      <c r="C160" s="131" t="s">
        <v>324</v>
      </c>
      <c r="D160" s="132" t="s">
        <v>316</v>
      </c>
      <c r="E160" s="266">
        <v>46</v>
      </c>
      <c r="F160" s="289"/>
      <c r="G160" s="76">
        <f t="shared" si="73"/>
        <v>0</v>
      </c>
      <c r="H160" s="237"/>
      <c r="I160" s="239"/>
      <c r="J160" s="237"/>
      <c r="K160" s="238"/>
      <c r="L160" s="238"/>
      <c r="M160" s="238"/>
      <c r="N160" s="238"/>
      <c r="O160" s="238"/>
      <c r="P160" s="238"/>
      <c r="Q160" s="238"/>
      <c r="R160" s="238"/>
      <c r="S160" s="238"/>
      <c r="T160" s="238"/>
      <c r="U160" s="239">
        <f t="shared" si="74"/>
        <v>0</v>
      </c>
      <c r="V160" s="237"/>
      <c r="W160" s="238"/>
      <c r="X160" s="238"/>
      <c r="Y160" s="238"/>
      <c r="Z160" s="238"/>
      <c r="AA160" s="238"/>
      <c r="AB160" s="238"/>
      <c r="AC160" s="238"/>
      <c r="AD160" s="238"/>
      <c r="AE160" s="238"/>
      <c r="AF160" s="238"/>
      <c r="AG160" s="239">
        <f t="shared" si="75"/>
        <v>0</v>
      </c>
      <c r="AH160" s="240"/>
      <c r="AI160" s="238"/>
      <c r="AJ160" s="238"/>
      <c r="AK160" s="238"/>
      <c r="AL160" s="238"/>
      <c r="AM160" s="238"/>
      <c r="AN160" s="238"/>
      <c r="AO160" s="238"/>
      <c r="AP160" s="238"/>
      <c r="AQ160" s="238"/>
      <c r="AR160" s="238"/>
      <c r="AS160" s="239">
        <f t="shared" si="76"/>
        <v>0</v>
      </c>
      <c r="AT160" s="240"/>
      <c r="AU160" s="238"/>
      <c r="AV160" s="238"/>
      <c r="AW160" s="238"/>
      <c r="AX160" s="238"/>
      <c r="AY160" s="238"/>
      <c r="AZ160" s="238"/>
      <c r="BA160" s="238"/>
      <c r="BB160" s="238"/>
      <c r="BC160" s="238"/>
      <c r="BD160" s="238"/>
      <c r="BE160" s="239">
        <f t="shared" si="77"/>
        <v>0</v>
      </c>
      <c r="BF160" s="240"/>
      <c r="BG160" s="238"/>
      <c r="BH160" s="238"/>
      <c r="BI160" s="238"/>
      <c r="BJ160" s="238"/>
      <c r="BK160" s="238"/>
      <c r="BL160" s="238"/>
      <c r="BM160" s="238"/>
      <c r="BN160" s="238"/>
      <c r="BO160" s="238"/>
      <c r="BP160" s="238"/>
      <c r="BQ160" s="239">
        <f t="shared" si="78"/>
        <v>0</v>
      </c>
      <c r="BR160" s="240"/>
      <c r="BS160" s="238"/>
      <c r="BT160" s="238"/>
      <c r="BU160" s="238"/>
      <c r="BV160" s="238"/>
      <c r="BW160" s="238"/>
      <c r="BX160" s="238"/>
      <c r="BY160" s="238"/>
      <c r="BZ160" s="238"/>
      <c r="CA160" s="238"/>
      <c r="CB160" s="238"/>
      <c r="CC160" s="239">
        <f t="shared" si="79"/>
        <v>0</v>
      </c>
      <c r="CD160" s="41" t="s">
        <v>54</v>
      </c>
    </row>
    <row r="161" spans="1:86" ht="15">
      <c r="A161" s="41"/>
      <c r="B161" s="75" t="s">
        <v>325</v>
      </c>
      <c r="C161" s="131" t="s">
        <v>326</v>
      </c>
      <c r="D161" s="132" t="s">
        <v>316</v>
      </c>
      <c r="E161" s="266">
        <f>183/2</f>
        <v>92</v>
      </c>
      <c r="F161" s="289"/>
      <c r="G161" s="76">
        <f t="shared" si="73"/>
        <v>0</v>
      </c>
      <c r="H161" s="237"/>
      <c r="I161" s="239"/>
      <c r="J161" s="237"/>
      <c r="K161" s="238"/>
      <c r="L161" s="238"/>
      <c r="M161" s="238"/>
      <c r="N161" s="238"/>
      <c r="O161" s="238"/>
      <c r="P161" s="238"/>
      <c r="Q161" s="238"/>
      <c r="R161" s="238"/>
      <c r="S161" s="238"/>
      <c r="T161" s="238"/>
      <c r="U161" s="239">
        <f t="shared" si="74"/>
        <v>0</v>
      </c>
      <c r="V161" s="237"/>
      <c r="W161" s="238"/>
      <c r="X161" s="238"/>
      <c r="Y161" s="238"/>
      <c r="Z161" s="238"/>
      <c r="AA161" s="238"/>
      <c r="AB161" s="238"/>
      <c r="AC161" s="238"/>
      <c r="AD161" s="238"/>
      <c r="AE161" s="238"/>
      <c r="AF161" s="238"/>
      <c r="AG161" s="239">
        <f t="shared" si="75"/>
        <v>0</v>
      </c>
      <c r="AH161" s="240"/>
      <c r="AI161" s="238"/>
      <c r="AJ161" s="238"/>
      <c r="AK161" s="238"/>
      <c r="AL161" s="238"/>
      <c r="AM161" s="238"/>
      <c r="AN161" s="238"/>
      <c r="AO161" s="238"/>
      <c r="AP161" s="238"/>
      <c r="AQ161" s="238"/>
      <c r="AR161" s="238"/>
      <c r="AS161" s="239">
        <f t="shared" si="76"/>
        <v>0</v>
      </c>
      <c r="AT161" s="240"/>
      <c r="AU161" s="238"/>
      <c r="AV161" s="238"/>
      <c r="AW161" s="238"/>
      <c r="AX161" s="238"/>
      <c r="AY161" s="238"/>
      <c r="AZ161" s="238"/>
      <c r="BA161" s="238"/>
      <c r="BB161" s="238"/>
      <c r="BC161" s="238"/>
      <c r="BD161" s="238"/>
      <c r="BE161" s="239">
        <f t="shared" si="77"/>
        <v>0</v>
      </c>
      <c r="BF161" s="240"/>
      <c r="BG161" s="238"/>
      <c r="BH161" s="238"/>
      <c r="BI161" s="238"/>
      <c r="BJ161" s="238"/>
      <c r="BK161" s="238"/>
      <c r="BL161" s="238"/>
      <c r="BM161" s="238"/>
      <c r="BN161" s="238"/>
      <c r="BO161" s="238"/>
      <c r="BP161" s="238"/>
      <c r="BQ161" s="239">
        <f t="shared" si="78"/>
        <v>0</v>
      </c>
      <c r="BR161" s="240"/>
      <c r="BS161" s="238"/>
      <c r="BT161" s="238"/>
      <c r="BU161" s="238"/>
      <c r="BV161" s="238"/>
      <c r="BW161" s="238"/>
      <c r="BX161" s="238"/>
      <c r="BY161" s="238"/>
      <c r="BZ161" s="238"/>
      <c r="CA161" s="238"/>
      <c r="CB161" s="238"/>
      <c r="CC161" s="239">
        <f t="shared" si="79"/>
        <v>0</v>
      </c>
      <c r="CD161" s="41" t="s">
        <v>54</v>
      </c>
    </row>
    <row r="162" spans="1:86" ht="15">
      <c r="A162" s="152"/>
      <c r="B162" s="103" t="s">
        <v>327</v>
      </c>
      <c r="C162" s="286" t="s">
        <v>328</v>
      </c>
      <c r="D162" s="132"/>
      <c r="E162" s="266"/>
      <c r="F162" s="231"/>
      <c r="G162" s="76"/>
      <c r="H162" s="237"/>
      <c r="I162" s="239"/>
      <c r="J162" s="237"/>
      <c r="K162" s="238"/>
      <c r="L162" s="238"/>
      <c r="M162" s="238"/>
      <c r="N162" s="238"/>
      <c r="O162" s="238"/>
      <c r="P162" s="238"/>
      <c r="Q162" s="238"/>
      <c r="R162" s="238"/>
      <c r="S162" s="238"/>
      <c r="T162" s="238"/>
      <c r="U162" s="239"/>
      <c r="V162" s="237"/>
      <c r="W162" s="238"/>
      <c r="X162" s="238"/>
      <c r="Y162" s="238"/>
      <c r="Z162" s="238"/>
      <c r="AA162" s="238"/>
      <c r="AB162" s="238"/>
      <c r="AC162" s="238"/>
      <c r="AD162" s="238"/>
      <c r="AE162" s="238"/>
      <c r="AF162" s="238"/>
      <c r="AG162" s="239"/>
      <c r="AH162" s="240"/>
      <c r="AI162" s="238"/>
      <c r="AJ162" s="238"/>
      <c r="AK162" s="238"/>
      <c r="AL162" s="238"/>
      <c r="AM162" s="238"/>
      <c r="AN162" s="238"/>
      <c r="AO162" s="238"/>
      <c r="AP162" s="238"/>
      <c r="AQ162" s="238"/>
      <c r="AR162" s="238"/>
      <c r="AS162" s="239"/>
      <c r="AT162" s="240"/>
      <c r="AU162" s="238"/>
      <c r="AV162" s="238"/>
      <c r="AW162" s="238"/>
      <c r="AX162" s="238"/>
      <c r="AY162" s="238"/>
      <c r="AZ162" s="238"/>
      <c r="BA162" s="238"/>
      <c r="BB162" s="238"/>
      <c r="BC162" s="238"/>
      <c r="BD162" s="238"/>
      <c r="BE162" s="239"/>
      <c r="BF162" s="240"/>
      <c r="BG162" s="238"/>
      <c r="BH162" s="238"/>
      <c r="BI162" s="238"/>
      <c r="BJ162" s="238"/>
      <c r="BK162" s="238"/>
      <c r="BL162" s="238"/>
      <c r="BM162" s="238"/>
      <c r="BN162" s="238"/>
      <c r="BO162" s="238"/>
      <c r="BP162" s="238"/>
      <c r="BQ162" s="239"/>
      <c r="BR162" s="240"/>
      <c r="BS162" s="238"/>
      <c r="BT162" s="238"/>
      <c r="BU162" s="238"/>
      <c r="BV162" s="238"/>
      <c r="BW162" s="238"/>
      <c r="BX162" s="238"/>
      <c r="BY162" s="238"/>
      <c r="BZ162" s="238"/>
      <c r="CA162" s="238"/>
      <c r="CB162" s="238"/>
      <c r="CC162" s="239"/>
      <c r="CD162" s="41"/>
    </row>
    <row r="163" spans="1:86" ht="30">
      <c r="A163" s="41"/>
      <c r="B163" s="75" t="s">
        <v>329</v>
      </c>
      <c r="C163" s="131" t="s">
        <v>330</v>
      </c>
      <c r="D163" s="132" t="s">
        <v>64</v>
      </c>
      <c r="E163" s="335">
        <v>72</v>
      </c>
      <c r="F163" s="231"/>
      <c r="G163" s="76">
        <f t="shared" ref="G163:G164" si="80">+SUM(H163:CC163)</f>
        <v>0</v>
      </c>
      <c r="H163" s="237"/>
      <c r="I163" s="239"/>
      <c r="J163" s="226"/>
      <c r="K163" s="227"/>
      <c r="L163" s="227"/>
      <c r="M163" s="227"/>
      <c r="N163" s="227"/>
      <c r="O163" s="227"/>
      <c r="P163" s="227"/>
      <c r="Q163" s="227"/>
      <c r="R163" s="227"/>
      <c r="S163" s="227"/>
      <c r="T163" s="227"/>
      <c r="U163" s="225"/>
      <c r="V163" s="226"/>
      <c r="W163" s="227"/>
      <c r="X163" s="227"/>
      <c r="Y163" s="227"/>
      <c r="Z163" s="227"/>
      <c r="AA163" s="227"/>
      <c r="AB163" s="227"/>
      <c r="AC163" s="227"/>
      <c r="AD163" s="227"/>
      <c r="AE163" s="227"/>
      <c r="AF163" s="227"/>
      <c r="AG163" s="225"/>
      <c r="AH163" s="228"/>
      <c r="AI163" s="227"/>
      <c r="AJ163" s="227"/>
      <c r="AK163" s="227"/>
      <c r="AL163" s="227"/>
      <c r="AM163" s="227"/>
      <c r="AN163" s="227"/>
      <c r="AO163" s="227"/>
      <c r="AP163" s="227"/>
      <c r="AQ163" s="227"/>
      <c r="AR163" s="227"/>
      <c r="AS163" s="225"/>
      <c r="AT163" s="228"/>
      <c r="AU163" s="227"/>
      <c r="AV163" s="227"/>
      <c r="AW163" s="227"/>
      <c r="AX163" s="227"/>
      <c r="AY163" s="227"/>
      <c r="AZ163" s="227"/>
      <c r="BA163" s="227"/>
      <c r="BB163" s="227"/>
      <c r="BC163" s="227"/>
      <c r="BD163" s="227"/>
      <c r="BE163" s="225"/>
      <c r="BF163" s="228"/>
      <c r="BG163" s="227"/>
      <c r="BH163" s="227"/>
      <c r="BI163" s="227"/>
      <c r="BJ163" s="227"/>
      <c r="BK163" s="227"/>
      <c r="BL163" s="227"/>
      <c r="BM163" s="227"/>
      <c r="BN163" s="227"/>
      <c r="BO163" s="227"/>
      <c r="BP163" s="227"/>
      <c r="BQ163" s="225"/>
      <c r="BR163" s="228"/>
      <c r="BS163" s="227"/>
      <c r="BT163" s="227"/>
      <c r="BU163" s="227"/>
      <c r="BV163" s="227"/>
      <c r="BW163" s="227"/>
      <c r="BX163" s="227"/>
      <c r="BY163" s="227"/>
      <c r="BZ163" s="227"/>
      <c r="CA163" s="227"/>
      <c r="CB163" s="227"/>
      <c r="CC163" s="225"/>
      <c r="CD163" s="41"/>
    </row>
    <row r="164" spans="1:86" ht="30">
      <c r="A164" s="41"/>
      <c r="B164" s="75" t="s">
        <v>331</v>
      </c>
      <c r="C164" s="131" t="s">
        <v>332</v>
      </c>
      <c r="D164" s="132" t="s">
        <v>333</v>
      </c>
      <c r="E164" s="266">
        <v>396</v>
      </c>
      <c r="F164" s="231"/>
      <c r="G164" s="76">
        <f t="shared" si="80"/>
        <v>0</v>
      </c>
      <c r="H164" s="237"/>
      <c r="I164" s="239"/>
      <c r="J164" s="226"/>
      <c r="K164" s="227"/>
      <c r="L164" s="227"/>
      <c r="M164" s="227"/>
      <c r="N164" s="227"/>
      <c r="O164" s="227"/>
      <c r="P164" s="227"/>
      <c r="Q164" s="227"/>
      <c r="R164" s="227"/>
      <c r="S164" s="227"/>
      <c r="T164" s="227"/>
      <c r="U164" s="225"/>
      <c r="V164" s="226"/>
      <c r="W164" s="227"/>
      <c r="X164" s="227"/>
      <c r="Y164" s="227"/>
      <c r="Z164" s="227"/>
      <c r="AA164" s="227"/>
      <c r="AB164" s="227"/>
      <c r="AC164" s="227"/>
      <c r="AD164" s="227"/>
      <c r="AE164" s="227"/>
      <c r="AF164" s="227"/>
      <c r="AG164" s="225"/>
      <c r="AH164" s="228"/>
      <c r="AI164" s="227"/>
      <c r="AJ164" s="227"/>
      <c r="AK164" s="227"/>
      <c r="AL164" s="227"/>
      <c r="AM164" s="227"/>
      <c r="AN164" s="227"/>
      <c r="AO164" s="227"/>
      <c r="AP164" s="227"/>
      <c r="AQ164" s="227"/>
      <c r="AR164" s="227"/>
      <c r="AS164" s="225"/>
      <c r="AT164" s="228"/>
      <c r="AU164" s="227"/>
      <c r="AV164" s="227"/>
      <c r="AW164" s="227"/>
      <c r="AX164" s="227"/>
      <c r="AY164" s="227"/>
      <c r="AZ164" s="227"/>
      <c r="BA164" s="227"/>
      <c r="BB164" s="227"/>
      <c r="BC164" s="227"/>
      <c r="BD164" s="227"/>
      <c r="BE164" s="225"/>
      <c r="BF164" s="228"/>
      <c r="BG164" s="227"/>
      <c r="BH164" s="227"/>
      <c r="BI164" s="227"/>
      <c r="BJ164" s="227"/>
      <c r="BK164" s="227"/>
      <c r="BL164" s="227"/>
      <c r="BM164" s="227"/>
      <c r="BN164" s="227"/>
      <c r="BO164" s="227"/>
      <c r="BP164" s="227"/>
      <c r="BQ164" s="225"/>
      <c r="BR164" s="228"/>
      <c r="BS164" s="227"/>
      <c r="BT164" s="227"/>
      <c r="BU164" s="227"/>
      <c r="BV164" s="227"/>
      <c r="BW164" s="227"/>
      <c r="BX164" s="227"/>
      <c r="BY164" s="227"/>
      <c r="BZ164" s="227"/>
      <c r="CA164" s="227"/>
      <c r="CB164" s="227"/>
      <c r="CC164" s="225"/>
      <c r="CD164" s="41"/>
    </row>
    <row r="165" spans="1:86" ht="15">
      <c r="A165" s="41"/>
      <c r="B165" s="180" t="s">
        <v>334</v>
      </c>
      <c r="C165" s="181" t="s">
        <v>335</v>
      </c>
      <c r="D165" s="182" t="s">
        <v>248</v>
      </c>
      <c r="E165" s="334">
        <v>0</v>
      </c>
      <c r="F165" s="236"/>
      <c r="G165" s="189">
        <f t="shared" si="73"/>
        <v>0</v>
      </c>
      <c r="H165" s="237"/>
      <c r="I165" s="239"/>
      <c r="J165" s="237"/>
      <c r="K165" s="238"/>
      <c r="L165" s="238"/>
      <c r="M165" s="238"/>
      <c r="N165" s="238"/>
      <c r="O165" s="238"/>
      <c r="P165" s="238"/>
      <c r="Q165" s="238"/>
      <c r="R165" s="238"/>
      <c r="S165" s="238"/>
      <c r="T165" s="238"/>
      <c r="U165" s="239">
        <f t="shared" ref="U165:U167" si="81">G165/6</f>
        <v>0</v>
      </c>
      <c r="V165" s="237"/>
      <c r="W165" s="238"/>
      <c r="X165" s="238"/>
      <c r="Y165" s="238"/>
      <c r="Z165" s="238"/>
      <c r="AA165" s="238"/>
      <c r="AB165" s="238"/>
      <c r="AC165" s="238"/>
      <c r="AD165" s="238"/>
      <c r="AE165" s="238"/>
      <c r="AF165" s="238"/>
      <c r="AG165" s="239">
        <f t="shared" ref="AG165:AG167" si="82">G165/6</f>
        <v>0</v>
      </c>
      <c r="AH165" s="240"/>
      <c r="AI165" s="238"/>
      <c r="AJ165" s="238"/>
      <c r="AK165" s="238"/>
      <c r="AL165" s="238"/>
      <c r="AM165" s="238"/>
      <c r="AN165" s="238"/>
      <c r="AO165" s="238"/>
      <c r="AP165" s="238"/>
      <c r="AQ165" s="238"/>
      <c r="AR165" s="238"/>
      <c r="AS165" s="239">
        <f t="shared" ref="AS165:AS167" si="83">G165/6</f>
        <v>0</v>
      </c>
      <c r="AT165" s="240"/>
      <c r="AU165" s="238"/>
      <c r="AV165" s="238"/>
      <c r="AW165" s="238"/>
      <c r="AX165" s="238"/>
      <c r="AY165" s="238"/>
      <c r="AZ165" s="238"/>
      <c r="BA165" s="238"/>
      <c r="BB165" s="238"/>
      <c r="BC165" s="238"/>
      <c r="BD165" s="238"/>
      <c r="BE165" s="239">
        <f t="shared" ref="BE165:BE167" si="84">G165/6</f>
        <v>0</v>
      </c>
      <c r="BF165" s="240"/>
      <c r="BG165" s="238"/>
      <c r="BH165" s="238"/>
      <c r="BI165" s="238"/>
      <c r="BJ165" s="238"/>
      <c r="BK165" s="238"/>
      <c r="BL165" s="238"/>
      <c r="BM165" s="238"/>
      <c r="BN165" s="238"/>
      <c r="BO165" s="238"/>
      <c r="BP165" s="238"/>
      <c r="BQ165" s="239">
        <f t="shared" ref="BQ165:BQ167" si="85">G165/6</f>
        <v>0</v>
      </c>
      <c r="BR165" s="240"/>
      <c r="BS165" s="238"/>
      <c r="BT165" s="238"/>
      <c r="BU165" s="238"/>
      <c r="BV165" s="238"/>
      <c r="BW165" s="238"/>
      <c r="BX165" s="238"/>
      <c r="BY165" s="238"/>
      <c r="BZ165" s="238"/>
      <c r="CA165" s="238"/>
      <c r="CB165" s="238"/>
      <c r="CC165" s="239">
        <f t="shared" ref="CC165:CC167" si="86">G165-SUM(H165:CB165)</f>
        <v>0</v>
      </c>
      <c r="CD165" s="41"/>
      <c r="CH165" s="301"/>
    </row>
    <row r="166" spans="1:86" ht="30">
      <c r="A166" s="41"/>
      <c r="B166" s="75" t="s">
        <v>336</v>
      </c>
      <c r="C166" s="131" t="s">
        <v>337</v>
      </c>
      <c r="D166" s="141" t="s">
        <v>248</v>
      </c>
      <c r="E166" s="335">
        <v>500</v>
      </c>
      <c r="F166" s="289"/>
      <c r="G166" s="76">
        <f t="shared" si="73"/>
        <v>0</v>
      </c>
      <c r="H166" s="237"/>
      <c r="I166" s="239"/>
      <c r="J166" s="237"/>
      <c r="K166" s="238"/>
      <c r="L166" s="238"/>
      <c r="M166" s="238"/>
      <c r="N166" s="238"/>
      <c r="O166" s="238"/>
      <c r="P166" s="238"/>
      <c r="Q166" s="238"/>
      <c r="R166" s="238"/>
      <c r="S166" s="238"/>
      <c r="T166" s="238"/>
      <c r="U166" s="239">
        <f t="shared" si="81"/>
        <v>0</v>
      </c>
      <c r="V166" s="237"/>
      <c r="W166" s="238"/>
      <c r="X166" s="238"/>
      <c r="Y166" s="238"/>
      <c r="Z166" s="238"/>
      <c r="AA166" s="238"/>
      <c r="AB166" s="238"/>
      <c r="AC166" s="238"/>
      <c r="AD166" s="238"/>
      <c r="AE166" s="238"/>
      <c r="AF166" s="238"/>
      <c r="AG166" s="239">
        <f t="shared" si="82"/>
        <v>0</v>
      </c>
      <c r="AH166" s="240"/>
      <c r="AI166" s="238"/>
      <c r="AJ166" s="238"/>
      <c r="AK166" s="238"/>
      <c r="AL166" s="238"/>
      <c r="AM166" s="238"/>
      <c r="AN166" s="238"/>
      <c r="AO166" s="238"/>
      <c r="AP166" s="238"/>
      <c r="AQ166" s="238"/>
      <c r="AR166" s="238"/>
      <c r="AS166" s="239">
        <f t="shared" si="83"/>
        <v>0</v>
      </c>
      <c r="AT166" s="240"/>
      <c r="AU166" s="238"/>
      <c r="AV166" s="238"/>
      <c r="AW166" s="238"/>
      <c r="AX166" s="238"/>
      <c r="AY166" s="238"/>
      <c r="AZ166" s="238"/>
      <c r="BA166" s="238"/>
      <c r="BB166" s="238"/>
      <c r="BC166" s="238"/>
      <c r="BD166" s="238"/>
      <c r="BE166" s="239">
        <f t="shared" si="84"/>
        <v>0</v>
      </c>
      <c r="BF166" s="240"/>
      <c r="BG166" s="238"/>
      <c r="BH166" s="238"/>
      <c r="BI166" s="238"/>
      <c r="BJ166" s="238"/>
      <c r="BK166" s="238"/>
      <c r="BL166" s="238"/>
      <c r="BM166" s="238"/>
      <c r="BN166" s="238"/>
      <c r="BO166" s="238"/>
      <c r="BP166" s="238"/>
      <c r="BQ166" s="239">
        <f t="shared" si="85"/>
        <v>0</v>
      </c>
      <c r="BR166" s="240"/>
      <c r="BS166" s="238"/>
      <c r="BT166" s="238"/>
      <c r="BU166" s="238"/>
      <c r="BV166" s="238"/>
      <c r="BW166" s="238"/>
      <c r="BX166" s="238"/>
      <c r="BY166" s="238"/>
      <c r="BZ166" s="238"/>
      <c r="CA166" s="238"/>
      <c r="CB166" s="238"/>
      <c r="CC166" s="239">
        <f t="shared" si="86"/>
        <v>0</v>
      </c>
      <c r="CD166" s="41"/>
      <c r="CH166" s="301"/>
    </row>
    <row r="167" spans="1:86" ht="15">
      <c r="A167" s="41"/>
      <c r="B167" s="75" t="s">
        <v>338</v>
      </c>
      <c r="C167" s="131" t="s">
        <v>339</v>
      </c>
      <c r="D167" s="141" t="s">
        <v>243</v>
      </c>
      <c r="E167" s="335">
        <v>9</v>
      </c>
      <c r="F167" s="289"/>
      <c r="G167" s="76">
        <f t="shared" si="73"/>
        <v>0</v>
      </c>
      <c r="H167" s="237"/>
      <c r="I167" s="239"/>
      <c r="J167" s="237"/>
      <c r="K167" s="238"/>
      <c r="L167" s="238"/>
      <c r="M167" s="238"/>
      <c r="N167" s="238"/>
      <c r="O167" s="238"/>
      <c r="P167" s="238"/>
      <c r="Q167" s="238"/>
      <c r="R167" s="238"/>
      <c r="S167" s="238"/>
      <c r="T167" s="238"/>
      <c r="U167" s="239">
        <f t="shared" si="81"/>
        <v>0</v>
      </c>
      <c r="V167" s="237"/>
      <c r="W167" s="238"/>
      <c r="X167" s="238"/>
      <c r="Y167" s="238"/>
      <c r="Z167" s="238"/>
      <c r="AA167" s="238"/>
      <c r="AB167" s="238"/>
      <c r="AC167" s="238"/>
      <c r="AD167" s="238"/>
      <c r="AE167" s="238"/>
      <c r="AF167" s="238"/>
      <c r="AG167" s="239">
        <f t="shared" si="82"/>
        <v>0</v>
      </c>
      <c r="AH167" s="240"/>
      <c r="AI167" s="238"/>
      <c r="AJ167" s="238"/>
      <c r="AK167" s="238"/>
      <c r="AL167" s="238"/>
      <c r="AM167" s="238"/>
      <c r="AN167" s="238"/>
      <c r="AO167" s="238"/>
      <c r="AP167" s="238"/>
      <c r="AQ167" s="238"/>
      <c r="AR167" s="238"/>
      <c r="AS167" s="239">
        <f t="shared" si="83"/>
        <v>0</v>
      </c>
      <c r="AT167" s="240"/>
      <c r="AU167" s="238"/>
      <c r="AV167" s="238"/>
      <c r="AW167" s="238"/>
      <c r="AX167" s="238"/>
      <c r="AY167" s="238"/>
      <c r="AZ167" s="238"/>
      <c r="BA167" s="238"/>
      <c r="BB167" s="238"/>
      <c r="BC167" s="238"/>
      <c r="BD167" s="238"/>
      <c r="BE167" s="239">
        <f t="shared" si="84"/>
        <v>0</v>
      </c>
      <c r="BF167" s="240"/>
      <c r="BG167" s="238"/>
      <c r="BH167" s="238"/>
      <c r="BI167" s="238"/>
      <c r="BJ167" s="238"/>
      <c r="BK167" s="238"/>
      <c r="BL167" s="238"/>
      <c r="BM167" s="238"/>
      <c r="BN167" s="238"/>
      <c r="BO167" s="238"/>
      <c r="BP167" s="238"/>
      <c r="BQ167" s="239">
        <f t="shared" si="85"/>
        <v>0</v>
      </c>
      <c r="BR167" s="240"/>
      <c r="BS167" s="238"/>
      <c r="BT167" s="238"/>
      <c r="BU167" s="238"/>
      <c r="BV167" s="238"/>
      <c r="BW167" s="238"/>
      <c r="BX167" s="238"/>
      <c r="BY167" s="238"/>
      <c r="BZ167" s="238"/>
      <c r="CA167" s="238"/>
      <c r="CB167" s="238"/>
      <c r="CC167" s="239">
        <f t="shared" si="86"/>
        <v>0</v>
      </c>
      <c r="CD167" s="41"/>
    </row>
    <row r="168" spans="1:86" ht="15">
      <c r="A168" s="41"/>
      <c r="B168" s="123" t="s">
        <v>340</v>
      </c>
      <c r="C168" s="124" t="s">
        <v>341</v>
      </c>
      <c r="D168" s="125" t="s">
        <v>428</v>
      </c>
      <c r="E168" s="328"/>
      <c r="F168" s="259"/>
      <c r="G168" s="126">
        <f>SUM(G169:G170)</f>
        <v>0</v>
      </c>
      <c r="H168" s="127">
        <f>SUM(H169:H170)</f>
        <v>0</v>
      </c>
      <c r="I168" s="128">
        <f t="shared" ref="I168:BT168" si="87">SUM(I169:I170)</f>
        <v>0</v>
      </c>
      <c r="J168" s="127">
        <f t="shared" si="87"/>
        <v>0</v>
      </c>
      <c r="K168" s="129">
        <f t="shared" si="87"/>
        <v>0</v>
      </c>
      <c r="L168" s="129">
        <f t="shared" si="87"/>
        <v>0</v>
      </c>
      <c r="M168" s="129">
        <f t="shared" si="87"/>
        <v>0</v>
      </c>
      <c r="N168" s="129">
        <f t="shared" si="87"/>
        <v>0</v>
      </c>
      <c r="O168" s="129">
        <f t="shared" si="87"/>
        <v>0</v>
      </c>
      <c r="P168" s="129">
        <f t="shared" si="87"/>
        <v>0</v>
      </c>
      <c r="Q168" s="129">
        <f t="shared" si="87"/>
        <v>0</v>
      </c>
      <c r="R168" s="129">
        <f t="shared" si="87"/>
        <v>0</v>
      </c>
      <c r="S168" s="129">
        <f t="shared" si="87"/>
        <v>0</v>
      </c>
      <c r="T168" s="129">
        <f t="shared" si="87"/>
        <v>0</v>
      </c>
      <c r="U168" s="128">
        <f t="shared" si="87"/>
        <v>0</v>
      </c>
      <c r="V168" s="127">
        <f t="shared" si="87"/>
        <v>0</v>
      </c>
      <c r="W168" s="129">
        <f t="shared" si="87"/>
        <v>0</v>
      </c>
      <c r="X168" s="129">
        <f t="shared" si="87"/>
        <v>0</v>
      </c>
      <c r="Y168" s="129">
        <f t="shared" si="87"/>
        <v>0</v>
      </c>
      <c r="Z168" s="129">
        <f t="shared" si="87"/>
        <v>0</v>
      </c>
      <c r="AA168" s="129">
        <f t="shared" si="87"/>
        <v>0</v>
      </c>
      <c r="AB168" s="129">
        <f t="shared" si="87"/>
        <v>0</v>
      </c>
      <c r="AC168" s="129">
        <f t="shared" si="87"/>
        <v>0</v>
      </c>
      <c r="AD168" s="129">
        <f t="shared" si="87"/>
        <v>0</v>
      </c>
      <c r="AE168" s="129">
        <f t="shared" si="87"/>
        <v>0</v>
      </c>
      <c r="AF168" s="129">
        <f t="shared" si="87"/>
        <v>0</v>
      </c>
      <c r="AG168" s="128">
        <f t="shared" si="87"/>
        <v>0</v>
      </c>
      <c r="AH168" s="130">
        <f t="shared" si="87"/>
        <v>0</v>
      </c>
      <c r="AI168" s="129">
        <f t="shared" si="87"/>
        <v>0</v>
      </c>
      <c r="AJ168" s="129">
        <f t="shared" si="87"/>
        <v>0</v>
      </c>
      <c r="AK168" s="129">
        <f t="shared" si="87"/>
        <v>0</v>
      </c>
      <c r="AL168" s="129">
        <f t="shared" si="87"/>
        <v>0</v>
      </c>
      <c r="AM168" s="129">
        <f t="shared" si="87"/>
        <v>0</v>
      </c>
      <c r="AN168" s="129">
        <f t="shared" si="87"/>
        <v>0</v>
      </c>
      <c r="AO168" s="129">
        <f t="shared" si="87"/>
        <v>0</v>
      </c>
      <c r="AP168" s="129">
        <f t="shared" si="87"/>
        <v>0</v>
      </c>
      <c r="AQ168" s="129">
        <f t="shared" si="87"/>
        <v>0</v>
      </c>
      <c r="AR168" s="129">
        <f t="shared" si="87"/>
        <v>0</v>
      </c>
      <c r="AS168" s="128">
        <f t="shared" si="87"/>
        <v>0</v>
      </c>
      <c r="AT168" s="130">
        <f t="shared" si="87"/>
        <v>0</v>
      </c>
      <c r="AU168" s="129">
        <f t="shared" si="87"/>
        <v>0</v>
      </c>
      <c r="AV168" s="129">
        <f t="shared" si="87"/>
        <v>0</v>
      </c>
      <c r="AW168" s="129">
        <f t="shared" si="87"/>
        <v>0</v>
      </c>
      <c r="AX168" s="129">
        <f t="shared" si="87"/>
        <v>0</v>
      </c>
      <c r="AY168" s="129">
        <f t="shared" si="87"/>
        <v>0</v>
      </c>
      <c r="AZ168" s="129">
        <f t="shared" si="87"/>
        <v>0</v>
      </c>
      <c r="BA168" s="129">
        <f t="shared" si="87"/>
        <v>0</v>
      </c>
      <c r="BB168" s="129">
        <f t="shared" si="87"/>
        <v>0</v>
      </c>
      <c r="BC168" s="129">
        <f t="shared" si="87"/>
        <v>0</v>
      </c>
      <c r="BD168" s="129">
        <f t="shared" si="87"/>
        <v>0</v>
      </c>
      <c r="BE168" s="128">
        <f t="shared" si="87"/>
        <v>0</v>
      </c>
      <c r="BF168" s="130">
        <f t="shared" si="87"/>
        <v>0</v>
      </c>
      <c r="BG168" s="129">
        <f t="shared" si="87"/>
        <v>0</v>
      </c>
      <c r="BH168" s="129">
        <f t="shared" si="87"/>
        <v>0</v>
      </c>
      <c r="BI168" s="129">
        <f t="shared" si="87"/>
        <v>0</v>
      </c>
      <c r="BJ168" s="129">
        <f t="shared" si="87"/>
        <v>0</v>
      </c>
      <c r="BK168" s="129">
        <f t="shared" si="87"/>
        <v>0</v>
      </c>
      <c r="BL168" s="129">
        <f t="shared" si="87"/>
        <v>0</v>
      </c>
      <c r="BM168" s="129">
        <f t="shared" si="87"/>
        <v>0</v>
      </c>
      <c r="BN168" s="129">
        <f t="shared" si="87"/>
        <v>0</v>
      </c>
      <c r="BO168" s="129">
        <f t="shared" si="87"/>
        <v>0</v>
      </c>
      <c r="BP168" s="129">
        <f t="shared" si="87"/>
        <v>0</v>
      </c>
      <c r="BQ168" s="128">
        <f t="shared" si="87"/>
        <v>0</v>
      </c>
      <c r="BR168" s="130">
        <f t="shared" si="87"/>
        <v>0</v>
      </c>
      <c r="BS168" s="129">
        <f t="shared" si="87"/>
        <v>0</v>
      </c>
      <c r="BT168" s="129">
        <f t="shared" si="87"/>
        <v>0</v>
      </c>
      <c r="BU168" s="129">
        <f t="shared" ref="BU168:CC168" si="88">SUM(BU169:BU170)</f>
        <v>0</v>
      </c>
      <c r="BV168" s="129">
        <f t="shared" si="88"/>
        <v>0</v>
      </c>
      <c r="BW168" s="129">
        <f t="shared" si="88"/>
        <v>0</v>
      </c>
      <c r="BX168" s="129">
        <f t="shared" si="88"/>
        <v>0</v>
      </c>
      <c r="BY168" s="129">
        <f t="shared" si="88"/>
        <v>0</v>
      </c>
      <c r="BZ168" s="129">
        <f t="shared" si="88"/>
        <v>0</v>
      </c>
      <c r="CA168" s="129">
        <f t="shared" si="88"/>
        <v>0</v>
      </c>
      <c r="CB168" s="129">
        <f t="shared" si="88"/>
        <v>0</v>
      </c>
      <c r="CC168" s="128">
        <f t="shared" si="88"/>
        <v>0</v>
      </c>
      <c r="CD168" s="41" t="s">
        <v>54</v>
      </c>
    </row>
    <row r="169" spans="1:86" ht="15">
      <c r="A169" s="41"/>
      <c r="B169" s="75" t="s">
        <v>342</v>
      </c>
      <c r="C169" s="131" t="s">
        <v>343</v>
      </c>
      <c r="D169" s="132" t="s">
        <v>92</v>
      </c>
      <c r="E169" s="266">
        <v>1</v>
      </c>
      <c r="F169" s="223"/>
      <c r="G169" s="76">
        <f>+E169*F169</f>
        <v>0</v>
      </c>
      <c r="H169" s="237"/>
      <c r="I169" s="239"/>
      <c r="J169" s="237"/>
      <c r="K169" s="238"/>
      <c r="L169" s="238"/>
      <c r="M169" s="238"/>
      <c r="N169" s="238"/>
      <c r="O169" s="238"/>
      <c r="P169" s="238"/>
      <c r="Q169" s="238"/>
      <c r="R169" s="238"/>
      <c r="S169" s="238"/>
      <c r="T169" s="238"/>
      <c r="U169" s="239">
        <f>G169/2.5</f>
        <v>0</v>
      </c>
      <c r="V169" s="237"/>
      <c r="W169" s="238"/>
      <c r="X169" s="238"/>
      <c r="Y169" s="238"/>
      <c r="Z169" s="238"/>
      <c r="AA169" s="238"/>
      <c r="AB169" s="238"/>
      <c r="AC169" s="238"/>
      <c r="AD169" s="238"/>
      <c r="AE169" s="238"/>
      <c r="AF169" s="238"/>
      <c r="AG169" s="239">
        <f>G169/2.5</f>
        <v>0</v>
      </c>
      <c r="AH169" s="240"/>
      <c r="AI169" s="238"/>
      <c r="AJ169" s="238"/>
      <c r="AK169" s="238"/>
      <c r="AL169" s="238"/>
      <c r="AM169" s="238">
        <f>G169-SUM(J169:AL169)</f>
        <v>0</v>
      </c>
      <c r="AN169" s="238"/>
      <c r="AO169" s="238"/>
      <c r="AP169" s="238"/>
      <c r="AQ169" s="238"/>
      <c r="AR169" s="238"/>
      <c r="AS169" s="239"/>
      <c r="AT169" s="240"/>
      <c r="AU169" s="238"/>
      <c r="AV169" s="238"/>
      <c r="AW169" s="238"/>
      <c r="AX169" s="238"/>
      <c r="AY169" s="238"/>
      <c r="AZ169" s="238"/>
      <c r="BA169" s="238"/>
      <c r="BB169" s="238"/>
      <c r="BC169" s="238"/>
      <c r="BD169" s="238"/>
      <c r="BE169" s="239"/>
      <c r="BF169" s="240"/>
      <c r="BG169" s="238"/>
      <c r="BH169" s="238"/>
      <c r="BI169" s="238"/>
      <c r="BJ169" s="238"/>
      <c r="BK169" s="238"/>
      <c r="BL169" s="238"/>
      <c r="BM169" s="238"/>
      <c r="BN169" s="238"/>
      <c r="BO169" s="238"/>
      <c r="BP169" s="238"/>
      <c r="BQ169" s="239"/>
      <c r="BR169" s="240"/>
      <c r="BS169" s="238"/>
      <c r="BT169" s="238"/>
      <c r="BU169" s="238"/>
      <c r="BV169" s="238"/>
      <c r="BW169" s="238"/>
      <c r="BX169" s="238"/>
      <c r="BY169" s="238"/>
      <c r="BZ169" s="238"/>
      <c r="CA169" s="238"/>
      <c r="CB169" s="238"/>
      <c r="CC169" s="239"/>
      <c r="CD169" s="41" t="s">
        <v>54</v>
      </c>
    </row>
    <row r="170" spans="1:86" ht="15">
      <c r="A170" s="150"/>
      <c r="B170" s="143" t="s">
        <v>344</v>
      </c>
      <c r="C170" s="144" t="s">
        <v>345</v>
      </c>
      <c r="D170" s="141" t="s">
        <v>64</v>
      </c>
      <c r="E170" s="266">
        <v>72</v>
      </c>
      <c r="F170" s="270"/>
      <c r="G170" s="76">
        <f t="shared" ref="G170" si="89">+SUM(H170:CC170)</f>
        <v>0</v>
      </c>
      <c r="H170" s="237"/>
      <c r="I170" s="239"/>
      <c r="J170" s="226"/>
      <c r="K170" s="227"/>
      <c r="L170" s="227"/>
      <c r="M170" s="227"/>
      <c r="N170" s="227"/>
      <c r="O170" s="227"/>
      <c r="P170" s="227"/>
      <c r="Q170" s="227"/>
      <c r="R170" s="227"/>
      <c r="S170" s="227"/>
      <c r="T170" s="227"/>
      <c r="U170" s="225"/>
      <c r="V170" s="226"/>
      <c r="W170" s="227"/>
      <c r="X170" s="227"/>
      <c r="Y170" s="227"/>
      <c r="Z170" s="227"/>
      <c r="AA170" s="227"/>
      <c r="AB170" s="227"/>
      <c r="AC170" s="227"/>
      <c r="AD170" s="227"/>
      <c r="AE170" s="227"/>
      <c r="AF170" s="227"/>
      <c r="AG170" s="225"/>
      <c r="AH170" s="228"/>
      <c r="AI170" s="227"/>
      <c r="AJ170" s="227"/>
      <c r="AK170" s="227"/>
      <c r="AL170" s="227"/>
      <c r="AM170" s="227"/>
      <c r="AN170" s="227"/>
      <c r="AO170" s="227"/>
      <c r="AP170" s="227"/>
      <c r="AQ170" s="227"/>
      <c r="AR170" s="227"/>
      <c r="AS170" s="225"/>
      <c r="AT170" s="228"/>
      <c r="AU170" s="227"/>
      <c r="AV170" s="227"/>
      <c r="AW170" s="227"/>
      <c r="AX170" s="227"/>
      <c r="AY170" s="227"/>
      <c r="AZ170" s="227"/>
      <c r="BA170" s="227"/>
      <c r="BB170" s="227"/>
      <c r="BC170" s="227"/>
      <c r="BD170" s="227"/>
      <c r="BE170" s="225"/>
      <c r="BF170" s="228"/>
      <c r="BG170" s="227"/>
      <c r="BH170" s="227"/>
      <c r="BI170" s="227"/>
      <c r="BJ170" s="227"/>
      <c r="BK170" s="227"/>
      <c r="BL170" s="227"/>
      <c r="BM170" s="227"/>
      <c r="BN170" s="227"/>
      <c r="BO170" s="227"/>
      <c r="BP170" s="227"/>
      <c r="BQ170" s="225"/>
      <c r="BR170" s="228"/>
      <c r="BS170" s="227"/>
      <c r="BT170" s="227"/>
      <c r="BU170" s="227"/>
      <c r="BV170" s="227"/>
      <c r="BW170" s="227"/>
      <c r="BX170" s="227"/>
      <c r="BY170" s="227"/>
      <c r="BZ170" s="227"/>
      <c r="CA170" s="227"/>
      <c r="CB170" s="227"/>
      <c r="CC170" s="225"/>
      <c r="CD170" s="41" t="s">
        <v>54</v>
      </c>
    </row>
    <row r="171" spans="1:86" ht="15">
      <c r="A171" s="41"/>
      <c r="B171" s="123" t="s">
        <v>346</v>
      </c>
      <c r="C171" s="124" t="s">
        <v>347</v>
      </c>
      <c r="D171" s="125" t="s">
        <v>428</v>
      </c>
      <c r="E171" s="328"/>
      <c r="F171" s="259"/>
      <c r="G171" s="126">
        <f>G172</f>
        <v>0</v>
      </c>
      <c r="H171" s="127">
        <f>H172</f>
        <v>0</v>
      </c>
      <c r="I171" s="128">
        <f t="shared" ref="I171:BT171" si="90">I172</f>
        <v>0</v>
      </c>
      <c r="J171" s="127">
        <f t="shared" si="90"/>
        <v>0</v>
      </c>
      <c r="K171" s="129">
        <f t="shared" si="90"/>
        <v>0</v>
      </c>
      <c r="L171" s="129">
        <f t="shared" si="90"/>
        <v>0</v>
      </c>
      <c r="M171" s="129">
        <f t="shared" si="90"/>
        <v>0</v>
      </c>
      <c r="N171" s="129">
        <f t="shared" si="90"/>
        <v>0</v>
      </c>
      <c r="O171" s="129">
        <f t="shared" si="90"/>
        <v>0</v>
      </c>
      <c r="P171" s="129">
        <f t="shared" si="90"/>
        <v>0</v>
      </c>
      <c r="Q171" s="129">
        <f t="shared" si="90"/>
        <v>0</v>
      </c>
      <c r="R171" s="129">
        <f t="shared" si="90"/>
        <v>0</v>
      </c>
      <c r="S171" s="129">
        <f t="shared" si="90"/>
        <v>0</v>
      </c>
      <c r="T171" s="129">
        <f t="shared" si="90"/>
        <v>0</v>
      </c>
      <c r="U171" s="128">
        <f t="shared" si="90"/>
        <v>0</v>
      </c>
      <c r="V171" s="127">
        <f t="shared" si="90"/>
        <v>0</v>
      </c>
      <c r="W171" s="129">
        <f t="shared" si="90"/>
        <v>0</v>
      </c>
      <c r="X171" s="129">
        <f t="shared" si="90"/>
        <v>0</v>
      </c>
      <c r="Y171" s="129">
        <f t="shared" si="90"/>
        <v>0</v>
      </c>
      <c r="Z171" s="129">
        <f t="shared" si="90"/>
        <v>0</v>
      </c>
      <c r="AA171" s="129">
        <f t="shared" si="90"/>
        <v>0</v>
      </c>
      <c r="AB171" s="129">
        <f t="shared" si="90"/>
        <v>0</v>
      </c>
      <c r="AC171" s="129">
        <f t="shared" si="90"/>
        <v>0</v>
      </c>
      <c r="AD171" s="129">
        <f t="shared" si="90"/>
        <v>0</v>
      </c>
      <c r="AE171" s="129">
        <f t="shared" si="90"/>
        <v>0</v>
      </c>
      <c r="AF171" s="129">
        <f t="shared" si="90"/>
        <v>0</v>
      </c>
      <c r="AG171" s="128">
        <f t="shared" si="90"/>
        <v>0</v>
      </c>
      <c r="AH171" s="130">
        <f t="shared" si="90"/>
        <v>0</v>
      </c>
      <c r="AI171" s="129">
        <f t="shared" si="90"/>
        <v>0</v>
      </c>
      <c r="AJ171" s="129">
        <f t="shared" si="90"/>
        <v>0</v>
      </c>
      <c r="AK171" s="129">
        <f t="shared" si="90"/>
        <v>0</v>
      </c>
      <c r="AL171" s="129">
        <f t="shared" si="90"/>
        <v>0</v>
      </c>
      <c r="AM171" s="129">
        <f t="shared" si="90"/>
        <v>0</v>
      </c>
      <c r="AN171" s="129">
        <f t="shared" si="90"/>
        <v>0</v>
      </c>
      <c r="AO171" s="129">
        <f t="shared" si="90"/>
        <v>0</v>
      </c>
      <c r="AP171" s="129">
        <f t="shared" si="90"/>
        <v>0</v>
      </c>
      <c r="AQ171" s="129">
        <f t="shared" si="90"/>
        <v>0</v>
      </c>
      <c r="AR171" s="129">
        <f t="shared" si="90"/>
        <v>0</v>
      </c>
      <c r="AS171" s="128">
        <f t="shared" si="90"/>
        <v>0</v>
      </c>
      <c r="AT171" s="130">
        <f t="shared" si="90"/>
        <v>0</v>
      </c>
      <c r="AU171" s="129">
        <f t="shared" si="90"/>
        <v>0</v>
      </c>
      <c r="AV171" s="129">
        <f t="shared" si="90"/>
        <v>0</v>
      </c>
      <c r="AW171" s="129">
        <f t="shared" si="90"/>
        <v>0</v>
      </c>
      <c r="AX171" s="129">
        <f t="shared" si="90"/>
        <v>0</v>
      </c>
      <c r="AY171" s="129">
        <f t="shared" si="90"/>
        <v>0</v>
      </c>
      <c r="AZ171" s="129">
        <f t="shared" si="90"/>
        <v>0</v>
      </c>
      <c r="BA171" s="129">
        <f t="shared" si="90"/>
        <v>0</v>
      </c>
      <c r="BB171" s="129">
        <f t="shared" si="90"/>
        <v>0</v>
      </c>
      <c r="BC171" s="129">
        <f t="shared" si="90"/>
        <v>0</v>
      </c>
      <c r="BD171" s="129">
        <f t="shared" si="90"/>
        <v>0</v>
      </c>
      <c r="BE171" s="128">
        <f t="shared" si="90"/>
        <v>0</v>
      </c>
      <c r="BF171" s="130">
        <f t="shared" si="90"/>
        <v>0</v>
      </c>
      <c r="BG171" s="129">
        <f t="shared" si="90"/>
        <v>0</v>
      </c>
      <c r="BH171" s="129">
        <f t="shared" si="90"/>
        <v>0</v>
      </c>
      <c r="BI171" s="129">
        <f t="shared" si="90"/>
        <v>0</v>
      </c>
      <c r="BJ171" s="129">
        <f t="shared" si="90"/>
        <v>0</v>
      </c>
      <c r="BK171" s="129">
        <f t="shared" si="90"/>
        <v>0</v>
      </c>
      <c r="BL171" s="129">
        <f t="shared" si="90"/>
        <v>0</v>
      </c>
      <c r="BM171" s="129">
        <f t="shared" si="90"/>
        <v>0</v>
      </c>
      <c r="BN171" s="129">
        <f t="shared" si="90"/>
        <v>0</v>
      </c>
      <c r="BO171" s="129">
        <f t="shared" si="90"/>
        <v>0</v>
      </c>
      <c r="BP171" s="129">
        <f t="shared" si="90"/>
        <v>0</v>
      </c>
      <c r="BQ171" s="128">
        <f t="shared" si="90"/>
        <v>0</v>
      </c>
      <c r="BR171" s="130">
        <f t="shared" si="90"/>
        <v>0</v>
      </c>
      <c r="BS171" s="129">
        <f t="shared" si="90"/>
        <v>0</v>
      </c>
      <c r="BT171" s="129">
        <f t="shared" si="90"/>
        <v>0</v>
      </c>
      <c r="BU171" s="129">
        <f t="shared" ref="BU171:CC171" si="91">BU172</f>
        <v>0</v>
      </c>
      <c r="BV171" s="129">
        <f t="shared" si="91"/>
        <v>0</v>
      </c>
      <c r="BW171" s="129">
        <f t="shared" si="91"/>
        <v>0</v>
      </c>
      <c r="BX171" s="129">
        <f t="shared" si="91"/>
        <v>0</v>
      </c>
      <c r="BY171" s="129">
        <f t="shared" si="91"/>
        <v>0</v>
      </c>
      <c r="BZ171" s="129">
        <f t="shared" si="91"/>
        <v>0</v>
      </c>
      <c r="CA171" s="129">
        <f t="shared" si="91"/>
        <v>0</v>
      </c>
      <c r="CB171" s="129">
        <f t="shared" si="91"/>
        <v>0</v>
      </c>
      <c r="CC171" s="128">
        <f t="shared" si="91"/>
        <v>0</v>
      </c>
      <c r="CD171" s="41" t="s">
        <v>54</v>
      </c>
    </row>
    <row r="172" spans="1:86" ht="15">
      <c r="A172" s="150"/>
      <c r="B172" s="143" t="s">
        <v>348</v>
      </c>
      <c r="C172" s="144" t="s">
        <v>347</v>
      </c>
      <c r="D172" s="141" t="s">
        <v>64</v>
      </c>
      <c r="E172" s="266">
        <v>72</v>
      </c>
      <c r="F172" s="271"/>
      <c r="G172" s="76">
        <f>+SUM(H172:CC172)</f>
        <v>0</v>
      </c>
      <c r="H172" s="237"/>
      <c r="I172" s="239"/>
      <c r="J172" s="226"/>
      <c r="K172" s="227"/>
      <c r="L172" s="227"/>
      <c r="M172" s="227"/>
      <c r="N172" s="227"/>
      <c r="O172" s="227"/>
      <c r="P172" s="227"/>
      <c r="Q172" s="227"/>
      <c r="R172" s="227"/>
      <c r="S172" s="227"/>
      <c r="T172" s="227"/>
      <c r="U172" s="225"/>
      <c r="V172" s="226"/>
      <c r="W172" s="227"/>
      <c r="X172" s="227"/>
      <c r="Y172" s="227"/>
      <c r="Z172" s="227"/>
      <c r="AA172" s="227"/>
      <c r="AB172" s="227"/>
      <c r="AC172" s="227"/>
      <c r="AD172" s="227"/>
      <c r="AE172" s="227"/>
      <c r="AF172" s="227"/>
      <c r="AG172" s="225"/>
      <c r="AH172" s="228"/>
      <c r="AI172" s="227"/>
      <c r="AJ172" s="227"/>
      <c r="AK172" s="227"/>
      <c r="AL172" s="227"/>
      <c r="AM172" s="227"/>
      <c r="AN172" s="227"/>
      <c r="AO172" s="227"/>
      <c r="AP172" s="227"/>
      <c r="AQ172" s="227"/>
      <c r="AR172" s="227"/>
      <c r="AS172" s="225"/>
      <c r="AT172" s="228"/>
      <c r="AU172" s="227"/>
      <c r="AV172" s="227"/>
      <c r="AW172" s="227"/>
      <c r="AX172" s="227"/>
      <c r="AY172" s="227"/>
      <c r="AZ172" s="227"/>
      <c r="BA172" s="227"/>
      <c r="BB172" s="227"/>
      <c r="BC172" s="227"/>
      <c r="BD172" s="227"/>
      <c r="BE172" s="225"/>
      <c r="BF172" s="228"/>
      <c r="BG172" s="227"/>
      <c r="BH172" s="227"/>
      <c r="BI172" s="227"/>
      <c r="BJ172" s="227"/>
      <c r="BK172" s="227"/>
      <c r="BL172" s="227"/>
      <c r="BM172" s="227"/>
      <c r="BN172" s="227"/>
      <c r="BO172" s="227"/>
      <c r="BP172" s="227"/>
      <c r="BQ172" s="225"/>
      <c r="BR172" s="228"/>
      <c r="BS172" s="227"/>
      <c r="BT172" s="227"/>
      <c r="BU172" s="227"/>
      <c r="BV172" s="227"/>
      <c r="BW172" s="227"/>
      <c r="BX172" s="227"/>
      <c r="BY172" s="227"/>
      <c r="BZ172" s="227"/>
      <c r="CA172" s="227"/>
      <c r="CB172" s="227"/>
      <c r="CC172" s="225"/>
      <c r="CD172" s="41" t="s">
        <v>54</v>
      </c>
    </row>
    <row r="173" spans="1:86" ht="15">
      <c r="A173" s="41"/>
      <c r="B173" s="123" t="s">
        <v>349</v>
      </c>
      <c r="C173" s="124" t="s">
        <v>45</v>
      </c>
      <c r="D173" s="125" t="s">
        <v>428</v>
      </c>
      <c r="E173" s="328"/>
      <c r="F173" s="259"/>
      <c r="G173" s="126">
        <f t="shared" ref="G173:AL173" si="92">SUM(G174:G211)</f>
        <v>34195820</v>
      </c>
      <c r="H173" s="127">
        <f t="shared" si="92"/>
        <v>0</v>
      </c>
      <c r="I173" s="128">
        <f t="shared" si="92"/>
        <v>0</v>
      </c>
      <c r="J173" s="127">
        <f t="shared" si="92"/>
        <v>0</v>
      </c>
      <c r="K173" s="129">
        <f t="shared" si="92"/>
        <v>0</v>
      </c>
      <c r="L173" s="129">
        <f t="shared" si="92"/>
        <v>0</v>
      </c>
      <c r="M173" s="129">
        <f t="shared" si="92"/>
        <v>0</v>
      </c>
      <c r="N173" s="129">
        <f t="shared" si="92"/>
        <v>0</v>
      </c>
      <c r="O173" s="129">
        <f t="shared" si="92"/>
        <v>0</v>
      </c>
      <c r="P173" s="129">
        <f t="shared" si="92"/>
        <v>0</v>
      </c>
      <c r="Q173" s="129">
        <f t="shared" si="92"/>
        <v>0</v>
      </c>
      <c r="R173" s="129">
        <f t="shared" si="92"/>
        <v>0</v>
      </c>
      <c r="S173" s="129">
        <f t="shared" si="92"/>
        <v>0</v>
      </c>
      <c r="T173" s="129">
        <f t="shared" si="92"/>
        <v>0</v>
      </c>
      <c r="U173" s="128">
        <f t="shared" si="92"/>
        <v>5699303.3200000003</v>
      </c>
      <c r="V173" s="127">
        <f t="shared" si="92"/>
        <v>0</v>
      </c>
      <c r="W173" s="129">
        <f t="shared" si="92"/>
        <v>0</v>
      </c>
      <c r="X173" s="129">
        <f t="shared" si="92"/>
        <v>0</v>
      </c>
      <c r="Y173" s="129">
        <f t="shared" si="92"/>
        <v>0</v>
      </c>
      <c r="Z173" s="129">
        <f t="shared" si="92"/>
        <v>0</v>
      </c>
      <c r="AA173" s="129">
        <f t="shared" si="92"/>
        <v>0</v>
      </c>
      <c r="AB173" s="129">
        <f t="shared" si="92"/>
        <v>0</v>
      </c>
      <c r="AC173" s="129">
        <f t="shared" si="92"/>
        <v>0</v>
      </c>
      <c r="AD173" s="129">
        <f t="shared" si="92"/>
        <v>0</v>
      </c>
      <c r="AE173" s="129">
        <f t="shared" si="92"/>
        <v>0</v>
      </c>
      <c r="AF173" s="129">
        <f t="shared" si="92"/>
        <v>0</v>
      </c>
      <c r="AG173" s="128">
        <f t="shared" si="92"/>
        <v>5699303.3200000003</v>
      </c>
      <c r="AH173" s="130">
        <f t="shared" si="92"/>
        <v>0</v>
      </c>
      <c r="AI173" s="129">
        <f t="shared" si="92"/>
        <v>0</v>
      </c>
      <c r="AJ173" s="129">
        <f t="shared" si="92"/>
        <v>0</v>
      </c>
      <c r="AK173" s="129">
        <f t="shared" si="92"/>
        <v>0</v>
      </c>
      <c r="AL173" s="129">
        <f t="shared" si="92"/>
        <v>0</v>
      </c>
      <c r="AM173" s="129">
        <f t="shared" ref="AM173:BR173" si="93">SUM(AM174:AM211)</f>
        <v>0</v>
      </c>
      <c r="AN173" s="129">
        <f t="shared" si="93"/>
        <v>0</v>
      </c>
      <c r="AO173" s="129">
        <f t="shared" si="93"/>
        <v>0</v>
      </c>
      <c r="AP173" s="129">
        <f t="shared" si="93"/>
        <v>0</v>
      </c>
      <c r="AQ173" s="129">
        <f t="shared" si="93"/>
        <v>0</v>
      </c>
      <c r="AR173" s="129">
        <f t="shared" si="93"/>
        <v>0</v>
      </c>
      <c r="AS173" s="128">
        <f t="shared" si="93"/>
        <v>5699303.3200000003</v>
      </c>
      <c r="AT173" s="130">
        <f t="shared" si="93"/>
        <v>0</v>
      </c>
      <c r="AU173" s="129">
        <f t="shared" si="93"/>
        <v>0</v>
      </c>
      <c r="AV173" s="129">
        <f t="shared" si="93"/>
        <v>0</v>
      </c>
      <c r="AW173" s="129">
        <f t="shared" si="93"/>
        <v>0</v>
      </c>
      <c r="AX173" s="129">
        <f t="shared" si="93"/>
        <v>0</v>
      </c>
      <c r="AY173" s="129">
        <f t="shared" si="93"/>
        <v>0</v>
      </c>
      <c r="AZ173" s="129">
        <f t="shared" si="93"/>
        <v>0</v>
      </c>
      <c r="BA173" s="129">
        <f t="shared" si="93"/>
        <v>0</v>
      </c>
      <c r="BB173" s="129">
        <f t="shared" si="93"/>
        <v>0</v>
      </c>
      <c r="BC173" s="129">
        <f t="shared" si="93"/>
        <v>0</v>
      </c>
      <c r="BD173" s="129">
        <f t="shared" si="93"/>
        <v>0</v>
      </c>
      <c r="BE173" s="128">
        <f t="shared" si="93"/>
        <v>5699303.3200000003</v>
      </c>
      <c r="BF173" s="130">
        <f t="shared" si="93"/>
        <v>0</v>
      </c>
      <c r="BG173" s="129">
        <f t="shared" si="93"/>
        <v>0</v>
      </c>
      <c r="BH173" s="129">
        <f t="shared" si="93"/>
        <v>0</v>
      </c>
      <c r="BI173" s="129">
        <f t="shared" si="93"/>
        <v>0</v>
      </c>
      <c r="BJ173" s="129">
        <f t="shared" si="93"/>
        <v>0</v>
      </c>
      <c r="BK173" s="129">
        <f t="shared" si="93"/>
        <v>0</v>
      </c>
      <c r="BL173" s="129">
        <f t="shared" si="93"/>
        <v>0</v>
      </c>
      <c r="BM173" s="129">
        <f t="shared" si="93"/>
        <v>0</v>
      </c>
      <c r="BN173" s="129">
        <f t="shared" si="93"/>
        <v>0</v>
      </c>
      <c r="BO173" s="129">
        <f t="shared" si="93"/>
        <v>0</v>
      </c>
      <c r="BP173" s="129">
        <f t="shared" si="93"/>
        <v>0</v>
      </c>
      <c r="BQ173" s="128">
        <f t="shared" si="93"/>
        <v>5699303.3200000003</v>
      </c>
      <c r="BR173" s="130">
        <f t="shared" si="93"/>
        <v>0</v>
      </c>
      <c r="BS173" s="129">
        <f t="shared" ref="BS173:CC173" si="94">SUM(BS174:BS211)</f>
        <v>0</v>
      </c>
      <c r="BT173" s="129">
        <f t="shared" si="94"/>
        <v>0</v>
      </c>
      <c r="BU173" s="129">
        <f t="shared" si="94"/>
        <v>0</v>
      </c>
      <c r="BV173" s="129">
        <f t="shared" si="94"/>
        <v>0</v>
      </c>
      <c r="BW173" s="129">
        <f t="shared" si="94"/>
        <v>0</v>
      </c>
      <c r="BX173" s="129">
        <f t="shared" si="94"/>
        <v>0</v>
      </c>
      <c r="BY173" s="129">
        <f t="shared" si="94"/>
        <v>0</v>
      </c>
      <c r="BZ173" s="129">
        <f t="shared" si="94"/>
        <v>0</v>
      </c>
      <c r="CA173" s="129">
        <f t="shared" si="94"/>
        <v>0</v>
      </c>
      <c r="CB173" s="129">
        <f t="shared" si="94"/>
        <v>0</v>
      </c>
      <c r="CC173" s="128">
        <f t="shared" si="94"/>
        <v>5699303.4000000004</v>
      </c>
      <c r="CD173" s="41" t="s">
        <v>54</v>
      </c>
    </row>
    <row r="174" spans="1:86" ht="15">
      <c r="A174" s="150"/>
      <c r="B174" s="75" t="s">
        <v>350</v>
      </c>
      <c r="C174" s="145" t="str">
        <f>"Provisional Sum for the repair of Employer's Assets (" &amp; TEXT(F174,"### ###") &amp;")"</f>
        <v>Provisional Sum for the repair of Employer's Assets (5 500 000)</v>
      </c>
      <c r="D174" s="146" t="s">
        <v>351</v>
      </c>
      <c r="E174" s="336">
        <v>1</v>
      </c>
      <c r="F174" s="78">
        <v>5500000</v>
      </c>
      <c r="G174" s="76">
        <f t="shared" ref="G174:G197" si="95">+E174*F174</f>
        <v>5500000</v>
      </c>
      <c r="H174" s="241"/>
      <c r="I174" s="242"/>
      <c r="J174" s="237"/>
      <c r="K174" s="238"/>
      <c r="L174" s="238"/>
      <c r="M174" s="238"/>
      <c r="N174" s="238"/>
      <c r="O174" s="238"/>
      <c r="P174" s="238"/>
      <c r="Q174" s="238"/>
      <c r="R174" s="238"/>
      <c r="S174" s="238"/>
      <c r="T174" s="238"/>
      <c r="U174" s="239">
        <f t="shared" ref="U174" si="96">G174/6</f>
        <v>916666.67</v>
      </c>
      <c r="V174" s="237"/>
      <c r="W174" s="238"/>
      <c r="X174" s="238"/>
      <c r="Y174" s="238"/>
      <c r="Z174" s="238"/>
      <c r="AA174" s="238"/>
      <c r="AB174" s="238"/>
      <c r="AC174" s="238"/>
      <c r="AD174" s="238"/>
      <c r="AE174" s="238"/>
      <c r="AF174" s="238"/>
      <c r="AG174" s="239">
        <f t="shared" ref="AG174" si="97">G174/6</f>
        <v>916666.67</v>
      </c>
      <c r="AH174" s="240"/>
      <c r="AI174" s="238"/>
      <c r="AJ174" s="238"/>
      <c r="AK174" s="238"/>
      <c r="AL174" s="238"/>
      <c r="AM174" s="238"/>
      <c r="AN174" s="238"/>
      <c r="AO174" s="238"/>
      <c r="AP174" s="238"/>
      <c r="AQ174" s="238"/>
      <c r="AR174" s="238"/>
      <c r="AS174" s="239">
        <f t="shared" ref="AS174" si="98">G174/6</f>
        <v>916666.67</v>
      </c>
      <c r="AT174" s="240"/>
      <c r="AU174" s="238"/>
      <c r="AV174" s="238"/>
      <c r="AW174" s="238"/>
      <c r="AX174" s="238"/>
      <c r="AY174" s="238"/>
      <c r="AZ174" s="238"/>
      <c r="BA174" s="238"/>
      <c r="BB174" s="238"/>
      <c r="BC174" s="238"/>
      <c r="BD174" s="238"/>
      <c r="BE174" s="239">
        <f t="shared" ref="BE174" si="99">G174/6</f>
        <v>916666.67</v>
      </c>
      <c r="BF174" s="240"/>
      <c r="BG174" s="238"/>
      <c r="BH174" s="238"/>
      <c r="BI174" s="238"/>
      <c r="BJ174" s="238"/>
      <c r="BK174" s="238"/>
      <c r="BL174" s="238"/>
      <c r="BM174" s="238"/>
      <c r="BN174" s="238"/>
      <c r="BO174" s="238"/>
      <c r="BP174" s="238"/>
      <c r="BQ174" s="239">
        <f t="shared" ref="BQ174" si="100">G174/6</f>
        <v>916666.67</v>
      </c>
      <c r="BR174" s="240"/>
      <c r="BS174" s="238"/>
      <c r="BT174" s="238"/>
      <c r="BU174" s="238"/>
      <c r="BV174" s="238"/>
      <c r="BW174" s="238"/>
      <c r="BX174" s="238"/>
      <c r="BY174" s="238"/>
      <c r="BZ174" s="238"/>
      <c r="CA174" s="238"/>
      <c r="CB174" s="238"/>
      <c r="CC174" s="239">
        <f t="shared" ref="CC174" si="101">G174-SUM(H174:CB174)</f>
        <v>916666.65</v>
      </c>
      <c r="CD174" s="41" t="s">
        <v>54</v>
      </c>
    </row>
    <row r="175" spans="1:86" ht="15">
      <c r="A175" s="41"/>
      <c r="B175" s="147" t="s">
        <v>352</v>
      </c>
      <c r="C175" s="148" t="str">
        <f>"Provision for overhead charges + profit in respect to A-10001-a (" &amp; TEXT(F175,"###%") &amp; ")"</f>
        <v>Provision for overhead charges + profit in respect to A-10001-a (%)</v>
      </c>
      <c r="D175" s="149" t="s">
        <v>353</v>
      </c>
      <c r="E175" s="337">
        <f>+G174</f>
        <v>5500000</v>
      </c>
      <c r="F175" s="356"/>
      <c r="G175" s="76">
        <f>+E175*F175</f>
        <v>0</v>
      </c>
      <c r="H175" s="241"/>
      <c r="I175" s="242"/>
      <c r="J175" s="237"/>
      <c r="K175" s="238"/>
      <c r="L175" s="238"/>
      <c r="M175" s="238"/>
      <c r="N175" s="238"/>
      <c r="O175" s="238"/>
      <c r="P175" s="238"/>
      <c r="Q175" s="238"/>
      <c r="R175" s="238"/>
      <c r="S175" s="238"/>
      <c r="T175" s="238"/>
      <c r="U175" s="239">
        <f>G175/6</f>
        <v>0</v>
      </c>
      <c r="V175" s="237"/>
      <c r="W175" s="238"/>
      <c r="X175" s="238"/>
      <c r="Y175" s="238"/>
      <c r="Z175" s="238"/>
      <c r="AA175" s="238"/>
      <c r="AB175" s="238"/>
      <c r="AC175" s="238"/>
      <c r="AD175" s="238"/>
      <c r="AE175" s="238"/>
      <c r="AF175" s="238"/>
      <c r="AG175" s="239">
        <f>G175/6</f>
        <v>0</v>
      </c>
      <c r="AH175" s="240"/>
      <c r="AI175" s="238"/>
      <c r="AJ175" s="238"/>
      <c r="AK175" s="238"/>
      <c r="AL175" s="238"/>
      <c r="AM175" s="238"/>
      <c r="AN175" s="238"/>
      <c r="AO175" s="238"/>
      <c r="AP175" s="238"/>
      <c r="AQ175" s="238"/>
      <c r="AR175" s="238"/>
      <c r="AS175" s="239">
        <f>G175/6</f>
        <v>0</v>
      </c>
      <c r="AT175" s="240"/>
      <c r="AU175" s="238"/>
      <c r="AV175" s="238"/>
      <c r="AW175" s="238"/>
      <c r="AX175" s="238"/>
      <c r="AY175" s="238"/>
      <c r="AZ175" s="238"/>
      <c r="BA175" s="238"/>
      <c r="BB175" s="238"/>
      <c r="BC175" s="238"/>
      <c r="BD175" s="238"/>
      <c r="BE175" s="239">
        <f>G175/6</f>
        <v>0</v>
      </c>
      <c r="BF175" s="240"/>
      <c r="BG175" s="238"/>
      <c r="BH175" s="238"/>
      <c r="BI175" s="238"/>
      <c r="BJ175" s="238"/>
      <c r="BK175" s="238"/>
      <c r="BL175" s="238"/>
      <c r="BM175" s="238"/>
      <c r="BN175" s="238"/>
      <c r="BO175" s="238"/>
      <c r="BP175" s="238"/>
      <c r="BQ175" s="239">
        <f>G175/6</f>
        <v>0</v>
      </c>
      <c r="BR175" s="240"/>
      <c r="BS175" s="238"/>
      <c r="BT175" s="238"/>
      <c r="BU175" s="238"/>
      <c r="BV175" s="238"/>
      <c r="BW175" s="238"/>
      <c r="BX175" s="238"/>
      <c r="BY175" s="238"/>
      <c r="BZ175" s="238"/>
      <c r="CA175" s="238"/>
      <c r="CB175" s="238"/>
      <c r="CC175" s="239">
        <f>G175-SUM(H175:CB175)</f>
        <v>0</v>
      </c>
      <c r="CD175" s="41" t="s">
        <v>54</v>
      </c>
    </row>
    <row r="176" spans="1:86" ht="15">
      <c r="A176" s="150"/>
      <c r="B176" s="75" t="s">
        <v>354</v>
      </c>
      <c r="C176" s="145" t="str">
        <f>"Provisional Sum for the repair of Electrical and Mechanical Assets (" &amp; TEXT(F176,"# ### ###") &amp;")"</f>
        <v>Provisional Sum for the repair of Electrical and Mechanical Assets (1 199 820)</v>
      </c>
      <c r="D176" s="146" t="s">
        <v>351</v>
      </c>
      <c r="E176" s="336">
        <v>1</v>
      </c>
      <c r="F176" s="78">
        <f>1350000-150180</f>
        <v>1199820</v>
      </c>
      <c r="G176" s="76">
        <f t="shared" si="95"/>
        <v>1199820</v>
      </c>
      <c r="H176" s="241"/>
      <c r="I176" s="242"/>
      <c r="J176" s="237"/>
      <c r="K176" s="238"/>
      <c r="L176" s="238"/>
      <c r="M176" s="238"/>
      <c r="N176" s="238"/>
      <c r="O176" s="238"/>
      <c r="P176" s="238"/>
      <c r="Q176" s="238"/>
      <c r="R176" s="238"/>
      <c r="S176" s="238"/>
      <c r="T176" s="238"/>
      <c r="U176" s="239">
        <f t="shared" ref="U176" si="102">G176/6</f>
        <v>199970</v>
      </c>
      <c r="V176" s="237"/>
      <c r="W176" s="238"/>
      <c r="X176" s="238"/>
      <c r="Y176" s="238"/>
      <c r="Z176" s="238"/>
      <c r="AA176" s="238"/>
      <c r="AB176" s="238"/>
      <c r="AC176" s="238"/>
      <c r="AD176" s="238"/>
      <c r="AE176" s="238"/>
      <c r="AF176" s="238"/>
      <c r="AG176" s="239">
        <f t="shared" ref="AG176" si="103">G176/6</f>
        <v>199970</v>
      </c>
      <c r="AH176" s="240"/>
      <c r="AI176" s="238"/>
      <c r="AJ176" s="238"/>
      <c r="AK176" s="238"/>
      <c r="AL176" s="238"/>
      <c r="AM176" s="238"/>
      <c r="AN176" s="238"/>
      <c r="AO176" s="238"/>
      <c r="AP176" s="238"/>
      <c r="AQ176" s="238"/>
      <c r="AR176" s="238"/>
      <c r="AS176" s="239">
        <f t="shared" ref="AS176" si="104">G176/6</f>
        <v>199970</v>
      </c>
      <c r="AT176" s="240"/>
      <c r="AU176" s="238"/>
      <c r="AV176" s="238"/>
      <c r="AW176" s="238"/>
      <c r="AX176" s="238"/>
      <c r="AY176" s="238"/>
      <c r="AZ176" s="238"/>
      <c r="BA176" s="238"/>
      <c r="BB176" s="238"/>
      <c r="BC176" s="238"/>
      <c r="BD176" s="238"/>
      <c r="BE176" s="239">
        <f t="shared" ref="BE176" si="105">G176/6</f>
        <v>199970</v>
      </c>
      <c r="BF176" s="240"/>
      <c r="BG176" s="238"/>
      <c r="BH176" s="238"/>
      <c r="BI176" s="238"/>
      <c r="BJ176" s="238"/>
      <c r="BK176" s="238"/>
      <c r="BL176" s="238"/>
      <c r="BM176" s="238"/>
      <c r="BN176" s="238"/>
      <c r="BO176" s="238"/>
      <c r="BP176" s="238"/>
      <c r="BQ176" s="239">
        <f t="shared" ref="BQ176" si="106">G176/6</f>
        <v>199970</v>
      </c>
      <c r="BR176" s="240"/>
      <c r="BS176" s="238"/>
      <c r="BT176" s="238"/>
      <c r="BU176" s="238"/>
      <c r="BV176" s="238"/>
      <c r="BW176" s="238"/>
      <c r="BX176" s="238"/>
      <c r="BY176" s="238"/>
      <c r="BZ176" s="238"/>
      <c r="CA176" s="238"/>
      <c r="CB176" s="238"/>
      <c r="CC176" s="239">
        <f t="shared" ref="CC176" si="107">G176-SUM(H176:CB176)</f>
        <v>199970</v>
      </c>
      <c r="CD176" s="41" t="s">
        <v>54</v>
      </c>
    </row>
    <row r="177" spans="1:82" ht="15">
      <c r="A177" s="41"/>
      <c r="B177" s="147" t="s">
        <v>355</v>
      </c>
      <c r="C177" s="148" t="str">
        <f>"Provision for the overhead charges + profit in respect to A-10002-a (" &amp; TEXT(F177,"###%") &amp; ")"</f>
        <v>Provision for the overhead charges + profit in respect to A-10002-a (%)</v>
      </c>
      <c r="D177" s="149" t="s">
        <v>353</v>
      </c>
      <c r="E177" s="337">
        <f t="shared" ref="E177" si="108">+G176</f>
        <v>1199820</v>
      </c>
      <c r="F177" s="356"/>
      <c r="G177" s="76">
        <f>+E177*F177</f>
        <v>0</v>
      </c>
      <c r="H177" s="241"/>
      <c r="I177" s="242"/>
      <c r="J177" s="237"/>
      <c r="K177" s="238"/>
      <c r="L177" s="238"/>
      <c r="M177" s="238"/>
      <c r="N177" s="238"/>
      <c r="O177" s="238"/>
      <c r="P177" s="238"/>
      <c r="Q177" s="238"/>
      <c r="R177" s="238"/>
      <c r="S177" s="238"/>
      <c r="T177" s="238"/>
      <c r="U177" s="239">
        <f>G177/6</f>
        <v>0</v>
      </c>
      <c r="V177" s="237"/>
      <c r="W177" s="238"/>
      <c r="X177" s="238"/>
      <c r="Y177" s="238"/>
      <c r="Z177" s="238"/>
      <c r="AA177" s="238"/>
      <c r="AB177" s="238"/>
      <c r="AC177" s="238"/>
      <c r="AD177" s="238"/>
      <c r="AE177" s="238"/>
      <c r="AF177" s="238"/>
      <c r="AG177" s="239">
        <f>G177/6</f>
        <v>0</v>
      </c>
      <c r="AH177" s="240"/>
      <c r="AI177" s="238"/>
      <c r="AJ177" s="238"/>
      <c r="AK177" s="238"/>
      <c r="AL177" s="238"/>
      <c r="AM177" s="238"/>
      <c r="AN177" s="238"/>
      <c r="AO177" s="238"/>
      <c r="AP177" s="238"/>
      <c r="AQ177" s="238"/>
      <c r="AR177" s="238"/>
      <c r="AS177" s="239">
        <f>G177/6</f>
        <v>0</v>
      </c>
      <c r="AT177" s="240"/>
      <c r="AU177" s="238"/>
      <c r="AV177" s="238"/>
      <c r="AW177" s="238"/>
      <c r="AX177" s="238"/>
      <c r="AY177" s="238"/>
      <c r="AZ177" s="238"/>
      <c r="BA177" s="238"/>
      <c r="BB177" s="238"/>
      <c r="BC177" s="238"/>
      <c r="BD177" s="238"/>
      <c r="BE177" s="239">
        <f>G177/6</f>
        <v>0</v>
      </c>
      <c r="BF177" s="240"/>
      <c r="BG177" s="238"/>
      <c r="BH177" s="238"/>
      <c r="BI177" s="238"/>
      <c r="BJ177" s="238"/>
      <c r="BK177" s="238"/>
      <c r="BL177" s="238"/>
      <c r="BM177" s="238"/>
      <c r="BN177" s="238"/>
      <c r="BO177" s="238"/>
      <c r="BP177" s="238"/>
      <c r="BQ177" s="239">
        <f>G177/6</f>
        <v>0</v>
      </c>
      <c r="BR177" s="240"/>
      <c r="BS177" s="238"/>
      <c r="BT177" s="238"/>
      <c r="BU177" s="238"/>
      <c r="BV177" s="238"/>
      <c r="BW177" s="238"/>
      <c r="BX177" s="238"/>
      <c r="BY177" s="238"/>
      <c r="BZ177" s="238"/>
      <c r="CA177" s="238"/>
      <c r="CB177" s="238"/>
      <c r="CC177" s="239">
        <f>G177-SUM(H177:CB177)</f>
        <v>0</v>
      </c>
      <c r="CD177" s="41" t="s">
        <v>54</v>
      </c>
    </row>
    <row r="178" spans="1:82" ht="15">
      <c r="A178" s="150"/>
      <c r="B178" s="75" t="s">
        <v>356</v>
      </c>
      <c r="C178" s="145" t="str">
        <f>"Provisional Sum for the repair of Toll System Assets (" &amp; TEXT(F178,"### ###") &amp;")"</f>
        <v>Provisional Sum for the repair of Toll System Assets (450 000)</v>
      </c>
      <c r="D178" s="146" t="s">
        <v>351</v>
      </c>
      <c r="E178" s="336">
        <v>1</v>
      </c>
      <c r="F178" s="78">
        <v>450000</v>
      </c>
      <c r="G178" s="76">
        <f t="shared" si="95"/>
        <v>450000</v>
      </c>
      <c r="H178" s="241"/>
      <c r="I178" s="242"/>
      <c r="J178" s="237"/>
      <c r="K178" s="238"/>
      <c r="L178" s="238"/>
      <c r="M178" s="238"/>
      <c r="N178" s="238"/>
      <c r="O178" s="238"/>
      <c r="P178" s="238"/>
      <c r="Q178" s="238"/>
      <c r="R178" s="238"/>
      <c r="S178" s="238"/>
      <c r="T178" s="238"/>
      <c r="U178" s="239">
        <f t="shared" ref="U178" si="109">G178/6</f>
        <v>75000</v>
      </c>
      <c r="V178" s="237"/>
      <c r="W178" s="238"/>
      <c r="X178" s="238"/>
      <c r="Y178" s="238"/>
      <c r="Z178" s="238"/>
      <c r="AA178" s="238"/>
      <c r="AB178" s="238"/>
      <c r="AC178" s="238"/>
      <c r="AD178" s="238"/>
      <c r="AE178" s="238"/>
      <c r="AF178" s="238"/>
      <c r="AG178" s="239">
        <f t="shared" ref="AG178" si="110">G178/6</f>
        <v>75000</v>
      </c>
      <c r="AH178" s="240"/>
      <c r="AI178" s="238"/>
      <c r="AJ178" s="238"/>
      <c r="AK178" s="238"/>
      <c r="AL178" s="238"/>
      <c r="AM178" s="238"/>
      <c r="AN178" s="238"/>
      <c r="AO178" s="238"/>
      <c r="AP178" s="238"/>
      <c r="AQ178" s="238"/>
      <c r="AR178" s="238"/>
      <c r="AS178" s="239">
        <f t="shared" ref="AS178" si="111">G178/6</f>
        <v>75000</v>
      </c>
      <c r="AT178" s="240"/>
      <c r="AU178" s="238"/>
      <c r="AV178" s="238"/>
      <c r="AW178" s="238"/>
      <c r="AX178" s="238"/>
      <c r="AY178" s="238"/>
      <c r="AZ178" s="238"/>
      <c r="BA178" s="238"/>
      <c r="BB178" s="238"/>
      <c r="BC178" s="238"/>
      <c r="BD178" s="238"/>
      <c r="BE178" s="239">
        <f t="shared" ref="BE178" si="112">G178/6</f>
        <v>75000</v>
      </c>
      <c r="BF178" s="240"/>
      <c r="BG178" s="238"/>
      <c r="BH178" s="238"/>
      <c r="BI178" s="238"/>
      <c r="BJ178" s="238"/>
      <c r="BK178" s="238"/>
      <c r="BL178" s="238"/>
      <c r="BM178" s="238"/>
      <c r="BN178" s="238"/>
      <c r="BO178" s="238"/>
      <c r="BP178" s="238"/>
      <c r="BQ178" s="239">
        <f t="shared" ref="BQ178" si="113">G178/6</f>
        <v>75000</v>
      </c>
      <c r="BR178" s="240"/>
      <c r="BS178" s="238"/>
      <c r="BT178" s="238"/>
      <c r="BU178" s="238"/>
      <c r="BV178" s="238"/>
      <c r="BW178" s="238"/>
      <c r="BX178" s="238"/>
      <c r="BY178" s="238"/>
      <c r="BZ178" s="238"/>
      <c r="CA178" s="238"/>
      <c r="CB178" s="238"/>
      <c r="CC178" s="239">
        <f t="shared" ref="CC178" si="114">G178-SUM(H178:CB178)</f>
        <v>75000</v>
      </c>
      <c r="CD178" s="41" t="s">
        <v>54</v>
      </c>
    </row>
    <row r="179" spans="1:82" ht="15">
      <c r="A179" s="41"/>
      <c r="B179" s="147" t="s">
        <v>357</v>
      </c>
      <c r="C179" s="148" t="str">
        <f>"Provision for the overhead charges + profit in respect to A-10003-a (" &amp; TEXT(F179,"###%") &amp; ")"</f>
        <v>Provision for the overhead charges + profit in respect to A-10003-a (%)</v>
      </c>
      <c r="D179" s="149" t="s">
        <v>353</v>
      </c>
      <c r="E179" s="337">
        <f t="shared" ref="E179" si="115">+G178</f>
        <v>450000</v>
      </c>
      <c r="F179" s="356"/>
      <c r="G179" s="76">
        <f>+E179*F179</f>
        <v>0</v>
      </c>
      <c r="H179" s="241"/>
      <c r="I179" s="242"/>
      <c r="J179" s="237"/>
      <c r="K179" s="238"/>
      <c r="L179" s="238"/>
      <c r="M179" s="238"/>
      <c r="N179" s="238"/>
      <c r="O179" s="238"/>
      <c r="P179" s="238"/>
      <c r="Q179" s="238"/>
      <c r="R179" s="238"/>
      <c r="S179" s="238"/>
      <c r="T179" s="238"/>
      <c r="U179" s="239">
        <f>G179/6</f>
        <v>0</v>
      </c>
      <c r="V179" s="237"/>
      <c r="W179" s="238"/>
      <c r="X179" s="238"/>
      <c r="Y179" s="238"/>
      <c r="Z179" s="238"/>
      <c r="AA179" s="238"/>
      <c r="AB179" s="238"/>
      <c r="AC179" s="238"/>
      <c r="AD179" s="238"/>
      <c r="AE179" s="238"/>
      <c r="AF179" s="238"/>
      <c r="AG179" s="239">
        <f>G179/6</f>
        <v>0</v>
      </c>
      <c r="AH179" s="240"/>
      <c r="AI179" s="238"/>
      <c r="AJ179" s="238"/>
      <c r="AK179" s="238"/>
      <c r="AL179" s="238"/>
      <c r="AM179" s="238"/>
      <c r="AN179" s="238"/>
      <c r="AO179" s="238"/>
      <c r="AP179" s="238"/>
      <c r="AQ179" s="238"/>
      <c r="AR179" s="238"/>
      <c r="AS179" s="239">
        <f>G179/6</f>
        <v>0</v>
      </c>
      <c r="AT179" s="240"/>
      <c r="AU179" s="238"/>
      <c r="AV179" s="238"/>
      <c r="AW179" s="238"/>
      <c r="AX179" s="238"/>
      <c r="AY179" s="238"/>
      <c r="AZ179" s="238"/>
      <c r="BA179" s="238"/>
      <c r="BB179" s="238"/>
      <c r="BC179" s="238"/>
      <c r="BD179" s="238"/>
      <c r="BE179" s="239">
        <f>G179/6</f>
        <v>0</v>
      </c>
      <c r="BF179" s="240"/>
      <c r="BG179" s="238"/>
      <c r="BH179" s="238"/>
      <c r="BI179" s="238"/>
      <c r="BJ179" s="238"/>
      <c r="BK179" s="238"/>
      <c r="BL179" s="238"/>
      <c r="BM179" s="238"/>
      <c r="BN179" s="238"/>
      <c r="BO179" s="238"/>
      <c r="BP179" s="238"/>
      <c r="BQ179" s="239">
        <f>G179/6</f>
        <v>0</v>
      </c>
      <c r="BR179" s="240"/>
      <c r="BS179" s="238"/>
      <c r="BT179" s="238"/>
      <c r="BU179" s="238"/>
      <c r="BV179" s="238"/>
      <c r="BW179" s="238"/>
      <c r="BX179" s="238"/>
      <c r="BY179" s="238"/>
      <c r="BZ179" s="238"/>
      <c r="CA179" s="238"/>
      <c r="CB179" s="238"/>
      <c r="CC179" s="239">
        <f>G179-SUM(H179:CB179)</f>
        <v>0</v>
      </c>
      <c r="CD179" s="41" t="s">
        <v>54</v>
      </c>
    </row>
    <row r="180" spans="1:82" ht="26" customHeight="1">
      <c r="A180" s="150"/>
      <c r="B180" s="75" t="s">
        <v>358</v>
      </c>
      <c r="C180" s="145" t="str">
        <f>"Provisional Sum for Community Participation as described in project document (Volume 3 Book 1)(if triggered)  (" &amp; TEXT(F180,"### ###") &amp;")"</f>
        <v>Provisional Sum for Community Participation as described in project document (Volume 3 Book 1)(if triggered)  (90 000)</v>
      </c>
      <c r="D180" s="146" t="s">
        <v>351</v>
      </c>
      <c r="E180" s="336">
        <v>1</v>
      </c>
      <c r="F180" s="78">
        <v>90000</v>
      </c>
      <c r="G180" s="76">
        <f t="shared" si="95"/>
        <v>90000</v>
      </c>
      <c r="H180" s="241"/>
      <c r="I180" s="242"/>
      <c r="J180" s="237"/>
      <c r="K180" s="238"/>
      <c r="L180" s="238"/>
      <c r="M180" s="238"/>
      <c r="N180" s="238"/>
      <c r="O180" s="238"/>
      <c r="P180" s="238"/>
      <c r="Q180" s="238"/>
      <c r="R180" s="238"/>
      <c r="S180" s="238"/>
      <c r="T180" s="238"/>
      <c r="U180" s="239">
        <f t="shared" ref="U180" si="116">G180/6</f>
        <v>15000</v>
      </c>
      <c r="V180" s="237"/>
      <c r="W180" s="238"/>
      <c r="X180" s="238"/>
      <c r="Y180" s="238"/>
      <c r="Z180" s="238"/>
      <c r="AA180" s="238"/>
      <c r="AB180" s="238"/>
      <c r="AC180" s="238"/>
      <c r="AD180" s="238"/>
      <c r="AE180" s="238"/>
      <c r="AF180" s="238"/>
      <c r="AG180" s="239">
        <f t="shared" ref="AG180" si="117">G180/6</f>
        <v>15000</v>
      </c>
      <c r="AH180" s="240"/>
      <c r="AI180" s="238"/>
      <c r="AJ180" s="238"/>
      <c r="AK180" s="238"/>
      <c r="AL180" s="238"/>
      <c r="AM180" s="238"/>
      <c r="AN180" s="238"/>
      <c r="AO180" s="238"/>
      <c r="AP180" s="238"/>
      <c r="AQ180" s="238"/>
      <c r="AR180" s="238"/>
      <c r="AS180" s="239">
        <f t="shared" ref="AS180" si="118">G180/6</f>
        <v>15000</v>
      </c>
      <c r="AT180" s="240"/>
      <c r="AU180" s="238"/>
      <c r="AV180" s="238"/>
      <c r="AW180" s="238"/>
      <c r="AX180" s="238"/>
      <c r="AY180" s="238"/>
      <c r="AZ180" s="238"/>
      <c r="BA180" s="238"/>
      <c r="BB180" s="238"/>
      <c r="BC180" s="238"/>
      <c r="BD180" s="238"/>
      <c r="BE180" s="239">
        <f t="shared" ref="BE180" si="119">G180/6</f>
        <v>15000</v>
      </c>
      <c r="BF180" s="240"/>
      <c r="BG180" s="238"/>
      <c r="BH180" s="238"/>
      <c r="BI180" s="238"/>
      <c r="BJ180" s="238"/>
      <c r="BK180" s="238"/>
      <c r="BL180" s="238"/>
      <c r="BM180" s="238"/>
      <c r="BN180" s="238"/>
      <c r="BO180" s="238"/>
      <c r="BP180" s="238"/>
      <c r="BQ180" s="239">
        <f t="shared" ref="BQ180" si="120">G180/6</f>
        <v>15000</v>
      </c>
      <c r="BR180" s="240"/>
      <c r="BS180" s="238"/>
      <c r="BT180" s="238"/>
      <c r="BU180" s="238"/>
      <c r="BV180" s="238"/>
      <c r="BW180" s="238"/>
      <c r="BX180" s="238"/>
      <c r="BY180" s="238"/>
      <c r="BZ180" s="238"/>
      <c r="CA180" s="238"/>
      <c r="CB180" s="238"/>
      <c r="CC180" s="239">
        <f t="shared" ref="CC180" si="121">G180-SUM(H180:CB180)</f>
        <v>15000</v>
      </c>
      <c r="CD180" s="41" t="s">
        <v>54</v>
      </c>
    </row>
    <row r="181" spans="1:82" ht="15">
      <c r="A181" s="41"/>
      <c r="B181" s="147" t="s">
        <v>359</v>
      </c>
      <c r="C181" s="148" t="str">
        <f>"Provision for overhead charges + profit in respect to A-10004-a ("&amp; TEXT(F181,"###%") &amp; ") (if triggered) "</f>
        <v xml:space="preserve">Provision for overhead charges + profit in respect to A-10004-a (%) (if triggered) </v>
      </c>
      <c r="D181" s="149" t="s">
        <v>353</v>
      </c>
      <c r="E181" s="337">
        <f t="shared" ref="E181" si="122">+G180</f>
        <v>90000</v>
      </c>
      <c r="F181" s="356"/>
      <c r="G181" s="76">
        <f>+E181*F181</f>
        <v>0</v>
      </c>
      <c r="H181" s="241"/>
      <c r="I181" s="242"/>
      <c r="J181" s="237"/>
      <c r="K181" s="238"/>
      <c r="L181" s="238"/>
      <c r="M181" s="238"/>
      <c r="N181" s="238"/>
      <c r="O181" s="238"/>
      <c r="P181" s="238"/>
      <c r="Q181" s="238"/>
      <c r="R181" s="238"/>
      <c r="S181" s="238"/>
      <c r="T181" s="238"/>
      <c r="U181" s="239">
        <f>G181/6</f>
        <v>0</v>
      </c>
      <c r="V181" s="237"/>
      <c r="W181" s="238"/>
      <c r="X181" s="238"/>
      <c r="Y181" s="238"/>
      <c r="Z181" s="238"/>
      <c r="AA181" s="238"/>
      <c r="AB181" s="238"/>
      <c r="AC181" s="238"/>
      <c r="AD181" s="238"/>
      <c r="AE181" s="238"/>
      <c r="AF181" s="238"/>
      <c r="AG181" s="239">
        <f>G181/6</f>
        <v>0</v>
      </c>
      <c r="AH181" s="240"/>
      <c r="AI181" s="238"/>
      <c r="AJ181" s="238"/>
      <c r="AK181" s="238"/>
      <c r="AL181" s="238"/>
      <c r="AM181" s="238"/>
      <c r="AN181" s="238"/>
      <c r="AO181" s="238"/>
      <c r="AP181" s="238"/>
      <c r="AQ181" s="238"/>
      <c r="AR181" s="238"/>
      <c r="AS181" s="239">
        <f>G181/6</f>
        <v>0</v>
      </c>
      <c r="AT181" s="240"/>
      <c r="AU181" s="238"/>
      <c r="AV181" s="238"/>
      <c r="AW181" s="238"/>
      <c r="AX181" s="238"/>
      <c r="AY181" s="238"/>
      <c r="AZ181" s="238"/>
      <c r="BA181" s="238"/>
      <c r="BB181" s="238"/>
      <c r="BC181" s="238"/>
      <c r="BD181" s="238"/>
      <c r="BE181" s="239">
        <f>G181/6</f>
        <v>0</v>
      </c>
      <c r="BF181" s="240"/>
      <c r="BG181" s="238"/>
      <c r="BH181" s="238"/>
      <c r="BI181" s="238"/>
      <c r="BJ181" s="238"/>
      <c r="BK181" s="238"/>
      <c r="BL181" s="238"/>
      <c r="BM181" s="238"/>
      <c r="BN181" s="238"/>
      <c r="BO181" s="238"/>
      <c r="BP181" s="238"/>
      <c r="BQ181" s="239">
        <f>G181/6</f>
        <v>0</v>
      </c>
      <c r="BR181" s="240"/>
      <c r="BS181" s="238"/>
      <c r="BT181" s="238"/>
      <c r="BU181" s="238"/>
      <c r="BV181" s="238"/>
      <c r="BW181" s="238"/>
      <c r="BX181" s="238"/>
      <c r="BY181" s="238"/>
      <c r="BZ181" s="238"/>
      <c r="CA181" s="238"/>
      <c r="CB181" s="238"/>
      <c r="CC181" s="239">
        <f>G181-SUM(H181:CB181)</f>
        <v>0</v>
      </c>
      <c r="CD181" s="41" t="s">
        <v>54</v>
      </c>
    </row>
    <row r="182" spans="1:82" ht="15">
      <c r="A182" s="150"/>
      <c r="B182" s="75" t="s">
        <v>360</v>
      </c>
      <c r="C182" s="145" t="str">
        <f>"Provisional Sum for Telecommunication services - Broadband service for remote access to QLS (" &amp; TEXT(F182,"### ###") &amp;")"</f>
        <v>Provisional Sum for Telecommunication services - Broadband service for remote access to QLS (90 000)</v>
      </c>
      <c r="D182" s="146" t="s">
        <v>351</v>
      </c>
      <c r="E182" s="336">
        <v>1</v>
      </c>
      <c r="F182" s="78">
        <v>90000</v>
      </c>
      <c r="G182" s="241">
        <f t="shared" si="95"/>
        <v>90000</v>
      </c>
      <c r="H182" s="241"/>
      <c r="I182" s="242"/>
      <c r="J182" s="237"/>
      <c r="K182" s="238"/>
      <c r="L182" s="238"/>
      <c r="M182" s="238"/>
      <c r="N182" s="238"/>
      <c r="O182" s="238"/>
      <c r="P182" s="238"/>
      <c r="Q182" s="238"/>
      <c r="R182" s="238"/>
      <c r="S182" s="238"/>
      <c r="T182" s="238"/>
      <c r="U182" s="239">
        <f t="shared" ref="U182" si="123">G182/6</f>
        <v>15000</v>
      </c>
      <c r="V182" s="237"/>
      <c r="W182" s="238"/>
      <c r="X182" s="238"/>
      <c r="Y182" s="238"/>
      <c r="Z182" s="238"/>
      <c r="AA182" s="238"/>
      <c r="AB182" s="238"/>
      <c r="AC182" s="238"/>
      <c r="AD182" s="238"/>
      <c r="AE182" s="238"/>
      <c r="AF182" s="238"/>
      <c r="AG182" s="239">
        <f t="shared" ref="AG182" si="124">G182/6</f>
        <v>15000</v>
      </c>
      <c r="AH182" s="240"/>
      <c r="AI182" s="238"/>
      <c r="AJ182" s="238"/>
      <c r="AK182" s="238"/>
      <c r="AL182" s="238"/>
      <c r="AM182" s="238"/>
      <c r="AN182" s="238"/>
      <c r="AO182" s="238"/>
      <c r="AP182" s="238"/>
      <c r="AQ182" s="238"/>
      <c r="AR182" s="238"/>
      <c r="AS182" s="239">
        <f t="shared" ref="AS182" si="125">G182/6</f>
        <v>15000</v>
      </c>
      <c r="AT182" s="240"/>
      <c r="AU182" s="238"/>
      <c r="AV182" s="238"/>
      <c r="AW182" s="238"/>
      <c r="AX182" s="238"/>
      <c r="AY182" s="238"/>
      <c r="AZ182" s="238"/>
      <c r="BA182" s="238"/>
      <c r="BB182" s="238"/>
      <c r="BC182" s="238"/>
      <c r="BD182" s="238"/>
      <c r="BE182" s="239">
        <f t="shared" ref="BE182" si="126">G182/6</f>
        <v>15000</v>
      </c>
      <c r="BF182" s="240"/>
      <c r="BG182" s="238"/>
      <c r="BH182" s="238"/>
      <c r="BI182" s="238"/>
      <c r="BJ182" s="238"/>
      <c r="BK182" s="238"/>
      <c r="BL182" s="238"/>
      <c r="BM182" s="238"/>
      <c r="BN182" s="238"/>
      <c r="BO182" s="238"/>
      <c r="BP182" s="238"/>
      <c r="BQ182" s="239">
        <f t="shared" ref="BQ182" si="127">G182/6</f>
        <v>15000</v>
      </c>
      <c r="BR182" s="240"/>
      <c r="BS182" s="238"/>
      <c r="BT182" s="238"/>
      <c r="BU182" s="238"/>
      <c r="BV182" s="238"/>
      <c r="BW182" s="238"/>
      <c r="BX182" s="238"/>
      <c r="BY182" s="238"/>
      <c r="BZ182" s="238"/>
      <c r="CA182" s="238"/>
      <c r="CB182" s="238"/>
      <c r="CC182" s="239">
        <f t="shared" ref="CC182" si="128">G182-SUM(H182:CB182)</f>
        <v>15000</v>
      </c>
      <c r="CD182" s="41" t="s">
        <v>54</v>
      </c>
    </row>
    <row r="183" spans="1:82" ht="15">
      <c r="A183" s="41"/>
      <c r="B183" s="147" t="s">
        <v>361</v>
      </c>
      <c r="C183" s="148" t="str">
        <f>"Provision for overhead charges + profit in respect to A-10005-a ("&amp; TEXT(F183,"###%") &amp; ") (if triggered)"</f>
        <v>Provision for overhead charges + profit in respect to A-10005-a (%) (if triggered)</v>
      </c>
      <c r="D183" s="149" t="s">
        <v>353</v>
      </c>
      <c r="E183" s="337">
        <f t="shared" ref="E183" si="129">+G182</f>
        <v>90000</v>
      </c>
      <c r="F183" s="356"/>
      <c r="G183" s="76">
        <f>+E183*F183</f>
        <v>0</v>
      </c>
      <c r="H183" s="241"/>
      <c r="I183" s="242"/>
      <c r="J183" s="237"/>
      <c r="K183" s="238"/>
      <c r="L183" s="238"/>
      <c r="M183" s="238"/>
      <c r="N183" s="238"/>
      <c r="O183" s="238"/>
      <c r="P183" s="238"/>
      <c r="Q183" s="238"/>
      <c r="R183" s="238"/>
      <c r="S183" s="238"/>
      <c r="T183" s="238"/>
      <c r="U183" s="239">
        <f>G183/6</f>
        <v>0</v>
      </c>
      <c r="V183" s="237"/>
      <c r="W183" s="238"/>
      <c r="X183" s="238"/>
      <c r="Y183" s="238"/>
      <c r="Z183" s="238"/>
      <c r="AA183" s="238"/>
      <c r="AB183" s="238"/>
      <c r="AC183" s="238"/>
      <c r="AD183" s="238"/>
      <c r="AE183" s="238"/>
      <c r="AF183" s="238"/>
      <c r="AG183" s="239">
        <f>G183/6</f>
        <v>0</v>
      </c>
      <c r="AH183" s="240"/>
      <c r="AI183" s="238"/>
      <c r="AJ183" s="238"/>
      <c r="AK183" s="238"/>
      <c r="AL183" s="238"/>
      <c r="AM183" s="238"/>
      <c r="AN183" s="238"/>
      <c r="AO183" s="238"/>
      <c r="AP183" s="238"/>
      <c r="AQ183" s="238"/>
      <c r="AR183" s="238"/>
      <c r="AS183" s="239">
        <f>G183/6</f>
        <v>0</v>
      </c>
      <c r="AT183" s="240"/>
      <c r="AU183" s="238"/>
      <c r="AV183" s="238"/>
      <c r="AW183" s="238"/>
      <c r="AX183" s="238"/>
      <c r="AY183" s="238"/>
      <c r="AZ183" s="238"/>
      <c r="BA183" s="238"/>
      <c r="BB183" s="238"/>
      <c r="BC183" s="238"/>
      <c r="BD183" s="238"/>
      <c r="BE183" s="239">
        <f>G183/6</f>
        <v>0</v>
      </c>
      <c r="BF183" s="240"/>
      <c r="BG183" s="238"/>
      <c r="BH183" s="238"/>
      <c r="BI183" s="238"/>
      <c r="BJ183" s="238"/>
      <c r="BK183" s="238"/>
      <c r="BL183" s="238"/>
      <c r="BM183" s="238"/>
      <c r="BN183" s="238"/>
      <c r="BO183" s="238"/>
      <c r="BP183" s="238"/>
      <c r="BQ183" s="239">
        <f>G183/6</f>
        <v>0</v>
      </c>
      <c r="BR183" s="240"/>
      <c r="BS183" s="238"/>
      <c r="BT183" s="238"/>
      <c r="BU183" s="238"/>
      <c r="BV183" s="238"/>
      <c r="BW183" s="238"/>
      <c r="BX183" s="238"/>
      <c r="BY183" s="238"/>
      <c r="BZ183" s="238"/>
      <c r="CA183" s="238"/>
      <c r="CB183" s="238"/>
      <c r="CC183" s="239">
        <f>G183-SUM(H183:CB183)</f>
        <v>0</v>
      </c>
      <c r="CD183" s="41" t="s">
        <v>54</v>
      </c>
    </row>
    <row r="184" spans="1:82" ht="26.25" customHeight="1">
      <c r="A184" s="150"/>
      <c r="B184" s="75" t="s">
        <v>362</v>
      </c>
      <c r="C184" s="145" t="str">
        <f>"Provisional Sum for ETC related Marketing (" &amp; TEXT(F184,"### ###") &amp;")"</f>
        <v>Provisional Sum for ETC related Marketing (90 000)</v>
      </c>
      <c r="D184" s="146" t="s">
        <v>351</v>
      </c>
      <c r="E184" s="336">
        <v>1</v>
      </c>
      <c r="F184" s="78">
        <v>90000</v>
      </c>
      <c r="G184" s="76">
        <f t="shared" si="95"/>
        <v>90000</v>
      </c>
      <c r="H184" s="241"/>
      <c r="I184" s="242"/>
      <c r="J184" s="237"/>
      <c r="K184" s="238"/>
      <c r="L184" s="238"/>
      <c r="M184" s="238"/>
      <c r="N184" s="238"/>
      <c r="O184" s="238"/>
      <c r="P184" s="238"/>
      <c r="Q184" s="238"/>
      <c r="R184" s="238"/>
      <c r="S184" s="238"/>
      <c r="T184" s="238"/>
      <c r="U184" s="239">
        <f t="shared" ref="U184" si="130">G184/6</f>
        <v>15000</v>
      </c>
      <c r="V184" s="237"/>
      <c r="W184" s="238"/>
      <c r="X184" s="238"/>
      <c r="Y184" s="238"/>
      <c r="Z184" s="238"/>
      <c r="AA184" s="238"/>
      <c r="AB184" s="238"/>
      <c r="AC184" s="238"/>
      <c r="AD184" s="238"/>
      <c r="AE184" s="238"/>
      <c r="AF184" s="238"/>
      <c r="AG184" s="239">
        <f t="shared" ref="AG184" si="131">G184/6</f>
        <v>15000</v>
      </c>
      <c r="AH184" s="240"/>
      <c r="AI184" s="238"/>
      <c r="AJ184" s="238"/>
      <c r="AK184" s="238"/>
      <c r="AL184" s="238"/>
      <c r="AM184" s="238"/>
      <c r="AN184" s="238"/>
      <c r="AO184" s="238"/>
      <c r="AP184" s="238"/>
      <c r="AQ184" s="238"/>
      <c r="AR184" s="238"/>
      <c r="AS184" s="239">
        <f t="shared" ref="AS184" si="132">G184/6</f>
        <v>15000</v>
      </c>
      <c r="AT184" s="240"/>
      <c r="AU184" s="238"/>
      <c r="AV184" s="238"/>
      <c r="AW184" s="238"/>
      <c r="AX184" s="238"/>
      <c r="AY184" s="238"/>
      <c r="AZ184" s="238"/>
      <c r="BA184" s="238"/>
      <c r="BB184" s="238"/>
      <c r="BC184" s="238"/>
      <c r="BD184" s="238"/>
      <c r="BE184" s="239">
        <f t="shared" ref="BE184" si="133">G184/6</f>
        <v>15000</v>
      </c>
      <c r="BF184" s="240"/>
      <c r="BG184" s="238"/>
      <c r="BH184" s="238"/>
      <c r="BI184" s="238"/>
      <c r="BJ184" s="238"/>
      <c r="BK184" s="238"/>
      <c r="BL184" s="238"/>
      <c r="BM184" s="238"/>
      <c r="BN184" s="238"/>
      <c r="BO184" s="238"/>
      <c r="BP184" s="238"/>
      <c r="BQ184" s="239">
        <f t="shared" ref="BQ184" si="134">G184/6</f>
        <v>15000</v>
      </c>
      <c r="BR184" s="240"/>
      <c r="BS184" s="238"/>
      <c r="BT184" s="238"/>
      <c r="BU184" s="238"/>
      <c r="BV184" s="238"/>
      <c r="BW184" s="238"/>
      <c r="BX184" s="238"/>
      <c r="BY184" s="238"/>
      <c r="BZ184" s="238"/>
      <c r="CA184" s="238"/>
      <c r="CB184" s="238"/>
      <c r="CC184" s="239">
        <f t="shared" ref="CC184" si="135">G184-SUM(H184:CB184)</f>
        <v>15000</v>
      </c>
      <c r="CD184" s="41" t="s">
        <v>54</v>
      </c>
    </row>
    <row r="185" spans="1:82" ht="15">
      <c r="A185" s="150"/>
      <c r="B185" s="147" t="s">
        <v>363</v>
      </c>
      <c r="C185" s="148" t="str">
        <f>"Provision for overhead charges + profit in respect to A-10006-a ("&amp; TEXT(F185,"###%") &amp; ")"</f>
        <v>Provision for overhead charges + profit in respect to A-10006-a (%)</v>
      </c>
      <c r="D185" s="149" t="s">
        <v>353</v>
      </c>
      <c r="E185" s="337">
        <f t="shared" ref="E185" si="136">+G184</f>
        <v>90000</v>
      </c>
      <c r="F185" s="356"/>
      <c r="G185" s="76">
        <f>+E185*F185</f>
        <v>0</v>
      </c>
      <c r="H185" s="241"/>
      <c r="I185" s="242"/>
      <c r="J185" s="237"/>
      <c r="K185" s="238"/>
      <c r="L185" s="238"/>
      <c r="M185" s="238"/>
      <c r="N185" s="238"/>
      <c r="O185" s="238"/>
      <c r="P185" s="238"/>
      <c r="Q185" s="238"/>
      <c r="R185" s="238"/>
      <c r="S185" s="238"/>
      <c r="T185" s="238"/>
      <c r="U185" s="239">
        <f>G185/6</f>
        <v>0</v>
      </c>
      <c r="V185" s="237"/>
      <c r="W185" s="238"/>
      <c r="X185" s="238"/>
      <c r="Y185" s="238"/>
      <c r="Z185" s="238"/>
      <c r="AA185" s="238"/>
      <c r="AB185" s="238"/>
      <c r="AC185" s="238"/>
      <c r="AD185" s="238"/>
      <c r="AE185" s="238"/>
      <c r="AF185" s="238"/>
      <c r="AG185" s="239">
        <f>G185/6</f>
        <v>0</v>
      </c>
      <c r="AH185" s="240"/>
      <c r="AI185" s="238"/>
      <c r="AJ185" s="238"/>
      <c r="AK185" s="238"/>
      <c r="AL185" s="238"/>
      <c r="AM185" s="238"/>
      <c r="AN185" s="238"/>
      <c r="AO185" s="238"/>
      <c r="AP185" s="238"/>
      <c r="AQ185" s="238"/>
      <c r="AR185" s="238"/>
      <c r="AS185" s="239">
        <f>G185/6</f>
        <v>0</v>
      </c>
      <c r="AT185" s="240"/>
      <c r="AU185" s="238"/>
      <c r="AV185" s="238"/>
      <c r="AW185" s="238"/>
      <c r="AX185" s="238"/>
      <c r="AY185" s="238"/>
      <c r="AZ185" s="238"/>
      <c r="BA185" s="238"/>
      <c r="BB185" s="238"/>
      <c r="BC185" s="238"/>
      <c r="BD185" s="238"/>
      <c r="BE185" s="239">
        <f>G185/6</f>
        <v>0</v>
      </c>
      <c r="BF185" s="240"/>
      <c r="BG185" s="238"/>
      <c r="BH185" s="238"/>
      <c r="BI185" s="238"/>
      <c r="BJ185" s="238"/>
      <c r="BK185" s="238"/>
      <c r="BL185" s="238"/>
      <c r="BM185" s="238"/>
      <c r="BN185" s="238"/>
      <c r="BO185" s="238"/>
      <c r="BP185" s="238"/>
      <c r="BQ185" s="239">
        <f>G185/6</f>
        <v>0</v>
      </c>
      <c r="BR185" s="240"/>
      <c r="BS185" s="238"/>
      <c r="BT185" s="238"/>
      <c r="BU185" s="238"/>
      <c r="BV185" s="238"/>
      <c r="BW185" s="238"/>
      <c r="BX185" s="238"/>
      <c r="BY185" s="238"/>
      <c r="BZ185" s="238"/>
      <c r="CA185" s="238"/>
      <c r="CB185" s="238"/>
      <c r="CC185" s="239">
        <f>G185-SUM(H185:CB185)</f>
        <v>0</v>
      </c>
      <c r="CD185" s="41" t="s">
        <v>54</v>
      </c>
    </row>
    <row r="186" spans="1:82" ht="15">
      <c r="A186" s="150"/>
      <c r="B186" s="75" t="s">
        <v>364</v>
      </c>
      <c r="C186" s="145" t="str">
        <f>"Provision of transportation and depositing of cash from Customer Service Kiosks (" &amp; TEXT(F186,"### ###") &amp;")"</f>
        <v>Provision of transportation and depositing of cash from Customer Service Kiosks (90 000)</v>
      </c>
      <c r="D186" s="146" t="s">
        <v>351</v>
      </c>
      <c r="E186" s="336">
        <v>1</v>
      </c>
      <c r="F186" s="78">
        <v>90000</v>
      </c>
      <c r="G186" s="241">
        <f t="shared" si="95"/>
        <v>90000</v>
      </c>
      <c r="H186" s="241"/>
      <c r="I186" s="242"/>
      <c r="J186" s="237"/>
      <c r="K186" s="238"/>
      <c r="L186" s="238"/>
      <c r="M186" s="238"/>
      <c r="N186" s="238"/>
      <c r="O186" s="238"/>
      <c r="P186" s="238"/>
      <c r="Q186" s="238"/>
      <c r="R186" s="238"/>
      <c r="S186" s="238"/>
      <c r="T186" s="238"/>
      <c r="U186" s="239">
        <f t="shared" ref="U186" si="137">G186/6</f>
        <v>15000</v>
      </c>
      <c r="V186" s="237"/>
      <c r="W186" s="238"/>
      <c r="X186" s="238"/>
      <c r="Y186" s="238"/>
      <c r="Z186" s="238"/>
      <c r="AA186" s="238"/>
      <c r="AB186" s="238"/>
      <c r="AC186" s="238"/>
      <c r="AD186" s="238"/>
      <c r="AE186" s="238"/>
      <c r="AF186" s="238"/>
      <c r="AG186" s="239">
        <f t="shared" ref="AG186" si="138">G186/6</f>
        <v>15000</v>
      </c>
      <c r="AH186" s="240"/>
      <c r="AI186" s="238"/>
      <c r="AJ186" s="238"/>
      <c r="AK186" s="238"/>
      <c r="AL186" s="238"/>
      <c r="AM186" s="238"/>
      <c r="AN186" s="238"/>
      <c r="AO186" s="238"/>
      <c r="AP186" s="238"/>
      <c r="AQ186" s="238"/>
      <c r="AR186" s="238"/>
      <c r="AS186" s="239">
        <f t="shared" ref="AS186" si="139">G186/6</f>
        <v>15000</v>
      </c>
      <c r="AT186" s="240"/>
      <c r="AU186" s="238"/>
      <c r="AV186" s="238"/>
      <c r="AW186" s="238"/>
      <c r="AX186" s="238"/>
      <c r="AY186" s="238"/>
      <c r="AZ186" s="238"/>
      <c r="BA186" s="238"/>
      <c r="BB186" s="238"/>
      <c r="BC186" s="238"/>
      <c r="BD186" s="238"/>
      <c r="BE186" s="239">
        <f t="shared" ref="BE186" si="140">G186/6</f>
        <v>15000</v>
      </c>
      <c r="BF186" s="240"/>
      <c r="BG186" s="238"/>
      <c r="BH186" s="238"/>
      <c r="BI186" s="238"/>
      <c r="BJ186" s="238"/>
      <c r="BK186" s="238"/>
      <c r="BL186" s="238"/>
      <c r="BM186" s="238"/>
      <c r="BN186" s="238"/>
      <c r="BO186" s="238"/>
      <c r="BP186" s="238"/>
      <c r="BQ186" s="239">
        <f t="shared" ref="BQ186" si="141">G186/6</f>
        <v>15000</v>
      </c>
      <c r="BR186" s="240"/>
      <c r="BS186" s="238"/>
      <c r="BT186" s="238"/>
      <c r="BU186" s="238"/>
      <c r="BV186" s="238"/>
      <c r="BW186" s="238"/>
      <c r="BX186" s="238"/>
      <c r="BY186" s="238"/>
      <c r="BZ186" s="238"/>
      <c r="CA186" s="238"/>
      <c r="CB186" s="238"/>
      <c r="CC186" s="239">
        <f t="shared" ref="CC186" si="142">G186-SUM(H186:CB186)</f>
        <v>15000</v>
      </c>
      <c r="CD186" s="41" t="s">
        <v>54</v>
      </c>
    </row>
    <row r="187" spans="1:82" ht="30">
      <c r="A187" s="41"/>
      <c r="B187" s="147" t="s">
        <v>365</v>
      </c>
      <c r="C187" s="148" t="str">
        <f>"Provision of transportation and Depositing of Cash from Customer Service Kiosks - Overhead charges and profit in respect to item A-10007-a ("&amp; TEXT(F187,"###%") &amp; ")"</f>
        <v>Provision of transportation and Depositing of Cash from Customer Service Kiosks - Overhead charges and profit in respect to item A-10007-a (%)</v>
      </c>
      <c r="D187" s="149" t="s">
        <v>353</v>
      </c>
      <c r="E187" s="337">
        <f t="shared" ref="E187" si="143">+G186</f>
        <v>90000</v>
      </c>
      <c r="F187" s="356"/>
      <c r="G187" s="76">
        <f>+E187*F187</f>
        <v>0</v>
      </c>
      <c r="H187" s="241"/>
      <c r="I187" s="242"/>
      <c r="J187" s="237"/>
      <c r="K187" s="238"/>
      <c r="L187" s="238"/>
      <c r="M187" s="238"/>
      <c r="N187" s="238"/>
      <c r="O187" s="238"/>
      <c r="P187" s="238"/>
      <c r="Q187" s="238"/>
      <c r="R187" s="238"/>
      <c r="S187" s="238"/>
      <c r="T187" s="238"/>
      <c r="U187" s="239">
        <f>G187/6</f>
        <v>0</v>
      </c>
      <c r="V187" s="237"/>
      <c r="W187" s="238"/>
      <c r="X187" s="238"/>
      <c r="Y187" s="238"/>
      <c r="Z187" s="238"/>
      <c r="AA187" s="238"/>
      <c r="AB187" s="238"/>
      <c r="AC187" s="238"/>
      <c r="AD187" s="238"/>
      <c r="AE187" s="238"/>
      <c r="AF187" s="238"/>
      <c r="AG187" s="239">
        <f>G187/6</f>
        <v>0</v>
      </c>
      <c r="AH187" s="240"/>
      <c r="AI187" s="238"/>
      <c r="AJ187" s="238"/>
      <c r="AK187" s="238"/>
      <c r="AL187" s="238"/>
      <c r="AM187" s="238"/>
      <c r="AN187" s="238"/>
      <c r="AO187" s="238"/>
      <c r="AP187" s="238"/>
      <c r="AQ187" s="238"/>
      <c r="AR187" s="238"/>
      <c r="AS187" s="239">
        <f>G187/6</f>
        <v>0</v>
      </c>
      <c r="AT187" s="240"/>
      <c r="AU187" s="238"/>
      <c r="AV187" s="238"/>
      <c r="AW187" s="238"/>
      <c r="AX187" s="238"/>
      <c r="AY187" s="238"/>
      <c r="AZ187" s="238"/>
      <c r="BA187" s="238"/>
      <c r="BB187" s="238"/>
      <c r="BC187" s="238"/>
      <c r="BD187" s="238"/>
      <c r="BE187" s="239">
        <f>G187/6</f>
        <v>0</v>
      </c>
      <c r="BF187" s="240"/>
      <c r="BG187" s="238"/>
      <c r="BH187" s="238"/>
      <c r="BI187" s="238"/>
      <c r="BJ187" s="238"/>
      <c r="BK187" s="238"/>
      <c r="BL187" s="238"/>
      <c r="BM187" s="238"/>
      <c r="BN187" s="238"/>
      <c r="BO187" s="238"/>
      <c r="BP187" s="238"/>
      <c r="BQ187" s="239">
        <f>G187/6</f>
        <v>0</v>
      </c>
      <c r="BR187" s="240"/>
      <c r="BS187" s="238"/>
      <c r="BT187" s="238"/>
      <c r="BU187" s="238"/>
      <c r="BV187" s="238"/>
      <c r="BW187" s="238"/>
      <c r="BX187" s="238"/>
      <c r="BY187" s="238"/>
      <c r="BZ187" s="238"/>
      <c r="CA187" s="238"/>
      <c r="CB187" s="238"/>
      <c r="CC187" s="239">
        <f>G187-SUM(H187:CB187)</f>
        <v>0</v>
      </c>
      <c r="CD187" s="41" t="s">
        <v>54</v>
      </c>
    </row>
    <row r="188" spans="1:82" ht="15">
      <c r="A188" s="150"/>
      <c r="B188" s="75" t="s">
        <v>366</v>
      </c>
      <c r="C188" s="145" t="str">
        <f>"Space Rental for Permanent and Temporary Customer Service Kiosks (" &amp; TEXT(F188,"### ###") &amp;")"</f>
        <v>Space Rental for Permanent and Temporary Customer Service Kiosks (90 000)</v>
      </c>
      <c r="D188" s="146" t="s">
        <v>351</v>
      </c>
      <c r="E188" s="336">
        <v>1</v>
      </c>
      <c r="F188" s="78">
        <v>90000</v>
      </c>
      <c r="G188" s="76">
        <f t="shared" si="95"/>
        <v>90000</v>
      </c>
      <c r="H188" s="241"/>
      <c r="I188" s="242"/>
      <c r="J188" s="237"/>
      <c r="K188" s="238"/>
      <c r="L188" s="238"/>
      <c r="M188" s="238"/>
      <c r="N188" s="238"/>
      <c r="O188" s="238"/>
      <c r="P188" s="238"/>
      <c r="Q188" s="238"/>
      <c r="R188" s="238"/>
      <c r="S188" s="238"/>
      <c r="T188" s="238"/>
      <c r="U188" s="239">
        <f t="shared" ref="U188" si="144">G188/6</f>
        <v>15000</v>
      </c>
      <c r="V188" s="237"/>
      <c r="W188" s="238"/>
      <c r="X188" s="238"/>
      <c r="Y188" s="238"/>
      <c r="Z188" s="238"/>
      <c r="AA188" s="238"/>
      <c r="AB188" s="238"/>
      <c r="AC188" s="238"/>
      <c r="AD188" s="238"/>
      <c r="AE188" s="238"/>
      <c r="AF188" s="238"/>
      <c r="AG188" s="239">
        <f t="shared" ref="AG188" si="145">G188/6</f>
        <v>15000</v>
      </c>
      <c r="AH188" s="240"/>
      <c r="AI188" s="238"/>
      <c r="AJ188" s="238"/>
      <c r="AK188" s="238"/>
      <c r="AL188" s="238"/>
      <c r="AM188" s="238"/>
      <c r="AN188" s="238"/>
      <c r="AO188" s="238"/>
      <c r="AP188" s="238"/>
      <c r="AQ188" s="238"/>
      <c r="AR188" s="238"/>
      <c r="AS188" s="239">
        <f t="shared" ref="AS188" si="146">G188/6</f>
        <v>15000</v>
      </c>
      <c r="AT188" s="240"/>
      <c r="AU188" s="238"/>
      <c r="AV188" s="238"/>
      <c r="AW188" s="238"/>
      <c r="AX188" s="238"/>
      <c r="AY188" s="238"/>
      <c r="AZ188" s="238"/>
      <c r="BA188" s="238"/>
      <c r="BB188" s="238"/>
      <c r="BC188" s="238"/>
      <c r="BD188" s="238"/>
      <c r="BE188" s="239">
        <f t="shared" ref="BE188" si="147">G188/6</f>
        <v>15000</v>
      </c>
      <c r="BF188" s="240"/>
      <c r="BG188" s="238"/>
      <c r="BH188" s="238"/>
      <c r="BI188" s="238"/>
      <c r="BJ188" s="238"/>
      <c r="BK188" s="238"/>
      <c r="BL188" s="238"/>
      <c r="BM188" s="238"/>
      <c r="BN188" s="238"/>
      <c r="BO188" s="238"/>
      <c r="BP188" s="238"/>
      <c r="BQ188" s="239">
        <f t="shared" ref="BQ188" si="148">G188/6</f>
        <v>15000</v>
      </c>
      <c r="BR188" s="240"/>
      <c r="BS188" s="238"/>
      <c r="BT188" s="238"/>
      <c r="BU188" s="238"/>
      <c r="BV188" s="238"/>
      <c r="BW188" s="238"/>
      <c r="BX188" s="238"/>
      <c r="BY188" s="238"/>
      <c r="BZ188" s="238"/>
      <c r="CA188" s="238"/>
      <c r="CB188" s="238"/>
      <c r="CC188" s="239">
        <f t="shared" ref="CC188" si="149">G188-SUM(H188:CB188)</f>
        <v>15000</v>
      </c>
      <c r="CD188" s="41" t="s">
        <v>54</v>
      </c>
    </row>
    <row r="189" spans="1:82" ht="30" customHeight="1">
      <c r="A189" s="150"/>
      <c r="B189" s="26" t="s">
        <v>367</v>
      </c>
      <c r="C189" s="27" t="str">
        <f>"Space Rental for Permanent and Temporary Customer Service Kiosks - Overhead charge and profit in respect to A-10008-a ("&amp; TEXT(F189,"###%") &amp; ")"</f>
        <v>Space Rental for Permanent and Temporary Customer Service Kiosks - Overhead charge and profit in respect to A-10008-a (%)</v>
      </c>
      <c r="D189" s="149" t="s">
        <v>353</v>
      </c>
      <c r="E189" s="337">
        <f t="shared" ref="E189" si="150">+G188</f>
        <v>90000</v>
      </c>
      <c r="F189" s="356"/>
      <c r="G189" s="76">
        <f>+E189*F189</f>
        <v>0</v>
      </c>
      <c r="H189" s="241"/>
      <c r="I189" s="242"/>
      <c r="J189" s="237"/>
      <c r="K189" s="238"/>
      <c r="L189" s="238"/>
      <c r="M189" s="238"/>
      <c r="N189" s="238"/>
      <c r="O189" s="238"/>
      <c r="P189" s="238"/>
      <c r="Q189" s="238"/>
      <c r="R189" s="238"/>
      <c r="S189" s="238"/>
      <c r="T189" s="238"/>
      <c r="U189" s="239">
        <f>G189/6</f>
        <v>0</v>
      </c>
      <c r="V189" s="237"/>
      <c r="W189" s="238"/>
      <c r="X189" s="238"/>
      <c r="Y189" s="238"/>
      <c r="Z189" s="238"/>
      <c r="AA189" s="238"/>
      <c r="AB189" s="238"/>
      <c r="AC189" s="238"/>
      <c r="AD189" s="238"/>
      <c r="AE189" s="238"/>
      <c r="AF189" s="238"/>
      <c r="AG189" s="239">
        <f>G189/6</f>
        <v>0</v>
      </c>
      <c r="AH189" s="240"/>
      <c r="AI189" s="238"/>
      <c r="AJ189" s="238"/>
      <c r="AK189" s="238"/>
      <c r="AL189" s="238"/>
      <c r="AM189" s="238"/>
      <c r="AN189" s="238"/>
      <c r="AO189" s="238"/>
      <c r="AP189" s="238"/>
      <c r="AQ189" s="238"/>
      <c r="AR189" s="238"/>
      <c r="AS189" s="239">
        <f>G189/6</f>
        <v>0</v>
      </c>
      <c r="AT189" s="240"/>
      <c r="AU189" s="238"/>
      <c r="AV189" s="238"/>
      <c r="AW189" s="238"/>
      <c r="AX189" s="238"/>
      <c r="AY189" s="238"/>
      <c r="AZ189" s="238"/>
      <c r="BA189" s="238"/>
      <c r="BB189" s="238"/>
      <c r="BC189" s="238"/>
      <c r="BD189" s="238"/>
      <c r="BE189" s="239">
        <f>G189/6</f>
        <v>0</v>
      </c>
      <c r="BF189" s="240"/>
      <c r="BG189" s="238"/>
      <c r="BH189" s="238"/>
      <c r="BI189" s="238"/>
      <c r="BJ189" s="238"/>
      <c r="BK189" s="238"/>
      <c r="BL189" s="238"/>
      <c r="BM189" s="238"/>
      <c r="BN189" s="238"/>
      <c r="BO189" s="238"/>
      <c r="BP189" s="238"/>
      <c r="BQ189" s="239">
        <f>G189/6</f>
        <v>0</v>
      </c>
      <c r="BR189" s="240"/>
      <c r="BS189" s="238"/>
      <c r="BT189" s="238"/>
      <c r="BU189" s="238"/>
      <c r="BV189" s="238"/>
      <c r="BW189" s="238"/>
      <c r="BX189" s="238"/>
      <c r="BY189" s="238"/>
      <c r="BZ189" s="238"/>
      <c r="CA189" s="238"/>
      <c r="CB189" s="238"/>
      <c r="CC189" s="239">
        <f>G189-SUM(H189:CB189)</f>
        <v>0</v>
      </c>
      <c r="CD189" s="41" t="s">
        <v>54</v>
      </c>
    </row>
    <row r="190" spans="1:82" ht="30">
      <c r="A190" s="150"/>
      <c r="B190" s="147" t="s">
        <v>368</v>
      </c>
      <c r="C190" s="145" t="str">
        <f>"Manual Lanes Credit Card transactions: Fees/ commissions related to Bank for Credit Card transactions during the Operations Service Period - Fees and Commissions (" &amp; TEXT(F190,"## ### ###") &amp;")"</f>
        <v>Manual Lanes Credit Card transactions: Fees/ commissions related to Bank for Credit Card transactions during the Operations Service Period - Fees and Commissions (6 050 000)</v>
      </c>
      <c r="D190" s="146" t="s">
        <v>351</v>
      </c>
      <c r="E190" s="336">
        <v>1</v>
      </c>
      <c r="F190" s="78">
        <v>6050000</v>
      </c>
      <c r="G190" s="76">
        <f t="shared" si="95"/>
        <v>6050000</v>
      </c>
      <c r="H190" s="241"/>
      <c r="I190" s="242"/>
      <c r="J190" s="237"/>
      <c r="K190" s="238"/>
      <c r="L190" s="238"/>
      <c r="M190" s="238"/>
      <c r="N190" s="238"/>
      <c r="O190" s="238"/>
      <c r="P190" s="238"/>
      <c r="Q190" s="238"/>
      <c r="R190" s="238"/>
      <c r="S190" s="238"/>
      <c r="T190" s="238"/>
      <c r="U190" s="239">
        <f t="shared" ref="U190" si="151">G190/6</f>
        <v>1008333.33</v>
      </c>
      <c r="V190" s="237"/>
      <c r="W190" s="238"/>
      <c r="X190" s="238"/>
      <c r="Y190" s="238"/>
      <c r="Z190" s="238"/>
      <c r="AA190" s="238"/>
      <c r="AB190" s="238"/>
      <c r="AC190" s="238"/>
      <c r="AD190" s="238"/>
      <c r="AE190" s="238"/>
      <c r="AF190" s="238"/>
      <c r="AG190" s="239">
        <f t="shared" ref="AG190" si="152">G190/6</f>
        <v>1008333.33</v>
      </c>
      <c r="AH190" s="240"/>
      <c r="AI190" s="238"/>
      <c r="AJ190" s="238"/>
      <c r="AK190" s="238"/>
      <c r="AL190" s="238"/>
      <c r="AM190" s="238"/>
      <c r="AN190" s="238"/>
      <c r="AO190" s="238"/>
      <c r="AP190" s="238"/>
      <c r="AQ190" s="238"/>
      <c r="AR190" s="238"/>
      <c r="AS190" s="239">
        <f t="shared" ref="AS190" si="153">G190/6</f>
        <v>1008333.33</v>
      </c>
      <c r="AT190" s="240"/>
      <c r="AU190" s="238"/>
      <c r="AV190" s="238"/>
      <c r="AW190" s="238"/>
      <c r="AX190" s="238"/>
      <c r="AY190" s="238"/>
      <c r="AZ190" s="238"/>
      <c r="BA190" s="238"/>
      <c r="BB190" s="238"/>
      <c r="BC190" s="238"/>
      <c r="BD190" s="238"/>
      <c r="BE190" s="239">
        <f t="shared" ref="BE190" si="154">G190/6</f>
        <v>1008333.33</v>
      </c>
      <c r="BF190" s="240"/>
      <c r="BG190" s="238"/>
      <c r="BH190" s="238"/>
      <c r="BI190" s="238"/>
      <c r="BJ190" s="238"/>
      <c r="BK190" s="238"/>
      <c r="BL190" s="238"/>
      <c r="BM190" s="238"/>
      <c r="BN190" s="238"/>
      <c r="BO190" s="238"/>
      <c r="BP190" s="238"/>
      <c r="BQ190" s="239">
        <f t="shared" ref="BQ190" si="155">G190/6</f>
        <v>1008333.33</v>
      </c>
      <c r="BR190" s="240"/>
      <c r="BS190" s="238"/>
      <c r="BT190" s="238"/>
      <c r="BU190" s="238"/>
      <c r="BV190" s="238"/>
      <c r="BW190" s="238"/>
      <c r="BX190" s="238"/>
      <c r="BY190" s="238"/>
      <c r="BZ190" s="238"/>
      <c r="CA190" s="238"/>
      <c r="CB190" s="238"/>
      <c r="CC190" s="239">
        <f t="shared" ref="CC190" si="156">G190-SUM(H190:CB190)</f>
        <v>1008333.35</v>
      </c>
      <c r="CD190" s="41" t="s">
        <v>54</v>
      </c>
    </row>
    <row r="191" spans="1:82" ht="30">
      <c r="A191" s="150"/>
      <c r="B191" s="147" t="s">
        <v>369</v>
      </c>
      <c r="C191" s="148" t="str">
        <f>"Manual Lanes Credit Card transactions: Fees/ commissions related to Bank for Credit Card transactions during the Operations Service Period - Overhead charge and profit in respect to A-10009-a ("&amp; TEXT(F191,"###%") &amp; ")"</f>
        <v>Manual Lanes Credit Card transactions: Fees/ commissions related to Bank for Credit Card transactions during the Operations Service Period - Overhead charge and profit in respect to A-10009-a (%)</v>
      </c>
      <c r="D191" s="149" t="s">
        <v>353</v>
      </c>
      <c r="E191" s="337">
        <f t="shared" ref="E191" si="157">+G190</f>
        <v>6050000</v>
      </c>
      <c r="F191" s="356"/>
      <c r="G191" s="76">
        <f>+E191*F191</f>
        <v>0</v>
      </c>
      <c r="H191" s="241"/>
      <c r="I191" s="242"/>
      <c r="J191" s="237"/>
      <c r="K191" s="238"/>
      <c r="L191" s="238"/>
      <c r="M191" s="238"/>
      <c r="N191" s="238"/>
      <c r="O191" s="238"/>
      <c r="P191" s="238"/>
      <c r="Q191" s="238"/>
      <c r="R191" s="238"/>
      <c r="S191" s="238"/>
      <c r="T191" s="238"/>
      <c r="U191" s="239">
        <f>G191/6</f>
        <v>0</v>
      </c>
      <c r="V191" s="237"/>
      <c r="W191" s="238"/>
      <c r="X191" s="238"/>
      <c r="Y191" s="238"/>
      <c r="Z191" s="238"/>
      <c r="AA191" s="238"/>
      <c r="AB191" s="238"/>
      <c r="AC191" s="238"/>
      <c r="AD191" s="238"/>
      <c r="AE191" s="238"/>
      <c r="AF191" s="238"/>
      <c r="AG191" s="239">
        <f>G191/6</f>
        <v>0</v>
      </c>
      <c r="AH191" s="240"/>
      <c r="AI191" s="238"/>
      <c r="AJ191" s="238"/>
      <c r="AK191" s="238"/>
      <c r="AL191" s="238"/>
      <c r="AM191" s="238"/>
      <c r="AN191" s="238"/>
      <c r="AO191" s="238"/>
      <c r="AP191" s="238"/>
      <c r="AQ191" s="238"/>
      <c r="AR191" s="238"/>
      <c r="AS191" s="239">
        <f>G191/6</f>
        <v>0</v>
      </c>
      <c r="AT191" s="240"/>
      <c r="AU191" s="238"/>
      <c r="AV191" s="238"/>
      <c r="AW191" s="238"/>
      <c r="AX191" s="238"/>
      <c r="AY191" s="238"/>
      <c r="AZ191" s="238"/>
      <c r="BA191" s="238"/>
      <c r="BB191" s="238"/>
      <c r="BC191" s="238"/>
      <c r="BD191" s="238"/>
      <c r="BE191" s="239">
        <f>G191/6</f>
        <v>0</v>
      </c>
      <c r="BF191" s="240"/>
      <c r="BG191" s="238"/>
      <c r="BH191" s="238"/>
      <c r="BI191" s="238"/>
      <c r="BJ191" s="238"/>
      <c r="BK191" s="238"/>
      <c r="BL191" s="238"/>
      <c r="BM191" s="238"/>
      <c r="BN191" s="238"/>
      <c r="BO191" s="238"/>
      <c r="BP191" s="238"/>
      <c r="BQ191" s="239">
        <f>G191/6</f>
        <v>0</v>
      </c>
      <c r="BR191" s="240"/>
      <c r="BS191" s="238"/>
      <c r="BT191" s="238"/>
      <c r="BU191" s="238"/>
      <c r="BV191" s="238"/>
      <c r="BW191" s="238"/>
      <c r="BX191" s="238"/>
      <c r="BY191" s="238"/>
      <c r="BZ191" s="238"/>
      <c r="CA191" s="238"/>
      <c r="CB191" s="238"/>
      <c r="CC191" s="239">
        <f>G191-SUM(H191:CB191)</f>
        <v>0</v>
      </c>
      <c r="CD191" s="41" t="s">
        <v>54</v>
      </c>
    </row>
    <row r="192" spans="1:82" ht="30">
      <c r="A192" s="199"/>
      <c r="B192" s="25" t="s">
        <v>370</v>
      </c>
      <c r="C192" s="28" t="str">
        <f>"ETC Account Payments: Fees/ commissions related to banks and other providers of Payment means during Operation Service Period- Fees and Commissions (" &amp; TEXT(F192,"## ### ###") &amp;")"</f>
        <v>ETC Account Payments: Fees/ commissions related to banks and other providers of Payment means during Operation Service Period- Fees and Commissions (3 650 000)</v>
      </c>
      <c r="D192" s="146" t="s">
        <v>351</v>
      </c>
      <c r="E192" s="336">
        <v>1</v>
      </c>
      <c r="F192" s="78">
        <v>3650000</v>
      </c>
      <c r="G192" s="76">
        <f t="shared" si="95"/>
        <v>3650000</v>
      </c>
      <c r="H192" s="241"/>
      <c r="I192" s="242"/>
      <c r="J192" s="237"/>
      <c r="K192" s="238"/>
      <c r="L192" s="238"/>
      <c r="M192" s="238"/>
      <c r="N192" s="238"/>
      <c r="O192" s="238"/>
      <c r="P192" s="238"/>
      <c r="Q192" s="238"/>
      <c r="R192" s="238"/>
      <c r="S192" s="238"/>
      <c r="T192" s="238"/>
      <c r="U192" s="239">
        <f t="shared" ref="U192" si="158">G192/6</f>
        <v>608333.32999999996</v>
      </c>
      <c r="V192" s="237"/>
      <c r="W192" s="238"/>
      <c r="X192" s="238"/>
      <c r="Y192" s="238"/>
      <c r="Z192" s="238"/>
      <c r="AA192" s="238"/>
      <c r="AB192" s="238"/>
      <c r="AC192" s="238"/>
      <c r="AD192" s="238"/>
      <c r="AE192" s="238"/>
      <c r="AF192" s="238"/>
      <c r="AG192" s="239">
        <f t="shared" ref="AG192" si="159">G192/6</f>
        <v>608333.32999999996</v>
      </c>
      <c r="AH192" s="240"/>
      <c r="AI192" s="238"/>
      <c r="AJ192" s="238"/>
      <c r="AK192" s="238"/>
      <c r="AL192" s="238"/>
      <c r="AM192" s="238"/>
      <c r="AN192" s="238"/>
      <c r="AO192" s="238"/>
      <c r="AP192" s="238"/>
      <c r="AQ192" s="238"/>
      <c r="AR192" s="238"/>
      <c r="AS192" s="239">
        <f t="shared" ref="AS192" si="160">G192/6</f>
        <v>608333.32999999996</v>
      </c>
      <c r="AT192" s="240"/>
      <c r="AU192" s="238"/>
      <c r="AV192" s="238"/>
      <c r="AW192" s="238"/>
      <c r="AX192" s="238"/>
      <c r="AY192" s="238"/>
      <c r="AZ192" s="238"/>
      <c r="BA192" s="238"/>
      <c r="BB192" s="238"/>
      <c r="BC192" s="238"/>
      <c r="BD192" s="238"/>
      <c r="BE192" s="239">
        <f t="shared" ref="BE192" si="161">G192/6</f>
        <v>608333.32999999996</v>
      </c>
      <c r="BF192" s="240"/>
      <c r="BG192" s="238"/>
      <c r="BH192" s="238"/>
      <c r="BI192" s="238"/>
      <c r="BJ192" s="238"/>
      <c r="BK192" s="238"/>
      <c r="BL192" s="238"/>
      <c r="BM192" s="238"/>
      <c r="BN192" s="238"/>
      <c r="BO192" s="238"/>
      <c r="BP192" s="238"/>
      <c r="BQ192" s="239">
        <f t="shared" ref="BQ192" si="162">G192/6</f>
        <v>608333.32999999996</v>
      </c>
      <c r="BR192" s="240"/>
      <c r="BS192" s="238"/>
      <c r="BT192" s="238"/>
      <c r="BU192" s="238"/>
      <c r="BV192" s="238"/>
      <c r="BW192" s="238"/>
      <c r="BX192" s="238"/>
      <c r="BY192" s="238"/>
      <c r="BZ192" s="238"/>
      <c r="CA192" s="238"/>
      <c r="CB192" s="238"/>
      <c r="CC192" s="239">
        <f t="shared" ref="CC192" si="163">G192-SUM(H192:CB192)</f>
        <v>608333.35</v>
      </c>
      <c r="CD192" s="41" t="s">
        <v>54</v>
      </c>
    </row>
    <row r="193" spans="1:82" ht="30">
      <c r="A193" s="41"/>
      <c r="B193" s="147" t="s">
        <v>371</v>
      </c>
      <c r="C193" s="148" t="str">
        <f>"ETC Account Payments: Fees/ commissions related to banks and other providers of Payment means during Operation Service Period - Overhead charge and profit in respect to A-10010-a ("&amp; TEXT(F193,"###%") &amp; ")"</f>
        <v>ETC Account Payments: Fees/ commissions related to banks and other providers of Payment means during Operation Service Period - Overhead charge and profit in respect to A-10010-a (%)</v>
      </c>
      <c r="D193" s="149" t="s">
        <v>353</v>
      </c>
      <c r="E193" s="337">
        <f t="shared" ref="E193" si="164">+G192</f>
        <v>3650000</v>
      </c>
      <c r="F193" s="356"/>
      <c r="G193" s="76">
        <f>+E193*F193</f>
        <v>0</v>
      </c>
      <c r="H193" s="241"/>
      <c r="I193" s="242"/>
      <c r="J193" s="237"/>
      <c r="K193" s="238"/>
      <c r="L193" s="238"/>
      <c r="M193" s="238"/>
      <c r="N193" s="238"/>
      <c r="O193" s="238"/>
      <c r="P193" s="238"/>
      <c r="Q193" s="238"/>
      <c r="R193" s="238"/>
      <c r="S193" s="238"/>
      <c r="T193" s="238"/>
      <c r="U193" s="239">
        <f>G193/6</f>
        <v>0</v>
      </c>
      <c r="V193" s="237"/>
      <c r="W193" s="238"/>
      <c r="X193" s="238"/>
      <c r="Y193" s="238"/>
      <c r="Z193" s="238"/>
      <c r="AA193" s="238"/>
      <c r="AB193" s="238"/>
      <c r="AC193" s="238"/>
      <c r="AD193" s="238"/>
      <c r="AE193" s="238"/>
      <c r="AF193" s="238"/>
      <c r="AG193" s="239">
        <f>G193/6</f>
        <v>0</v>
      </c>
      <c r="AH193" s="240"/>
      <c r="AI193" s="238"/>
      <c r="AJ193" s="238"/>
      <c r="AK193" s="238"/>
      <c r="AL193" s="238"/>
      <c r="AM193" s="238"/>
      <c r="AN193" s="238"/>
      <c r="AO193" s="238"/>
      <c r="AP193" s="238"/>
      <c r="AQ193" s="238"/>
      <c r="AR193" s="238"/>
      <c r="AS193" s="239">
        <f>G193/6</f>
        <v>0</v>
      </c>
      <c r="AT193" s="240"/>
      <c r="AU193" s="238"/>
      <c r="AV193" s="238"/>
      <c r="AW193" s="238"/>
      <c r="AX193" s="238"/>
      <c r="AY193" s="238"/>
      <c r="AZ193" s="238"/>
      <c r="BA193" s="238"/>
      <c r="BB193" s="238"/>
      <c r="BC193" s="238"/>
      <c r="BD193" s="238"/>
      <c r="BE193" s="239">
        <f>G193/6</f>
        <v>0</v>
      </c>
      <c r="BF193" s="240"/>
      <c r="BG193" s="238"/>
      <c r="BH193" s="238"/>
      <c r="BI193" s="238"/>
      <c r="BJ193" s="238"/>
      <c r="BK193" s="238"/>
      <c r="BL193" s="238"/>
      <c r="BM193" s="238"/>
      <c r="BN193" s="238"/>
      <c r="BO193" s="238"/>
      <c r="BP193" s="238"/>
      <c r="BQ193" s="239">
        <f>G193/6</f>
        <v>0</v>
      </c>
      <c r="BR193" s="240"/>
      <c r="BS193" s="238"/>
      <c r="BT193" s="238"/>
      <c r="BU193" s="238"/>
      <c r="BV193" s="238"/>
      <c r="BW193" s="238"/>
      <c r="BX193" s="238"/>
      <c r="BY193" s="238"/>
      <c r="BZ193" s="238"/>
      <c r="CA193" s="238"/>
      <c r="CB193" s="238"/>
      <c r="CC193" s="239">
        <f>G193-SUM(H193:CB193)</f>
        <v>0</v>
      </c>
      <c r="CD193" s="41" t="s">
        <v>54</v>
      </c>
    </row>
    <row r="194" spans="1:82" ht="15">
      <c r="A194" s="41"/>
      <c r="B194" s="147" t="s">
        <v>372</v>
      </c>
      <c r="C194" s="148" t="str">
        <f>"Fees related to TCH Service - Fees (" &amp; TEXT(F194,"### ###") &amp;")"</f>
        <v>Fees related to TCH Service - Fees (90 000)</v>
      </c>
      <c r="D194" s="146" t="s">
        <v>351</v>
      </c>
      <c r="E194" s="336">
        <v>1</v>
      </c>
      <c r="F194" s="78">
        <v>90000</v>
      </c>
      <c r="G194" s="76">
        <f t="shared" si="95"/>
        <v>90000</v>
      </c>
      <c r="H194" s="241"/>
      <c r="I194" s="242"/>
      <c r="J194" s="237"/>
      <c r="K194" s="238"/>
      <c r="L194" s="238"/>
      <c r="M194" s="238"/>
      <c r="N194" s="238"/>
      <c r="O194" s="238"/>
      <c r="P194" s="238"/>
      <c r="Q194" s="238"/>
      <c r="R194" s="238"/>
      <c r="S194" s="238"/>
      <c r="T194" s="238"/>
      <c r="U194" s="239">
        <f t="shared" ref="U194" si="165">G194/6</f>
        <v>15000</v>
      </c>
      <c r="V194" s="237"/>
      <c r="W194" s="238"/>
      <c r="X194" s="238"/>
      <c r="Y194" s="238"/>
      <c r="Z194" s="238"/>
      <c r="AA194" s="238"/>
      <c r="AB194" s="238"/>
      <c r="AC194" s="238"/>
      <c r="AD194" s="238"/>
      <c r="AE194" s="238"/>
      <c r="AF194" s="238"/>
      <c r="AG194" s="239">
        <f t="shared" ref="AG194" si="166">G194/6</f>
        <v>15000</v>
      </c>
      <c r="AH194" s="240"/>
      <c r="AI194" s="238"/>
      <c r="AJ194" s="238"/>
      <c r="AK194" s="238"/>
      <c r="AL194" s="238"/>
      <c r="AM194" s="238"/>
      <c r="AN194" s="238"/>
      <c r="AO194" s="238"/>
      <c r="AP194" s="238"/>
      <c r="AQ194" s="238"/>
      <c r="AR194" s="238"/>
      <c r="AS194" s="239">
        <f t="shared" ref="AS194" si="167">G194/6</f>
        <v>15000</v>
      </c>
      <c r="AT194" s="240"/>
      <c r="AU194" s="238"/>
      <c r="AV194" s="238"/>
      <c r="AW194" s="238"/>
      <c r="AX194" s="238"/>
      <c r="AY194" s="238"/>
      <c r="AZ194" s="238"/>
      <c r="BA194" s="238"/>
      <c r="BB194" s="238"/>
      <c r="BC194" s="238"/>
      <c r="BD194" s="238"/>
      <c r="BE194" s="239">
        <f t="shared" ref="BE194" si="168">G194/6</f>
        <v>15000</v>
      </c>
      <c r="BF194" s="240"/>
      <c r="BG194" s="238"/>
      <c r="BH194" s="238"/>
      <c r="BI194" s="238"/>
      <c r="BJ194" s="238"/>
      <c r="BK194" s="238"/>
      <c r="BL194" s="238"/>
      <c r="BM194" s="238"/>
      <c r="BN194" s="238"/>
      <c r="BO194" s="238"/>
      <c r="BP194" s="238"/>
      <c r="BQ194" s="239">
        <f t="shared" ref="BQ194" si="169">G194/6</f>
        <v>15000</v>
      </c>
      <c r="BR194" s="240"/>
      <c r="BS194" s="238"/>
      <c r="BT194" s="238"/>
      <c r="BU194" s="238"/>
      <c r="BV194" s="238"/>
      <c r="BW194" s="238"/>
      <c r="BX194" s="238"/>
      <c r="BY194" s="238"/>
      <c r="BZ194" s="238"/>
      <c r="CA194" s="238"/>
      <c r="CB194" s="238"/>
      <c r="CC194" s="239">
        <f t="shared" ref="CC194" si="170">G194-SUM(H194:CB194)</f>
        <v>15000</v>
      </c>
      <c r="CD194" s="41" t="s">
        <v>54</v>
      </c>
    </row>
    <row r="195" spans="1:82" ht="15">
      <c r="A195" s="41"/>
      <c r="B195" s="147" t="s">
        <v>373</v>
      </c>
      <c r="C195" s="148" t="str">
        <f>"Fees related to TCH Service - Overhead charge and profit in respect to A-10011-a ("&amp; TEXT(F195,"###%") &amp; ")"</f>
        <v>Fees related to TCH Service - Overhead charge and profit in respect to A-10011-a (%)</v>
      </c>
      <c r="D195" s="149" t="s">
        <v>353</v>
      </c>
      <c r="E195" s="337">
        <f t="shared" ref="E195" si="171">+G194</f>
        <v>90000</v>
      </c>
      <c r="F195" s="356"/>
      <c r="G195" s="76">
        <f>+E195*F195</f>
        <v>0</v>
      </c>
      <c r="H195" s="241"/>
      <c r="I195" s="242"/>
      <c r="J195" s="237"/>
      <c r="K195" s="238"/>
      <c r="L195" s="238"/>
      <c r="M195" s="238"/>
      <c r="N195" s="238"/>
      <c r="O195" s="238"/>
      <c r="P195" s="238"/>
      <c r="Q195" s="238"/>
      <c r="R195" s="238"/>
      <c r="S195" s="238"/>
      <c r="T195" s="238"/>
      <c r="U195" s="239">
        <f>G195/6</f>
        <v>0</v>
      </c>
      <c r="V195" s="237"/>
      <c r="W195" s="238"/>
      <c r="X195" s="238"/>
      <c r="Y195" s="238"/>
      <c r="Z195" s="238"/>
      <c r="AA195" s="238"/>
      <c r="AB195" s="238"/>
      <c r="AC195" s="238"/>
      <c r="AD195" s="238"/>
      <c r="AE195" s="238"/>
      <c r="AF195" s="238"/>
      <c r="AG195" s="239">
        <f>G195/6</f>
        <v>0</v>
      </c>
      <c r="AH195" s="240"/>
      <c r="AI195" s="238"/>
      <c r="AJ195" s="238"/>
      <c r="AK195" s="238"/>
      <c r="AL195" s="238"/>
      <c r="AM195" s="238"/>
      <c r="AN195" s="238"/>
      <c r="AO195" s="238"/>
      <c r="AP195" s="238"/>
      <c r="AQ195" s="238"/>
      <c r="AR195" s="238"/>
      <c r="AS195" s="239">
        <f>G195/6</f>
        <v>0</v>
      </c>
      <c r="AT195" s="240"/>
      <c r="AU195" s="238"/>
      <c r="AV195" s="238"/>
      <c r="AW195" s="238"/>
      <c r="AX195" s="238"/>
      <c r="AY195" s="238"/>
      <c r="AZ195" s="238"/>
      <c r="BA195" s="238"/>
      <c r="BB195" s="238"/>
      <c r="BC195" s="238"/>
      <c r="BD195" s="238"/>
      <c r="BE195" s="239">
        <f>G195/6</f>
        <v>0</v>
      </c>
      <c r="BF195" s="240"/>
      <c r="BG195" s="238"/>
      <c r="BH195" s="238"/>
      <c r="BI195" s="238"/>
      <c r="BJ195" s="238"/>
      <c r="BK195" s="238"/>
      <c r="BL195" s="238"/>
      <c r="BM195" s="238"/>
      <c r="BN195" s="238"/>
      <c r="BO195" s="238"/>
      <c r="BP195" s="238"/>
      <c r="BQ195" s="239">
        <f>G195/6</f>
        <v>0</v>
      </c>
      <c r="BR195" s="240"/>
      <c r="BS195" s="238"/>
      <c r="BT195" s="238"/>
      <c r="BU195" s="238"/>
      <c r="BV195" s="238"/>
      <c r="BW195" s="238"/>
      <c r="BX195" s="238"/>
      <c r="BY195" s="238"/>
      <c r="BZ195" s="238"/>
      <c r="CA195" s="238"/>
      <c r="CB195" s="238"/>
      <c r="CC195" s="239">
        <f>G195-SUM(H195:CB195)</f>
        <v>0</v>
      </c>
      <c r="CD195" s="41" t="s">
        <v>54</v>
      </c>
    </row>
    <row r="196" spans="1:82" ht="29" customHeight="1">
      <c r="A196" s="179"/>
      <c r="B196" s="75" t="s">
        <v>374</v>
      </c>
      <c r="C196" s="145" t="str">
        <f>"Nominated Subcontract Works and Services (including Provisional Sums and allowances in the Nominated Subcontract (" &amp; TEXT(G196,"##### ####") &amp;")"</f>
        <v>Nominated Subcontract Works and Services (including Provisional Sums and allowances in the Nominated Subcontract (14 600 000)</v>
      </c>
      <c r="D196" s="146" t="s">
        <v>351</v>
      </c>
      <c r="E196" s="336">
        <v>1</v>
      </c>
      <c r="F196" s="78">
        <v>14600000</v>
      </c>
      <c r="G196" s="76">
        <f t="shared" si="95"/>
        <v>14600000</v>
      </c>
      <c r="H196" s="241"/>
      <c r="I196" s="242"/>
      <c r="J196" s="237"/>
      <c r="K196" s="238"/>
      <c r="L196" s="238"/>
      <c r="M196" s="238"/>
      <c r="N196" s="238"/>
      <c r="O196" s="238"/>
      <c r="P196" s="238"/>
      <c r="Q196" s="238"/>
      <c r="R196" s="238"/>
      <c r="S196" s="238"/>
      <c r="T196" s="238"/>
      <c r="U196" s="239">
        <f t="shared" ref="U196" si="172">G196/6</f>
        <v>2433333.33</v>
      </c>
      <c r="V196" s="237"/>
      <c r="W196" s="238"/>
      <c r="X196" s="238"/>
      <c r="Y196" s="238"/>
      <c r="Z196" s="238"/>
      <c r="AA196" s="238"/>
      <c r="AB196" s="238"/>
      <c r="AC196" s="238"/>
      <c r="AD196" s="238"/>
      <c r="AE196" s="238"/>
      <c r="AF196" s="238"/>
      <c r="AG196" s="239">
        <f t="shared" ref="AG196" si="173">G196/6</f>
        <v>2433333.33</v>
      </c>
      <c r="AH196" s="240"/>
      <c r="AI196" s="238"/>
      <c r="AJ196" s="238"/>
      <c r="AK196" s="238"/>
      <c r="AL196" s="238"/>
      <c r="AM196" s="238"/>
      <c r="AN196" s="238"/>
      <c r="AO196" s="238"/>
      <c r="AP196" s="238"/>
      <c r="AQ196" s="238"/>
      <c r="AR196" s="238"/>
      <c r="AS196" s="239">
        <f t="shared" ref="AS196" si="174">G196/6</f>
        <v>2433333.33</v>
      </c>
      <c r="AT196" s="240"/>
      <c r="AU196" s="238"/>
      <c r="AV196" s="238"/>
      <c r="AW196" s="238"/>
      <c r="AX196" s="238"/>
      <c r="AY196" s="238"/>
      <c r="AZ196" s="238"/>
      <c r="BA196" s="238"/>
      <c r="BB196" s="238"/>
      <c r="BC196" s="238"/>
      <c r="BD196" s="238"/>
      <c r="BE196" s="239">
        <f t="shared" ref="BE196" si="175">G196/6</f>
        <v>2433333.33</v>
      </c>
      <c r="BF196" s="240"/>
      <c r="BG196" s="238"/>
      <c r="BH196" s="238"/>
      <c r="BI196" s="238"/>
      <c r="BJ196" s="238"/>
      <c r="BK196" s="238"/>
      <c r="BL196" s="238"/>
      <c r="BM196" s="238"/>
      <c r="BN196" s="238"/>
      <c r="BO196" s="238"/>
      <c r="BP196" s="238"/>
      <c r="BQ196" s="239">
        <f t="shared" ref="BQ196" si="176">G196/6</f>
        <v>2433333.33</v>
      </c>
      <c r="BR196" s="240"/>
      <c r="BS196" s="238"/>
      <c r="BT196" s="238"/>
      <c r="BU196" s="238"/>
      <c r="BV196" s="238"/>
      <c r="BW196" s="238"/>
      <c r="BX196" s="238"/>
      <c r="BY196" s="238"/>
      <c r="BZ196" s="238"/>
      <c r="CA196" s="238"/>
      <c r="CB196" s="238"/>
      <c r="CC196" s="239">
        <f t="shared" ref="CC196" si="177">G196-SUM(H196:CB196)</f>
        <v>2433333.35</v>
      </c>
      <c r="CD196" s="41" t="s">
        <v>54</v>
      </c>
    </row>
    <row r="197" spans="1:82" ht="15">
      <c r="A197" s="41"/>
      <c r="B197" s="147" t="s">
        <v>375</v>
      </c>
      <c r="C197" s="148" t="str">
        <f>"Overhead charges and profit in respect of the above-mentioned item ("&amp; TEXT(F197,"###%") &amp; ")"</f>
        <v>Overhead charges and profit in respect of the above-mentioned item (%)</v>
      </c>
      <c r="D197" s="149" t="s">
        <v>353</v>
      </c>
      <c r="E197" s="337">
        <f t="shared" ref="E197" si="178">+G196</f>
        <v>14600000</v>
      </c>
      <c r="F197" s="356"/>
      <c r="G197" s="76">
        <f t="shared" si="95"/>
        <v>0</v>
      </c>
      <c r="H197" s="241"/>
      <c r="I197" s="242"/>
      <c r="J197" s="237"/>
      <c r="K197" s="238"/>
      <c r="L197" s="238"/>
      <c r="M197" s="238"/>
      <c r="N197" s="238"/>
      <c r="O197" s="238"/>
      <c r="P197" s="238"/>
      <c r="Q197" s="238"/>
      <c r="R197" s="238"/>
      <c r="S197" s="238"/>
      <c r="T197" s="238"/>
      <c r="U197" s="239">
        <f>G197/6</f>
        <v>0</v>
      </c>
      <c r="V197" s="237"/>
      <c r="W197" s="238"/>
      <c r="X197" s="238"/>
      <c r="Y197" s="238"/>
      <c r="Z197" s="238"/>
      <c r="AA197" s="238"/>
      <c r="AB197" s="238"/>
      <c r="AC197" s="238"/>
      <c r="AD197" s="238"/>
      <c r="AE197" s="238"/>
      <c r="AF197" s="238"/>
      <c r="AG197" s="239">
        <f>G197/6</f>
        <v>0</v>
      </c>
      <c r="AH197" s="240"/>
      <c r="AI197" s="238"/>
      <c r="AJ197" s="238"/>
      <c r="AK197" s="238"/>
      <c r="AL197" s="238"/>
      <c r="AM197" s="238"/>
      <c r="AN197" s="238"/>
      <c r="AO197" s="238"/>
      <c r="AP197" s="238"/>
      <c r="AQ197" s="238"/>
      <c r="AR197" s="238"/>
      <c r="AS197" s="239">
        <f>G197/6</f>
        <v>0</v>
      </c>
      <c r="AT197" s="240"/>
      <c r="AU197" s="238"/>
      <c r="AV197" s="238"/>
      <c r="AW197" s="238"/>
      <c r="AX197" s="238"/>
      <c r="AY197" s="238"/>
      <c r="AZ197" s="238"/>
      <c r="BA197" s="238"/>
      <c r="BB197" s="238"/>
      <c r="BC197" s="238"/>
      <c r="BD197" s="238"/>
      <c r="BE197" s="239">
        <f>G197/6</f>
        <v>0</v>
      </c>
      <c r="BF197" s="240"/>
      <c r="BG197" s="238"/>
      <c r="BH197" s="238"/>
      <c r="BI197" s="238"/>
      <c r="BJ197" s="238"/>
      <c r="BK197" s="238"/>
      <c r="BL197" s="238"/>
      <c r="BM197" s="238"/>
      <c r="BN197" s="238"/>
      <c r="BO197" s="238"/>
      <c r="BP197" s="238"/>
      <c r="BQ197" s="239">
        <f>G197/6</f>
        <v>0</v>
      </c>
      <c r="BR197" s="240"/>
      <c r="BS197" s="238"/>
      <c r="BT197" s="238"/>
      <c r="BU197" s="238"/>
      <c r="BV197" s="238"/>
      <c r="BW197" s="238"/>
      <c r="BX197" s="238"/>
      <c r="BY197" s="238"/>
      <c r="BZ197" s="238"/>
      <c r="CA197" s="238"/>
      <c r="CB197" s="238"/>
      <c r="CC197" s="239">
        <f>G197-SUM(H197:CB197)</f>
        <v>0</v>
      </c>
      <c r="CD197" s="41" t="s">
        <v>54</v>
      </c>
    </row>
    <row r="198" spans="1:82" ht="16" customHeight="1">
      <c r="A198" s="179"/>
      <c r="B198" s="103" t="s">
        <v>376</v>
      </c>
      <c r="C198" s="304" t="s">
        <v>377</v>
      </c>
      <c r="D198" s="146"/>
      <c r="E198" s="336"/>
      <c r="F198" s="78"/>
      <c r="G198" s="76"/>
      <c r="H198" s="241"/>
      <c r="I198" s="242"/>
      <c r="J198" s="237"/>
      <c r="K198" s="238"/>
      <c r="L198" s="238"/>
      <c r="M198" s="238"/>
      <c r="N198" s="238"/>
      <c r="O198" s="238"/>
      <c r="P198" s="238"/>
      <c r="Q198" s="238"/>
      <c r="R198" s="238"/>
      <c r="S198" s="238"/>
      <c r="T198" s="238"/>
      <c r="U198" s="239"/>
      <c r="V198" s="237"/>
      <c r="W198" s="238"/>
      <c r="X198" s="238"/>
      <c r="Y198" s="238"/>
      <c r="Z198" s="238"/>
      <c r="AA198" s="238"/>
      <c r="AB198" s="238"/>
      <c r="AC198" s="238"/>
      <c r="AD198" s="238"/>
      <c r="AE198" s="238"/>
      <c r="AF198" s="238"/>
      <c r="AG198" s="239"/>
      <c r="AH198" s="240"/>
      <c r="AI198" s="238"/>
      <c r="AJ198" s="238"/>
      <c r="AK198" s="238"/>
      <c r="AL198" s="238"/>
      <c r="AM198" s="238"/>
      <c r="AN198" s="238"/>
      <c r="AO198" s="238"/>
      <c r="AP198" s="238"/>
      <c r="AQ198" s="238"/>
      <c r="AR198" s="238"/>
      <c r="AS198" s="239"/>
      <c r="AT198" s="240"/>
      <c r="AU198" s="238"/>
      <c r="AV198" s="238"/>
      <c r="AW198" s="238"/>
      <c r="AX198" s="238"/>
      <c r="AY198" s="238"/>
      <c r="AZ198" s="238"/>
      <c r="BA198" s="238"/>
      <c r="BB198" s="238"/>
      <c r="BC198" s="238"/>
      <c r="BD198" s="238"/>
      <c r="BE198" s="239"/>
      <c r="BF198" s="240"/>
      <c r="BG198" s="238"/>
      <c r="BH198" s="238"/>
      <c r="BI198" s="238"/>
      <c r="BJ198" s="238"/>
      <c r="BK198" s="238"/>
      <c r="BL198" s="238"/>
      <c r="BM198" s="238"/>
      <c r="BN198" s="238"/>
      <c r="BO198" s="238"/>
      <c r="BP198" s="238"/>
      <c r="BQ198" s="239"/>
      <c r="BR198" s="240"/>
      <c r="BS198" s="238"/>
      <c r="BT198" s="238"/>
      <c r="BU198" s="238"/>
      <c r="BV198" s="238"/>
      <c r="BW198" s="238"/>
      <c r="BX198" s="238"/>
      <c r="BY198" s="238"/>
      <c r="BZ198" s="238"/>
      <c r="CA198" s="238"/>
      <c r="CB198" s="238"/>
      <c r="CC198" s="239"/>
      <c r="CD198" s="41"/>
    </row>
    <row r="199" spans="1:82" ht="15">
      <c r="A199" s="41"/>
      <c r="B199" s="180" t="s">
        <v>378</v>
      </c>
      <c r="C199" s="181" t="str">
        <f>"Resolving the continuous flooding of the manholes at Denne Road Plaza (" &amp; TEXT(G199,"##### ####") &amp;")"</f>
        <v>Resolving the continuous flooding of the manholes at Denne Road Plaza ()</v>
      </c>
      <c r="D199" s="182" t="s">
        <v>351</v>
      </c>
      <c r="E199" s="334">
        <v>0</v>
      </c>
      <c r="F199" s="236"/>
      <c r="G199" s="189">
        <f t="shared" ref="G199" si="179">+E199*F199</f>
        <v>0</v>
      </c>
      <c r="H199" s="241"/>
      <c r="I199" s="242"/>
      <c r="J199" s="237"/>
      <c r="K199" s="238"/>
      <c r="L199" s="238"/>
      <c r="M199" s="238"/>
      <c r="N199" s="238"/>
      <c r="O199" s="238"/>
      <c r="P199" s="238"/>
      <c r="Q199" s="238"/>
      <c r="R199" s="238"/>
      <c r="S199" s="238"/>
      <c r="T199" s="238"/>
      <c r="U199" s="239">
        <f t="shared" ref="U199" si="180">G199/6</f>
        <v>0</v>
      </c>
      <c r="V199" s="237"/>
      <c r="W199" s="238"/>
      <c r="X199" s="238"/>
      <c r="Y199" s="238"/>
      <c r="Z199" s="238"/>
      <c r="AA199" s="238"/>
      <c r="AB199" s="238"/>
      <c r="AC199" s="238"/>
      <c r="AD199" s="238"/>
      <c r="AE199" s="238"/>
      <c r="AF199" s="238"/>
      <c r="AG199" s="239">
        <f t="shared" ref="AG199" si="181">G199/6</f>
        <v>0</v>
      </c>
      <c r="AH199" s="240"/>
      <c r="AI199" s="238"/>
      <c r="AJ199" s="238"/>
      <c r="AK199" s="238"/>
      <c r="AL199" s="238"/>
      <c r="AM199" s="238"/>
      <c r="AN199" s="238"/>
      <c r="AO199" s="238"/>
      <c r="AP199" s="238"/>
      <c r="AQ199" s="238"/>
      <c r="AR199" s="238"/>
      <c r="AS199" s="239">
        <f t="shared" ref="AS199" si="182">G199/6</f>
        <v>0</v>
      </c>
      <c r="AT199" s="240"/>
      <c r="AU199" s="238"/>
      <c r="AV199" s="238"/>
      <c r="AW199" s="238"/>
      <c r="AX199" s="238"/>
      <c r="AY199" s="238"/>
      <c r="AZ199" s="238"/>
      <c r="BA199" s="238"/>
      <c r="BB199" s="238"/>
      <c r="BC199" s="238"/>
      <c r="BD199" s="238"/>
      <c r="BE199" s="239">
        <f t="shared" ref="BE199" si="183">G199/6</f>
        <v>0</v>
      </c>
      <c r="BF199" s="240"/>
      <c r="BG199" s="238"/>
      <c r="BH199" s="238"/>
      <c r="BI199" s="238"/>
      <c r="BJ199" s="238"/>
      <c r="BK199" s="238"/>
      <c r="BL199" s="238"/>
      <c r="BM199" s="238"/>
      <c r="BN199" s="238"/>
      <c r="BO199" s="238"/>
      <c r="BP199" s="238"/>
      <c r="BQ199" s="239">
        <f t="shared" ref="BQ199" si="184">G199/6</f>
        <v>0</v>
      </c>
      <c r="BR199" s="240"/>
      <c r="BS199" s="238"/>
      <c r="BT199" s="238"/>
      <c r="BU199" s="238"/>
      <c r="BV199" s="238"/>
      <c r="BW199" s="238"/>
      <c r="BX199" s="238"/>
      <c r="BY199" s="238"/>
      <c r="BZ199" s="238"/>
      <c r="CA199" s="238"/>
      <c r="CB199" s="238"/>
      <c r="CC199" s="239">
        <f t="shared" ref="CC199" si="185">G199-SUM(H199:CB199)</f>
        <v>0</v>
      </c>
      <c r="CD199" s="41" t="s">
        <v>54</v>
      </c>
    </row>
    <row r="200" spans="1:82" ht="15">
      <c r="A200" s="41"/>
      <c r="B200" s="342" t="s">
        <v>379</v>
      </c>
      <c r="C200" s="343" t="str">
        <f>"Resolution of flooding  - Overhead charge and profit in respect to A-10013-a ("&amp; TEXT(F200,"###%") &amp; ")"</f>
        <v>Resolution of flooding  - Overhead charge and profit in respect to A-10013-a (%)</v>
      </c>
      <c r="D200" s="344" t="s">
        <v>353</v>
      </c>
      <c r="E200" s="346">
        <f t="shared" ref="E200" si="186">+G199</f>
        <v>0</v>
      </c>
      <c r="F200" s="359"/>
      <c r="G200" s="348">
        <f>+E200*F200</f>
        <v>0</v>
      </c>
      <c r="H200" s="241"/>
      <c r="I200" s="242"/>
      <c r="J200" s="237"/>
      <c r="K200" s="238"/>
      <c r="L200" s="238"/>
      <c r="M200" s="238"/>
      <c r="N200" s="238"/>
      <c r="O200" s="238"/>
      <c r="P200" s="238"/>
      <c r="Q200" s="238"/>
      <c r="R200" s="238"/>
      <c r="S200" s="238"/>
      <c r="T200" s="238"/>
      <c r="U200" s="239">
        <f>G200/6</f>
        <v>0</v>
      </c>
      <c r="V200" s="237"/>
      <c r="W200" s="238"/>
      <c r="X200" s="238"/>
      <c r="Y200" s="238"/>
      <c r="Z200" s="238"/>
      <c r="AA200" s="238"/>
      <c r="AB200" s="238"/>
      <c r="AC200" s="238"/>
      <c r="AD200" s="238"/>
      <c r="AE200" s="238"/>
      <c r="AF200" s="238"/>
      <c r="AG200" s="239">
        <f>G200/6</f>
        <v>0</v>
      </c>
      <c r="AH200" s="240"/>
      <c r="AI200" s="238"/>
      <c r="AJ200" s="238"/>
      <c r="AK200" s="238"/>
      <c r="AL200" s="238"/>
      <c r="AM200" s="238"/>
      <c r="AN200" s="238"/>
      <c r="AO200" s="238"/>
      <c r="AP200" s="238"/>
      <c r="AQ200" s="238"/>
      <c r="AR200" s="238"/>
      <c r="AS200" s="239">
        <f>G200/6</f>
        <v>0</v>
      </c>
      <c r="AT200" s="240"/>
      <c r="AU200" s="238"/>
      <c r="AV200" s="238"/>
      <c r="AW200" s="238"/>
      <c r="AX200" s="238"/>
      <c r="AY200" s="238"/>
      <c r="AZ200" s="238"/>
      <c r="BA200" s="238"/>
      <c r="BB200" s="238"/>
      <c r="BC200" s="238"/>
      <c r="BD200" s="238"/>
      <c r="BE200" s="239">
        <f>G200/6</f>
        <v>0</v>
      </c>
      <c r="BF200" s="240"/>
      <c r="BG200" s="238"/>
      <c r="BH200" s="238"/>
      <c r="BI200" s="238"/>
      <c r="BJ200" s="238"/>
      <c r="BK200" s="238"/>
      <c r="BL200" s="238"/>
      <c r="BM200" s="238"/>
      <c r="BN200" s="238"/>
      <c r="BO200" s="238"/>
      <c r="BP200" s="238"/>
      <c r="BQ200" s="239">
        <f>G200/6</f>
        <v>0</v>
      </c>
      <c r="BR200" s="240"/>
      <c r="BS200" s="238"/>
      <c r="BT200" s="238"/>
      <c r="BU200" s="238"/>
      <c r="BV200" s="238"/>
      <c r="BW200" s="238"/>
      <c r="BX200" s="238"/>
      <c r="BY200" s="238"/>
      <c r="BZ200" s="238"/>
      <c r="CA200" s="238"/>
      <c r="CB200" s="238"/>
      <c r="CC200" s="239">
        <f>G200-SUM(H200:CB200)</f>
        <v>0</v>
      </c>
      <c r="CD200" s="41" t="s">
        <v>54</v>
      </c>
    </row>
    <row r="201" spans="1:82" ht="16" customHeight="1">
      <c r="A201" s="179"/>
      <c r="B201" s="103" t="s">
        <v>380</v>
      </c>
      <c r="C201" s="304" t="s">
        <v>381</v>
      </c>
      <c r="D201" s="146"/>
      <c r="E201" s="336"/>
      <c r="F201" s="78"/>
      <c r="G201" s="76"/>
      <c r="H201" s="241"/>
      <c r="I201" s="242"/>
      <c r="J201" s="237"/>
      <c r="K201" s="238"/>
      <c r="L201" s="238"/>
      <c r="M201" s="238"/>
      <c r="N201" s="238"/>
      <c r="O201" s="238"/>
      <c r="P201" s="238"/>
      <c r="Q201" s="238"/>
      <c r="R201" s="238"/>
      <c r="S201" s="238"/>
      <c r="T201" s="238"/>
      <c r="U201" s="239"/>
      <c r="V201" s="237"/>
      <c r="W201" s="238"/>
      <c r="X201" s="238"/>
      <c r="Y201" s="238"/>
      <c r="Z201" s="238"/>
      <c r="AA201" s="238"/>
      <c r="AB201" s="238"/>
      <c r="AC201" s="238"/>
      <c r="AD201" s="238"/>
      <c r="AE201" s="238"/>
      <c r="AF201" s="238"/>
      <c r="AG201" s="239"/>
      <c r="AH201" s="240"/>
      <c r="AI201" s="238"/>
      <c r="AJ201" s="238"/>
      <c r="AK201" s="238"/>
      <c r="AL201" s="238"/>
      <c r="AM201" s="238"/>
      <c r="AN201" s="238"/>
      <c r="AO201" s="238"/>
      <c r="AP201" s="238"/>
      <c r="AQ201" s="238"/>
      <c r="AR201" s="238"/>
      <c r="AS201" s="239"/>
      <c r="AT201" s="240"/>
      <c r="AU201" s="238"/>
      <c r="AV201" s="238"/>
      <c r="AW201" s="238"/>
      <c r="AX201" s="238"/>
      <c r="AY201" s="238"/>
      <c r="AZ201" s="238"/>
      <c r="BA201" s="238"/>
      <c r="BB201" s="238"/>
      <c r="BC201" s="238"/>
      <c r="BD201" s="238"/>
      <c r="BE201" s="239"/>
      <c r="BF201" s="240"/>
      <c r="BG201" s="238"/>
      <c r="BH201" s="238"/>
      <c r="BI201" s="238"/>
      <c r="BJ201" s="238"/>
      <c r="BK201" s="238"/>
      <c r="BL201" s="238"/>
      <c r="BM201" s="238"/>
      <c r="BN201" s="238"/>
      <c r="BO201" s="238"/>
      <c r="BP201" s="238"/>
      <c r="BQ201" s="239"/>
      <c r="BR201" s="240"/>
      <c r="BS201" s="238"/>
      <c r="BT201" s="238"/>
      <c r="BU201" s="238"/>
      <c r="BV201" s="238"/>
      <c r="BW201" s="238"/>
      <c r="BX201" s="238"/>
      <c r="BY201" s="238"/>
      <c r="BZ201" s="238"/>
      <c r="CA201" s="238"/>
      <c r="CB201" s="238"/>
      <c r="CC201" s="239"/>
      <c r="CD201" s="41"/>
    </row>
    <row r="202" spans="1:82" ht="30">
      <c r="A202" s="41"/>
      <c r="B202" s="147" t="s">
        <v>382</v>
      </c>
      <c r="C202" s="145" t="str">
        <f>"Appointment of Water Proofing Experts to perform a detailed inspection of the water proofing issues at the Eastern Plazas (" &amp; TEXT(G202,"##### ####") &amp;")"</f>
        <v>Appointment of Water Proofing Experts to perform a detailed inspection of the water proofing issues at the Eastern Plazas (90 000)</v>
      </c>
      <c r="D202" s="146" t="s">
        <v>351</v>
      </c>
      <c r="E202" s="336">
        <v>1</v>
      </c>
      <c r="F202" s="78">
        <v>90000</v>
      </c>
      <c r="G202" s="76">
        <f t="shared" ref="G202" si="187">+E202*F202</f>
        <v>90000</v>
      </c>
      <c r="H202" s="241"/>
      <c r="I202" s="242"/>
      <c r="J202" s="237"/>
      <c r="K202" s="238"/>
      <c r="L202" s="238"/>
      <c r="M202" s="238"/>
      <c r="N202" s="238"/>
      <c r="O202" s="238"/>
      <c r="P202" s="238"/>
      <c r="Q202" s="238"/>
      <c r="R202" s="238"/>
      <c r="S202" s="238"/>
      <c r="T202" s="238"/>
      <c r="U202" s="239">
        <f t="shared" ref="U202" si="188">G202/6</f>
        <v>15000</v>
      </c>
      <c r="V202" s="237"/>
      <c r="W202" s="238"/>
      <c r="X202" s="238"/>
      <c r="Y202" s="238"/>
      <c r="Z202" s="238"/>
      <c r="AA202" s="238"/>
      <c r="AB202" s="238"/>
      <c r="AC202" s="238"/>
      <c r="AD202" s="238"/>
      <c r="AE202" s="238"/>
      <c r="AF202" s="238"/>
      <c r="AG202" s="239">
        <f t="shared" ref="AG202" si="189">G202/6</f>
        <v>15000</v>
      </c>
      <c r="AH202" s="240"/>
      <c r="AI202" s="238"/>
      <c r="AJ202" s="238"/>
      <c r="AK202" s="238"/>
      <c r="AL202" s="238"/>
      <c r="AM202" s="238"/>
      <c r="AN202" s="238"/>
      <c r="AO202" s="238"/>
      <c r="AP202" s="238"/>
      <c r="AQ202" s="238"/>
      <c r="AR202" s="238"/>
      <c r="AS202" s="239">
        <f t="shared" ref="AS202" si="190">G202/6</f>
        <v>15000</v>
      </c>
      <c r="AT202" s="240"/>
      <c r="AU202" s="238"/>
      <c r="AV202" s="238"/>
      <c r="AW202" s="238"/>
      <c r="AX202" s="238"/>
      <c r="AY202" s="238"/>
      <c r="AZ202" s="238"/>
      <c r="BA202" s="238"/>
      <c r="BB202" s="238"/>
      <c r="BC202" s="238"/>
      <c r="BD202" s="238"/>
      <c r="BE202" s="239">
        <f t="shared" ref="BE202" si="191">G202/6</f>
        <v>15000</v>
      </c>
      <c r="BF202" s="240"/>
      <c r="BG202" s="238"/>
      <c r="BH202" s="238"/>
      <c r="BI202" s="238"/>
      <c r="BJ202" s="238"/>
      <c r="BK202" s="238"/>
      <c r="BL202" s="238"/>
      <c r="BM202" s="238"/>
      <c r="BN202" s="238"/>
      <c r="BO202" s="238"/>
      <c r="BP202" s="238"/>
      <c r="BQ202" s="239">
        <f t="shared" ref="BQ202" si="192">G202/6</f>
        <v>15000</v>
      </c>
      <c r="BR202" s="240"/>
      <c r="BS202" s="238"/>
      <c r="BT202" s="238"/>
      <c r="BU202" s="238"/>
      <c r="BV202" s="238"/>
      <c r="BW202" s="238"/>
      <c r="BX202" s="238"/>
      <c r="BY202" s="238"/>
      <c r="BZ202" s="238"/>
      <c r="CA202" s="238"/>
      <c r="CB202" s="238"/>
      <c r="CC202" s="239">
        <f t="shared" ref="CC202" si="193">G202-SUM(H202:CB202)</f>
        <v>15000</v>
      </c>
      <c r="CD202" s="41" t="s">
        <v>54</v>
      </c>
    </row>
    <row r="203" spans="1:82" ht="15">
      <c r="A203" s="41"/>
      <c r="B203" s="147" t="s">
        <v>383</v>
      </c>
      <c r="C203" s="148" t="str">
        <f>"Waterproofing at Eastern Plazas  - Overhead charge and profit in respect to A-10014-a ("&amp; TEXT(F203,"###%") &amp; ")"</f>
        <v>Waterproofing at Eastern Plazas  - Overhead charge and profit in respect to A-10014-a (%)</v>
      </c>
      <c r="D203" s="149" t="s">
        <v>353</v>
      </c>
      <c r="E203" s="337">
        <f t="shared" ref="E203" si="194">+G202</f>
        <v>90000</v>
      </c>
      <c r="F203" s="356"/>
      <c r="G203" s="76">
        <f>+E203*F203</f>
        <v>0</v>
      </c>
      <c r="H203" s="241"/>
      <c r="I203" s="242"/>
      <c r="J203" s="237"/>
      <c r="K203" s="238"/>
      <c r="L203" s="238"/>
      <c r="M203" s="238"/>
      <c r="N203" s="238"/>
      <c r="O203" s="238"/>
      <c r="P203" s="238"/>
      <c r="Q203" s="238"/>
      <c r="R203" s="238"/>
      <c r="S203" s="238"/>
      <c r="T203" s="238"/>
      <c r="U203" s="239">
        <f>G203/6</f>
        <v>0</v>
      </c>
      <c r="V203" s="237"/>
      <c r="W203" s="238"/>
      <c r="X203" s="238"/>
      <c r="Y203" s="238"/>
      <c r="Z203" s="238"/>
      <c r="AA203" s="238"/>
      <c r="AB203" s="238"/>
      <c r="AC203" s="238"/>
      <c r="AD203" s="238"/>
      <c r="AE203" s="238"/>
      <c r="AF203" s="238"/>
      <c r="AG203" s="239">
        <f>G203/6</f>
        <v>0</v>
      </c>
      <c r="AH203" s="240"/>
      <c r="AI203" s="238"/>
      <c r="AJ203" s="238"/>
      <c r="AK203" s="238"/>
      <c r="AL203" s="238"/>
      <c r="AM203" s="238"/>
      <c r="AN203" s="238"/>
      <c r="AO203" s="238"/>
      <c r="AP203" s="238"/>
      <c r="AQ203" s="238"/>
      <c r="AR203" s="238"/>
      <c r="AS203" s="239">
        <f>G203/6</f>
        <v>0</v>
      </c>
      <c r="AT203" s="240"/>
      <c r="AU203" s="238"/>
      <c r="AV203" s="238"/>
      <c r="AW203" s="238"/>
      <c r="AX203" s="238"/>
      <c r="AY203" s="238"/>
      <c r="AZ203" s="238"/>
      <c r="BA203" s="238"/>
      <c r="BB203" s="238"/>
      <c r="BC203" s="238"/>
      <c r="BD203" s="238"/>
      <c r="BE203" s="239">
        <f>G203/6</f>
        <v>0</v>
      </c>
      <c r="BF203" s="240"/>
      <c r="BG203" s="238"/>
      <c r="BH203" s="238"/>
      <c r="BI203" s="238"/>
      <c r="BJ203" s="238"/>
      <c r="BK203" s="238"/>
      <c r="BL203" s="238"/>
      <c r="BM203" s="238"/>
      <c r="BN203" s="238"/>
      <c r="BO203" s="238"/>
      <c r="BP203" s="238"/>
      <c r="BQ203" s="239">
        <f>G203/6</f>
        <v>0</v>
      </c>
      <c r="BR203" s="240"/>
      <c r="BS203" s="238"/>
      <c r="BT203" s="238"/>
      <c r="BU203" s="238"/>
      <c r="BV203" s="238"/>
      <c r="BW203" s="238"/>
      <c r="BX203" s="238"/>
      <c r="BY203" s="238"/>
      <c r="BZ203" s="238"/>
      <c r="CA203" s="238"/>
      <c r="CB203" s="238"/>
      <c r="CC203" s="239">
        <f>G203-SUM(H203:CB203)</f>
        <v>0</v>
      </c>
      <c r="CD203" s="41" t="s">
        <v>54</v>
      </c>
    </row>
    <row r="204" spans="1:82" ht="15">
      <c r="A204" s="41"/>
      <c r="B204" s="147" t="s">
        <v>384</v>
      </c>
      <c r="C204" s="28" t="str">
        <f>"Solving the water proofing issues at the Eastern Plazas and repainting of the walls and fixing of the tiles (" &amp; TEXT(G204,"##### ####") &amp;")"</f>
        <v>Solving the water proofing issues at the Eastern Plazas and repainting of the walls and fixing of the tiles (2 000 000)</v>
      </c>
      <c r="D204" s="146" t="s">
        <v>351</v>
      </c>
      <c r="E204" s="336">
        <v>1</v>
      </c>
      <c r="F204" s="78">
        <v>2000000</v>
      </c>
      <c r="G204" s="76">
        <f t="shared" ref="G204" si="195">+E204*F204</f>
        <v>2000000</v>
      </c>
      <c r="H204" s="241"/>
      <c r="I204" s="242"/>
      <c r="J204" s="237"/>
      <c r="K204" s="238"/>
      <c r="L204" s="238"/>
      <c r="M204" s="238"/>
      <c r="N204" s="238"/>
      <c r="O204" s="238"/>
      <c r="P204" s="238"/>
      <c r="Q204" s="238"/>
      <c r="R204" s="238"/>
      <c r="S204" s="238"/>
      <c r="T204" s="238"/>
      <c r="U204" s="239">
        <f t="shared" ref="U204" si="196">G204/6</f>
        <v>333333.33</v>
      </c>
      <c r="V204" s="237"/>
      <c r="W204" s="238"/>
      <c r="X204" s="238"/>
      <c r="Y204" s="238"/>
      <c r="Z204" s="238"/>
      <c r="AA204" s="238"/>
      <c r="AB204" s="238"/>
      <c r="AC204" s="238"/>
      <c r="AD204" s="238"/>
      <c r="AE204" s="238"/>
      <c r="AF204" s="238"/>
      <c r="AG204" s="239">
        <f t="shared" ref="AG204" si="197">G204/6</f>
        <v>333333.33</v>
      </c>
      <c r="AH204" s="240"/>
      <c r="AI204" s="238"/>
      <c r="AJ204" s="238"/>
      <c r="AK204" s="238"/>
      <c r="AL204" s="238"/>
      <c r="AM204" s="238"/>
      <c r="AN204" s="238"/>
      <c r="AO204" s="238"/>
      <c r="AP204" s="238"/>
      <c r="AQ204" s="238"/>
      <c r="AR204" s="238"/>
      <c r="AS204" s="239">
        <f t="shared" ref="AS204" si="198">G204/6</f>
        <v>333333.33</v>
      </c>
      <c r="AT204" s="240"/>
      <c r="AU204" s="238"/>
      <c r="AV204" s="238"/>
      <c r="AW204" s="238"/>
      <c r="AX204" s="238"/>
      <c r="AY204" s="238"/>
      <c r="AZ204" s="238"/>
      <c r="BA204" s="238"/>
      <c r="BB204" s="238"/>
      <c r="BC204" s="238"/>
      <c r="BD204" s="238"/>
      <c r="BE204" s="239">
        <f t="shared" ref="BE204" si="199">G204/6</f>
        <v>333333.33</v>
      </c>
      <c r="BF204" s="240"/>
      <c r="BG204" s="238"/>
      <c r="BH204" s="238"/>
      <c r="BI204" s="238"/>
      <c r="BJ204" s="238"/>
      <c r="BK204" s="238"/>
      <c r="BL204" s="238"/>
      <c r="BM204" s="238"/>
      <c r="BN204" s="238"/>
      <c r="BO204" s="238"/>
      <c r="BP204" s="238"/>
      <c r="BQ204" s="239">
        <f t="shared" ref="BQ204" si="200">G204/6</f>
        <v>333333.33</v>
      </c>
      <c r="BR204" s="240"/>
      <c r="BS204" s="238"/>
      <c r="BT204" s="238"/>
      <c r="BU204" s="238"/>
      <c r="BV204" s="238"/>
      <c r="BW204" s="238"/>
      <c r="BX204" s="238"/>
      <c r="BY204" s="238"/>
      <c r="BZ204" s="238"/>
      <c r="CA204" s="238"/>
      <c r="CB204" s="238"/>
      <c r="CC204" s="239">
        <f t="shared" ref="CC204" si="201">G204-SUM(H204:CB204)</f>
        <v>333333.34999999998</v>
      </c>
      <c r="CD204" s="41" t="s">
        <v>54</v>
      </c>
    </row>
    <row r="205" spans="1:82" ht="15">
      <c r="A205" s="41"/>
      <c r="B205" s="147" t="s">
        <v>385</v>
      </c>
      <c r="C205" s="148" t="str">
        <f>"Waterproofing at Eastern Plazas  - Overhead charge and profit in respect to A-10014-c ("&amp; TEXT(F205,"###%") &amp; ")"</f>
        <v>Waterproofing at Eastern Plazas  - Overhead charge and profit in respect to A-10014-c (%)</v>
      </c>
      <c r="D205" s="149" t="s">
        <v>353</v>
      </c>
      <c r="E205" s="337">
        <f t="shared" ref="E205" si="202">+G204</f>
        <v>2000000</v>
      </c>
      <c r="F205" s="356"/>
      <c r="G205" s="76">
        <f>+E205*F205</f>
        <v>0</v>
      </c>
      <c r="H205" s="241"/>
      <c r="I205" s="242"/>
      <c r="J205" s="237"/>
      <c r="K205" s="238"/>
      <c r="L205" s="238"/>
      <c r="M205" s="238"/>
      <c r="N205" s="238"/>
      <c r="O205" s="238"/>
      <c r="P205" s="238"/>
      <c r="Q205" s="238"/>
      <c r="R205" s="238"/>
      <c r="S205" s="238"/>
      <c r="T205" s="238"/>
      <c r="U205" s="239">
        <f>G205/6</f>
        <v>0</v>
      </c>
      <c r="V205" s="237"/>
      <c r="W205" s="238"/>
      <c r="X205" s="238"/>
      <c r="Y205" s="238"/>
      <c r="Z205" s="238"/>
      <c r="AA205" s="238"/>
      <c r="AB205" s="238"/>
      <c r="AC205" s="238"/>
      <c r="AD205" s="238"/>
      <c r="AE205" s="238"/>
      <c r="AF205" s="238"/>
      <c r="AG205" s="239">
        <f>G205/6</f>
        <v>0</v>
      </c>
      <c r="AH205" s="240"/>
      <c r="AI205" s="238"/>
      <c r="AJ205" s="238"/>
      <c r="AK205" s="238"/>
      <c r="AL205" s="238"/>
      <c r="AM205" s="238"/>
      <c r="AN205" s="238"/>
      <c r="AO205" s="238"/>
      <c r="AP205" s="238"/>
      <c r="AQ205" s="238"/>
      <c r="AR205" s="238"/>
      <c r="AS205" s="239">
        <f>G205/6</f>
        <v>0</v>
      </c>
      <c r="AT205" s="240"/>
      <c r="AU205" s="238"/>
      <c r="AV205" s="238"/>
      <c r="AW205" s="238"/>
      <c r="AX205" s="238"/>
      <c r="AY205" s="238"/>
      <c r="AZ205" s="238"/>
      <c r="BA205" s="238"/>
      <c r="BB205" s="238"/>
      <c r="BC205" s="238"/>
      <c r="BD205" s="238"/>
      <c r="BE205" s="239">
        <f>G205/6</f>
        <v>0</v>
      </c>
      <c r="BF205" s="240"/>
      <c r="BG205" s="238"/>
      <c r="BH205" s="238"/>
      <c r="BI205" s="238"/>
      <c r="BJ205" s="238"/>
      <c r="BK205" s="238"/>
      <c r="BL205" s="238"/>
      <c r="BM205" s="238"/>
      <c r="BN205" s="238"/>
      <c r="BO205" s="238"/>
      <c r="BP205" s="238"/>
      <c r="BQ205" s="239">
        <f>G205/6</f>
        <v>0</v>
      </c>
      <c r="BR205" s="240"/>
      <c r="BS205" s="238"/>
      <c r="BT205" s="238"/>
      <c r="BU205" s="238"/>
      <c r="BV205" s="238"/>
      <c r="BW205" s="238"/>
      <c r="BX205" s="238"/>
      <c r="BY205" s="238"/>
      <c r="BZ205" s="238"/>
      <c r="CA205" s="238"/>
      <c r="CB205" s="238"/>
      <c r="CC205" s="239">
        <f>G205-SUM(H205:CB205)</f>
        <v>0</v>
      </c>
      <c r="CD205" s="41" t="s">
        <v>54</v>
      </c>
    </row>
    <row r="206" spans="1:82" ht="16" customHeight="1">
      <c r="A206" s="179"/>
      <c r="B206" s="103" t="s">
        <v>386</v>
      </c>
      <c r="C206" s="304" t="s">
        <v>387</v>
      </c>
      <c r="D206" s="146"/>
      <c r="E206" s="336"/>
      <c r="F206" s="78"/>
      <c r="G206" s="76"/>
      <c r="H206" s="241"/>
      <c r="I206" s="242"/>
      <c r="J206" s="237"/>
      <c r="K206" s="238"/>
      <c r="L206" s="238"/>
      <c r="M206" s="238"/>
      <c r="N206" s="238"/>
      <c r="O206" s="238"/>
      <c r="P206" s="238"/>
      <c r="Q206" s="238"/>
      <c r="R206" s="238"/>
      <c r="S206" s="238"/>
      <c r="T206" s="238"/>
      <c r="U206" s="239"/>
      <c r="V206" s="237"/>
      <c r="W206" s="238"/>
      <c r="X206" s="238"/>
      <c r="Y206" s="238"/>
      <c r="Z206" s="238"/>
      <c r="AA206" s="238"/>
      <c r="AB206" s="238"/>
      <c r="AC206" s="238"/>
      <c r="AD206" s="238"/>
      <c r="AE206" s="238"/>
      <c r="AF206" s="238"/>
      <c r="AG206" s="239"/>
      <c r="AH206" s="240"/>
      <c r="AI206" s="238"/>
      <c r="AJ206" s="238"/>
      <c r="AK206" s="238"/>
      <c r="AL206" s="238"/>
      <c r="AM206" s="238"/>
      <c r="AN206" s="238"/>
      <c r="AO206" s="238"/>
      <c r="AP206" s="238"/>
      <c r="AQ206" s="238"/>
      <c r="AR206" s="238"/>
      <c r="AS206" s="239"/>
      <c r="AT206" s="240"/>
      <c r="AU206" s="238"/>
      <c r="AV206" s="238"/>
      <c r="AW206" s="238"/>
      <c r="AX206" s="238"/>
      <c r="AY206" s="238"/>
      <c r="AZ206" s="238"/>
      <c r="BA206" s="238"/>
      <c r="BB206" s="238"/>
      <c r="BC206" s="238"/>
      <c r="BD206" s="238"/>
      <c r="BE206" s="239"/>
      <c r="BF206" s="240"/>
      <c r="BG206" s="238"/>
      <c r="BH206" s="238"/>
      <c r="BI206" s="238"/>
      <c r="BJ206" s="238"/>
      <c r="BK206" s="238"/>
      <c r="BL206" s="238"/>
      <c r="BM206" s="238"/>
      <c r="BN206" s="238"/>
      <c r="BO206" s="238"/>
      <c r="BP206" s="238"/>
      <c r="BQ206" s="239"/>
      <c r="BR206" s="240"/>
      <c r="BS206" s="238"/>
      <c r="BT206" s="238"/>
      <c r="BU206" s="238"/>
      <c r="BV206" s="238"/>
      <c r="BW206" s="238"/>
      <c r="BX206" s="238"/>
      <c r="BY206" s="238"/>
      <c r="BZ206" s="238"/>
      <c r="CA206" s="238"/>
      <c r="CB206" s="238"/>
      <c r="CC206" s="239"/>
      <c r="CD206" s="41"/>
    </row>
    <row r="207" spans="1:82" ht="15">
      <c r="A207" s="41"/>
      <c r="B207" s="180" t="s">
        <v>388</v>
      </c>
      <c r="C207" s="181" t="str">
        <f>"Major and general refurbishment of the Gosforth, Dalpark and Denne Road Plaza Buildings (" &amp; TEXT(G207,"##### ####") &amp;")"</f>
        <v>Major and general refurbishment of the Gosforth, Dalpark and Denne Road Plaza Buildings ()</v>
      </c>
      <c r="D207" s="182" t="s">
        <v>351</v>
      </c>
      <c r="E207" s="334">
        <v>0</v>
      </c>
      <c r="F207" s="236"/>
      <c r="G207" s="189">
        <f t="shared" ref="G207" si="203">+E207*F207</f>
        <v>0</v>
      </c>
      <c r="H207" s="241"/>
      <c r="I207" s="242"/>
      <c r="J207" s="237"/>
      <c r="K207" s="238"/>
      <c r="L207" s="238"/>
      <c r="M207" s="238"/>
      <c r="N207" s="238"/>
      <c r="O207" s="238"/>
      <c r="P207" s="238"/>
      <c r="Q207" s="238"/>
      <c r="R207" s="238"/>
      <c r="S207" s="238"/>
      <c r="T207" s="238"/>
      <c r="U207" s="239">
        <f t="shared" ref="U207" si="204">G207/6</f>
        <v>0</v>
      </c>
      <c r="V207" s="237"/>
      <c r="W207" s="238"/>
      <c r="X207" s="238"/>
      <c r="Y207" s="238"/>
      <c r="Z207" s="238"/>
      <c r="AA207" s="238"/>
      <c r="AB207" s="238"/>
      <c r="AC207" s="238"/>
      <c r="AD207" s="238"/>
      <c r="AE207" s="238"/>
      <c r="AF207" s="238"/>
      <c r="AG207" s="239">
        <f t="shared" ref="AG207" si="205">G207/6</f>
        <v>0</v>
      </c>
      <c r="AH207" s="240"/>
      <c r="AI207" s="238"/>
      <c r="AJ207" s="238"/>
      <c r="AK207" s="238"/>
      <c r="AL207" s="238"/>
      <c r="AM207" s="238"/>
      <c r="AN207" s="238"/>
      <c r="AO207" s="238"/>
      <c r="AP207" s="238"/>
      <c r="AQ207" s="238"/>
      <c r="AR207" s="238"/>
      <c r="AS207" s="239">
        <f t="shared" ref="AS207" si="206">G207/6</f>
        <v>0</v>
      </c>
      <c r="AT207" s="240"/>
      <c r="AU207" s="238"/>
      <c r="AV207" s="238"/>
      <c r="AW207" s="238"/>
      <c r="AX207" s="238"/>
      <c r="AY207" s="238"/>
      <c r="AZ207" s="238"/>
      <c r="BA207" s="238"/>
      <c r="BB207" s="238"/>
      <c r="BC207" s="238"/>
      <c r="BD207" s="238"/>
      <c r="BE207" s="239">
        <f t="shared" ref="BE207" si="207">G207/6</f>
        <v>0</v>
      </c>
      <c r="BF207" s="240"/>
      <c r="BG207" s="238"/>
      <c r="BH207" s="238"/>
      <c r="BI207" s="238"/>
      <c r="BJ207" s="238"/>
      <c r="BK207" s="238"/>
      <c r="BL207" s="238"/>
      <c r="BM207" s="238"/>
      <c r="BN207" s="238"/>
      <c r="BO207" s="238"/>
      <c r="BP207" s="238"/>
      <c r="BQ207" s="239">
        <f t="shared" ref="BQ207" si="208">G207/6</f>
        <v>0</v>
      </c>
      <c r="BR207" s="240"/>
      <c r="BS207" s="238"/>
      <c r="BT207" s="238"/>
      <c r="BU207" s="238"/>
      <c r="BV207" s="238"/>
      <c r="BW207" s="238"/>
      <c r="BX207" s="238"/>
      <c r="BY207" s="238"/>
      <c r="BZ207" s="238"/>
      <c r="CA207" s="238"/>
      <c r="CB207" s="238"/>
      <c r="CC207" s="239">
        <f t="shared" ref="CC207" si="209">G207-SUM(H207:CB207)</f>
        <v>0</v>
      </c>
      <c r="CD207" s="41" t="s">
        <v>54</v>
      </c>
    </row>
    <row r="208" spans="1:82" ht="15">
      <c r="A208" s="41"/>
      <c r="B208" s="342" t="s">
        <v>389</v>
      </c>
      <c r="C208" s="343" t="str">
        <f>"Refurbishment of Western Plaza buildings  - Overhead charge and profit in respect to A-10015-a ("&amp; TEXT(F208,"###%") &amp; ")"</f>
        <v>Refurbishment of Western Plaza buildings  - Overhead charge and profit in respect to A-10015-a (%)</v>
      </c>
      <c r="D208" s="344" t="s">
        <v>353</v>
      </c>
      <c r="E208" s="346">
        <f t="shared" ref="E208" si="210">+G207</f>
        <v>0</v>
      </c>
      <c r="F208" s="359"/>
      <c r="G208" s="348">
        <f>+E208*F208</f>
        <v>0</v>
      </c>
      <c r="H208" s="241"/>
      <c r="I208" s="242"/>
      <c r="J208" s="237"/>
      <c r="K208" s="238"/>
      <c r="L208" s="238"/>
      <c r="M208" s="238"/>
      <c r="N208" s="238"/>
      <c r="O208" s="238"/>
      <c r="P208" s="238"/>
      <c r="Q208" s="238"/>
      <c r="R208" s="238"/>
      <c r="S208" s="238"/>
      <c r="T208" s="238"/>
      <c r="U208" s="239">
        <f>G208/6</f>
        <v>0</v>
      </c>
      <c r="V208" s="237"/>
      <c r="W208" s="238"/>
      <c r="X208" s="238"/>
      <c r="Y208" s="238"/>
      <c r="Z208" s="238"/>
      <c r="AA208" s="238"/>
      <c r="AB208" s="238"/>
      <c r="AC208" s="238"/>
      <c r="AD208" s="238"/>
      <c r="AE208" s="238"/>
      <c r="AF208" s="238"/>
      <c r="AG208" s="239">
        <f>G208/6</f>
        <v>0</v>
      </c>
      <c r="AH208" s="240"/>
      <c r="AI208" s="238"/>
      <c r="AJ208" s="238"/>
      <c r="AK208" s="238"/>
      <c r="AL208" s="238"/>
      <c r="AM208" s="238"/>
      <c r="AN208" s="238"/>
      <c r="AO208" s="238"/>
      <c r="AP208" s="238"/>
      <c r="AQ208" s="238"/>
      <c r="AR208" s="238"/>
      <c r="AS208" s="239">
        <f>G208/6</f>
        <v>0</v>
      </c>
      <c r="AT208" s="240"/>
      <c r="AU208" s="238"/>
      <c r="AV208" s="238"/>
      <c r="AW208" s="238"/>
      <c r="AX208" s="238"/>
      <c r="AY208" s="238"/>
      <c r="AZ208" s="238"/>
      <c r="BA208" s="238"/>
      <c r="BB208" s="238"/>
      <c r="BC208" s="238"/>
      <c r="BD208" s="238"/>
      <c r="BE208" s="239">
        <f>G208/6</f>
        <v>0</v>
      </c>
      <c r="BF208" s="240"/>
      <c r="BG208" s="238"/>
      <c r="BH208" s="238"/>
      <c r="BI208" s="238"/>
      <c r="BJ208" s="238"/>
      <c r="BK208" s="238"/>
      <c r="BL208" s="238"/>
      <c r="BM208" s="238"/>
      <c r="BN208" s="238"/>
      <c r="BO208" s="238"/>
      <c r="BP208" s="238"/>
      <c r="BQ208" s="239">
        <f>G208/6</f>
        <v>0</v>
      </c>
      <c r="BR208" s="240"/>
      <c r="BS208" s="238"/>
      <c r="BT208" s="238"/>
      <c r="BU208" s="238"/>
      <c r="BV208" s="238"/>
      <c r="BW208" s="238"/>
      <c r="BX208" s="238"/>
      <c r="BY208" s="238"/>
      <c r="BZ208" s="238"/>
      <c r="CA208" s="238"/>
      <c r="CB208" s="238"/>
      <c r="CC208" s="239">
        <f>G208-SUM(H208:CB208)</f>
        <v>0</v>
      </c>
      <c r="CD208" s="41" t="s">
        <v>54</v>
      </c>
    </row>
    <row r="209" spans="1:82" ht="27" customHeight="1">
      <c r="A209" s="179"/>
      <c r="B209" s="103" t="s">
        <v>390</v>
      </c>
      <c r="C209" s="304" t="s">
        <v>391</v>
      </c>
      <c r="D209" s="146"/>
      <c r="E209" s="336"/>
      <c r="F209" s="78"/>
      <c r="G209" s="76"/>
      <c r="H209" s="241"/>
      <c r="I209" s="242"/>
      <c r="J209" s="237"/>
      <c r="K209" s="238"/>
      <c r="L209" s="238"/>
      <c r="M209" s="238"/>
      <c r="N209" s="238"/>
      <c r="O209" s="238"/>
      <c r="P209" s="238"/>
      <c r="Q209" s="238"/>
      <c r="R209" s="238"/>
      <c r="S209" s="238"/>
      <c r="T209" s="238"/>
      <c r="U209" s="239"/>
      <c r="V209" s="237"/>
      <c r="W209" s="238"/>
      <c r="X209" s="238"/>
      <c r="Y209" s="238"/>
      <c r="Z209" s="238"/>
      <c r="AA209" s="238"/>
      <c r="AB209" s="238"/>
      <c r="AC209" s="238"/>
      <c r="AD209" s="238"/>
      <c r="AE209" s="238"/>
      <c r="AF209" s="238"/>
      <c r="AG209" s="239"/>
      <c r="AH209" s="240"/>
      <c r="AI209" s="238"/>
      <c r="AJ209" s="238"/>
      <c r="AK209" s="238"/>
      <c r="AL209" s="238"/>
      <c r="AM209" s="238"/>
      <c r="AN209" s="238"/>
      <c r="AO209" s="238"/>
      <c r="AP209" s="238"/>
      <c r="AQ209" s="238"/>
      <c r="AR209" s="238"/>
      <c r="AS209" s="239"/>
      <c r="AT209" s="240"/>
      <c r="AU209" s="238"/>
      <c r="AV209" s="238"/>
      <c r="AW209" s="238"/>
      <c r="AX209" s="238"/>
      <c r="AY209" s="238"/>
      <c r="AZ209" s="238"/>
      <c r="BA209" s="238"/>
      <c r="BB209" s="238"/>
      <c r="BC209" s="238"/>
      <c r="BD209" s="238"/>
      <c r="BE209" s="239"/>
      <c r="BF209" s="240"/>
      <c r="BG209" s="238"/>
      <c r="BH209" s="238"/>
      <c r="BI209" s="238"/>
      <c r="BJ209" s="238"/>
      <c r="BK209" s="238"/>
      <c r="BL209" s="238"/>
      <c r="BM209" s="238"/>
      <c r="BN209" s="238"/>
      <c r="BO209" s="238"/>
      <c r="BP209" s="238"/>
      <c r="BQ209" s="239"/>
      <c r="BR209" s="240"/>
      <c r="BS209" s="238"/>
      <c r="BT209" s="238"/>
      <c r="BU209" s="238"/>
      <c r="BV209" s="238"/>
      <c r="BW209" s="238"/>
      <c r="BX209" s="238"/>
      <c r="BY209" s="238"/>
      <c r="BZ209" s="238"/>
      <c r="CA209" s="238"/>
      <c r="CB209" s="238"/>
      <c r="CC209" s="239"/>
      <c r="CD209" s="41"/>
    </row>
    <row r="210" spans="1:82" ht="41" customHeight="1">
      <c r="A210" s="41"/>
      <c r="B210" s="147" t="s">
        <v>392</v>
      </c>
      <c r="C210" s="303" t="s">
        <v>393</v>
      </c>
      <c r="D210" s="146" t="s">
        <v>351</v>
      </c>
      <c r="E210" s="336">
        <v>1</v>
      </c>
      <c r="F210" s="78">
        <v>116000</v>
      </c>
      <c r="G210" s="76">
        <f t="shared" ref="G210" si="211">+E210*F210</f>
        <v>116000</v>
      </c>
      <c r="H210" s="241"/>
      <c r="I210" s="242"/>
      <c r="J210" s="237"/>
      <c r="K210" s="238"/>
      <c r="L210" s="238"/>
      <c r="M210" s="238"/>
      <c r="N210" s="238"/>
      <c r="O210" s="238"/>
      <c r="P210" s="238"/>
      <c r="Q210" s="238"/>
      <c r="R210" s="238"/>
      <c r="S210" s="238"/>
      <c r="T210" s="238"/>
      <c r="U210" s="239">
        <f t="shared" ref="U210" si="212">G210/6</f>
        <v>19333.330000000002</v>
      </c>
      <c r="V210" s="237"/>
      <c r="W210" s="238"/>
      <c r="X210" s="238"/>
      <c r="Y210" s="238"/>
      <c r="Z210" s="238"/>
      <c r="AA210" s="238"/>
      <c r="AB210" s="238"/>
      <c r="AC210" s="238"/>
      <c r="AD210" s="238"/>
      <c r="AE210" s="238"/>
      <c r="AF210" s="238"/>
      <c r="AG210" s="239">
        <f t="shared" ref="AG210" si="213">G210/6</f>
        <v>19333.330000000002</v>
      </c>
      <c r="AH210" s="240"/>
      <c r="AI210" s="238"/>
      <c r="AJ210" s="238"/>
      <c r="AK210" s="238"/>
      <c r="AL210" s="238"/>
      <c r="AM210" s="238"/>
      <c r="AN210" s="238"/>
      <c r="AO210" s="238"/>
      <c r="AP210" s="238"/>
      <c r="AQ210" s="238"/>
      <c r="AR210" s="238"/>
      <c r="AS210" s="239">
        <f t="shared" ref="AS210" si="214">G210/6</f>
        <v>19333.330000000002</v>
      </c>
      <c r="AT210" s="240"/>
      <c r="AU210" s="238"/>
      <c r="AV210" s="238"/>
      <c r="AW210" s="238"/>
      <c r="AX210" s="238"/>
      <c r="AY210" s="238"/>
      <c r="AZ210" s="238"/>
      <c r="BA210" s="238"/>
      <c r="BB210" s="238"/>
      <c r="BC210" s="238"/>
      <c r="BD210" s="238"/>
      <c r="BE210" s="239">
        <f t="shared" ref="BE210" si="215">G210/6</f>
        <v>19333.330000000002</v>
      </c>
      <c r="BF210" s="240"/>
      <c r="BG210" s="238"/>
      <c r="BH210" s="238"/>
      <c r="BI210" s="238"/>
      <c r="BJ210" s="238"/>
      <c r="BK210" s="238"/>
      <c r="BL210" s="238"/>
      <c r="BM210" s="238"/>
      <c r="BN210" s="238"/>
      <c r="BO210" s="238"/>
      <c r="BP210" s="238"/>
      <c r="BQ210" s="239">
        <f t="shared" ref="BQ210" si="216">G210/6</f>
        <v>19333.330000000002</v>
      </c>
      <c r="BR210" s="240"/>
      <c r="BS210" s="238"/>
      <c r="BT210" s="238"/>
      <c r="BU210" s="238"/>
      <c r="BV210" s="238"/>
      <c r="BW210" s="238"/>
      <c r="BX210" s="238"/>
      <c r="BY210" s="238"/>
      <c r="BZ210" s="238"/>
      <c r="CA210" s="238"/>
      <c r="CB210" s="238"/>
      <c r="CC210" s="239">
        <f t="shared" ref="CC210" si="217">G210-SUM(H210:CB210)</f>
        <v>19333.349999999999</v>
      </c>
      <c r="CD210" s="41" t="s">
        <v>54</v>
      </c>
    </row>
    <row r="211" spans="1:82" ht="29" customHeight="1">
      <c r="A211" s="41"/>
      <c r="B211" s="306" t="s">
        <v>394</v>
      </c>
      <c r="C211" s="307" t="str">
        <f>"Replacement of aluminium toll booths and concrete slab replacement  - Overhead charge and profit in respect to A-10016-a ("&amp; TEXT(F211,"###%") &amp; ")"</f>
        <v>Replacement of aluminium toll booths and concrete slab replacement  - Overhead charge and profit in respect to A-10016-a (%)</v>
      </c>
      <c r="D211" s="308" t="s">
        <v>353</v>
      </c>
      <c r="E211" s="338">
        <f t="shared" ref="E211" si="218">+G210</f>
        <v>116000</v>
      </c>
      <c r="F211" s="358"/>
      <c r="G211" s="108">
        <f>+E211*F211</f>
        <v>0</v>
      </c>
      <c r="H211" s="243"/>
      <c r="I211" s="309"/>
      <c r="J211" s="169"/>
      <c r="K211" s="111"/>
      <c r="L211" s="111"/>
      <c r="M211" s="111"/>
      <c r="N211" s="111"/>
      <c r="O211" s="111"/>
      <c r="P211" s="111"/>
      <c r="Q211" s="111"/>
      <c r="R211" s="111"/>
      <c r="S211" s="111"/>
      <c r="T211" s="111"/>
      <c r="U211" s="170">
        <f>G211/6</f>
        <v>0</v>
      </c>
      <c r="V211" s="169"/>
      <c r="W211" s="111"/>
      <c r="X211" s="111"/>
      <c r="Y211" s="111"/>
      <c r="Z211" s="111"/>
      <c r="AA211" s="111"/>
      <c r="AB211" s="111"/>
      <c r="AC211" s="111"/>
      <c r="AD211" s="111"/>
      <c r="AE211" s="111"/>
      <c r="AF211" s="111"/>
      <c r="AG211" s="170">
        <f>G211/6</f>
        <v>0</v>
      </c>
      <c r="AH211" s="171"/>
      <c r="AI211" s="111"/>
      <c r="AJ211" s="111"/>
      <c r="AK211" s="111"/>
      <c r="AL211" s="111"/>
      <c r="AM211" s="111"/>
      <c r="AN211" s="111"/>
      <c r="AO211" s="111"/>
      <c r="AP211" s="111"/>
      <c r="AQ211" s="111"/>
      <c r="AR211" s="111"/>
      <c r="AS211" s="170">
        <f>G211/6</f>
        <v>0</v>
      </c>
      <c r="AT211" s="171"/>
      <c r="AU211" s="111"/>
      <c r="AV211" s="111"/>
      <c r="AW211" s="111"/>
      <c r="AX211" s="111"/>
      <c r="AY211" s="111"/>
      <c r="AZ211" s="111"/>
      <c r="BA211" s="111"/>
      <c r="BB211" s="111"/>
      <c r="BC211" s="111"/>
      <c r="BD211" s="111"/>
      <c r="BE211" s="170">
        <f>G211/6</f>
        <v>0</v>
      </c>
      <c r="BF211" s="171"/>
      <c r="BG211" s="111"/>
      <c r="BH211" s="111"/>
      <c r="BI211" s="111"/>
      <c r="BJ211" s="111"/>
      <c r="BK211" s="111"/>
      <c r="BL211" s="111"/>
      <c r="BM211" s="111"/>
      <c r="BN211" s="111"/>
      <c r="BO211" s="111"/>
      <c r="BP211" s="111"/>
      <c r="BQ211" s="170">
        <f>G211/6</f>
        <v>0</v>
      </c>
      <c r="BR211" s="171"/>
      <c r="BS211" s="111"/>
      <c r="BT211" s="111"/>
      <c r="BU211" s="111"/>
      <c r="BV211" s="111"/>
      <c r="BW211" s="111"/>
      <c r="BX211" s="111"/>
      <c r="BY211" s="111"/>
      <c r="BZ211" s="111"/>
      <c r="CA211" s="111"/>
      <c r="CB211" s="111"/>
      <c r="CC211" s="170">
        <f>G211-SUM(H211:CB211)</f>
        <v>0</v>
      </c>
      <c r="CD211" s="41" t="s">
        <v>54</v>
      </c>
    </row>
    <row r="212" spans="1:82" ht="15">
      <c r="A212" s="41"/>
      <c r="B212" s="56"/>
      <c r="C212" s="198"/>
      <c r="D212" s="43" t="s">
        <v>428</v>
      </c>
      <c r="E212" s="322"/>
      <c r="F212" s="43"/>
      <c r="G212" s="44"/>
      <c r="H212" s="44"/>
      <c r="I212" s="59"/>
      <c r="J212" s="59"/>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151"/>
      <c r="CD212" s="41" t="s">
        <v>54</v>
      </c>
    </row>
    <row r="213" spans="1:82" ht="15">
      <c r="A213" s="179"/>
      <c r="B213" s="115" t="s">
        <v>395</v>
      </c>
      <c r="C213" s="116" t="s">
        <v>396</v>
      </c>
      <c r="D213" s="117" t="s">
        <v>428</v>
      </c>
      <c r="E213" s="327"/>
      <c r="F213" s="258"/>
      <c r="G213" s="118">
        <f t="shared" ref="G213:AL213" si="219">G214+G229+G262+G278+G428+G432</f>
        <v>23773600</v>
      </c>
      <c r="H213" s="119">
        <f t="shared" si="219"/>
        <v>0</v>
      </c>
      <c r="I213" s="120">
        <f t="shared" si="219"/>
        <v>0</v>
      </c>
      <c r="J213" s="119">
        <f t="shared" si="219"/>
        <v>0</v>
      </c>
      <c r="K213" s="121">
        <f t="shared" si="219"/>
        <v>0</v>
      </c>
      <c r="L213" s="121">
        <f t="shared" si="219"/>
        <v>0</v>
      </c>
      <c r="M213" s="121">
        <f t="shared" si="219"/>
        <v>0</v>
      </c>
      <c r="N213" s="121">
        <f t="shared" si="219"/>
        <v>0</v>
      </c>
      <c r="O213" s="121">
        <f t="shared" si="219"/>
        <v>0</v>
      </c>
      <c r="P213" s="121">
        <f t="shared" si="219"/>
        <v>0</v>
      </c>
      <c r="Q213" s="121">
        <f t="shared" si="219"/>
        <v>0</v>
      </c>
      <c r="R213" s="121">
        <f t="shared" si="219"/>
        <v>0</v>
      </c>
      <c r="S213" s="121">
        <f t="shared" si="219"/>
        <v>0</v>
      </c>
      <c r="T213" s="121">
        <f t="shared" si="219"/>
        <v>0</v>
      </c>
      <c r="U213" s="120">
        <f t="shared" si="219"/>
        <v>3962266.67</v>
      </c>
      <c r="V213" s="119">
        <f t="shared" si="219"/>
        <v>0</v>
      </c>
      <c r="W213" s="121">
        <f t="shared" si="219"/>
        <v>0</v>
      </c>
      <c r="X213" s="121">
        <f t="shared" si="219"/>
        <v>0</v>
      </c>
      <c r="Y213" s="121">
        <f t="shared" si="219"/>
        <v>0</v>
      </c>
      <c r="Z213" s="121">
        <f t="shared" si="219"/>
        <v>0</v>
      </c>
      <c r="AA213" s="121">
        <f t="shared" si="219"/>
        <v>0</v>
      </c>
      <c r="AB213" s="121">
        <f t="shared" si="219"/>
        <v>0</v>
      </c>
      <c r="AC213" s="121">
        <f t="shared" si="219"/>
        <v>0</v>
      </c>
      <c r="AD213" s="121">
        <f t="shared" si="219"/>
        <v>0</v>
      </c>
      <c r="AE213" s="121">
        <f t="shared" si="219"/>
        <v>0</v>
      </c>
      <c r="AF213" s="121">
        <f t="shared" si="219"/>
        <v>0</v>
      </c>
      <c r="AG213" s="120">
        <f t="shared" si="219"/>
        <v>3962266.67</v>
      </c>
      <c r="AH213" s="122">
        <f t="shared" si="219"/>
        <v>0</v>
      </c>
      <c r="AI213" s="121">
        <f t="shared" si="219"/>
        <v>0</v>
      </c>
      <c r="AJ213" s="121">
        <f t="shared" si="219"/>
        <v>0</v>
      </c>
      <c r="AK213" s="121">
        <f t="shared" si="219"/>
        <v>0</v>
      </c>
      <c r="AL213" s="121">
        <f t="shared" si="219"/>
        <v>0</v>
      </c>
      <c r="AM213" s="121">
        <f t="shared" ref="AM213:BR213" si="220">AM214+AM229+AM262+AM278+AM428+AM432</f>
        <v>0</v>
      </c>
      <c r="AN213" s="121">
        <f t="shared" si="220"/>
        <v>0</v>
      </c>
      <c r="AO213" s="121">
        <f t="shared" si="220"/>
        <v>0</v>
      </c>
      <c r="AP213" s="121">
        <f t="shared" si="220"/>
        <v>0</v>
      </c>
      <c r="AQ213" s="121">
        <f t="shared" si="220"/>
        <v>0</v>
      </c>
      <c r="AR213" s="121">
        <f t="shared" si="220"/>
        <v>0</v>
      </c>
      <c r="AS213" s="120">
        <f t="shared" si="220"/>
        <v>3962266.67</v>
      </c>
      <c r="AT213" s="122">
        <f t="shared" si="220"/>
        <v>0</v>
      </c>
      <c r="AU213" s="121">
        <f t="shared" si="220"/>
        <v>0</v>
      </c>
      <c r="AV213" s="121">
        <f t="shared" si="220"/>
        <v>0</v>
      </c>
      <c r="AW213" s="121">
        <f t="shared" si="220"/>
        <v>0</v>
      </c>
      <c r="AX213" s="121">
        <f t="shared" si="220"/>
        <v>0</v>
      </c>
      <c r="AY213" s="121">
        <f t="shared" si="220"/>
        <v>0</v>
      </c>
      <c r="AZ213" s="121">
        <f t="shared" si="220"/>
        <v>0</v>
      </c>
      <c r="BA213" s="121">
        <f t="shared" si="220"/>
        <v>0</v>
      </c>
      <c r="BB213" s="121">
        <f t="shared" si="220"/>
        <v>0</v>
      </c>
      <c r="BC213" s="121">
        <f t="shared" si="220"/>
        <v>0</v>
      </c>
      <c r="BD213" s="121">
        <f t="shared" si="220"/>
        <v>0</v>
      </c>
      <c r="BE213" s="120">
        <f t="shared" si="220"/>
        <v>3962266.67</v>
      </c>
      <c r="BF213" s="122">
        <f t="shared" si="220"/>
        <v>0</v>
      </c>
      <c r="BG213" s="121">
        <f t="shared" si="220"/>
        <v>0</v>
      </c>
      <c r="BH213" s="121">
        <f t="shared" si="220"/>
        <v>0</v>
      </c>
      <c r="BI213" s="121">
        <f t="shared" si="220"/>
        <v>0</v>
      </c>
      <c r="BJ213" s="121">
        <f t="shared" si="220"/>
        <v>0</v>
      </c>
      <c r="BK213" s="121">
        <f t="shared" si="220"/>
        <v>0</v>
      </c>
      <c r="BL213" s="121">
        <f t="shared" si="220"/>
        <v>0</v>
      </c>
      <c r="BM213" s="121">
        <f t="shared" si="220"/>
        <v>0</v>
      </c>
      <c r="BN213" s="121">
        <f t="shared" si="220"/>
        <v>0</v>
      </c>
      <c r="BO213" s="121">
        <f t="shared" si="220"/>
        <v>0</v>
      </c>
      <c r="BP213" s="121">
        <f t="shared" si="220"/>
        <v>0</v>
      </c>
      <c r="BQ213" s="120">
        <f t="shared" si="220"/>
        <v>3962266.67</v>
      </c>
      <c r="BR213" s="122">
        <f t="shared" si="220"/>
        <v>0</v>
      </c>
      <c r="BS213" s="121">
        <f t="shared" ref="BS213:CC213" si="221">BS214+BS229+BS262+BS278+BS428+BS432</f>
        <v>0</v>
      </c>
      <c r="BT213" s="121">
        <f t="shared" si="221"/>
        <v>0</v>
      </c>
      <c r="BU213" s="121">
        <f t="shared" si="221"/>
        <v>0</v>
      </c>
      <c r="BV213" s="121">
        <f t="shared" si="221"/>
        <v>0</v>
      </c>
      <c r="BW213" s="121">
        <f t="shared" si="221"/>
        <v>0</v>
      </c>
      <c r="BX213" s="121">
        <f t="shared" si="221"/>
        <v>0</v>
      </c>
      <c r="BY213" s="121">
        <f t="shared" si="221"/>
        <v>0</v>
      </c>
      <c r="BZ213" s="121">
        <f t="shared" si="221"/>
        <v>0</v>
      </c>
      <c r="CA213" s="121">
        <f t="shared" si="221"/>
        <v>0</v>
      </c>
      <c r="CB213" s="121">
        <f t="shared" si="221"/>
        <v>0</v>
      </c>
      <c r="CC213" s="120">
        <f t="shared" si="221"/>
        <v>3962266.65</v>
      </c>
      <c r="CD213" s="41" t="s">
        <v>54</v>
      </c>
    </row>
    <row r="214" spans="1:82" ht="15">
      <c r="A214" s="179"/>
      <c r="B214" s="123" t="s">
        <v>397</v>
      </c>
      <c r="C214" s="124" t="s">
        <v>398</v>
      </c>
      <c r="D214" s="125" t="s">
        <v>428</v>
      </c>
      <c r="E214" s="328"/>
      <c r="F214" s="259"/>
      <c r="G214" s="126">
        <f>SUM(G215:G228)</f>
        <v>0</v>
      </c>
      <c r="H214" s="127">
        <f>SUM(H215:H226)</f>
        <v>0</v>
      </c>
      <c r="I214" s="128">
        <f t="shared" ref="I214:AL214" si="222">SUM(I215:I226)</f>
        <v>0</v>
      </c>
      <c r="J214" s="127">
        <f t="shared" si="222"/>
        <v>0</v>
      </c>
      <c r="K214" s="129">
        <f t="shared" si="222"/>
        <v>0</v>
      </c>
      <c r="L214" s="129">
        <f t="shared" si="222"/>
        <v>0</v>
      </c>
      <c r="M214" s="129">
        <f t="shared" si="222"/>
        <v>0</v>
      </c>
      <c r="N214" s="129">
        <f t="shared" si="222"/>
        <v>0</v>
      </c>
      <c r="O214" s="129">
        <f t="shared" si="222"/>
        <v>0</v>
      </c>
      <c r="P214" s="129">
        <f t="shared" si="222"/>
        <v>0</v>
      </c>
      <c r="Q214" s="129">
        <f>SUM(Q215:Q228)</f>
        <v>0</v>
      </c>
      <c r="R214" s="129">
        <f t="shared" si="222"/>
        <v>0</v>
      </c>
      <c r="S214" s="129">
        <f t="shared" si="222"/>
        <v>0</v>
      </c>
      <c r="T214" s="129">
        <f t="shared" si="222"/>
        <v>0</v>
      </c>
      <c r="U214" s="128">
        <f t="shared" si="222"/>
        <v>0</v>
      </c>
      <c r="V214" s="127">
        <f t="shared" si="222"/>
        <v>0</v>
      </c>
      <c r="W214" s="129">
        <f t="shared" si="222"/>
        <v>0</v>
      </c>
      <c r="X214" s="129">
        <f t="shared" si="222"/>
        <v>0</v>
      </c>
      <c r="Y214" s="129">
        <f t="shared" si="222"/>
        <v>0</v>
      </c>
      <c r="Z214" s="129">
        <f t="shared" si="222"/>
        <v>0</v>
      </c>
      <c r="AA214" s="129">
        <f t="shared" si="222"/>
        <v>0</v>
      </c>
      <c r="AB214" s="129">
        <f t="shared" si="222"/>
        <v>0</v>
      </c>
      <c r="AC214" s="129">
        <f t="shared" si="222"/>
        <v>0</v>
      </c>
      <c r="AD214" s="129">
        <f t="shared" si="222"/>
        <v>0</v>
      </c>
      <c r="AE214" s="129">
        <f t="shared" si="222"/>
        <v>0</v>
      </c>
      <c r="AF214" s="129">
        <f t="shared" si="222"/>
        <v>0</v>
      </c>
      <c r="AG214" s="128">
        <f t="shared" si="222"/>
        <v>0</v>
      </c>
      <c r="AH214" s="130">
        <f t="shared" si="222"/>
        <v>0</v>
      </c>
      <c r="AI214" s="129">
        <f t="shared" si="222"/>
        <v>0</v>
      </c>
      <c r="AJ214" s="129">
        <f t="shared" si="222"/>
        <v>0</v>
      </c>
      <c r="AK214" s="129">
        <f t="shared" si="222"/>
        <v>0</v>
      </c>
      <c r="AL214" s="129">
        <f t="shared" si="222"/>
        <v>0</v>
      </c>
      <c r="AM214" s="129">
        <f t="shared" ref="AM214:CC214" si="223">SUM(AM215:AM226)</f>
        <v>0</v>
      </c>
      <c r="AN214" s="129">
        <f t="shared" si="223"/>
        <v>0</v>
      </c>
      <c r="AO214" s="129">
        <f t="shared" si="223"/>
        <v>0</v>
      </c>
      <c r="AP214" s="129">
        <f t="shared" si="223"/>
        <v>0</v>
      </c>
      <c r="AQ214" s="129">
        <f t="shared" si="223"/>
        <v>0</v>
      </c>
      <c r="AR214" s="129">
        <f t="shared" si="223"/>
        <v>0</v>
      </c>
      <c r="AS214" s="128">
        <f t="shared" si="223"/>
        <v>0</v>
      </c>
      <c r="AT214" s="130">
        <f t="shared" si="223"/>
        <v>0</v>
      </c>
      <c r="AU214" s="129">
        <f t="shared" si="223"/>
        <v>0</v>
      </c>
      <c r="AV214" s="129">
        <f t="shared" si="223"/>
        <v>0</v>
      </c>
      <c r="AW214" s="129">
        <f t="shared" si="223"/>
        <v>0</v>
      </c>
      <c r="AX214" s="129">
        <f t="shared" si="223"/>
        <v>0</v>
      </c>
      <c r="AY214" s="129">
        <f t="shared" si="223"/>
        <v>0</v>
      </c>
      <c r="AZ214" s="129">
        <f t="shared" si="223"/>
        <v>0</v>
      </c>
      <c r="BA214" s="129">
        <f t="shared" si="223"/>
        <v>0</v>
      </c>
      <c r="BB214" s="129">
        <f t="shared" si="223"/>
        <v>0</v>
      </c>
      <c r="BC214" s="129">
        <f t="shared" si="223"/>
        <v>0</v>
      </c>
      <c r="BD214" s="129">
        <f t="shared" si="223"/>
        <v>0</v>
      </c>
      <c r="BE214" s="128">
        <f t="shared" si="223"/>
        <v>0</v>
      </c>
      <c r="BF214" s="130">
        <f t="shared" si="223"/>
        <v>0</v>
      </c>
      <c r="BG214" s="129">
        <f t="shared" si="223"/>
        <v>0</v>
      </c>
      <c r="BH214" s="129">
        <f t="shared" si="223"/>
        <v>0</v>
      </c>
      <c r="BI214" s="129">
        <f t="shared" si="223"/>
        <v>0</v>
      </c>
      <c r="BJ214" s="129">
        <f t="shared" si="223"/>
        <v>0</v>
      </c>
      <c r="BK214" s="129">
        <f t="shared" si="223"/>
        <v>0</v>
      </c>
      <c r="BL214" s="129">
        <f t="shared" si="223"/>
        <v>0</v>
      </c>
      <c r="BM214" s="129">
        <f t="shared" si="223"/>
        <v>0</v>
      </c>
      <c r="BN214" s="129">
        <f t="shared" si="223"/>
        <v>0</v>
      </c>
      <c r="BO214" s="129">
        <f t="shared" si="223"/>
        <v>0</v>
      </c>
      <c r="BP214" s="129">
        <f t="shared" si="223"/>
        <v>0</v>
      </c>
      <c r="BQ214" s="128">
        <f t="shared" si="223"/>
        <v>0</v>
      </c>
      <c r="BR214" s="130">
        <f t="shared" si="223"/>
        <v>0</v>
      </c>
      <c r="BS214" s="129">
        <f t="shared" si="223"/>
        <v>0</v>
      </c>
      <c r="BT214" s="129">
        <f t="shared" si="223"/>
        <v>0</v>
      </c>
      <c r="BU214" s="129">
        <f t="shared" si="223"/>
        <v>0</v>
      </c>
      <c r="BV214" s="129">
        <f t="shared" si="223"/>
        <v>0</v>
      </c>
      <c r="BW214" s="129">
        <f t="shared" si="223"/>
        <v>0</v>
      </c>
      <c r="BX214" s="129">
        <f t="shared" si="223"/>
        <v>0</v>
      </c>
      <c r="BY214" s="129">
        <f t="shared" si="223"/>
        <v>0</v>
      </c>
      <c r="BZ214" s="129">
        <f t="shared" si="223"/>
        <v>0</v>
      </c>
      <c r="CA214" s="129">
        <f t="shared" si="223"/>
        <v>0</v>
      </c>
      <c r="CB214" s="129">
        <f t="shared" si="223"/>
        <v>0</v>
      </c>
      <c r="CC214" s="128">
        <f t="shared" si="223"/>
        <v>0</v>
      </c>
      <c r="CD214" s="41" t="s">
        <v>54</v>
      </c>
    </row>
    <row r="215" spans="1:82" ht="30">
      <c r="A215" s="179"/>
      <c r="B215" s="180" t="s">
        <v>399</v>
      </c>
      <c r="C215" s="181" t="s">
        <v>935</v>
      </c>
      <c r="D215" s="182" t="s">
        <v>92</v>
      </c>
      <c r="E215" s="334">
        <v>0</v>
      </c>
      <c r="F215" s="236"/>
      <c r="G215" s="178">
        <f>+E215*F215</f>
        <v>0</v>
      </c>
      <c r="H215" s="232"/>
      <c r="I215" s="233"/>
      <c r="J215" s="232"/>
      <c r="K215" s="234"/>
      <c r="L215" s="234"/>
      <c r="M215" s="234"/>
      <c r="N215" s="234"/>
      <c r="O215" s="234"/>
      <c r="P215" s="234"/>
      <c r="Q215" s="234"/>
      <c r="R215" s="234"/>
      <c r="S215" s="234"/>
      <c r="T215" s="234"/>
      <c r="U215" s="233">
        <f>G215/2.5</f>
        <v>0</v>
      </c>
      <c r="V215" s="232"/>
      <c r="W215" s="234"/>
      <c r="X215" s="234"/>
      <c r="Y215" s="234"/>
      <c r="Z215" s="234"/>
      <c r="AA215" s="234"/>
      <c r="AB215" s="234"/>
      <c r="AC215" s="234"/>
      <c r="AD215" s="234"/>
      <c r="AE215" s="234"/>
      <c r="AF215" s="234"/>
      <c r="AG215" s="233">
        <f>G215/2.5</f>
        <v>0</v>
      </c>
      <c r="AH215" s="235"/>
      <c r="AI215" s="234"/>
      <c r="AJ215" s="234"/>
      <c r="AK215" s="234"/>
      <c r="AL215" s="234"/>
      <c r="AM215" s="234">
        <f>G215-SUM(J215:AL215)</f>
        <v>0</v>
      </c>
      <c r="AN215" s="234"/>
      <c r="AO215" s="234"/>
      <c r="AP215" s="234"/>
      <c r="AQ215" s="234"/>
      <c r="AR215" s="234"/>
      <c r="AS215" s="233"/>
      <c r="AT215" s="235"/>
      <c r="AU215" s="234"/>
      <c r="AV215" s="234"/>
      <c r="AW215" s="234"/>
      <c r="AX215" s="234"/>
      <c r="AY215" s="234"/>
      <c r="AZ215" s="234"/>
      <c r="BA215" s="234"/>
      <c r="BB215" s="234"/>
      <c r="BC215" s="234"/>
      <c r="BD215" s="234"/>
      <c r="BE215" s="233"/>
      <c r="BF215" s="235"/>
      <c r="BG215" s="234"/>
      <c r="BH215" s="234"/>
      <c r="BI215" s="234"/>
      <c r="BJ215" s="234"/>
      <c r="BK215" s="234"/>
      <c r="BL215" s="234"/>
      <c r="BM215" s="234"/>
      <c r="BN215" s="234"/>
      <c r="BO215" s="234"/>
      <c r="BP215" s="234"/>
      <c r="BQ215" s="233"/>
      <c r="BR215" s="235"/>
      <c r="BS215" s="234"/>
      <c r="BT215" s="234"/>
      <c r="BU215" s="234"/>
      <c r="BV215" s="234"/>
      <c r="BW215" s="234"/>
      <c r="BX215" s="234"/>
      <c r="BY215" s="234"/>
      <c r="BZ215" s="234"/>
      <c r="CA215" s="234"/>
      <c r="CB215" s="234"/>
      <c r="CC215" s="233"/>
      <c r="CD215" s="179" t="s">
        <v>54</v>
      </c>
    </row>
    <row r="216" spans="1:82" ht="30">
      <c r="A216" s="179"/>
      <c r="B216" s="180" t="s">
        <v>401</v>
      </c>
      <c r="C216" s="181" t="s">
        <v>936</v>
      </c>
      <c r="D216" s="182" t="s">
        <v>64</v>
      </c>
      <c r="E216" s="334">
        <v>0</v>
      </c>
      <c r="F216" s="236"/>
      <c r="G216" s="178">
        <f>+E216*F216</f>
        <v>0</v>
      </c>
      <c r="H216" s="232"/>
      <c r="I216" s="233"/>
      <c r="J216" s="232"/>
      <c r="K216" s="234"/>
      <c r="L216" s="234"/>
      <c r="M216" s="234"/>
      <c r="N216" s="234"/>
      <c r="O216" s="234"/>
      <c r="P216" s="234"/>
      <c r="Q216" s="234"/>
      <c r="R216" s="234"/>
      <c r="S216" s="234"/>
      <c r="T216" s="234"/>
      <c r="U216" s="233"/>
      <c r="V216" s="232"/>
      <c r="W216" s="234"/>
      <c r="X216" s="234"/>
      <c r="Y216" s="234"/>
      <c r="Z216" s="234"/>
      <c r="AA216" s="234"/>
      <c r="AB216" s="234"/>
      <c r="AC216" s="234"/>
      <c r="AD216" s="234"/>
      <c r="AE216" s="234"/>
      <c r="AF216" s="234"/>
      <c r="AG216" s="233"/>
      <c r="AH216" s="235"/>
      <c r="AI216" s="234"/>
      <c r="AJ216" s="234"/>
      <c r="AK216" s="234"/>
      <c r="AL216" s="234"/>
      <c r="AM216" s="234"/>
      <c r="AN216" s="234"/>
      <c r="AO216" s="234"/>
      <c r="AP216" s="234"/>
      <c r="AQ216" s="234"/>
      <c r="AR216" s="234"/>
      <c r="AS216" s="233"/>
      <c r="AT216" s="235"/>
      <c r="AU216" s="234"/>
      <c r="AV216" s="234"/>
      <c r="AW216" s="234"/>
      <c r="AX216" s="234"/>
      <c r="AY216" s="234"/>
      <c r="AZ216" s="234"/>
      <c r="BA216" s="234"/>
      <c r="BB216" s="234"/>
      <c r="BC216" s="234"/>
      <c r="BD216" s="234"/>
      <c r="BE216" s="233"/>
      <c r="BF216" s="235"/>
      <c r="BG216" s="234"/>
      <c r="BH216" s="234"/>
      <c r="BI216" s="234"/>
      <c r="BJ216" s="234"/>
      <c r="BK216" s="234"/>
      <c r="BL216" s="234"/>
      <c r="BM216" s="234"/>
      <c r="BN216" s="234"/>
      <c r="BO216" s="234"/>
      <c r="BP216" s="234"/>
      <c r="BQ216" s="233"/>
      <c r="BR216" s="235"/>
      <c r="BS216" s="234"/>
      <c r="BT216" s="234"/>
      <c r="BU216" s="234"/>
      <c r="BV216" s="234"/>
      <c r="BW216" s="234"/>
      <c r="BX216" s="234"/>
      <c r="BY216" s="234"/>
      <c r="BZ216" s="234"/>
      <c r="CA216" s="234"/>
      <c r="CB216" s="234"/>
      <c r="CC216" s="233"/>
      <c r="CD216" s="179" t="s">
        <v>54</v>
      </c>
    </row>
    <row r="217" spans="1:82" ht="15">
      <c r="A217" s="41"/>
      <c r="B217" s="75" t="s">
        <v>403</v>
      </c>
      <c r="C217" s="131" t="str">
        <f>"Allowance for person- hours for variations -Project Manager ("&amp;E217&amp;" hours)"</f>
        <v>Allowance for person- hours for variations -Project Manager (100 hours)</v>
      </c>
      <c r="D217" s="141" t="s">
        <v>937</v>
      </c>
      <c r="E217" s="266">
        <v>100</v>
      </c>
      <c r="F217" s="289"/>
      <c r="G217" s="76">
        <f t="shared" ref="G217" si="224">+E217*F217</f>
        <v>0</v>
      </c>
      <c r="H217" s="237"/>
      <c r="I217" s="239"/>
      <c r="J217" s="237"/>
      <c r="K217" s="238"/>
      <c r="L217" s="238"/>
      <c r="M217" s="238"/>
      <c r="N217" s="238"/>
      <c r="O217" s="238"/>
      <c r="P217" s="238"/>
      <c r="Q217" s="238"/>
      <c r="R217" s="238"/>
      <c r="S217" s="238"/>
      <c r="T217" s="238"/>
      <c r="U217" s="239">
        <f>G217/6</f>
        <v>0</v>
      </c>
      <c r="V217" s="237"/>
      <c r="W217" s="238"/>
      <c r="X217" s="238"/>
      <c r="Y217" s="238"/>
      <c r="Z217" s="238"/>
      <c r="AA217" s="238"/>
      <c r="AB217" s="238"/>
      <c r="AC217" s="238"/>
      <c r="AD217" s="238"/>
      <c r="AE217" s="238"/>
      <c r="AF217" s="238"/>
      <c r="AG217" s="239">
        <f>G217/6</f>
        <v>0</v>
      </c>
      <c r="AH217" s="240"/>
      <c r="AI217" s="238"/>
      <c r="AJ217" s="238"/>
      <c r="AK217" s="238"/>
      <c r="AL217" s="238"/>
      <c r="AM217" s="238"/>
      <c r="AN217" s="238"/>
      <c r="AO217" s="238"/>
      <c r="AP217" s="238"/>
      <c r="AQ217" s="238"/>
      <c r="AR217" s="238"/>
      <c r="AS217" s="239">
        <f>G217/6</f>
        <v>0</v>
      </c>
      <c r="AT217" s="240"/>
      <c r="AU217" s="238"/>
      <c r="AV217" s="238"/>
      <c r="AW217" s="238"/>
      <c r="AX217" s="238"/>
      <c r="AY217" s="238"/>
      <c r="AZ217" s="238"/>
      <c r="BA217" s="238"/>
      <c r="BB217" s="238"/>
      <c r="BC217" s="238"/>
      <c r="BD217" s="238"/>
      <c r="BE217" s="239">
        <f>G217/6</f>
        <v>0</v>
      </c>
      <c r="BF217" s="240"/>
      <c r="BG217" s="238"/>
      <c r="BH217" s="238"/>
      <c r="BI217" s="238"/>
      <c r="BJ217" s="238"/>
      <c r="BK217" s="238"/>
      <c r="BL217" s="238"/>
      <c r="BM217" s="238"/>
      <c r="BN217" s="238"/>
      <c r="BO217" s="238"/>
      <c r="BP217" s="238"/>
      <c r="BQ217" s="239">
        <f>G217/6</f>
        <v>0</v>
      </c>
      <c r="BR217" s="240"/>
      <c r="BS217" s="238"/>
      <c r="BT217" s="238"/>
      <c r="BU217" s="238"/>
      <c r="BV217" s="238"/>
      <c r="BW217" s="238"/>
      <c r="BX217" s="238"/>
      <c r="BY217" s="238"/>
      <c r="BZ217" s="238"/>
      <c r="CA217" s="238"/>
      <c r="CB217" s="238"/>
      <c r="CC217" s="239">
        <f>G217-SUM(H217:CB217)</f>
        <v>0</v>
      </c>
      <c r="CD217" s="41" t="s">
        <v>54</v>
      </c>
    </row>
    <row r="218" spans="1:82" ht="15">
      <c r="A218" s="41"/>
      <c r="B218" s="180" t="s">
        <v>406</v>
      </c>
      <c r="C218" s="181" t="s">
        <v>407</v>
      </c>
      <c r="D218" s="182" t="s">
        <v>405</v>
      </c>
      <c r="E218" s="334">
        <v>0</v>
      </c>
      <c r="F218" s="236"/>
      <c r="G218" s="178">
        <f>+E218*F218</f>
        <v>0</v>
      </c>
      <c r="H218" s="232"/>
      <c r="I218" s="233"/>
      <c r="J218" s="232"/>
      <c r="K218" s="234"/>
      <c r="L218" s="234"/>
      <c r="M218" s="234"/>
      <c r="N218" s="234"/>
      <c r="O218" s="234"/>
      <c r="P218" s="234"/>
      <c r="Q218" s="234"/>
      <c r="R218" s="234"/>
      <c r="S218" s="234"/>
      <c r="T218" s="234"/>
      <c r="U218" s="233"/>
      <c r="V218" s="232"/>
      <c r="W218" s="234"/>
      <c r="X218" s="234"/>
      <c r="Y218" s="234"/>
      <c r="Z218" s="234"/>
      <c r="AA218" s="234"/>
      <c r="AB218" s="234"/>
      <c r="AC218" s="234"/>
      <c r="AD218" s="234"/>
      <c r="AE218" s="234"/>
      <c r="AF218" s="234"/>
      <c r="AG218" s="233"/>
      <c r="AH218" s="235"/>
      <c r="AI218" s="234"/>
      <c r="AJ218" s="234"/>
      <c r="AK218" s="234"/>
      <c r="AL218" s="234"/>
      <c r="AM218" s="234"/>
      <c r="AN218" s="234"/>
      <c r="AO218" s="234"/>
      <c r="AP218" s="234"/>
      <c r="AQ218" s="234"/>
      <c r="AR218" s="234"/>
      <c r="AS218" s="233"/>
      <c r="AT218" s="235"/>
      <c r="AU218" s="234"/>
      <c r="AV218" s="234"/>
      <c r="AW218" s="234"/>
      <c r="AX218" s="234"/>
      <c r="AY218" s="234"/>
      <c r="AZ218" s="234"/>
      <c r="BA218" s="234"/>
      <c r="BB218" s="234"/>
      <c r="BC218" s="234"/>
      <c r="BD218" s="234"/>
      <c r="BE218" s="233"/>
      <c r="BF218" s="235"/>
      <c r="BG218" s="234"/>
      <c r="BH218" s="234"/>
      <c r="BI218" s="234"/>
      <c r="BJ218" s="234"/>
      <c r="BK218" s="234"/>
      <c r="BL218" s="234"/>
      <c r="BM218" s="234"/>
      <c r="BN218" s="234"/>
      <c r="BO218" s="234"/>
      <c r="BP218" s="234"/>
      <c r="BQ218" s="233"/>
      <c r="BR218" s="235"/>
      <c r="BS218" s="234"/>
      <c r="BT218" s="234"/>
      <c r="BU218" s="234"/>
      <c r="BV218" s="234"/>
      <c r="BW218" s="234"/>
      <c r="BX218" s="234"/>
      <c r="BY218" s="234"/>
      <c r="BZ218" s="234"/>
      <c r="CA218" s="234"/>
      <c r="CB218" s="234"/>
      <c r="CC218" s="233"/>
      <c r="CD218" s="179" t="s">
        <v>54</v>
      </c>
    </row>
    <row r="219" spans="1:82" ht="15">
      <c r="A219" s="41"/>
      <c r="B219" s="180" t="s">
        <v>408</v>
      </c>
      <c r="C219" s="181" t="s">
        <v>409</v>
      </c>
      <c r="D219" s="182" t="s">
        <v>405</v>
      </c>
      <c r="E219" s="334">
        <v>0</v>
      </c>
      <c r="F219" s="236"/>
      <c r="G219" s="178">
        <f>+E219*F219</f>
        <v>0</v>
      </c>
      <c r="H219" s="232"/>
      <c r="I219" s="233"/>
      <c r="J219" s="232"/>
      <c r="K219" s="234"/>
      <c r="L219" s="234"/>
      <c r="M219" s="234"/>
      <c r="N219" s="234"/>
      <c r="O219" s="234"/>
      <c r="P219" s="234"/>
      <c r="Q219" s="234"/>
      <c r="R219" s="234"/>
      <c r="S219" s="234"/>
      <c r="T219" s="234"/>
      <c r="U219" s="233"/>
      <c r="V219" s="232"/>
      <c r="W219" s="234"/>
      <c r="X219" s="234"/>
      <c r="Y219" s="234"/>
      <c r="Z219" s="234"/>
      <c r="AA219" s="234"/>
      <c r="AB219" s="234"/>
      <c r="AC219" s="234"/>
      <c r="AD219" s="234"/>
      <c r="AE219" s="234"/>
      <c r="AF219" s="234"/>
      <c r="AG219" s="233"/>
      <c r="AH219" s="235"/>
      <c r="AI219" s="234"/>
      <c r="AJ219" s="234"/>
      <c r="AK219" s="234"/>
      <c r="AL219" s="234"/>
      <c r="AM219" s="234"/>
      <c r="AN219" s="234"/>
      <c r="AO219" s="234"/>
      <c r="AP219" s="234"/>
      <c r="AQ219" s="234"/>
      <c r="AR219" s="234"/>
      <c r="AS219" s="233"/>
      <c r="AT219" s="235"/>
      <c r="AU219" s="234"/>
      <c r="AV219" s="234"/>
      <c r="AW219" s="234"/>
      <c r="AX219" s="234"/>
      <c r="AY219" s="234"/>
      <c r="AZ219" s="234"/>
      <c r="BA219" s="234"/>
      <c r="BB219" s="234"/>
      <c r="BC219" s="234"/>
      <c r="BD219" s="234"/>
      <c r="BE219" s="233"/>
      <c r="BF219" s="235"/>
      <c r="BG219" s="234"/>
      <c r="BH219" s="234"/>
      <c r="BI219" s="234"/>
      <c r="BJ219" s="234"/>
      <c r="BK219" s="234"/>
      <c r="BL219" s="234"/>
      <c r="BM219" s="234"/>
      <c r="BN219" s="234"/>
      <c r="BO219" s="234"/>
      <c r="BP219" s="234"/>
      <c r="BQ219" s="233"/>
      <c r="BR219" s="235"/>
      <c r="BS219" s="234"/>
      <c r="BT219" s="234"/>
      <c r="BU219" s="234"/>
      <c r="BV219" s="234"/>
      <c r="BW219" s="234"/>
      <c r="BX219" s="234"/>
      <c r="BY219" s="234"/>
      <c r="BZ219" s="234"/>
      <c r="CA219" s="234"/>
      <c r="CB219" s="234"/>
      <c r="CC219" s="233"/>
      <c r="CD219" s="179" t="s">
        <v>54</v>
      </c>
    </row>
    <row r="220" spans="1:82" ht="15">
      <c r="A220" s="41"/>
      <c r="B220" s="180" t="s">
        <v>410</v>
      </c>
      <c r="C220" s="181" t="s">
        <v>411</v>
      </c>
      <c r="D220" s="182" t="s">
        <v>405</v>
      </c>
      <c r="E220" s="334">
        <v>0</v>
      </c>
      <c r="F220" s="236"/>
      <c r="G220" s="178">
        <f>+E220*F220</f>
        <v>0</v>
      </c>
      <c r="H220" s="232"/>
      <c r="I220" s="233"/>
      <c r="J220" s="232"/>
      <c r="K220" s="234"/>
      <c r="L220" s="234"/>
      <c r="M220" s="234"/>
      <c r="N220" s="234"/>
      <c r="O220" s="234"/>
      <c r="P220" s="234"/>
      <c r="Q220" s="234"/>
      <c r="R220" s="234"/>
      <c r="S220" s="234"/>
      <c r="T220" s="234"/>
      <c r="U220" s="233"/>
      <c r="V220" s="232"/>
      <c r="W220" s="234"/>
      <c r="X220" s="234"/>
      <c r="Y220" s="234"/>
      <c r="Z220" s="234"/>
      <c r="AA220" s="234"/>
      <c r="AB220" s="234"/>
      <c r="AC220" s="234"/>
      <c r="AD220" s="234"/>
      <c r="AE220" s="234"/>
      <c r="AF220" s="234"/>
      <c r="AG220" s="233"/>
      <c r="AH220" s="235"/>
      <c r="AI220" s="234"/>
      <c r="AJ220" s="234"/>
      <c r="AK220" s="234"/>
      <c r="AL220" s="234"/>
      <c r="AM220" s="234"/>
      <c r="AN220" s="234"/>
      <c r="AO220" s="234"/>
      <c r="AP220" s="234"/>
      <c r="AQ220" s="234"/>
      <c r="AR220" s="234"/>
      <c r="AS220" s="233"/>
      <c r="AT220" s="235"/>
      <c r="AU220" s="234"/>
      <c r="AV220" s="234"/>
      <c r="AW220" s="234"/>
      <c r="AX220" s="234"/>
      <c r="AY220" s="234"/>
      <c r="AZ220" s="234"/>
      <c r="BA220" s="234"/>
      <c r="BB220" s="234"/>
      <c r="BC220" s="234"/>
      <c r="BD220" s="234"/>
      <c r="BE220" s="233"/>
      <c r="BF220" s="235"/>
      <c r="BG220" s="234"/>
      <c r="BH220" s="234"/>
      <c r="BI220" s="234"/>
      <c r="BJ220" s="234"/>
      <c r="BK220" s="234"/>
      <c r="BL220" s="234"/>
      <c r="BM220" s="234"/>
      <c r="BN220" s="234"/>
      <c r="BO220" s="234"/>
      <c r="BP220" s="234"/>
      <c r="BQ220" s="233"/>
      <c r="BR220" s="235"/>
      <c r="BS220" s="234"/>
      <c r="BT220" s="234"/>
      <c r="BU220" s="234"/>
      <c r="BV220" s="234"/>
      <c r="BW220" s="234"/>
      <c r="BX220" s="234"/>
      <c r="BY220" s="234"/>
      <c r="BZ220" s="234"/>
      <c r="CA220" s="234"/>
      <c r="CB220" s="234"/>
      <c r="CC220" s="233"/>
      <c r="CD220" s="179" t="s">
        <v>54</v>
      </c>
    </row>
    <row r="221" spans="1:82" ht="15">
      <c r="A221" s="41"/>
      <c r="B221" s="180" t="s">
        <v>412</v>
      </c>
      <c r="C221" s="181" t="s">
        <v>413</v>
      </c>
      <c r="D221" s="182" t="s">
        <v>405</v>
      </c>
      <c r="E221" s="334">
        <v>0</v>
      </c>
      <c r="F221" s="236"/>
      <c r="G221" s="178">
        <f>+E221*F221</f>
        <v>0</v>
      </c>
      <c r="H221" s="232"/>
      <c r="I221" s="233"/>
      <c r="J221" s="232"/>
      <c r="K221" s="234"/>
      <c r="L221" s="234"/>
      <c r="M221" s="234"/>
      <c r="N221" s="234"/>
      <c r="O221" s="234"/>
      <c r="P221" s="234"/>
      <c r="Q221" s="234"/>
      <c r="R221" s="234"/>
      <c r="S221" s="234"/>
      <c r="T221" s="234"/>
      <c r="U221" s="233"/>
      <c r="V221" s="232"/>
      <c r="W221" s="234"/>
      <c r="X221" s="234"/>
      <c r="Y221" s="234"/>
      <c r="Z221" s="234"/>
      <c r="AA221" s="234"/>
      <c r="AB221" s="234"/>
      <c r="AC221" s="234"/>
      <c r="AD221" s="234"/>
      <c r="AE221" s="234"/>
      <c r="AF221" s="234"/>
      <c r="AG221" s="233"/>
      <c r="AH221" s="235"/>
      <c r="AI221" s="234"/>
      <c r="AJ221" s="234"/>
      <c r="AK221" s="234"/>
      <c r="AL221" s="234"/>
      <c r="AM221" s="234"/>
      <c r="AN221" s="234"/>
      <c r="AO221" s="234"/>
      <c r="AP221" s="234"/>
      <c r="AQ221" s="234"/>
      <c r="AR221" s="234"/>
      <c r="AS221" s="233"/>
      <c r="AT221" s="235"/>
      <c r="AU221" s="234"/>
      <c r="AV221" s="234"/>
      <c r="AW221" s="234"/>
      <c r="AX221" s="234"/>
      <c r="AY221" s="234"/>
      <c r="AZ221" s="234"/>
      <c r="BA221" s="234"/>
      <c r="BB221" s="234"/>
      <c r="BC221" s="234"/>
      <c r="BD221" s="234"/>
      <c r="BE221" s="233"/>
      <c r="BF221" s="235"/>
      <c r="BG221" s="234"/>
      <c r="BH221" s="234"/>
      <c r="BI221" s="234"/>
      <c r="BJ221" s="234"/>
      <c r="BK221" s="234"/>
      <c r="BL221" s="234"/>
      <c r="BM221" s="234"/>
      <c r="BN221" s="234"/>
      <c r="BO221" s="234"/>
      <c r="BP221" s="234"/>
      <c r="BQ221" s="233"/>
      <c r="BR221" s="235"/>
      <c r="BS221" s="234"/>
      <c r="BT221" s="234"/>
      <c r="BU221" s="234"/>
      <c r="BV221" s="234"/>
      <c r="BW221" s="234"/>
      <c r="BX221" s="234"/>
      <c r="BY221" s="234"/>
      <c r="BZ221" s="234"/>
      <c r="CA221" s="234"/>
      <c r="CB221" s="234"/>
      <c r="CC221" s="233"/>
      <c r="CD221" s="179" t="s">
        <v>54</v>
      </c>
    </row>
    <row r="222" spans="1:82" ht="15">
      <c r="A222" s="179"/>
      <c r="B222" s="75" t="s">
        <v>414</v>
      </c>
      <c r="C222" s="131" t="str">
        <f>"Allowance for person- hours for variations -Labourer ("&amp;E222&amp;" hours)"</f>
        <v>Allowance for person- hours for variations -Labourer (100 hours)</v>
      </c>
      <c r="D222" s="141" t="s">
        <v>937</v>
      </c>
      <c r="E222" s="266">
        <v>100</v>
      </c>
      <c r="F222" s="289"/>
      <c r="G222" s="76">
        <f t="shared" ref="G222:G226" si="225">+E222*F222</f>
        <v>0</v>
      </c>
      <c r="H222" s="237"/>
      <c r="I222" s="239"/>
      <c r="J222" s="237"/>
      <c r="K222" s="238"/>
      <c r="L222" s="238"/>
      <c r="M222" s="238"/>
      <c r="N222" s="238"/>
      <c r="O222" s="238"/>
      <c r="P222" s="238"/>
      <c r="Q222" s="238"/>
      <c r="R222" s="238"/>
      <c r="S222" s="238"/>
      <c r="T222" s="238"/>
      <c r="U222" s="239">
        <f>G222/6</f>
        <v>0</v>
      </c>
      <c r="V222" s="237"/>
      <c r="W222" s="238"/>
      <c r="X222" s="238"/>
      <c r="Y222" s="238"/>
      <c r="Z222" s="238"/>
      <c r="AA222" s="238"/>
      <c r="AB222" s="238"/>
      <c r="AC222" s="238"/>
      <c r="AD222" s="238"/>
      <c r="AE222" s="238"/>
      <c r="AF222" s="238"/>
      <c r="AG222" s="239">
        <f>G222/6</f>
        <v>0</v>
      </c>
      <c r="AH222" s="240"/>
      <c r="AI222" s="238"/>
      <c r="AJ222" s="238"/>
      <c r="AK222" s="238"/>
      <c r="AL222" s="238"/>
      <c r="AM222" s="238"/>
      <c r="AN222" s="238"/>
      <c r="AO222" s="238"/>
      <c r="AP222" s="238"/>
      <c r="AQ222" s="238"/>
      <c r="AR222" s="238"/>
      <c r="AS222" s="239">
        <f>G222/6</f>
        <v>0</v>
      </c>
      <c r="AT222" s="240"/>
      <c r="AU222" s="238"/>
      <c r="AV222" s="238"/>
      <c r="AW222" s="238"/>
      <c r="AX222" s="238"/>
      <c r="AY222" s="238"/>
      <c r="AZ222" s="238"/>
      <c r="BA222" s="238"/>
      <c r="BB222" s="238"/>
      <c r="BC222" s="238"/>
      <c r="BD222" s="238"/>
      <c r="BE222" s="239">
        <f>G222/6</f>
        <v>0</v>
      </c>
      <c r="BF222" s="240"/>
      <c r="BG222" s="238"/>
      <c r="BH222" s="238"/>
      <c r="BI222" s="238"/>
      <c r="BJ222" s="238"/>
      <c r="BK222" s="238"/>
      <c r="BL222" s="238"/>
      <c r="BM222" s="238"/>
      <c r="BN222" s="238"/>
      <c r="BO222" s="238"/>
      <c r="BP222" s="238"/>
      <c r="BQ222" s="239">
        <f>G222/6</f>
        <v>0</v>
      </c>
      <c r="BR222" s="240"/>
      <c r="BS222" s="238"/>
      <c r="BT222" s="238"/>
      <c r="BU222" s="238"/>
      <c r="BV222" s="238"/>
      <c r="BW222" s="238"/>
      <c r="BX222" s="238"/>
      <c r="BY222" s="238"/>
      <c r="BZ222" s="238"/>
      <c r="CA222" s="238"/>
      <c r="CB222" s="238"/>
      <c r="CC222" s="239">
        <f>G222-SUM(H222:CB222)</f>
        <v>0</v>
      </c>
      <c r="CD222" s="41" t="s">
        <v>54</v>
      </c>
    </row>
    <row r="223" spans="1:82" ht="15">
      <c r="A223" s="263"/>
      <c r="B223" s="75" t="s">
        <v>416</v>
      </c>
      <c r="C223" s="131" t="str">
        <f>"Allowance for person- hours for variations -Maintenance Technician ("&amp;E223&amp;" hours)"</f>
        <v>Allowance for person- hours for variations -Maintenance Technician (100 hours)</v>
      </c>
      <c r="D223" s="141" t="s">
        <v>937</v>
      </c>
      <c r="E223" s="266">
        <v>100</v>
      </c>
      <c r="F223" s="289"/>
      <c r="G223" s="76">
        <f t="shared" si="225"/>
        <v>0</v>
      </c>
      <c r="H223" s="237"/>
      <c r="I223" s="239"/>
      <c r="J223" s="237"/>
      <c r="K223" s="238"/>
      <c r="L223" s="238"/>
      <c r="M223" s="238"/>
      <c r="N223" s="238"/>
      <c r="O223" s="238"/>
      <c r="P223" s="238"/>
      <c r="Q223" s="238"/>
      <c r="R223" s="238"/>
      <c r="S223" s="238"/>
      <c r="T223" s="238"/>
      <c r="U223" s="239">
        <f>G223/6</f>
        <v>0</v>
      </c>
      <c r="V223" s="237"/>
      <c r="W223" s="238"/>
      <c r="X223" s="238"/>
      <c r="Y223" s="238"/>
      <c r="Z223" s="238"/>
      <c r="AA223" s="238"/>
      <c r="AB223" s="238"/>
      <c r="AC223" s="238"/>
      <c r="AD223" s="238"/>
      <c r="AE223" s="238"/>
      <c r="AF223" s="238"/>
      <c r="AG223" s="239">
        <f>G223/6</f>
        <v>0</v>
      </c>
      <c r="AH223" s="240"/>
      <c r="AI223" s="238"/>
      <c r="AJ223" s="238"/>
      <c r="AK223" s="238"/>
      <c r="AL223" s="238"/>
      <c r="AM223" s="238"/>
      <c r="AN223" s="238"/>
      <c r="AO223" s="238"/>
      <c r="AP223" s="238"/>
      <c r="AQ223" s="238"/>
      <c r="AR223" s="238"/>
      <c r="AS223" s="239">
        <f>G223/6</f>
        <v>0</v>
      </c>
      <c r="AT223" s="240"/>
      <c r="AU223" s="238"/>
      <c r="AV223" s="238"/>
      <c r="AW223" s="238"/>
      <c r="AX223" s="238"/>
      <c r="AY223" s="238"/>
      <c r="AZ223" s="238"/>
      <c r="BA223" s="238"/>
      <c r="BB223" s="238"/>
      <c r="BC223" s="238"/>
      <c r="BD223" s="238"/>
      <c r="BE223" s="239">
        <f>G223/6</f>
        <v>0</v>
      </c>
      <c r="BF223" s="240"/>
      <c r="BG223" s="238"/>
      <c r="BH223" s="238"/>
      <c r="BI223" s="238"/>
      <c r="BJ223" s="238"/>
      <c r="BK223" s="238"/>
      <c r="BL223" s="238"/>
      <c r="BM223" s="238"/>
      <c r="BN223" s="238"/>
      <c r="BO223" s="238"/>
      <c r="BP223" s="238"/>
      <c r="BQ223" s="239">
        <f>G223/6</f>
        <v>0</v>
      </c>
      <c r="BR223" s="240"/>
      <c r="BS223" s="238"/>
      <c r="BT223" s="238"/>
      <c r="BU223" s="238"/>
      <c r="BV223" s="238"/>
      <c r="BW223" s="238"/>
      <c r="BX223" s="238"/>
      <c r="BY223" s="238"/>
      <c r="BZ223" s="238"/>
      <c r="CA223" s="238"/>
      <c r="CB223" s="238"/>
      <c r="CC223" s="239">
        <f>G223-SUM(H223:CB223)</f>
        <v>0</v>
      </c>
      <c r="CD223" s="41" t="s">
        <v>54</v>
      </c>
    </row>
    <row r="224" spans="1:82" ht="15">
      <c r="A224" s="45"/>
      <c r="B224" s="75" t="s">
        <v>418</v>
      </c>
      <c r="C224" s="131" t="str">
        <f>"Allowance for person- hours for variations -Trainer ("&amp;E224&amp;" hours)"</f>
        <v>Allowance for person- hours for variations -Trainer (100 hours)</v>
      </c>
      <c r="D224" s="141" t="s">
        <v>937</v>
      </c>
      <c r="E224" s="266">
        <v>100</v>
      </c>
      <c r="F224" s="289"/>
      <c r="G224" s="76">
        <f t="shared" si="225"/>
        <v>0</v>
      </c>
      <c r="H224" s="237"/>
      <c r="I224" s="239"/>
      <c r="J224" s="237"/>
      <c r="K224" s="238"/>
      <c r="L224" s="238"/>
      <c r="M224" s="238"/>
      <c r="N224" s="238"/>
      <c r="O224" s="238"/>
      <c r="P224" s="238"/>
      <c r="Q224" s="238"/>
      <c r="R224" s="238"/>
      <c r="S224" s="238"/>
      <c r="T224" s="238"/>
      <c r="U224" s="239">
        <f>G224/6</f>
        <v>0</v>
      </c>
      <c r="V224" s="237"/>
      <c r="W224" s="238"/>
      <c r="X224" s="238"/>
      <c r="Y224" s="238"/>
      <c r="Z224" s="238"/>
      <c r="AA224" s="238"/>
      <c r="AB224" s="238"/>
      <c r="AC224" s="238"/>
      <c r="AD224" s="238"/>
      <c r="AE224" s="238"/>
      <c r="AF224" s="238"/>
      <c r="AG224" s="239">
        <f>G224/6</f>
        <v>0</v>
      </c>
      <c r="AH224" s="240"/>
      <c r="AI224" s="238"/>
      <c r="AJ224" s="238"/>
      <c r="AK224" s="238"/>
      <c r="AL224" s="238"/>
      <c r="AM224" s="238"/>
      <c r="AN224" s="238"/>
      <c r="AO224" s="238"/>
      <c r="AP224" s="238"/>
      <c r="AQ224" s="238"/>
      <c r="AR224" s="238"/>
      <c r="AS224" s="239">
        <f>G224/6</f>
        <v>0</v>
      </c>
      <c r="AT224" s="240"/>
      <c r="AU224" s="238"/>
      <c r="AV224" s="238"/>
      <c r="AW224" s="238"/>
      <c r="AX224" s="238"/>
      <c r="AY224" s="238"/>
      <c r="AZ224" s="238"/>
      <c r="BA224" s="238"/>
      <c r="BB224" s="238"/>
      <c r="BC224" s="238"/>
      <c r="BD224" s="238"/>
      <c r="BE224" s="239">
        <f>G224/6</f>
        <v>0</v>
      </c>
      <c r="BF224" s="240"/>
      <c r="BG224" s="238"/>
      <c r="BH224" s="238"/>
      <c r="BI224" s="238"/>
      <c r="BJ224" s="238"/>
      <c r="BK224" s="238"/>
      <c r="BL224" s="238"/>
      <c r="BM224" s="238"/>
      <c r="BN224" s="238"/>
      <c r="BO224" s="238"/>
      <c r="BP224" s="238"/>
      <c r="BQ224" s="239">
        <f>G224/6</f>
        <v>0</v>
      </c>
      <c r="BR224" s="240"/>
      <c r="BS224" s="238"/>
      <c r="BT224" s="238"/>
      <c r="BU224" s="238"/>
      <c r="BV224" s="238"/>
      <c r="BW224" s="238"/>
      <c r="BX224" s="238"/>
      <c r="BY224" s="238"/>
      <c r="BZ224" s="238"/>
      <c r="CA224" s="238"/>
      <c r="CB224" s="238"/>
      <c r="CC224" s="239">
        <f>G224-SUM(H224:CB224)</f>
        <v>0</v>
      </c>
      <c r="CD224" s="41" t="s">
        <v>54</v>
      </c>
    </row>
    <row r="225" spans="1:82" ht="15">
      <c r="A225" s="179"/>
      <c r="B225" s="75" t="s">
        <v>420</v>
      </c>
      <c r="C225" s="131" t="str">
        <f>"Allowance for person- hours for variations -QA Manager ("&amp;E225&amp;" hours)"</f>
        <v>Allowance for person- hours for variations -QA Manager (100 hours)</v>
      </c>
      <c r="D225" s="141" t="s">
        <v>937</v>
      </c>
      <c r="E225" s="266">
        <v>100</v>
      </c>
      <c r="F225" s="289"/>
      <c r="G225" s="76">
        <f t="shared" si="225"/>
        <v>0</v>
      </c>
      <c r="H225" s="237"/>
      <c r="I225" s="239"/>
      <c r="J225" s="237"/>
      <c r="K225" s="238"/>
      <c r="L225" s="238"/>
      <c r="M225" s="238"/>
      <c r="N225" s="238"/>
      <c r="O225" s="238"/>
      <c r="P225" s="238"/>
      <c r="Q225" s="238"/>
      <c r="R225" s="238"/>
      <c r="S225" s="238"/>
      <c r="T225" s="238"/>
      <c r="U225" s="239">
        <f>G225/6</f>
        <v>0</v>
      </c>
      <c r="V225" s="237"/>
      <c r="W225" s="238"/>
      <c r="X225" s="238"/>
      <c r="Y225" s="238"/>
      <c r="Z225" s="238"/>
      <c r="AA225" s="238"/>
      <c r="AB225" s="238"/>
      <c r="AC225" s="238"/>
      <c r="AD225" s="238"/>
      <c r="AE225" s="238"/>
      <c r="AF225" s="238"/>
      <c r="AG225" s="239">
        <f>G225/6</f>
        <v>0</v>
      </c>
      <c r="AH225" s="240"/>
      <c r="AI225" s="238"/>
      <c r="AJ225" s="238"/>
      <c r="AK225" s="238"/>
      <c r="AL225" s="238"/>
      <c r="AM225" s="238"/>
      <c r="AN225" s="238"/>
      <c r="AO225" s="238"/>
      <c r="AP225" s="238"/>
      <c r="AQ225" s="238"/>
      <c r="AR225" s="238"/>
      <c r="AS225" s="239">
        <f>G225/6</f>
        <v>0</v>
      </c>
      <c r="AT225" s="240"/>
      <c r="AU225" s="238"/>
      <c r="AV225" s="238"/>
      <c r="AW225" s="238"/>
      <c r="AX225" s="238"/>
      <c r="AY225" s="238"/>
      <c r="AZ225" s="238"/>
      <c r="BA225" s="238"/>
      <c r="BB225" s="238"/>
      <c r="BC225" s="238"/>
      <c r="BD225" s="238"/>
      <c r="BE225" s="239">
        <f>G225/6</f>
        <v>0</v>
      </c>
      <c r="BF225" s="240"/>
      <c r="BG225" s="238"/>
      <c r="BH225" s="238"/>
      <c r="BI225" s="238"/>
      <c r="BJ225" s="238"/>
      <c r="BK225" s="238"/>
      <c r="BL225" s="238"/>
      <c r="BM225" s="238"/>
      <c r="BN225" s="238"/>
      <c r="BO225" s="238"/>
      <c r="BP225" s="238"/>
      <c r="BQ225" s="239">
        <f>G225/6</f>
        <v>0</v>
      </c>
      <c r="BR225" s="240"/>
      <c r="BS225" s="238"/>
      <c r="BT225" s="238"/>
      <c r="BU225" s="238"/>
      <c r="BV225" s="238"/>
      <c r="BW225" s="238"/>
      <c r="BX225" s="238"/>
      <c r="BY225" s="238"/>
      <c r="BZ225" s="238"/>
      <c r="CA225" s="238"/>
      <c r="CB225" s="238"/>
      <c r="CC225" s="239">
        <f>G225-SUM(H225:CB225)</f>
        <v>0</v>
      </c>
      <c r="CD225" s="41" t="s">
        <v>54</v>
      </c>
    </row>
    <row r="226" spans="1:82" ht="15">
      <c r="A226" s="179"/>
      <c r="B226" s="75" t="s">
        <v>422</v>
      </c>
      <c r="C226" s="131" t="str">
        <f>"Allowance for person- hours for variations -Testers ("&amp;E226&amp;" hours)"</f>
        <v>Allowance for person- hours for variations -Testers (100 hours)</v>
      </c>
      <c r="D226" s="141" t="s">
        <v>937</v>
      </c>
      <c r="E226" s="266">
        <v>100</v>
      </c>
      <c r="F226" s="289"/>
      <c r="G226" s="76">
        <f t="shared" si="225"/>
        <v>0</v>
      </c>
      <c r="H226" s="237"/>
      <c r="I226" s="239"/>
      <c r="J226" s="237"/>
      <c r="K226" s="238"/>
      <c r="L226" s="238"/>
      <c r="M226" s="238"/>
      <c r="N226" s="238"/>
      <c r="O226" s="238"/>
      <c r="P226" s="238"/>
      <c r="Q226" s="238"/>
      <c r="R226" s="238"/>
      <c r="S226" s="238"/>
      <c r="T226" s="238"/>
      <c r="U226" s="239">
        <f>G226/6</f>
        <v>0</v>
      </c>
      <c r="V226" s="237"/>
      <c r="W226" s="238"/>
      <c r="X226" s="238"/>
      <c r="Y226" s="238"/>
      <c r="Z226" s="238"/>
      <c r="AA226" s="238"/>
      <c r="AB226" s="238"/>
      <c r="AC226" s="238"/>
      <c r="AD226" s="238"/>
      <c r="AE226" s="238"/>
      <c r="AF226" s="238"/>
      <c r="AG226" s="239">
        <f>G226/6</f>
        <v>0</v>
      </c>
      <c r="AH226" s="240"/>
      <c r="AI226" s="238"/>
      <c r="AJ226" s="238"/>
      <c r="AK226" s="238"/>
      <c r="AL226" s="238"/>
      <c r="AM226" s="238"/>
      <c r="AN226" s="238"/>
      <c r="AO226" s="238"/>
      <c r="AP226" s="238"/>
      <c r="AQ226" s="238"/>
      <c r="AR226" s="238"/>
      <c r="AS226" s="239">
        <f>G226/6</f>
        <v>0</v>
      </c>
      <c r="AT226" s="240"/>
      <c r="AU226" s="238"/>
      <c r="AV226" s="238"/>
      <c r="AW226" s="238"/>
      <c r="AX226" s="238"/>
      <c r="AY226" s="238"/>
      <c r="AZ226" s="238"/>
      <c r="BA226" s="238"/>
      <c r="BB226" s="238"/>
      <c r="BC226" s="238"/>
      <c r="BD226" s="238"/>
      <c r="BE226" s="239">
        <f>G226/6</f>
        <v>0</v>
      </c>
      <c r="BF226" s="240"/>
      <c r="BG226" s="238"/>
      <c r="BH226" s="238"/>
      <c r="BI226" s="238"/>
      <c r="BJ226" s="238"/>
      <c r="BK226" s="238"/>
      <c r="BL226" s="238"/>
      <c r="BM226" s="238"/>
      <c r="BN226" s="238"/>
      <c r="BO226" s="238"/>
      <c r="BP226" s="238"/>
      <c r="BQ226" s="239">
        <f>G226/6</f>
        <v>0</v>
      </c>
      <c r="BR226" s="240"/>
      <c r="BS226" s="238"/>
      <c r="BT226" s="238"/>
      <c r="BU226" s="238"/>
      <c r="BV226" s="238"/>
      <c r="BW226" s="238"/>
      <c r="BX226" s="238"/>
      <c r="BY226" s="238"/>
      <c r="BZ226" s="238"/>
      <c r="CA226" s="238"/>
      <c r="CB226" s="238"/>
      <c r="CC226" s="239">
        <f>G226-SUM(H226:CB226)</f>
        <v>0</v>
      </c>
      <c r="CD226" s="41" t="s">
        <v>54</v>
      </c>
    </row>
    <row r="227" spans="1:82" ht="15">
      <c r="A227" s="179"/>
      <c r="B227" s="180" t="s">
        <v>424</v>
      </c>
      <c r="C227" s="181" t="s">
        <v>425</v>
      </c>
      <c r="D227" s="182" t="s">
        <v>92</v>
      </c>
      <c r="E227" s="334">
        <v>0</v>
      </c>
      <c r="F227" s="236"/>
      <c r="G227" s="178">
        <f>+E227*F227</f>
        <v>0</v>
      </c>
      <c r="H227" s="232"/>
      <c r="I227" s="233"/>
      <c r="J227" s="232"/>
      <c r="K227" s="234"/>
      <c r="L227" s="234"/>
      <c r="M227" s="234"/>
      <c r="N227" s="234"/>
      <c r="O227" s="234"/>
      <c r="P227" s="234"/>
      <c r="Q227" s="234"/>
      <c r="R227" s="234"/>
      <c r="S227" s="234"/>
      <c r="T227" s="234"/>
      <c r="U227" s="233">
        <f>G227/2.5</f>
        <v>0</v>
      </c>
      <c r="V227" s="232"/>
      <c r="W227" s="234"/>
      <c r="X227" s="234"/>
      <c r="Y227" s="234"/>
      <c r="Z227" s="234"/>
      <c r="AA227" s="234"/>
      <c r="AB227" s="234"/>
      <c r="AC227" s="234"/>
      <c r="AD227" s="234"/>
      <c r="AE227" s="234"/>
      <c r="AF227" s="234"/>
      <c r="AG227" s="233">
        <f>G227/2.5</f>
        <v>0</v>
      </c>
      <c r="AH227" s="235"/>
      <c r="AI227" s="234"/>
      <c r="AJ227" s="234"/>
      <c r="AK227" s="234"/>
      <c r="AL227" s="234"/>
      <c r="AM227" s="234">
        <f>G227-SUM(J227:AL227)</f>
        <v>0</v>
      </c>
      <c r="AN227" s="234"/>
      <c r="AO227" s="234"/>
      <c r="AP227" s="234"/>
      <c r="AQ227" s="234"/>
      <c r="AR227" s="234"/>
      <c r="AS227" s="233"/>
      <c r="AT227" s="235"/>
      <c r="AU227" s="234"/>
      <c r="AV227" s="234"/>
      <c r="AW227" s="234"/>
      <c r="AX227" s="234"/>
      <c r="AY227" s="234"/>
      <c r="AZ227" s="234"/>
      <c r="BA227" s="234"/>
      <c r="BB227" s="234"/>
      <c r="BC227" s="234"/>
      <c r="BD227" s="234"/>
      <c r="BE227" s="233"/>
      <c r="BF227" s="235"/>
      <c r="BG227" s="234"/>
      <c r="BH227" s="234"/>
      <c r="BI227" s="234"/>
      <c r="BJ227" s="234"/>
      <c r="BK227" s="234"/>
      <c r="BL227" s="234"/>
      <c r="BM227" s="234"/>
      <c r="BN227" s="234"/>
      <c r="BO227" s="234"/>
      <c r="BP227" s="234"/>
      <c r="BQ227" s="233"/>
      <c r="BR227" s="235"/>
      <c r="BS227" s="234"/>
      <c r="BT227" s="234"/>
      <c r="BU227" s="234"/>
      <c r="BV227" s="234"/>
      <c r="BW227" s="234"/>
      <c r="BX227" s="234"/>
      <c r="BY227" s="234"/>
      <c r="BZ227" s="234"/>
      <c r="CA227" s="234"/>
      <c r="CB227" s="234"/>
      <c r="CC227" s="233"/>
      <c r="CD227" s="179" t="s">
        <v>54</v>
      </c>
    </row>
    <row r="228" spans="1:82" ht="15">
      <c r="A228" s="179"/>
      <c r="B228" s="180" t="s">
        <v>426</v>
      </c>
      <c r="C228" s="188" t="s">
        <v>427</v>
      </c>
      <c r="D228" s="182" t="s">
        <v>92</v>
      </c>
      <c r="E228" s="334">
        <v>0</v>
      </c>
      <c r="F228" s="236"/>
      <c r="G228" s="178">
        <f>+E228*F228</f>
        <v>0</v>
      </c>
      <c r="H228" s="248"/>
      <c r="I228" s="249"/>
      <c r="J228" s="248"/>
      <c r="K228" s="250"/>
      <c r="L228" s="250"/>
      <c r="M228" s="250"/>
      <c r="N228" s="250"/>
      <c r="O228" s="250"/>
      <c r="P228" s="250"/>
      <c r="Q228" s="250"/>
      <c r="R228" s="250"/>
      <c r="S228" s="250"/>
      <c r="T228" s="250"/>
      <c r="U228" s="249">
        <f>G228/2.5</f>
        <v>0</v>
      </c>
      <c r="V228" s="248"/>
      <c r="W228" s="250"/>
      <c r="X228" s="250"/>
      <c r="Y228" s="250"/>
      <c r="Z228" s="250"/>
      <c r="AA228" s="250"/>
      <c r="AB228" s="250"/>
      <c r="AC228" s="250"/>
      <c r="AD228" s="250"/>
      <c r="AE228" s="250"/>
      <c r="AF228" s="250"/>
      <c r="AG228" s="249">
        <f>G228/2.5</f>
        <v>0</v>
      </c>
      <c r="AH228" s="251"/>
      <c r="AI228" s="250"/>
      <c r="AJ228" s="250"/>
      <c r="AK228" s="250"/>
      <c r="AL228" s="250"/>
      <c r="AM228" s="250">
        <f>G228-SUM(J228:AL228)</f>
        <v>0</v>
      </c>
      <c r="AN228" s="250"/>
      <c r="AO228" s="250"/>
      <c r="AP228" s="250"/>
      <c r="AQ228" s="250"/>
      <c r="AR228" s="250"/>
      <c r="AS228" s="249"/>
      <c r="AT228" s="251"/>
      <c r="AU228" s="250"/>
      <c r="AV228" s="250"/>
      <c r="AW228" s="250"/>
      <c r="AX228" s="250"/>
      <c r="AY228" s="250"/>
      <c r="AZ228" s="250"/>
      <c r="BA228" s="250"/>
      <c r="BB228" s="250"/>
      <c r="BC228" s="250"/>
      <c r="BD228" s="250"/>
      <c r="BE228" s="249"/>
      <c r="BF228" s="251"/>
      <c r="BG228" s="250"/>
      <c r="BH228" s="250"/>
      <c r="BI228" s="250"/>
      <c r="BJ228" s="250"/>
      <c r="BK228" s="250"/>
      <c r="BL228" s="250"/>
      <c r="BM228" s="250"/>
      <c r="BN228" s="250"/>
      <c r="BO228" s="250"/>
      <c r="BP228" s="250"/>
      <c r="BQ228" s="249"/>
      <c r="BR228" s="251"/>
      <c r="BS228" s="250"/>
      <c r="BT228" s="250"/>
      <c r="BU228" s="250"/>
      <c r="BV228" s="250"/>
      <c r="BW228" s="250"/>
      <c r="BX228" s="250"/>
      <c r="BY228" s="250"/>
      <c r="BZ228" s="250"/>
      <c r="CA228" s="250"/>
      <c r="CB228" s="250"/>
      <c r="CC228" s="249"/>
      <c r="CD228" s="179" t="s">
        <v>54</v>
      </c>
    </row>
    <row r="229" spans="1:82" ht="15">
      <c r="A229" s="179"/>
      <c r="B229" s="123" t="s">
        <v>429</v>
      </c>
      <c r="C229" s="124" t="s">
        <v>430</v>
      </c>
      <c r="D229" s="125" t="s">
        <v>428</v>
      </c>
      <c r="E229" s="328"/>
      <c r="F229" s="260"/>
      <c r="G229" s="126">
        <f>SUM(G230:G261)</f>
        <v>0</v>
      </c>
      <c r="H229" s="127">
        <f>SUM(H230:H261)</f>
        <v>0</v>
      </c>
      <c r="I229" s="128">
        <f t="shared" ref="I229:AL229" si="226">SUM(I230:I261)</f>
        <v>0</v>
      </c>
      <c r="J229" s="127">
        <f t="shared" si="226"/>
        <v>0</v>
      </c>
      <c r="K229" s="129">
        <f t="shared" si="226"/>
        <v>0</v>
      </c>
      <c r="L229" s="129">
        <f t="shared" si="226"/>
        <v>0</v>
      </c>
      <c r="M229" s="129">
        <f t="shared" si="226"/>
        <v>0</v>
      </c>
      <c r="N229" s="129">
        <f t="shared" si="226"/>
        <v>0</v>
      </c>
      <c r="O229" s="129">
        <f t="shared" si="226"/>
        <v>0</v>
      </c>
      <c r="P229" s="129">
        <f>SUM(P230:P261)</f>
        <v>0</v>
      </c>
      <c r="Q229" s="129">
        <f t="shared" si="226"/>
        <v>0</v>
      </c>
      <c r="R229" s="129">
        <f t="shared" si="226"/>
        <v>0</v>
      </c>
      <c r="S229" s="129">
        <f t="shared" si="226"/>
        <v>0</v>
      </c>
      <c r="T229" s="129">
        <f t="shared" si="226"/>
        <v>0</v>
      </c>
      <c r="U229" s="128">
        <f t="shared" si="226"/>
        <v>0</v>
      </c>
      <c r="V229" s="127">
        <f t="shared" si="226"/>
        <v>0</v>
      </c>
      <c r="W229" s="129">
        <f t="shared" si="226"/>
        <v>0</v>
      </c>
      <c r="X229" s="129">
        <f t="shared" si="226"/>
        <v>0</v>
      </c>
      <c r="Y229" s="129">
        <f t="shared" si="226"/>
        <v>0</v>
      </c>
      <c r="Z229" s="129">
        <f t="shared" si="226"/>
        <v>0</v>
      </c>
      <c r="AA229" s="129">
        <f t="shared" si="226"/>
        <v>0</v>
      </c>
      <c r="AB229" s="129">
        <f t="shared" si="226"/>
        <v>0</v>
      </c>
      <c r="AC229" s="129">
        <f t="shared" si="226"/>
        <v>0</v>
      </c>
      <c r="AD229" s="129">
        <f t="shared" si="226"/>
        <v>0</v>
      </c>
      <c r="AE229" s="129">
        <f t="shared" si="226"/>
        <v>0</v>
      </c>
      <c r="AF229" s="129">
        <f t="shared" si="226"/>
        <v>0</v>
      </c>
      <c r="AG229" s="128">
        <f t="shared" si="226"/>
        <v>0</v>
      </c>
      <c r="AH229" s="130">
        <f t="shared" si="226"/>
        <v>0</v>
      </c>
      <c r="AI229" s="129">
        <f t="shared" si="226"/>
        <v>0</v>
      </c>
      <c r="AJ229" s="129">
        <f t="shared" si="226"/>
        <v>0</v>
      </c>
      <c r="AK229" s="129">
        <f t="shared" si="226"/>
        <v>0</v>
      </c>
      <c r="AL229" s="129">
        <f t="shared" si="226"/>
        <v>0</v>
      </c>
      <c r="AM229" s="129">
        <f t="shared" ref="AM229:CC229" si="227">SUM(AM230:AM261)</f>
        <v>0</v>
      </c>
      <c r="AN229" s="129">
        <f t="shared" si="227"/>
        <v>0</v>
      </c>
      <c r="AO229" s="129">
        <f t="shared" si="227"/>
        <v>0</v>
      </c>
      <c r="AP229" s="129">
        <f t="shared" si="227"/>
        <v>0</v>
      </c>
      <c r="AQ229" s="129">
        <f t="shared" si="227"/>
        <v>0</v>
      </c>
      <c r="AR229" s="129">
        <f t="shared" si="227"/>
        <v>0</v>
      </c>
      <c r="AS229" s="128">
        <f t="shared" si="227"/>
        <v>0</v>
      </c>
      <c r="AT229" s="130">
        <f t="shared" si="227"/>
        <v>0</v>
      </c>
      <c r="AU229" s="129">
        <f t="shared" si="227"/>
        <v>0</v>
      </c>
      <c r="AV229" s="129">
        <f t="shared" si="227"/>
        <v>0</v>
      </c>
      <c r="AW229" s="129">
        <f t="shared" si="227"/>
        <v>0</v>
      </c>
      <c r="AX229" s="129">
        <f t="shared" si="227"/>
        <v>0</v>
      </c>
      <c r="AY229" s="129">
        <f t="shared" si="227"/>
        <v>0</v>
      </c>
      <c r="AZ229" s="129">
        <f t="shared" si="227"/>
        <v>0</v>
      </c>
      <c r="BA229" s="129">
        <f t="shared" si="227"/>
        <v>0</v>
      </c>
      <c r="BB229" s="129">
        <f t="shared" si="227"/>
        <v>0</v>
      </c>
      <c r="BC229" s="129">
        <f t="shared" si="227"/>
        <v>0</v>
      </c>
      <c r="BD229" s="129">
        <f t="shared" si="227"/>
        <v>0</v>
      </c>
      <c r="BE229" s="128">
        <f t="shared" si="227"/>
        <v>0</v>
      </c>
      <c r="BF229" s="130">
        <f t="shared" si="227"/>
        <v>0</v>
      </c>
      <c r="BG229" s="129">
        <f t="shared" si="227"/>
        <v>0</v>
      </c>
      <c r="BH229" s="129">
        <f t="shared" si="227"/>
        <v>0</v>
      </c>
      <c r="BI229" s="129">
        <f t="shared" si="227"/>
        <v>0</v>
      </c>
      <c r="BJ229" s="129">
        <f t="shared" si="227"/>
        <v>0</v>
      </c>
      <c r="BK229" s="129">
        <f t="shared" si="227"/>
        <v>0</v>
      </c>
      <c r="BL229" s="129">
        <f t="shared" si="227"/>
        <v>0</v>
      </c>
      <c r="BM229" s="129">
        <f t="shared" si="227"/>
        <v>0</v>
      </c>
      <c r="BN229" s="129">
        <f t="shared" si="227"/>
        <v>0</v>
      </c>
      <c r="BO229" s="129">
        <f t="shared" si="227"/>
        <v>0</v>
      </c>
      <c r="BP229" s="129">
        <f t="shared" si="227"/>
        <v>0</v>
      </c>
      <c r="BQ229" s="128">
        <f t="shared" si="227"/>
        <v>0</v>
      </c>
      <c r="BR229" s="130">
        <f t="shared" si="227"/>
        <v>0</v>
      </c>
      <c r="BS229" s="129">
        <f t="shared" si="227"/>
        <v>0</v>
      </c>
      <c r="BT229" s="129">
        <f t="shared" si="227"/>
        <v>0</v>
      </c>
      <c r="BU229" s="129">
        <f t="shared" si="227"/>
        <v>0</v>
      </c>
      <c r="BV229" s="129">
        <f t="shared" si="227"/>
        <v>0</v>
      </c>
      <c r="BW229" s="129">
        <f t="shared" si="227"/>
        <v>0</v>
      </c>
      <c r="BX229" s="129">
        <f t="shared" si="227"/>
        <v>0</v>
      </c>
      <c r="BY229" s="129">
        <f t="shared" si="227"/>
        <v>0</v>
      </c>
      <c r="BZ229" s="129">
        <f t="shared" si="227"/>
        <v>0</v>
      </c>
      <c r="CA229" s="129">
        <f t="shared" si="227"/>
        <v>0</v>
      </c>
      <c r="CB229" s="129">
        <f t="shared" si="227"/>
        <v>0</v>
      </c>
      <c r="CC229" s="128">
        <f t="shared" si="227"/>
        <v>0</v>
      </c>
      <c r="CD229" s="41" t="s">
        <v>54</v>
      </c>
    </row>
    <row r="230" spans="1:82" ht="15">
      <c r="A230" s="179"/>
      <c r="B230" s="180" t="s">
        <v>431</v>
      </c>
      <c r="C230" s="181" t="s">
        <v>432</v>
      </c>
      <c r="D230" s="182" t="s">
        <v>92</v>
      </c>
      <c r="E230" s="334">
        <v>0</v>
      </c>
      <c r="F230" s="236"/>
      <c r="G230" s="178">
        <f t="shared" ref="G230:G237" si="228">+E230*F230</f>
        <v>0</v>
      </c>
      <c r="H230" s="232"/>
      <c r="I230" s="233"/>
      <c r="J230" s="232"/>
      <c r="K230" s="234"/>
      <c r="L230" s="234"/>
      <c r="M230" s="234"/>
      <c r="N230" s="234"/>
      <c r="O230" s="234"/>
      <c r="P230" s="234"/>
      <c r="Q230" s="234"/>
      <c r="R230" s="234"/>
      <c r="S230" s="234"/>
      <c r="T230" s="234"/>
      <c r="U230" s="233">
        <f t="shared" ref="U230:U236" si="229">G230/2.5</f>
        <v>0</v>
      </c>
      <c r="V230" s="232"/>
      <c r="W230" s="234"/>
      <c r="X230" s="234"/>
      <c r="Y230" s="234"/>
      <c r="Z230" s="234"/>
      <c r="AA230" s="234"/>
      <c r="AB230" s="234"/>
      <c r="AC230" s="234"/>
      <c r="AD230" s="234"/>
      <c r="AE230" s="234"/>
      <c r="AF230" s="234"/>
      <c r="AG230" s="233">
        <f t="shared" ref="AG230:AG236" si="230">G230/2.5</f>
        <v>0</v>
      </c>
      <c r="AH230" s="235"/>
      <c r="AI230" s="234"/>
      <c r="AJ230" s="234"/>
      <c r="AK230" s="234"/>
      <c r="AL230" s="234"/>
      <c r="AM230" s="234">
        <f t="shared" ref="AM230:AM236" si="231">G230-SUM(J230:AL230)</f>
        <v>0</v>
      </c>
      <c r="AN230" s="234"/>
      <c r="AO230" s="234"/>
      <c r="AP230" s="234"/>
      <c r="AQ230" s="234"/>
      <c r="AR230" s="234"/>
      <c r="AS230" s="233"/>
      <c r="AT230" s="235"/>
      <c r="AU230" s="234"/>
      <c r="AV230" s="234"/>
      <c r="AW230" s="234"/>
      <c r="AX230" s="234"/>
      <c r="AY230" s="234"/>
      <c r="AZ230" s="234"/>
      <c r="BA230" s="234"/>
      <c r="BB230" s="234"/>
      <c r="BC230" s="234"/>
      <c r="BD230" s="234"/>
      <c r="BE230" s="233"/>
      <c r="BF230" s="235"/>
      <c r="BG230" s="234"/>
      <c r="BH230" s="234"/>
      <c r="BI230" s="234"/>
      <c r="BJ230" s="234"/>
      <c r="BK230" s="234"/>
      <c r="BL230" s="234"/>
      <c r="BM230" s="234"/>
      <c r="BN230" s="234"/>
      <c r="BO230" s="234"/>
      <c r="BP230" s="234"/>
      <c r="BQ230" s="233"/>
      <c r="BR230" s="235"/>
      <c r="BS230" s="234"/>
      <c r="BT230" s="234"/>
      <c r="BU230" s="234"/>
      <c r="BV230" s="234"/>
      <c r="BW230" s="234"/>
      <c r="BX230" s="234"/>
      <c r="BY230" s="234"/>
      <c r="BZ230" s="234"/>
      <c r="CA230" s="234"/>
      <c r="CB230" s="234"/>
      <c r="CC230" s="233"/>
      <c r="CD230" s="41" t="s">
        <v>54</v>
      </c>
    </row>
    <row r="231" spans="1:82" ht="15">
      <c r="A231" s="179"/>
      <c r="B231" s="180" t="s">
        <v>433</v>
      </c>
      <c r="C231" s="181" t="s">
        <v>434</v>
      </c>
      <c r="D231" s="182" t="s">
        <v>92</v>
      </c>
      <c r="E231" s="334">
        <v>0</v>
      </c>
      <c r="F231" s="236"/>
      <c r="G231" s="178">
        <f t="shared" si="228"/>
        <v>0</v>
      </c>
      <c r="H231" s="232"/>
      <c r="I231" s="233"/>
      <c r="J231" s="232"/>
      <c r="K231" s="234"/>
      <c r="L231" s="234"/>
      <c r="M231" s="234"/>
      <c r="N231" s="234"/>
      <c r="O231" s="234"/>
      <c r="P231" s="234"/>
      <c r="Q231" s="234"/>
      <c r="R231" s="234"/>
      <c r="S231" s="234"/>
      <c r="T231" s="234"/>
      <c r="U231" s="233">
        <f t="shared" si="229"/>
        <v>0</v>
      </c>
      <c r="V231" s="232"/>
      <c r="W231" s="234"/>
      <c r="X231" s="234"/>
      <c r="Y231" s="234"/>
      <c r="Z231" s="234"/>
      <c r="AA231" s="234"/>
      <c r="AB231" s="234"/>
      <c r="AC231" s="234"/>
      <c r="AD231" s="234"/>
      <c r="AE231" s="234"/>
      <c r="AF231" s="234"/>
      <c r="AG231" s="233">
        <f t="shared" si="230"/>
        <v>0</v>
      </c>
      <c r="AH231" s="235"/>
      <c r="AI231" s="234"/>
      <c r="AJ231" s="234"/>
      <c r="AK231" s="234"/>
      <c r="AL231" s="234"/>
      <c r="AM231" s="234">
        <f t="shared" si="231"/>
        <v>0</v>
      </c>
      <c r="AN231" s="234"/>
      <c r="AO231" s="234"/>
      <c r="AP231" s="234"/>
      <c r="AQ231" s="234"/>
      <c r="AR231" s="234"/>
      <c r="AS231" s="233"/>
      <c r="AT231" s="235"/>
      <c r="AU231" s="234"/>
      <c r="AV231" s="234"/>
      <c r="AW231" s="234"/>
      <c r="AX231" s="234"/>
      <c r="AY231" s="234"/>
      <c r="AZ231" s="234"/>
      <c r="BA231" s="234"/>
      <c r="BB231" s="234"/>
      <c r="BC231" s="234"/>
      <c r="BD231" s="234"/>
      <c r="BE231" s="233"/>
      <c r="BF231" s="235"/>
      <c r="BG231" s="234"/>
      <c r="BH231" s="234"/>
      <c r="BI231" s="234"/>
      <c r="BJ231" s="234"/>
      <c r="BK231" s="234"/>
      <c r="BL231" s="234"/>
      <c r="BM231" s="234"/>
      <c r="BN231" s="234"/>
      <c r="BO231" s="234"/>
      <c r="BP231" s="234"/>
      <c r="BQ231" s="233"/>
      <c r="BR231" s="235"/>
      <c r="BS231" s="234"/>
      <c r="BT231" s="234"/>
      <c r="BU231" s="234"/>
      <c r="BV231" s="234"/>
      <c r="BW231" s="234"/>
      <c r="BX231" s="234"/>
      <c r="BY231" s="234"/>
      <c r="BZ231" s="234"/>
      <c r="CA231" s="234"/>
      <c r="CB231" s="234"/>
      <c r="CC231" s="233"/>
      <c r="CD231" s="41" t="s">
        <v>54</v>
      </c>
    </row>
    <row r="232" spans="1:82" ht="15">
      <c r="A232" s="41"/>
      <c r="B232" s="180" t="s">
        <v>435</v>
      </c>
      <c r="C232" s="181" t="s">
        <v>436</v>
      </c>
      <c r="D232" s="182" t="s">
        <v>92</v>
      </c>
      <c r="E232" s="334">
        <v>0</v>
      </c>
      <c r="F232" s="236"/>
      <c r="G232" s="178">
        <f t="shared" si="228"/>
        <v>0</v>
      </c>
      <c r="H232" s="232"/>
      <c r="I232" s="233"/>
      <c r="J232" s="232"/>
      <c r="K232" s="234"/>
      <c r="L232" s="234"/>
      <c r="M232" s="234"/>
      <c r="N232" s="234"/>
      <c r="O232" s="234"/>
      <c r="P232" s="234"/>
      <c r="Q232" s="234"/>
      <c r="R232" s="234"/>
      <c r="S232" s="234"/>
      <c r="T232" s="234"/>
      <c r="U232" s="233">
        <f t="shared" si="229"/>
        <v>0</v>
      </c>
      <c r="V232" s="232"/>
      <c r="W232" s="234"/>
      <c r="X232" s="234"/>
      <c r="Y232" s="234"/>
      <c r="Z232" s="234"/>
      <c r="AA232" s="234"/>
      <c r="AB232" s="234"/>
      <c r="AC232" s="234"/>
      <c r="AD232" s="234"/>
      <c r="AE232" s="234"/>
      <c r="AF232" s="234"/>
      <c r="AG232" s="233">
        <f t="shared" si="230"/>
        <v>0</v>
      </c>
      <c r="AH232" s="235"/>
      <c r="AI232" s="234"/>
      <c r="AJ232" s="234"/>
      <c r="AK232" s="234"/>
      <c r="AL232" s="234"/>
      <c r="AM232" s="234">
        <f t="shared" si="231"/>
        <v>0</v>
      </c>
      <c r="AN232" s="234"/>
      <c r="AO232" s="234"/>
      <c r="AP232" s="234"/>
      <c r="AQ232" s="234"/>
      <c r="AR232" s="234"/>
      <c r="AS232" s="233"/>
      <c r="AT232" s="235"/>
      <c r="AU232" s="234"/>
      <c r="AV232" s="234"/>
      <c r="AW232" s="234"/>
      <c r="AX232" s="234"/>
      <c r="AY232" s="234"/>
      <c r="AZ232" s="234"/>
      <c r="BA232" s="234"/>
      <c r="BB232" s="234"/>
      <c r="BC232" s="234"/>
      <c r="BD232" s="234"/>
      <c r="BE232" s="233"/>
      <c r="BF232" s="235"/>
      <c r="BG232" s="234"/>
      <c r="BH232" s="234"/>
      <c r="BI232" s="234"/>
      <c r="BJ232" s="234"/>
      <c r="BK232" s="234"/>
      <c r="BL232" s="234"/>
      <c r="BM232" s="234"/>
      <c r="BN232" s="234"/>
      <c r="BO232" s="234"/>
      <c r="BP232" s="234"/>
      <c r="BQ232" s="233"/>
      <c r="BR232" s="235"/>
      <c r="BS232" s="234"/>
      <c r="BT232" s="234"/>
      <c r="BU232" s="234"/>
      <c r="BV232" s="234"/>
      <c r="BW232" s="234"/>
      <c r="BX232" s="234"/>
      <c r="BY232" s="234"/>
      <c r="BZ232" s="234"/>
      <c r="CA232" s="234"/>
      <c r="CB232" s="234"/>
      <c r="CC232" s="233"/>
      <c r="CD232" s="41" t="s">
        <v>54</v>
      </c>
    </row>
    <row r="233" spans="1:82" ht="27" customHeight="1">
      <c r="A233" s="179"/>
      <c r="B233" s="180" t="s">
        <v>437</v>
      </c>
      <c r="C233" s="181" t="s">
        <v>438</v>
      </c>
      <c r="D233" s="182" t="s">
        <v>92</v>
      </c>
      <c r="E233" s="334">
        <v>0</v>
      </c>
      <c r="F233" s="236"/>
      <c r="G233" s="178">
        <f t="shared" si="228"/>
        <v>0</v>
      </c>
      <c r="H233" s="232"/>
      <c r="I233" s="233"/>
      <c r="J233" s="232"/>
      <c r="K233" s="234"/>
      <c r="L233" s="234"/>
      <c r="M233" s="234"/>
      <c r="N233" s="234"/>
      <c r="O233" s="234"/>
      <c r="P233" s="234"/>
      <c r="Q233" s="234"/>
      <c r="R233" s="234"/>
      <c r="S233" s="234"/>
      <c r="T233" s="234"/>
      <c r="U233" s="233">
        <f t="shared" si="229"/>
        <v>0</v>
      </c>
      <c r="V233" s="232"/>
      <c r="W233" s="234"/>
      <c r="X233" s="234"/>
      <c r="Y233" s="234"/>
      <c r="Z233" s="234"/>
      <c r="AA233" s="234"/>
      <c r="AB233" s="234"/>
      <c r="AC233" s="234"/>
      <c r="AD233" s="234"/>
      <c r="AE233" s="234"/>
      <c r="AF233" s="234"/>
      <c r="AG233" s="233">
        <f t="shared" si="230"/>
        <v>0</v>
      </c>
      <c r="AH233" s="235"/>
      <c r="AI233" s="234"/>
      <c r="AJ233" s="234"/>
      <c r="AK233" s="234"/>
      <c r="AL233" s="234"/>
      <c r="AM233" s="234">
        <f t="shared" si="231"/>
        <v>0</v>
      </c>
      <c r="AN233" s="234"/>
      <c r="AO233" s="234"/>
      <c r="AP233" s="234"/>
      <c r="AQ233" s="234"/>
      <c r="AR233" s="234"/>
      <c r="AS233" s="233"/>
      <c r="AT233" s="235"/>
      <c r="AU233" s="234"/>
      <c r="AV233" s="234"/>
      <c r="AW233" s="234"/>
      <c r="AX233" s="234"/>
      <c r="AY233" s="234"/>
      <c r="AZ233" s="234"/>
      <c r="BA233" s="234"/>
      <c r="BB233" s="234"/>
      <c r="BC233" s="234"/>
      <c r="BD233" s="234"/>
      <c r="BE233" s="233"/>
      <c r="BF233" s="235"/>
      <c r="BG233" s="234"/>
      <c r="BH233" s="234"/>
      <c r="BI233" s="234"/>
      <c r="BJ233" s="234"/>
      <c r="BK233" s="234"/>
      <c r="BL233" s="234"/>
      <c r="BM233" s="234"/>
      <c r="BN233" s="234"/>
      <c r="BO233" s="234"/>
      <c r="BP233" s="234"/>
      <c r="BQ233" s="233"/>
      <c r="BR233" s="235"/>
      <c r="BS233" s="234"/>
      <c r="BT233" s="234"/>
      <c r="BU233" s="234"/>
      <c r="BV233" s="234"/>
      <c r="BW233" s="234"/>
      <c r="BX233" s="234"/>
      <c r="BY233" s="234"/>
      <c r="BZ233" s="234"/>
      <c r="CA233" s="234"/>
      <c r="CB233" s="234"/>
      <c r="CC233" s="233"/>
      <c r="CD233" s="41" t="s">
        <v>54</v>
      </c>
    </row>
    <row r="234" spans="1:82" ht="15">
      <c r="A234" s="179"/>
      <c r="B234" s="180" t="s">
        <v>439</v>
      </c>
      <c r="C234" s="181" t="s">
        <v>440</v>
      </c>
      <c r="D234" s="182" t="s">
        <v>92</v>
      </c>
      <c r="E234" s="334">
        <v>0</v>
      </c>
      <c r="F234" s="236"/>
      <c r="G234" s="178">
        <f t="shared" si="228"/>
        <v>0</v>
      </c>
      <c r="H234" s="232"/>
      <c r="I234" s="233"/>
      <c r="J234" s="232"/>
      <c r="K234" s="234"/>
      <c r="L234" s="234"/>
      <c r="M234" s="234"/>
      <c r="N234" s="234"/>
      <c r="O234" s="234"/>
      <c r="P234" s="234"/>
      <c r="Q234" s="234"/>
      <c r="R234" s="234"/>
      <c r="S234" s="234"/>
      <c r="T234" s="234"/>
      <c r="U234" s="233">
        <f t="shared" si="229"/>
        <v>0</v>
      </c>
      <c r="V234" s="232"/>
      <c r="W234" s="234"/>
      <c r="X234" s="234"/>
      <c r="Y234" s="234"/>
      <c r="Z234" s="234"/>
      <c r="AA234" s="234"/>
      <c r="AB234" s="234"/>
      <c r="AC234" s="234"/>
      <c r="AD234" s="234"/>
      <c r="AE234" s="234"/>
      <c r="AF234" s="234"/>
      <c r="AG234" s="233">
        <f t="shared" si="230"/>
        <v>0</v>
      </c>
      <c r="AH234" s="235"/>
      <c r="AI234" s="234"/>
      <c r="AJ234" s="234"/>
      <c r="AK234" s="234"/>
      <c r="AL234" s="234"/>
      <c r="AM234" s="234">
        <f t="shared" si="231"/>
        <v>0</v>
      </c>
      <c r="AN234" s="234"/>
      <c r="AO234" s="234"/>
      <c r="AP234" s="234"/>
      <c r="AQ234" s="234"/>
      <c r="AR234" s="234"/>
      <c r="AS234" s="233"/>
      <c r="AT234" s="235"/>
      <c r="AU234" s="234"/>
      <c r="AV234" s="234"/>
      <c r="AW234" s="234"/>
      <c r="AX234" s="234"/>
      <c r="AY234" s="234"/>
      <c r="AZ234" s="234"/>
      <c r="BA234" s="234"/>
      <c r="BB234" s="234"/>
      <c r="BC234" s="234"/>
      <c r="BD234" s="234"/>
      <c r="BE234" s="233"/>
      <c r="BF234" s="235"/>
      <c r="BG234" s="234"/>
      <c r="BH234" s="234"/>
      <c r="BI234" s="234"/>
      <c r="BJ234" s="234"/>
      <c r="BK234" s="234"/>
      <c r="BL234" s="234"/>
      <c r="BM234" s="234"/>
      <c r="BN234" s="234"/>
      <c r="BO234" s="234"/>
      <c r="BP234" s="234"/>
      <c r="BQ234" s="233"/>
      <c r="BR234" s="235"/>
      <c r="BS234" s="234"/>
      <c r="BT234" s="234"/>
      <c r="BU234" s="234"/>
      <c r="BV234" s="234"/>
      <c r="BW234" s="234"/>
      <c r="BX234" s="234"/>
      <c r="BY234" s="234"/>
      <c r="BZ234" s="234"/>
      <c r="CA234" s="234"/>
      <c r="CB234" s="234"/>
      <c r="CC234" s="233"/>
      <c r="CD234" s="41" t="s">
        <v>54</v>
      </c>
    </row>
    <row r="235" spans="1:82" ht="15">
      <c r="A235" s="179"/>
      <c r="B235" s="180" t="s">
        <v>441</v>
      </c>
      <c r="C235" s="181" t="s">
        <v>442</v>
      </c>
      <c r="D235" s="182" t="s">
        <v>92</v>
      </c>
      <c r="E235" s="334">
        <v>0</v>
      </c>
      <c r="F235" s="236"/>
      <c r="G235" s="178">
        <f t="shared" si="228"/>
        <v>0</v>
      </c>
      <c r="H235" s="232"/>
      <c r="I235" s="233"/>
      <c r="J235" s="232"/>
      <c r="K235" s="234"/>
      <c r="L235" s="234"/>
      <c r="M235" s="234"/>
      <c r="N235" s="234"/>
      <c r="O235" s="234"/>
      <c r="P235" s="234"/>
      <c r="Q235" s="234"/>
      <c r="R235" s="234"/>
      <c r="S235" s="234"/>
      <c r="T235" s="234"/>
      <c r="U235" s="233">
        <f t="shared" si="229"/>
        <v>0</v>
      </c>
      <c r="V235" s="232"/>
      <c r="W235" s="234"/>
      <c r="X235" s="234"/>
      <c r="Y235" s="234"/>
      <c r="Z235" s="234"/>
      <c r="AA235" s="234"/>
      <c r="AB235" s="234"/>
      <c r="AC235" s="234"/>
      <c r="AD235" s="234"/>
      <c r="AE235" s="234"/>
      <c r="AF235" s="234"/>
      <c r="AG235" s="233">
        <f t="shared" si="230"/>
        <v>0</v>
      </c>
      <c r="AH235" s="235"/>
      <c r="AI235" s="234"/>
      <c r="AJ235" s="234"/>
      <c r="AK235" s="234"/>
      <c r="AL235" s="234"/>
      <c r="AM235" s="234">
        <f t="shared" si="231"/>
        <v>0</v>
      </c>
      <c r="AN235" s="234"/>
      <c r="AO235" s="234"/>
      <c r="AP235" s="234"/>
      <c r="AQ235" s="234"/>
      <c r="AR235" s="234"/>
      <c r="AS235" s="233"/>
      <c r="AT235" s="235"/>
      <c r="AU235" s="234"/>
      <c r="AV235" s="234"/>
      <c r="AW235" s="234"/>
      <c r="AX235" s="234"/>
      <c r="AY235" s="234"/>
      <c r="AZ235" s="234"/>
      <c r="BA235" s="234"/>
      <c r="BB235" s="234"/>
      <c r="BC235" s="234"/>
      <c r="BD235" s="234"/>
      <c r="BE235" s="233"/>
      <c r="BF235" s="235"/>
      <c r="BG235" s="234"/>
      <c r="BH235" s="234"/>
      <c r="BI235" s="234"/>
      <c r="BJ235" s="234"/>
      <c r="BK235" s="234"/>
      <c r="BL235" s="234"/>
      <c r="BM235" s="234"/>
      <c r="BN235" s="234"/>
      <c r="BO235" s="234"/>
      <c r="BP235" s="234"/>
      <c r="BQ235" s="233"/>
      <c r="BR235" s="235"/>
      <c r="BS235" s="234"/>
      <c r="BT235" s="234"/>
      <c r="BU235" s="234"/>
      <c r="BV235" s="234"/>
      <c r="BW235" s="234"/>
      <c r="BX235" s="234"/>
      <c r="BY235" s="234"/>
      <c r="BZ235" s="234"/>
      <c r="CA235" s="234"/>
      <c r="CB235" s="234"/>
      <c r="CC235" s="233"/>
      <c r="CD235" s="41" t="s">
        <v>54</v>
      </c>
    </row>
    <row r="236" spans="1:82" ht="15">
      <c r="A236" s="179"/>
      <c r="B236" s="180" t="s">
        <v>443</v>
      </c>
      <c r="C236" s="181" t="s">
        <v>444</v>
      </c>
      <c r="D236" s="182" t="s">
        <v>92</v>
      </c>
      <c r="E236" s="334">
        <v>0</v>
      </c>
      <c r="F236" s="236"/>
      <c r="G236" s="178">
        <f t="shared" si="228"/>
        <v>0</v>
      </c>
      <c r="H236" s="232"/>
      <c r="I236" s="233"/>
      <c r="J236" s="232"/>
      <c r="K236" s="234"/>
      <c r="L236" s="234"/>
      <c r="M236" s="234"/>
      <c r="N236" s="234"/>
      <c r="O236" s="234"/>
      <c r="P236" s="234"/>
      <c r="Q236" s="234"/>
      <c r="R236" s="234"/>
      <c r="S236" s="234"/>
      <c r="T236" s="234"/>
      <c r="U236" s="233">
        <f t="shared" si="229"/>
        <v>0</v>
      </c>
      <c r="V236" s="232"/>
      <c r="W236" s="234"/>
      <c r="X236" s="234"/>
      <c r="Y236" s="234"/>
      <c r="Z236" s="234"/>
      <c r="AA236" s="234"/>
      <c r="AB236" s="234"/>
      <c r="AC236" s="234"/>
      <c r="AD236" s="234"/>
      <c r="AE236" s="234"/>
      <c r="AF236" s="234"/>
      <c r="AG236" s="233">
        <f t="shared" si="230"/>
        <v>0</v>
      </c>
      <c r="AH236" s="235"/>
      <c r="AI236" s="234"/>
      <c r="AJ236" s="234"/>
      <c r="AK236" s="234"/>
      <c r="AL236" s="234"/>
      <c r="AM236" s="234">
        <f t="shared" si="231"/>
        <v>0</v>
      </c>
      <c r="AN236" s="234"/>
      <c r="AO236" s="234"/>
      <c r="AP236" s="234"/>
      <c r="AQ236" s="234"/>
      <c r="AR236" s="234"/>
      <c r="AS236" s="233"/>
      <c r="AT236" s="235"/>
      <c r="AU236" s="234"/>
      <c r="AV236" s="234"/>
      <c r="AW236" s="234"/>
      <c r="AX236" s="234"/>
      <c r="AY236" s="234"/>
      <c r="AZ236" s="234"/>
      <c r="BA236" s="234"/>
      <c r="BB236" s="234"/>
      <c r="BC236" s="234"/>
      <c r="BD236" s="234"/>
      <c r="BE236" s="233"/>
      <c r="BF236" s="235"/>
      <c r="BG236" s="234"/>
      <c r="BH236" s="234"/>
      <c r="BI236" s="234"/>
      <c r="BJ236" s="234"/>
      <c r="BK236" s="234"/>
      <c r="BL236" s="234"/>
      <c r="BM236" s="234"/>
      <c r="BN236" s="234"/>
      <c r="BO236" s="234"/>
      <c r="BP236" s="234"/>
      <c r="BQ236" s="233"/>
      <c r="BR236" s="235"/>
      <c r="BS236" s="234"/>
      <c r="BT236" s="234"/>
      <c r="BU236" s="234"/>
      <c r="BV236" s="234"/>
      <c r="BW236" s="234"/>
      <c r="BX236" s="234"/>
      <c r="BY236" s="234"/>
      <c r="BZ236" s="234"/>
      <c r="CA236" s="234"/>
      <c r="CB236" s="234"/>
      <c r="CC236" s="233"/>
      <c r="CD236" s="41" t="s">
        <v>54</v>
      </c>
    </row>
    <row r="237" spans="1:82" ht="15">
      <c r="A237" s="179"/>
      <c r="B237" s="75" t="s">
        <v>445</v>
      </c>
      <c r="C237" s="131" t="s">
        <v>446</v>
      </c>
      <c r="D237" s="141" t="s">
        <v>92</v>
      </c>
      <c r="E237" s="266">
        <v>1</v>
      </c>
      <c r="F237" s="223"/>
      <c r="G237" s="76">
        <f t="shared" si="228"/>
        <v>0</v>
      </c>
      <c r="H237" s="237"/>
      <c r="I237" s="239"/>
      <c r="J237" s="237"/>
      <c r="K237" s="238"/>
      <c r="L237" s="238"/>
      <c r="M237" s="238"/>
      <c r="N237" s="238"/>
      <c r="O237" s="238"/>
      <c r="P237" s="238"/>
      <c r="Q237" s="238"/>
      <c r="R237" s="238"/>
      <c r="S237" s="238"/>
      <c r="T237" s="238"/>
      <c r="U237" s="239">
        <f>G237/6</f>
        <v>0</v>
      </c>
      <c r="V237" s="237"/>
      <c r="W237" s="238"/>
      <c r="X237" s="238"/>
      <c r="Y237" s="238"/>
      <c r="Z237" s="238"/>
      <c r="AA237" s="238"/>
      <c r="AB237" s="238"/>
      <c r="AC237" s="238"/>
      <c r="AD237" s="238"/>
      <c r="AE237" s="238"/>
      <c r="AF237" s="238"/>
      <c r="AG237" s="239">
        <f>G237/6</f>
        <v>0</v>
      </c>
      <c r="AH237" s="240"/>
      <c r="AI237" s="238"/>
      <c r="AJ237" s="238"/>
      <c r="AK237" s="238"/>
      <c r="AL237" s="238"/>
      <c r="AM237" s="238"/>
      <c r="AN237" s="238"/>
      <c r="AO237" s="238"/>
      <c r="AP237" s="238"/>
      <c r="AQ237" s="238"/>
      <c r="AR237" s="238"/>
      <c r="AS237" s="239">
        <f>G237/6</f>
        <v>0</v>
      </c>
      <c r="AT237" s="240"/>
      <c r="AU237" s="238"/>
      <c r="AV237" s="238"/>
      <c r="AW237" s="238"/>
      <c r="AX237" s="238"/>
      <c r="AY237" s="238"/>
      <c r="AZ237" s="238"/>
      <c r="BA237" s="238"/>
      <c r="BB237" s="238"/>
      <c r="BC237" s="238"/>
      <c r="BD237" s="238"/>
      <c r="BE237" s="239">
        <f>G237/6</f>
        <v>0</v>
      </c>
      <c r="BF237" s="240"/>
      <c r="BG237" s="238"/>
      <c r="BH237" s="238"/>
      <c r="BI237" s="238"/>
      <c r="BJ237" s="238"/>
      <c r="BK237" s="238"/>
      <c r="BL237" s="238"/>
      <c r="BM237" s="238"/>
      <c r="BN237" s="238"/>
      <c r="BO237" s="238"/>
      <c r="BP237" s="238"/>
      <c r="BQ237" s="239">
        <f>G237/6</f>
        <v>0</v>
      </c>
      <c r="BR237" s="240"/>
      <c r="BS237" s="238"/>
      <c r="BT237" s="238"/>
      <c r="BU237" s="238"/>
      <c r="BV237" s="238"/>
      <c r="BW237" s="238"/>
      <c r="BX237" s="238"/>
      <c r="BY237" s="238"/>
      <c r="BZ237" s="238"/>
      <c r="CA237" s="238"/>
      <c r="CB237" s="238"/>
      <c r="CC237" s="239">
        <f>G237-SUM(J237:CB237)</f>
        <v>0</v>
      </c>
      <c r="CD237" s="41" t="s">
        <v>54</v>
      </c>
    </row>
    <row r="238" spans="1:82" ht="30">
      <c r="A238" s="41"/>
      <c r="B238" s="180" t="s">
        <v>447</v>
      </c>
      <c r="C238" s="181" t="s">
        <v>448</v>
      </c>
      <c r="D238" s="182" t="s">
        <v>243</v>
      </c>
      <c r="E238" s="334">
        <v>0</v>
      </c>
      <c r="F238" s="236"/>
      <c r="G238" s="178">
        <f t="shared" ref="G238:G243" si="232">+E238*F238</f>
        <v>0</v>
      </c>
      <c r="H238" s="232"/>
      <c r="I238" s="233"/>
      <c r="J238" s="232"/>
      <c r="K238" s="234"/>
      <c r="L238" s="234"/>
      <c r="M238" s="234"/>
      <c r="N238" s="234"/>
      <c r="O238" s="234"/>
      <c r="P238" s="234"/>
      <c r="Q238" s="234"/>
      <c r="R238" s="234"/>
      <c r="S238" s="234"/>
      <c r="T238" s="234"/>
      <c r="U238" s="233">
        <f t="shared" ref="U238:U243" si="233">G238/2.5</f>
        <v>0</v>
      </c>
      <c r="V238" s="232"/>
      <c r="W238" s="234"/>
      <c r="X238" s="234"/>
      <c r="Y238" s="234"/>
      <c r="Z238" s="234"/>
      <c r="AA238" s="234"/>
      <c r="AB238" s="234"/>
      <c r="AC238" s="234"/>
      <c r="AD238" s="234"/>
      <c r="AE238" s="234"/>
      <c r="AF238" s="234"/>
      <c r="AG238" s="233">
        <f t="shared" ref="AG238:AG243" si="234">G238/2.5</f>
        <v>0</v>
      </c>
      <c r="AH238" s="235"/>
      <c r="AI238" s="234"/>
      <c r="AJ238" s="234"/>
      <c r="AK238" s="234"/>
      <c r="AL238" s="234"/>
      <c r="AM238" s="234">
        <f t="shared" ref="AM238:AM243" si="235">G238-SUM(J238:AL238)</f>
        <v>0</v>
      </c>
      <c r="AN238" s="234"/>
      <c r="AO238" s="234"/>
      <c r="AP238" s="234"/>
      <c r="AQ238" s="234"/>
      <c r="AR238" s="234"/>
      <c r="AS238" s="233"/>
      <c r="AT238" s="235"/>
      <c r="AU238" s="234"/>
      <c r="AV238" s="234"/>
      <c r="AW238" s="234"/>
      <c r="AX238" s="234"/>
      <c r="AY238" s="234"/>
      <c r="AZ238" s="234"/>
      <c r="BA238" s="234"/>
      <c r="BB238" s="234"/>
      <c r="BC238" s="234"/>
      <c r="BD238" s="234"/>
      <c r="BE238" s="233"/>
      <c r="BF238" s="235"/>
      <c r="BG238" s="234"/>
      <c r="BH238" s="234"/>
      <c r="BI238" s="234"/>
      <c r="BJ238" s="234"/>
      <c r="BK238" s="234"/>
      <c r="BL238" s="234"/>
      <c r="BM238" s="234"/>
      <c r="BN238" s="234"/>
      <c r="BO238" s="234"/>
      <c r="BP238" s="234"/>
      <c r="BQ238" s="233"/>
      <c r="BR238" s="235"/>
      <c r="BS238" s="234"/>
      <c r="BT238" s="234"/>
      <c r="BU238" s="234"/>
      <c r="BV238" s="234"/>
      <c r="BW238" s="234"/>
      <c r="BX238" s="234"/>
      <c r="BY238" s="234"/>
      <c r="BZ238" s="234"/>
      <c r="CA238" s="234"/>
      <c r="CB238" s="234"/>
      <c r="CC238" s="233"/>
      <c r="CD238" s="41" t="s">
        <v>54</v>
      </c>
    </row>
    <row r="239" spans="1:82" ht="30">
      <c r="A239" s="41"/>
      <c r="B239" s="180" t="s">
        <v>449</v>
      </c>
      <c r="C239" s="181" t="s">
        <v>450</v>
      </c>
      <c r="D239" s="182" t="s">
        <v>92</v>
      </c>
      <c r="E239" s="334">
        <v>0</v>
      </c>
      <c r="F239" s="236"/>
      <c r="G239" s="178">
        <f t="shared" si="232"/>
        <v>0</v>
      </c>
      <c r="H239" s="232"/>
      <c r="I239" s="233"/>
      <c r="J239" s="232"/>
      <c r="K239" s="234"/>
      <c r="L239" s="234"/>
      <c r="M239" s="234"/>
      <c r="N239" s="234"/>
      <c r="O239" s="234"/>
      <c r="P239" s="234"/>
      <c r="Q239" s="234"/>
      <c r="R239" s="234"/>
      <c r="S239" s="234"/>
      <c r="T239" s="234"/>
      <c r="U239" s="233">
        <f t="shared" si="233"/>
        <v>0</v>
      </c>
      <c r="V239" s="232"/>
      <c r="W239" s="234"/>
      <c r="X239" s="234"/>
      <c r="Y239" s="234"/>
      <c r="Z239" s="234"/>
      <c r="AA239" s="234"/>
      <c r="AB239" s="234"/>
      <c r="AC239" s="234"/>
      <c r="AD239" s="234"/>
      <c r="AE239" s="234"/>
      <c r="AF239" s="234"/>
      <c r="AG239" s="233">
        <f t="shared" si="234"/>
        <v>0</v>
      </c>
      <c r="AH239" s="235"/>
      <c r="AI239" s="234"/>
      <c r="AJ239" s="234"/>
      <c r="AK239" s="234"/>
      <c r="AL239" s="234"/>
      <c r="AM239" s="234">
        <f t="shared" si="235"/>
        <v>0</v>
      </c>
      <c r="AN239" s="234"/>
      <c r="AO239" s="234"/>
      <c r="AP239" s="234"/>
      <c r="AQ239" s="234"/>
      <c r="AR239" s="234"/>
      <c r="AS239" s="233"/>
      <c r="AT239" s="235"/>
      <c r="AU239" s="234"/>
      <c r="AV239" s="234"/>
      <c r="AW239" s="234"/>
      <c r="AX239" s="234"/>
      <c r="AY239" s="234"/>
      <c r="AZ239" s="234"/>
      <c r="BA239" s="234"/>
      <c r="BB239" s="234"/>
      <c r="BC239" s="234"/>
      <c r="BD239" s="234"/>
      <c r="BE239" s="233"/>
      <c r="BF239" s="235"/>
      <c r="BG239" s="234"/>
      <c r="BH239" s="234"/>
      <c r="BI239" s="234"/>
      <c r="BJ239" s="234"/>
      <c r="BK239" s="234"/>
      <c r="BL239" s="234"/>
      <c r="BM239" s="234"/>
      <c r="BN239" s="234"/>
      <c r="BO239" s="234"/>
      <c r="BP239" s="234"/>
      <c r="BQ239" s="233"/>
      <c r="BR239" s="235"/>
      <c r="BS239" s="234"/>
      <c r="BT239" s="234"/>
      <c r="BU239" s="234"/>
      <c r="BV239" s="234"/>
      <c r="BW239" s="234"/>
      <c r="BX239" s="234"/>
      <c r="BY239" s="234"/>
      <c r="BZ239" s="234"/>
      <c r="CA239" s="234"/>
      <c r="CB239" s="234"/>
      <c r="CC239" s="233"/>
      <c r="CD239" s="41" t="s">
        <v>54</v>
      </c>
    </row>
    <row r="240" spans="1:82" ht="27" customHeight="1">
      <c r="A240" s="179"/>
      <c r="B240" s="180" t="s">
        <v>451</v>
      </c>
      <c r="C240" s="181" t="s">
        <v>452</v>
      </c>
      <c r="D240" s="182" t="s">
        <v>92</v>
      </c>
      <c r="E240" s="334">
        <v>0</v>
      </c>
      <c r="F240" s="236"/>
      <c r="G240" s="178">
        <f t="shared" si="232"/>
        <v>0</v>
      </c>
      <c r="H240" s="232"/>
      <c r="I240" s="233"/>
      <c r="J240" s="232"/>
      <c r="K240" s="234"/>
      <c r="L240" s="234"/>
      <c r="M240" s="234"/>
      <c r="N240" s="234"/>
      <c r="O240" s="234"/>
      <c r="P240" s="234"/>
      <c r="Q240" s="234"/>
      <c r="R240" s="234"/>
      <c r="S240" s="234"/>
      <c r="T240" s="234"/>
      <c r="U240" s="233">
        <f t="shared" si="233"/>
        <v>0</v>
      </c>
      <c r="V240" s="232"/>
      <c r="W240" s="234"/>
      <c r="X240" s="234"/>
      <c r="Y240" s="234"/>
      <c r="Z240" s="234"/>
      <c r="AA240" s="234"/>
      <c r="AB240" s="234"/>
      <c r="AC240" s="234"/>
      <c r="AD240" s="234"/>
      <c r="AE240" s="234"/>
      <c r="AF240" s="234"/>
      <c r="AG240" s="233">
        <f t="shared" si="234"/>
        <v>0</v>
      </c>
      <c r="AH240" s="235"/>
      <c r="AI240" s="234"/>
      <c r="AJ240" s="234"/>
      <c r="AK240" s="234"/>
      <c r="AL240" s="234"/>
      <c r="AM240" s="234">
        <f t="shared" si="235"/>
        <v>0</v>
      </c>
      <c r="AN240" s="234"/>
      <c r="AO240" s="234"/>
      <c r="AP240" s="234"/>
      <c r="AQ240" s="234"/>
      <c r="AR240" s="234"/>
      <c r="AS240" s="233"/>
      <c r="AT240" s="235"/>
      <c r="AU240" s="234"/>
      <c r="AV240" s="234"/>
      <c r="AW240" s="234"/>
      <c r="AX240" s="234"/>
      <c r="AY240" s="234"/>
      <c r="AZ240" s="234"/>
      <c r="BA240" s="234"/>
      <c r="BB240" s="234"/>
      <c r="BC240" s="234"/>
      <c r="BD240" s="234"/>
      <c r="BE240" s="233"/>
      <c r="BF240" s="235"/>
      <c r="BG240" s="234"/>
      <c r="BH240" s="234"/>
      <c r="BI240" s="234"/>
      <c r="BJ240" s="234"/>
      <c r="BK240" s="234"/>
      <c r="BL240" s="234"/>
      <c r="BM240" s="234"/>
      <c r="BN240" s="234"/>
      <c r="BO240" s="234"/>
      <c r="BP240" s="234"/>
      <c r="BQ240" s="233"/>
      <c r="BR240" s="235"/>
      <c r="BS240" s="234"/>
      <c r="BT240" s="234"/>
      <c r="BU240" s="234"/>
      <c r="BV240" s="234"/>
      <c r="BW240" s="234"/>
      <c r="BX240" s="234"/>
      <c r="BY240" s="234"/>
      <c r="BZ240" s="234"/>
      <c r="CA240" s="234"/>
      <c r="CB240" s="234"/>
      <c r="CC240" s="233"/>
      <c r="CD240" s="41" t="s">
        <v>54</v>
      </c>
    </row>
    <row r="241" spans="1:82" ht="27" customHeight="1">
      <c r="A241" s="179"/>
      <c r="B241" s="180" t="s">
        <v>453</v>
      </c>
      <c r="C241" s="181" t="s">
        <v>454</v>
      </c>
      <c r="D241" s="182" t="s">
        <v>92</v>
      </c>
      <c r="E241" s="334">
        <v>0</v>
      </c>
      <c r="F241" s="236"/>
      <c r="G241" s="178">
        <f t="shared" si="232"/>
        <v>0</v>
      </c>
      <c r="H241" s="232"/>
      <c r="I241" s="233"/>
      <c r="J241" s="232"/>
      <c r="K241" s="234"/>
      <c r="L241" s="234"/>
      <c r="M241" s="234"/>
      <c r="N241" s="234"/>
      <c r="O241" s="234"/>
      <c r="P241" s="234"/>
      <c r="Q241" s="234"/>
      <c r="R241" s="234"/>
      <c r="S241" s="234"/>
      <c r="T241" s="234"/>
      <c r="U241" s="233">
        <f t="shared" si="233"/>
        <v>0</v>
      </c>
      <c r="V241" s="232"/>
      <c r="W241" s="234"/>
      <c r="X241" s="234"/>
      <c r="Y241" s="234"/>
      <c r="Z241" s="234"/>
      <c r="AA241" s="234"/>
      <c r="AB241" s="234"/>
      <c r="AC241" s="234"/>
      <c r="AD241" s="234"/>
      <c r="AE241" s="234"/>
      <c r="AF241" s="234"/>
      <c r="AG241" s="233">
        <f t="shared" si="234"/>
        <v>0</v>
      </c>
      <c r="AH241" s="235"/>
      <c r="AI241" s="234"/>
      <c r="AJ241" s="234"/>
      <c r="AK241" s="234"/>
      <c r="AL241" s="234"/>
      <c r="AM241" s="234">
        <f t="shared" si="235"/>
        <v>0</v>
      </c>
      <c r="AN241" s="234"/>
      <c r="AO241" s="234"/>
      <c r="AP241" s="234"/>
      <c r="AQ241" s="234"/>
      <c r="AR241" s="234"/>
      <c r="AS241" s="233"/>
      <c r="AT241" s="235"/>
      <c r="AU241" s="234"/>
      <c r="AV241" s="234"/>
      <c r="AW241" s="234"/>
      <c r="AX241" s="234"/>
      <c r="AY241" s="234"/>
      <c r="AZ241" s="234"/>
      <c r="BA241" s="234"/>
      <c r="BB241" s="234"/>
      <c r="BC241" s="234"/>
      <c r="BD241" s="234"/>
      <c r="BE241" s="233"/>
      <c r="BF241" s="235"/>
      <c r="BG241" s="234"/>
      <c r="BH241" s="234"/>
      <c r="BI241" s="234"/>
      <c r="BJ241" s="234"/>
      <c r="BK241" s="234"/>
      <c r="BL241" s="234"/>
      <c r="BM241" s="234"/>
      <c r="BN241" s="234"/>
      <c r="BO241" s="234"/>
      <c r="BP241" s="234"/>
      <c r="BQ241" s="233"/>
      <c r="BR241" s="235"/>
      <c r="BS241" s="234"/>
      <c r="BT241" s="234"/>
      <c r="BU241" s="234"/>
      <c r="BV241" s="234"/>
      <c r="BW241" s="234"/>
      <c r="BX241" s="234"/>
      <c r="BY241" s="234"/>
      <c r="BZ241" s="234"/>
      <c r="CA241" s="234"/>
      <c r="CB241" s="234"/>
      <c r="CC241" s="233"/>
      <c r="CD241" s="41" t="s">
        <v>54</v>
      </c>
    </row>
    <row r="242" spans="1:82" ht="27" customHeight="1">
      <c r="A242" s="179"/>
      <c r="B242" s="180" t="s">
        <v>455</v>
      </c>
      <c r="C242" s="181" t="s">
        <v>456</v>
      </c>
      <c r="D242" s="182" t="s">
        <v>92</v>
      </c>
      <c r="E242" s="334">
        <v>0</v>
      </c>
      <c r="F242" s="236"/>
      <c r="G242" s="178">
        <f t="shared" si="232"/>
        <v>0</v>
      </c>
      <c r="H242" s="232"/>
      <c r="I242" s="233"/>
      <c r="J242" s="232"/>
      <c r="K242" s="234"/>
      <c r="L242" s="234"/>
      <c r="M242" s="234"/>
      <c r="N242" s="234"/>
      <c r="O242" s="234"/>
      <c r="P242" s="234"/>
      <c r="Q242" s="234"/>
      <c r="R242" s="234"/>
      <c r="S242" s="234"/>
      <c r="T242" s="234"/>
      <c r="U242" s="233">
        <f t="shared" si="233"/>
        <v>0</v>
      </c>
      <c r="V242" s="232"/>
      <c r="W242" s="234"/>
      <c r="X242" s="234"/>
      <c r="Y242" s="234"/>
      <c r="Z242" s="234"/>
      <c r="AA242" s="234"/>
      <c r="AB242" s="234"/>
      <c r="AC242" s="234"/>
      <c r="AD242" s="234"/>
      <c r="AE242" s="234"/>
      <c r="AF242" s="234"/>
      <c r="AG242" s="233">
        <f t="shared" si="234"/>
        <v>0</v>
      </c>
      <c r="AH242" s="235"/>
      <c r="AI242" s="234"/>
      <c r="AJ242" s="234"/>
      <c r="AK242" s="234"/>
      <c r="AL242" s="234"/>
      <c r="AM242" s="234">
        <f t="shared" si="235"/>
        <v>0</v>
      </c>
      <c r="AN242" s="234"/>
      <c r="AO242" s="234"/>
      <c r="AP242" s="234"/>
      <c r="AQ242" s="234"/>
      <c r="AR242" s="234"/>
      <c r="AS242" s="233"/>
      <c r="AT242" s="235"/>
      <c r="AU242" s="234"/>
      <c r="AV242" s="234"/>
      <c r="AW242" s="234"/>
      <c r="AX242" s="234"/>
      <c r="AY242" s="234"/>
      <c r="AZ242" s="234"/>
      <c r="BA242" s="234"/>
      <c r="BB242" s="234"/>
      <c r="BC242" s="234"/>
      <c r="BD242" s="234"/>
      <c r="BE242" s="233"/>
      <c r="BF242" s="235"/>
      <c r="BG242" s="234"/>
      <c r="BH242" s="234"/>
      <c r="BI242" s="234"/>
      <c r="BJ242" s="234"/>
      <c r="BK242" s="234"/>
      <c r="BL242" s="234"/>
      <c r="BM242" s="234"/>
      <c r="BN242" s="234"/>
      <c r="BO242" s="234"/>
      <c r="BP242" s="234"/>
      <c r="BQ242" s="233"/>
      <c r="BR242" s="235"/>
      <c r="BS242" s="234"/>
      <c r="BT242" s="234"/>
      <c r="BU242" s="234"/>
      <c r="BV242" s="234"/>
      <c r="BW242" s="234"/>
      <c r="BX242" s="234"/>
      <c r="BY242" s="234"/>
      <c r="BZ242" s="234"/>
      <c r="CA242" s="234"/>
      <c r="CB242" s="234"/>
      <c r="CC242" s="233"/>
      <c r="CD242" s="41" t="s">
        <v>54</v>
      </c>
    </row>
    <row r="243" spans="1:82" ht="27" customHeight="1">
      <c r="A243" s="179"/>
      <c r="B243" s="180" t="s">
        <v>457</v>
      </c>
      <c r="C243" s="181" t="s">
        <v>458</v>
      </c>
      <c r="D243" s="182" t="s">
        <v>92</v>
      </c>
      <c r="E243" s="334">
        <v>0</v>
      </c>
      <c r="F243" s="236"/>
      <c r="G243" s="178">
        <f t="shared" si="232"/>
        <v>0</v>
      </c>
      <c r="H243" s="232"/>
      <c r="I243" s="233"/>
      <c r="J243" s="232"/>
      <c r="K243" s="234"/>
      <c r="L243" s="234"/>
      <c r="M243" s="234"/>
      <c r="N243" s="234"/>
      <c r="O243" s="234"/>
      <c r="P243" s="234"/>
      <c r="Q243" s="234"/>
      <c r="R243" s="234"/>
      <c r="S243" s="234"/>
      <c r="T243" s="234"/>
      <c r="U243" s="233">
        <f t="shared" si="233"/>
        <v>0</v>
      </c>
      <c r="V243" s="232"/>
      <c r="W243" s="234"/>
      <c r="X243" s="234"/>
      <c r="Y243" s="234"/>
      <c r="Z243" s="234"/>
      <c r="AA243" s="234"/>
      <c r="AB243" s="234"/>
      <c r="AC243" s="234"/>
      <c r="AD243" s="234"/>
      <c r="AE243" s="234"/>
      <c r="AF243" s="234"/>
      <c r="AG243" s="233">
        <f t="shared" si="234"/>
        <v>0</v>
      </c>
      <c r="AH243" s="235"/>
      <c r="AI243" s="234"/>
      <c r="AJ243" s="234"/>
      <c r="AK243" s="234"/>
      <c r="AL243" s="234"/>
      <c r="AM243" s="234">
        <f t="shared" si="235"/>
        <v>0</v>
      </c>
      <c r="AN243" s="234"/>
      <c r="AO243" s="234"/>
      <c r="AP243" s="234"/>
      <c r="AQ243" s="234"/>
      <c r="AR243" s="234"/>
      <c r="AS243" s="233"/>
      <c r="AT243" s="235"/>
      <c r="AU243" s="234"/>
      <c r="AV243" s="234"/>
      <c r="AW243" s="234"/>
      <c r="AX243" s="234"/>
      <c r="AY243" s="234"/>
      <c r="AZ243" s="234"/>
      <c r="BA243" s="234"/>
      <c r="BB243" s="234"/>
      <c r="BC243" s="234"/>
      <c r="BD243" s="234"/>
      <c r="BE243" s="233"/>
      <c r="BF243" s="235"/>
      <c r="BG243" s="234"/>
      <c r="BH243" s="234"/>
      <c r="BI243" s="234"/>
      <c r="BJ243" s="234"/>
      <c r="BK243" s="234"/>
      <c r="BL243" s="234"/>
      <c r="BM243" s="234"/>
      <c r="BN243" s="234"/>
      <c r="BO243" s="234"/>
      <c r="BP243" s="234"/>
      <c r="BQ243" s="233"/>
      <c r="BR243" s="235"/>
      <c r="BS243" s="234"/>
      <c r="BT243" s="234"/>
      <c r="BU243" s="234"/>
      <c r="BV243" s="234"/>
      <c r="BW243" s="234"/>
      <c r="BX243" s="234"/>
      <c r="BY243" s="234"/>
      <c r="BZ243" s="234"/>
      <c r="CA243" s="234"/>
      <c r="CB243" s="234"/>
      <c r="CC243" s="233"/>
      <c r="CD243" s="41" t="s">
        <v>54</v>
      </c>
    </row>
    <row r="244" spans="1:82" ht="15">
      <c r="A244" s="179"/>
      <c r="B244" s="75" t="s">
        <v>459</v>
      </c>
      <c r="C244" s="131" t="s">
        <v>460</v>
      </c>
      <c r="D244" s="141" t="s">
        <v>92</v>
      </c>
      <c r="E244" s="266">
        <v>1</v>
      </c>
      <c r="F244" s="223"/>
      <c r="G244" s="76">
        <f t="shared" ref="G244:G254" si="236">+E244*F244</f>
        <v>0</v>
      </c>
      <c r="H244" s="237"/>
      <c r="I244" s="239"/>
      <c r="J244" s="237"/>
      <c r="K244" s="238"/>
      <c r="L244" s="238"/>
      <c r="M244" s="238"/>
      <c r="N244" s="238"/>
      <c r="O244" s="238"/>
      <c r="P244" s="238"/>
      <c r="Q244" s="238"/>
      <c r="R244" s="238"/>
      <c r="S244" s="238"/>
      <c r="T244" s="238"/>
      <c r="U244" s="239">
        <f>G244/6</f>
        <v>0</v>
      </c>
      <c r="V244" s="237"/>
      <c r="W244" s="238"/>
      <c r="X244" s="238"/>
      <c r="Y244" s="238"/>
      <c r="Z244" s="238"/>
      <c r="AA244" s="238"/>
      <c r="AB244" s="238"/>
      <c r="AC244" s="238"/>
      <c r="AD244" s="238"/>
      <c r="AE244" s="238"/>
      <c r="AF244" s="238"/>
      <c r="AG244" s="239">
        <f>G244/6</f>
        <v>0</v>
      </c>
      <c r="AH244" s="240"/>
      <c r="AI244" s="238"/>
      <c r="AJ244" s="238"/>
      <c r="AK244" s="238"/>
      <c r="AL244" s="238"/>
      <c r="AM244" s="238"/>
      <c r="AN244" s="238"/>
      <c r="AO244" s="238"/>
      <c r="AP244" s="238"/>
      <c r="AQ244" s="238"/>
      <c r="AR244" s="238"/>
      <c r="AS244" s="239">
        <f>G244/6</f>
        <v>0</v>
      </c>
      <c r="AT244" s="240"/>
      <c r="AU244" s="238"/>
      <c r="AV244" s="238"/>
      <c r="AW244" s="238"/>
      <c r="AX244" s="238"/>
      <c r="AY244" s="238"/>
      <c r="AZ244" s="238"/>
      <c r="BA244" s="238"/>
      <c r="BB244" s="238"/>
      <c r="BC244" s="238"/>
      <c r="BD244" s="238"/>
      <c r="BE244" s="239">
        <f>G244/6</f>
        <v>0</v>
      </c>
      <c r="BF244" s="240"/>
      <c r="BG244" s="238"/>
      <c r="BH244" s="238"/>
      <c r="BI244" s="238"/>
      <c r="BJ244" s="238"/>
      <c r="BK244" s="238"/>
      <c r="BL244" s="238"/>
      <c r="BM244" s="238"/>
      <c r="BN244" s="238"/>
      <c r="BO244" s="238"/>
      <c r="BP244" s="238"/>
      <c r="BQ244" s="239">
        <f>G244/6</f>
        <v>0</v>
      </c>
      <c r="BR244" s="240"/>
      <c r="BS244" s="238"/>
      <c r="BT244" s="238"/>
      <c r="BU244" s="238"/>
      <c r="BV244" s="238"/>
      <c r="BW244" s="238"/>
      <c r="BX244" s="238"/>
      <c r="BY244" s="238"/>
      <c r="BZ244" s="238"/>
      <c r="CA244" s="238"/>
      <c r="CB244" s="238"/>
      <c r="CC244" s="239">
        <f>G244-SUM(J244:CB244)</f>
        <v>0</v>
      </c>
      <c r="CD244" s="41" t="s">
        <v>54</v>
      </c>
    </row>
    <row r="245" spans="1:82" ht="15">
      <c r="A245" s="179"/>
      <c r="B245" s="180" t="s">
        <v>461</v>
      </c>
      <c r="C245" s="181" t="s">
        <v>462</v>
      </c>
      <c r="D245" s="182" t="s">
        <v>92</v>
      </c>
      <c r="E245" s="334">
        <v>0</v>
      </c>
      <c r="F245" s="236"/>
      <c r="G245" s="178">
        <f t="shared" si="236"/>
        <v>0</v>
      </c>
      <c r="H245" s="232"/>
      <c r="I245" s="233"/>
      <c r="J245" s="232"/>
      <c r="K245" s="234"/>
      <c r="L245" s="234"/>
      <c r="M245" s="234"/>
      <c r="N245" s="234"/>
      <c r="O245" s="234"/>
      <c r="P245" s="234"/>
      <c r="Q245" s="234"/>
      <c r="R245" s="234"/>
      <c r="S245" s="234"/>
      <c r="T245" s="234"/>
      <c r="U245" s="233">
        <f t="shared" ref="U245:U251" si="237">G245/2.5</f>
        <v>0</v>
      </c>
      <c r="V245" s="232"/>
      <c r="W245" s="234"/>
      <c r="X245" s="234"/>
      <c r="Y245" s="234"/>
      <c r="Z245" s="234"/>
      <c r="AA245" s="234"/>
      <c r="AB245" s="234"/>
      <c r="AC245" s="234"/>
      <c r="AD245" s="234"/>
      <c r="AE245" s="234"/>
      <c r="AF245" s="234"/>
      <c r="AG245" s="233">
        <f t="shared" ref="AG245:AG251" si="238">G245/2.5</f>
        <v>0</v>
      </c>
      <c r="AH245" s="235"/>
      <c r="AI245" s="234"/>
      <c r="AJ245" s="234"/>
      <c r="AK245" s="234"/>
      <c r="AL245" s="234"/>
      <c r="AM245" s="234">
        <f t="shared" ref="AM245:AM251" si="239">G245-SUM(J245:AL245)</f>
        <v>0</v>
      </c>
      <c r="AN245" s="234"/>
      <c r="AO245" s="234"/>
      <c r="AP245" s="234"/>
      <c r="AQ245" s="234"/>
      <c r="AR245" s="234"/>
      <c r="AS245" s="233"/>
      <c r="AT245" s="235"/>
      <c r="AU245" s="234"/>
      <c r="AV245" s="234"/>
      <c r="AW245" s="234"/>
      <c r="AX245" s="234"/>
      <c r="AY245" s="234"/>
      <c r="AZ245" s="234"/>
      <c r="BA245" s="234"/>
      <c r="BB245" s="234"/>
      <c r="BC245" s="234"/>
      <c r="BD245" s="234"/>
      <c r="BE245" s="233"/>
      <c r="BF245" s="235"/>
      <c r="BG245" s="234"/>
      <c r="BH245" s="234"/>
      <c r="BI245" s="234"/>
      <c r="BJ245" s="234"/>
      <c r="BK245" s="234"/>
      <c r="BL245" s="234"/>
      <c r="BM245" s="234"/>
      <c r="BN245" s="234"/>
      <c r="BO245" s="234"/>
      <c r="BP245" s="234"/>
      <c r="BQ245" s="233"/>
      <c r="BR245" s="235"/>
      <c r="BS245" s="234"/>
      <c r="BT245" s="234"/>
      <c r="BU245" s="234"/>
      <c r="BV245" s="234"/>
      <c r="BW245" s="234"/>
      <c r="BX245" s="234"/>
      <c r="BY245" s="234"/>
      <c r="BZ245" s="234"/>
      <c r="CA245" s="234"/>
      <c r="CB245" s="234"/>
      <c r="CC245" s="233"/>
      <c r="CD245" s="41" t="s">
        <v>54</v>
      </c>
    </row>
    <row r="246" spans="1:82" ht="15">
      <c r="A246" s="179"/>
      <c r="B246" s="180" t="s">
        <v>463</v>
      </c>
      <c r="C246" s="181" t="s">
        <v>464</v>
      </c>
      <c r="D246" s="182" t="s">
        <v>92</v>
      </c>
      <c r="E246" s="334">
        <v>0</v>
      </c>
      <c r="F246" s="236"/>
      <c r="G246" s="178">
        <f t="shared" si="236"/>
        <v>0</v>
      </c>
      <c r="H246" s="232"/>
      <c r="I246" s="233"/>
      <c r="J246" s="232"/>
      <c r="K246" s="234"/>
      <c r="L246" s="234"/>
      <c r="M246" s="234"/>
      <c r="N246" s="234"/>
      <c r="O246" s="234"/>
      <c r="P246" s="234"/>
      <c r="Q246" s="234"/>
      <c r="R246" s="234"/>
      <c r="S246" s="234"/>
      <c r="T246" s="234"/>
      <c r="U246" s="233">
        <f t="shared" si="237"/>
        <v>0</v>
      </c>
      <c r="V246" s="232"/>
      <c r="W246" s="234"/>
      <c r="X246" s="234"/>
      <c r="Y246" s="234"/>
      <c r="Z246" s="234"/>
      <c r="AA246" s="234"/>
      <c r="AB246" s="234"/>
      <c r="AC246" s="234"/>
      <c r="AD246" s="234"/>
      <c r="AE246" s="234"/>
      <c r="AF246" s="234"/>
      <c r="AG246" s="233">
        <f t="shared" si="238"/>
        <v>0</v>
      </c>
      <c r="AH246" s="235"/>
      <c r="AI246" s="234"/>
      <c r="AJ246" s="234"/>
      <c r="AK246" s="234"/>
      <c r="AL246" s="234"/>
      <c r="AM246" s="234">
        <f t="shared" si="239"/>
        <v>0</v>
      </c>
      <c r="AN246" s="234"/>
      <c r="AO246" s="234"/>
      <c r="AP246" s="234"/>
      <c r="AQ246" s="234"/>
      <c r="AR246" s="234"/>
      <c r="AS246" s="233"/>
      <c r="AT246" s="235"/>
      <c r="AU246" s="234"/>
      <c r="AV246" s="234"/>
      <c r="AW246" s="234"/>
      <c r="AX246" s="234"/>
      <c r="AY246" s="234"/>
      <c r="AZ246" s="234"/>
      <c r="BA246" s="234"/>
      <c r="BB246" s="234"/>
      <c r="BC246" s="234"/>
      <c r="BD246" s="234"/>
      <c r="BE246" s="233"/>
      <c r="BF246" s="235"/>
      <c r="BG246" s="234"/>
      <c r="BH246" s="234"/>
      <c r="BI246" s="234"/>
      <c r="BJ246" s="234"/>
      <c r="BK246" s="234"/>
      <c r="BL246" s="234"/>
      <c r="BM246" s="234"/>
      <c r="BN246" s="234"/>
      <c r="BO246" s="234"/>
      <c r="BP246" s="234"/>
      <c r="BQ246" s="233"/>
      <c r="BR246" s="235"/>
      <c r="BS246" s="234"/>
      <c r="BT246" s="234"/>
      <c r="BU246" s="234"/>
      <c r="BV246" s="234"/>
      <c r="BW246" s="234"/>
      <c r="BX246" s="234"/>
      <c r="BY246" s="234"/>
      <c r="BZ246" s="234"/>
      <c r="CA246" s="234"/>
      <c r="CB246" s="234"/>
      <c r="CC246" s="233"/>
      <c r="CD246" s="41" t="s">
        <v>54</v>
      </c>
    </row>
    <row r="247" spans="1:82" ht="15">
      <c r="A247" s="179"/>
      <c r="B247" s="180" t="s">
        <v>465</v>
      </c>
      <c r="C247" s="181" t="s">
        <v>466</v>
      </c>
      <c r="D247" s="182" t="s">
        <v>92</v>
      </c>
      <c r="E247" s="334">
        <v>0</v>
      </c>
      <c r="F247" s="236"/>
      <c r="G247" s="178">
        <f t="shared" si="236"/>
        <v>0</v>
      </c>
      <c r="H247" s="232"/>
      <c r="I247" s="233"/>
      <c r="J247" s="232"/>
      <c r="K247" s="234"/>
      <c r="L247" s="234"/>
      <c r="M247" s="234"/>
      <c r="N247" s="234"/>
      <c r="O247" s="234"/>
      <c r="P247" s="234"/>
      <c r="Q247" s="234"/>
      <c r="R247" s="234"/>
      <c r="S247" s="234"/>
      <c r="T247" s="234"/>
      <c r="U247" s="233">
        <f t="shared" si="237"/>
        <v>0</v>
      </c>
      <c r="V247" s="232"/>
      <c r="W247" s="234"/>
      <c r="X247" s="234"/>
      <c r="Y247" s="234"/>
      <c r="Z247" s="234"/>
      <c r="AA247" s="234"/>
      <c r="AB247" s="234"/>
      <c r="AC247" s="234"/>
      <c r="AD247" s="234"/>
      <c r="AE247" s="234"/>
      <c r="AF247" s="234"/>
      <c r="AG247" s="233">
        <f t="shared" si="238"/>
        <v>0</v>
      </c>
      <c r="AH247" s="235"/>
      <c r="AI247" s="234"/>
      <c r="AJ247" s="234"/>
      <c r="AK247" s="234"/>
      <c r="AL247" s="234"/>
      <c r="AM247" s="234">
        <f t="shared" si="239"/>
        <v>0</v>
      </c>
      <c r="AN247" s="234"/>
      <c r="AO247" s="234"/>
      <c r="AP247" s="234"/>
      <c r="AQ247" s="234"/>
      <c r="AR247" s="234"/>
      <c r="AS247" s="233"/>
      <c r="AT247" s="235"/>
      <c r="AU247" s="234"/>
      <c r="AV247" s="234"/>
      <c r="AW247" s="234"/>
      <c r="AX247" s="234"/>
      <c r="AY247" s="234"/>
      <c r="AZ247" s="234"/>
      <c r="BA247" s="234"/>
      <c r="BB247" s="234"/>
      <c r="BC247" s="234"/>
      <c r="BD247" s="234"/>
      <c r="BE247" s="233"/>
      <c r="BF247" s="235"/>
      <c r="BG247" s="234"/>
      <c r="BH247" s="234"/>
      <c r="BI247" s="234"/>
      <c r="BJ247" s="234"/>
      <c r="BK247" s="234"/>
      <c r="BL247" s="234"/>
      <c r="BM247" s="234"/>
      <c r="BN247" s="234"/>
      <c r="BO247" s="234"/>
      <c r="BP247" s="234"/>
      <c r="BQ247" s="233"/>
      <c r="BR247" s="235"/>
      <c r="BS247" s="234"/>
      <c r="BT247" s="234"/>
      <c r="BU247" s="234"/>
      <c r="BV247" s="234"/>
      <c r="BW247" s="234"/>
      <c r="BX247" s="234"/>
      <c r="BY247" s="234"/>
      <c r="BZ247" s="234"/>
      <c r="CA247" s="234"/>
      <c r="CB247" s="234"/>
      <c r="CC247" s="233"/>
      <c r="CD247" s="41" t="s">
        <v>54</v>
      </c>
    </row>
    <row r="248" spans="1:82" ht="15">
      <c r="A248" s="41"/>
      <c r="B248" s="180" t="s">
        <v>467</v>
      </c>
      <c r="C248" s="181" t="s">
        <v>468</v>
      </c>
      <c r="D248" s="182" t="s">
        <v>92</v>
      </c>
      <c r="E248" s="334">
        <v>0</v>
      </c>
      <c r="F248" s="236"/>
      <c r="G248" s="178">
        <f t="shared" si="236"/>
        <v>0</v>
      </c>
      <c r="H248" s="232"/>
      <c r="I248" s="233"/>
      <c r="J248" s="232"/>
      <c r="K248" s="234"/>
      <c r="L248" s="234"/>
      <c r="M248" s="234"/>
      <c r="N248" s="234"/>
      <c r="O248" s="234"/>
      <c r="P248" s="234"/>
      <c r="Q248" s="234"/>
      <c r="R248" s="234"/>
      <c r="S248" s="234"/>
      <c r="T248" s="234"/>
      <c r="U248" s="233">
        <f t="shared" si="237"/>
        <v>0</v>
      </c>
      <c r="V248" s="232"/>
      <c r="W248" s="234"/>
      <c r="X248" s="234"/>
      <c r="Y248" s="234"/>
      <c r="Z248" s="234"/>
      <c r="AA248" s="234"/>
      <c r="AB248" s="234"/>
      <c r="AC248" s="234"/>
      <c r="AD248" s="234"/>
      <c r="AE248" s="234"/>
      <c r="AF248" s="234"/>
      <c r="AG248" s="233">
        <f t="shared" si="238"/>
        <v>0</v>
      </c>
      <c r="AH248" s="235"/>
      <c r="AI248" s="234"/>
      <c r="AJ248" s="234"/>
      <c r="AK248" s="234"/>
      <c r="AL248" s="234"/>
      <c r="AM248" s="234">
        <f t="shared" si="239"/>
        <v>0</v>
      </c>
      <c r="AN248" s="234"/>
      <c r="AO248" s="234"/>
      <c r="AP248" s="234"/>
      <c r="AQ248" s="234"/>
      <c r="AR248" s="234"/>
      <c r="AS248" s="233"/>
      <c r="AT248" s="235"/>
      <c r="AU248" s="234"/>
      <c r="AV248" s="234"/>
      <c r="AW248" s="234"/>
      <c r="AX248" s="234"/>
      <c r="AY248" s="234"/>
      <c r="AZ248" s="234"/>
      <c r="BA248" s="234"/>
      <c r="BB248" s="234"/>
      <c r="BC248" s="234"/>
      <c r="BD248" s="234"/>
      <c r="BE248" s="233"/>
      <c r="BF248" s="235"/>
      <c r="BG248" s="234"/>
      <c r="BH248" s="234"/>
      <c r="BI248" s="234"/>
      <c r="BJ248" s="234"/>
      <c r="BK248" s="234"/>
      <c r="BL248" s="234"/>
      <c r="BM248" s="234"/>
      <c r="BN248" s="234"/>
      <c r="BO248" s="234"/>
      <c r="BP248" s="234"/>
      <c r="BQ248" s="233"/>
      <c r="BR248" s="235"/>
      <c r="BS248" s="234"/>
      <c r="BT248" s="234"/>
      <c r="BU248" s="234"/>
      <c r="BV248" s="234"/>
      <c r="BW248" s="234"/>
      <c r="BX248" s="234"/>
      <c r="BY248" s="234"/>
      <c r="BZ248" s="234"/>
      <c r="CA248" s="234"/>
      <c r="CB248" s="234"/>
      <c r="CC248" s="233"/>
      <c r="CD248" s="41" t="s">
        <v>54</v>
      </c>
    </row>
    <row r="249" spans="1:82" ht="15">
      <c r="A249" s="41"/>
      <c r="B249" s="180" t="s">
        <v>469</v>
      </c>
      <c r="C249" s="181" t="s">
        <v>470</v>
      </c>
      <c r="D249" s="182" t="s">
        <v>92</v>
      </c>
      <c r="E249" s="334">
        <v>0</v>
      </c>
      <c r="F249" s="236"/>
      <c r="G249" s="178">
        <f t="shared" si="236"/>
        <v>0</v>
      </c>
      <c r="H249" s="232"/>
      <c r="I249" s="233"/>
      <c r="J249" s="232"/>
      <c r="K249" s="234"/>
      <c r="L249" s="234"/>
      <c r="M249" s="234"/>
      <c r="N249" s="234"/>
      <c r="O249" s="234"/>
      <c r="P249" s="234"/>
      <c r="Q249" s="234"/>
      <c r="R249" s="234"/>
      <c r="S249" s="234"/>
      <c r="T249" s="234"/>
      <c r="U249" s="233">
        <f t="shared" si="237"/>
        <v>0</v>
      </c>
      <c r="V249" s="232"/>
      <c r="W249" s="234"/>
      <c r="X249" s="234"/>
      <c r="Y249" s="234"/>
      <c r="Z249" s="234"/>
      <c r="AA249" s="234"/>
      <c r="AB249" s="234"/>
      <c r="AC249" s="234"/>
      <c r="AD249" s="234"/>
      <c r="AE249" s="234"/>
      <c r="AF249" s="234"/>
      <c r="AG249" s="233">
        <f t="shared" si="238"/>
        <v>0</v>
      </c>
      <c r="AH249" s="235"/>
      <c r="AI249" s="234"/>
      <c r="AJ249" s="234"/>
      <c r="AK249" s="234"/>
      <c r="AL249" s="234"/>
      <c r="AM249" s="234">
        <f t="shared" si="239"/>
        <v>0</v>
      </c>
      <c r="AN249" s="234"/>
      <c r="AO249" s="234"/>
      <c r="AP249" s="234"/>
      <c r="AQ249" s="234"/>
      <c r="AR249" s="234"/>
      <c r="AS249" s="233"/>
      <c r="AT249" s="235"/>
      <c r="AU249" s="234"/>
      <c r="AV249" s="234"/>
      <c r="AW249" s="234"/>
      <c r="AX249" s="234"/>
      <c r="AY249" s="234"/>
      <c r="AZ249" s="234"/>
      <c r="BA249" s="234"/>
      <c r="BB249" s="234"/>
      <c r="BC249" s="234"/>
      <c r="BD249" s="234"/>
      <c r="BE249" s="233"/>
      <c r="BF249" s="235"/>
      <c r="BG249" s="234"/>
      <c r="BH249" s="234"/>
      <c r="BI249" s="234"/>
      <c r="BJ249" s="234"/>
      <c r="BK249" s="234"/>
      <c r="BL249" s="234"/>
      <c r="BM249" s="234"/>
      <c r="BN249" s="234"/>
      <c r="BO249" s="234"/>
      <c r="BP249" s="234"/>
      <c r="BQ249" s="233"/>
      <c r="BR249" s="235"/>
      <c r="BS249" s="234"/>
      <c r="BT249" s="234"/>
      <c r="BU249" s="234"/>
      <c r="BV249" s="234"/>
      <c r="BW249" s="234"/>
      <c r="BX249" s="234"/>
      <c r="BY249" s="234"/>
      <c r="BZ249" s="234"/>
      <c r="CA249" s="234"/>
      <c r="CB249" s="234"/>
      <c r="CC249" s="233"/>
      <c r="CD249" s="41" t="s">
        <v>54</v>
      </c>
    </row>
    <row r="250" spans="1:82" ht="15">
      <c r="A250" s="179"/>
      <c r="B250" s="180" t="s">
        <v>471</v>
      </c>
      <c r="C250" s="181" t="s">
        <v>472</v>
      </c>
      <c r="D250" s="182" t="s">
        <v>92</v>
      </c>
      <c r="E250" s="334">
        <v>0</v>
      </c>
      <c r="F250" s="236"/>
      <c r="G250" s="178">
        <f t="shared" si="236"/>
        <v>0</v>
      </c>
      <c r="H250" s="232"/>
      <c r="I250" s="233"/>
      <c r="J250" s="232"/>
      <c r="K250" s="234"/>
      <c r="L250" s="234"/>
      <c r="M250" s="234"/>
      <c r="N250" s="234"/>
      <c r="O250" s="234"/>
      <c r="P250" s="234"/>
      <c r="Q250" s="234"/>
      <c r="R250" s="234"/>
      <c r="S250" s="234"/>
      <c r="T250" s="234"/>
      <c r="U250" s="233">
        <f t="shared" si="237"/>
        <v>0</v>
      </c>
      <c r="V250" s="232"/>
      <c r="W250" s="234"/>
      <c r="X250" s="234"/>
      <c r="Y250" s="234"/>
      <c r="Z250" s="234"/>
      <c r="AA250" s="234"/>
      <c r="AB250" s="234"/>
      <c r="AC250" s="234"/>
      <c r="AD250" s="234"/>
      <c r="AE250" s="234"/>
      <c r="AF250" s="234"/>
      <c r="AG250" s="233">
        <f t="shared" si="238"/>
        <v>0</v>
      </c>
      <c r="AH250" s="235"/>
      <c r="AI250" s="234"/>
      <c r="AJ250" s="234"/>
      <c r="AK250" s="234"/>
      <c r="AL250" s="234"/>
      <c r="AM250" s="234">
        <f t="shared" si="239"/>
        <v>0</v>
      </c>
      <c r="AN250" s="234"/>
      <c r="AO250" s="234"/>
      <c r="AP250" s="234"/>
      <c r="AQ250" s="234"/>
      <c r="AR250" s="234"/>
      <c r="AS250" s="233"/>
      <c r="AT250" s="235"/>
      <c r="AU250" s="234"/>
      <c r="AV250" s="234"/>
      <c r="AW250" s="234"/>
      <c r="AX250" s="234"/>
      <c r="AY250" s="234"/>
      <c r="AZ250" s="234"/>
      <c r="BA250" s="234"/>
      <c r="BB250" s="234"/>
      <c r="BC250" s="234"/>
      <c r="BD250" s="234"/>
      <c r="BE250" s="233"/>
      <c r="BF250" s="235"/>
      <c r="BG250" s="234"/>
      <c r="BH250" s="234"/>
      <c r="BI250" s="234"/>
      <c r="BJ250" s="234"/>
      <c r="BK250" s="234"/>
      <c r="BL250" s="234"/>
      <c r="BM250" s="234"/>
      <c r="BN250" s="234"/>
      <c r="BO250" s="234"/>
      <c r="BP250" s="234"/>
      <c r="BQ250" s="233"/>
      <c r="BR250" s="235"/>
      <c r="BS250" s="234"/>
      <c r="BT250" s="234"/>
      <c r="BU250" s="234"/>
      <c r="BV250" s="234"/>
      <c r="BW250" s="234"/>
      <c r="BX250" s="234"/>
      <c r="BY250" s="234"/>
      <c r="BZ250" s="234"/>
      <c r="CA250" s="234"/>
      <c r="CB250" s="234"/>
      <c r="CC250" s="233"/>
      <c r="CD250" s="41" t="s">
        <v>54</v>
      </c>
    </row>
    <row r="251" spans="1:82" ht="15">
      <c r="A251" s="179"/>
      <c r="B251" s="180" t="s">
        <v>473</v>
      </c>
      <c r="C251" s="181" t="s">
        <v>474</v>
      </c>
      <c r="D251" s="182" t="s">
        <v>92</v>
      </c>
      <c r="E251" s="334">
        <v>0</v>
      </c>
      <c r="F251" s="236"/>
      <c r="G251" s="178">
        <f t="shared" si="236"/>
        <v>0</v>
      </c>
      <c r="H251" s="232"/>
      <c r="I251" s="233"/>
      <c r="J251" s="232"/>
      <c r="K251" s="234"/>
      <c r="L251" s="234"/>
      <c r="M251" s="234"/>
      <c r="N251" s="234"/>
      <c r="O251" s="234"/>
      <c r="P251" s="234"/>
      <c r="Q251" s="234"/>
      <c r="R251" s="234"/>
      <c r="S251" s="234"/>
      <c r="T251" s="234"/>
      <c r="U251" s="233">
        <f t="shared" si="237"/>
        <v>0</v>
      </c>
      <c r="V251" s="232"/>
      <c r="W251" s="234"/>
      <c r="X251" s="234"/>
      <c r="Y251" s="234"/>
      <c r="Z251" s="234"/>
      <c r="AA251" s="234"/>
      <c r="AB251" s="234"/>
      <c r="AC251" s="234"/>
      <c r="AD251" s="234"/>
      <c r="AE251" s="234"/>
      <c r="AF251" s="234"/>
      <c r="AG251" s="233">
        <f t="shared" si="238"/>
        <v>0</v>
      </c>
      <c r="AH251" s="235"/>
      <c r="AI251" s="234"/>
      <c r="AJ251" s="234"/>
      <c r="AK251" s="234"/>
      <c r="AL251" s="234"/>
      <c r="AM251" s="234">
        <f t="shared" si="239"/>
        <v>0</v>
      </c>
      <c r="AN251" s="234"/>
      <c r="AO251" s="234"/>
      <c r="AP251" s="234"/>
      <c r="AQ251" s="234"/>
      <c r="AR251" s="234"/>
      <c r="AS251" s="233"/>
      <c r="AT251" s="235"/>
      <c r="AU251" s="234"/>
      <c r="AV251" s="234"/>
      <c r="AW251" s="234"/>
      <c r="AX251" s="234"/>
      <c r="AY251" s="234"/>
      <c r="AZ251" s="234"/>
      <c r="BA251" s="234"/>
      <c r="BB251" s="234"/>
      <c r="BC251" s="234"/>
      <c r="BD251" s="234"/>
      <c r="BE251" s="233"/>
      <c r="BF251" s="235"/>
      <c r="BG251" s="234"/>
      <c r="BH251" s="234"/>
      <c r="BI251" s="234"/>
      <c r="BJ251" s="234"/>
      <c r="BK251" s="234"/>
      <c r="BL251" s="234"/>
      <c r="BM251" s="234"/>
      <c r="BN251" s="234"/>
      <c r="BO251" s="234"/>
      <c r="BP251" s="234"/>
      <c r="BQ251" s="233"/>
      <c r="BR251" s="235"/>
      <c r="BS251" s="234"/>
      <c r="BT251" s="234"/>
      <c r="BU251" s="234"/>
      <c r="BV251" s="234"/>
      <c r="BW251" s="234"/>
      <c r="BX251" s="234"/>
      <c r="BY251" s="234"/>
      <c r="BZ251" s="234"/>
      <c r="CA251" s="234"/>
      <c r="CB251" s="234"/>
      <c r="CC251" s="233"/>
      <c r="CD251" s="41" t="s">
        <v>54</v>
      </c>
    </row>
    <row r="252" spans="1:82" ht="15">
      <c r="A252" s="179"/>
      <c r="B252" s="180" t="s">
        <v>476</v>
      </c>
      <c r="C252" s="181" t="s">
        <v>477</v>
      </c>
      <c r="D252" s="182" t="s">
        <v>478</v>
      </c>
      <c r="E252" s="334">
        <v>0</v>
      </c>
      <c r="F252" s="236"/>
      <c r="G252" s="178">
        <f t="shared" si="236"/>
        <v>0</v>
      </c>
      <c r="H252" s="232"/>
      <c r="I252" s="233"/>
      <c r="J252" s="232"/>
      <c r="K252" s="234"/>
      <c r="L252" s="234"/>
      <c r="M252" s="234"/>
      <c r="N252" s="234"/>
      <c r="O252" s="234"/>
      <c r="P252" s="234"/>
      <c r="Q252" s="234"/>
      <c r="R252" s="234"/>
      <c r="S252" s="234"/>
      <c r="T252" s="234"/>
      <c r="U252" s="233"/>
      <c r="V252" s="232"/>
      <c r="W252" s="234"/>
      <c r="X252" s="234"/>
      <c r="Y252" s="234"/>
      <c r="Z252" s="234"/>
      <c r="AA252" s="234"/>
      <c r="AB252" s="234"/>
      <c r="AC252" s="234"/>
      <c r="AD252" s="234"/>
      <c r="AE252" s="234"/>
      <c r="AF252" s="234"/>
      <c r="AG252" s="233"/>
      <c r="AH252" s="235"/>
      <c r="AI252" s="234"/>
      <c r="AJ252" s="234"/>
      <c r="AK252" s="234"/>
      <c r="AL252" s="234"/>
      <c r="AM252" s="234"/>
      <c r="AN252" s="234"/>
      <c r="AO252" s="234"/>
      <c r="AP252" s="234"/>
      <c r="AQ252" s="234"/>
      <c r="AR252" s="234"/>
      <c r="AS252" s="233"/>
      <c r="AT252" s="235"/>
      <c r="AU252" s="234"/>
      <c r="AV252" s="234"/>
      <c r="AW252" s="234"/>
      <c r="AX252" s="234"/>
      <c r="AY252" s="234"/>
      <c r="AZ252" s="234"/>
      <c r="BA252" s="234"/>
      <c r="BB252" s="234"/>
      <c r="BC252" s="234"/>
      <c r="BD252" s="234"/>
      <c r="BE252" s="233"/>
      <c r="BF252" s="235"/>
      <c r="BG252" s="234"/>
      <c r="BH252" s="234"/>
      <c r="BI252" s="234"/>
      <c r="BJ252" s="234"/>
      <c r="BK252" s="234"/>
      <c r="BL252" s="234"/>
      <c r="BM252" s="234"/>
      <c r="BN252" s="234"/>
      <c r="BO252" s="234"/>
      <c r="BP252" s="234"/>
      <c r="BQ252" s="233"/>
      <c r="BR252" s="235"/>
      <c r="BS252" s="234"/>
      <c r="BT252" s="234"/>
      <c r="BU252" s="234"/>
      <c r="BV252" s="234"/>
      <c r="BW252" s="234"/>
      <c r="BX252" s="234"/>
      <c r="BY252" s="234"/>
      <c r="BZ252" s="234"/>
      <c r="CA252" s="234"/>
      <c r="CB252" s="234"/>
      <c r="CC252" s="233"/>
      <c r="CD252" s="41" t="s">
        <v>54</v>
      </c>
    </row>
    <row r="253" spans="1:82" ht="15">
      <c r="A253" s="179"/>
      <c r="B253" s="75" t="s">
        <v>479</v>
      </c>
      <c r="C253" s="131" t="s">
        <v>480</v>
      </c>
      <c r="D253" s="141" t="s">
        <v>92</v>
      </c>
      <c r="E253" s="266">
        <v>1</v>
      </c>
      <c r="F253" s="223"/>
      <c r="G253" s="76">
        <f t="shared" si="236"/>
        <v>0</v>
      </c>
      <c r="H253" s="237"/>
      <c r="I253" s="239"/>
      <c r="J253" s="237"/>
      <c r="K253" s="238"/>
      <c r="L253" s="238"/>
      <c r="M253" s="238"/>
      <c r="N253" s="238"/>
      <c r="O253" s="238"/>
      <c r="P253" s="238"/>
      <c r="Q253" s="238"/>
      <c r="R253" s="238"/>
      <c r="S253" s="238"/>
      <c r="T253" s="238"/>
      <c r="U253" s="239">
        <f>G253/6</f>
        <v>0</v>
      </c>
      <c r="V253" s="237"/>
      <c r="W253" s="238"/>
      <c r="X253" s="238"/>
      <c r="Y253" s="238"/>
      <c r="Z253" s="238"/>
      <c r="AA253" s="238"/>
      <c r="AB253" s="238"/>
      <c r="AC253" s="238"/>
      <c r="AD253" s="238"/>
      <c r="AE253" s="238"/>
      <c r="AF253" s="238"/>
      <c r="AG253" s="239">
        <f>G253/6</f>
        <v>0</v>
      </c>
      <c r="AH253" s="240"/>
      <c r="AI253" s="238"/>
      <c r="AJ253" s="238"/>
      <c r="AK253" s="238"/>
      <c r="AL253" s="238"/>
      <c r="AM253" s="238"/>
      <c r="AN253" s="238"/>
      <c r="AO253" s="238"/>
      <c r="AP253" s="238"/>
      <c r="AQ253" s="238"/>
      <c r="AR253" s="238"/>
      <c r="AS253" s="239">
        <f>G253/6</f>
        <v>0</v>
      </c>
      <c r="AT253" s="240"/>
      <c r="AU253" s="238"/>
      <c r="AV253" s="238"/>
      <c r="AW253" s="238"/>
      <c r="AX253" s="238"/>
      <c r="AY253" s="238"/>
      <c r="AZ253" s="238"/>
      <c r="BA253" s="238"/>
      <c r="BB253" s="238"/>
      <c r="BC253" s="238"/>
      <c r="BD253" s="238"/>
      <c r="BE253" s="239">
        <f>G253/6</f>
        <v>0</v>
      </c>
      <c r="BF253" s="240"/>
      <c r="BG253" s="238"/>
      <c r="BH253" s="238"/>
      <c r="BI253" s="238"/>
      <c r="BJ253" s="238"/>
      <c r="BK253" s="238"/>
      <c r="BL253" s="238"/>
      <c r="BM253" s="238"/>
      <c r="BN253" s="238"/>
      <c r="BO253" s="238"/>
      <c r="BP253" s="238"/>
      <c r="BQ253" s="239">
        <f>G253/6</f>
        <v>0</v>
      </c>
      <c r="BR253" s="240"/>
      <c r="BS253" s="238"/>
      <c r="BT253" s="238"/>
      <c r="BU253" s="238"/>
      <c r="BV253" s="238"/>
      <c r="BW253" s="238"/>
      <c r="BX253" s="238"/>
      <c r="BY253" s="238"/>
      <c r="BZ253" s="238"/>
      <c r="CA253" s="238"/>
      <c r="CB253" s="238"/>
      <c r="CC253" s="239">
        <f>G253-SUM(J253:CB253)</f>
        <v>0</v>
      </c>
      <c r="CD253" s="41" t="s">
        <v>54</v>
      </c>
    </row>
    <row r="254" spans="1:82" ht="15">
      <c r="A254" s="179"/>
      <c r="B254" s="75" t="s">
        <v>481</v>
      </c>
      <c r="C254" s="131" t="s">
        <v>482</v>
      </c>
      <c r="D254" s="141" t="s">
        <v>92</v>
      </c>
      <c r="E254" s="266">
        <v>1</v>
      </c>
      <c r="F254" s="223"/>
      <c r="G254" s="76">
        <f t="shared" si="236"/>
        <v>0</v>
      </c>
      <c r="H254" s="237"/>
      <c r="I254" s="239"/>
      <c r="J254" s="237"/>
      <c r="K254" s="238"/>
      <c r="L254" s="238"/>
      <c r="M254" s="238"/>
      <c r="N254" s="238"/>
      <c r="O254" s="238"/>
      <c r="P254" s="238"/>
      <c r="Q254" s="238"/>
      <c r="R254" s="238"/>
      <c r="S254" s="238"/>
      <c r="T254" s="238"/>
      <c r="U254" s="239">
        <f>G254/6</f>
        <v>0</v>
      </c>
      <c r="V254" s="237"/>
      <c r="W254" s="238"/>
      <c r="X254" s="238"/>
      <c r="Y254" s="238"/>
      <c r="Z254" s="238"/>
      <c r="AA254" s="238"/>
      <c r="AB254" s="238"/>
      <c r="AC254" s="238"/>
      <c r="AD254" s="238"/>
      <c r="AE254" s="238"/>
      <c r="AF254" s="238"/>
      <c r="AG254" s="239">
        <f>G254/6</f>
        <v>0</v>
      </c>
      <c r="AH254" s="240"/>
      <c r="AI254" s="238"/>
      <c r="AJ254" s="238"/>
      <c r="AK254" s="238"/>
      <c r="AL254" s="238"/>
      <c r="AM254" s="238"/>
      <c r="AN254" s="238"/>
      <c r="AO254" s="238"/>
      <c r="AP254" s="238"/>
      <c r="AQ254" s="238"/>
      <c r="AR254" s="238"/>
      <c r="AS254" s="239">
        <f>G254/6</f>
        <v>0</v>
      </c>
      <c r="AT254" s="240"/>
      <c r="AU254" s="238"/>
      <c r="AV254" s="238"/>
      <c r="AW254" s="238"/>
      <c r="AX254" s="238"/>
      <c r="AY254" s="238"/>
      <c r="AZ254" s="238"/>
      <c r="BA254" s="238"/>
      <c r="BB254" s="238"/>
      <c r="BC254" s="238"/>
      <c r="BD254" s="238"/>
      <c r="BE254" s="239">
        <f>G254/6</f>
        <v>0</v>
      </c>
      <c r="BF254" s="240"/>
      <c r="BG254" s="238"/>
      <c r="BH254" s="238"/>
      <c r="BI254" s="238"/>
      <c r="BJ254" s="238"/>
      <c r="BK254" s="238"/>
      <c r="BL254" s="238"/>
      <c r="BM254" s="238"/>
      <c r="BN254" s="238"/>
      <c r="BO254" s="238"/>
      <c r="BP254" s="238"/>
      <c r="BQ254" s="239">
        <f>G254/6</f>
        <v>0</v>
      </c>
      <c r="BR254" s="240"/>
      <c r="BS254" s="238"/>
      <c r="BT254" s="238"/>
      <c r="BU254" s="238"/>
      <c r="BV254" s="238"/>
      <c r="BW254" s="238"/>
      <c r="BX254" s="238"/>
      <c r="BY254" s="238"/>
      <c r="BZ254" s="238"/>
      <c r="CA254" s="238"/>
      <c r="CB254" s="238"/>
      <c r="CC254" s="239">
        <f>G254-SUM(J254:CB254)</f>
        <v>0</v>
      </c>
      <c r="CD254" s="41" t="s">
        <v>54</v>
      </c>
    </row>
    <row r="255" spans="1:82" ht="15">
      <c r="A255" s="41"/>
      <c r="B255" s="180" t="s">
        <v>483</v>
      </c>
      <c r="C255" s="181" t="s">
        <v>484</v>
      </c>
      <c r="D255" s="182" t="s">
        <v>92</v>
      </c>
      <c r="E255" s="334">
        <v>0</v>
      </c>
      <c r="F255" s="236"/>
      <c r="G255" s="178">
        <f>+E255*F255</f>
        <v>0</v>
      </c>
      <c r="H255" s="232"/>
      <c r="I255" s="233"/>
      <c r="J255" s="232"/>
      <c r="K255" s="234"/>
      <c r="L255" s="234"/>
      <c r="M255" s="234"/>
      <c r="N255" s="234"/>
      <c r="O255" s="234"/>
      <c r="P255" s="234"/>
      <c r="Q255" s="234"/>
      <c r="R255" s="234"/>
      <c r="S255" s="234"/>
      <c r="T255" s="234"/>
      <c r="U255" s="233">
        <f>G255/2.5</f>
        <v>0</v>
      </c>
      <c r="V255" s="232"/>
      <c r="W255" s="234"/>
      <c r="X255" s="234"/>
      <c r="Y255" s="234"/>
      <c r="Z255" s="234"/>
      <c r="AA255" s="234"/>
      <c r="AB255" s="234"/>
      <c r="AC255" s="234"/>
      <c r="AD255" s="234"/>
      <c r="AE255" s="234"/>
      <c r="AF255" s="234"/>
      <c r="AG255" s="233">
        <f>G255/2.5</f>
        <v>0</v>
      </c>
      <c r="AH255" s="235"/>
      <c r="AI255" s="234"/>
      <c r="AJ255" s="234"/>
      <c r="AK255" s="234"/>
      <c r="AL255" s="234"/>
      <c r="AM255" s="234">
        <f>G255-SUM(J255:AL255)</f>
        <v>0</v>
      </c>
      <c r="AN255" s="234"/>
      <c r="AO255" s="234"/>
      <c r="AP255" s="234"/>
      <c r="AQ255" s="234"/>
      <c r="AR255" s="234"/>
      <c r="AS255" s="233"/>
      <c r="AT255" s="235"/>
      <c r="AU255" s="234"/>
      <c r="AV255" s="234"/>
      <c r="AW255" s="234"/>
      <c r="AX255" s="234"/>
      <c r="AY255" s="234"/>
      <c r="AZ255" s="234"/>
      <c r="BA255" s="234"/>
      <c r="BB255" s="234"/>
      <c r="BC255" s="234"/>
      <c r="BD255" s="234"/>
      <c r="BE255" s="233"/>
      <c r="BF255" s="235"/>
      <c r="BG255" s="234"/>
      <c r="BH255" s="234"/>
      <c r="BI255" s="234"/>
      <c r="BJ255" s="234"/>
      <c r="BK255" s="234"/>
      <c r="BL255" s="234"/>
      <c r="BM255" s="234"/>
      <c r="BN255" s="234"/>
      <c r="BO255" s="234"/>
      <c r="BP255" s="234"/>
      <c r="BQ255" s="233"/>
      <c r="BR255" s="235"/>
      <c r="BS255" s="234"/>
      <c r="BT255" s="234"/>
      <c r="BU255" s="234"/>
      <c r="BV255" s="234"/>
      <c r="BW255" s="234"/>
      <c r="BX255" s="234"/>
      <c r="BY255" s="234"/>
      <c r="BZ255" s="234"/>
      <c r="CA255" s="234"/>
      <c r="CB255" s="234"/>
      <c r="CC255" s="233"/>
      <c r="CD255" s="41" t="s">
        <v>54</v>
      </c>
    </row>
    <row r="256" spans="1:82" ht="15">
      <c r="A256" s="41"/>
      <c r="B256" s="180" t="s">
        <v>485</v>
      </c>
      <c r="C256" s="181" t="s">
        <v>486</v>
      </c>
      <c r="D256" s="182" t="s">
        <v>92</v>
      </c>
      <c r="E256" s="334">
        <v>0</v>
      </c>
      <c r="F256" s="236"/>
      <c r="G256" s="178">
        <f>+E256*F256</f>
        <v>0</v>
      </c>
      <c r="H256" s="232"/>
      <c r="I256" s="233"/>
      <c r="J256" s="232"/>
      <c r="K256" s="234"/>
      <c r="L256" s="234"/>
      <c r="M256" s="234"/>
      <c r="N256" s="234"/>
      <c r="O256" s="234"/>
      <c r="P256" s="234"/>
      <c r="Q256" s="234"/>
      <c r="R256" s="234"/>
      <c r="S256" s="234"/>
      <c r="T256" s="234"/>
      <c r="U256" s="233">
        <f>G256/2.5</f>
        <v>0</v>
      </c>
      <c r="V256" s="232"/>
      <c r="W256" s="234"/>
      <c r="X256" s="234"/>
      <c r="Y256" s="234"/>
      <c r="Z256" s="234"/>
      <c r="AA256" s="234"/>
      <c r="AB256" s="234"/>
      <c r="AC256" s="234"/>
      <c r="AD256" s="234"/>
      <c r="AE256" s="234"/>
      <c r="AF256" s="234"/>
      <c r="AG256" s="233">
        <f>G256/2.5</f>
        <v>0</v>
      </c>
      <c r="AH256" s="235"/>
      <c r="AI256" s="234"/>
      <c r="AJ256" s="234"/>
      <c r="AK256" s="234"/>
      <c r="AL256" s="234"/>
      <c r="AM256" s="234">
        <f>G256-SUM(J256:AL256)</f>
        <v>0</v>
      </c>
      <c r="AN256" s="234"/>
      <c r="AO256" s="234"/>
      <c r="AP256" s="234"/>
      <c r="AQ256" s="234"/>
      <c r="AR256" s="234"/>
      <c r="AS256" s="233"/>
      <c r="AT256" s="235"/>
      <c r="AU256" s="234"/>
      <c r="AV256" s="234"/>
      <c r="AW256" s="234"/>
      <c r="AX256" s="234"/>
      <c r="AY256" s="234"/>
      <c r="AZ256" s="234"/>
      <c r="BA256" s="234"/>
      <c r="BB256" s="234"/>
      <c r="BC256" s="234"/>
      <c r="BD256" s="234"/>
      <c r="BE256" s="233"/>
      <c r="BF256" s="235"/>
      <c r="BG256" s="234"/>
      <c r="BH256" s="234"/>
      <c r="BI256" s="234"/>
      <c r="BJ256" s="234"/>
      <c r="BK256" s="234"/>
      <c r="BL256" s="234"/>
      <c r="BM256" s="234"/>
      <c r="BN256" s="234"/>
      <c r="BO256" s="234"/>
      <c r="BP256" s="234"/>
      <c r="BQ256" s="233"/>
      <c r="BR256" s="235"/>
      <c r="BS256" s="234"/>
      <c r="BT256" s="234"/>
      <c r="BU256" s="234"/>
      <c r="BV256" s="234"/>
      <c r="BW256" s="234"/>
      <c r="BX256" s="234"/>
      <c r="BY256" s="234"/>
      <c r="BZ256" s="234"/>
      <c r="CA256" s="234"/>
      <c r="CB256" s="234"/>
      <c r="CC256" s="233"/>
      <c r="CD256" s="41" t="s">
        <v>54</v>
      </c>
    </row>
    <row r="257" spans="1:86" ht="15">
      <c r="A257" s="45"/>
      <c r="B257" s="180" t="s">
        <v>487</v>
      </c>
      <c r="C257" s="181" t="s">
        <v>488</v>
      </c>
      <c r="D257" s="182" t="s">
        <v>64</v>
      </c>
      <c r="E257" s="334">
        <v>0</v>
      </c>
      <c r="F257" s="236"/>
      <c r="G257" s="178">
        <f>+E257*F257</f>
        <v>0</v>
      </c>
      <c r="H257" s="232"/>
      <c r="I257" s="233"/>
      <c r="J257" s="232"/>
      <c r="K257" s="234"/>
      <c r="L257" s="234"/>
      <c r="M257" s="234"/>
      <c r="N257" s="234"/>
      <c r="O257" s="234"/>
      <c r="P257" s="234"/>
      <c r="Q257" s="234"/>
      <c r="R257" s="234"/>
      <c r="S257" s="234"/>
      <c r="T257" s="234"/>
      <c r="U257" s="233"/>
      <c r="V257" s="232"/>
      <c r="W257" s="234"/>
      <c r="X257" s="234"/>
      <c r="Y257" s="234"/>
      <c r="Z257" s="234"/>
      <c r="AA257" s="234"/>
      <c r="AB257" s="234"/>
      <c r="AC257" s="234"/>
      <c r="AD257" s="234"/>
      <c r="AE257" s="234"/>
      <c r="AF257" s="234"/>
      <c r="AG257" s="233"/>
      <c r="AH257" s="235"/>
      <c r="AI257" s="234"/>
      <c r="AJ257" s="234"/>
      <c r="AK257" s="234"/>
      <c r="AL257" s="234"/>
      <c r="AM257" s="234"/>
      <c r="AN257" s="234"/>
      <c r="AO257" s="234"/>
      <c r="AP257" s="234"/>
      <c r="AQ257" s="234"/>
      <c r="AR257" s="234"/>
      <c r="AS257" s="233"/>
      <c r="AT257" s="235"/>
      <c r="AU257" s="234"/>
      <c r="AV257" s="234"/>
      <c r="AW257" s="234"/>
      <c r="AX257" s="234"/>
      <c r="AY257" s="234"/>
      <c r="AZ257" s="234"/>
      <c r="BA257" s="234"/>
      <c r="BB257" s="234"/>
      <c r="BC257" s="234"/>
      <c r="BD257" s="234"/>
      <c r="BE257" s="233"/>
      <c r="BF257" s="235"/>
      <c r="BG257" s="234"/>
      <c r="BH257" s="234"/>
      <c r="BI257" s="234"/>
      <c r="BJ257" s="234"/>
      <c r="BK257" s="234"/>
      <c r="BL257" s="234"/>
      <c r="BM257" s="234"/>
      <c r="BN257" s="234"/>
      <c r="BO257" s="234"/>
      <c r="BP257" s="234"/>
      <c r="BQ257" s="233"/>
      <c r="BR257" s="235"/>
      <c r="BS257" s="234"/>
      <c r="BT257" s="234"/>
      <c r="BU257" s="234"/>
      <c r="BV257" s="234"/>
      <c r="BW257" s="234"/>
      <c r="BX257" s="234"/>
      <c r="BY257" s="234"/>
      <c r="BZ257" s="234"/>
      <c r="CA257" s="234"/>
      <c r="CB257" s="234"/>
      <c r="CC257" s="233"/>
      <c r="CD257" s="41" t="s">
        <v>54</v>
      </c>
    </row>
    <row r="258" spans="1:86" ht="15">
      <c r="A258" s="179"/>
      <c r="B258" s="180" t="s">
        <v>489</v>
      </c>
      <c r="C258" s="181" t="s">
        <v>490</v>
      </c>
      <c r="D258" s="182" t="s">
        <v>92</v>
      </c>
      <c r="E258" s="334">
        <v>0</v>
      </c>
      <c r="F258" s="236"/>
      <c r="G258" s="178">
        <f>+E258*F258</f>
        <v>0</v>
      </c>
      <c r="H258" s="232"/>
      <c r="I258" s="233"/>
      <c r="J258" s="232"/>
      <c r="K258" s="234"/>
      <c r="L258" s="234"/>
      <c r="M258" s="234"/>
      <c r="N258" s="234"/>
      <c r="O258" s="234"/>
      <c r="P258" s="234"/>
      <c r="Q258" s="234"/>
      <c r="R258" s="234"/>
      <c r="S258" s="234"/>
      <c r="T258" s="234"/>
      <c r="U258" s="233">
        <f>G258/2.5</f>
        <v>0</v>
      </c>
      <c r="V258" s="232"/>
      <c r="W258" s="234"/>
      <c r="X258" s="234"/>
      <c r="Y258" s="234"/>
      <c r="Z258" s="234"/>
      <c r="AA258" s="234"/>
      <c r="AB258" s="234"/>
      <c r="AC258" s="234"/>
      <c r="AD258" s="234"/>
      <c r="AE258" s="234"/>
      <c r="AF258" s="234"/>
      <c r="AG258" s="233">
        <f>G258/2.5</f>
        <v>0</v>
      </c>
      <c r="AH258" s="235"/>
      <c r="AI258" s="234"/>
      <c r="AJ258" s="234"/>
      <c r="AK258" s="234"/>
      <c r="AL258" s="234"/>
      <c r="AM258" s="234">
        <f>G258-SUM(J258:AL258)</f>
        <v>0</v>
      </c>
      <c r="AN258" s="234"/>
      <c r="AO258" s="234"/>
      <c r="AP258" s="234"/>
      <c r="AQ258" s="234"/>
      <c r="AR258" s="234"/>
      <c r="AS258" s="233"/>
      <c r="AT258" s="235"/>
      <c r="AU258" s="234"/>
      <c r="AV258" s="234"/>
      <c r="AW258" s="234"/>
      <c r="AX258" s="234"/>
      <c r="AY258" s="234"/>
      <c r="AZ258" s="234"/>
      <c r="BA258" s="234"/>
      <c r="BB258" s="234"/>
      <c r="BC258" s="234"/>
      <c r="BD258" s="234"/>
      <c r="BE258" s="233"/>
      <c r="BF258" s="235"/>
      <c r="BG258" s="234"/>
      <c r="BH258" s="234"/>
      <c r="BI258" s="234"/>
      <c r="BJ258" s="234"/>
      <c r="BK258" s="234"/>
      <c r="BL258" s="234"/>
      <c r="BM258" s="234"/>
      <c r="BN258" s="234"/>
      <c r="BO258" s="234"/>
      <c r="BP258" s="234"/>
      <c r="BQ258" s="233"/>
      <c r="BR258" s="235"/>
      <c r="BS258" s="234"/>
      <c r="BT258" s="234"/>
      <c r="BU258" s="234"/>
      <c r="BV258" s="234"/>
      <c r="BW258" s="234"/>
      <c r="BX258" s="234"/>
      <c r="BY258" s="234"/>
      <c r="BZ258" s="234"/>
      <c r="CA258" s="234"/>
      <c r="CB258" s="234"/>
      <c r="CC258" s="233"/>
      <c r="CD258" s="41" t="s">
        <v>54</v>
      </c>
    </row>
    <row r="259" spans="1:86" ht="15">
      <c r="A259" s="179"/>
      <c r="B259" s="180" t="s">
        <v>491</v>
      </c>
      <c r="C259" s="181" t="s">
        <v>492</v>
      </c>
      <c r="D259" s="182" t="s">
        <v>92</v>
      </c>
      <c r="E259" s="334">
        <v>0</v>
      </c>
      <c r="F259" s="236"/>
      <c r="G259" s="178">
        <f>+E259*F259</f>
        <v>0</v>
      </c>
      <c r="H259" s="232"/>
      <c r="I259" s="233"/>
      <c r="J259" s="232"/>
      <c r="K259" s="234"/>
      <c r="L259" s="234"/>
      <c r="M259" s="234"/>
      <c r="N259" s="234"/>
      <c r="O259" s="234"/>
      <c r="P259" s="234"/>
      <c r="Q259" s="234"/>
      <c r="R259" s="234"/>
      <c r="S259" s="234"/>
      <c r="T259" s="234"/>
      <c r="U259" s="233">
        <f>G259/2.5</f>
        <v>0</v>
      </c>
      <c r="V259" s="232"/>
      <c r="W259" s="234"/>
      <c r="X259" s="234"/>
      <c r="Y259" s="234"/>
      <c r="Z259" s="234"/>
      <c r="AA259" s="234"/>
      <c r="AB259" s="234"/>
      <c r="AC259" s="234"/>
      <c r="AD259" s="234"/>
      <c r="AE259" s="234"/>
      <c r="AF259" s="234"/>
      <c r="AG259" s="233">
        <f>G259/2.5</f>
        <v>0</v>
      </c>
      <c r="AH259" s="235"/>
      <c r="AI259" s="234"/>
      <c r="AJ259" s="234"/>
      <c r="AK259" s="234"/>
      <c r="AL259" s="234"/>
      <c r="AM259" s="234">
        <f>G259-SUM(J259:AL259)</f>
        <v>0</v>
      </c>
      <c r="AN259" s="234"/>
      <c r="AO259" s="234"/>
      <c r="AP259" s="234"/>
      <c r="AQ259" s="234"/>
      <c r="AR259" s="234"/>
      <c r="AS259" s="233"/>
      <c r="AT259" s="235"/>
      <c r="AU259" s="234"/>
      <c r="AV259" s="234"/>
      <c r="AW259" s="234"/>
      <c r="AX259" s="234"/>
      <c r="AY259" s="234"/>
      <c r="AZ259" s="234"/>
      <c r="BA259" s="234"/>
      <c r="BB259" s="234"/>
      <c r="BC259" s="234"/>
      <c r="BD259" s="234"/>
      <c r="BE259" s="233"/>
      <c r="BF259" s="235"/>
      <c r="BG259" s="234"/>
      <c r="BH259" s="234"/>
      <c r="BI259" s="234"/>
      <c r="BJ259" s="234"/>
      <c r="BK259" s="234"/>
      <c r="BL259" s="234"/>
      <c r="BM259" s="234"/>
      <c r="BN259" s="234"/>
      <c r="BO259" s="234"/>
      <c r="BP259" s="234"/>
      <c r="BQ259" s="233"/>
      <c r="BR259" s="235"/>
      <c r="BS259" s="234"/>
      <c r="BT259" s="234"/>
      <c r="BU259" s="234"/>
      <c r="BV259" s="234"/>
      <c r="BW259" s="234"/>
      <c r="BX259" s="234"/>
      <c r="BY259" s="234"/>
      <c r="BZ259" s="234"/>
      <c r="CA259" s="234"/>
      <c r="CB259" s="234"/>
      <c r="CC259" s="233"/>
      <c r="CD259" s="41" t="s">
        <v>54</v>
      </c>
    </row>
    <row r="260" spans="1:86" ht="15">
      <c r="A260" s="179"/>
      <c r="B260" s="75" t="s">
        <v>493</v>
      </c>
      <c r="C260" s="131" t="s">
        <v>494</v>
      </c>
      <c r="D260" s="141" t="s">
        <v>92</v>
      </c>
      <c r="E260" s="266">
        <v>1</v>
      </c>
      <c r="F260" s="223"/>
      <c r="G260" s="76">
        <f t="shared" ref="G260" si="240">+E260*F260</f>
        <v>0</v>
      </c>
      <c r="H260" s="237"/>
      <c r="I260" s="239"/>
      <c r="J260" s="237"/>
      <c r="K260" s="238"/>
      <c r="L260" s="238"/>
      <c r="M260" s="238"/>
      <c r="N260" s="238"/>
      <c r="O260" s="238"/>
      <c r="P260" s="238"/>
      <c r="Q260" s="238"/>
      <c r="R260" s="238"/>
      <c r="S260" s="238"/>
      <c r="T260" s="238"/>
      <c r="U260" s="239">
        <f>G260/6</f>
        <v>0</v>
      </c>
      <c r="V260" s="237"/>
      <c r="W260" s="238"/>
      <c r="X260" s="238"/>
      <c r="Y260" s="238"/>
      <c r="Z260" s="238"/>
      <c r="AA260" s="238"/>
      <c r="AB260" s="238"/>
      <c r="AC260" s="238"/>
      <c r="AD260" s="238"/>
      <c r="AE260" s="238"/>
      <c r="AF260" s="238"/>
      <c r="AG260" s="239">
        <f>G260/6</f>
        <v>0</v>
      </c>
      <c r="AH260" s="240"/>
      <c r="AI260" s="238"/>
      <c r="AJ260" s="238"/>
      <c r="AK260" s="238"/>
      <c r="AL260" s="238"/>
      <c r="AM260" s="238"/>
      <c r="AN260" s="238"/>
      <c r="AO260" s="238"/>
      <c r="AP260" s="238"/>
      <c r="AQ260" s="238"/>
      <c r="AR260" s="238"/>
      <c r="AS260" s="239">
        <f>G260/6</f>
        <v>0</v>
      </c>
      <c r="AT260" s="240"/>
      <c r="AU260" s="238"/>
      <c r="AV260" s="238"/>
      <c r="AW260" s="238"/>
      <c r="AX260" s="238"/>
      <c r="AY260" s="238"/>
      <c r="AZ260" s="238"/>
      <c r="BA260" s="238"/>
      <c r="BB260" s="238"/>
      <c r="BC260" s="238"/>
      <c r="BD260" s="238"/>
      <c r="BE260" s="239">
        <f>G260/6</f>
        <v>0</v>
      </c>
      <c r="BF260" s="240"/>
      <c r="BG260" s="238"/>
      <c r="BH260" s="238"/>
      <c r="BI260" s="238"/>
      <c r="BJ260" s="238"/>
      <c r="BK260" s="238"/>
      <c r="BL260" s="238"/>
      <c r="BM260" s="238"/>
      <c r="BN260" s="238"/>
      <c r="BO260" s="238"/>
      <c r="BP260" s="238"/>
      <c r="BQ260" s="239">
        <f>G260/6</f>
        <v>0</v>
      </c>
      <c r="BR260" s="240"/>
      <c r="BS260" s="238"/>
      <c r="BT260" s="238"/>
      <c r="BU260" s="238"/>
      <c r="BV260" s="238"/>
      <c r="BW260" s="238"/>
      <c r="BX260" s="238"/>
      <c r="BY260" s="238"/>
      <c r="BZ260" s="238"/>
      <c r="CA260" s="238"/>
      <c r="CB260" s="238"/>
      <c r="CC260" s="239">
        <f>G260-SUM(J260:CB260)</f>
        <v>0</v>
      </c>
      <c r="CD260" s="41" t="s">
        <v>54</v>
      </c>
    </row>
    <row r="261" spans="1:86" ht="30">
      <c r="A261" s="179"/>
      <c r="B261" s="75" t="s">
        <v>495</v>
      </c>
      <c r="C261" s="131" t="s">
        <v>496</v>
      </c>
      <c r="D261" s="141" t="s">
        <v>92</v>
      </c>
      <c r="E261" s="266">
        <v>1</v>
      </c>
      <c r="F261" s="223"/>
      <c r="G261" s="76">
        <f>+E261*F261</f>
        <v>0</v>
      </c>
      <c r="H261" s="237"/>
      <c r="I261" s="239"/>
      <c r="J261" s="237"/>
      <c r="K261" s="238"/>
      <c r="L261" s="238"/>
      <c r="M261" s="238"/>
      <c r="N261" s="238"/>
      <c r="O261" s="238"/>
      <c r="P261" s="238"/>
      <c r="Q261" s="238"/>
      <c r="R261" s="238"/>
      <c r="S261" s="238"/>
      <c r="T261" s="238"/>
      <c r="U261" s="239">
        <f>G261/6</f>
        <v>0</v>
      </c>
      <c r="V261" s="237"/>
      <c r="W261" s="238"/>
      <c r="X261" s="238"/>
      <c r="Y261" s="238"/>
      <c r="Z261" s="238"/>
      <c r="AA261" s="238"/>
      <c r="AB261" s="238"/>
      <c r="AC261" s="238"/>
      <c r="AD261" s="238"/>
      <c r="AE261" s="238"/>
      <c r="AF261" s="238"/>
      <c r="AG261" s="239">
        <f>G261/6</f>
        <v>0</v>
      </c>
      <c r="AH261" s="240"/>
      <c r="AI261" s="238"/>
      <c r="AJ261" s="238"/>
      <c r="AK261" s="238"/>
      <c r="AL261" s="238"/>
      <c r="AM261" s="238"/>
      <c r="AN261" s="238"/>
      <c r="AO261" s="238"/>
      <c r="AP261" s="238"/>
      <c r="AQ261" s="238"/>
      <c r="AR261" s="238"/>
      <c r="AS261" s="239">
        <f>G261/6</f>
        <v>0</v>
      </c>
      <c r="AT261" s="240"/>
      <c r="AU261" s="238"/>
      <c r="AV261" s="238"/>
      <c r="AW261" s="238"/>
      <c r="AX261" s="238"/>
      <c r="AY261" s="238"/>
      <c r="AZ261" s="238"/>
      <c r="BA261" s="238"/>
      <c r="BB261" s="238"/>
      <c r="BC261" s="238"/>
      <c r="BD261" s="238"/>
      <c r="BE261" s="239">
        <f>G261/6</f>
        <v>0</v>
      </c>
      <c r="BF261" s="240"/>
      <c r="BG261" s="238"/>
      <c r="BH261" s="238"/>
      <c r="BI261" s="238"/>
      <c r="BJ261" s="238"/>
      <c r="BK261" s="238"/>
      <c r="BL261" s="238"/>
      <c r="BM261" s="238"/>
      <c r="BN261" s="238"/>
      <c r="BO261" s="238"/>
      <c r="BP261" s="238"/>
      <c r="BQ261" s="239">
        <f>G261/6</f>
        <v>0</v>
      </c>
      <c r="BR261" s="240"/>
      <c r="BS261" s="238"/>
      <c r="BT261" s="238"/>
      <c r="BU261" s="238"/>
      <c r="BV261" s="238"/>
      <c r="BW261" s="238"/>
      <c r="BX261" s="238"/>
      <c r="BY261" s="238"/>
      <c r="BZ261" s="238"/>
      <c r="CA261" s="238"/>
      <c r="CB261" s="238"/>
      <c r="CC261" s="239">
        <f>G261-SUM(J261:CB261)</f>
        <v>0</v>
      </c>
      <c r="CD261" s="41" t="s">
        <v>54</v>
      </c>
      <c r="CH261" s="310"/>
    </row>
    <row r="262" spans="1:86" ht="15">
      <c r="A262" s="179"/>
      <c r="B262" s="123" t="s">
        <v>497</v>
      </c>
      <c r="C262" s="153" t="s">
        <v>498</v>
      </c>
      <c r="D262" s="125"/>
      <c r="E262" s="328"/>
      <c r="F262" s="264"/>
      <c r="G262" s="126">
        <f>SUM(G263:G277)</f>
        <v>0</v>
      </c>
      <c r="H262" s="127">
        <f>SUM(H263:H277)</f>
        <v>0</v>
      </c>
      <c r="I262" s="128">
        <f t="shared" ref="I262:BT262" si="241">SUM(I263:I277)</f>
        <v>0</v>
      </c>
      <c r="J262" s="127">
        <f t="shared" si="241"/>
        <v>0</v>
      </c>
      <c r="K262" s="129">
        <f t="shared" si="241"/>
        <v>0</v>
      </c>
      <c r="L262" s="129">
        <f t="shared" si="241"/>
        <v>0</v>
      </c>
      <c r="M262" s="129">
        <f t="shared" si="241"/>
        <v>0</v>
      </c>
      <c r="N262" s="129">
        <f t="shared" si="241"/>
        <v>0</v>
      </c>
      <c r="O262" s="129">
        <f t="shared" si="241"/>
        <v>0</v>
      </c>
      <c r="P262" s="129">
        <f t="shared" si="241"/>
        <v>0</v>
      </c>
      <c r="Q262" s="129">
        <f>SUM(Q263:Q277)</f>
        <v>0</v>
      </c>
      <c r="R262" s="129">
        <f t="shared" si="241"/>
        <v>0</v>
      </c>
      <c r="S262" s="129">
        <f t="shared" si="241"/>
        <v>0</v>
      </c>
      <c r="T262" s="129">
        <f t="shared" si="241"/>
        <v>0</v>
      </c>
      <c r="U262" s="128">
        <f t="shared" si="241"/>
        <v>0</v>
      </c>
      <c r="V262" s="127">
        <f t="shared" si="241"/>
        <v>0</v>
      </c>
      <c r="W262" s="129">
        <f t="shared" si="241"/>
        <v>0</v>
      </c>
      <c r="X262" s="129">
        <f t="shared" si="241"/>
        <v>0</v>
      </c>
      <c r="Y262" s="129">
        <f t="shared" si="241"/>
        <v>0</v>
      </c>
      <c r="Z262" s="129">
        <f t="shared" si="241"/>
        <v>0</v>
      </c>
      <c r="AA262" s="129">
        <f t="shared" si="241"/>
        <v>0</v>
      </c>
      <c r="AB262" s="129">
        <f t="shared" si="241"/>
        <v>0</v>
      </c>
      <c r="AC262" s="129">
        <f t="shared" si="241"/>
        <v>0</v>
      </c>
      <c r="AD262" s="129">
        <f t="shared" si="241"/>
        <v>0</v>
      </c>
      <c r="AE262" s="129">
        <f t="shared" si="241"/>
        <v>0</v>
      </c>
      <c r="AF262" s="129">
        <f t="shared" si="241"/>
        <v>0</v>
      </c>
      <c r="AG262" s="128">
        <f t="shared" si="241"/>
        <v>0</v>
      </c>
      <c r="AH262" s="130">
        <f t="shared" si="241"/>
        <v>0</v>
      </c>
      <c r="AI262" s="129">
        <f t="shared" si="241"/>
        <v>0</v>
      </c>
      <c r="AJ262" s="129">
        <f t="shared" si="241"/>
        <v>0</v>
      </c>
      <c r="AK262" s="129">
        <f t="shared" si="241"/>
        <v>0</v>
      </c>
      <c r="AL262" s="129">
        <f t="shared" si="241"/>
        <v>0</v>
      </c>
      <c r="AM262" s="129">
        <f t="shared" si="241"/>
        <v>0</v>
      </c>
      <c r="AN262" s="129">
        <f t="shared" si="241"/>
        <v>0</v>
      </c>
      <c r="AO262" s="129">
        <f t="shared" si="241"/>
        <v>0</v>
      </c>
      <c r="AP262" s="129">
        <f t="shared" si="241"/>
        <v>0</v>
      </c>
      <c r="AQ262" s="129">
        <f t="shared" si="241"/>
        <v>0</v>
      </c>
      <c r="AR262" s="129">
        <f t="shared" si="241"/>
        <v>0</v>
      </c>
      <c r="AS262" s="128">
        <f t="shared" si="241"/>
        <v>0</v>
      </c>
      <c r="AT262" s="130">
        <f t="shared" si="241"/>
        <v>0</v>
      </c>
      <c r="AU262" s="129">
        <f t="shared" si="241"/>
        <v>0</v>
      </c>
      <c r="AV262" s="129">
        <f t="shared" si="241"/>
        <v>0</v>
      </c>
      <c r="AW262" s="129">
        <f t="shared" si="241"/>
        <v>0</v>
      </c>
      <c r="AX262" s="129">
        <f t="shared" si="241"/>
        <v>0</v>
      </c>
      <c r="AY262" s="129">
        <f t="shared" si="241"/>
        <v>0</v>
      </c>
      <c r="AZ262" s="129">
        <f t="shared" si="241"/>
        <v>0</v>
      </c>
      <c r="BA262" s="129">
        <f t="shared" si="241"/>
        <v>0</v>
      </c>
      <c r="BB262" s="129">
        <f t="shared" si="241"/>
        <v>0</v>
      </c>
      <c r="BC262" s="129">
        <f t="shared" si="241"/>
        <v>0</v>
      </c>
      <c r="BD262" s="129">
        <f t="shared" si="241"/>
        <v>0</v>
      </c>
      <c r="BE262" s="128">
        <f t="shared" si="241"/>
        <v>0</v>
      </c>
      <c r="BF262" s="130">
        <f t="shared" si="241"/>
        <v>0</v>
      </c>
      <c r="BG262" s="129">
        <f t="shared" si="241"/>
        <v>0</v>
      </c>
      <c r="BH262" s="129">
        <f t="shared" si="241"/>
        <v>0</v>
      </c>
      <c r="BI262" s="129">
        <f t="shared" si="241"/>
        <v>0</v>
      </c>
      <c r="BJ262" s="129">
        <f t="shared" si="241"/>
        <v>0</v>
      </c>
      <c r="BK262" s="129">
        <f t="shared" si="241"/>
        <v>0</v>
      </c>
      <c r="BL262" s="129">
        <f t="shared" si="241"/>
        <v>0</v>
      </c>
      <c r="BM262" s="129">
        <f t="shared" si="241"/>
        <v>0</v>
      </c>
      <c r="BN262" s="129">
        <f t="shared" si="241"/>
        <v>0</v>
      </c>
      <c r="BO262" s="129">
        <f t="shared" si="241"/>
        <v>0</v>
      </c>
      <c r="BP262" s="129">
        <f t="shared" si="241"/>
        <v>0</v>
      </c>
      <c r="BQ262" s="128">
        <f t="shared" si="241"/>
        <v>0</v>
      </c>
      <c r="BR262" s="130">
        <f t="shared" si="241"/>
        <v>0</v>
      </c>
      <c r="BS262" s="129">
        <f t="shared" si="241"/>
        <v>0</v>
      </c>
      <c r="BT262" s="129">
        <f t="shared" si="241"/>
        <v>0</v>
      </c>
      <c r="BU262" s="129">
        <f t="shared" ref="BU262:CC262" si="242">SUM(BU263:BU277)</f>
        <v>0</v>
      </c>
      <c r="BV262" s="129">
        <f t="shared" si="242"/>
        <v>0</v>
      </c>
      <c r="BW262" s="129">
        <f t="shared" si="242"/>
        <v>0</v>
      </c>
      <c r="BX262" s="129">
        <f t="shared" si="242"/>
        <v>0</v>
      </c>
      <c r="BY262" s="129">
        <f t="shared" si="242"/>
        <v>0</v>
      </c>
      <c r="BZ262" s="129">
        <f t="shared" si="242"/>
        <v>0</v>
      </c>
      <c r="CA262" s="129">
        <f t="shared" si="242"/>
        <v>0</v>
      </c>
      <c r="CB262" s="129">
        <f t="shared" si="242"/>
        <v>0</v>
      </c>
      <c r="CC262" s="128">
        <f t="shared" si="242"/>
        <v>0</v>
      </c>
      <c r="CD262" s="41" t="s">
        <v>54</v>
      </c>
    </row>
    <row r="263" spans="1:86" ht="30">
      <c r="A263" s="179"/>
      <c r="B263" s="180" t="s">
        <v>499</v>
      </c>
      <c r="C263" s="181" t="s">
        <v>500</v>
      </c>
      <c r="D263" s="182" t="s">
        <v>501</v>
      </c>
      <c r="E263" s="334">
        <v>0</v>
      </c>
      <c r="F263" s="236"/>
      <c r="G263" s="178">
        <f t="shared" ref="G263:G277" si="243">+E263*F263</f>
        <v>0</v>
      </c>
      <c r="H263" s="232"/>
      <c r="I263" s="233"/>
      <c r="J263" s="232"/>
      <c r="K263" s="234"/>
      <c r="L263" s="234"/>
      <c r="M263" s="234"/>
      <c r="N263" s="234"/>
      <c r="O263" s="234"/>
      <c r="P263" s="234"/>
      <c r="Q263" s="234"/>
      <c r="R263" s="234"/>
      <c r="S263" s="234"/>
      <c r="T263" s="234"/>
      <c r="U263" s="233"/>
      <c r="V263" s="232"/>
      <c r="W263" s="234"/>
      <c r="X263" s="234"/>
      <c r="Y263" s="234"/>
      <c r="Z263" s="234"/>
      <c r="AA263" s="234"/>
      <c r="AB263" s="234"/>
      <c r="AC263" s="234"/>
      <c r="AD263" s="234"/>
      <c r="AE263" s="234"/>
      <c r="AF263" s="234"/>
      <c r="AG263" s="233"/>
      <c r="AH263" s="235"/>
      <c r="AI263" s="234"/>
      <c r="AJ263" s="234"/>
      <c r="AK263" s="234"/>
      <c r="AL263" s="234"/>
      <c r="AM263" s="234"/>
      <c r="AN263" s="234"/>
      <c r="AO263" s="234"/>
      <c r="AP263" s="234"/>
      <c r="AQ263" s="234"/>
      <c r="AR263" s="234"/>
      <c r="AS263" s="233"/>
      <c r="AT263" s="235"/>
      <c r="AU263" s="234"/>
      <c r="AV263" s="234"/>
      <c r="AW263" s="234"/>
      <c r="AX263" s="234"/>
      <c r="AY263" s="234"/>
      <c r="AZ263" s="234"/>
      <c r="BA263" s="234"/>
      <c r="BB263" s="234"/>
      <c r="BC263" s="234"/>
      <c r="BD263" s="234"/>
      <c r="BE263" s="233"/>
      <c r="BF263" s="235"/>
      <c r="BG263" s="234"/>
      <c r="BH263" s="234"/>
      <c r="BI263" s="234"/>
      <c r="BJ263" s="234"/>
      <c r="BK263" s="234"/>
      <c r="BL263" s="234"/>
      <c r="BM263" s="234"/>
      <c r="BN263" s="234"/>
      <c r="BO263" s="234"/>
      <c r="BP263" s="234"/>
      <c r="BQ263" s="233"/>
      <c r="BR263" s="235"/>
      <c r="BS263" s="234"/>
      <c r="BT263" s="234"/>
      <c r="BU263" s="234"/>
      <c r="BV263" s="234"/>
      <c r="BW263" s="234"/>
      <c r="BX263" s="234"/>
      <c r="BY263" s="234"/>
      <c r="BZ263" s="234"/>
      <c r="CA263" s="234"/>
      <c r="CB263" s="234"/>
      <c r="CC263" s="233"/>
      <c r="CD263" s="41" t="s">
        <v>54</v>
      </c>
    </row>
    <row r="264" spans="1:86" ht="15">
      <c r="A264" s="179"/>
      <c r="B264" s="180" t="s">
        <v>502</v>
      </c>
      <c r="C264" s="181" t="s">
        <v>503</v>
      </c>
      <c r="D264" s="182" t="s">
        <v>501</v>
      </c>
      <c r="E264" s="334">
        <v>0</v>
      </c>
      <c r="F264" s="236"/>
      <c r="G264" s="178">
        <f t="shared" si="243"/>
        <v>0</v>
      </c>
      <c r="H264" s="232"/>
      <c r="I264" s="233"/>
      <c r="J264" s="232"/>
      <c r="K264" s="234"/>
      <c r="L264" s="234"/>
      <c r="M264" s="234"/>
      <c r="N264" s="234"/>
      <c r="O264" s="234"/>
      <c r="P264" s="234"/>
      <c r="Q264" s="234"/>
      <c r="R264" s="234"/>
      <c r="S264" s="234"/>
      <c r="T264" s="234"/>
      <c r="U264" s="233"/>
      <c r="V264" s="232"/>
      <c r="W264" s="234"/>
      <c r="X264" s="234"/>
      <c r="Y264" s="234"/>
      <c r="Z264" s="234"/>
      <c r="AA264" s="234"/>
      <c r="AB264" s="234"/>
      <c r="AC264" s="234"/>
      <c r="AD264" s="234"/>
      <c r="AE264" s="234"/>
      <c r="AF264" s="234"/>
      <c r="AG264" s="233"/>
      <c r="AH264" s="235"/>
      <c r="AI264" s="234"/>
      <c r="AJ264" s="234"/>
      <c r="AK264" s="234"/>
      <c r="AL264" s="234"/>
      <c r="AM264" s="234"/>
      <c r="AN264" s="234"/>
      <c r="AO264" s="234"/>
      <c r="AP264" s="234"/>
      <c r="AQ264" s="234"/>
      <c r="AR264" s="234"/>
      <c r="AS264" s="233"/>
      <c r="AT264" s="235"/>
      <c r="AU264" s="234"/>
      <c r="AV264" s="234"/>
      <c r="AW264" s="234"/>
      <c r="AX264" s="234"/>
      <c r="AY264" s="234"/>
      <c r="AZ264" s="234"/>
      <c r="BA264" s="234"/>
      <c r="BB264" s="234"/>
      <c r="BC264" s="234"/>
      <c r="BD264" s="234"/>
      <c r="BE264" s="233"/>
      <c r="BF264" s="235"/>
      <c r="BG264" s="234"/>
      <c r="BH264" s="234"/>
      <c r="BI264" s="234"/>
      <c r="BJ264" s="234"/>
      <c r="BK264" s="234"/>
      <c r="BL264" s="234"/>
      <c r="BM264" s="234"/>
      <c r="BN264" s="234"/>
      <c r="BO264" s="234"/>
      <c r="BP264" s="234"/>
      <c r="BQ264" s="233"/>
      <c r="BR264" s="235"/>
      <c r="BS264" s="234"/>
      <c r="BT264" s="234"/>
      <c r="BU264" s="234"/>
      <c r="BV264" s="234"/>
      <c r="BW264" s="234"/>
      <c r="BX264" s="234"/>
      <c r="BY264" s="234"/>
      <c r="BZ264" s="234"/>
      <c r="CA264" s="234"/>
      <c r="CB264" s="234"/>
      <c r="CC264" s="233"/>
      <c r="CD264" s="41" t="s">
        <v>54</v>
      </c>
    </row>
    <row r="265" spans="1:86" ht="15">
      <c r="A265" s="179"/>
      <c r="B265" s="180" t="s">
        <v>504</v>
      </c>
      <c r="C265" s="181" t="s">
        <v>505</v>
      </c>
      <c r="D265" s="182" t="s">
        <v>501</v>
      </c>
      <c r="E265" s="334">
        <v>0</v>
      </c>
      <c r="F265" s="236"/>
      <c r="G265" s="178">
        <f t="shared" si="243"/>
        <v>0</v>
      </c>
      <c r="H265" s="232"/>
      <c r="I265" s="233"/>
      <c r="J265" s="232"/>
      <c r="K265" s="234"/>
      <c r="L265" s="234"/>
      <c r="M265" s="234"/>
      <c r="N265" s="234"/>
      <c r="O265" s="234"/>
      <c r="P265" s="234"/>
      <c r="Q265" s="234"/>
      <c r="R265" s="234"/>
      <c r="S265" s="234"/>
      <c r="T265" s="234"/>
      <c r="U265" s="233"/>
      <c r="V265" s="232"/>
      <c r="W265" s="234"/>
      <c r="X265" s="234"/>
      <c r="Y265" s="234"/>
      <c r="Z265" s="234"/>
      <c r="AA265" s="234"/>
      <c r="AB265" s="234"/>
      <c r="AC265" s="234"/>
      <c r="AD265" s="234"/>
      <c r="AE265" s="234"/>
      <c r="AF265" s="234"/>
      <c r="AG265" s="233"/>
      <c r="AH265" s="235"/>
      <c r="AI265" s="234"/>
      <c r="AJ265" s="234"/>
      <c r="AK265" s="234"/>
      <c r="AL265" s="234"/>
      <c r="AM265" s="234"/>
      <c r="AN265" s="234"/>
      <c r="AO265" s="234"/>
      <c r="AP265" s="234"/>
      <c r="AQ265" s="234"/>
      <c r="AR265" s="234"/>
      <c r="AS265" s="233"/>
      <c r="AT265" s="235"/>
      <c r="AU265" s="234"/>
      <c r="AV265" s="234"/>
      <c r="AW265" s="234"/>
      <c r="AX265" s="234"/>
      <c r="AY265" s="234"/>
      <c r="AZ265" s="234"/>
      <c r="BA265" s="234"/>
      <c r="BB265" s="234"/>
      <c r="BC265" s="234"/>
      <c r="BD265" s="234"/>
      <c r="BE265" s="233"/>
      <c r="BF265" s="235"/>
      <c r="BG265" s="234"/>
      <c r="BH265" s="234"/>
      <c r="BI265" s="234"/>
      <c r="BJ265" s="234"/>
      <c r="BK265" s="234"/>
      <c r="BL265" s="234"/>
      <c r="BM265" s="234"/>
      <c r="BN265" s="234"/>
      <c r="BO265" s="234"/>
      <c r="BP265" s="234"/>
      <c r="BQ265" s="233"/>
      <c r="BR265" s="235"/>
      <c r="BS265" s="234"/>
      <c r="BT265" s="234"/>
      <c r="BU265" s="234"/>
      <c r="BV265" s="234"/>
      <c r="BW265" s="234"/>
      <c r="BX265" s="234"/>
      <c r="BY265" s="234"/>
      <c r="BZ265" s="234"/>
      <c r="CA265" s="234"/>
      <c r="CB265" s="234"/>
      <c r="CC265" s="233"/>
      <c r="CD265" s="41" t="s">
        <v>54</v>
      </c>
    </row>
    <row r="266" spans="1:86" ht="15">
      <c r="A266" s="179"/>
      <c r="B266" s="180" t="s">
        <v>506</v>
      </c>
      <c r="C266" s="181" t="s">
        <v>507</v>
      </c>
      <c r="D266" s="182" t="s">
        <v>501</v>
      </c>
      <c r="E266" s="334">
        <v>0</v>
      </c>
      <c r="F266" s="236"/>
      <c r="G266" s="178">
        <f t="shared" si="243"/>
        <v>0</v>
      </c>
      <c r="H266" s="232"/>
      <c r="I266" s="233"/>
      <c r="J266" s="232"/>
      <c r="K266" s="234"/>
      <c r="L266" s="234"/>
      <c r="M266" s="234"/>
      <c r="N266" s="234"/>
      <c r="O266" s="234"/>
      <c r="P266" s="234"/>
      <c r="Q266" s="234"/>
      <c r="R266" s="234"/>
      <c r="S266" s="234"/>
      <c r="T266" s="234"/>
      <c r="U266" s="233"/>
      <c r="V266" s="232"/>
      <c r="W266" s="234"/>
      <c r="X266" s="234"/>
      <c r="Y266" s="234"/>
      <c r="Z266" s="234"/>
      <c r="AA266" s="234"/>
      <c r="AB266" s="234"/>
      <c r="AC266" s="234"/>
      <c r="AD266" s="234"/>
      <c r="AE266" s="234"/>
      <c r="AF266" s="234"/>
      <c r="AG266" s="233"/>
      <c r="AH266" s="235"/>
      <c r="AI266" s="234"/>
      <c r="AJ266" s="234"/>
      <c r="AK266" s="234"/>
      <c r="AL266" s="234"/>
      <c r="AM266" s="234"/>
      <c r="AN266" s="234"/>
      <c r="AO266" s="234"/>
      <c r="AP266" s="234"/>
      <c r="AQ266" s="234"/>
      <c r="AR266" s="234"/>
      <c r="AS266" s="233"/>
      <c r="AT266" s="235"/>
      <c r="AU266" s="234"/>
      <c r="AV266" s="234"/>
      <c r="AW266" s="234"/>
      <c r="AX266" s="234"/>
      <c r="AY266" s="234"/>
      <c r="AZ266" s="234"/>
      <c r="BA266" s="234"/>
      <c r="BB266" s="234"/>
      <c r="BC266" s="234"/>
      <c r="BD266" s="234"/>
      <c r="BE266" s="233"/>
      <c r="BF266" s="235"/>
      <c r="BG266" s="234"/>
      <c r="BH266" s="234"/>
      <c r="BI266" s="234"/>
      <c r="BJ266" s="234"/>
      <c r="BK266" s="234"/>
      <c r="BL266" s="234"/>
      <c r="BM266" s="234"/>
      <c r="BN266" s="234"/>
      <c r="BO266" s="234"/>
      <c r="BP266" s="234"/>
      <c r="BQ266" s="233"/>
      <c r="BR266" s="235"/>
      <c r="BS266" s="234"/>
      <c r="BT266" s="234"/>
      <c r="BU266" s="234"/>
      <c r="BV266" s="234"/>
      <c r="BW266" s="234"/>
      <c r="BX266" s="234"/>
      <c r="BY266" s="234"/>
      <c r="BZ266" s="234"/>
      <c r="CA266" s="234"/>
      <c r="CB266" s="234"/>
      <c r="CC266" s="233"/>
      <c r="CD266" s="41" t="s">
        <v>54</v>
      </c>
    </row>
    <row r="267" spans="1:86" ht="15">
      <c r="A267" s="179"/>
      <c r="B267" s="180" t="s">
        <v>508</v>
      </c>
      <c r="C267" s="181" t="s">
        <v>509</v>
      </c>
      <c r="D267" s="182" t="s">
        <v>501</v>
      </c>
      <c r="E267" s="334">
        <v>0</v>
      </c>
      <c r="F267" s="236"/>
      <c r="G267" s="178">
        <f t="shared" si="243"/>
        <v>0</v>
      </c>
      <c r="H267" s="232"/>
      <c r="I267" s="233"/>
      <c r="J267" s="232"/>
      <c r="K267" s="234"/>
      <c r="L267" s="234"/>
      <c r="M267" s="234"/>
      <c r="N267" s="234"/>
      <c r="O267" s="234"/>
      <c r="P267" s="234"/>
      <c r="Q267" s="234"/>
      <c r="R267" s="234"/>
      <c r="S267" s="234"/>
      <c r="T267" s="234"/>
      <c r="U267" s="233"/>
      <c r="V267" s="232"/>
      <c r="W267" s="234"/>
      <c r="X267" s="234"/>
      <c r="Y267" s="234"/>
      <c r="Z267" s="234"/>
      <c r="AA267" s="234"/>
      <c r="AB267" s="234"/>
      <c r="AC267" s="234"/>
      <c r="AD267" s="234"/>
      <c r="AE267" s="234"/>
      <c r="AF267" s="234"/>
      <c r="AG267" s="233"/>
      <c r="AH267" s="235"/>
      <c r="AI267" s="234"/>
      <c r="AJ267" s="234"/>
      <c r="AK267" s="234"/>
      <c r="AL267" s="234"/>
      <c r="AM267" s="234"/>
      <c r="AN267" s="234"/>
      <c r="AO267" s="234"/>
      <c r="AP267" s="234"/>
      <c r="AQ267" s="234"/>
      <c r="AR267" s="234"/>
      <c r="AS267" s="233"/>
      <c r="AT267" s="235"/>
      <c r="AU267" s="234"/>
      <c r="AV267" s="234"/>
      <c r="AW267" s="234"/>
      <c r="AX267" s="234"/>
      <c r="AY267" s="234"/>
      <c r="AZ267" s="234"/>
      <c r="BA267" s="234"/>
      <c r="BB267" s="234"/>
      <c r="BC267" s="234"/>
      <c r="BD267" s="234"/>
      <c r="BE267" s="233"/>
      <c r="BF267" s="235"/>
      <c r="BG267" s="234"/>
      <c r="BH267" s="234"/>
      <c r="BI267" s="234"/>
      <c r="BJ267" s="234"/>
      <c r="BK267" s="234"/>
      <c r="BL267" s="234"/>
      <c r="BM267" s="234"/>
      <c r="BN267" s="234"/>
      <c r="BO267" s="234"/>
      <c r="BP267" s="234"/>
      <c r="BQ267" s="233"/>
      <c r="BR267" s="235"/>
      <c r="BS267" s="234"/>
      <c r="BT267" s="234"/>
      <c r="BU267" s="234"/>
      <c r="BV267" s="234"/>
      <c r="BW267" s="234"/>
      <c r="BX267" s="234"/>
      <c r="BY267" s="234"/>
      <c r="BZ267" s="234"/>
      <c r="CA267" s="234"/>
      <c r="CB267" s="234"/>
      <c r="CC267" s="233"/>
      <c r="CD267" s="41" t="s">
        <v>54</v>
      </c>
    </row>
    <row r="268" spans="1:86" ht="15">
      <c r="A268" s="179"/>
      <c r="B268" s="180" t="s">
        <v>510</v>
      </c>
      <c r="C268" s="181" t="s">
        <v>436</v>
      </c>
      <c r="D268" s="182" t="s">
        <v>92</v>
      </c>
      <c r="E268" s="334">
        <v>0</v>
      </c>
      <c r="F268" s="236"/>
      <c r="G268" s="178">
        <f t="shared" si="243"/>
        <v>0</v>
      </c>
      <c r="H268" s="232"/>
      <c r="I268" s="233"/>
      <c r="J268" s="232"/>
      <c r="K268" s="234"/>
      <c r="L268" s="234"/>
      <c r="M268" s="234"/>
      <c r="N268" s="234"/>
      <c r="O268" s="234"/>
      <c r="P268" s="234"/>
      <c r="Q268" s="234"/>
      <c r="R268" s="234"/>
      <c r="S268" s="234"/>
      <c r="T268" s="234"/>
      <c r="U268" s="233">
        <f>G268/2.5</f>
        <v>0</v>
      </c>
      <c r="V268" s="232"/>
      <c r="W268" s="234"/>
      <c r="X268" s="234"/>
      <c r="Y268" s="234"/>
      <c r="Z268" s="234"/>
      <c r="AA268" s="234"/>
      <c r="AB268" s="234"/>
      <c r="AC268" s="234"/>
      <c r="AD268" s="234"/>
      <c r="AE268" s="234"/>
      <c r="AF268" s="234"/>
      <c r="AG268" s="233">
        <f>G268/2.5</f>
        <v>0</v>
      </c>
      <c r="AH268" s="235"/>
      <c r="AI268" s="234"/>
      <c r="AJ268" s="234"/>
      <c r="AK268" s="234"/>
      <c r="AL268" s="234"/>
      <c r="AM268" s="234">
        <f>G268-SUM(J268:AL268)</f>
        <v>0</v>
      </c>
      <c r="AN268" s="234"/>
      <c r="AO268" s="234"/>
      <c r="AP268" s="234"/>
      <c r="AQ268" s="234"/>
      <c r="AR268" s="234"/>
      <c r="AS268" s="233"/>
      <c r="AT268" s="235"/>
      <c r="AU268" s="234"/>
      <c r="AV268" s="234"/>
      <c r="AW268" s="234"/>
      <c r="AX268" s="234"/>
      <c r="AY268" s="234"/>
      <c r="AZ268" s="234"/>
      <c r="BA268" s="234"/>
      <c r="BB268" s="234"/>
      <c r="BC268" s="234"/>
      <c r="BD268" s="234"/>
      <c r="BE268" s="233"/>
      <c r="BF268" s="235"/>
      <c r="BG268" s="234"/>
      <c r="BH268" s="234"/>
      <c r="BI268" s="234"/>
      <c r="BJ268" s="234"/>
      <c r="BK268" s="234"/>
      <c r="BL268" s="234"/>
      <c r="BM268" s="234"/>
      <c r="BN268" s="234"/>
      <c r="BO268" s="234"/>
      <c r="BP268" s="234"/>
      <c r="BQ268" s="233"/>
      <c r="BR268" s="235"/>
      <c r="BS268" s="234"/>
      <c r="BT268" s="234"/>
      <c r="BU268" s="234"/>
      <c r="BV268" s="234"/>
      <c r="BW268" s="234"/>
      <c r="BX268" s="234"/>
      <c r="BY268" s="234"/>
      <c r="BZ268" s="234"/>
      <c r="CA268" s="234"/>
      <c r="CB268" s="234"/>
      <c r="CC268" s="233"/>
      <c r="CD268" s="41" t="s">
        <v>54</v>
      </c>
    </row>
    <row r="269" spans="1:86" ht="15">
      <c r="A269" s="179"/>
      <c r="B269" s="180" t="s">
        <v>511</v>
      </c>
      <c r="C269" s="181" t="s">
        <v>434</v>
      </c>
      <c r="D269" s="182" t="s">
        <v>92</v>
      </c>
      <c r="E269" s="334">
        <v>0</v>
      </c>
      <c r="F269" s="236"/>
      <c r="G269" s="178">
        <f t="shared" si="243"/>
        <v>0</v>
      </c>
      <c r="H269" s="232"/>
      <c r="I269" s="233"/>
      <c r="J269" s="232"/>
      <c r="K269" s="234"/>
      <c r="L269" s="234"/>
      <c r="M269" s="234"/>
      <c r="N269" s="234"/>
      <c r="O269" s="234"/>
      <c r="P269" s="234"/>
      <c r="Q269" s="234"/>
      <c r="R269" s="234"/>
      <c r="S269" s="234"/>
      <c r="T269" s="234"/>
      <c r="U269" s="233">
        <f>G269/2.5</f>
        <v>0</v>
      </c>
      <c r="V269" s="232"/>
      <c r="W269" s="234"/>
      <c r="X269" s="234"/>
      <c r="Y269" s="234"/>
      <c r="Z269" s="234"/>
      <c r="AA269" s="234"/>
      <c r="AB269" s="234"/>
      <c r="AC269" s="234"/>
      <c r="AD269" s="234"/>
      <c r="AE269" s="234"/>
      <c r="AF269" s="234"/>
      <c r="AG269" s="233">
        <f>G269/2.5</f>
        <v>0</v>
      </c>
      <c r="AH269" s="235"/>
      <c r="AI269" s="234"/>
      <c r="AJ269" s="234"/>
      <c r="AK269" s="234"/>
      <c r="AL269" s="234"/>
      <c r="AM269" s="234">
        <f>G269-SUM(J269:AL269)</f>
        <v>0</v>
      </c>
      <c r="AN269" s="234"/>
      <c r="AO269" s="234"/>
      <c r="AP269" s="234"/>
      <c r="AQ269" s="234"/>
      <c r="AR269" s="234"/>
      <c r="AS269" s="233"/>
      <c r="AT269" s="235"/>
      <c r="AU269" s="234"/>
      <c r="AV269" s="234"/>
      <c r="AW269" s="234"/>
      <c r="AX269" s="234"/>
      <c r="AY269" s="234"/>
      <c r="AZ269" s="234"/>
      <c r="BA269" s="234"/>
      <c r="BB269" s="234"/>
      <c r="BC269" s="234"/>
      <c r="BD269" s="234"/>
      <c r="BE269" s="233"/>
      <c r="BF269" s="235"/>
      <c r="BG269" s="234"/>
      <c r="BH269" s="234"/>
      <c r="BI269" s="234"/>
      <c r="BJ269" s="234"/>
      <c r="BK269" s="234"/>
      <c r="BL269" s="234"/>
      <c r="BM269" s="234"/>
      <c r="BN269" s="234"/>
      <c r="BO269" s="234"/>
      <c r="BP269" s="234"/>
      <c r="BQ269" s="233"/>
      <c r="BR269" s="235"/>
      <c r="BS269" s="234"/>
      <c r="BT269" s="234"/>
      <c r="BU269" s="234"/>
      <c r="BV269" s="234"/>
      <c r="BW269" s="234"/>
      <c r="BX269" s="234"/>
      <c r="BY269" s="234"/>
      <c r="BZ269" s="234"/>
      <c r="CA269" s="234"/>
      <c r="CB269" s="234"/>
      <c r="CC269" s="233"/>
      <c r="CD269" s="41" t="s">
        <v>54</v>
      </c>
    </row>
    <row r="270" spans="1:86" ht="15">
      <c r="A270" s="179"/>
      <c r="B270" s="180" t="s">
        <v>512</v>
      </c>
      <c r="C270" s="181" t="s">
        <v>513</v>
      </c>
      <c r="D270" s="182" t="s">
        <v>92</v>
      </c>
      <c r="E270" s="334">
        <v>0</v>
      </c>
      <c r="F270" s="236"/>
      <c r="G270" s="178">
        <f t="shared" si="243"/>
        <v>0</v>
      </c>
      <c r="H270" s="232"/>
      <c r="I270" s="233"/>
      <c r="J270" s="232"/>
      <c r="K270" s="234"/>
      <c r="L270" s="234"/>
      <c r="M270" s="234"/>
      <c r="N270" s="234"/>
      <c r="O270" s="234"/>
      <c r="P270" s="234"/>
      <c r="Q270" s="234"/>
      <c r="R270" s="234"/>
      <c r="S270" s="234"/>
      <c r="T270" s="234"/>
      <c r="U270" s="233">
        <f>G270/2.5</f>
        <v>0</v>
      </c>
      <c r="V270" s="232"/>
      <c r="W270" s="234"/>
      <c r="X270" s="234"/>
      <c r="Y270" s="234"/>
      <c r="Z270" s="234"/>
      <c r="AA270" s="234"/>
      <c r="AB270" s="234"/>
      <c r="AC270" s="234"/>
      <c r="AD270" s="234"/>
      <c r="AE270" s="234"/>
      <c r="AF270" s="234"/>
      <c r="AG270" s="233">
        <f>G270/2.5</f>
        <v>0</v>
      </c>
      <c r="AH270" s="235"/>
      <c r="AI270" s="234"/>
      <c r="AJ270" s="234"/>
      <c r="AK270" s="234"/>
      <c r="AL270" s="234"/>
      <c r="AM270" s="234">
        <f>G270-SUM(J270:AL270)</f>
        <v>0</v>
      </c>
      <c r="AN270" s="234"/>
      <c r="AO270" s="234"/>
      <c r="AP270" s="234"/>
      <c r="AQ270" s="234"/>
      <c r="AR270" s="234"/>
      <c r="AS270" s="233"/>
      <c r="AT270" s="235"/>
      <c r="AU270" s="234"/>
      <c r="AV270" s="234"/>
      <c r="AW270" s="234"/>
      <c r="AX270" s="234"/>
      <c r="AY270" s="234"/>
      <c r="AZ270" s="234"/>
      <c r="BA270" s="234"/>
      <c r="BB270" s="234"/>
      <c r="BC270" s="234"/>
      <c r="BD270" s="234"/>
      <c r="BE270" s="233"/>
      <c r="BF270" s="235"/>
      <c r="BG270" s="234"/>
      <c r="BH270" s="234"/>
      <c r="BI270" s="234"/>
      <c r="BJ270" s="234"/>
      <c r="BK270" s="234"/>
      <c r="BL270" s="234"/>
      <c r="BM270" s="234"/>
      <c r="BN270" s="234"/>
      <c r="BO270" s="234"/>
      <c r="BP270" s="234"/>
      <c r="BQ270" s="233"/>
      <c r="BR270" s="235"/>
      <c r="BS270" s="234"/>
      <c r="BT270" s="234"/>
      <c r="BU270" s="234"/>
      <c r="BV270" s="234"/>
      <c r="BW270" s="234"/>
      <c r="BX270" s="234"/>
      <c r="BY270" s="234"/>
      <c r="BZ270" s="234"/>
      <c r="CA270" s="234"/>
      <c r="CB270" s="234"/>
      <c r="CC270" s="233"/>
      <c r="CD270" s="41" t="s">
        <v>54</v>
      </c>
    </row>
    <row r="271" spans="1:86" ht="30">
      <c r="A271" s="179"/>
      <c r="B271" s="180" t="s">
        <v>514</v>
      </c>
      <c r="C271" s="181" t="s">
        <v>515</v>
      </c>
      <c r="D271" s="182" t="s">
        <v>501</v>
      </c>
      <c r="E271" s="334">
        <v>0</v>
      </c>
      <c r="F271" s="236"/>
      <c r="G271" s="178">
        <f t="shared" si="243"/>
        <v>0</v>
      </c>
      <c r="H271" s="232"/>
      <c r="I271" s="233"/>
      <c r="J271" s="232"/>
      <c r="K271" s="234"/>
      <c r="L271" s="234"/>
      <c r="M271" s="234"/>
      <c r="N271" s="234"/>
      <c r="O271" s="234"/>
      <c r="P271" s="234"/>
      <c r="Q271" s="234"/>
      <c r="R271" s="234"/>
      <c r="S271" s="234"/>
      <c r="T271" s="234"/>
      <c r="U271" s="233"/>
      <c r="V271" s="232"/>
      <c r="W271" s="234"/>
      <c r="X271" s="234"/>
      <c r="Y271" s="234"/>
      <c r="Z271" s="234"/>
      <c r="AA271" s="234"/>
      <c r="AB271" s="234"/>
      <c r="AC271" s="234"/>
      <c r="AD271" s="234"/>
      <c r="AE271" s="234"/>
      <c r="AF271" s="234"/>
      <c r="AG271" s="233"/>
      <c r="AH271" s="235"/>
      <c r="AI271" s="234"/>
      <c r="AJ271" s="234"/>
      <c r="AK271" s="234"/>
      <c r="AL271" s="234"/>
      <c r="AM271" s="234"/>
      <c r="AN271" s="234"/>
      <c r="AO271" s="234"/>
      <c r="AP271" s="234"/>
      <c r="AQ271" s="234"/>
      <c r="AR271" s="234"/>
      <c r="AS271" s="233"/>
      <c r="AT271" s="235"/>
      <c r="AU271" s="234"/>
      <c r="AV271" s="234"/>
      <c r="AW271" s="234"/>
      <c r="AX271" s="234"/>
      <c r="AY271" s="234"/>
      <c r="AZ271" s="234"/>
      <c r="BA271" s="234"/>
      <c r="BB271" s="234"/>
      <c r="BC271" s="234"/>
      <c r="BD271" s="234"/>
      <c r="BE271" s="233"/>
      <c r="BF271" s="235"/>
      <c r="BG271" s="234"/>
      <c r="BH271" s="234"/>
      <c r="BI271" s="234"/>
      <c r="BJ271" s="234"/>
      <c r="BK271" s="234"/>
      <c r="BL271" s="234"/>
      <c r="BM271" s="234"/>
      <c r="BN271" s="234"/>
      <c r="BO271" s="234"/>
      <c r="BP271" s="234"/>
      <c r="BQ271" s="233"/>
      <c r="BR271" s="235"/>
      <c r="BS271" s="234"/>
      <c r="BT271" s="234"/>
      <c r="BU271" s="234"/>
      <c r="BV271" s="234"/>
      <c r="BW271" s="234"/>
      <c r="BX271" s="234"/>
      <c r="BY271" s="234"/>
      <c r="BZ271" s="234"/>
      <c r="CA271" s="234"/>
      <c r="CB271" s="234"/>
      <c r="CC271" s="233"/>
      <c r="CD271" s="41" t="s">
        <v>54</v>
      </c>
    </row>
    <row r="272" spans="1:86" ht="15">
      <c r="A272" s="265"/>
      <c r="B272" s="180" t="s">
        <v>516</v>
      </c>
      <c r="C272" s="181" t="s">
        <v>517</v>
      </c>
      <c r="D272" s="182" t="s">
        <v>501</v>
      </c>
      <c r="E272" s="334">
        <v>0</v>
      </c>
      <c r="F272" s="236"/>
      <c r="G272" s="178">
        <f t="shared" si="243"/>
        <v>0</v>
      </c>
      <c r="H272" s="232"/>
      <c r="I272" s="233"/>
      <c r="J272" s="232"/>
      <c r="K272" s="234"/>
      <c r="L272" s="234"/>
      <c r="M272" s="234"/>
      <c r="N272" s="234"/>
      <c r="O272" s="234"/>
      <c r="P272" s="234"/>
      <c r="Q272" s="234"/>
      <c r="R272" s="234"/>
      <c r="S272" s="234"/>
      <c r="T272" s="234"/>
      <c r="U272" s="233"/>
      <c r="V272" s="232"/>
      <c r="W272" s="234"/>
      <c r="X272" s="234"/>
      <c r="Y272" s="234"/>
      <c r="Z272" s="234"/>
      <c r="AA272" s="234"/>
      <c r="AB272" s="234"/>
      <c r="AC272" s="234"/>
      <c r="AD272" s="234"/>
      <c r="AE272" s="234"/>
      <c r="AF272" s="234"/>
      <c r="AG272" s="233"/>
      <c r="AH272" s="235"/>
      <c r="AI272" s="234"/>
      <c r="AJ272" s="234"/>
      <c r="AK272" s="234"/>
      <c r="AL272" s="234"/>
      <c r="AM272" s="234"/>
      <c r="AN272" s="234"/>
      <c r="AO272" s="234"/>
      <c r="AP272" s="234"/>
      <c r="AQ272" s="234"/>
      <c r="AR272" s="234"/>
      <c r="AS272" s="233"/>
      <c r="AT272" s="235"/>
      <c r="AU272" s="234"/>
      <c r="AV272" s="234"/>
      <c r="AW272" s="234"/>
      <c r="AX272" s="234"/>
      <c r="AY272" s="234"/>
      <c r="AZ272" s="234"/>
      <c r="BA272" s="234"/>
      <c r="BB272" s="234"/>
      <c r="BC272" s="234"/>
      <c r="BD272" s="234"/>
      <c r="BE272" s="233"/>
      <c r="BF272" s="235"/>
      <c r="BG272" s="234"/>
      <c r="BH272" s="234"/>
      <c r="BI272" s="234"/>
      <c r="BJ272" s="234"/>
      <c r="BK272" s="234"/>
      <c r="BL272" s="234"/>
      <c r="BM272" s="234"/>
      <c r="BN272" s="234"/>
      <c r="BO272" s="234"/>
      <c r="BP272" s="234"/>
      <c r="BQ272" s="233"/>
      <c r="BR272" s="235"/>
      <c r="BS272" s="234"/>
      <c r="BT272" s="234"/>
      <c r="BU272" s="234"/>
      <c r="BV272" s="234"/>
      <c r="BW272" s="234"/>
      <c r="BX272" s="234"/>
      <c r="BY272" s="234"/>
      <c r="BZ272" s="234"/>
      <c r="CA272" s="234"/>
      <c r="CB272" s="234"/>
      <c r="CC272" s="233"/>
      <c r="CD272" s="41" t="s">
        <v>54</v>
      </c>
    </row>
    <row r="273" spans="1:82" ht="15">
      <c r="A273" s="41"/>
      <c r="B273" s="180" t="s">
        <v>518</v>
      </c>
      <c r="C273" s="181" t="s">
        <v>519</v>
      </c>
      <c r="D273" s="182" t="s">
        <v>501</v>
      </c>
      <c r="E273" s="334">
        <v>0</v>
      </c>
      <c r="F273" s="236"/>
      <c r="G273" s="178">
        <f t="shared" si="243"/>
        <v>0</v>
      </c>
      <c r="H273" s="232"/>
      <c r="I273" s="233"/>
      <c r="J273" s="232"/>
      <c r="K273" s="234"/>
      <c r="L273" s="234"/>
      <c r="M273" s="234"/>
      <c r="N273" s="234"/>
      <c r="O273" s="234"/>
      <c r="P273" s="234"/>
      <c r="Q273" s="234"/>
      <c r="R273" s="234"/>
      <c r="S273" s="234"/>
      <c r="T273" s="234"/>
      <c r="U273" s="233"/>
      <c r="V273" s="232"/>
      <c r="W273" s="234"/>
      <c r="X273" s="234"/>
      <c r="Y273" s="234"/>
      <c r="Z273" s="234"/>
      <c r="AA273" s="234"/>
      <c r="AB273" s="234"/>
      <c r="AC273" s="234"/>
      <c r="AD273" s="234"/>
      <c r="AE273" s="234"/>
      <c r="AF273" s="234"/>
      <c r="AG273" s="233"/>
      <c r="AH273" s="235"/>
      <c r="AI273" s="234"/>
      <c r="AJ273" s="234"/>
      <c r="AK273" s="234"/>
      <c r="AL273" s="234"/>
      <c r="AM273" s="234"/>
      <c r="AN273" s="234"/>
      <c r="AO273" s="234"/>
      <c r="AP273" s="234"/>
      <c r="AQ273" s="234"/>
      <c r="AR273" s="234"/>
      <c r="AS273" s="233"/>
      <c r="AT273" s="235"/>
      <c r="AU273" s="234"/>
      <c r="AV273" s="234"/>
      <c r="AW273" s="234"/>
      <c r="AX273" s="234"/>
      <c r="AY273" s="234"/>
      <c r="AZ273" s="234"/>
      <c r="BA273" s="234"/>
      <c r="BB273" s="234"/>
      <c r="BC273" s="234"/>
      <c r="BD273" s="234"/>
      <c r="BE273" s="233"/>
      <c r="BF273" s="235"/>
      <c r="BG273" s="234"/>
      <c r="BH273" s="234"/>
      <c r="BI273" s="234"/>
      <c r="BJ273" s="234"/>
      <c r="BK273" s="234"/>
      <c r="BL273" s="234"/>
      <c r="BM273" s="234"/>
      <c r="BN273" s="234"/>
      <c r="BO273" s="234"/>
      <c r="BP273" s="234"/>
      <c r="BQ273" s="233"/>
      <c r="BR273" s="235"/>
      <c r="BS273" s="234"/>
      <c r="BT273" s="234"/>
      <c r="BU273" s="234"/>
      <c r="BV273" s="234"/>
      <c r="BW273" s="234"/>
      <c r="BX273" s="234"/>
      <c r="BY273" s="234"/>
      <c r="BZ273" s="234"/>
      <c r="CA273" s="234"/>
      <c r="CB273" s="234"/>
      <c r="CC273" s="233"/>
      <c r="CD273" s="41" t="s">
        <v>54</v>
      </c>
    </row>
    <row r="274" spans="1:82" ht="30">
      <c r="A274" s="152"/>
      <c r="B274" s="191" t="s">
        <v>957</v>
      </c>
      <c r="C274" s="192" t="s">
        <v>521</v>
      </c>
      <c r="D274" s="193" t="s">
        <v>501</v>
      </c>
      <c r="E274" s="334">
        <v>0</v>
      </c>
      <c r="F274" s="236"/>
      <c r="G274" s="178">
        <f t="shared" si="243"/>
        <v>0</v>
      </c>
      <c r="H274" s="232"/>
      <c r="I274" s="233"/>
      <c r="J274" s="232"/>
      <c r="K274" s="234"/>
      <c r="L274" s="234"/>
      <c r="M274" s="234"/>
      <c r="N274" s="234"/>
      <c r="O274" s="234"/>
      <c r="P274" s="234"/>
      <c r="Q274" s="234"/>
      <c r="R274" s="234"/>
      <c r="S274" s="234"/>
      <c r="T274" s="234"/>
      <c r="U274" s="233"/>
      <c r="V274" s="232"/>
      <c r="W274" s="234"/>
      <c r="X274" s="234"/>
      <c r="Y274" s="234"/>
      <c r="Z274" s="234"/>
      <c r="AA274" s="234"/>
      <c r="AB274" s="234"/>
      <c r="AC274" s="234"/>
      <c r="AD274" s="234"/>
      <c r="AE274" s="234"/>
      <c r="AF274" s="234"/>
      <c r="AG274" s="233"/>
      <c r="AH274" s="235"/>
      <c r="AI274" s="234"/>
      <c r="AJ274" s="234"/>
      <c r="AK274" s="234"/>
      <c r="AL274" s="234"/>
      <c r="AM274" s="234"/>
      <c r="AN274" s="234"/>
      <c r="AO274" s="234"/>
      <c r="AP274" s="234"/>
      <c r="AQ274" s="234"/>
      <c r="AR274" s="234"/>
      <c r="AS274" s="233"/>
      <c r="AT274" s="235"/>
      <c r="AU274" s="234"/>
      <c r="AV274" s="234"/>
      <c r="AW274" s="234"/>
      <c r="AX274" s="234"/>
      <c r="AY274" s="234"/>
      <c r="AZ274" s="234"/>
      <c r="BA274" s="234"/>
      <c r="BB274" s="234"/>
      <c r="BC274" s="234"/>
      <c r="BD274" s="234"/>
      <c r="BE274" s="233"/>
      <c r="BF274" s="235"/>
      <c r="BG274" s="234"/>
      <c r="BH274" s="234"/>
      <c r="BI274" s="234"/>
      <c r="BJ274" s="234"/>
      <c r="BK274" s="234"/>
      <c r="BL274" s="234"/>
      <c r="BM274" s="234"/>
      <c r="BN274" s="234"/>
      <c r="BO274" s="234"/>
      <c r="BP274" s="234"/>
      <c r="BQ274" s="233"/>
      <c r="BR274" s="235"/>
      <c r="BS274" s="234"/>
      <c r="BT274" s="234"/>
      <c r="BU274" s="234"/>
      <c r="BV274" s="234"/>
      <c r="BW274" s="234"/>
      <c r="BX274" s="234"/>
      <c r="BY274" s="234"/>
      <c r="BZ274" s="234"/>
      <c r="CA274" s="234"/>
      <c r="CB274" s="234"/>
      <c r="CC274" s="233"/>
      <c r="CD274" s="41" t="s">
        <v>54</v>
      </c>
    </row>
    <row r="275" spans="1:82" ht="30">
      <c r="A275" s="41"/>
      <c r="B275" s="191" t="s">
        <v>524</v>
      </c>
      <c r="C275" s="192" t="s">
        <v>523</v>
      </c>
      <c r="D275" s="193" t="s">
        <v>501</v>
      </c>
      <c r="E275" s="334">
        <v>0</v>
      </c>
      <c r="F275" s="236"/>
      <c r="G275" s="178">
        <f t="shared" si="243"/>
        <v>0</v>
      </c>
      <c r="H275" s="232"/>
      <c r="I275" s="233"/>
      <c r="J275" s="232"/>
      <c r="K275" s="234"/>
      <c r="L275" s="234"/>
      <c r="M275" s="234"/>
      <c r="N275" s="234"/>
      <c r="O275" s="234"/>
      <c r="P275" s="234"/>
      <c r="Q275" s="234"/>
      <c r="R275" s="234"/>
      <c r="S275" s="234"/>
      <c r="T275" s="234"/>
      <c r="U275" s="233"/>
      <c r="V275" s="232"/>
      <c r="W275" s="234"/>
      <c r="X275" s="234"/>
      <c r="Y275" s="234"/>
      <c r="Z275" s="234"/>
      <c r="AA275" s="234"/>
      <c r="AB275" s="234"/>
      <c r="AC275" s="234"/>
      <c r="AD275" s="234"/>
      <c r="AE275" s="234"/>
      <c r="AF275" s="234"/>
      <c r="AG275" s="233"/>
      <c r="AH275" s="235"/>
      <c r="AI275" s="234"/>
      <c r="AJ275" s="234"/>
      <c r="AK275" s="234"/>
      <c r="AL275" s="234"/>
      <c r="AM275" s="234"/>
      <c r="AN275" s="234"/>
      <c r="AO275" s="234"/>
      <c r="AP275" s="234"/>
      <c r="AQ275" s="234"/>
      <c r="AR275" s="234"/>
      <c r="AS275" s="233"/>
      <c r="AT275" s="235"/>
      <c r="AU275" s="234"/>
      <c r="AV275" s="234"/>
      <c r="AW275" s="234"/>
      <c r="AX275" s="234"/>
      <c r="AY275" s="234"/>
      <c r="AZ275" s="234"/>
      <c r="BA275" s="234"/>
      <c r="BB275" s="234"/>
      <c r="BC275" s="234"/>
      <c r="BD275" s="234"/>
      <c r="BE275" s="233"/>
      <c r="BF275" s="235"/>
      <c r="BG275" s="234"/>
      <c r="BH275" s="234"/>
      <c r="BI275" s="234"/>
      <c r="BJ275" s="234"/>
      <c r="BK275" s="234"/>
      <c r="BL275" s="234"/>
      <c r="BM275" s="234"/>
      <c r="BN275" s="234"/>
      <c r="BO275" s="234"/>
      <c r="BP275" s="234"/>
      <c r="BQ275" s="233"/>
      <c r="BR275" s="235"/>
      <c r="BS275" s="234"/>
      <c r="BT275" s="234"/>
      <c r="BU275" s="234"/>
      <c r="BV275" s="234"/>
      <c r="BW275" s="234"/>
      <c r="BX275" s="234"/>
      <c r="BY275" s="234"/>
      <c r="BZ275" s="234"/>
      <c r="CA275" s="234"/>
      <c r="CB275" s="234"/>
      <c r="CC275" s="233"/>
      <c r="CD275" s="41" t="s">
        <v>54</v>
      </c>
    </row>
    <row r="276" spans="1:82" ht="15">
      <c r="A276" s="152"/>
      <c r="B276" s="191" t="s">
        <v>526</v>
      </c>
      <c r="C276" s="192" t="s">
        <v>525</v>
      </c>
      <c r="D276" s="194" t="s">
        <v>501</v>
      </c>
      <c r="E276" s="334">
        <v>0</v>
      </c>
      <c r="F276" s="236"/>
      <c r="G276" s="178">
        <f t="shared" si="243"/>
        <v>0</v>
      </c>
      <c r="H276" s="232"/>
      <c r="I276" s="233"/>
      <c r="J276" s="232"/>
      <c r="K276" s="234"/>
      <c r="L276" s="234"/>
      <c r="M276" s="234"/>
      <c r="N276" s="234"/>
      <c r="O276" s="234"/>
      <c r="P276" s="234"/>
      <c r="Q276" s="234"/>
      <c r="R276" s="234"/>
      <c r="S276" s="234"/>
      <c r="T276" s="234"/>
      <c r="U276" s="233"/>
      <c r="V276" s="232"/>
      <c r="W276" s="234"/>
      <c r="X276" s="234"/>
      <c r="Y276" s="234"/>
      <c r="Z276" s="234"/>
      <c r="AA276" s="234"/>
      <c r="AB276" s="234"/>
      <c r="AC276" s="234"/>
      <c r="AD276" s="234"/>
      <c r="AE276" s="234"/>
      <c r="AF276" s="234"/>
      <c r="AG276" s="233"/>
      <c r="AH276" s="235"/>
      <c r="AI276" s="234"/>
      <c r="AJ276" s="234"/>
      <c r="AK276" s="234"/>
      <c r="AL276" s="234"/>
      <c r="AM276" s="234"/>
      <c r="AN276" s="234"/>
      <c r="AO276" s="234"/>
      <c r="AP276" s="234"/>
      <c r="AQ276" s="234"/>
      <c r="AR276" s="234"/>
      <c r="AS276" s="233"/>
      <c r="AT276" s="235"/>
      <c r="AU276" s="234"/>
      <c r="AV276" s="234"/>
      <c r="AW276" s="234"/>
      <c r="AX276" s="234"/>
      <c r="AY276" s="234"/>
      <c r="AZ276" s="234"/>
      <c r="BA276" s="234"/>
      <c r="BB276" s="234"/>
      <c r="BC276" s="234"/>
      <c r="BD276" s="234"/>
      <c r="BE276" s="233"/>
      <c r="BF276" s="235"/>
      <c r="BG276" s="234"/>
      <c r="BH276" s="234"/>
      <c r="BI276" s="234"/>
      <c r="BJ276" s="234"/>
      <c r="BK276" s="234"/>
      <c r="BL276" s="234"/>
      <c r="BM276" s="234"/>
      <c r="BN276" s="234"/>
      <c r="BO276" s="234"/>
      <c r="BP276" s="234"/>
      <c r="BQ276" s="233"/>
      <c r="BR276" s="235"/>
      <c r="BS276" s="234"/>
      <c r="BT276" s="234"/>
      <c r="BU276" s="234"/>
      <c r="BV276" s="234"/>
      <c r="BW276" s="234"/>
      <c r="BX276" s="234"/>
      <c r="BY276" s="234"/>
      <c r="BZ276" s="234"/>
      <c r="CA276" s="234"/>
      <c r="CB276" s="234"/>
      <c r="CC276" s="233"/>
      <c r="CD276" s="41" t="s">
        <v>54</v>
      </c>
    </row>
    <row r="277" spans="1:82" ht="15">
      <c r="A277" s="152"/>
      <c r="B277" s="195" t="s">
        <v>958</v>
      </c>
      <c r="C277" s="196" t="s">
        <v>527</v>
      </c>
      <c r="D277" s="197" t="s">
        <v>92</v>
      </c>
      <c r="E277" s="334">
        <v>0</v>
      </c>
      <c r="F277" s="236"/>
      <c r="G277" s="178">
        <f t="shared" si="243"/>
        <v>0</v>
      </c>
      <c r="H277" s="244"/>
      <c r="I277" s="245"/>
      <c r="J277" s="244"/>
      <c r="K277" s="246"/>
      <c r="L277" s="246"/>
      <c r="M277" s="246"/>
      <c r="N277" s="246"/>
      <c r="O277" s="246"/>
      <c r="P277" s="246"/>
      <c r="Q277" s="246"/>
      <c r="R277" s="246"/>
      <c r="S277" s="246"/>
      <c r="T277" s="246"/>
      <c r="U277" s="245">
        <f>G277/2.5</f>
        <v>0</v>
      </c>
      <c r="V277" s="244"/>
      <c r="W277" s="246"/>
      <c r="X277" s="246"/>
      <c r="Y277" s="246"/>
      <c r="Z277" s="246"/>
      <c r="AA277" s="246"/>
      <c r="AB277" s="246"/>
      <c r="AC277" s="246"/>
      <c r="AD277" s="246"/>
      <c r="AE277" s="246"/>
      <c r="AF277" s="246"/>
      <c r="AG277" s="245">
        <f>G277/2.5</f>
        <v>0</v>
      </c>
      <c r="AH277" s="247"/>
      <c r="AI277" s="246"/>
      <c r="AJ277" s="246"/>
      <c r="AK277" s="246"/>
      <c r="AL277" s="246"/>
      <c r="AM277" s="246">
        <f>G277-SUM(J277:AL277)</f>
        <v>0</v>
      </c>
      <c r="AN277" s="246"/>
      <c r="AO277" s="246"/>
      <c r="AP277" s="246"/>
      <c r="AQ277" s="246"/>
      <c r="AR277" s="246"/>
      <c r="AS277" s="245"/>
      <c r="AT277" s="247"/>
      <c r="AU277" s="246"/>
      <c r="AV277" s="246"/>
      <c r="AW277" s="246"/>
      <c r="AX277" s="246"/>
      <c r="AY277" s="246"/>
      <c r="AZ277" s="246"/>
      <c r="BA277" s="246"/>
      <c r="BB277" s="246"/>
      <c r="BC277" s="246"/>
      <c r="BD277" s="246"/>
      <c r="BE277" s="245"/>
      <c r="BF277" s="247"/>
      <c r="BG277" s="246"/>
      <c r="BH277" s="246"/>
      <c r="BI277" s="246"/>
      <c r="BJ277" s="246"/>
      <c r="BK277" s="246"/>
      <c r="BL277" s="246"/>
      <c r="BM277" s="246"/>
      <c r="BN277" s="246"/>
      <c r="BO277" s="246"/>
      <c r="BP277" s="246"/>
      <c r="BQ277" s="245"/>
      <c r="BR277" s="247"/>
      <c r="BS277" s="246"/>
      <c r="BT277" s="246"/>
      <c r="BU277" s="246"/>
      <c r="BV277" s="246"/>
      <c r="BW277" s="246"/>
      <c r="BX277" s="246"/>
      <c r="BY277" s="246"/>
      <c r="BZ277" s="246"/>
      <c r="CA277" s="246"/>
      <c r="CB277" s="246"/>
      <c r="CC277" s="245"/>
      <c r="CD277" s="41" t="s">
        <v>54</v>
      </c>
    </row>
    <row r="278" spans="1:82" ht="15">
      <c r="A278" s="152"/>
      <c r="B278" s="123" t="s">
        <v>528</v>
      </c>
      <c r="C278" s="124" t="s">
        <v>529</v>
      </c>
      <c r="D278" s="125"/>
      <c r="E278" s="155"/>
      <c r="F278" s="260"/>
      <c r="G278" s="126">
        <f>SUM(G280:G427)</f>
        <v>0</v>
      </c>
      <c r="H278" s="127">
        <f>SUM(H280:H427)</f>
        <v>0</v>
      </c>
      <c r="I278" s="128">
        <f t="shared" ref="I278:BT278" si="244">SUM(I280:I427)</f>
        <v>0</v>
      </c>
      <c r="J278" s="127">
        <f t="shared" si="244"/>
        <v>0</v>
      </c>
      <c r="K278" s="129">
        <f t="shared" si="244"/>
        <v>0</v>
      </c>
      <c r="L278" s="129">
        <f t="shared" si="244"/>
        <v>0</v>
      </c>
      <c r="M278" s="129">
        <f t="shared" si="244"/>
        <v>0</v>
      </c>
      <c r="N278" s="129">
        <f t="shared" si="244"/>
        <v>0</v>
      </c>
      <c r="O278" s="129">
        <f t="shared" si="244"/>
        <v>0</v>
      </c>
      <c r="P278" s="129">
        <f t="shared" si="244"/>
        <v>0</v>
      </c>
      <c r="Q278" s="129">
        <f t="shared" si="244"/>
        <v>0</v>
      </c>
      <c r="R278" s="129">
        <f t="shared" si="244"/>
        <v>0</v>
      </c>
      <c r="S278" s="129">
        <f t="shared" si="244"/>
        <v>0</v>
      </c>
      <c r="T278" s="129">
        <f t="shared" si="244"/>
        <v>0</v>
      </c>
      <c r="U278" s="128">
        <f t="shared" si="244"/>
        <v>0</v>
      </c>
      <c r="V278" s="127">
        <f t="shared" si="244"/>
        <v>0</v>
      </c>
      <c r="W278" s="129">
        <f t="shared" si="244"/>
        <v>0</v>
      </c>
      <c r="X278" s="129">
        <f t="shared" si="244"/>
        <v>0</v>
      </c>
      <c r="Y278" s="129">
        <f t="shared" si="244"/>
        <v>0</v>
      </c>
      <c r="Z278" s="129">
        <f t="shared" si="244"/>
        <v>0</v>
      </c>
      <c r="AA278" s="129">
        <f t="shared" si="244"/>
        <v>0</v>
      </c>
      <c r="AB278" s="129">
        <f t="shared" si="244"/>
        <v>0</v>
      </c>
      <c r="AC278" s="129">
        <f t="shared" si="244"/>
        <v>0</v>
      </c>
      <c r="AD278" s="129">
        <f t="shared" si="244"/>
        <v>0</v>
      </c>
      <c r="AE278" s="129">
        <f t="shared" si="244"/>
        <v>0</v>
      </c>
      <c r="AF278" s="129">
        <f t="shared" si="244"/>
        <v>0</v>
      </c>
      <c r="AG278" s="128">
        <f t="shared" si="244"/>
        <v>0</v>
      </c>
      <c r="AH278" s="130">
        <f t="shared" si="244"/>
        <v>0</v>
      </c>
      <c r="AI278" s="129">
        <f t="shared" si="244"/>
        <v>0</v>
      </c>
      <c r="AJ278" s="129">
        <f t="shared" si="244"/>
        <v>0</v>
      </c>
      <c r="AK278" s="129">
        <f t="shared" si="244"/>
        <v>0</v>
      </c>
      <c r="AL278" s="129">
        <f t="shared" si="244"/>
        <v>0</v>
      </c>
      <c r="AM278" s="129">
        <f t="shared" si="244"/>
        <v>0</v>
      </c>
      <c r="AN278" s="129">
        <f t="shared" si="244"/>
        <v>0</v>
      </c>
      <c r="AO278" s="129">
        <f t="shared" si="244"/>
        <v>0</v>
      </c>
      <c r="AP278" s="129">
        <f t="shared" si="244"/>
        <v>0</v>
      </c>
      <c r="AQ278" s="129">
        <f t="shared" si="244"/>
        <v>0</v>
      </c>
      <c r="AR278" s="129">
        <f t="shared" si="244"/>
        <v>0</v>
      </c>
      <c r="AS278" s="128">
        <f t="shared" si="244"/>
        <v>0</v>
      </c>
      <c r="AT278" s="130">
        <f t="shared" si="244"/>
        <v>0</v>
      </c>
      <c r="AU278" s="129">
        <f t="shared" si="244"/>
        <v>0</v>
      </c>
      <c r="AV278" s="129">
        <f t="shared" si="244"/>
        <v>0</v>
      </c>
      <c r="AW278" s="129">
        <f t="shared" si="244"/>
        <v>0</v>
      </c>
      <c r="AX278" s="129">
        <f t="shared" si="244"/>
        <v>0</v>
      </c>
      <c r="AY278" s="129">
        <f t="shared" si="244"/>
        <v>0</v>
      </c>
      <c r="AZ278" s="129">
        <f t="shared" si="244"/>
        <v>0</v>
      </c>
      <c r="BA278" s="129">
        <f t="shared" si="244"/>
        <v>0</v>
      </c>
      <c r="BB278" s="129">
        <f t="shared" si="244"/>
        <v>0</v>
      </c>
      <c r="BC278" s="129">
        <f t="shared" si="244"/>
        <v>0</v>
      </c>
      <c r="BD278" s="129">
        <f t="shared" si="244"/>
        <v>0</v>
      </c>
      <c r="BE278" s="128">
        <f t="shared" si="244"/>
        <v>0</v>
      </c>
      <c r="BF278" s="130">
        <f t="shared" si="244"/>
        <v>0</v>
      </c>
      <c r="BG278" s="129">
        <f t="shared" si="244"/>
        <v>0</v>
      </c>
      <c r="BH278" s="129">
        <f t="shared" si="244"/>
        <v>0</v>
      </c>
      <c r="BI278" s="129">
        <f t="shared" si="244"/>
        <v>0</v>
      </c>
      <c r="BJ278" s="129">
        <f t="shared" si="244"/>
        <v>0</v>
      </c>
      <c r="BK278" s="129">
        <f t="shared" si="244"/>
        <v>0</v>
      </c>
      <c r="BL278" s="129">
        <f t="shared" si="244"/>
        <v>0</v>
      </c>
      <c r="BM278" s="129">
        <f t="shared" si="244"/>
        <v>0</v>
      </c>
      <c r="BN278" s="129">
        <f t="shared" si="244"/>
        <v>0</v>
      </c>
      <c r="BO278" s="129">
        <f t="shared" si="244"/>
        <v>0</v>
      </c>
      <c r="BP278" s="129">
        <f t="shared" si="244"/>
        <v>0</v>
      </c>
      <c r="BQ278" s="128">
        <f t="shared" si="244"/>
        <v>0</v>
      </c>
      <c r="BR278" s="130">
        <f t="shared" si="244"/>
        <v>0</v>
      </c>
      <c r="BS278" s="129">
        <f t="shared" si="244"/>
        <v>0</v>
      </c>
      <c r="BT278" s="129">
        <f t="shared" si="244"/>
        <v>0</v>
      </c>
      <c r="BU278" s="129">
        <f t="shared" ref="BU278:CC278" si="245">SUM(BU280:BU427)</f>
        <v>0</v>
      </c>
      <c r="BV278" s="129">
        <f t="shared" si="245"/>
        <v>0</v>
      </c>
      <c r="BW278" s="129">
        <f t="shared" si="245"/>
        <v>0</v>
      </c>
      <c r="BX278" s="129">
        <f t="shared" si="245"/>
        <v>0</v>
      </c>
      <c r="BY278" s="129">
        <f t="shared" si="245"/>
        <v>0</v>
      </c>
      <c r="BZ278" s="129">
        <f t="shared" si="245"/>
        <v>0</v>
      </c>
      <c r="CA278" s="129">
        <f t="shared" si="245"/>
        <v>0</v>
      </c>
      <c r="CB278" s="129">
        <f t="shared" si="245"/>
        <v>0</v>
      </c>
      <c r="CC278" s="128">
        <f t="shared" si="245"/>
        <v>0</v>
      </c>
      <c r="CD278" s="41" t="s">
        <v>54</v>
      </c>
    </row>
    <row r="279" spans="1:82" ht="15">
      <c r="A279" s="152"/>
      <c r="B279" s="103" t="s">
        <v>530</v>
      </c>
      <c r="C279" s="286" t="s">
        <v>938</v>
      </c>
      <c r="D279" s="132"/>
      <c r="E279" s="266"/>
      <c r="F279" s="231"/>
      <c r="G279" s="76"/>
      <c r="H279" s="237"/>
      <c r="I279" s="239"/>
      <c r="J279" s="237"/>
      <c r="K279" s="238"/>
      <c r="L279" s="238"/>
      <c r="M279" s="238"/>
      <c r="N279" s="238"/>
      <c r="O279" s="238"/>
      <c r="P279" s="238"/>
      <c r="Q279" s="238"/>
      <c r="R279" s="238"/>
      <c r="S279" s="238"/>
      <c r="T279" s="238"/>
      <c r="U279" s="239"/>
      <c r="V279" s="237"/>
      <c r="W279" s="238"/>
      <c r="X279" s="238"/>
      <c r="Y279" s="238"/>
      <c r="Z279" s="238"/>
      <c r="AA279" s="238"/>
      <c r="AB279" s="238"/>
      <c r="AC279" s="238"/>
      <c r="AD279" s="238"/>
      <c r="AE279" s="238"/>
      <c r="AF279" s="238"/>
      <c r="AG279" s="239"/>
      <c r="AH279" s="240"/>
      <c r="AI279" s="238"/>
      <c r="AJ279" s="238"/>
      <c r="AK279" s="238"/>
      <c r="AL279" s="238"/>
      <c r="AM279" s="238"/>
      <c r="AN279" s="238"/>
      <c r="AO279" s="238"/>
      <c r="AP279" s="238"/>
      <c r="AQ279" s="238"/>
      <c r="AR279" s="238"/>
      <c r="AS279" s="239"/>
      <c r="AT279" s="240"/>
      <c r="AU279" s="238"/>
      <c r="AV279" s="238"/>
      <c r="AW279" s="238"/>
      <c r="AX279" s="238"/>
      <c r="AY279" s="238"/>
      <c r="AZ279" s="238"/>
      <c r="BA279" s="238"/>
      <c r="BB279" s="238"/>
      <c r="BC279" s="238"/>
      <c r="BD279" s="238"/>
      <c r="BE279" s="239"/>
      <c r="BF279" s="240"/>
      <c r="BG279" s="238"/>
      <c r="BH279" s="238"/>
      <c r="BI279" s="238"/>
      <c r="BJ279" s="238"/>
      <c r="BK279" s="238"/>
      <c r="BL279" s="238"/>
      <c r="BM279" s="238"/>
      <c r="BN279" s="238"/>
      <c r="BO279" s="238"/>
      <c r="BP279" s="238"/>
      <c r="BQ279" s="239"/>
      <c r="BR279" s="240"/>
      <c r="BS279" s="238"/>
      <c r="BT279" s="238"/>
      <c r="BU279" s="238"/>
      <c r="BV279" s="238"/>
      <c r="BW279" s="238"/>
      <c r="BX279" s="238"/>
      <c r="BY279" s="238"/>
      <c r="BZ279" s="238"/>
      <c r="CA279" s="238"/>
      <c r="CB279" s="238"/>
      <c r="CC279" s="239"/>
      <c r="CD279" s="41"/>
    </row>
    <row r="280" spans="1:82" ht="15">
      <c r="A280" s="152"/>
      <c r="B280" s="180" t="s">
        <v>532</v>
      </c>
      <c r="C280" s="181" t="s">
        <v>533</v>
      </c>
      <c r="D280" s="182" t="s">
        <v>243</v>
      </c>
      <c r="E280" s="329">
        <v>0</v>
      </c>
      <c r="F280" s="78"/>
      <c r="G280" s="189">
        <f t="shared" ref="G280:G285" si="246">+E280*F280</f>
        <v>0</v>
      </c>
      <c r="H280" s="237"/>
      <c r="I280" s="239"/>
      <c r="J280" s="237"/>
      <c r="K280" s="238"/>
      <c r="L280" s="238"/>
      <c r="M280" s="238"/>
      <c r="N280" s="238"/>
      <c r="O280" s="238"/>
      <c r="P280" s="238"/>
      <c r="Q280" s="238"/>
      <c r="R280" s="238"/>
      <c r="S280" s="238"/>
      <c r="T280" s="238"/>
      <c r="U280" s="239">
        <f t="shared" ref="U280:U283" si="247">G280/6</f>
        <v>0</v>
      </c>
      <c r="V280" s="237"/>
      <c r="W280" s="238"/>
      <c r="X280" s="238"/>
      <c r="Y280" s="238"/>
      <c r="Z280" s="238"/>
      <c r="AA280" s="238"/>
      <c r="AB280" s="238"/>
      <c r="AC280" s="238"/>
      <c r="AD280" s="238"/>
      <c r="AE280" s="238"/>
      <c r="AF280" s="238"/>
      <c r="AG280" s="239">
        <f t="shared" ref="AG280:AG283" si="248">G280/6</f>
        <v>0</v>
      </c>
      <c r="AH280" s="240"/>
      <c r="AI280" s="238"/>
      <c r="AJ280" s="238"/>
      <c r="AK280" s="238"/>
      <c r="AL280" s="238"/>
      <c r="AM280" s="238"/>
      <c r="AN280" s="238"/>
      <c r="AO280" s="238"/>
      <c r="AP280" s="238"/>
      <c r="AQ280" s="238"/>
      <c r="AR280" s="238"/>
      <c r="AS280" s="239">
        <f t="shared" ref="AS280:AS283" si="249">G280/6</f>
        <v>0</v>
      </c>
      <c r="AT280" s="240"/>
      <c r="AU280" s="238"/>
      <c r="AV280" s="238"/>
      <c r="AW280" s="238"/>
      <c r="AX280" s="238"/>
      <c r="AY280" s="238"/>
      <c r="AZ280" s="238"/>
      <c r="BA280" s="238"/>
      <c r="BB280" s="238"/>
      <c r="BC280" s="238"/>
      <c r="BD280" s="238"/>
      <c r="BE280" s="239">
        <f t="shared" ref="BE280:BE283" si="250">G280/6</f>
        <v>0</v>
      </c>
      <c r="BF280" s="240"/>
      <c r="BG280" s="238"/>
      <c r="BH280" s="238"/>
      <c r="BI280" s="238"/>
      <c r="BJ280" s="238"/>
      <c r="BK280" s="238"/>
      <c r="BL280" s="238"/>
      <c r="BM280" s="238"/>
      <c r="BN280" s="238"/>
      <c r="BO280" s="238"/>
      <c r="BP280" s="238"/>
      <c r="BQ280" s="239">
        <f t="shared" ref="BQ280:BQ283" si="251">G280/6</f>
        <v>0</v>
      </c>
      <c r="BR280" s="240"/>
      <c r="BS280" s="238"/>
      <c r="BT280" s="238"/>
      <c r="BU280" s="238"/>
      <c r="BV280" s="238"/>
      <c r="BW280" s="238"/>
      <c r="BX280" s="238"/>
      <c r="BY280" s="238"/>
      <c r="BZ280" s="238"/>
      <c r="CA280" s="238"/>
      <c r="CB280" s="238"/>
      <c r="CC280" s="239">
        <f t="shared" ref="CC280:CC283" si="252">G280-SUM(H280:CB280)</f>
        <v>0</v>
      </c>
      <c r="CD280" s="41" t="s">
        <v>54</v>
      </c>
    </row>
    <row r="281" spans="1:82" ht="15">
      <c r="A281" s="152"/>
      <c r="B281" s="180" t="s">
        <v>534</v>
      </c>
      <c r="C281" s="181" t="s">
        <v>535</v>
      </c>
      <c r="D281" s="182" t="s">
        <v>243</v>
      </c>
      <c r="E281" s="329">
        <v>0</v>
      </c>
      <c r="F281" s="78"/>
      <c r="G281" s="189">
        <f t="shared" si="246"/>
        <v>0</v>
      </c>
      <c r="H281" s="237"/>
      <c r="I281" s="239"/>
      <c r="J281" s="237"/>
      <c r="K281" s="238"/>
      <c r="L281" s="238"/>
      <c r="M281" s="238"/>
      <c r="N281" s="238"/>
      <c r="O281" s="238"/>
      <c r="P281" s="238"/>
      <c r="Q281" s="238"/>
      <c r="R281" s="238"/>
      <c r="S281" s="238"/>
      <c r="T281" s="238"/>
      <c r="U281" s="239">
        <f t="shared" si="247"/>
        <v>0</v>
      </c>
      <c r="V281" s="237"/>
      <c r="W281" s="238"/>
      <c r="X281" s="238"/>
      <c r="Y281" s="238"/>
      <c r="Z281" s="238"/>
      <c r="AA281" s="238"/>
      <c r="AB281" s="238"/>
      <c r="AC281" s="238"/>
      <c r="AD281" s="238"/>
      <c r="AE281" s="238"/>
      <c r="AF281" s="238"/>
      <c r="AG281" s="239">
        <f t="shared" si="248"/>
        <v>0</v>
      </c>
      <c r="AH281" s="240"/>
      <c r="AI281" s="238"/>
      <c r="AJ281" s="238"/>
      <c r="AK281" s="238"/>
      <c r="AL281" s="238"/>
      <c r="AM281" s="238"/>
      <c r="AN281" s="238"/>
      <c r="AO281" s="238"/>
      <c r="AP281" s="238"/>
      <c r="AQ281" s="238"/>
      <c r="AR281" s="238"/>
      <c r="AS281" s="239">
        <f t="shared" si="249"/>
        <v>0</v>
      </c>
      <c r="AT281" s="240"/>
      <c r="AU281" s="238"/>
      <c r="AV281" s="238"/>
      <c r="AW281" s="238"/>
      <c r="AX281" s="238"/>
      <c r="AY281" s="238"/>
      <c r="AZ281" s="238"/>
      <c r="BA281" s="238"/>
      <c r="BB281" s="238"/>
      <c r="BC281" s="238"/>
      <c r="BD281" s="238"/>
      <c r="BE281" s="239">
        <f t="shared" si="250"/>
        <v>0</v>
      </c>
      <c r="BF281" s="240"/>
      <c r="BG281" s="238"/>
      <c r="BH281" s="238"/>
      <c r="BI281" s="238"/>
      <c r="BJ281" s="238"/>
      <c r="BK281" s="238"/>
      <c r="BL281" s="238"/>
      <c r="BM281" s="238"/>
      <c r="BN281" s="238"/>
      <c r="BO281" s="238"/>
      <c r="BP281" s="238"/>
      <c r="BQ281" s="239">
        <f t="shared" si="251"/>
        <v>0</v>
      </c>
      <c r="BR281" s="240"/>
      <c r="BS281" s="238"/>
      <c r="BT281" s="238"/>
      <c r="BU281" s="238"/>
      <c r="BV281" s="238"/>
      <c r="BW281" s="238"/>
      <c r="BX281" s="238"/>
      <c r="BY281" s="238"/>
      <c r="BZ281" s="238"/>
      <c r="CA281" s="238"/>
      <c r="CB281" s="238"/>
      <c r="CC281" s="239">
        <f t="shared" si="252"/>
        <v>0</v>
      </c>
      <c r="CD281" s="41" t="s">
        <v>54</v>
      </c>
    </row>
    <row r="282" spans="1:82" ht="15">
      <c r="A282" s="152"/>
      <c r="B282" s="180" t="s">
        <v>536</v>
      </c>
      <c r="C282" s="181" t="s">
        <v>537</v>
      </c>
      <c r="D282" s="182" t="s">
        <v>243</v>
      </c>
      <c r="E282" s="329">
        <v>0</v>
      </c>
      <c r="F282" s="78"/>
      <c r="G282" s="189">
        <f t="shared" si="246"/>
        <v>0</v>
      </c>
      <c r="H282" s="237"/>
      <c r="I282" s="239"/>
      <c r="J282" s="237"/>
      <c r="K282" s="238"/>
      <c r="L282" s="238"/>
      <c r="M282" s="238"/>
      <c r="N282" s="238"/>
      <c r="O282" s="238"/>
      <c r="P282" s="238"/>
      <c r="Q282" s="238"/>
      <c r="R282" s="238"/>
      <c r="S282" s="238"/>
      <c r="T282" s="238"/>
      <c r="U282" s="239">
        <f t="shared" si="247"/>
        <v>0</v>
      </c>
      <c r="V282" s="237"/>
      <c r="W282" s="238"/>
      <c r="X282" s="238"/>
      <c r="Y282" s="238"/>
      <c r="Z282" s="238"/>
      <c r="AA282" s="238"/>
      <c r="AB282" s="238"/>
      <c r="AC282" s="238"/>
      <c r="AD282" s="238"/>
      <c r="AE282" s="238"/>
      <c r="AF282" s="238"/>
      <c r="AG282" s="239">
        <f t="shared" si="248"/>
        <v>0</v>
      </c>
      <c r="AH282" s="240"/>
      <c r="AI282" s="238"/>
      <c r="AJ282" s="238"/>
      <c r="AK282" s="238"/>
      <c r="AL282" s="238"/>
      <c r="AM282" s="238"/>
      <c r="AN282" s="238"/>
      <c r="AO282" s="238"/>
      <c r="AP282" s="238"/>
      <c r="AQ282" s="238"/>
      <c r="AR282" s="238"/>
      <c r="AS282" s="239">
        <f t="shared" si="249"/>
        <v>0</v>
      </c>
      <c r="AT282" s="240"/>
      <c r="AU282" s="238"/>
      <c r="AV282" s="238"/>
      <c r="AW282" s="238"/>
      <c r="AX282" s="238"/>
      <c r="AY282" s="238"/>
      <c r="AZ282" s="238"/>
      <c r="BA282" s="238"/>
      <c r="BB282" s="238"/>
      <c r="BC282" s="238"/>
      <c r="BD282" s="238"/>
      <c r="BE282" s="239">
        <f t="shared" si="250"/>
        <v>0</v>
      </c>
      <c r="BF282" s="240"/>
      <c r="BG282" s="238"/>
      <c r="BH282" s="238"/>
      <c r="BI282" s="238"/>
      <c r="BJ282" s="238"/>
      <c r="BK282" s="238"/>
      <c r="BL282" s="238"/>
      <c r="BM282" s="238"/>
      <c r="BN282" s="238"/>
      <c r="BO282" s="238"/>
      <c r="BP282" s="238"/>
      <c r="BQ282" s="239">
        <f t="shared" si="251"/>
        <v>0</v>
      </c>
      <c r="BR282" s="240"/>
      <c r="BS282" s="238"/>
      <c r="BT282" s="238"/>
      <c r="BU282" s="238"/>
      <c r="BV282" s="238"/>
      <c r="BW282" s="238"/>
      <c r="BX282" s="238"/>
      <c r="BY282" s="238"/>
      <c r="BZ282" s="238"/>
      <c r="CA282" s="238"/>
      <c r="CB282" s="238"/>
      <c r="CC282" s="239">
        <f t="shared" si="252"/>
        <v>0</v>
      </c>
      <c r="CD282" s="41" t="s">
        <v>54</v>
      </c>
    </row>
    <row r="283" spans="1:82" ht="15">
      <c r="A283" s="152"/>
      <c r="B283" s="75" t="s">
        <v>538</v>
      </c>
      <c r="C283" s="156" t="s">
        <v>539</v>
      </c>
      <c r="D283" s="132" t="s">
        <v>243</v>
      </c>
      <c r="E283" s="266">
        <v>2</v>
      </c>
      <c r="F283" s="289"/>
      <c r="G283" s="76">
        <f t="shared" si="246"/>
        <v>0</v>
      </c>
      <c r="H283" s="237"/>
      <c r="I283" s="239"/>
      <c r="J283" s="237"/>
      <c r="K283" s="238"/>
      <c r="L283" s="238"/>
      <c r="M283" s="238"/>
      <c r="N283" s="238"/>
      <c r="O283" s="238"/>
      <c r="P283" s="238"/>
      <c r="Q283" s="238"/>
      <c r="R283" s="238"/>
      <c r="S283" s="238"/>
      <c r="T283" s="238"/>
      <c r="U283" s="239">
        <f t="shared" si="247"/>
        <v>0</v>
      </c>
      <c r="V283" s="237"/>
      <c r="W283" s="238"/>
      <c r="X283" s="238"/>
      <c r="Y283" s="238"/>
      <c r="Z283" s="238"/>
      <c r="AA283" s="238"/>
      <c r="AB283" s="238"/>
      <c r="AC283" s="238"/>
      <c r="AD283" s="238"/>
      <c r="AE283" s="238"/>
      <c r="AF283" s="238"/>
      <c r="AG283" s="239">
        <f t="shared" si="248"/>
        <v>0</v>
      </c>
      <c r="AH283" s="240"/>
      <c r="AI283" s="238"/>
      <c r="AJ283" s="238"/>
      <c r="AK283" s="238"/>
      <c r="AL283" s="238"/>
      <c r="AM283" s="238"/>
      <c r="AN283" s="238"/>
      <c r="AO283" s="238"/>
      <c r="AP283" s="238"/>
      <c r="AQ283" s="238"/>
      <c r="AR283" s="238"/>
      <c r="AS283" s="239">
        <f t="shared" si="249"/>
        <v>0</v>
      </c>
      <c r="AT283" s="240"/>
      <c r="AU283" s="238"/>
      <c r="AV283" s="238"/>
      <c r="AW283" s="238"/>
      <c r="AX283" s="238"/>
      <c r="AY283" s="238"/>
      <c r="AZ283" s="238"/>
      <c r="BA283" s="238"/>
      <c r="BB283" s="238"/>
      <c r="BC283" s="238"/>
      <c r="BD283" s="238"/>
      <c r="BE283" s="239">
        <f t="shared" si="250"/>
        <v>0</v>
      </c>
      <c r="BF283" s="240"/>
      <c r="BG283" s="238"/>
      <c r="BH283" s="238"/>
      <c r="BI283" s="238"/>
      <c r="BJ283" s="238"/>
      <c r="BK283" s="238"/>
      <c r="BL283" s="238"/>
      <c r="BM283" s="238"/>
      <c r="BN283" s="238"/>
      <c r="BO283" s="238"/>
      <c r="BP283" s="238"/>
      <c r="BQ283" s="239">
        <f t="shared" si="251"/>
        <v>0</v>
      </c>
      <c r="BR283" s="240"/>
      <c r="BS283" s="238"/>
      <c r="BT283" s="238"/>
      <c r="BU283" s="238"/>
      <c r="BV283" s="238"/>
      <c r="BW283" s="238"/>
      <c r="BX283" s="238"/>
      <c r="BY283" s="238"/>
      <c r="BZ283" s="238"/>
      <c r="CA283" s="238"/>
      <c r="CB283" s="238"/>
      <c r="CC283" s="239">
        <f t="shared" si="252"/>
        <v>0</v>
      </c>
      <c r="CD283" s="41" t="s">
        <v>54</v>
      </c>
    </row>
    <row r="284" spans="1:82" ht="15">
      <c r="A284" s="152"/>
      <c r="B284" s="75" t="s">
        <v>540</v>
      </c>
      <c r="C284" s="131" t="s">
        <v>541</v>
      </c>
      <c r="D284" s="132" t="s">
        <v>542</v>
      </c>
      <c r="E284" s="266">
        <v>144</v>
      </c>
      <c r="F284" s="289"/>
      <c r="G284" s="76">
        <f t="shared" si="246"/>
        <v>0</v>
      </c>
      <c r="H284" s="237"/>
      <c r="I284" s="239"/>
      <c r="J284" s="237"/>
      <c r="K284" s="238"/>
      <c r="L284" s="238"/>
      <c r="M284" s="238"/>
      <c r="N284" s="238"/>
      <c r="O284" s="238"/>
      <c r="P284" s="238"/>
      <c r="Q284" s="238"/>
      <c r="R284" s="238"/>
      <c r="S284" s="238"/>
      <c r="T284" s="238"/>
      <c r="U284" s="239">
        <f>G284/6</f>
        <v>0</v>
      </c>
      <c r="V284" s="237"/>
      <c r="W284" s="238"/>
      <c r="X284" s="238"/>
      <c r="Y284" s="238"/>
      <c r="Z284" s="238"/>
      <c r="AA284" s="238"/>
      <c r="AB284" s="238"/>
      <c r="AC284" s="238"/>
      <c r="AD284" s="238"/>
      <c r="AE284" s="238"/>
      <c r="AF284" s="238"/>
      <c r="AG284" s="239">
        <f>G284/6</f>
        <v>0</v>
      </c>
      <c r="AH284" s="240"/>
      <c r="AI284" s="238"/>
      <c r="AJ284" s="238"/>
      <c r="AK284" s="238"/>
      <c r="AL284" s="238"/>
      <c r="AM284" s="238"/>
      <c r="AN284" s="238"/>
      <c r="AO284" s="238"/>
      <c r="AP284" s="238"/>
      <c r="AQ284" s="238"/>
      <c r="AR284" s="238"/>
      <c r="AS284" s="239">
        <f>G284/6</f>
        <v>0</v>
      </c>
      <c r="AT284" s="240"/>
      <c r="AU284" s="238"/>
      <c r="AV284" s="238"/>
      <c r="AW284" s="238"/>
      <c r="AX284" s="238"/>
      <c r="AY284" s="238"/>
      <c r="AZ284" s="238"/>
      <c r="BA284" s="238"/>
      <c r="BB284" s="238"/>
      <c r="BC284" s="238"/>
      <c r="BD284" s="238"/>
      <c r="BE284" s="239">
        <f>G284/6</f>
        <v>0</v>
      </c>
      <c r="BF284" s="240"/>
      <c r="BG284" s="238"/>
      <c r="BH284" s="238"/>
      <c r="BI284" s="238"/>
      <c r="BJ284" s="238"/>
      <c r="BK284" s="238"/>
      <c r="BL284" s="238"/>
      <c r="BM284" s="238"/>
      <c r="BN284" s="238"/>
      <c r="BO284" s="238"/>
      <c r="BP284" s="238"/>
      <c r="BQ284" s="239">
        <f>G284/6</f>
        <v>0</v>
      </c>
      <c r="BR284" s="240"/>
      <c r="BS284" s="238"/>
      <c r="BT284" s="238"/>
      <c r="BU284" s="238"/>
      <c r="BV284" s="238"/>
      <c r="BW284" s="238"/>
      <c r="BX284" s="238"/>
      <c r="BY284" s="238"/>
      <c r="BZ284" s="238"/>
      <c r="CA284" s="238"/>
      <c r="CB284" s="238"/>
      <c r="CC284" s="239">
        <f>G284-SUM(H284:CB284)</f>
        <v>0</v>
      </c>
      <c r="CD284" s="41" t="s">
        <v>54</v>
      </c>
    </row>
    <row r="285" spans="1:82" ht="15">
      <c r="A285" s="152"/>
      <c r="B285" s="75" t="s">
        <v>543</v>
      </c>
      <c r="C285" s="131" t="s">
        <v>939</v>
      </c>
      <c r="D285" s="132" t="s">
        <v>545</v>
      </c>
      <c r="E285" s="266">
        <v>300</v>
      </c>
      <c r="F285" s="289"/>
      <c r="G285" s="76">
        <f t="shared" si="246"/>
        <v>0</v>
      </c>
      <c r="H285" s="237"/>
      <c r="I285" s="239"/>
      <c r="J285" s="237"/>
      <c r="K285" s="238"/>
      <c r="L285" s="238"/>
      <c r="M285" s="238"/>
      <c r="N285" s="238"/>
      <c r="O285" s="238"/>
      <c r="P285" s="238"/>
      <c r="Q285" s="238"/>
      <c r="R285" s="238"/>
      <c r="S285" s="238"/>
      <c r="T285" s="238"/>
      <c r="U285" s="239">
        <f>G285/6</f>
        <v>0</v>
      </c>
      <c r="V285" s="237"/>
      <c r="W285" s="238"/>
      <c r="X285" s="238"/>
      <c r="Y285" s="238"/>
      <c r="Z285" s="238"/>
      <c r="AA285" s="238"/>
      <c r="AB285" s="238"/>
      <c r="AC285" s="238"/>
      <c r="AD285" s="238"/>
      <c r="AE285" s="238"/>
      <c r="AF285" s="238"/>
      <c r="AG285" s="239">
        <f>G285/6</f>
        <v>0</v>
      </c>
      <c r="AH285" s="240"/>
      <c r="AI285" s="238"/>
      <c r="AJ285" s="238"/>
      <c r="AK285" s="238"/>
      <c r="AL285" s="238"/>
      <c r="AM285" s="238"/>
      <c r="AN285" s="238"/>
      <c r="AO285" s="238"/>
      <c r="AP285" s="238"/>
      <c r="AQ285" s="238"/>
      <c r="AR285" s="238"/>
      <c r="AS285" s="239">
        <f>G285/6</f>
        <v>0</v>
      </c>
      <c r="AT285" s="240"/>
      <c r="AU285" s="238"/>
      <c r="AV285" s="238"/>
      <c r="AW285" s="238"/>
      <c r="AX285" s="238"/>
      <c r="AY285" s="238"/>
      <c r="AZ285" s="238"/>
      <c r="BA285" s="238"/>
      <c r="BB285" s="238"/>
      <c r="BC285" s="238"/>
      <c r="BD285" s="238"/>
      <c r="BE285" s="239">
        <f>G285/6</f>
        <v>0</v>
      </c>
      <c r="BF285" s="240"/>
      <c r="BG285" s="238"/>
      <c r="BH285" s="238"/>
      <c r="BI285" s="238"/>
      <c r="BJ285" s="238"/>
      <c r="BK285" s="238"/>
      <c r="BL285" s="238"/>
      <c r="BM285" s="238"/>
      <c r="BN285" s="238"/>
      <c r="BO285" s="238"/>
      <c r="BP285" s="238"/>
      <c r="BQ285" s="239">
        <f>G285/6</f>
        <v>0</v>
      </c>
      <c r="BR285" s="240"/>
      <c r="BS285" s="238"/>
      <c r="BT285" s="238"/>
      <c r="BU285" s="238"/>
      <c r="BV285" s="238"/>
      <c r="BW285" s="238"/>
      <c r="BX285" s="238"/>
      <c r="BY285" s="238"/>
      <c r="BZ285" s="238"/>
      <c r="CA285" s="238"/>
      <c r="CB285" s="238"/>
      <c r="CC285" s="239">
        <f>G285-SUM(H285:CB285)</f>
        <v>0</v>
      </c>
      <c r="CD285" s="41" t="s">
        <v>54</v>
      </c>
    </row>
    <row r="286" spans="1:82" ht="15">
      <c r="A286" s="152"/>
      <c r="B286" s="191" t="s">
        <v>546</v>
      </c>
      <c r="C286" s="192" t="s">
        <v>547</v>
      </c>
      <c r="D286" s="194" t="s">
        <v>92</v>
      </c>
      <c r="E286" s="334">
        <v>0</v>
      </c>
      <c r="F286" s="236"/>
      <c r="G286" s="178">
        <f>+E286*F286</f>
        <v>0</v>
      </c>
      <c r="H286" s="232"/>
      <c r="I286" s="233"/>
      <c r="J286" s="232"/>
      <c r="K286" s="234"/>
      <c r="L286" s="234"/>
      <c r="M286" s="234"/>
      <c r="N286" s="234"/>
      <c r="O286" s="234"/>
      <c r="P286" s="234"/>
      <c r="Q286" s="234"/>
      <c r="R286" s="234"/>
      <c r="S286" s="234"/>
      <c r="T286" s="234"/>
      <c r="U286" s="233">
        <f>G286/2.5</f>
        <v>0</v>
      </c>
      <c r="V286" s="232"/>
      <c r="W286" s="234"/>
      <c r="X286" s="234"/>
      <c r="Y286" s="234"/>
      <c r="Z286" s="234"/>
      <c r="AA286" s="234"/>
      <c r="AB286" s="234"/>
      <c r="AC286" s="234"/>
      <c r="AD286" s="234"/>
      <c r="AE286" s="234"/>
      <c r="AF286" s="234"/>
      <c r="AG286" s="233">
        <f>G286/2.5</f>
        <v>0</v>
      </c>
      <c r="AH286" s="235"/>
      <c r="AI286" s="234"/>
      <c r="AJ286" s="234"/>
      <c r="AK286" s="234"/>
      <c r="AL286" s="234"/>
      <c r="AM286" s="234">
        <f>G286-SUM(J286:AL286)</f>
        <v>0</v>
      </c>
      <c r="AN286" s="234"/>
      <c r="AO286" s="234"/>
      <c r="AP286" s="234"/>
      <c r="AQ286" s="234"/>
      <c r="AR286" s="234"/>
      <c r="AS286" s="233"/>
      <c r="AT286" s="235"/>
      <c r="AU286" s="234"/>
      <c r="AV286" s="234"/>
      <c r="AW286" s="234"/>
      <c r="AX286" s="234"/>
      <c r="AY286" s="234"/>
      <c r="AZ286" s="234"/>
      <c r="BA286" s="234"/>
      <c r="BB286" s="234"/>
      <c r="BC286" s="234"/>
      <c r="BD286" s="234"/>
      <c r="BE286" s="233"/>
      <c r="BF286" s="235"/>
      <c r="BG286" s="234"/>
      <c r="BH286" s="234"/>
      <c r="BI286" s="234"/>
      <c r="BJ286" s="234"/>
      <c r="BK286" s="234"/>
      <c r="BL286" s="234"/>
      <c r="BM286" s="234"/>
      <c r="BN286" s="234"/>
      <c r="BO286" s="234"/>
      <c r="BP286" s="234"/>
      <c r="BQ286" s="233"/>
      <c r="BR286" s="235"/>
      <c r="BS286" s="234"/>
      <c r="BT286" s="234"/>
      <c r="BU286" s="234"/>
      <c r="BV286" s="234"/>
      <c r="BW286" s="234"/>
      <c r="BX286" s="234"/>
      <c r="BY286" s="234"/>
      <c r="BZ286" s="234"/>
      <c r="CA286" s="234"/>
      <c r="CB286" s="234"/>
      <c r="CC286" s="233"/>
      <c r="CD286" s="41" t="s">
        <v>54</v>
      </c>
    </row>
    <row r="287" spans="1:82" ht="15">
      <c r="A287" s="152"/>
      <c r="B287" s="103" t="s">
        <v>548</v>
      </c>
      <c r="C287" s="286" t="s">
        <v>940</v>
      </c>
      <c r="D287" s="132"/>
      <c r="E287" s="266"/>
      <c r="F287" s="231"/>
      <c r="G287" s="76"/>
      <c r="H287" s="237"/>
      <c r="I287" s="239"/>
      <c r="J287" s="237"/>
      <c r="K287" s="238"/>
      <c r="L287" s="238"/>
      <c r="M287" s="238"/>
      <c r="N287" s="238"/>
      <c r="O287" s="238"/>
      <c r="P287" s="238"/>
      <c r="Q287" s="238"/>
      <c r="R287" s="238"/>
      <c r="S287" s="238"/>
      <c r="T287" s="238"/>
      <c r="U287" s="239"/>
      <c r="V287" s="237"/>
      <c r="W287" s="238"/>
      <c r="X287" s="238"/>
      <c r="Y287" s="238"/>
      <c r="Z287" s="238"/>
      <c r="AA287" s="238"/>
      <c r="AB287" s="238"/>
      <c r="AC287" s="238"/>
      <c r="AD287" s="238"/>
      <c r="AE287" s="238"/>
      <c r="AF287" s="238"/>
      <c r="AG287" s="239"/>
      <c r="AH287" s="240"/>
      <c r="AI287" s="238"/>
      <c r="AJ287" s="238"/>
      <c r="AK287" s="238"/>
      <c r="AL287" s="238"/>
      <c r="AM287" s="238"/>
      <c r="AN287" s="238"/>
      <c r="AO287" s="238"/>
      <c r="AP287" s="238"/>
      <c r="AQ287" s="238"/>
      <c r="AR287" s="238"/>
      <c r="AS287" s="239"/>
      <c r="AT287" s="240"/>
      <c r="AU287" s="238"/>
      <c r="AV287" s="238"/>
      <c r="AW287" s="238"/>
      <c r="AX287" s="238"/>
      <c r="AY287" s="238"/>
      <c r="AZ287" s="238"/>
      <c r="BA287" s="238"/>
      <c r="BB287" s="238"/>
      <c r="BC287" s="238"/>
      <c r="BD287" s="238"/>
      <c r="BE287" s="239"/>
      <c r="BF287" s="240"/>
      <c r="BG287" s="238"/>
      <c r="BH287" s="238"/>
      <c r="BI287" s="238"/>
      <c r="BJ287" s="238"/>
      <c r="BK287" s="238"/>
      <c r="BL287" s="238"/>
      <c r="BM287" s="238"/>
      <c r="BN287" s="238"/>
      <c r="BO287" s="238"/>
      <c r="BP287" s="238"/>
      <c r="BQ287" s="239"/>
      <c r="BR287" s="240"/>
      <c r="BS287" s="238"/>
      <c r="BT287" s="238"/>
      <c r="BU287" s="238"/>
      <c r="BV287" s="238"/>
      <c r="BW287" s="238"/>
      <c r="BX287" s="238"/>
      <c r="BY287" s="238"/>
      <c r="BZ287" s="238"/>
      <c r="CA287" s="238"/>
      <c r="CB287" s="238"/>
      <c r="CC287" s="239"/>
      <c r="CD287" s="41"/>
    </row>
    <row r="288" spans="1:82" ht="15">
      <c r="A288" s="152"/>
      <c r="B288" s="75" t="s">
        <v>550</v>
      </c>
      <c r="C288" s="131" t="s">
        <v>551</v>
      </c>
      <c r="D288" s="132" t="s">
        <v>243</v>
      </c>
      <c r="E288" s="266">
        <v>2</v>
      </c>
      <c r="F288" s="289"/>
      <c r="G288" s="76">
        <f t="shared" ref="G288:G301" si="253">+E288*F288</f>
        <v>0</v>
      </c>
      <c r="H288" s="237"/>
      <c r="I288" s="239"/>
      <c r="J288" s="237"/>
      <c r="K288" s="238"/>
      <c r="L288" s="238"/>
      <c r="M288" s="238"/>
      <c r="N288" s="238"/>
      <c r="O288" s="238"/>
      <c r="P288" s="238"/>
      <c r="Q288" s="238"/>
      <c r="R288" s="238"/>
      <c r="S288" s="238"/>
      <c r="T288" s="238"/>
      <c r="U288" s="239">
        <f t="shared" ref="U288:U326" si="254">G288/6</f>
        <v>0</v>
      </c>
      <c r="V288" s="237"/>
      <c r="W288" s="238"/>
      <c r="X288" s="238"/>
      <c r="Y288" s="238"/>
      <c r="Z288" s="238"/>
      <c r="AA288" s="238"/>
      <c r="AB288" s="238"/>
      <c r="AC288" s="238"/>
      <c r="AD288" s="238"/>
      <c r="AE288" s="238"/>
      <c r="AF288" s="238"/>
      <c r="AG288" s="239">
        <f t="shared" ref="AG288:AG326" si="255">G288/6</f>
        <v>0</v>
      </c>
      <c r="AH288" s="240"/>
      <c r="AI288" s="238"/>
      <c r="AJ288" s="238"/>
      <c r="AK288" s="238"/>
      <c r="AL288" s="238"/>
      <c r="AM288" s="238"/>
      <c r="AN288" s="238"/>
      <c r="AO288" s="238"/>
      <c r="AP288" s="238"/>
      <c r="AQ288" s="238"/>
      <c r="AR288" s="238"/>
      <c r="AS288" s="239">
        <f t="shared" ref="AS288:AS299" si="256">G288/6</f>
        <v>0</v>
      </c>
      <c r="AT288" s="240"/>
      <c r="AU288" s="238"/>
      <c r="AV288" s="238"/>
      <c r="AW288" s="238"/>
      <c r="AX288" s="238"/>
      <c r="AY288" s="238"/>
      <c r="AZ288" s="238"/>
      <c r="BA288" s="238"/>
      <c r="BB288" s="238"/>
      <c r="BC288" s="238"/>
      <c r="BD288" s="238"/>
      <c r="BE288" s="239">
        <f t="shared" ref="BE288:BE299" si="257">G288/6</f>
        <v>0</v>
      </c>
      <c r="BF288" s="240"/>
      <c r="BG288" s="238"/>
      <c r="BH288" s="238"/>
      <c r="BI288" s="238"/>
      <c r="BJ288" s="238"/>
      <c r="BK288" s="238"/>
      <c r="BL288" s="238"/>
      <c r="BM288" s="238"/>
      <c r="BN288" s="238"/>
      <c r="BO288" s="238"/>
      <c r="BP288" s="238"/>
      <c r="BQ288" s="239">
        <f t="shared" ref="BQ288:BQ299" si="258">G288/6</f>
        <v>0</v>
      </c>
      <c r="BR288" s="240"/>
      <c r="BS288" s="238"/>
      <c r="BT288" s="238"/>
      <c r="BU288" s="238"/>
      <c r="BV288" s="238"/>
      <c r="BW288" s="238"/>
      <c r="BX288" s="238"/>
      <c r="BY288" s="238"/>
      <c r="BZ288" s="238"/>
      <c r="CA288" s="238"/>
      <c r="CB288" s="238"/>
      <c r="CC288" s="239">
        <f>G288-SUM(H288:CB288)</f>
        <v>0</v>
      </c>
      <c r="CD288" s="41" t="s">
        <v>54</v>
      </c>
    </row>
    <row r="289" spans="1:82" ht="15">
      <c r="A289" s="152"/>
      <c r="B289" s="75" t="s">
        <v>552</v>
      </c>
      <c r="C289" s="131" t="s">
        <v>553</v>
      </c>
      <c r="D289" s="132" t="s">
        <v>243</v>
      </c>
      <c r="E289" s="266">
        <v>9</v>
      </c>
      <c r="F289" s="289"/>
      <c r="G289" s="76">
        <f t="shared" si="253"/>
        <v>0</v>
      </c>
      <c r="H289" s="237"/>
      <c r="I289" s="239"/>
      <c r="J289" s="237"/>
      <c r="K289" s="238"/>
      <c r="L289" s="238"/>
      <c r="M289" s="238"/>
      <c r="N289" s="238"/>
      <c r="O289" s="238"/>
      <c r="P289" s="238"/>
      <c r="Q289" s="238"/>
      <c r="R289" s="238"/>
      <c r="S289" s="238"/>
      <c r="T289" s="238"/>
      <c r="U289" s="239">
        <f t="shared" si="254"/>
        <v>0</v>
      </c>
      <c r="V289" s="237"/>
      <c r="W289" s="238"/>
      <c r="X289" s="238"/>
      <c r="Y289" s="238"/>
      <c r="Z289" s="238"/>
      <c r="AA289" s="238"/>
      <c r="AB289" s="238"/>
      <c r="AC289" s="238"/>
      <c r="AD289" s="238"/>
      <c r="AE289" s="238"/>
      <c r="AF289" s="238"/>
      <c r="AG289" s="239">
        <f t="shared" si="255"/>
        <v>0</v>
      </c>
      <c r="AH289" s="240"/>
      <c r="AI289" s="238"/>
      <c r="AJ289" s="238"/>
      <c r="AK289" s="238"/>
      <c r="AL289" s="238"/>
      <c r="AM289" s="238"/>
      <c r="AN289" s="238"/>
      <c r="AO289" s="238"/>
      <c r="AP289" s="238"/>
      <c r="AQ289" s="238"/>
      <c r="AR289" s="238"/>
      <c r="AS289" s="239">
        <f t="shared" si="256"/>
        <v>0</v>
      </c>
      <c r="AT289" s="240"/>
      <c r="AU289" s="238"/>
      <c r="AV289" s="238"/>
      <c r="AW289" s="238"/>
      <c r="AX289" s="238"/>
      <c r="AY289" s="238"/>
      <c r="AZ289" s="238"/>
      <c r="BA289" s="238"/>
      <c r="BB289" s="238"/>
      <c r="BC289" s="238"/>
      <c r="BD289" s="238"/>
      <c r="BE289" s="239">
        <f t="shared" si="257"/>
        <v>0</v>
      </c>
      <c r="BF289" s="240"/>
      <c r="BG289" s="238"/>
      <c r="BH289" s="238"/>
      <c r="BI289" s="238"/>
      <c r="BJ289" s="238"/>
      <c r="BK289" s="238"/>
      <c r="BL289" s="238"/>
      <c r="BM289" s="238"/>
      <c r="BN289" s="238"/>
      <c r="BO289" s="238"/>
      <c r="BP289" s="238"/>
      <c r="BQ289" s="239">
        <f t="shared" si="258"/>
        <v>0</v>
      </c>
      <c r="BR289" s="240"/>
      <c r="BS289" s="238"/>
      <c r="BT289" s="238"/>
      <c r="BU289" s="238"/>
      <c r="BV289" s="238"/>
      <c r="BW289" s="238"/>
      <c r="BX289" s="238"/>
      <c r="BY289" s="238"/>
      <c r="BZ289" s="238"/>
      <c r="CA289" s="238"/>
      <c r="CB289" s="238"/>
      <c r="CC289" s="239">
        <f>G289-SUM(H289:CB289)</f>
        <v>0</v>
      </c>
      <c r="CD289" s="41" t="s">
        <v>54</v>
      </c>
    </row>
    <row r="290" spans="1:82" ht="15">
      <c r="A290" s="152"/>
      <c r="B290" s="180" t="s">
        <v>554</v>
      </c>
      <c r="C290" s="181" t="s">
        <v>555</v>
      </c>
      <c r="D290" s="182" t="s">
        <v>243</v>
      </c>
      <c r="E290" s="334">
        <v>0</v>
      </c>
      <c r="F290" s="236"/>
      <c r="G290" s="189">
        <f t="shared" si="253"/>
        <v>0</v>
      </c>
      <c r="H290" s="237"/>
      <c r="I290" s="239"/>
      <c r="J290" s="237"/>
      <c r="K290" s="238"/>
      <c r="L290" s="238"/>
      <c r="M290" s="238"/>
      <c r="N290" s="238"/>
      <c r="O290" s="238"/>
      <c r="P290" s="238"/>
      <c r="Q290" s="238"/>
      <c r="R290" s="238"/>
      <c r="S290" s="238"/>
      <c r="T290" s="238"/>
      <c r="U290" s="239">
        <f t="shared" si="254"/>
        <v>0</v>
      </c>
      <c r="V290" s="237"/>
      <c r="W290" s="238"/>
      <c r="X290" s="238"/>
      <c r="Y290" s="238"/>
      <c r="Z290" s="238"/>
      <c r="AA290" s="238"/>
      <c r="AB290" s="238"/>
      <c r="AC290" s="238"/>
      <c r="AD290" s="238"/>
      <c r="AE290" s="238"/>
      <c r="AF290" s="238"/>
      <c r="AG290" s="239">
        <f t="shared" si="255"/>
        <v>0</v>
      </c>
      <c r="AH290" s="240"/>
      <c r="AI290" s="238"/>
      <c r="AJ290" s="238"/>
      <c r="AK290" s="238"/>
      <c r="AL290" s="238"/>
      <c r="AM290" s="238"/>
      <c r="AN290" s="238"/>
      <c r="AO290" s="238"/>
      <c r="AP290" s="238"/>
      <c r="AQ290" s="238"/>
      <c r="AR290" s="238"/>
      <c r="AS290" s="239">
        <f t="shared" si="256"/>
        <v>0</v>
      </c>
      <c r="AT290" s="240"/>
      <c r="AU290" s="238"/>
      <c r="AV290" s="238"/>
      <c r="AW290" s="238"/>
      <c r="AX290" s="238"/>
      <c r="AY290" s="238"/>
      <c r="AZ290" s="238"/>
      <c r="BA290" s="238"/>
      <c r="BB290" s="238"/>
      <c r="BC290" s="238"/>
      <c r="BD290" s="238"/>
      <c r="BE290" s="239">
        <f t="shared" si="257"/>
        <v>0</v>
      </c>
      <c r="BF290" s="240"/>
      <c r="BG290" s="238"/>
      <c r="BH290" s="238"/>
      <c r="BI290" s="238"/>
      <c r="BJ290" s="238"/>
      <c r="BK290" s="238"/>
      <c r="BL290" s="238"/>
      <c r="BM290" s="238"/>
      <c r="BN290" s="238"/>
      <c r="BO290" s="238"/>
      <c r="BP290" s="238"/>
      <c r="BQ290" s="239">
        <f t="shared" si="258"/>
        <v>0</v>
      </c>
      <c r="BR290" s="240"/>
      <c r="BS290" s="238"/>
      <c r="BT290" s="238"/>
      <c r="BU290" s="238"/>
      <c r="BV290" s="238"/>
      <c r="BW290" s="238"/>
      <c r="BX290" s="238"/>
      <c r="BY290" s="238"/>
      <c r="BZ290" s="238"/>
      <c r="CA290" s="238"/>
      <c r="CB290" s="238"/>
      <c r="CC290" s="239">
        <f>G290-SUM(H290:CB290)</f>
        <v>0</v>
      </c>
      <c r="CD290" s="41" t="s">
        <v>54</v>
      </c>
    </row>
    <row r="291" spans="1:82" ht="15">
      <c r="A291" s="152"/>
      <c r="B291" s="75" t="s">
        <v>556</v>
      </c>
      <c r="C291" s="131" t="s">
        <v>557</v>
      </c>
      <c r="D291" s="132" t="s">
        <v>243</v>
      </c>
      <c r="E291" s="266">
        <v>2</v>
      </c>
      <c r="F291" s="289"/>
      <c r="G291" s="76">
        <f t="shared" si="253"/>
        <v>0</v>
      </c>
      <c r="H291" s="237"/>
      <c r="I291" s="239"/>
      <c r="J291" s="237"/>
      <c r="K291" s="238"/>
      <c r="L291" s="238"/>
      <c r="M291" s="238"/>
      <c r="N291" s="238"/>
      <c r="O291" s="238"/>
      <c r="P291" s="238"/>
      <c r="Q291" s="238"/>
      <c r="R291" s="238"/>
      <c r="S291" s="238"/>
      <c r="T291" s="238"/>
      <c r="U291" s="239">
        <f t="shared" si="254"/>
        <v>0</v>
      </c>
      <c r="V291" s="237"/>
      <c r="W291" s="238"/>
      <c r="X291" s="238"/>
      <c r="Y291" s="238"/>
      <c r="Z291" s="238"/>
      <c r="AA291" s="238"/>
      <c r="AB291" s="238"/>
      <c r="AC291" s="238"/>
      <c r="AD291" s="238"/>
      <c r="AE291" s="238"/>
      <c r="AF291" s="238"/>
      <c r="AG291" s="239">
        <f t="shared" si="255"/>
        <v>0</v>
      </c>
      <c r="AH291" s="240"/>
      <c r="AI291" s="238"/>
      <c r="AJ291" s="238"/>
      <c r="AK291" s="238"/>
      <c r="AL291" s="238"/>
      <c r="AM291" s="238"/>
      <c r="AN291" s="238"/>
      <c r="AO291" s="238"/>
      <c r="AP291" s="238"/>
      <c r="AQ291" s="238"/>
      <c r="AR291" s="238"/>
      <c r="AS291" s="239">
        <f t="shared" si="256"/>
        <v>0</v>
      </c>
      <c r="AT291" s="240"/>
      <c r="AU291" s="238"/>
      <c r="AV291" s="238"/>
      <c r="AW291" s="238"/>
      <c r="AX291" s="238"/>
      <c r="AY291" s="238"/>
      <c r="AZ291" s="238"/>
      <c r="BA291" s="238"/>
      <c r="BB291" s="238"/>
      <c r="BC291" s="238"/>
      <c r="BD291" s="238"/>
      <c r="BE291" s="239">
        <f t="shared" si="257"/>
        <v>0</v>
      </c>
      <c r="BF291" s="240"/>
      <c r="BG291" s="238"/>
      <c r="BH291" s="238"/>
      <c r="BI291" s="238"/>
      <c r="BJ291" s="238"/>
      <c r="BK291" s="238"/>
      <c r="BL291" s="238"/>
      <c r="BM291" s="238"/>
      <c r="BN291" s="238"/>
      <c r="BO291" s="238"/>
      <c r="BP291" s="238"/>
      <c r="BQ291" s="239">
        <f t="shared" si="258"/>
        <v>0</v>
      </c>
      <c r="BR291" s="240"/>
      <c r="BS291" s="238"/>
      <c r="BT291" s="238"/>
      <c r="BU291" s="238"/>
      <c r="BV291" s="238"/>
      <c r="BW291" s="238"/>
      <c r="BX291" s="238"/>
      <c r="BY291" s="238"/>
      <c r="BZ291" s="238"/>
      <c r="CA291" s="238"/>
      <c r="CB291" s="238"/>
      <c r="CC291" s="239">
        <f>G291-SUM(H291:CB291)</f>
        <v>0</v>
      </c>
      <c r="CD291" s="41" t="s">
        <v>54</v>
      </c>
    </row>
    <row r="292" spans="1:82" ht="15">
      <c r="A292" s="152"/>
      <c r="B292" s="75" t="s">
        <v>558</v>
      </c>
      <c r="C292" s="312" t="s">
        <v>559</v>
      </c>
      <c r="D292" s="132" t="s">
        <v>243</v>
      </c>
      <c r="E292" s="266">
        <v>1</v>
      </c>
      <c r="F292" s="289"/>
      <c r="G292" s="76">
        <f t="shared" si="253"/>
        <v>0</v>
      </c>
      <c r="H292" s="237"/>
      <c r="I292" s="239"/>
      <c r="J292" s="237"/>
      <c r="K292" s="238"/>
      <c r="L292" s="238"/>
      <c r="M292" s="238"/>
      <c r="N292" s="238"/>
      <c r="O292" s="238"/>
      <c r="P292" s="238"/>
      <c r="Q292" s="238"/>
      <c r="R292" s="238"/>
      <c r="S292" s="238"/>
      <c r="T292" s="238"/>
      <c r="U292" s="239">
        <f t="shared" si="254"/>
        <v>0</v>
      </c>
      <c r="V292" s="237"/>
      <c r="W292" s="238"/>
      <c r="X292" s="238"/>
      <c r="Y292" s="238"/>
      <c r="Z292" s="238"/>
      <c r="AA292" s="238"/>
      <c r="AB292" s="238"/>
      <c r="AC292" s="238"/>
      <c r="AD292" s="238"/>
      <c r="AE292" s="238"/>
      <c r="AF292" s="238"/>
      <c r="AG292" s="239">
        <f t="shared" si="255"/>
        <v>0</v>
      </c>
      <c r="AH292" s="240"/>
      <c r="AI292" s="238"/>
      <c r="AJ292" s="238"/>
      <c r="AK292" s="238"/>
      <c r="AL292" s="238"/>
      <c r="AM292" s="238"/>
      <c r="AN292" s="238"/>
      <c r="AO292" s="238"/>
      <c r="AP292" s="238"/>
      <c r="AQ292" s="238"/>
      <c r="AR292" s="238"/>
      <c r="AS292" s="239">
        <f>G292/6</f>
        <v>0</v>
      </c>
      <c r="AT292" s="240"/>
      <c r="AU292" s="238"/>
      <c r="AV292" s="238"/>
      <c r="AW292" s="238"/>
      <c r="AX292" s="238"/>
      <c r="AY292" s="238"/>
      <c r="AZ292" s="238"/>
      <c r="BA292" s="238"/>
      <c r="BB292" s="238"/>
      <c r="BC292" s="238"/>
      <c r="BD292" s="238"/>
      <c r="BE292" s="239">
        <f t="shared" si="257"/>
        <v>0</v>
      </c>
      <c r="BF292" s="240"/>
      <c r="BG292" s="238"/>
      <c r="BH292" s="238"/>
      <c r="BI292" s="238"/>
      <c r="BJ292" s="238"/>
      <c r="BK292" s="238"/>
      <c r="BL292" s="238"/>
      <c r="BM292" s="238"/>
      <c r="BN292" s="238"/>
      <c r="BO292" s="238"/>
      <c r="BP292" s="238"/>
      <c r="BQ292" s="239">
        <f t="shared" si="258"/>
        <v>0</v>
      </c>
      <c r="BR292" s="240"/>
      <c r="BS292" s="238"/>
      <c r="BT292" s="238"/>
      <c r="BU292" s="238"/>
      <c r="BV292" s="238"/>
      <c r="BW292" s="238"/>
      <c r="BX292" s="238"/>
      <c r="BY292" s="238"/>
      <c r="BZ292" s="238"/>
      <c r="CA292" s="238"/>
      <c r="CB292" s="238"/>
      <c r="CC292" s="239">
        <f t="shared" ref="CC292" si="259">G292-SUM(H292:CB292)</f>
        <v>0</v>
      </c>
      <c r="CD292" s="41" t="s">
        <v>54</v>
      </c>
    </row>
    <row r="293" spans="1:82" ht="15">
      <c r="A293" s="152"/>
      <c r="B293" s="180" t="s">
        <v>560</v>
      </c>
      <c r="C293" s="181" t="s">
        <v>561</v>
      </c>
      <c r="D293" s="182" t="s">
        <v>92</v>
      </c>
      <c r="E293" s="329">
        <v>0</v>
      </c>
      <c r="F293" s="78"/>
      <c r="G293" s="189">
        <f t="shared" si="253"/>
        <v>0</v>
      </c>
      <c r="H293" s="237"/>
      <c r="I293" s="239"/>
      <c r="J293" s="237"/>
      <c r="K293" s="238"/>
      <c r="L293" s="238"/>
      <c r="M293" s="238"/>
      <c r="N293" s="238"/>
      <c r="O293" s="238"/>
      <c r="P293" s="238"/>
      <c r="Q293" s="238"/>
      <c r="R293" s="238"/>
      <c r="S293" s="238"/>
      <c r="T293" s="238"/>
      <c r="U293" s="239">
        <f t="shared" si="254"/>
        <v>0</v>
      </c>
      <c r="V293" s="237"/>
      <c r="W293" s="238"/>
      <c r="X293" s="238"/>
      <c r="Y293" s="238"/>
      <c r="Z293" s="238"/>
      <c r="AA293" s="238"/>
      <c r="AB293" s="238"/>
      <c r="AC293" s="238"/>
      <c r="AD293" s="238"/>
      <c r="AE293" s="238"/>
      <c r="AF293" s="238"/>
      <c r="AG293" s="239">
        <f t="shared" si="255"/>
        <v>0</v>
      </c>
      <c r="AH293" s="240"/>
      <c r="AI293" s="238"/>
      <c r="AJ293" s="238"/>
      <c r="AK293" s="238"/>
      <c r="AL293" s="238"/>
      <c r="AM293" s="238"/>
      <c r="AN293" s="238"/>
      <c r="AO293" s="238"/>
      <c r="AP293" s="238"/>
      <c r="AQ293" s="238"/>
      <c r="AR293" s="238"/>
      <c r="AS293" s="239">
        <f t="shared" si="256"/>
        <v>0</v>
      </c>
      <c r="AT293" s="240"/>
      <c r="AU293" s="238"/>
      <c r="AV293" s="238"/>
      <c r="AW293" s="238"/>
      <c r="AX293" s="238"/>
      <c r="AY293" s="238"/>
      <c r="AZ293" s="238"/>
      <c r="BA293" s="238"/>
      <c r="BB293" s="238"/>
      <c r="BC293" s="238"/>
      <c r="BD293" s="238"/>
      <c r="BE293" s="239">
        <f t="shared" si="257"/>
        <v>0</v>
      </c>
      <c r="BF293" s="240"/>
      <c r="BG293" s="238"/>
      <c r="BH293" s="238"/>
      <c r="BI293" s="238"/>
      <c r="BJ293" s="238"/>
      <c r="BK293" s="238"/>
      <c r="BL293" s="238"/>
      <c r="BM293" s="238"/>
      <c r="BN293" s="238"/>
      <c r="BO293" s="238"/>
      <c r="BP293" s="238"/>
      <c r="BQ293" s="239">
        <f t="shared" si="258"/>
        <v>0</v>
      </c>
      <c r="BR293" s="240"/>
      <c r="BS293" s="238"/>
      <c r="BT293" s="238"/>
      <c r="BU293" s="238"/>
      <c r="BV293" s="238"/>
      <c r="BW293" s="238"/>
      <c r="BX293" s="238"/>
      <c r="BY293" s="238"/>
      <c r="BZ293" s="238"/>
      <c r="CA293" s="238"/>
      <c r="CB293" s="238"/>
      <c r="CC293" s="239">
        <f>G293-SUM(J293:CB293)</f>
        <v>0</v>
      </c>
      <c r="CD293" s="41" t="s">
        <v>54</v>
      </c>
    </row>
    <row r="294" spans="1:82" ht="15">
      <c r="A294" s="152"/>
      <c r="B294" s="180" t="s">
        <v>562</v>
      </c>
      <c r="C294" s="181" t="s">
        <v>563</v>
      </c>
      <c r="D294" s="182" t="s">
        <v>92</v>
      </c>
      <c r="E294" s="329">
        <v>0</v>
      </c>
      <c r="F294" s="78"/>
      <c r="G294" s="189">
        <f t="shared" si="253"/>
        <v>0</v>
      </c>
      <c r="H294" s="237"/>
      <c r="I294" s="239"/>
      <c r="J294" s="237"/>
      <c r="K294" s="238"/>
      <c r="L294" s="238"/>
      <c r="M294" s="238"/>
      <c r="N294" s="238"/>
      <c r="O294" s="238"/>
      <c r="P294" s="238"/>
      <c r="Q294" s="238"/>
      <c r="R294" s="238"/>
      <c r="S294" s="238"/>
      <c r="T294" s="238"/>
      <c r="U294" s="239">
        <f t="shared" si="254"/>
        <v>0</v>
      </c>
      <c r="V294" s="237"/>
      <c r="W294" s="238"/>
      <c r="X294" s="238"/>
      <c r="Y294" s="238"/>
      <c r="Z294" s="238"/>
      <c r="AA294" s="238"/>
      <c r="AB294" s="238"/>
      <c r="AC294" s="238"/>
      <c r="AD294" s="238"/>
      <c r="AE294" s="238"/>
      <c r="AF294" s="238"/>
      <c r="AG294" s="239">
        <f t="shared" si="255"/>
        <v>0</v>
      </c>
      <c r="AH294" s="240"/>
      <c r="AI294" s="238"/>
      <c r="AJ294" s="238"/>
      <c r="AK294" s="238"/>
      <c r="AL294" s="238"/>
      <c r="AM294" s="238"/>
      <c r="AN294" s="238"/>
      <c r="AO294" s="238"/>
      <c r="AP294" s="238"/>
      <c r="AQ294" s="238"/>
      <c r="AR294" s="238"/>
      <c r="AS294" s="239">
        <f t="shared" si="256"/>
        <v>0</v>
      </c>
      <c r="AT294" s="240"/>
      <c r="AU294" s="238"/>
      <c r="AV294" s="238"/>
      <c r="AW294" s="238"/>
      <c r="AX294" s="238"/>
      <c r="AY294" s="238"/>
      <c r="AZ294" s="238"/>
      <c r="BA294" s="238"/>
      <c r="BB294" s="238"/>
      <c r="BC294" s="238"/>
      <c r="BD294" s="238"/>
      <c r="BE294" s="239">
        <f t="shared" si="257"/>
        <v>0</v>
      </c>
      <c r="BF294" s="240"/>
      <c r="BG294" s="238"/>
      <c r="BH294" s="238"/>
      <c r="BI294" s="238"/>
      <c r="BJ294" s="238"/>
      <c r="BK294" s="238"/>
      <c r="BL294" s="238"/>
      <c r="BM294" s="238"/>
      <c r="BN294" s="238"/>
      <c r="BO294" s="238"/>
      <c r="BP294" s="238"/>
      <c r="BQ294" s="239">
        <f t="shared" si="258"/>
        <v>0</v>
      </c>
      <c r="BR294" s="240"/>
      <c r="BS294" s="238"/>
      <c r="BT294" s="238"/>
      <c r="BU294" s="238"/>
      <c r="BV294" s="238"/>
      <c r="BW294" s="238"/>
      <c r="BX294" s="238"/>
      <c r="BY294" s="238"/>
      <c r="BZ294" s="238"/>
      <c r="CA294" s="238"/>
      <c r="CB294" s="238"/>
      <c r="CC294" s="239">
        <f>G294-SUM(J294:CB294)</f>
        <v>0</v>
      </c>
      <c r="CD294" s="41" t="s">
        <v>54</v>
      </c>
    </row>
    <row r="295" spans="1:82" ht="15">
      <c r="A295" s="152"/>
      <c r="B295" s="180" t="s">
        <v>564</v>
      </c>
      <c r="C295" s="181" t="s">
        <v>565</v>
      </c>
      <c r="D295" s="182" t="s">
        <v>92</v>
      </c>
      <c r="E295" s="329">
        <v>0</v>
      </c>
      <c r="F295" s="78"/>
      <c r="G295" s="189">
        <f t="shared" si="253"/>
        <v>0</v>
      </c>
      <c r="H295" s="237"/>
      <c r="I295" s="239"/>
      <c r="J295" s="237"/>
      <c r="K295" s="238"/>
      <c r="L295" s="238"/>
      <c r="M295" s="238"/>
      <c r="N295" s="238"/>
      <c r="O295" s="238"/>
      <c r="P295" s="238"/>
      <c r="Q295" s="238"/>
      <c r="R295" s="238"/>
      <c r="S295" s="238"/>
      <c r="T295" s="238"/>
      <c r="U295" s="239">
        <f t="shared" si="254"/>
        <v>0</v>
      </c>
      <c r="V295" s="237"/>
      <c r="W295" s="238"/>
      <c r="X295" s="238"/>
      <c r="Y295" s="238"/>
      <c r="Z295" s="238"/>
      <c r="AA295" s="238"/>
      <c r="AB295" s="238"/>
      <c r="AC295" s="238"/>
      <c r="AD295" s="238"/>
      <c r="AE295" s="238"/>
      <c r="AF295" s="238"/>
      <c r="AG295" s="239">
        <f t="shared" si="255"/>
        <v>0</v>
      </c>
      <c r="AH295" s="240"/>
      <c r="AI295" s="238"/>
      <c r="AJ295" s="238"/>
      <c r="AK295" s="238"/>
      <c r="AL295" s="238"/>
      <c r="AM295" s="238"/>
      <c r="AN295" s="238"/>
      <c r="AO295" s="238"/>
      <c r="AP295" s="238"/>
      <c r="AQ295" s="238"/>
      <c r="AR295" s="238"/>
      <c r="AS295" s="239">
        <f t="shared" si="256"/>
        <v>0</v>
      </c>
      <c r="AT295" s="240"/>
      <c r="AU295" s="238"/>
      <c r="AV295" s="238"/>
      <c r="AW295" s="238"/>
      <c r="AX295" s="238"/>
      <c r="AY295" s="238"/>
      <c r="AZ295" s="238"/>
      <c r="BA295" s="238"/>
      <c r="BB295" s="238"/>
      <c r="BC295" s="238"/>
      <c r="BD295" s="238"/>
      <c r="BE295" s="239">
        <f t="shared" si="257"/>
        <v>0</v>
      </c>
      <c r="BF295" s="240"/>
      <c r="BG295" s="238"/>
      <c r="BH295" s="238"/>
      <c r="BI295" s="238"/>
      <c r="BJ295" s="238"/>
      <c r="BK295" s="238"/>
      <c r="BL295" s="238"/>
      <c r="BM295" s="238"/>
      <c r="BN295" s="238"/>
      <c r="BO295" s="238"/>
      <c r="BP295" s="238"/>
      <c r="BQ295" s="239">
        <f t="shared" si="258"/>
        <v>0</v>
      </c>
      <c r="BR295" s="240"/>
      <c r="BS295" s="238"/>
      <c r="BT295" s="238"/>
      <c r="BU295" s="238"/>
      <c r="BV295" s="238"/>
      <c r="BW295" s="238"/>
      <c r="BX295" s="238"/>
      <c r="BY295" s="238"/>
      <c r="BZ295" s="238"/>
      <c r="CA295" s="238"/>
      <c r="CB295" s="238"/>
      <c r="CC295" s="239">
        <f>G295-SUM(J295:CB295)</f>
        <v>0</v>
      </c>
      <c r="CD295" s="41" t="s">
        <v>54</v>
      </c>
    </row>
    <row r="296" spans="1:82" ht="15">
      <c r="A296" s="152"/>
      <c r="B296" s="103" t="s">
        <v>566</v>
      </c>
      <c r="C296" s="286" t="s">
        <v>567</v>
      </c>
      <c r="D296" s="132"/>
      <c r="E296" s="266"/>
      <c r="F296" s="231"/>
      <c r="G296" s="76"/>
      <c r="H296" s="237"/>
      <c r="I296" s="239"/>
      <c r="J296" s="237"/>
      <c r="K296" s="238"/>
      <c r="L296" s="238"/>
      <c r="M296" s="238"/>
      <c r="N296" s="238"/>
      <c r="O296" s="238"/>
      <c r="P296" s="238"/>
      <c r="Q296" s="238"/>
      <c r="R296" s="238"/>
      <c r="S296" s="238"/>
      <c r="T296" s="238"/>
      <c r="U296" s="239"/>
      <c r="V296" s="237"/>
      <c r="W296" s="238"/>
      <c r="X296" s="238"/>
      <c r="Y296" s="238"/>
      <c r="Z296" s="238"/>
      <c r="AA296" s="238"/>
      <c r="AB296" s="238"/>
      <c r="AC296" s="238"/>
      <c r="AD296" s="238"/>
      <c r="AE296" s="238"/>
      <c r="AF296" s="238"/>
      <c r="AG296" s="239"/>
      <c r="AH296" s="240"/>
      <c r="AI296" s="238"/>
      <c r="AJ296" s="238"/>
      <c r="AK296" s="238"/>
      <c r="AL296" s="238"/>
      <c r="AM296" s="238"/>
      <c r="AN296" s="238"/>
      <c r="AO296" s="238"/>
      <c r="AP296" s="238"/>
      <c r="AQ296" s="238"/>
      <c r="AR296" s="238"/>
      <c r="AS296" s="239"/>
      <c r="AT296" s="240"/>
      <c r="AU296" s="238"/>
      <c r="AV296" s="238"/>
      <c r="AW296" s="238"/>
      <c r="AX296" s="238"/>
      <c r="AY296" s="238"/>
      <c r="AZ296" s="238"/>
      <c r="BA296" s="238"/>
      <c r="BB296" s="238"/>
      <c r="BC296" s="238"/>
      <c r="BD296" s="238"/>
      <c r="BE296" s="239"/>
      <c r="BF296" s="240"/>
      <c r="BG296" s="238"/>
      <c r="BH296" s="238"/>
      <c r="BI296" s="238"/>
      <c r="BJ296" s="238"/>
      <c r="BK296" s="238"/>
      <c r="BL296" s="238"/>
      <c r="BM296" s="238"/>
      <c r="BN296" s="238"/>
      <c r="BO296" s="238"/>
      <c r="BP296" s="238"/>
      <c r="BQ296" s="239"/>
      <c r="BR296" s="240"/>
      <c r="BS296" s="238"/>
      <c r="BT296" s="238"/>
      <c r="BU296" s="238"/>
      <c r="BV296" s="238"/>
      <c r="BW296" s="238"/>
      <c r="BX296" s="238"/>
      <c r="BY296" s="238"/>
      <c r="BZ296" s="238"/>
      <c r="CA296" s="238"/>
      <c r="CB296" s="238"/>
      <c r="CC296" s="239"/>
      <c r="CD296" s="41"/>
    </row>
    <row r="297" spans="1:82" ht="15">
      <c r="A297" s="152"/>
      <c r="B297" s="75" t="s">
        <v>568</v>
      </c>
      <c r="C297" s="131" t="s">
        <v>569</v>
      </c>
      <c r="D297" s="132" t="s">
        <v>243</v>
      </c>
      <c r="E297" s="266">
        <v>4</v>
      </c>
      <c r="F297" s="289"/>
      <c r="G297" s="76">
        <f t="shared" si="253"/>
        <v>0</v>
      </c>
      <c r="H297" s="237"/>
      <c r="I297" s="239"/>
      <c r="J297" s="237"/>
      <c r="K297" s="238"/>
      <c r="L297" s="238"/>
      <c r="M297" s="238"/>
      <c r="N297" s="238"/>
      <c r="O297" s="238"/>
      <c r="P297" s="238"/>
      <c r="Q297" s="238"/>
      <c r="R297" s="238"/>
      <c r="S297" s="238"/>
      <c r="T297" s="238"/>
      <c r="U297" s="239">
        <f t="shared" si="254"/>
        <v>0</v>
      </c>
      <c r="V297" s="237"/>
      <c r="W297" s="238"/>
      <c r="X297" s="238"/>
      <c r="Y297" s="238"/>
      <c r="Z297" s="238"/>
      <c r="AA297" s="238"/>
      <c r="AB297" s="238"/>
      <c r="AC297" s="238"/>
      <c r="AD297" s="238"/>
      <c r="AE297" s="238"/>
      <c r="AF297" s="238"/>
      <c r="AG297" s="239">
        <f t="shared" si="255"/>
        <v>0</v>
      </c>
      <c r="AH297" s="240"/>
      <c r="AI297" s="238"/>
      <c r="AJ297" s="238"/>
      <c r="AK297" s="238"/>
      <c r="AL297" s="238"/>
      <c r="AM297" s="238"/>
      <c r="AN297" s="238"/>
      <c r="AO297" s="238"/>
      <c r="AP297" s="238"/>
      <c r="AQ297" s="238"/>
      <c r="AR297" s="238"/>
      <c r="AS297" s="239">
        <f t="shared" si="256"/>
        <v>0</v>
      </c>
      <c r="AT297" s="240"/>
      <c r="AU297" s="238"/>
      <c r="AV297" s="238"/>
      <c r="AW297" s="238"/>
      <c r="AX297" s="238"/>
      <c r="AY297" s="238"/>
      <c r="AZ297" s="238"/>
      <c r="BA297" s="238"/>
      <c r="BB297" s="238"/>
      <c r="BC297" s="238"/>
      <c r="BD297" s="238"/>
      <c r="BE297" s="239">
        <f t="shared" si="257"/>
        <v>0</v>
      </c>
      <c r="BF297" s="240"/>
      <c r="BG297" s="238"/>
      <c r="BH297" s="238"/>
      <c r="BI297" s="238"/>
      <c r="BJ297" s="238"/>
      <c r="BK297" s="238"/>
      <c r="BL297" s="238"/>
      <c r="BM297" s="238"/>
      <c r="BN297" s="238"/>
      <c r="BO297" s="238"/>
      <c r="BP297" s="238"/>
      <c r="BQ297" s="239">
        <f t="shared" si="258"/>
        <v>0</v>
      </c>
      <c r="BR297" s="240"/>
      <c r="BS297" s="238"/>
      <c r="BT297" s="238"/>
      <c r="BU297" s="238"/>
      <c r="BV297" s="238"/>
      <c r="BW297" s="238"/>
      <c r="BX297" s="238"/>
      <c r="BY297" s="238"/>
      <c r="BZ297" s="238"/>
      <c r="CA297" s="238"/>
      <c r="CB297" s="238"/>
      <c r="CC297" s="239">
        <f>G297-SUM(H297:CB297)</f>
        <v>0</v>
      </c>
      <c r="CD297" s="41" t="s">
        <v>54</v>
      </c>
    </row>
    <row r="298" spans="1:82" ht="15">
      <c r="A298" s="190"/>
      <c r="B298" s="180" t="s">
        <v>570</v>
      </c>
      <c r="C298" s="181" t="s">
        <v>571</v>
      </c>
      <c r="D298" s="182" t="s">
        <v>243</v>
      </c>
      <c r="E298" s="329">
        <v>0</v>
      </c>
      <c r="F298" s="78"/>
      <c r="G298" s="189">
        <f t="shared" si="253"/>
        <v>0</v>
      </c>
      <c r="H298" s="237"/>
      <c r="I298" s="239"/>
      <c r="J298" s="237"/>
      <c r="K298" s="238"/>
      <c r="L298" s="238"/>
      <c r="M298" s="238"/>
      <c r="N298" s="238"/>
      <c r="O298" s="238"/>
      <c r="P298" s="238"/>
      <c r="Q298" s="238"/>
      <c r="R298" s="238"/>
      <c r="S298" s="238"/>
      <c r="T298" s="238"/>
      <c r="U298" s="239">
        <f t="shared" si="254"/>
        <v>0</v>
      </c>
      <c r="V298" s="237"/>
      <c r="W298" s="238"/>
      <c r="X298" s="238"/>
      <c r="Y298" s="238"/>
      <c r="Z298" s="238"/>
      <c r="AA298" s="238"/>
      <c r="AB298" s="238"/>
      <c r="AC298" s="238"/>
      <c r="AD298" s="238"/>
      <c r="AE298" s="238"/>
      <c r="AF298" s="238"/>
      <c r="AG298" s="239">
        <f t="shared" si="255"/>
        <v>0</v>
      </c>
      <c r="AH298" s="240"/>
      <c r="AI298" s="238"/>
      <c r="AJ298" s="238"/>
      <c r="AK298" s="238"/>
      <c r="AL298" s="238"/>
      <c r="AM298" s="238"/>
      <c r="AN298" s="238"/>
      <c r="AO298" s="238"/>
      <c r="AP298" s="238"/>
      <c r="AQ298" s="238"/>
      <c r="AR298" s="238"/>
      <c r="AS298" s="239">
        <f t="shared" si="256"/>
        <v>0</v>
      </c>
      <c r="AT298" s="240"/>
      <c r="AU298" s="238"/>
      <c r="AV298" s="238"/>
      <c r="AW298" s="238"/>
      <c r="AX298" s="238"/>
      <c r="AY298" s="238"/>
      <c r="AZ298" s="238"/>
      <c r="BA298" s="238"/>
      <c r="BB298" s="238"/>
      <c r="BC298" s="238"/>
      <c r="BD298" s="238"/>
      <c r="BE298" s="239">
        <f t="shared" si="257"/>
        <v>0</v>
      </c>
      <c r="BF298" s="240"/>
      <c r="BG298" s="238"/>
      <c r="BH298" s="238"/>
      <c r="BI298" s="238"/>
      <c r="BJ298" s="238"/>
      <c r="BK298" s="238"/>
      <c r="BL298" s="238"/>
      <c r="BM298" s="238"/>
      <c r="BN298" s="238"/>
      <c r="BO298" s="238"/>
      <c r="BP298" s="238"/>
      <c r="BQ298" s="239">
        <f t="shared" si="258"/>
        <v>0</v>
      </c>
      <c r="BR298" s="240"/>
      <c r="BS298" s="238"/>
      <c r="BT298" s="238"/>
      <c r="BU298" s="238"/>
      <c r="BV298" s="238"/>
      <c r="BW298" s="238"/>
      <c r="BX298" s="238"/>
      <c r="BY298" s="238"/>
      <c r="BZ298" s="238"/>
      <c r="CA298" s="238"/>
      <c r="CB298" s="238"/>
      <c r="CC298" s="239">
        <f>G298-SUM(H298:CB298)</f>
        <v>0</v>
      </c>
      <c r="CD298" s="41" t="s">
        <v>54</v>
      </c>
    </row>
    <row r="299" spans="1:82" ht="15">
      <c r="A299" s="190"/>
      <c r="B299" s="75" t="s">
        <v>572</v>
      </c>
      <c r="C299" s="131" t="s">
        <v>573</v>
      </c>
      <c r="D299" s="132" t="s">
        <v>243</v>
      </c>
      <c r="E299" s="266">
        <v>5</v>
      </c>
      <c r="F299" s="289"/>
      <c r="G299" s="76">
        <f t="shared" si="253"/>
        <v>0</v>
      </c>
      <c r="H299" s="237"/>
      <c r="I299" s="239"/>
      <c r="J299" s="237"/>
      <c r="K299" s="238"/>
      <c r="L299" s="238"/>
      <c r="M299" s="238"/>
      <c r="N299" s="238"/>
      <c r="O299" s="238"/>
      <c r="P299" s="238"/>
      <c r="Q299" s="238"/>
      <c r="R299" s="238"/>
      <c r="S299" s="238"/>
      <c r="T299" s="238"/>
      <c r="U299" s="239">
        <f t="shared" si="254"/>
        <v>0</v>
      </c>
      <c r="V299" s="237"/>
      <c r="W299" s="238"/>
      <c r="X299" s="238"/>
      <c r="Y299" s="238"/>
      <c r="Z299" s="238"/>
      <c r="AA299" s="238"/>
      <c r="AB299" s="238"/>
      <c r="AC299" s="238"/>
      <c r="AD299" s="238"/>
      <c r="AE299" s="238"/>
      <c r="AF299" s="238"/>
      <c r="AG299" s="239">
        <f t="shared" si="255"/>
        <v>0</v>
      </c>
      <c r="AH299" s="240"/>
      <c r="AI299" s="238"/>
      <c r="AJ299" s="238"/>
      <c r="AK299" s="238"/>
      <c r="AL299" s="238"/>
      <c r="AM299" s="238"/>
      <c r="AN299" s="238"/>
      <c r="AO299" s="238"/>
      <c r="AP299" s="238"/>
      <c r="AQ299" s="238"/>
      <c r="AR299" s="238"/>
      <c r="AS299" s="239">
        <f t="shared" si="256"/>
        <v>0</v>
      </c>
      <c r="AT299" s="240"/>
      <c r="AU299" s="238"/>
      <c r="AV299" s="238"/>
      <c r="AW299" s="238"/>
      <c r="AX299" s="238"/>
      <c r="AY299" s="238"/>
      <c r="AZ299" s="238"/>
      <c r="BA299" s="238"/>
      <c r="BB299" s="238"/>
      <c r="BC299" s="238"/>
      <c r="BD299" s="238"/>
      <c r="BE299" s="239">
        <f t="shared" si="257"/>
        <v>0</v>
      </c>
      <c r="BF299" s="240"/>
      <c r="BG299" s="238"/>
      <c r="BH299" s="238"/>
      <c r="BI299" s="238"/>
      <c r="BJ299" s="238"/>
      <c r="BK299" s="238"/>
      <c r="BL299" s="238"/>
      <c r="BM299" s="238"/>
      <c r="BN299" s="238"/>
      <c r="BO299" s="238"/>
      <c r="BP299" s="238"/>
      <c r="BQ299" s="239">
        <f t="shared" si="258"/>
        <v>0</v>
      </c>
      <c r="BR299" s="240"/>
      <c r="BS299" s="238"/>
      <c r="BT299" s="238"/>
      <c r="BU299" s="238"/>
      <c r="BV299" s="238"/>
      <c r="BW299" s="238"/>
      <c r="BX299" s="238"/>
      <c r="BY299" s="238"/>
      <c r="BZ299" s="238"/>
      <c r="CA299" s="238"/>
      <c r="CB299" s="238"/>
      <c r="CC299" s="239">
        <f>G299-SUM(H299:CB299)</f>
        <v>0</v>
      </c>
      <c r="CD299" s="41" t="s">
        <v>54</v>
      </c>
    </row>
    <row r="300" spans="1:82" ht="15">
      <c r="A300" s="152"/>
      <c r="B300" s="75" t="s">
        <v>574</v>
      </c>
      <c r="C300" s="131" t="s">
        <v>575</v>
      </c>
      <c r="D300" s="132" t="s">
        <v>92</v>
      </c>
      <c r="E300" s="266">
        <v>1</v>
      </c>
      <c r="F300" s="223"/>
      <c r="G300" s="76">
        <f t="shared" si="253"/>
        <v>0</v>
      </c>
      <c r="H300" s="237"/>
      <c r="I300" s="239"/>
      <c r="J300" s="237"/>
      <c r="K300" s="238"/>
      <c r="L300" s="238"/>
      <c r="M300" s="238"/>
      <c r="N300" s="238"/>
      <c r="O300" s="238"/>
      <c r="P300" s="238"/>
      <c r="Q300" s="238"/>
      <c r="R300" s="238"/>
      <c r="S300" s="238"/>
      <c r="T300" s="238"/>
      <c r="U300" s="239">
        <f t="shared" si="254"/>
        <v>0</v>
      </c>
      <c r="V300" s="237"/>
      <c r="W300" s="238"/>
      <c r="X300" s="238"/>
      <c r="Y300" s="238"/>
      <c r="Z300" s="238"/>
      <c r="AA300" s="238"/>
      <c r="AB300" s="238"/>
      <c r="AC300" s="238"/>
      <c r="AD300" s="238"/>
      <c r="AE300" s="238"/>
      <c r="AF300" s="238"/>
      <c r="AG300" s="239">
        <f t="shared" si="255"/>
        <v>0</v>
      </c>
      <c r="AH300" s="240"/>
      <c r="AI300" s="238"/>
      <c r="AJ300" s="238"/>
      <c r="AK300" s="238"/>
      <c r="AL300" s="238"/>
      <c r="AM300" s="238"/>
      <c r="AN300" s="238"/>
      <c r="AO300" s="238"/>
      <c r="AP300" s="238"/>
      <c r="AQ300" s="238"/>
      <c r="AR300" s="238"/>
      <c r="AS300" s="239">
        <f>G300/6</f>
        <v>0</v>
      </c>
      <c r="AT300" s="240"/>
      <c r="AU300" s="238"/>
      <c r="AV300" s="238"/>
      <c r="AW300" s="238"/>
      <c r="AX300" s="238"/>
      <c r="AY300" s="238"/>
      <c r="AZ300" s="238"/>
      <c r="BA300" s="238"/>
      <c r="BB300" s="238"/>
      <c r="BC300" s="238"/>
      <c r="BD300" s="238"/>
      <c r="BE300" s="239">
        <f>G300/6</f>
        <v>0</v>
      </c>
      <c r="BF300" s="240"/>
      <c r="BG300" s="238"/>
      <c r="BH300" s="238"/>
      <c r="BI300" s="238"/>
      <c r="BJ300" s="238"/>
      <c r="BK300" s="238"/>
      <c r="BL300" s="238"/>
      <c r="BM300" s="238"/>
      <c r="BN300" s="238"/>
      <c r="BO300" s="238"/>
      <c r="BP300" s="238"/>
      <c r="BQ300" s="239">
        <f>G300/6</f>
        <v>0</v>
      </c>
      <c r="BR300" s="240"/>
      <c r="BS300" s="238"/>
      <c r="BT300" s="238"/>
      <c r="BU300" s="238"/>
      <c r="BV300" s="238"/>
      <c r="BW300" s="238"/>
      <c r="BX300" s="238"/>
      <c r="BY300" s="238"/>
      <c r="BZ300" s="238"/>
      <c r="CA300" s="238"/>
      <c r="CB300" s="238"/>
      <c r="CC300" s="239">
        <f>G300-SUM(J300:CB300)</f>
        <v>0</v>
      </c>
      <c r="CD300" s="41" t="s">
        <v>54</v>
      </c>
    </row>
    <row r="301" spans="1:82" ht="15">
      <c r="A301" s="152"/>
      <c r="B301" s="75" t="s">
        <v>576</v>
      </c>
      <c r="C301" s="131" t="s">
        <v>577</v>
      </c>
      <c r="D301" s="132" t="s">
        <v>92</v>
      </c>
      <c r="E301" s="266">
        <v>1</v>
      </c>
      <c r="F301" s="223"/>
      <c r="G301" s="76">
        <f t="shared" si="253"/>
        <v>0</v>
      </c>
      <c r="H301" s="237"/>
      <c r="I301" s="239"/>
      <c r="J301" s="237"/>
      <c r="K301" s="238"/>
      <c r="L301" s="238"/>
      <c r="M301" s="238"/>
      <c r="N301" s="238"/>
      <c r="O301" s="238"/>
      <c r="P301" s="238"/>
      <c r="Q301" s="238"/>
      <c r="R301" s="238"/>
      <c r="S301" s="238"/>
      <c r="T301" s="238"/>
      <c r="U301" s="239">
        <f t="shared" si="254"/>
        <v>0</v>
      </c>
      <c r="V301" s="237"/>
      <c r="W301" s="238"/>
      <c r="X301" s="238"/>
      <c r="Y301" s="238"/>
      <c r="Z301" s="238"/>
      <c r="AA301" s="238"/>
      <c r="AB301" s="238"/>
      <c r="AC301" s="238"/>
      <c r="AD301" s="238"/>
      <c r="AE301" s="238"/>
      <c r="AF301" s="238"/>
      <c r="AG301" s="239">
        <f t="shared" si="255"/>
        <v>0</v>
      </c>
      <c r="AH301" s="240"/>
      <c r="AI301" s="238"/>
      <c r="AJ301" s="238"/>
      <c r="AK301" s="238"/>
      <c r="AL301" s="238"/>
      <c r="AM301" s="238"/>
      <c r="AN301" s="238"/>
      <c r="AO301" s="238"/>
      <c r="AP301" s="238"/>
      <c r="AQ301" s="238"/>
      <c r="AR301" s="238"/>
      <c r="AS301" s="239">
        <f>G301/6</f>
        <v>0</v>
      </c>
      <c r="AT301" s="240"/>
      <c r="AU301" s="238"/>
      <c r="AV301" s="238"/>
      <c r="AW301" s="238"/>
      <c r="AX301" s="238"/>
      <c r="AY301" s="238"/>
      <c r="AZ301" s="238"/>
      <c r="BA301" s="238"/>
      <c r="BB301" s="238"/>
      <c r="BC301" s="238"/>
      <c r="BD301" s="238"/>
      <c r="BE301" s="239">
        <f>G301/6</f>
        <v>0</v>
      </c>
      <c r="BF301" s="240"/>
      <c r="BG301" s="238"/>
      <c r="BH301" s="238"/>
      <c r="BI301" s="238"/>
      <c r="BJ301" s="238"/>
      <c r="BK301" s="238"/>
      <c r="BL301" s="238"/>
      <c r="BM301" s="238"/>
      <c r="BN301" s="238"/>
      <c r="BO301" s="238"/>
      <c r="BP301" s="238"/>
      <c r="BQ301" s="239">
        <f>G301/6</f>
        <v>0</v>
      </c>
      <c r="BR301" s="240"/>
      <c r="BS301" s="238"/>
      <c r="BT301" s="238"/>
      <c r="BU301" s="238"/>
      <c r="BV301" s="238"/>
      <c r="BW301" s="238"/>
      <c r="BX301" s="238"/>
      <c r="BY301" s="238"/>
      <c r="BZ301" s="238"/>
      <c r="CA301" s="238"/>
      <c r="CB301" s="238"/>
      <c r="CC301" s="239">
        <f>G301-SUM(J301:CB301)</f>
        <v>0</v>
      </c>
      <c r="CD301" s="41" t="s">
        <v>54</v>
      </c>
    </row>
    <row r="302" spans="1:82" ht="15">
      <c r="A302" s="152"/>
      <c r="B302" s="103" t="s">
        <v>578</v>
      </c>
      <c r="C302" s="286" t="s">
        <v>579</v>
      </c>
      <c r="D302" s="132"/>
      <c r="E302" s="266"/>
      <c r="F302" s="231"/>
      <c r="G302" s="76"/>
      <c r="H302" s="237"/>
      <c r="I302" s="239"/>
      <c r="J302" s="237"/>
      <c r="K302" s="238"/>
      <c r="L302" s="238"/>
      <c r="M302" s="238"/>
      <c r="N302" s="238"/>
      <c r="O302" s="238"/>
      <c r="P302" s="238"/>
      <c r="Q302" s="238"/>
      <c r="R302" s="238"/>
      <c r="S302" s="238"/>
      <c r="T302" s="238"/>
      <c r="U302" s="239"/>
      <c r="V302" s="237"/>
      <c r="W302" s="238"/>
      <c r="X302" s="238"/>
      <c r="Y302" s="238"/>
      <c r="Z302" s="238"/>
      <c r="AA302" s="238"/>
      <c r="AB302" s="238"/>
      <c r="AC302" s="238"/>
      <c r="AD302" s="238"/>
      <c r="AE302" s="238"/>
      <c r="AF302" s="238"/>
      <c r="AG302" s="239"/>
      <c r="AH302" s="240"/>
      <c r="AI302" s="238"/>
      <c r="AJ302" s="238"/>
      <c r="AK302" s="238"/>
      <c r="AL302" s="238"/>
      <c r="AM302" s="238"/>
      <c r="AN302" s="238"/>
      <c r="AO302" s="238"/>
      <c r="AP302" s="238"/>
      <c r="AQ302" s="238"/>
      <c r="AR302" s="238"/>
      <c r="AS302" s="239"/>
      <c r="AT302" s="240"/>
      <c r="AU302" s="238"/>
      <c r="AV302" s="238"/>
      <c r="AW302" s="238"/>
      <c r="AX302" s="238"/>
      <c r="AY302" s="238"/>
      <c r="AZ302" s="238"/>
      <c r="BA302" s="238"/>
      <c r="BB302" s="238"/>
      <c r="BC302" s="238"/>
      <c r="BD302" s="238"/>
      <c r="BE302" s="239"/>
      <c r="BF302" s="240"/>
      <c r="BG302" s="238"/>
      <c r="BH302" s="238"/>
      <c r="BI302" s="238"/>
      <c r="BJ302" s="238"/>
      <c r="BK302" s="238"/>
      <c r="BL302" s="238"/>
      <c r="BM302" s="238"/>
      <c r="BN302" s="238"/>
      <c r="BO302" s="238"/>
      <c r="BP302" s="238"/>
      <c r="BQ302" s="239"/>
      <c r="BR302" s="240"/>
      <c r="BS302" s="238"/>
      <c r="BT302" s="238"/>
      <c r="BU302" s="238"/>
      <c r="BV302" s="238"/>
      <c r="BW302" s="238"/>
      <c r="BX302" s="238"/>
      <c r="BY302" s="238"/>
      <c r="BZ302" s="238"/>
      <c r="CA302" s="238"/>
      <c r="CB302" s="238"/>
      <c r="CC302" s="239"/>
      <c r="CD302" s="41"/>
    </row>
    <row r="303" spans="1:82" ht="15">
      <c r="A303" s="152"/>
      <c r="B303" s="180" t="s">
        <v>580</v>
      </c>
      <c r="C303" s="181" t="s">
        <v>581</v>
      </c>
      <c r="D303" s="182" t="s">
        <v>243</v>
      </c>
      <c r="E303" s="329">
        <v>0</v>
      </c>
      <c r="F303" s="78"/>
      <c r="G303" s="189">
        <f>+E303*F303</f>
        <v>0</v>
      </c>
      <c r="H303" s="237"/>
      <c r="I303" s="239"/>
      <c r="J303" s="237"/>
      <c r="K303" s="238"/>
      <c r="L303" s="238"/>
      <c r="M303" s="238"/>
      <c r="N303" s="238"/>
      <c r="O303" s="238"/>
      <c r="P303" s="238"/>
      <c r="Q303" s="238"/>
      <c r="R303" s="238"/>
      <c r="S303" s="238"/>
      <c r="T303" s="238"/>
      <c r="U303" s="239">
        <f t="shared" si="254"/>
        <v>0</v>
      </c>
      <c r="V303" s="237"/>
      <c r="W303" s="238"/>
      <c r="X303" s="238"/>
      <c r="Y303" s="238"/>
      <c r="Z303" s="238"/>
      <c r="AA303" s="238"/>
      <c r="AB303" s="238"/>
      <c r="AC303" s="238"/>
      <c r="AD303" s="238"/>
      <c r="AE303" s="238"/>
      <c r="AF303" s="238"/>
      <c r="AG303" s="239">
        <f t="shared" si="255"/>
        <v>0</v>
      </c>
      <c r="AH303" s="240"/>
      <c r="AI303" s="238"/>
      <c r="AJ303" s="238"/>
      <c r="AK303" s="238"/>
      <c r="AL303" s="238"/>
      <c r="AM303" s="238"/>
      <c r="AN303" s="238"/>
      <c r="AO303" s="238"/>
      <c r="AP303" s="238"/>
      <c r="AQ303" s="238"/>
      <c r="AR303" s="238"/>
      <c r="AS303" s="239">
        <f t="shared" ref="AS303:AS304" si="260">G303/6</f>
        <v>0</v>
      </c>
      <c r="AT303" s="240"/>
      <c r="AU303" s="238"/>
      <c r="AV303" s="238"/>
      <c r="AW303" s="238"/>
      <c r="AX303" s="238"/>
      <c r="AY303" s="238"/>
      <c r="AZ303" s="238"/>
      <c r="BA303" s="238"/>
      <c r="BB303" s="238"/>
      <c r="BC303" s="238"/>
      <c r="BD303" s="238"/>
      <c r="BE303" s="239">
        <f t="shared" ref="BE303:BE304" si="261">G303/6</f>
        <v>0</v>
      </c>
      <c r="BF303" s="240"/>
      <c r="BG303" s="238"/>
      <c r="BH303" s="238"/>
      <c r="BI303" s="238"/>
      <c r="BJ303" s="238"/>
      <c r="BK303" s="238"/>
      <c r="BL303" s="238"/>
      <c r="BM303" s="238"/>
      <c r="BN303" s="238"/>
      <c r="BO303" s="238"/>
      <c r="BP303" s="238"/>
      <c r="BQ303" s="239">
        <f t="shared" ref="BQ303:BQ304" si="262">G303/6</f>
        <v>0</v>
      </c>
      <c r="BR303" s="240"/>
      <c r="BS303" s="238"/>
      <c r="BT303" s="238"/>
      <c r="BU303" s="238"/>
      <c r="BV303" s="238"/>
      <c r="BW303" s="238"/>
      <c r="BX303" s="238"/>
      <c r="BY303" s="238"/>
      <c r="BZ303" s="238"/>
      <c r="CA303" s="238"/>
      <c r="CB303" s="238"/>
      <c r="CC303" s="239">
        <f t="shared" ref="CC303:CC304" si="263">G303-SUM(H303:CB303)</f>
        <v>0</v>
      </c>
      <c r="CD303" s="41" t="s">
        <v>54</v>
      </c>
    </row>
    <row r="304" spans="1:82" ht="15">
      <c r="A304" s="152"/>
      <c r="B304" s="180" t="s">
        <v>582</v>
      </c>
      <c r="C304" s="181" t="s">
        <v>583</v>
      </c>
      <c r="D304" s="182" t="s">
        <v>243</v>
      </c>
      <c r="E304" s="329">
        <v>0</v>
      </c>
      <c r="F304" s="78"/>
      <c r="G304" s="189">
        <f t="shared" ref="G304:G305" si="264">+E304*F304</f>
        <v>0</v>
      </c>
      <c r="H304" s="237"/>
      <c r="I304" s="239"/>
      <c r="J304" s="237"/>
      <c r="K304" s="238"/>
      <c r="L304" s="238"/>
      <c r="M304" s="238"/>
      <c r="N304" s="238"/>
      <c r="O304" s="238"/>
      <c r="P304" s="238"/>
      <c r="Q304" s="238"/>
      <c r="R304" s="238"/>
      <c r="S304" s="238"/>
      <c r="T304" s="238"/>
      <c r="U304" s="239">
        <f t="shared" si="254"/>
        <v>0</v>
      </c>
      <c r="V304" s="237"/>
      <c r="W304" s="238"/>
      <c r="X304" s="238"/>
      <c r="Y304" s="238"/>
      <c r="Z304" s="238"/>
      <c r="AA304" s="238"/>
      <c r="AB304" s="238"/>
      <c r="AC304" s="238"/>
      <c r="AD304" s="238"/>
      <c r="AE304" s="238"/>
      <c r="AF304" s="238"/>
      <c r="AG304" s="239">
        <f t="shared" si="255"/>
        <v>0</v>
      </c>
      <c r="AH304" s="240"/>
      <c r="AI304" s="238"/>
      <c r="AJ304" s="238"/>
      <c r="AK304" s="238"/>
      <c r="AL304" s="238"/>
      <c r="AM304" s="238"/>
      <c r="AN304" s="238"/>
      <c r="AO304" s="238"/>
      <c r="AP304" s="238"/>
      <c r="AQ304" s="238"/>
      <c r="AR304" s="238"/>
      <c r="AS304" s="239">
        <f t="shared" si="260"/>
        <v>0</v>
      </c>
      <c r="AT304" s="240"/>
      <c r="AU304" s="238"/>
      <c r="AV304" s="238"/>
      <c r="AW304" s="238"/>
      <c r="AX304" s="238"/>
      <c r="AY304" s="238"/>
      <c r="AZ304" s="238"/>
      <c r="BA304" s="238"/>
      <c r="BB304" s="238"/>
      <c r="BC304" s="238"/>
      <c r="BD304" s="238"/>
      <c r="BE304" s="239">
        <f t="shared" si="261"/>
        <v>0</v>
      </c>
      <c r="BF304" s="240"/>
      <c r="BG304" s="238"/>
      <c r="BH304" s="238"/>
      <c r="BI304" s="238"/>
      <c r="BJ304" s="238"/>
      <c r="BK304" s="238"/>
      <c r="BL304" s="238"/>
      <c r="BM304" s="238"/>
      <c r="BN304" s="238"/>
      <c r="BO304" s="238"/>
      <c r="BP304" s="238"/>
      <c r="BQ304" s="239">
        <f t="shared" si="262"/>
        <v>0</v>
      </c>
      <c r="BR304" s="240"/>
      <c r="BS304" s="238"/>
      <c r="BT304" s="238"/>
      <c r="BU304" s="238"/>
      <c r="BV304" s="238"/>
      <c r="BW304" s="238"/>
      <c r="BX304" s="238"/>
      <c r="BY304" s="238"/>
      <c r="BZ304" s="238"/>
      <c r="CA304" s="238"/>
      <c r="CB304" s="238"/>
      <c r="CC304" s="239">
        <f t="shared" si="263"/>
        <v>0</v>
      </c>
      <c r="CD304" s="41" t="s">
        <v>54</v>
      </c>
    </row>
    <row r="305" spans="1:82" ht="15">
      <c r="A305" s="152"/>
      <c r="B305" s="180" t="s">
        <v>584</v>
      </c>
      <c r="C305" s="181" t="s">
        <v>585</v>
      </c>
      <c r="D305" s="182" t="s">
        <v>243</v>
      </c>
      <c r="E305" s="329">
        <v>0</v>
      </c>
      <c r="F305" s="78"/>
      <c r="G305" s="189">
        <f t="shared" si="264"/>
        <v>0</v>
      </c>
      <c r="H305" s="237"/>
      <c r="I305" s="239"/>
      <c r="J305" s="237"/>
      <c r="K305" s="238"/>
      <c r="L305" s="238"/>
      <c r="M305" s="238"/>
      <c r="N305" s="238"/>
      <c r="O305" s="238"/>
      <c r="P305" s="238"/>
      <c r="Q305" s="238"/>
      <c r="R305" s="238"/>
      <c r="S305" s="238"/>
      <c r="T305" s="238"/>
      <c r="U305" s="239">
        <f t="shared" si="254"/>
        <v>0</v>
      </c>
      <c r="V305" s="237"/>
      <c r="W305" s="238"/>
      <c r="X305" s="238"/>
      <c r="Y305" s="238"/>
      <c r="Z305" s="238"/>
      <c r="AA305" s="238"/>
      <c r="AB305" s="238"/>
      <c r="AC305" s="238"/>
      <c r="AD305" s="238"/>
      <c r="AE305" s="238"/>
      <c r="AF305" s="238"/>
      <c r="AG305" s="239">
        <f t="shared" si="255"/>
        <v>0</v>
      </c>
      <c r="AH305" s="240"/>
      <c r="AI305" s="238"/>
      <c r="AJ305" s="238"/>
      <c r="AK305" s="238"/>
      <c r="AL305" s="238"/>
      <c r="AM305" s="238"/>
      <c r="AN305" s="238"/>
      <c r="AO305" s="238"/>
      <c r="AP305" s="238"/>
      <c r="AQ305" s="238"/>
      <c r="AR305" s="238"/>
      <c r="AS305" s="239">
        <f>G305/6</f>
        <v>0</v>
      </c>
      <c r="AT305" s="240"/>
      <c r="AU305" s="238"/>
      <c r="AV305" s="238"/>
      <c r="AW305" s="238"/>
      <c r="AX305" s="238"/>
      <c r="AY305" s="238"/>
      <c r="AZ305" s="238"/>
      <c r="BA305" s="238"/>
      <c r="BB305" s="238"/>
      <c r="BC305" s="238"/>
      <c r="BD305" s="238"/>
      <c r="BE305" s="239">
        <f>G305/6</f>
        <v>0</v>
      </c>
      <c r="BF305" s="240"/>
      <c r="BG305" s="238"/>
      <c r="BH305" s="238"/>
      <c r="BI305" s="238"/>
      <c r="BJ305" s="238"/>
      <c r="BK305" s="238"/>
      <c r="BL305" s="238"/>
      <c r="BM305" s="238"/>
      <c r="BN305" s="238"/>
      <c r="BO305" s="238"/>
      <c r="BP305" s="238"/>
      <c r="BQ305" s="239">
        <f>G305/6</f>
        <v>0</v>
      </c>
      <c r="BR305" s="240"/>
      <c r="BS305" s="238"/>
      <c r="BT305" s="238"/>
      <c r="BU305" s="238"/>
      <c r="BV305" s="238"/>
      <c r="BW305" s="238"/>
      <c r="BX305" s="238"/>
      <c r="BY305" s="238"/>
      <c r="BZ305" s="238"/>
      <c r="CA305" s="238"/>
      <c r="CB305" s="238"/>
      <c r="CC305" s="239">
        <f>G305-SUM(H305:CB305)</f>
        <v>0</v>
      </c>
      <c r="CD305" s="41" t="s">
        <v>54</v>
      </c>
    </row>
    <row r="306" spans="1:82" ht="30">
      <c r="A306" s="152"/>
      <c r="B306" s="180" t="s">
        <v>586</v>
      </c>
      <c r="C306" s="181" t="s">
        <v>587</v>
      </c>
      <c r="D306" s="182" t="s">
        <v>501</v>
      </c>
      <c r="E306" s="329">
        <v>0</v>
      </c>
      <c r="F306" s="78"/>
      <c r="G306" s="189">
        <f>+E306*F306</f>
        <v>0</v>
      </c>
      <c r="H306" s="248"/>
      <c r="I306" s="249"/>
      <c r="J306" s="248"/>
      <c r="K306" s="250"/>
      <c r="L306" s="250"/>
      <c r="M306" s="250"/>
      <c r="N306" s="250"/>
      <c r="O306" s="250"/>
      <c r="P306" s="250"/>
      <c r="Q306" s="250"/>
      <c r="R306" s="250"/>
      <c r="S306" s="250"/>
      <c r="T306" s="250"/>
      <c r="U306" s="239">
        <f t="shared" si="254"/>
        <v>0</v>
      </c>
      <c r="V306" s="248"/>
      <c r="W306" s="250"/>
      <c r="X306" s="250"/>
      <c r="Y306" s="250"/>
      <c r="Z306" s="250"/>
      <c r="AA306" s="250"/>
      <c r="AB306" s="250"/>
      <c r="AC306" s="250"/>
      <c r="AD306" s="250"/>
      <c r="AE306" s="250"/>
      <c r="AF306" s="250"/>
      <c r="AG306" s="239">
        <f t="shared" si="255"/>
        <v>0</v>
      </c>
      <c r="AH306" s="251"/>
      <c r="AI306" s="250"/>
      <c r="AJ306" s="250"/>
      <c r="AK306" s="250"/>
      <c r="AL306" s="250"/>
      <c r="AM306" s="250"/>
      <c r="AN306" s="250"/>
      <c r="AO306" s="250"/>
      <c r="AP306" s="250"/>
      <c r="AQ306" s="250"/>
      <c r="AR306" s="250"/>
      <c r="AS306" s="239">
        <f t="shared" ref="AS306:AS309" si="265">G306/6</f>
        <v>0</v>
      </c>
      <c r="AT306" s="251"/>
      <c r="AU306" s="250"/>
      <c r="AV306" s="250"/>
      <c r="AW306" s="250"/>
      <c r="AX306" s="250"/>
      <c r="AY306" s="250"/>
      <c r="AZ306" s="250"/>
      <c r="BA306" s="250"/>
      <c r="BB306" s="250"/>
      <c r="BC306" s="250"/>
      <c r="BD306" s="250"/>
      <c r="BE306" s="239">
        <f t="shared" ref="BE306:BE309" si="266">G306/6</f>
        <v>0</v>
      </c>
      <c r="BF306" s="251"/>
      <c r="BG306" s="250"/>
      <c r="BH306" s="250"/>
      <c r="BI306" s="250"/>
      <c r="BJ306" s="250"/>
      <c r="BK306" s="250"/>
      <c r="BL306" s="250"/>
      <c r="BM306" s="250"/>
      <c r="BN306" s="250"/>
      <c r="BO306" s="250"/>
      <c r="BP306" s="250"/>
      <c r="BQ306" s="239">
        <f t="shared" ref="BQ306:BQ309" si="267">G306/6</f>
        <v>0</v>
      </c>
      <c r="BR306" s="251"/>
      <c r="BS306" s="250"/>
      <c r="BT306" s="250"/>
      <c r="BU306" s="250"/>
      <c r="BV306" s="250"/>
      <c r="BW306" s="250"/>
      <c r="BX306" s="250"/>
      <c r="BY306" s="250"/>
      <c r="BZ306" s="250"/>
      <c r="CA306" s="250"/>
      <c r="CB306" s="250"/>
      <c r="CC306" s="239">
        <f t="shared" ref="CC306:CC309" si="268">G306-SUM(H306:CB306)</f>
        <v>0</v>
      </c>
      <c r="CD306" s="41" t="s">
        <v>54</v>
      </c>
    </row>
    <row r="307" spans="1:82" ht="30">
      <c r="A307" s="152"/>
      <c r="B307" s="180" t="s">
        <v>588</v>
      </c>
      <c r="C307" s="181" t="s">
        <v>589</v>
      </c>
      <c r="D307" s="182" t="s">
        <v>501</v>
      </c>
      <c r="E307" s="329">
        <v>0</v>
      </c>
      <c r="F307" s="78"/>
      <c r="G307" s="189">
        <f>+E307*F307</f>
        <v>0</v>
      </c>
      <c r="H307" s="248"/>
      <c r="I307" s="249"/>
      <c r="J307" s="248"/>
      <c r="K307" s="250"/>
      <c r="L307" s="250"/>
      <c r="M307" s="250"/>
      <c r="N307" s="250"/>
      <c r="O307" s="250"/>
      <c r="P307" s="250"/>
      <c r="Q307" s="250"/>
      <c r="R307" s="250"/>
      <c r="S307" s="250"/>
      <c r="T307" s="250"/>
      <c r="U307" s="239">
        <f t="shared" si="254"/>
        <v>0</v>
      </c>
      <c r="V307" s="248"/>
      <c r="W307" s="250"/>
      <c r="X307" s="250"/>
      <c r="Y307" s="250"/>
      <c r="Z307" s="250"/>
      <c r="AA307" s="250"/>
      <c r="AB307" s="250"/>
      <c r="AC307" s="250"/>
      <c r="AD307" s="250"/>
      <c r="AE307" s="250"/>
      <c r="AF307" s="250"/>
      <c r="AG307" s="239">
        <f t="shared" si="255"/>
        <v>0</v>
      </c>
      <c r="AH307" s="251"/>
      <c r="AI307" s="250"/>
      <c r="AJ307" s="250"/>
      <c r="AK307" s="250"/>
      <c r="AL307" s="250"/>
      <c r="AM307" s="250"/>
      <c r="AN307" s="250"/>
      <c r="AO307" s="250"/>
      <c r="AP307" s="250"/>
      <c r="AQ307" s="250"/>
      <c r="AR307" s="250"/>
      <c r="AS307" s="239">
        <f t="shared" si="265"/>
        <v>0</v>
      </c>
      <c r="AT307" s="251"/>
      <c r="AU307" s="250"/>
      <c r="AV307" s="250"/>
      <c r="AW307" s="250"/>
      <c r="AX307" s="250"/>
      <c r="AY307" s="250"/>
      <c r="AZ307" s="250"/>
      <c r="BA307" s="250"/>
      <c r="BB307" s="250"/>
      <c r="BC307" s="250"/>
      <c r="BD307" s="250"/>
      <c r="BE307" s="239">
        <f t="shared" si="266"/>
        <v>0</v>
      </c>
      <c r="BF307" s="251"/>
      <c r="BG307" s="250"/>
      <c r="BH307" s="250"/>
      <c r="BI307" s="250"/>
      <c r="BJ307" s="250"/>
      <c r="BK307" s="250"/>
      <c r="BL307" s="250"/>
      <c r="BM307" s="250"/>
      <c r="BN307" s="250"/>
      <c r="BO307" s="250"/>
      <c r="BP307" s="250"/>
      <c r="BQ307" s="239">
        <f t="shared" si="267"/>
        <v>0</v>
      </c>
      <c r="BR307" s="251"/>
      <c r="BS307" s="250"/>
      <c r="BT307" s="250"/>
      <c r="BU307" s="250"/>
      <c r="BV307" s="250"/>
      <c r="BW307" s="250"/>
      <c r="BX307" s="250"/>
      <c r="BY307" s="250"/>
      <c r="BZ307" s="250"/>
      <c r="CA307" s="250"/>
      <c r="CB307" s="250"/>
      <c r="CC307" s="239">
        <f t="shared" si="268"/>
        <v>0</v>
      </c>
      <c r="CD307" s="41" t="s">
        <v>54</v>
      </c>
    </row>
    <row r="308" spans="1:82" ht="15">
      <c r="A308" s="152"/>
      <c r="B308" s="75" t="s">
        <v>590</v>
      </c>
      <c r="C308" s="229" t="s">
        <v>591</v>
      </c>
      <c r="D308" s="141" t="s">
        <v>501</v>
      </c>
      <c r="E308" s="266">
        <v>1</v>
      </c>
      <c r="F308" s="289"/>
      <c r="G308" s="76">
        <f>+E308*F308</f>
        <v>0</v>
      </c>
      <c r="H308" s="248"/>
      <c r="I308" s="249"/>
      <c r="J308" s="248"/>
      <c r="K308" s="250"/>
      <c r="L308" s="250"/>
      <c r="M308" s="250"/>
      <c r="N308" s="250"/>
      <c r="O308" s="250"/>
      <c r="P308" s="250"/>
      <c r="Q308" s="250"/>
      <c r="R308" s="250"/>
      <c r="S308" s="250"/>
      <c r="T308" s="250"/>
      <c r="U308" s="239">
        <f t="shared" si="254"/>
        <v>0</v>
      </c>
      <c r="V308" s="248"/>
      <c r="W308" s="250"/>
      <c r="X308" s="250"/>
      <c r="Y308" s="250"/>
      <c r="Z308" s="250"/>
      <c r="AA308" s="250"/>
      <c r="AB308" s="250"/>
      <c r="AC308" s="250"/>
      <c r="AD308" s="250"/>
      <c r="AE308" s="250"/>
      <c r="AF308" s="250"/>
      <c r="AG308" s="239">
        <f t="shared" si="255"/>
        <v>0</v>
      </c>
      <c r="AH308" s="251"/>
      <c r="AI308" s="250"/>
      <c r="AJ308" s="250"/>
      <c r="AK308" s="250"/>
      <c r="AL308" s="250"/>
      <c r="AM308" s="250"/>
      <c r="AN308" s="250"/>
      <c r="AO308" s="250"/>
      <c r="AP308" s="250"/>
      <c r="AQ308" s="250"/>
      <c r="AR308" s="250"/>
      <c r="AS308" s="239">
        <f t="shared" si="265"/>
        <v>0</v>
      </c>
      <c r="AT308" s="251"/>
      <c r="AU308" s="250"/>
      <c r="AV308" s="250"/>
      <c r="AW308" s="250"/>
      <c r="AX308" s="250"/>
      <c r="AY308" s="250"/>
      <c r="AZ308" s="250"/>
      <c r="BA308" s="250"/>
      <c r="BB308" s="250"/>
      <c r="BC308" s="250"/>
      <c r="BD308" s="250"/>
      <c r="BE308" s="239">
        <f t="shared" si="266"/>
        <v>0</v>
      </c>
      <c r="BF308" s="251"/>
      <c r="BG308" s="250"/>
      <c r="BH308" s="250"/>
      <c r="BI308" s="250"/>
      <c r="BJ308" s="250"/>
      <c r="BK308" s="250"/>
      <c r="BL308" s="250"/>
      <c r="BM308" s="250"/>
      <c r="BN308" s="250"/>
      <c r="BO308" s="250"/>
      <c r="BP308" s="250"/>
      <c r="BQ308" s="239">
        <f t="shared" si="267"/>
        <v>0</v>
      </c>
      <c r="BR308" s="251"/>
      <c r="BS308" s="250"/>
      <c r="BT308" s="250"/>
      <c r="BU308" s="250"/>
      <c r="BV308" s="250"/>
      <c r="BW308" s="250"/>
      <c r="BX308" s="250"/>
      <c r="BY308" s="250"/>
      <c r="BZ308" s="250"/>
      <c r="CA308" s="250"/>
      <c r="CB308" s="250"/>
      <c r="CC308" s="239">
        <f t="shared" si="268"/>
        <v>0</v>
      </c>
      <c r="CD308" s="41"/>
    </row>
    <row r="309" spans="1:82" ht="15">
      <c r="A309" s="152"/>
      <c r="B309" s="75" t="s">
        <v>592</v>
      </c>
      <c r="C309" s="229" t="s">
        <v>593</v>
      </c>
      <c r="D309" s="141" t="s">
        <v>501</v>
      </c>
      <c r="E309" s="266">
        <v>36</v>
      </c>
      <c r="F309" s="289"/>
      <c r="G309" s="76">
        <f>+E309*F309</f>
        <v>0</v>
      </c>
      <c r="H309" s="248"/>
      <c r="I309" s="249"/>
      <c r="J309" s="248"/>
      <c r="K309" s="250"/>
      <c r="L309" s="250"/>
      <c r="M309" s="250"/>
      <c r="N309" s="250"/>
      <c r="O309" s="250"/>
      <c r="P309" s="250"/>
      <c r="Q309" s="250"/>
      <c r="R309" s="250"/>
      <c r="S309" s="250"/>
      <c r="T309" s="250"/>
      <c r="U309" s="239">
        <f t="shared" si="254"/>
        <v>0</v>
      </c>
      <c r="V309" s="248"/>
      <c r="W309" s="250"/>
      <c r="X309" s="250"/>
      <c r="Y309" s="250"/>
      <c r="Z309" s="250"/>
      <c r="AA309" s="250"/>
      <c r="AB309" s="250"/>
      <c r="AC309" s="250"/>
      <c r="AD309" s="250"/>
      <c r="AE309" s="250"/>
      <c r="AF309" s="250"/>
      <c r="AG309" s="239">
        <f t="shared" si="255"/>
        <v>0</v>
      </c>
      <c r="AH309" s="251"/>
      <c r="AI309" s="250"/>
      <c r="AJ309" s="250"/>
      <c r="AK309" s="250"/>
      <c r="AL309" s="250"/>
      <c r="AM309" s="250"/>
      <c r="AN309" s="250"/>
      <c r="AO309" s="250"/>
      <c r="AP309" s="250"/>
      <c r="AQ309" s="250"/>
      <c r="AR309" s="250"/>
      <c r="AS309" s="239">
        <f t="shared" si="265"/>
        <v>0</v>
      </c>
      <c r="AT309" s="251"/>
      <c r="AU309" s="250"/>
      <c r="AV309" s="250"/>
      <c r="AW309" s="250"/>
      <c r="AX309" s="250"/>
      <c r="AY309" s="250"/>
      <c r="AZ309" s="250"/>
      <c r="BA309" s="250"/>
      <c r="BB309" s="250"/>
      <c r="BC309" s="250"/>
      <c r="BD309" s="250"/>
      <c r="BE309" s="239">
        <f t="shared" si="266"/>
        <v>0</v>
      </c>
      <c r="BF309" s="251"/>
      <c r="BG309" s="250"/>
      <c r="BH309" s="250"/>
      <c r="BI309" s="250"/>
      <c r="BJ309" s="250"/>
      <c r="BK309" s="250"/>
      <c r="BL309" s="250"/>
      <c r="BM309" s="250"/>
      <c r="BN309" s="250"/>
      <c r="BO309" s="250"/>
      <c r="BP309" s="250"/>
      <c r="BQ309" s="239">
        <f t="shared" si="267"/>
        <v>0</v>
      </c>
      <c r="BR309" s="251"/>
      <c r="BS309" s="250"/>
      <c r="BT309" s="250"/>
      <c r="BU309" s="250"/>
      <c r="BV309" s="250"/>
      <c r="BW309" s="250"/>
      <c r="BX309" s="250"/>
      <c r="BY309" s="250"/>
      <c r="BZ309" s="250"/>
      <c r="CA309" s="250"/>
      <c r="CB309" s="250"/>
      <c r="CC309" s="239">
        <f t="shared" si="268"/>
        <v>0</v>
      </c>
      <c r="CD309" s="41"/>
    </row>
    <row r="310" spans="1:82" ht="15">
      <c r="A310" s="152"/>
      <c r="B310" s="180" t="s">
        <v>594</v>
      </c>
      <c r="C310" s="181" t="s">
        <v>595</v>
      </c>
      <c r="D310" s="182"/>
      <c r="E310" s="329"/>
      <c r="F310" s="78"/>
      <c r="G310" s="189"/>
      <c r="H310" s="248"/>
      <c r="I310" s="249"/>
      <c r="J310" s="248"/>
      <c r="K310" s="250"/>
      <c r="L310" s="250"/>
      <c r="M310" s="250"/>
      <c r="N310" s="250"/>
      <c r="O310" s="250"/>
      <c r="P310" s="250"/>
      <c r="Q310" s="250"/>
      <c r="R310" s="250"/>
      <c r="S310" s="250"/>
      <c r="T310" s="250"/>
      <c r="U310" s="239">
        <f t="shared" si="254"/>
        <v>0</v>
      </c>
      <c r="V310" s="248"/>
      <c r="W310" s="250"/>
      <c r="X310" s="250"/>
      <c r="Y310" s="250"/>
      <c r="Z310" s="250"/>
      <c r="AA310" s="250"/>
      <c r="AB310" s="250"/>
      <c r="AC310" s="250"/>
      <c r="AD310" s="250"/>
      <c r="AE310" s="250"/>
      <c r="AF310" s="250"/>
      <c r="AG310" s="239"/>
      <c r="AH310" s="251"/>
      <c r="AI310" s="250"/>
      <c r="AJ310" s="250"/>
      <c r="AK310" s="250"/>
      <c r="AL310" s="250"/>
      <c r="AM310" s="250"/>
      <c r="AN310" s="250"/>
      <c r="AO310" s="250"/>
      <c r="AP310" s="250"/>
      <c r="AQ310" s="250"/>
      <c r="AR310" s="250"/>
      <c r="AS310" s="249"/>
      <c r="AT310" s="251"/>
      <c r="AU310" s="250"/>
      <c r="AV310" s="250"/>
      <c r="AW310" s="250"/>
      <c r="AX310" s="250"/>
      <c r="AY310" s="250"/>
      <c r="AZ310" s="250"/>
      <c r="BA310" s="250"/>
      <c r="BB310" s="250"/>
      <c r="BC310" s="250"/>
      <c r="BD310" s="250"/>
      <c r="BE310" s="249"/>
      <c r="BF310" s="251"/>
      <c r="BG310" s="250"/>
      <c r="BH310" s="250"/>
      <c r="BI310" s="250"/>
      <c r="BJ310" s="250"/>
      <c r="BK310" s="250"/>
      <c r="BL310" s="250"/>
      <c r="BM310" s="250"/>
      <c r="BN310" s="250"/>
      <c r="BO310" s="250"/>
      <c r="BP310" s="250"/>
      <c r="BQ310" s="249"/>
      <c r="BR310" s="251"/>
      <c r="BS310" s="250"/>
      <c r="BT310" s="250"/>
      <c r="BU310" s="250"/>
      <c r="BV310" s="250"/>
      <c r="BW310" s="250"/>
      <c r="BX310" s="250"/>
      <c r="BY310" s="250"/>
      <c r="BZ310" s="250"/>
      <c r="CA310" s="250"/>
      <c r="CB310" s="250"/>
      <c r="CC310" s="249"/>
      <c r="CD310" s="41"/>
    </row>
    <row r="311" spans="1:82" ht="15">
      <c r="A311" s="152"/>
      <c r="B311" s="180" t="s">
        <v>596</v>
      </c>
      <c r="C311" s="181" t="s">
        <v>597</v>
      </c>
      <c r="D311" s="182" t="s">
        <v>243</v>
      </c>
      <c r="E311" s="329">
        <v>0</v>
      </c>
      <c r="F311" s="78"/>
      <c r="G311" s="189">
        <f t="shared" ref="G311:G326" si="269">+E311*F311</f>
        <v>0</v>
      </c>
      <c r="H311" s="237"/>
      <c r="I311" s="239"/>
      <c r="J311" s="237"/>
      <c r="K311" s="238"/>
      <c r="L311" s="238"/>
      <c r="M311" s="238"/>
      <c r="N311" s="238"/>
      <c r="O311" s="238"/>
      <c r="P311" s="238"/>
      <c r="Q311" s="238"/>
      <c r="R311" s="238"/>
      <c r="S311" s="238"/>
      <c r="T311" s="238"/>
      <c r="U311" s="239">
        <f t="shared" si="254"/>
        <v>0</v>
      </c>
      <c r="V311" s="237"/>
      <c r="W311" s="238"/>
      <c r="X311" s="238"/>
      <c r="Y311" s="238"/>
      <c r="Z311" s="238"/>
      <c r="AA311" s="238"/>
      <c r="AB311" s="238"/>
      <c r="AC311" s="238"/>
      <c r="AD311" s="238"/>
      <c r="AE311" s="238"/>
      <c r="AF311" s="238"/>
      <c r="AG311" s="239">
        <f t="shared" si="255"/>
        <v>0</v>
      </c>
      <c r="AH311" s="240"/>
      <c r="AI311" s="238"/>
      <c r="AJ311" s="238"/>
      <c r="AK311" s="238"/>
      <c r="AL311" s="238"/>
      <c r="AM311" s="238"/>
      <c r="AN311" s="238"/>
      <c r="AO311" s="238"/>
      <c r="AP311" s="238"/>
      <c r="AQ311" s="238"/>
      <c r="AR311" s="238"/>
      <c r="AS311" s="239">
        <f t="shared" ref="AS311:AS315" si="270">G311/6</f>
        <v>0</v>
      </c>
      <c r="AT311" s="240"/>
      <c r="AU311" s="238"/>
      <c r="AV311" s="238"/>
      <c r="AW311" s="238"/>
      <c r="AX311" s="238"/>
      <c r="AY311" s="238"/>
      <c r="AZ311" s="238"/>
      <c r="BA311" s="238"/>
      <c r="BB311" s="238"/>
      <c r="BC311" s="238"/>
      <c r="BD311" s="238"/>
      <c r="BE311" s="239">
        <f t="shared" ref="BE311:BE315" si="271">G311/6</f>
        <v>0</v>
      </c>
      <c r="BF311" s="240"/>
      <c r="BG311" s="238"/>
      <c r="BH311" s="238"/>
      <c r="BI311" s="238"/>
      <c r="BJ311" s="238"/>
      <c r="BK311" s="238"/>
      <c r="BL311" s="238"/>
      <c r="BM311" s="238"/>
      <c r="BN311" s="238"/>
      <c r="BO311" s="238"/>
      <c r="BP311" s="238"/>
      <c r="BQ311" s="239">
        <f t="shared" ref="BQ311:BQ315" si="272">G311/6</f>
        <v>0</v>
      </c>
      <c r="BR311" s="240"/>
      <c r="BS311" s="238"/>
      <c r="BT311" s="238"/>
      <c r="BU311" s="238"/>
      <c r="BV311" s="238"/>
      <c r="BW311" s="238"/>
      <c r="BX311" s="238"/>
      <c r="BY311" s="238"/>
      <c r="BZ311" s="238"/>
      <c r="CA311" s="238"/>
      <c r="CB311" s="238"/>
      <c r="CC311" s="239">
        <f t="shared" ref="CC311:CC315" si="273">G311-SUM(H311:CB311)</f>
        <v>0</v>
      </c>
      <c r="CD311" s="41" t="s">
        <v>54</v>
      </c>
    </row>
    <row r="312" spans="1:82" ht="15">
      <c r="A312" s="152"/>
      <c r="B312" s="180" t="s">
        <v>598</v>
      </c>
      <c r="C312" s="181" t="s">
        <v>599</v>
      </c>
      <c r="D312" s="182" t="s">
        <v>243</v>
      </c>
      <c r="E312" s="329">
        <v>0</v>
      </c>
      <c r="F312" s="78"/>
      <c r="G312" s="189">
        <f t="shared" si="269"/>
        <v>0</v>
      </c>
      <c r="H312" s="237"/>
      <c r="I312" s="239"/>
      <c r="J312" s="237"/>
      <c r="K312" s="238"/>
      <c r="L312" s="238"/>
      <c r="M312" s="238"/>
      <c r="N312" s="238"/>
      <c r="O312" s="238"/>
      <c r="P312" s="238"/>
      <c r="Q312" s="238"/>
      <c r="R312" s="238"/>
      <c r="S312" s="238"/>
      <c r="T312" s="238"/>
      <c r="U312" s="239">
        <f t="shared" si="254"/>
        <v>0</v>
      </c>
      <c r="V312" s="237"/>
      <c r="W312" s="238"/>
      <c r="X312" s="238"/>
      <c r="Y312" s="238"/>
      <c r="Z312" s="238"/>
      <c r="AA312" s="238"/>
      <c r="AB312" s="238"/>
      <c r="AC312" s="238"/>
      <c r="AD312" s="238"/>
      <c r="AE312" s="238"/>
      <c r="AF312" s="238"/>
      <c r="AG312" s="239">
        <f t="shared" si="255"/>
        <v>0</v>
      </c>
      <c r="AH312" s="240"/>
      <c r="AI312" s="238"/>
      <c r="AJ312" s="238"/>
      <c r="AK312" s="238"/>
      <c r="AL312" s="238"/>
      <c r="AM312" s="238"/>
      <c r="AN312" s="238"/>
      <c r="AO312" s="238"/>
      <c r="AP312" s="238"/>
      <c r="AQ312" s="238"/>
      <c r="AR312" s="238"/>
      <c r="AS312" s="239">
        <f t="shared" si="270"/>
        <v>0</v>
      </c>
      <c r="AT312" s="240"/>
      <c r="AU312" s="238"/>
      <c r="AV312" s="238"/>
      <c r="AW312" s="238"/>
      <c r="AX312" s="238"/>
      <c r="AY312" s="238"/>
      <c r="AZ312" s="238"/>
      <c r="BA312" s="238"/>
      <c r="BB312" s="238"/>
      <c r="BC312" s="238"/>
      <c r="BD312" s="238"/>
      <c r="BE312" s="239">
        <f t="shared" si="271"/>
        <v>0</v>
      </c>
      <c r="BF312" s="240"/>
      <c r="BG312" s="238"/>
      <c r="BH312" s="238"/>
      <c r="BI312" s="238"/>
      <c r="BJ312" s="238"/>
      <c r="BK312" s="238"/>
      <c r="BL312" s="238"/>
      <c r="BM312" s="238"/>
      <c r="BN312" s="238"/>
      <c r="BO312" s="238"/>
      <c r="BP312" s="238"/>
      <c r="BQ312" s="239">
        <f t="shared" si="272"/>
        <v>0</v>
      </c>
      <c r="BR312" s="240"/>
      <c r="BS312" s="238"/>
      <c r="BT312" s="238"/>
      <c r="BU312" s="238"/>
      <c r="BV312" s="238"/>
      <c r="BW312" s="238"/>
      <c r="BX312" s="238"/>
      <c r="BY312" s="238"/>
      <c r="BZ312" s="238"/>
      <c r="CA312" s="238"/>
      <c r="CB312" s="238"/>
      <c r="CC312" s="239">
        <f t="shared" si="273"/>
        <v>0</v>
      </c>
      <c r="CD312" s="41"/>
    </row>
    <row r="313" spans="1:82" ht="15">
      <c r="A313" s="152"/>
      <c r="B313" s="180" t="s">
        <v>600</v>
      </c>
      <c r="C313" s="181" t="s">
        <v>601</v>
      </c>
      <c r="D313" s="182" t="s">
        <v>243</v>
      </c>
      <c r="E313" s="329">
        <v>0</v>
      </c>
      <c r="F313" s="78"/>
      <c r="G313" s="189">
        <f t="shared" si="269"/>
        <v>0</v>
      </c>
      <c r="H313" s="237"/>
      <c r="I313" s="239"/>
      <c r="J313" s="237"/>
      <c r="K313" s="238"/>
      <c r="L313" s="238"/>
      <c r="M313" s="238"/>
      <c r="N313" s="238"/>
      <c r="O313" s="238"/>
      <c r="P313" s="238"/>
      <c r="Q313" s="238"/>
      <c r="R313" s="238"/>
      <c r="S313" s="238"/>
      <c r="T313" s="238"/>
      <c r="U313" s="239">
        <f t="shared" si="254"/>
        <v>0</v>
      </c>
      <c r="V313" s="237"/>
      <c r="W313" s="238"/>
      <c r="X313" s="238"/>
      <c r="Y313" s="238"/>
      <c r="Z313" s="238"/>
      <c r="AA313" s="238"/>
      <c r="AB313" s="238"/>
      <c r="AC313" s="238"/>
      <c r="AD313" s="238"/>
      <c r="AE313" s="238"/>
      <c r="AF313" s="238"/>
      <c r="AG313" s="239">
        <f t="shared" si="255"/>
        <v>0</v>
      </c>
      <c r="AH313" s="240"/>
      <c r="AI313" s="238"/>
      <c r="AJ313" s="238"/>
      <c r="AK313" s="238"/>
      <c r="AL313" s="238"/>
      <c r="AM313" s="238"/>
      <c r="AN313" s="238"/>
      <c r="AO313" s="238"/>
      <c r="AP313" s="238"/>
      <c r="AQ313" s="238"/>
      <c r="AR313" s="238"/>
      <c r="AS313" s="239">
        <f t="shared" si="270"/>
        <v>0</v>
      </c>
      <c r="AT313" s="240"/>
      <c r="AU313" s="238"/>
      <c r="AV313" s="238"/>
      <c r="AW313" s="238"/>
      <c r="AX313" s="238"/>
      <c r="AY313" s="238"/>
      <c r="AZ313" s="238"/>
      <c r="BA313" s="238"/>
      <c r="BB313" s="238"/>
      <c r="BC313" s="238"/>
      <c r="BD313" s="238"/>
      <c r="BE313" s="239">
        <f t="shared" si="271"/>
        <v>0</v>
      </c>
      <c r="BF313" s="240"/>
      <c r="BG313" s="238"/>
      <c r="BH313" s="238"/>
      <c r="BI313" s="238"/>
      <c r="BJ313" s="238"/>
      <c r="BK313" s="238"/>
      <c r="BL313" s="238"/>
      <c r="BM313" s="238"/>
      <c r="BN313" s="238"/>
      <c r="BO313" s="238"/>
      <c r="BP313" s="238"/>
      <c r="BQ313" s="239">
        <f t="shared" si="272"/>
        <v>0</v>
      </c>
      <c r="BR313" s="240"/>
      <c r="BS313" s="238"/>
      <c r="BT313" s="238"/>
      <c r="BU313" s="238"/>
      <c r="BV313" s="238"/>
      <c r="BW313" s="238"/>
      <c r="BX313" s="238"/>
      <c r="BY313" s="238"/>
      <c r="BZ313" s="238"/>
      <c r="CA313" s="238"/>
      <c r="CB313" s="238"/>
      <c r="CC313" s="239">
        <f t="shared" si="273"/>
        <v>0</v>
      </c>
      <c r="CD313" s="41"/>
    </row>
    <row r="314" spans="1:82" ht="15">
      <c r="A314" s="152"/>
      <c r="B314" s="180" t="s">
        <v>602</v>
      </c>
      <c r="C314" s="181" t="s">
        <v>603</v>
      </c>
      <c r="D314" s="182" t="s">
        <v>92</v>
      </c>
      <c r="E314" s="329">
        <v>0</v>
      </c>
      <c r="F314" s="78"/>
      <c r="G314" s="189">
        <f t="shared" si="269"/>
        <v>0</v>
      </c>
      <c r="H314" s="237"/>
      <c r="I314" s="239"/>
      <c r="J314" s="237"/>
      <c r="K314" s="238"/>
      <c r="L314" s="238"/>
      <c r="M314" s="238"/>
      <c r="N314" s="238"/>
      <c r="O314" s="238"/>
      <c r="P314" s="238"/>
      <c r="Q314" s="238"/>
      <c r="R314" s="238"/>
      <c r="S314" s="238"/>
      <c r="T314" s="238"/>
      <c r="U314" s="239">
        <f t="shared" si="254"/>
        <v>0</v>
      </c>
      <c r="V314" s="237"/>
      <c r="W314" s="238"/>
      <c r="X314" s="238"/>
      <c r="Y314" s="238"/>
      <c r="Z314" s="238"/>
      <c r="AA314" s="238"/>
      <c r="AB314" s="238"/>
      <c r="AC314" s="238"/>
      <c r="AD314" s="238"/>
      <c r="AE314" s="238"/>
      <c r="AF314" s="238"/>
      <c r="AG314" s="239">
        <f t="shared" si="255"/>
        <v>0</v>
      </c>
      <c r="AH314" s="240"/>
      <c r="AI314" s="238"/>
      <c r="AJ314" s="238"/>
      <c r="AK314" s="238"/>
      <c r="AL314" s="238"/>
      <c r="AM314" s="238"/>
      <c r="AN314" s="238"/>
      <c r="AO314" s="238"/>
      <c r="AP314" s="238"/>
      <c r="AQ314" s="238"/>
      <c r="AR314" s="238"/>
      <c r="AS314" s="239">
        <f t="shared" si="270"/>
        <v>0</v>
      </c>
      <c r="AT314" s="240"/>
      <c r="AU314" s="238"/>
      <c r="AV314" s="238"/>
      <c r="AW314" s="238"/>
      <c r="AX314" s="238"/>
      <c r="AY314" s="238"/>
      <c r="AZ314" s="238"/>
      <c r="BA314" s="238"/>
      <c r="BB314" s="238"/>
      <c r="BC314" s="238"/>
      <c r="BD314" s="238"/>
      <c r="BE314" s="239">
        <f t="shared" si="271"/>
        <v>0</v>
      </c>
      <c r="BF314" s="240"/>
      <c r="BG314" s="238"/>
      <c r="BH314" s="238"/>
      <c r="BI314" s="238"/>
      <c r="BJ314" s="238"/>
      <c r="BK314" s="238"/>
      <c r="BL314" s="238"/>
      <c r="BM314" s="238"/>
      <c r="BN314" s="238"/>
      <c r="BO314" s="238"/>
      <c r="BP314" s="238"/>
      <c r="BQ314" s="239">
        <f t="shared" si="272"/>
        <v>0</v>
      </c>
      <c r="BR314" s="240"/>
      <c r="BS314" s="238"/>
      <c r="BT314" s="238"/>
      <c r="BU314" s="238"/>
      <c r="BV314" s="238"/>
      <c r="BW314" s="238"/>
      <c r="BX314" s="238"/>
      <c r="BY314" s="238"/>
      <c r="BZ314" s="238"/>
      <c r="CA314" s="238"/>
      <c r="CB314" s="238"/>
      <c r="CC314" s="239">
        <f t="shared" si="273"/>
        <v>0</v>
      </c>
      <c r="CD314" s="41"/>
    </row>
    <row r="315" spans="1:82" ht="30">
      <c r="A315" s="152"/>
      <c r="B315" s="180" t="s">
        <v>604</v>
      </c>
      <c r="C315" s="181" t="s">
        <v>605</v>
      </c>
      <c r="D315" s="182" t="s">
        <v>92</v>
      </c>
      <c r="E315" s="329">
        <v>0</v>
      </c>
      <c r="F315" s="78"/>
      <c r="G315" s="189">
        <f t="shared" si="269"/>
        <v>0</v>
      </c>
      <c r="H315" s="237"/>
      <c r="I315" s="239"/>
      <c r="J315" s="237"/>
      <c r="K315" s="238"/>
      <c r="L315" s="238"/>
      <c r="M315" s="238"/>
      <c r="N315" s="238"/>
      <c r="O315" s="238"/>
      <c r="P315" s="238"/>
      <c r="Q315" s="238"/>
      <c r="R315" s="238"/>
      <c r="S315" s="238"/>
      <c r="T315" s="238"/>
      <c r="U315" s="239">
        <f t="shared" si="254"/>
        <v>0</v>
      </c>
      <c r="V315" s="237"/>
      <c r="W315" s="238"/>
      <c r="X315" s="238"/>
      <c r="Y315" s="238"/>
      <c r="Z315" s="238"/>
      <c r="AA315" s="238"/>
      <c r="AB315" s="238"/>
      <c r="AC315" s="238"/>
      <c r="AD315" s="238"/>
      <c r="AE315" s="238"/>
      <c r="AF315" s="238"/>
      <c r="AG315" s="239">
        <f t="shared" si="255"/>
        <v>0</v>
      </c>
      <c r="AH315" s="240"/>
      <c r="AI315" s="238"/>
      <c r="AJ315" s="238"/>
      <c r="AK315" s="238"/>
      <c r="AL315" s="238"/>
      <c r="AM315" s="238"/>
      <c r="AN315" s="238"/>
      <c r="AO315" s="238"/>
      <c r="AP315" s="238"/>
      <c r="AQ315" s="238"/>
      <c r="AR315" s="238"/>
      <c r="AS315" s="239">
        <f t="shared" si="270"/>
        <v>0</v>
      </c>
      <c r="AT315" s="240"/>
      <c r="AU315" s="238"/>
      <c r="AV315" s="238"/>
      <c r="AW315" s="238"/>
      <c r="AX315" s="238"/>
      <c r="AY315" s="238"/>
      <c r="AZ315" s="238"/>
      <c r="BA315" s="238"/>
      <c r="BB315" s="238"/>
      <c r="BC315" s="238"/>
      <c r="BD315" s="238"/>
      <c r="BE315" s="239">
        <f t="shared" si="271"/>
        <v>0</v>
      </c>
      <c r="BF315" s="240"/>
      <c r="BG315" s="238"/>
      <c r="BH315" s="238"/>
      <c r="BI315" s="238"/>
      <c r="BJ315" s="238"/>
      <c r="BK315" s="238"/>
      <c r="BL315" s="238"/>
      <c r="BM315" s="238"/>
      <c r="BN315" s="238"/>
      <c r="BO315" s="238"/>
      <c r="BP315" s="238"/>
      <c r="BQ315" s="239">
        <f t="shared" si="272"/>
        <v>0</v>
      </c>
      <c r="BR315" s="240"/>
      <c r="BS315" s="238"/>
      <c r="BT315" s="238"/>
      <c r="BU315" s="238"/>
      <c r="BV315" s="238"/>
      <c r="BW315" s="238"/>
      <c r="BX315" s="238"/>
      <c r="BY315" s="238"/>
      <c r="BZ315" s="238"/>
      <c r="CA315" s="238"/>
      <c r="CB315" s="238"/>
      <c r="CC315" s="239">
        <f t="shared" si="273"/>
        <v>0</v>
      </c>
      <c r="CD315" s="41"/>
    </row>
    <row r="316" spans="1:82" ht="15">
      <c r="A316" s="152"/>
      <c r="B316" s="180" t="s">
        <v>606</v>
      </c>
      <c r="C316" s="181" t="s">
        <v>607</v>
      </c>
      <c r="D316" s="182"/>
      <c r="E316" s="329"/>
      <c r="F316" s="78"/>
      <c r="G316" s="189"/>
      <c r="H316" s="237"/>
      <c r="I316" s="239"/>
      <c r="J316" s="237"/>
      <c r="K316" s="238"/>
      <c r="L316" s="238"/>
      <c r="M316" s="238"/>
      <c r="N316" s="238"/>
      <c r="O316" s="238"/>
      <c r="P316" s="238"/>
      <c r="Q316" s="238"/>
      <c r="R316" s="238"/>
      <c r="S316" s="238"/>
      <c r="T316" s="238"/>
      <c r="U316" s="239"/>
      <c r="V316" s="237"/>
      <c r="W316" s="238"/>
      <c r="X316" s="238"/>
      <c r="Y316" s="238"/>
      <c r="Z316" s="238"/>
      <c r="AA316" s="238"/>
      <c r="AB316" s="238"/>
      <c r="AC316" s="238"/>
      <c r="AD316" s="238"/>
      <c r="AE316" s="238"/>
      <c r="AF316" s="238"/>
      <c r="AG316" s="239"/>
      <c r="AH316" s="240"/>
      <c r="AI316" s="238"/>
      <c r="AJ316" s="238"/>
      <c r="AK316" s="238"/>
      <c r="AL316" s="238"/>
      <c r="AM316" s="238"/>
      <c r="AN316" s="238"/>
      <c r="AO316" s="238"/>
      <c r="AP316" s="238"/>
      <c r="AQ316" s="238"/>
      <c r="AR316" s="238"/>
      <c r="AS316" s="239"/>
      <c r="AT316" s="240"/>
      <c r="AU316" s="238"/>
      <c r="AV316" s="238"/>
      <c r="AW316" s="238"/>
      <c r="AX316" s="238"/>
      <c r="AY316" s="238"/>
      <c r="AZ316" s="238"/>
      <c r="BA316" s="238"/>
      <c r="BB316" s="238"/>
      <c r="BC316" s="238"/>
      <c r="BD316" s="238"/>
      <c r="BE316" s="239"/>
      <c r="BF316" s="240"/>
      <c r="BG316" s="238"/>
      <c r="BH316" s="238"/>
      <c r="BI316" s="238"/>
      <c r="BJ316" s="238"/>
      <c r="BK316" s="238"/>
      <c r="BL316" s="238"/>
      <c r="BM316" s="238"/>
      <c r="BN316" s="238"/>
      <c r="BO316" s="238"/>
      <c r="BP316" s="238"/>
      <c r="BQ316" s="239"/>
      <c r="BR316" s="240"/>
      <c r="BS316" s="238"/>
      <c r="BT316" s="238"/>
      <c r="BU316" s="238"/>
      <c r="BV316" s="238"/>
      <c r="BW316" s="238"/>
      <c r="BX316" s="238"/>
      <c r="BY316" s="238"/>
      <c r="BZ316" s="238"/>
      <c r="CA316" s="238"/>
      <c r="CB316" s="238"/>
      <c r="CC316" s="239"/>
      <c r="CD316" s="41"/>
    </row>
    <row r="317" spans="1:82" ht="15">
      <c r="A317" s="152"/>
      <c r="B317" s="180" t="s">
        <v>608</v>
      </c>
      <c r="C317" s="181" t="s">
        <v>575</v>
      </c>
      <c r="D317" s="182" t="s">
        <v>92</v>
      </c>
      <c r="E317" s="329">
        <v>0</v>
      </c>
      <c r="F317" s="78"/>
      <c r="G317" s="189">
        <f t="shared" si="269"/>
        <v>0</v>
      </c>
      <c r="H317" s="237"/>
      <c r="I317" s="239"/>
      <c r="J317" s="237"/>
      <c r="K317" s="238"/>
      <c r="L317" s="238"/>
      <c r="M317" s="238"/>
      <c r="N317" s="238"/>
      <c r="O317" s="238"/>
      <c r="P317" s="238"/>
      <c r="Q317" s="238"/>
      <c r="R317" s="238"/>
      <c r="S317" s="238"/>
      <c r="T317" s="238"/>
      <c r="U317" s="239">
        <f t="shared" si="254"/>
        <v>0</v>
      </c>
      <c r="V317" s="237"/>
      <c r="W317" s="238"/>
      <c r="X317" s="238"/>
      <c r="Y317" s="238"/>
      <c r="Z317" s="238"/>
      <c r="AA317" s="238"/>
      <c r="AB317" s="238"/>
      <c r="AC317" s="238"/>
      <c r="AD317" s="238"/>
      <c r="AE317" s="238"/>
      <c r="AF317" s="238"/>
      <c r="AG317" s="239">
        <f t="shared" si="255"/>
        <v>0</v>
      </c>
      <c r="AH317" s="240"/>
      <c r="AI317" s="238"/>
      <c r="AJ317" s="238"/>
      <c r="AK317" s="238"/>
      <c r="AL317" s="238"/>
      <c r="AM317" s="238"/>
      <c r="AN317" s="238"/>
      <c r="AO317" s="238"/>
      <c r="AP317" s="238"/>
      <c r="AQ317" s="238"/>
      <c r="AR317" s="238"/>
      <c r="AS317" s="239">
        <f t="shared" ref="AS317:AS326" si="274">G317/6</f>
        <v>0</v>
      </c>
      <c r="AT317" s="240"/>
      <c r="AU317" s="238"/>
      <c r="AV317" s="238"/>
      <c r="AW317" s="238"/>
      <c r="AX317" s="238"/>
      <c r="AY317" s="238"/>
      <c r="AZ317" s="238"/>
      <c r="BA317" s="238"/>
      <c r="BB317" s="238"/>
      <c r="BC317" s="238"/>
      <c r="BD317" s="238"/>
      <c r="BE317" s="239">
        <f t="shared" ref="BE317:BE326" si="275">G317/6</f>
        <v>0</v>
      </c>
      <c r="BF317" s="240"/>
      <c r="BG317" s="238"/>
      <c r="BH317" s="238"/>
      <c r="BI317" s="238"/>
      <c r="BJ317" s="238"/>
      <c r="BK317" s="238"/>
      <c r="BL317" s="238"/>
      <c r="BM317" s="238"/>
      <c r="BN317" s="238"/>
      <c r="BO317" s="238"/>
      <c r="BP317" s="238"/>
      <c r="BQ317" s="239">
        <f t="shared" ref="BQ317:BQ326" si="276">G317/6</f>
        <v>0</v>
      </c>
      <c r="BR317" s="240"/>
      <c r="BS317" s="238"/>
      <c r="BT317" s="238"/>
      <c r="BU317" s="238"/>
      <c r="BV317" s="238"/>
      <c r="BW317" s="238"/>
      <c r="BX317" s="238"/>
      <c r="BY317" s="238"/>
      <c r="BZ317" s="238"/>
      <c r="CA317" s="238"/>
      <c r="CB317" s="238"/>
      <c r="CC317" s="239">
        <f>G317-SUM(J317:CB317)</f>
        <v>0</v>
      </c>
      <c r="CD317" s="41" t="s">
        <v>54</v>
      </c>
    </row>
    <row r="318" spans="1:82" ht="15">
      <c r="A318" s="190"/>
      <c r="B318" s="180" t="s">
        <v>609</v>
      </c>
      <c r="C318" s="181" t="s">
        <v>577</v>
      </c>
      <c r="D318" s="182" t="s">
        <v>92</v>
      </c>
      <c r="E318" s="329">
        <v>0</v>
      </c>
      <c r="F318" s="78"/>
      <c r="G318" s="189">
        <f t="shared" si="269"/>
        <v>0</v>
      </c>
      <c r="H318" s="237"/>
      <c r="I318" s="239"/>
      <c r="J318" s="237"/>
      <c r="K318" s="238"/>
      <c r="L318" s="238"/>
      <c r="M318" s="238"/>
      <c r="N318" s="238"/>
      <c r="O318" s="238"/>
      <c r="P318" s="238"/>
      <c r="Q318" s="238"/>
      <c r="R318" s="238"/>
      <c r="S318" s="238"/>
      <c r="T318" s="238"/>
      <c r="U318" s="239">
        <f t="shared" si="254"/>
        <v>0</v>
      </c>
      <c r="V318" s="237"/>
      <c r="W318" s="238"/>
      <c r="X318" s="238"/>
      <c r="Y318" s="238"/>
      <c r="Z318" s="238"/>
      <c r="AA318" s="238"/>
      <c r="AB318" s="238"/>
      <c r="AC318" s="238"/>
      <c r="AD318" s="238"/>
      <c r="AE318" s="238"/>
      <c r="AF318" s="238"/>
      <c r="AG318" s="239">
        <f t="shared" si="255"/>
        <v>0</v>
      </c>
      <c r="AH318" s="240"/>
      <c r="AI318" s="238"/>
      <c r="AJ318" s="238"/>
      <c r="AK318" s="238"/>
      <c r="AL318" s="238"/>
      <c r="AM318" s="238"/>
      <c r="AN318" s="238"/>
      <c r="AO318" s="238"/>
      <c r="AP318" s="238"/>
      <c r="AQ318" s="238"/>
      <c r="AR318" s="238"/>
      <c r="AS318" s="239">
        <f t="shared" si="274"/>
        <v>0</v>
      </c>
      <c r="AT318" s="240"/>
      <c r="AU318" s="238"/>
      <c r="AV318" s="238"/>
      <c r="AW318" s="238"/>
      <c r="AX318" s="238"/>
      <c r="AY318" s="238"/>
      <c r="AZ318" s="238"/>
      <c r="BA318" s="238"/>
      <c r="BB318" s="238"/>
      <c r="BC318" s="238"/>
      <c r="BD318" s="238"/>
      <c r="BE318" s="239">
        <f t="shared" si="275"/>
        <v>0</v>
      </c>
      <c r="BF318" s="240"/>
      <c r="BG318" s="238"/>
      <c r="BH318" s="238"/>
      <c r="BI318" s="238"/>
      <c r="BJ318" s="238"/>
      <c r="BK318" s="238"/>
      <c r="BL318" s="238"/>
      <c r="BM318" s="238"/>
      <c r="BN318" s="238"/>
      <c r="BO318" s="238"/>
      <c r="BP318" s="238"/>
      <c r="BQ318" s="239">
        <f t="shared" si="276"/>
        <v>0</v>
      </c>
      <c r="BR318" s="240"/>
      <c r="BS318" s="238"/>
      <c r="BT318" s="238"/>
      <c r="BU318" s="238"/>
      <c r="BV318" s="238"/>
      <c r="BW318" s="238"/>
      <c r="BX318" s="238"/>
      <c r="BY318" s="238"/>
      <c r="BZ318" s="238"/>
      <c r="CA318" s="238"/>
      <c r="CB318" s="238"/>
      <c r="CC318" s="239">
        <f>G318-SUM(J318:CB318)</f>
        <v>0</v>
      </c>
      <c r="CD318" s="41" t="s">
        <v>54</v>
      </c>
    </row>
    <row r="319" spans="1:82" ht="15">
      <c r="A319" s="152"/>
      <c r="B319" s="180" t="s">
        <v>610</v>
      </c>
      <c r="C319" s="181" t="s">
        <v>611</v>
      </c>
      <c r="D319" s="182" t="s">
        <v>92</v>
      </c>
      <c r="E319" s="329">
        <v>0</v>
      </c>
      <c r="F319" s="78"/>
      <c r="G319" s="189">
        <f t="shared" si="269"/>
        <v>0</v>
      </c>
      <c r="H319" s="237"/>
      <c r="I319" s="239"/>
      <c r="J319" s="237"/>
      <c r="K319" s="238"/>
      <c r="L319" s="238"/>
      <c r="M319" s="238"/>
      <c r="N319" s="238"/>
      <c r="O319" s="238"/>
      <c r="P319" s="238"/>
      <c r="Q319" s="238"/>
      <c r="R319" s="238"/>
      <c r="S319" s="238"/>
      <c r="T319" s="238"/>
      <c r="U319" s="239">
        <f t="shared" si="254"/>
        <v>0</v>
      </c>
      <c r="V319" s="237"/>
      <c r="W319" s="238"/>
      <c r="X319" s="238"/>
      <c r="Y319" s="238"/>
      <c r="Z319" s="238"/>
      <c r="AA319" s="238"/>
      <c r="AB319" s="238"/>
      <c r="AC319" s="238"/>
      <c r="AD319" s="238"/>
      <c r="AE319" s="238"/>
      <c r="AF319" s="238"/>
      <c r="AG319" s="239">
        <f t="shared" si="255"/>
        <v>0</v>
      </c>
      <c r="AH319" s="240"/>
      <c r="AI319" s="238"/>
      <c r="AJ319" s="238"/>
      <c r="AK319" s="238"/>
      <c r="AL319" s="238"/>
      <c r="AM319" s="238"/>
      <c r="AN319" s="238"/>
      <c r="AO319" s="238"/>
      <c r="AP319" s="238"/>
      <c r="AQ319" s="238"/>
      <c r="AR319" s="238"/>
      <c r="AS319" s="239">
        <f t="shared" si="274"/>
        <v>0</v>
      </c>
      <c r="AT319" s="240"/>
      <c r="AU319" s="238"/>
      <c r="AV319" s="238"/>
      <c r="AW319" s="238"/>
      <c r="AX319" s="238"/>
      <c r="AY319" s="238"/>
      <c r="AZ319" s="238"/>
      <c r="BA319" s="238"/>
      <c r="BB319" s="238"/>
      <c r="BC319" s="238"/>
      <c r="BD319" s="238"/>
      <c r="BE319" s="239">
        <f t="shared" si="275"/>
        <v>0</v>
      </c>
      <c r="BF319" s="240"/>
      <c r="BG319" s="238"/>
      <c r="BH319" s="238"/>
      <c r="BI319" s="238"/>
      <c r="BJ319" s="238"/>
      <c r="BK319" s="238"/>
      <c r="BL319" s="238"/>
      <c r="BM319" s="238"/>
      <c r="BN319" s="238"/>
      <c r="BO319" s="238"/>
      <c r="BP319" s="238"/>
      <c r="BQ319" s="239">
        <f t="shared" si="276"/>
        <v>0</v>
      </c>
      <c r="BR319" s="240"/>
      <c r="BS319" s="238"/>
      <c r="BT319" s="238"/>
      <c r="BU319" s="238"/>
      <c r="BV319" s="238"/>
      <c r="BW319" s="238"/>
      <c r="BX319" s="238"/>
      <c r="BY319" s="238"/>
      <c r="BZ319" s="238"/>
      <c r="CA319" s="238"/>
      <c r="CB319" s="238"/>
      <c r="CC319" s="239">
        <f>G319-SUM(J319:CB319)</f>
        <v>0</v>
      </c>
      <c r="CD319" s="41" t="s">
        <v>54</v>
      </c>
    </row>
    <row r="320" spans="1:82" ht="15">
      <c r="A320" s="152"/>
      <c r="B320" s="180" t="s">
        <v>612</v>
      </c>
      <c r="C320" s="181" t="s">
        <v>613</v>
      </c>
      <c r="D320" s="182"/>
      <c r="E320" s="329"/>
      <c r="F320" s="78"/>
      <c r="G320" s="189"/>
      <c r="H320" s="237"/>
      <c r="I320" s="239"/>
      <c r="J320" s="237"/>
      <c r="K320" s="238"/>
      <c r="L320" s="238"/>
      <c r="M320" s="238"/>
      <c r="N320" s="238"/>
      <c r="O320" s="238"/>
      <c r="P320" s="238"/>
      <c r="Q320" s="238"/>
      <c r="R320" s="238"/>
      <c r="S320" s="238"/>
      <c r="T320" s="238"/>
      <c r="U320" s="239"/>
      <c r="V320" s="237"/>
      <c r="W320" s="238"/>
      <c r="X320" s="238"/>
      <c r="Y320" s="238"/>
      <c r="Z320" s="238"/>
      <c r="AA320" s="238"/>
      <c r="AB320" s="238"/>
      <c r="AC320" s="238"/>
      <c r="AD320" s="238"/>
      <c r="AE320" s="238"/>
      <c r="AF320" s="238"/>
      <c r="AG320" s="239"/>
      <c r="AH320" s="240"/>
      <c r="AI320" s="238"/>
      <c r="AJ320" s="238"/>
      <c r="AK320" s="238"/>
      <c r="AL320" s="238"/>
      <c r="AM320" s="238"/>
      <c r="AN320" s="238"/>
      <c r="AO320" s="238"/>
      <c r="AP320" s="238"/>
      <c r="AQ320" s="238"/>
      <c r="AR320" s="238"/>
      <c r="AS320" s="239"/>
      <c r="AT320" s="240"/>
      <c r="AU320" s="238"/>
      <c r="AV320" s="238"/>
      <c r="AW320" s="238"/>
      <c r="AX320" s="238"/>
      <c r="AY320" s="238"/>
      <c r="AZ320" s="238"/>
      <c r="BA320" s="238"/>
      <c r="BB320" s="238"/>
      <c r="BC320" s="238"/>
      <c r="BD320" s="238"/>
      <c r="BE320" s="239"/>
      <c r="BF320" s="240"/>
      <c r="BG320" s="238"/>
      <c r="BH320" s="238"/>
      <c r="BI320" s="238"/>
      <c r="BJ320" s="238"/>
      <c r="BK320" s="238"/>
      <c r="BL320" s="238"/>
      <c r="BM320" s="238"/>
      <c r="BN320" s="238"/>
      <c r="BO320" s="238"/>
      <c r="BP320" s="238"/>
      <c r="BQ320" s="239"/>
      <c r="BR320" s="240"/>
      <c r="BS320" s="238"/>
      <c r="BT320" s="238"/>
      <c r="BU320" s="238"/>
      <c r="BV320" s="238"/>
      <c r="BW320" s="238"/>
      <c r="BX320" s="238"/>
      <c r="BY320" s="238"/>
      <c r="BZ320" s="238"/>
      <c r="CA320" s="238"/>
      <c r="CB320" s="238"/>
      <c r="CC320" s="239"/>
      <c r="CD320" s="41"/>
    </row>
    <row r="321" spans="1:82" ht="15">
      <c r="A321" s="152"/>
      <c r="B321" s="180" t="s">
        <v>614</v>
      </c>
      <c r="C321" s="181" t="s">
        <v>615</v>
      </c>
      <c r="D321" s="182" t="s">
        <v>616</v>
      </c>
      <c r="E321" s="329">
        <v>0</v>
      </c>
      <c r="F321" s="78"/>
      <c r="G321" s="189">
        <f t="shared" si="269"/>
        <v>0</v>
      </c>
      <c r="H321" s="237"/>
      <c r="I321" s="239"/>
      <c r="J321" s="237"/>
      <c r="K321" s="238"/>
      <c r="L321" s="238"/>
      <c r="M321" s="238"/>
      <c r="N321" s="238"/>
      <c r="O321" s="238"/>
      <c r="P321" s="238"/>
      <c r="Q321" s="238"/>
      <c r="R321" s="238"/>
      <c r="S321" s="238"/>
      <c r="T321" s="238"/>
      <c r="U321" s="239">
        <f t="shared" si="254"/>
        <v>0</v>
      </c>
      <c r="V321" s="237"/>
      <c r="W321" s="238"/>
      <c r="X321" s="238"/>
      <c r="Y321" s="238"/>
      <c r="Z321" s="238"/>
      <c r="AA321" s="238"/>
      <c r="AB321" s="238"/>
      <c r="AC321" s="238"/>
      <c r="AD321" s="238"/>
      <c r="AE321" s="238"/>
      <c r="AF321" s="238"/>
      <c r="AG321" s="239">
        <f t="shared" si="255"/>
        <v>0</v>
      </c>
      <c r="AH321" s="240"/>
      <c r="AI321" s="238"/>
      <c r="AJ321" s="238"/>
      <c r="AK321" s="238"/>
      <c r="AL321" s="238"/>
      <c r="AM321" s="238"/>
      <c r="AN321" s="238"/>
      <c r="AO321" s="238"/>
      <c r="AP321" s="238"/>
      <c r="AQ321" s="238"/>
      <c r="AR321" s="238"/>
      <c r="AS321" s="239">
        <f t="shared" si="274"/>
        <v>0</v>
      </c>
      <c r="AT321" s="240"/>
      <c r="AU321" s="238"/>
      <c r="AV321" s="238"/>
      <c r="AW321" s="238"/>
      <c r="AX321" s="238"/>
      <c r="AY321" s="238"/>
      <c r="AZ321" s="238"/>
      <c r="BA321" s="238"/>
      <c r="BB321" s="238"/>
      <c r="BC321" s="238"/>
      <c r="BD321" s="238"/>
      <c r="BE321" s="239">
        <f t="shared" si="275"/>
        <v>0</v>
      </c>
      <c r="BF321" s="240"/>
      <c r="BG321" s="238"/>
      <c r="BH321" s="238"/>
      <c r="BI321" s="238"/>
      <c r="BJ321" s="238"/>
      <c r="BK321" s="238"/>
      <c r="BL321" s="238"/>
      <c r="BM321" s="238"/>
      <c r="BN321" s="238"/>
      <c r="BO321" s="238"/>
      <c r="BP321" s="238"/>
      <c r="BQ321" s="239">
        <f t="shared" si="276"/>
        <v>0</v>
      </c>
      <c r="BR321" s="240"/>
      <c r="BS321" s="238"/>
      <c r="BT321" s="238"/>
      <c r="BU321" s="238"/>
      <c r="BV321" s="238"/>
      <c r="BW321" s="238"/>
      <c r="BX321" s="238"/>
      <c r="BY321" s="238"/>
      <c r="BZ321" s="238"/>
      <c r="CA321" s="238"/>
      <c r="CB321" s="238"/>
      <c r="CC321" s="239">
        <f>G321-SUM(H321:CB321)</f>
        <v>0</v>
      </c>
      <c r="CD321" s="41" t="s">
        <v>54</v>
      </c>
    </row>
    <row r="322" spans="1:82" ht="15">
      <c r="A322" s="152"/>
      <c r="B322" s="180" t="s">
        <v>617</v>
      </c>
      <c r="C322" s="181" t="s">
        <v>618</v>
      </c>
      <c r="D322" s="182"/>
      <c r="E322" s="329"/>
      <c r="F322" s="78"/>
      <c r="G322" s="189"/>
      <c r="H322" s="237"/>
      <c r="I322" s="239"/>
      <c r="J322" s="237"/>
      <c r="K322" s="238"/>
      <c r="L322" s="238"/>
      <c r="M322" s="238"/>
      <c r="N322" s="238"/>
      <c r="O322" s="238"/>
      <c r="P322" s="238"/>
      <c r="Q322" s="238"/>
      <c r="R322" s="238"/>
      <c r="S322" s="238"/>
      <c r="T322" s="238"/>
      <c r="U322" s="239"/>
      <c r="V322" s="237"/>
      <c r="W322" s="238"/>
      <c r="X322" s="238"/>
      <c r="Y322" s="238"/>
      <c r="Z322" s="238"/>
      <c r="AA322" s="238"/>
      <c r="AB322" s="238"/>
      <c r="AC322" s="238"/>
      <c r="AD322" s="238"/>
      <c r="AE322" s="238"/>
      <c r="AF322" s="238"/>
      <c r="AG322" s="239"/>
      <c r="AH322" s="240"/>
      <c r="AI322" s="238"/>
      <c r="AJ322" s="238"/>
      <c r="AK322" s="238"/>
      <c r="AL322" s="238"/>
      <c r="AM322" s="238"/>
      <c r="AN322" s="238"/>
      <c r="AO322" s="238"/>
      <c r="AP322" s="238"/>
      <c r="AQ322" s="238"/>
      <c r="AR322" s="238"/>
      <c r="AS322" s="239"/>
      <c r="AT322" s="240"/>
      <c r="AU322" s="238"/>
      <c r="AV322" s="238"/>
      <c r="AW322" s="238"/>
      <c r="AX322" s="238"/>
      <c r="AY322" s="238"/>
      <c r="AZ322" s="238"/>
      <c r="BA322" s="238"/>
      <c r="BB322" s="238"/>
      <c r="BC322" s="238"/>
      <c r="BD322" s="238"/>
      <c r="BE322" s="239"/>
      <c r="BF322" s="240"/>
      <c r="BG322" s="238"/>
      <c r="BH322" s="238"/>
      <c r="BI322" s="238"/>
      <c r="BJ322" s="238"/>
      <c r="BK322" s="238"/>
      <c r="BL322" s="238"/>
      <c r="BM322" s="238"/>
      <c r="BN322" s="238"/>
      <c r="BO322" s="238"/>
      <c r="BP322" s="238"/>
      <c r="BQ322" s="239"/>
      <c r="BR322" s="240"/>
      <c r="BS322" s="238"/>
      <c r="BT322" s="238"/>
      <c r="BU322" s="238"/>
      <c r="BV322" s="238"/>
      <c r="BW322" s="238"/>
      <c r="BX322" s="238"/>
      <c r="BY322" s="238"/>
      <c r="BZ322" s="238"/>
      <c r="CA322" s="238"/>
      <c r="CB322" s="238"/>
      <c r="CC322" s="239"/>
      <c r="CD322" s="41"/>
    </row>
    <row r="323" spans="1:82" ht="15">
      <c r="A323" s="152"/>
      <c r="B323" s="180" t="s">
        <v>619</v>
      </c>
      <c r="C323" s="181" t="s">
        <v>620</v>
      </c>
      <c r="D323" s="182" t="s">
        <v>248</v>
      </c>
      <c r="E323" s="329">
        <v>0</v>
      </c>
      <c r="F323" s="78"/>
      <c r="G323" s="189">
        <f t="shared" si="269"/>
        <v>0</v>
      </c>
      <c r="H323" s="237"/>
      <c r="I323" s="239"/>
      <c r="J323" s="237"/>
      <c r="K323" s="238"/>
      <c r="L323" s="238"/>
      <c r="M323" s="238"/>
      <c r="N323" s="238"/>
      <c r="O323" s="238"/>
      <c r="P323" s="238"/>
      <c r="Q323" s="238"/>
      <c r="R323" s="238"/>
      <c r="S323" s="238"/>
      <c r="T323" s="238"/>
      <c r="U323" s="239">
        <f t="shared" si="254"/>
        <v>0</v>
      </c>
      <c r="V323" s="237"/>
      <c r="W323" s="238"/>
      <c r="X323" s="238"/>
      <c r="Y323" s="238"/>
      <c r="Z323" s="238"/>
      <c r="AA323" s="238"/>
      <c r="AB323" s="238"/>
      <c r="AC323" s="238"/>
      <c r="AD323" s="238"/>
      <c r="AE323" s="238"/>
      <c r="AF323" s="238"/>
      <c r="AG323" s="239">
        <f t="shared" si="255"/>
        <v>0</v>
      </c>
      <c r="AH323" s="240"/>
      <c r="AI323" s="238"/>
      <c r="AJ323" s="238"/>
      <c r="AK323" s="238"/>
      <c r="AL323" s="238"/>
      <c r="AM323" s="238"/>
      <c r="AN323" s="238"/>
      <c r="AO323" s="238"/>
      <c r="AP323" s="238"/>
      <c r="AQ323" s="238"/>
      <c r="AR323" s="238"/>
      <c r="AS323" s="239">
        <f t="shared" si="274"/>
        <v>0</v>
      </c>
      <c r="AT323" s="240"/>
      <c r="AU323" s="238"/>
      <c r="AV323" s="238"/>
      <c r="AW323" s="238"/>
      <c r="AX323" s="238"/>
      <c r="AY323" s="238"/>
      <c r="AZ323" s="238"/>
      <c r="BA323" s="238"/>
      <c r="BB323" s="238"/>
      <c r="BC323" s="238"/>
      <c r="BD323" s="238"/>
      <c r="BE323" s="239">
        <f t="shared" si="275"/>
        <v>0</v>
      </c>
      <c r="BF323" s="240"/>
      <c r="BG323" s="238"/>
      <c r="BH323" s="238"/>
      <c r="BI323" s="238"/>
      <c r="BJ323" s="238"/>
      <c r="BK323" s="238"/>
      <c r="BL323" s="238"/>
      <c r="BM323" s="238"/>
      <c r="BN323" s="238"/>
      <c r="BO323" s="238"/>
      <c r="BP323" s="238"/>
      <c r="BQ323" s="239">
        <f t="shared" si="276"/>
        <v>0</v>
      </c>
      <c r="BR323" s="240"/>
      <c r="BS323" s="238"/>
      <c r="BT323" s="238"/>
      <c r="BU323" s="238"/>
      <c r="BV323" s="238"/>
      <c r="BW323" s="238"/>
      <c r="BX323" s="238"/>
      <c r="BY323" s="238"/>
      <c r="BZ323" s="238"/>
      <c r="CA323" s="238"/>
      <c r="CB323" s="238"/>
      <c r="CC323" s="239">
        <f>G323-SUM(H323:CB323)</f>
        <v>0</v>
      </c>
      <c r="CD323" s="41" t="s">
        <v>54</v>
      </c>
    </row>
    <row r="324" spans="1:82" ht="15">
      <c r="A324" s="152"/>
      <c r="B324" s="180" t="s">
        <v>621</v>
      </c>
      <c r="C324" s="181" t="s">
        <v>622</v>
      </c>
      <c r="D324" s="182" t="s">
        <v>243</v>
      </c>
      <c r="E324" s="329">
        <v>0</v>
      </c>
      <c r="F324" s="78"/>
      <c r="G324" s="189">
        <f t="shared" si="269"/>
        <v>0</v>
      </c>
      <c r="H324" s="237"/>
      <c r="I324" s="239"/>
      <c r="J324" s="237"/>
      <c r="K324" s="238"/>
      <c r="L324" s="238"/>
      <c r="M324" s="238"/>
      <c r="N324" s="238"/>
      <c r="O324" s="238"/>
      <c r="P324" s="238"/>
      <c r="Q324" s="238"/>
      <c r="R324" s="238"/>
      <c r="S324" s="238"/>
      <c r="T324" s="238"/>
      <c r="U324" s="239">
        <f t="shared" si="254"/>
        <v>0</v>
      </c>
      <c r="V324" s="237"/>
      <c r="W324" s="238"/>
      <c r="X324" s="238"/>
      <c r="Y324" s="238"/>
      <c r="Z324" s="238"/>
      <c r="AA324" s="238"/>
      <c r="AB324" s="238"/>
      <c r="AC324" s="238"/>
      <c r="AD324" s="238"/>
      <c r="AE324" s="238"/>
      <c r="AF324" s="238"/>
      <c r="AG324" s="239">
        <f t="shared" si="255"/>
        <v>0</v>
      </c>
      <c r="AH324" s="240"/>
      <c r="AI324" s="238"/>
      <c r="AJ324" s="238"/>
      <c r="AK324" s="238"/>
      <c r="AL324" s="238"/>
      <c r="AM324" s="238"/>
      <c r="AN324" s="238"/>
      <c r="AO324" s="238"/>
      <c r="AP324" s="238"/>
      <c r="AQ324" s="238"/>
      <c r="AR324" s="238"/>
      <c r="AS324" s="239">
        <f t="shared" si="274"/>
        <v>0</v>
      </c>
      <c r="AT324" s="240"/>
      <c r="AU324" s="238"/>
      <c r="AV324" s="238"/>
      <c r="AW324" s="238"/>
      <c r="AX324" s="238"/>
      <c r="AY324" s="238"/>
      <c r="AZ324" s="238"/>
      <c r="BA324" s="238"/>
      <c r="BB324" s="238"/>
      <c r="BC324" s="238"/>
      <c r="BD324" s="238"/>
      <c r="BE324" s="239">
        <f t="shared" si="275"/>
        <v>0</v>
      </c>
      <c r="BF324" s="240"/>
      <c r="BG324" s="238"/>
      <c r="BH324" s="238"/>
      <c r="BI324" s="238"/>
      <c r="BJ324" s="238"/>
      <c r="BK324" s="238"/>
      <c r="BL324" s="238"/>
      <c r="BM324" s="238"/>
      <c r="BN324" s="238"/>
      <c r="BO324" s="238"/>
      <c r="BP324" s="238"/>
      <c r="BQ324" s="239">
        <f t="shared" si="276"/>
        <v>0</v>
      </c>
      <c r="BR324" s="240"/>
      <c r="BS324" s="238"/>
      <c r="BT324" s="238"/>
      <c r="BU324" s="238"/>
      <c r="BV324" s="238"/>
      <c r="BW324" s="238"/>
      <c r="BX324" s="238"/>
      <c r="BY324" s="238"/>
      <c r="BZ324" s="238"/>
      <c r="CA324" s="238"/>
      <c r="CB324" s="238"/>
      <c r="CC324" s="239">
        <f>G324-SUM(H324:CB324)</f>
        <v>0</v>
      </c>
      <c r="CD324" s="41" t="s">
        <v>54</v>
      </c>
    </row>
    <row r="325" spans="1:82" ht="15">
      <c r="A325" s="152"/>
      <c r="B325" s="180" t="s">
        <v>623</v>
      </c>
      <c r="C325" s="181" t="s">
        <v>624</v>
      </c>
      <c r="D325" s="182"/>
      <c r="E325" s="329"/>
      <c r="F325" s="78"/>
      <c r="G325" s="189"/>
      <c r="H325" s="237"/>
      <c r="I325" s="239"/>
      <c r="J325" s="237"/>
      <c r="K325" s="238"/>
      <c r="L325" s="238"/>
      <c r="M325" s="238"/>
      <c r="N325" s="238"/>
      <c r="O325" s="238"/>
      <c r="P325" s="238"/>
      <c r="Q325" s="238"/>
      <c r="R325" s="238"/>
      <c r="S325" s="238"/>
      <c r="T325" s="238"/>
      <c r="U325" s="239"/>
      <c r="V325" s="237"/>
      <c r="W325" s="238"/>
      <c r="X325" s="238"/>
      <c r="Y325" s="238"/>
      <c r="Z325" s="238"/>
      <c r="AA325" s="238"/>
      <c r="AB325" s="238"/>
      <c r="AC325" s="238"/>
      <c r="AD325" s="238"/>
      <c r="AE325" s="238"/>
      <c r="AF325" s="238"/>
      <c r="AG325" s="239"/>
      <c r="AH325" s="240"/>
      <c r="AI325" s="238"/>
      <c r="AJ325" s="238"/>
      <c r="AK325" s="238"/>
      <c r="AL325" s="238"/>
      <c r="AM325" s="238"/>
      <c r="AN325" s="238"/>
      <c r="AO325" s="238"/>
      <c r="AP325" s="238"/>
      <c r="AQ325" s="238"/>
      <c r="AR325" s="238"/>
      <c r="AS325" s="239"/>
      <c r="AT325" s="240"/>
      <c r="AU325" s="238"/>
      <c r="AV325" s="238"/>
      <c r="AW325" s="238"/>
      <c r="AX325" s="238"/>
      <c r="AY325" s="238"/>
      <c r="AZ325" s="238"/>
      <c r="BA325" s="238"/>
      <c r="BB325" s="238"/>
      <c r="BC325" s="238"/>
      <c r="BD325" s="238"/>
      <c r="BE325" s="239"/>
      <c r="BF325" s="240"/>
      <c r="BG325" s="238"/>
      <c r="BH325" s="238"/>
      <c r="BI325" s="238"/>
      <c r="BJ325" s="238"/>
      <c r="BK325" s="238"/>
      <c r="BL325" s="238"/>
      <c r="BM325" s="238"/>
      <c r="BN325" s="238"/>
      <c r="BO325" s="238"/>
      <c r="BP325" s="238"/>
      <c r="BQ325" s="239"/>
      <c r="BR325" s="240"/>
      <c r="BS325" s="238"/>
      <c r="BT325" s="238"/>
      <c r="BU325" s="238"/>
      <c r="BV325" s="238"/>
      <c r="BW325" s="238"/>
      <c r="BX325" s="238"/>
      <c r="BY325" s="238"/>
      <c r="BZ325" s="238"/>
      <c r="CA325" s="238"/>
      <c r="CB325" s="238"/>
      <c r="CC325" s="239"/>
      <c r="CD325" s="41"/>
    </row>
    <row r="326" spans="1:82" ht="15">
      <c r="A326" s="152"/>
      <c r="B326" s="180" t="s">
        <v>625</v>
      </c>
      <c r="C326" s="181" t="s">
        <v>626</v>
      </c>
      <c r="D326" s="182" t="s">
        <v>92</v>
      </c>
      <c r="E326" s="329">
        <v>0</v>
      </c>
      <c r="F326" s="78"/>
      <c r="G326" s="189">
        <f t="shared" si="269"/>
        <v>0</v>
      </c>
      <c r="H326" s="237"/>
      <c r="I326" s="239"/>
      <c r="J326" s="237"/>
      <c r="K326" s="238"/>
      <c r="L326" s="238"/>
      <c r="M326" s="238"/>
      <c r="N326" s="238"/>
      <c r="O326" s="238"/>
      <c r="P326" s="238"/>
      <c r="Q326" s="238"/>
      <c r="R326" s="238"/>
      <c r="S326" s="238"/>
      <c r="T326" s="238"/>
      <c r="U326" s="239">
        <f t="shared" si="254"/>
        <v>0</v>
      </c>
      <c r="V326" s="237"/>
      <c r="W326" s="238"/>
      <c r="X326" s="238"/>
      <c r="Y326" s="238"/>
      <c r="Z326" s="238"/>
      <c r="AA326" s="238"/>
      <c r="AB326" s="238"/>
      <c r="AC326" s="238"/>
      <c r="AD326" s="238"/>
      <c r="AE326" s="238"/>
      <c r="AF326" s="238"/>
      <c r="AG326" s="239">
        <f t="shared" si="255"/>
        <v>0</v>
      </c>
      <c r="AH326" s="240"/>
      <c r="AI326" s="238"/>
      <c r="AJ326" s="238"/>
      <c r="AK326" s="238"/>
      <c r="AL326" s="238"/>
      <c r="AM326" s="238"/>
      <c r="AN326" s="238"/>
      <c r="AO326" s="238"/>
      <c r="AP326" s="238"/>
      <c r="AQ326" s="238"/>
      <c r="AR326" s="238"/>
      <c r="AS326" s="239">
        <f t="shared" si="274"/>
        <v>0</v>
      </c>
      <c r="AT326" s="240"/>
      <c r="AU326" s="238"/>
      <c r="AV326" s="238"/>
      <c r="AW326" s="238"/>
      <c r="AX326" s="238"/>
      <c r="AY326" s="238"/>
      <c r="AZ326" s="238"/>
      <c r="BA326" s="238"/>
      <c r="BB326" s="238"/>
      <c r="BC326" s="238"/>
      <c r="BD326" s="238"/>
      <c r="BE326" s="239">
        <f t="shared" si="275"/>
        <v>0</v>
      </c>
      <c r="BF326" s="240"/>
      <c r="BG326" s="238"/>
      <c r="BH326" s="238"/>
      <c r="BI326" s="238"/>
      <c r="BJ326" s="238"/>
      <c r="BK326" s="238"/>
      <c r="BL326" s="238"/>
      <c r="BM326" s="238"/>
      <c r="BN326" s="238"/>
      <c r="BO326" s="238"/>
      <c r="BP326" s="238"/>
      <c r="BQ326" s="239">
        <f t="shared" si="276"/>
        <v>0</v>
      </c>
      <c r="BR326" s="240"/>
      <c r="BS326" s="238"/>
      <c r="BT326" s="238"/>
      <c r="BU326" s="238"/>
      <c r="BV326" s="238"/>
      <c r="BW326" s="238"/>
      <c r="BX326" s="238"/>
      <c r="BY326" s="238"/>
      <c r="BZ326" s="238"/>
      <c r="CA326" s="238"/>
      <c r="CB326" s="238"/>
      <c r="CC326" s="239">
        <f>G326-SUM(J326:CB326)</f>
        <v>0</v>
      </c>
      <c r="CD326" s="41" t="s">
        <v>54</v>
      </c>
    </row>
    <row r="327" spans="1:82" ht="15">
      <c r="A327" s="152"/>
      <c r="B327" s="103" t="s">
        <v>627</v>
      </c>
      <c r="C327" s="286" t="s">
        <v>628</v>
      </c>
      <c r="D327" s="132"/>
      <c r="E327" s="266"/>
      <c r="F327" s="231"/>
      <c r="G327" s="76"/>
      <c r="H327" s="237"/>
      <c r="I327" s="239"/>
      <c r="J327" s="237"/>
      <c r="K327" s="238"/>
      <c r="L327" s="238"/>
      <c r="M327" s="238"/>
      <c r="N327" s="238"/>
      <c r="O327" s="238"/>
      <c r="P327" s="238"/>
      <c r="Q327" s="238"/>
      <c r="R327" s="238"/>
      <c r="S327" s="238"/>
      <c r="T327" s="238"/>
      <c r="U327" s="239"/>
      <c r="V327" s="237"/>
      <c r="W327" s="238"/>
      <c r="X327" s="238"/>
      <c r="Y327" s="238"/>
      <c r="Z327" s="238"/>
      <c r="AA327" s="238"/>
      <c r="AB327" s="238"/>
      <c r="AC327" s="238"/>
      <c r="AD327" s="238"/>
      <c r="AE327" s="238"/>
      <c r="AF327" s="238"/>
      <c r="AG327" s="239"/>
      <c r="AH327" s="240"/>
      <c r="AI327" s="238"/>
      <c r="AJ327" s="238"/>
      <c r="AK327" s="238"/>
      <c r="AL327" s="238"/>
      <c r="AM327" s="238"/>
      <c r="AN327" s="238"/>
      <c r="AO327" s="238"/>
      <c r="AP327" s="238"/>
      <c r="AQ327" s="238"/>
      <c r="AR327" s="238"/>
      <c r="AS327" s="239"/>
      <c r="AT327" s="240"/>
      <c r="AU327" s="238"/>
      <c r="AV327" s="238"/>
      <c r="AW327" s="238"/>
      <c r="AX327" s="238"/>
      <c r="AY327" s="238"/>
      <c r="AZ327" s="238"/>
      <c r="BA327" s="238"/>
      <c r="BB327" s="238"/>
      <c r="BC327" s="238"/>
      <c r="BD327" s="238"/>
      <c r="BE327" s="239"/>
      <c r="BF327" s="240"/>
      <c r="BG327" s="238"/>
      <c r="BH327" s="238"/>
      <c r="BI327" s="238"/>
      <c r="BJ327" s="238"/>
      <c r="BK327" s="238"/>
      <c r="BL327" s="238"/>
      <c r="BM327" s="238"/>
      <c r="BN327" s="238"/>
      <c r="BO327" s="238"/>
      <c r="BP327" s="238"/>
      <c r="BQ327" s="239"/>
      <c r="BR327" s="240"/>
      <c r="BS327" s="238"/>
      <c r="BT327" s="238"/>
      <c r="BU327" s="238"/>
      <c r="BV327" s="238"/>
      <c r="BW327" s="238"/>
      <c r="BX327" s="238"/>
      <c r="BY327" s="238"/>
      <c r="BZ327" s="238"/>
      <c r="CA327" s="238"/>
      <c r="CB327" s="238"/>
      <c r="CC327" s="239"/>
      <c r="CD327" s="41"/>
    </row>
    <row r="328" spans="1:82" ht="15">
      <c r="A328" s="152"/>
      <c r="B328" s="75" t="s">
        <v>629</v>
      </c>
      <c r="C328" s="131" t="s">
        <v>630</v>
      </c>
      <c r="D328" s="132" t="s">
        <v>631</v>
      </c>
      <c r="E328" s="266">
        <v>300</v>
      </c>
      <c r="F328" s="289"/>
      <c r="G328" s="76">
        <f t="shared" ref="G328:G370" si="277">+E328*F328</f>
        <v>0</v>
      </c>
      <c r="H328" s="237"/>
      <c r="I328" s="239"/>
      <c r="J328" s="237"/>
      <c r="K328" s="238"/>
      <c r="L328" s="238"/>
      <c r="M328" s="238"/>
      <c r="N328" s="238"/>
      <c r="O328" s="238"/>
      <c r="P328" s="238"/>
      <c r="Q328" s="238"/>
      <c r="R328" s="238"/>
      <c r="S328" s="238"/>
      <c r="T328" s="238"/>
      <c r="U328" s="239">
        <f t="shared" ref="U328:U391" si="278">G328/6</f>
        <v>0</v>
      </c>
      <c r="V328" s="237"/>
      <c r="W328" s="238"/>
      <c r="X328" s="238"/>
      <c r="Y328" s="238"/>
      <c r="Z328" s="238"/>
      <c r="AA328" s="238"/>
      <c r="AB328" s="238"/>
      <c r="AC328" s="238"/>
      <c r="AD328" s="238"/>
      <c r="AE328" s="238"/>
      <c r="AF328" s="238"/>
      <c r="AG328" s="239">
        <f t="shared" ref="AG328:AG391" si="279">G328/6</f>
        <v>0</v>
      </c>
      <c r="AH328" s="240"/>
      <c r="AI328" s="238"/>
      <c r="AJ328" s="238"/>
      <c r="AK328" s="238"/>
      <c r="AL328" s="238"/>
      <c r="AM328" s="238"/>
      <c r="AN328" s="238"/>
      <c r="AO328" s="238"/>
      <c r="AP328" s="238"/>
      <c r="AQ328" s="238"/>
      <c r="AR328" s="238"/>
      <c r="AS328" s="239">
        <f t="shared" ref="AS328:AS334" si="280">G328/6</f>
        <v>0</v>
      </c>
      <c r="AT328" s="240"/>
      <c r="AU328" s="238"/>
      <c r="AV328" s="238"/>
      <c r="AW328" s="238"/>
      <c r="AX328" s="238"/>
      <c r="AY328" s="238"/>
      <c r="AZ328" s="238"/>
      <c r="BA328" s="238"/>
      <c r="BB328" s="238"/>
      <c r="BC328" s="238"/>
      <c r="BD328" s="238"/>
      <c r="BE328" s="239">
        <f>G328/6</f>
        <v>0</v>
      </c>
      <c r="BF328" s="240"/>
      <c r="BG328" s="238"/>
      <c r="BH328" s="238"/>
      <c r="BI328" s="238"/>
      <c r="BJ328" s="238"/>
      <c r="BK328" s="238"/>
      <c r="BL328" s="238"/>
      <c r="BM328" s="238"/>
      <c r="BN328" s="238"/>
      <c r="BO328" s="238"/>
      <c r="BP328" s="238"/>
      <c r="BQ328" s="239">
        <f>G328/6</f>
        <v>0</v>
      </c>
      <c r="BR328" s="240"/>
      <c r="BS328" s="238"/>
      <c r="BT328" s="238"/>
      <c r="BU328" s="238"/>
      <c r="BV328" s="238"/>
      <c r="BW328" s="238"/>
      <c r="BX328" s="238"/>
      <c r="BY328" s="238"/>
      <c r="BZ328" s="238"/>
      <c r="CA328" s="238"/>
      <c r="CB328" s="238"/>
      <c r="CC328" s="239">
        <f>G328-SUM(H328:CB328)</f>
        <v>0</v>
      </c>
      <c r="CD328" s="41" t="s">
        <v>54</v>
      </c>
    </row>
    <row r="329" spans="1:82" ht="15">
      <c r="A329" s="152"/>
      <c r="B329" s="75" t="s">
        <v>632</v>
      </c>
      <c r="C329" s="131" t="s">
        <v>633</v>
      </c>
      <c r="D329" s="132" t="s">
        <v>243</v>
      </c>
      <c r="E329" s="266">
        <v>1</v>
      </c>
      <c r="F329" s="289"/>
      <c r="G329" s="76">
        <f t="shared" si="277"/>
        <v>0</v>
      </c>
      <c r="H329" s="237"/>
      <c r="I329" s="239"/>
      <c r="J329" s="237"/>
      <c r="K329" s="238"/>
      <c r="L329" s="238"/>
      <c r="M329" s="238"/>
      <c r="N329" s="238"/>
      <c r="O329" s="238"/>
      <c r="P329" s="238"/>
      <c r="Q329" s="238"/>
      <c r="R329" s="238"/>
      <c r="S329" s="238"/>
      <c r="T329" s="238"/>
      <c r="U329" s="239">
        <f t="shared" si="278"/>
        <v>0</v>
      </c>
      <c r="V329" s="237"/>
      <c r="W329" s="238"/>
      <c r="X329" s="238"/>
      <c r="Y329" s="238"/>
      <c r="Z329" s="238"/>
      <c r="AA329" s="238"/>
      <c r="AB329" s="238"/>
      <c r="AC329" s="238"/>
      <c r="AD329" s="238"/>
      <c r="AE329" s="238"/>
      <c r="AF329" s="238"/>
      <c r="AG329" s="239">
        <f t="shared" si="279"/>
        <v>0</v>
      </c>
      <c r="AH329" s="240"/>
      <c r="AI329" s="238"/>
      <c r="AJ329" s="238"/>
      <c r="AK329" s="238"/>
      <c r="AL329" s="238"/>
      <c r="AM329" s="238"/>
      <c r="AN329" s="238"/>
      <c r="AO329" s="238"/>
      <c r="AP329" s="238"/>
      <c r="AQ329" s="238"/>
      <c r="AR329" s="238"/>
      <c r="AS329" s="239">
        <f t="shared" si="280"/>
        <v>0</v>
      </c>
      <c r="AT329" s="240"/>
      <c r="AU329" s="238"/>
      <c r="AV329" s="238"/>
      <c r="AW329" s="238"/>
      <c r="AX329" s="238"/>
      <c r="AY329" s="238"/>
      <c r="AZ329" s="238"/>
      <c r="BA329" s="238"/>
      <c r="BB329" s="238"/>
      <c r="BC329" s="238"/>
      <c r="BD329" s="238"/>
      <c r="BE329" s="239">
        <f>G329/6</f>
        <v>0</v>
      </c>
      <c r="BF329" s="240"/>
      <c r="BG329" s="238"/>
      <c r="BH329" s="238"/>
      <c r="BI329" s="238"/>
      <c r="BJ329" s="238"/>
      <c r="BK329" s="238"/>
      <c r="BL329" s="238"/>
      <c r="BM329" s="238"/>
      <c r="BN329" s="238"/>
      <c r="BO329" s="238"/>
      <c r="BP329" s="238"/>
      <c r="BQ329" s="239">
        <f>G329/6</f>
        <v>0</v>
      </c>
      <c r="BR329" s="240"/>
      <c r="BS329" s="238"/>
      <c r="BT329" s="238"/>
      <c r="BU329" s="238"/>
      <c r="BV329" s="238"/>
      <c r="BW329" s="238"/>
      <c r="BX329" s="238"/>
      <c r="BY329" s="238"/>
      <c r="BZ329" s="238"/>
      <c r="CA329" s="238"/>
      <c r="CB329" s="238"/>
      <c r="CC329" s="239">
        <f>G329-SUM(H329:CB329)</f>
        <v>0</v>
      </c>
      <c r="CD329" s="41" t="s">
        <v>54</v>
      </c>
    </row>
    <row r="330" spans="1:82" ht="15">
      <c r="A330" s="152"/>
      <c r="B330" s="75" t="s">
        <v>634</v>
      </c>
      <c r="C330" s="131" t="s">
        <v>941</v>
      </c>
      <c r="D330" s="132" t="s">
        <v>243</v>
      </c>
      <c r="E330" s="266">
        <v>1</v>
      </c>
      <c r="F330" s="289"/>
      <c r="G330" s="76">
        <f t="shared" si="277"/>
        <v>0</v>
      </c>
      <c r="H330" s="237"/>
      <c r="I330" s="239"/>
      <c r="J330" s="237"/>
      <c r="K330" s="238"/>
      <c r="L330" s="238"/>
      <c r="M330" s="238"/>
      <c r="N330" s="238"/>
      <c r="O330" s="238"/>
      <c r="P330" s="238"/>
      <c r="Q330" s="238"/>
      <c r="R330" s="238"/>
      <c r="S330" s="238"/>
      <c r="T330" s="238"/>
      <c r="U330" s="239">
        <f t="shared" si="278"/>
        <v>0</v>
      </c>
      <c r="V330" s="237"/>
      <c r="W330" s="238"/>
      <c r="X330" s="238"/>
      <c r="Y330" s="238"/>
      <c r="Z330" s="238"/>
      <c r="AA330" s="238"/>
      <c r="AB330" s="238"/>
      <c r="AC330" s="238"/>
      <c r="AD330" s="238"/>
      <c r="AE330" s="238"/>
      <c r="AF330" s="238"/>
      <c r="AG330" s="239">
        <f t="shared" si="279"/>
        <v>0</v>
      </c>
      <c r="AH330" s="240"/>
      <c r="AI330" s="238"/>
      <c r="AJ330" s="238"/>
      <c r="AK330" s="238"/>
      <c r="AL330" s="238"/>
      <c r="AM330" s="238"/>
      <c r="AN330" s="238"/>
      <c r="AO330" s="238"/>
      <c r="AP330" s="238"/>
      <c r="AQ330" s="238"/>
      <c r="AR330" s="238"/>
      <c r="AS330" s="239">
        <f t="shared" si="280"/>
        <v>0</v>
      </c>
      <c r="AT330" s="240"/>
      <c r="AU330" s="238"/>
      <c r="AV330" s="238"/>
      <c r="AW330" s="238"/>
      <c r="AX330" s="238"/>
      <c r="AY330" s="238"/>
      <c r="AZ330" s="238"/>
      <c r="BA330" s="238"/>
      <c r="BB330" s="238"/>
      <c r="BC330" s="238"/>
      <c r="BD330" s="238"/>
      <c r="BE330" s="239">
        <f>G330/6</f>
        <v>0</v>
      </c>
      <c r="BF330" s="240"/>
      <c r="BG330" s="238"/>
      <c r="BH330" s="238"/>
      <c r="BI330" s="238"/>
      <c r="BJ330" s="238"/>
      <c r="BK330" s="238"/>
      <c r="BL330" s="238"/>
      <c r="BM330" s="238"/>
      <c r="BN330" s="238"/>
      <c r="BO330" s="238"/>
      <c r="BP330" s="238"/>
      <c r="BQ330" s="239">
        <f>G330/6</f>
        <v>0</v>
      </c>
      <c r="BR330" s="240"/>
      <c r="BS330" s="238"/>
      <c r="BT330" s="238"/>
      <c r="BU330" s="238"/>
      <c r="BV330" s="238"/>
      <c r="BW330" s="238"/>
      <c r="BX330" s="238"/>
      <c r="BY330" s="238"/>
      <c r="BZ330" s="238"/>
      <c r="CA330" s="238"/>
      <c r="CB330" s="238"/>
      <c r="CC330" s="239">
        <f>G330-SUM(H330:CB330)</f>
        <v>0</v>
      </c>
      <c r="CD330" s="41" t="s">
        <v>54</v>
      </c>
    </row>
    <row r="331" spans="1:82" ht="15">
      <c r="A331" s="152"/>
      <c r="B331" s="75" t="s">
        <v>636</v>
      </c>
      <c r="C331" s="131" t="s">
        <v>942</v>
      </c>
      <c r="D331" s="132" t="s">
        <v>243</v>
      </c>
      <c r="E331" s="266">
        <v>1</v>
      </c>
      <c r="F331" s="289"/>
      <c r="G331" s="76">
        <f t="shared" si="277"/>
        <v>0</v>
      </c>
      <c r="H331" s="237"/>
      <c r="I331" s="239"/>
      <c r="J331" s="237"/>
      <c r="K331" s="238"/>
      <c r="L331" s="238"/>
      <c r="M331" s="238"/>
      <c r="N331" s="238"/>
      <c r="O331" s="238"/>
      <c r="P331" s="238"/>
      <c r="Q331" s="238"/>
      <c r="R331" s="238"/>
      <c r="S331" s="238"/>
      <c r="T331" s="238"/>
      <c r="U331" s="239">
        <f t="shared" si="278"/>
        <v>0</v>
      </c>
      <c r="V331" s="237"/>
      <c r="W331" s="238"/>
      <c r="X331" s="238"/>
      <c r="Y331" s="238"/>
      <c r="Z331" s="238"/>
      <c r="AA331" s="238"/>
      <c r="AB331" s="238"/>
      <c r="AC331" s="238"/>
      <c r="AD331" s="238"/>
      <c r="AE331" s="238"/>
      <c r="AF331" s="238"/>
      <c r="AG331" s="239">
        <f t="shared" si="279"/>
        <v>0</v>
      </c>
      <c r="AH331" s="240"/>
      <c r="AI331" s="238"/>
      <c r="AJ331" s="238"/>
      <c r="AK331" s="238"/>
      <c r="AL331" s="238"/>
      <c r="AM331" s="238"/>
      <c r="AN331" s="238"/>
      <c r="AO331" s="238"/>
      <c r="AP331" s="238"/>
      <c r="AQ331" s="238"/>
      <c r="AR331" s="238"/>
      <c r="AS331" s="239">
        <f t="shared" si="280"/>
        <v>0</v>
      </c>
      <c r="AT331" s="240"/>
      <c r="AU331" s="238"/>
      <c r="AV331" s="238"/>
      <c r="AW331" s="238"/>
      <c r="AX331" s="238"/>
      <c r="AY331" s="238"/>
      <c r="AZ331" s="238"/>
      <c r="BA331" s="238"/>
      <c r="BB331" s="238"/>
      <c r="BC331" s="238"/>
      <c r="BD331" s="238"/>
      <c r="BE331" s="239">
        <f>G331/6</f>
        <v>0</v>
      </c>
      <c r="BF331" s="240"/>
      <c r="BG331" s="238"/>
      <c r="BH331" s="238"/>
      <c r="BI331" s="238"/>
      <c r="BJ331" s="238"/>
      <c r="BK331" s="238"/>
      <c r="BL331" s="238"/>
      <c r="BM331" s="238"/>
      <c r="BN331" s="238"/>
      <c r="BO331" s="238"/>
      <c r="BP331" s="238"/>
      <c r="BQ331" s="239">
        <f>G331/6</f>
        <v>0</v>
      </c>
      <c r="BR331" s="240"/>
      <c r="BS331" s="238"/>
      <c r="BT331" s="238"/>
      <c r="BU331" s="238"/>
      <c r="BV331" s="238"/>
      <c r="BW331" s="238"/>
      <c r="BX331" s="238"/>
      <c r="BY331" s="238"/>
      <c r="BZ331" s="238"/>
      <c r="CA331" s="238"/>
      <c r="CB331" s="238"/>
      <c r="CC331" s="239">
        <f>G331-SUM(H331:CB331)</f>
        <v>0</v>
      </c>
      <c r="CD331" s="41" t="s">
        <v>54</v>
      </c>
    </row>
    <row r="332" spans="1:82" ht="15">
      <c r="A332" s="152"/>
      <c r="B332" s="75" t="s">
        <v>638</v>
      </c>
      <c r="C332" s="131" t="s">
        <v>943</v>
      </c>
      <c r="D332" s="132" t="s">
        <v>243</v>
      </c>
      <c r="E332" s="266">
        <v>2</v>
      </c>
      <c r="F332" s="289"/>
      <c r="G332" s="76">
        <f t="shared" si="277"/>
        <v>0</v>
      </c>
      <c r="H332" s="237"/>
      <c r="I332" s="239"/>
      <c r="J332" s="237"/>
      <c r="K332" s="238"/>
      <c r="L332" s="238"/>
      <c r="M332" s="238"/>
      <c r="N332" s="238"/>
      <c r="O332" s="238"/>
      <c r="P332" s="238"/>
      <c r="Q332" s="238"/>
      <c r="R332" s="238"/>
      <c r="S332" s="238"/>
      <c r="T332" s="238"/>
      <c r="U332" s="239">
        <f t="shared" si="278"/>
        <v>0</v>
      </c>
      <c r="V332" s="237"/>
      <c r="W332" s="238"/>
      <c r="X332" s="238"/>
      <c r="Y332" s="238"/>
      <c r="Z332" s="238"/>
      <c r="AA332" s="238"/>
      <c r="AB332" s="238"/>
      <c r="AC332" s="238"/>
      <c r="AD332" s="238"/>
      <c r="AE332" s="238"/>
      <c r="AF332" s="238"/>
      <c r="AG332" s="239">
        <f t="shared" si="279"/>
        <v>0</v>
      </c>
      <c r="AH332" s="240"/>
      <c r="AI332" s="238"/>
      <c r="AJ332" s="238"/>
      <c r="AK332" s="238"/>
      <c r="AL332" s="238"/>
      <c r="AM332" s="238"/>
      <c r="AN332" s="238"/>
      <c r="AO332" s="238"/>
      <c r="AP332" s="238"/>
      <c r="AQ332" s="238"/>
      <c r="AR332" s="238"/>
      <c r="AS332" s="239">
        <f t="shared" si="280"/>
        <v>0</v>
      </c>
      <c r="AT332" s="240"/>
      <c r="AU332" s="238"/>
      <c r="AV332" s="238"/>
      <c r="AW332" s="238"/>
      <c r="AX332" s="238"/>
      <c r="AY332" s="238"/>
      <c r="AZ332" s="238"/>
      <c r="BA332" s="238"/>
      <c r="BB332" s="238"/>
      <c r="BC332" s="238"/>
      <c r="BD332" s="238"/>
      <c r="BE332" s="239">
        <f>G332/6</f>
        <v>0</v>
      </c>
      <c r="BF332" s="240"/>
      <c r="BG332" s="238"/>
      <c r="BH332" s="238"/>
      <c r="BI332" s="238"/>
      <c r="BJ332" s="238"/>
      <c r="BK332" s="238"/>
      <c r="BL332" s="238"/>
      <c r="BM332" s="238"/>
      <c r="BN332" s="238"/>
      <c r="BO332" s="238"/>
      <c r="BP332" s="238"/>
      <c r="BQ332" s="239">
        <f>G332/6</f>
        <v>0</v>
      </c>
      <c r="BR332" s="240"/>
      <c r="BS332" s="238"/>
      <c r="BT332" s="238"/>
      <c r="BU332" s="238"/>
      <c r="BV332" s="238"/>
      <c r="BW332" s="238"/>
      <c r="BX332" s="238"/>
      <c r="BY332" s="238"/>
      <c r="BZ332" s="238"/>
      <c r="CA332" s="238"/>
      <c r="CB332" s="238"/>
      <c r="CC332" s="239">
        <f>G332-SUM(H332:CB332)</f>
        <v>0</v>
      </c>
      <c r="CD332" s="41" t="s">
        <v>54</v>
      </c>
    </row>
    <row r="333" spans="1:82" ht="15">
      <c r="A333" s="152"/>
      <c r="B333" s="180" t="s">
        <v>640</v>
      </c>
      <c r="C333" s="181" t="s">
        <v>641</v>
      </c>
      <c r="D333" s="182" t="s">
        <v>501</v>
      </c>
      <c r="E333" s="334">
        <v>0</v>
      </c>
      <c r="F333" s="236"/>
      <c r="G333" s="189">
        <f>+E333*F333</f>
        <v>0</v>
      </c>
      <c r="H333" s="237"/>
      <c r="I333" s="239"/>
      <c r="J333" s="237"/>
      <c r="K333" s="238"/>
      <c r="L333" s="238"/>
      <c r="M333" s="238"/>
      <c r="N333" s="238"/>
      <c r="O333" s="238"/>
      <c r="P333" s="238"/>
      <c r="Q333" s="238"/>
      <c r="R333" s="238"/>
      <c r="S333" s="238"/>
      <c r="T333" s="238"/>
      <c r="U333" s="239">
        <f t="shared" si="278"/>
        <v>0</v>
      </c>
      <c r="V333" s="237"/>
      <c r="W333" s="238"/>
      <c r="X333" s="238"/>
      <c r="Y333" s="238"/>
      <c r="Z333" s="238"/>
      <c r="AA333" s="238"/>
      <c r="AB333" s="238"/>
      <c r="AC333" s="238"/>
      <c r="AD333" s="238"/>
      <c r="AE333" s="238"/>
      <c r="AF333" s="238"/>
      <c r="AG333" s="239">
        <f t="shared" si="279"/>
        <v>0</v>
      </c>
      <c r="AH333" s="240"/>
      <c r="AI333" s="238"/>
      <c r="AJ333" s="238"/>
      <c r="AK333" s="238"/>
      <c r="AL333" s="238"/>
      <c r="AM333" s="238"/>
      <c r="AN333" s="250"/>
      <c r="AO333" s="250"/>
      <c r="AP333" s="250"/>
      <c r="AQ333" s="250"/>
      <c r="AR333" s="250"/>
      <c r="AS333" s="239">
        <f t="shared" si="280"/>
        <v>0</v>
      </c>
      <c r="AT333" s="251"/>
      <c r="AU333" s="250"/>
      <c r="AV333" s="250"/>
      <c r="AW333" s="250"/>
      <c r="AX333" s="250"/>
      <c r="AY333" s="250"/>
      <c r="AZ333" s="250"/>
      <c r="BA333" s="250"/>
      <c r="BB333" s="250"/>
      <c r="BC333" s="250"/>
      <c r="BD333" s="250"/>
      <c r="BE333" s="239">
        <f t="shared" ref="BE333:BE334" si="281">G333/6</f>
        <v>0</v>
      </c>
      <c r="BF333" s="251"/>
      <c r="BG333" s="250"/>
      <c r="BH333" s="250"/>
      <c r="BI333" s="250"/>
      <c r="BJ333" s="250"/>
      <c r="BK333" s="250"/>
      <c r="BL333" s="250"/>
      <c r="BM333" s="250"/>
      <c r="BN333" s="250"/>
      <c r="BO333" s="250"/>
      <c r="BP333" s="250"/>
      <c r="BQ333" s="239">
        <f t="shared" ref="BQ333:BQ334" si="282">G333/6</f>
        <v>0</v>
      </c>
      <c r="BR333" s="251"/>
      <c r="BS333" s="250"/>
      <c r="BT333" s="250"/>
      <c r="BU333" s="250"/>
      <c r="BV333" s="250"/>
      <c r="BW333" s="250"/>
      <c r="BX333" s="250"/>
      <c r="BY333" s="250"/>
      <c r="BZ333" s="250"/>
      <c r="CA333" s="250"/>
      <c r="CB333" s="250"/>
      <c r="CC333" s="239">
        <f t="shared" ref="CC333:CC334" si="283">G333-SUM(H333:CB333)</f>
        <v>0</v>
      </c>
      <c r="CD333" s="41" t="s">
        <v>54</v>
      </c>
    </row>
    <row r="334" spans="1:82" ht="15">
      <c r="A334" s="152"/>
      <c r="B334" s="75" t="s">
        <v>642</v>
      </c>
      <c r="C334" s="131" t="s">
        <v>944</v>
      </c>
      <c r="D334" s="132" t="s">
        <v>243</v>
      </c>
      <c r="E334" s="266">
        <v>1</v>
      </c>
      <c r="F334" s="289"/>
      <c r="G334" s="76">
        <f t="shared" si="277"/>
        <v>0</v>
      </c>
      <c r="H334" s="237"/>
      <c r="I334" s="239"/>
      <c r="J334" s="237"/>
      <c r="K334" s="238"/>
      <c r="L334" s="238"/>
      <c r="M334" s="238"/>
      <c r="N334" s="238"/>
      <c r="O334" s="238"/>
      <c r="P334" s="238"/>
      <c r="Q334" s="238"/>
      <c r="R334" s="238"/>
      <c r="S334" s="238"/>
      <c r="T334" s="238"/>
      <c r="U334" s="239">
        <f t="shared" si="278"/>
        <v>0</v>
      </c>
      <c r="V334" s="237"/>
      <c r="W334" s="238"/>
      <c r="X334" s="238"/>
      <c r="Y334" s="238"/>
      <c r="Z334" s="238"/>
      <c r="AA334" s="238"/>
      <c r="AB334" s="238"/>
      <c r="AC334" s="238"/>
      <c r="AD334" s="238"/>
      <c r="AE334" s="238"/>
      <c r="AF334" s="238"/>
      <c r="AG334" s="239">
        <f t="shared" si="279"/>
        <v>0</v>
      </c>
      <c r="AH334" s="240"/>
      <c r="AI334" s="238"/>
      <c r="AJ334" s="238"/>
      <c r="AK334" s="238"/>
      <c r="AL334" s="238"/>
      <c r="AM334" s="238"/>
      <c r="AN334" s="238"/>
      <c r="AO334" s="238"/>
      <c r="AP334" s="238"/>
      <c r="AQ334" s="238"/>
      <c r="AR334" s="238"/>
      <c r="AS334" s="239">
        <f t="shared" si="280"/>
        <v>0</v>
      </c>
      <c r="AT334" s="240"/>
      <c r="AU334" s="238"/>
      <c r="AV334" s="238"/>
      <c r="AW334" s="238"/>
      <c r="AX334" s="238"/>
      <c r="AY334" s="238"/>
      <c r="AZ334" s="238"/>
      <c r="BA334" s="238"/>
      <c r="BB334" s="238"/>
      <c r="BC334" s="238"/>
      <c r="BD334" s="238"/>
      <c r="BE334" s="239">
        <f t="shared" si="281"/>
        <v>0</v>
      </c>
      <c r="BF334" s="240"/>
      <c r="BG334" s="238"/>
      <c r="BH334" s="238"/>
      <c r="BI334" s="238"/>
      <c r="BJ334" s="238"/>
      <c r="BK334" s="238"/>
      <c r="BL334" s="238"/>
      <c r="BM334" s="238"/>
      <c r="BN334" s="238"/>
      <c r="BO334" s="238"/>
      <c r="BP334" s="238"/>
      <c r="BQ334" s="239">
        <f t="shared" si="282"/>
        <v>0</v>
      </c>
      <c r="BR334" s="240"/>
      <c r="BS334" s="238"/>
      <c r="BT334" s="238"/>
      <c r="BU334" s="238"/>
      <c r="BV334" s="238"/>
      <c r="BW334" s="238"/>
      <c r="BX334" s="238"/>
      <c r="BY334" s="238"/>
      <c r="BZ334" s="238"/>
      <c r="CA334" s="238"/>
      <c r="CB334" s="238"/>
      <c r="CC334" s="239">
        <f t="shared" si="283"/>
        <v>0</v>
      </c>
      <c r="CD334" s="41" t="s">
        <v>54</v>
      </c>
    </row>
    <row r="335" spans="1:82" ht="15">
      <c r="A335" s="152"/>
      <c r="B335" s="75" t="s">
        <v>644</v>
      </c>
      <c r="C335" s="131" t="s">
        <v>945</v>
      </c>
      <c r="D335" s="132" t="s">
        <v>243</v>
      </c>
      <c r="E335" s="266">
        <v>4</v>
      </c>
      <c r="F335" s="289"/>
      <c r="G335" s="76">
        <f t="shared" si="277"/>
        <v>0</v>
      </c>
      <c r="H335" s="237"/>
      <c r="I335" s="239"/>
      <c r="J335" s="237"/>
      <c r="K335" s="238"/>
      <c r="L335" s="238"/>
      <c r="M335" s="238"/>
      <c r="N335" s="238"/>
      <c r="O335" s="238"/>
      <c r="P335" s="238"/>
      <c r="Q335" s="238"/>
      <c r="R335" s="238"/>
      <c r="S335" s="238"/>
      <c r="T335" s="238"/>
      <c r="U335" s="239">
        <f t="shared" si="278"/>
        <v>0</v>
      </c>
      <c r="V335" s="237"/>
      <c r="W335" s="238"/>
      <c r="X335" s="238"/>
      <c r="Y335" s="238"/>
      <c r="Z335" s="238"/>
      <c r="AA335" s="238"/>
      <c r="AB335" s="238"/>
      <c r="AC335" s="238"/>
      <c r="AD335" s="238"/>
      <c r="AE335" s="238"/>
      <c r="AF335" s="238"/>
      <c r="AG335" s="239">
        <f t="shared" si="279"/>
        <v>0</v>
      </c>
      <c r="AH335" s="240"/>
      <c r="AI335" s="238"/>
      <c r="AJ335" s="238"/>
      <c r="AK335" s="238"/>
      <c r="AL335" s="238"/>
      <c r="AM335" s="238"/>
      <c r="AN335" s="238"/>
      <c r="AO335" s="238"/>
      <c r="AP335" s="238"/>
      <c r="AQ335" s="238"/>
      <c r="AR335" s="238"/>
      <c r="AS335" s="239">
        <f t="shared" ref="AS335:AS362" si="284">G335/6</f>
        <v>0</v>
      </c>
      <c r="AT335" s="240"/>
      <c r="AU335" s="238"/>
      <c r="AV335" s="238"/>
      <c r="AW335" s="238"/>
      <c r="AX335" s="238"/>
      <c r="AY335" s="238"/>
      <c r="AZ335" s="238"/>
      <c r="BA335" s="238"/>
      <c r="BB335" s="238"/>
      <c r="BC335" s="238"/>
      <c r="BD335" s="238"/>
      <c r="BE335" s="239">
        <f t="shared" ref="BE335:BE352" si="285">G335/6</f>
        <v>0</v>
      </c>
      <c r="BF335" s="240"/>
      <c r="BG335" s="238"/>
      <c r="BH335" s="238"/>
      <c r="BI335" s="238"/>
      <c r="BJ335" s="238"/>
      <c r="BK335" s="238"/>
      <c r="BL335" s="238"/>
      <c r="BM335" s="238"/>
      <c r="BN335" s="238"/>
      <c r="BO335" s="238"/>
      <c r="BP335" s="238"/>
      <c r="BQ335" s="239">
        <f t="shared" ref="BQ335:BQ352" si="286">G335/6</f>
        <v>0</v>
      </c>
      <c r="BR335" s="240"/>
      <c r="BS335" s="238"/>
      <c r="BT335" s="238"/>
      <c r="BU335" s="238"/>
      <c r="BV335" s="238"/>
      <c r="BW335" s="238"/>
      <c r="BX335" s="238"/>
      <c r="BY335" s="238"/>
      <c r="BZ335" s="238"/>
      <c r="CA335" s="238"/>
      <c r="CB335" s="238"/>
      <c r="CC335" s="239">
        <f t="shared" ref="CC335:CC340" si="287">G335-SUM(H335:CB335)</f>
        <v>0</v>
      </c>
      <c r="CD335" s="41" t="s">
        <v>54</v>
      </c>
    </row>
    <row r="336" spans="1:82" ht="15">
      <c r="A336" s="152"/>
      <c r="B336" s="75" t="s">
        <v>646</v>
      </c>
      <c r="C336" s="131" t="s">
        <v>946</v>
      </c>
      <c r="D336" s="132" t="s">
        <v>243</v>
      </c>
      <c r="E336" s="266">
        <v>1</v>
      </c>
      <c r="F336" s="289"/>
      <c r="G336" s="76">
        <f t="shared" si="277"/>
        <v>0</v>
      </c>
      <c r="H336" s="237"/>
      <c r="I336" s="239"/>
      <c r="J336" s="237"/>
      <c r="K336" s="238"/>
      <c r="L336" s="238"/>
      <c r="M336" s="238"/>
      <c r="N336" s="238"/>
      <c r="O336" s="238"/>
      <c r="P336" s="238"/>
      <c r="Q336" s="238"/>
      <c r="R336" s="238"/>
      <c r="S336" s="238"/>
      <c r="T336" s="238"/>
      <c r="U336" s="239">
        <f t="shared" si="278"/>
        <v>0</v>
      </c>
      <c r="V336" s="237"/>
      <c r="W336" s="238"/>
      <c r="X336" s="238"/>
      <c r="Y336" s="238"/>
      <c r="Z336" s="238"/>
      <c r="AA336" s="238"/>
      <c r="AB336" s="238"/>
      <c r="AC336" s="238"/>
      <c r="AD336" s="238"/>
      <c r="AE336" s="238"/>
      <c r="AF336" s="238"/>
      <c r="AG336" s="239">
        <f t="shared" si="279"/>
        <v>0</v>
      </c>
      <c r="AH336" s="240"/>
      <c r="AI336" s="238"/>
      <c r="AJ336" s="238"/>
      <c r="AK336" s="238"/>
      <c r="AL336" s="238"/>
      <c r="AM336" s="238"/>
      <c r="AN336" s="238"/>
      <c r="AO336" s="238"/>
      <c r="AP336" s="238"/>
      <c r="AQ336" s="238"/>
      <c r="AR336" s="238"/>
      <c r="AS336" s="239">
        <f t="shared" si="284"/>
        <v>0</v>
      </c>
      <c r="AT336" s="240"/>
      <c r="AU336" s="238"/>
      <c r="AV336" s="238"/>
      <c r="AW336" s="238"/>
      <c r="AX336" s="238"/>
      <c r="AY336" s="238"/>
      <c r="AZ336" s="238"/>
      <c r="BA336" s="238"/>
      <c r="BB336" s="238"/>
      <c r="BC336" s="238"/>
      <c r="BD336" s="238"/>
      <c r="BE336" s="239">
        <f t="shared" si="285"/>
        <v>0</v>
      </c>
      <c r="BF336" s="240"/>
      <c r="BG336" s="238"/>
      <c r="BH336" s="238"/>
      <c r="BI336" s="238"/>
      <c r="BJ336" s="238"/>
      <c r="BK336" s="238"/>
      <c r="BL336" s="238"/>
      <c r="BM336" s="238"/>
      <c r="BN336" s="238"/>
      <c r="BO336" s="238"/>
      <c r="BP336" s="238"/>
      <c r="BQ336" s="239">
        <f t="shared" si="286"/>
        <v>0</v>
      </c>
      <c r="BR336" s="240"/>
      <c r="BS336" s="238"/>
      <c r="BT336" s="238"/>
      <c r="BU336" s="238"/>
      <c r="BV336" s="238"/>
      <c r="BW336" s="238"/>
      <c r="BX336" s="238"/>
      <c r="BY336" s="238"/>
      <c r="BZ336" s="238"/>
      <c r="CA336" s="238"/>
      <c r="CB336" s="238"/>
      <c r="CC336" s="239">
        <f t="shared" si="287"/>
        <v>0</v>
      </c>
      <c r="CD336" s="41" t="s">
        <v>54</v>
      </c>
    </row>
    <row r="337" spans="1:82" ht="15">
      <c r="A337" s="152"/>
      <c r="B337" s="75" t="s">
        <v>648</v>
      </c>
      <c r="C337" s="131" t="s">
        <v>947</v>
      </c>
      <c r="D337" s="132" t="s">
        <v>243</v>
      </c>
      <c r="E337" s="266">
        <v>3</v>
      </c>
      <c r="F337" s="289"/>
      <c r="G337" s="76">
        <f t="shared" si="277"/>
        <v>0</v>
      </c>
      <c r="H337" s="237"/>
      <c r="I337" s="239"/>
      <c r="J337" s="237"/>
      <c r="K337" s="238"/>
      <c r="L337" s="238"/>
      <c r="M337" s="238"/>
      <c r="N337" s="238"/>
      <c r="O337" s="238"/>
      <c r="P337" s="238"/>
      <c r="Q337" s="238"/>
      <c r="R337" s="238"/>
      <c r="S337" s="238"/>
      <c r="T337" s="238"/>
      <c r="U337" s="239">
        <f t="shared" si="278"/>
        <v>0</v>
      </c>
      <c r="V337" s="237"/>
      <c r="W337" s="238"/>
      <c r="X337" s="238"/>
      <c r="Y337" s="238"/>
      <c r="Z337" s="238"/>
      <c r="AA337" s="238"/>
      <c r="AB337" s="238"/>
      <c r="AC337" s="238"/>
      <c r="AD337" s="238"/>
      <c r="AE337" s="238"/>
      <c r="AF337" s="238"/>
      <c r="AG337" s="239">
        <f t="shared" si="279"/>
        <v>0</v>
      </c>
      <c r="AH337" s="240"/>
      <c r="AI337" s="238"/>
      <c r="AJ337" s="238"/>
      <c r="AK337" s="238"/>
      <c r="AL337" s="238"/>
      <c r="AM337" s="238"/>
      <c r="AN337" s="238"/>
      <c r="AO337" s="238"/>
      <c r="AP337" s="238"/>
      <c r="AQ337" s="238"/>
      <c r="AR337" s="238"/>
      <c r="AS337" s="239">
        <f t="shared" si="284"/>
        <v>0</v>
      </c>
      <c r="AT337" s="240"/>
      <c r="AU337" s="238"/>
      <c r="AV337" s="238"/>
      <c r="AW337" s="238"/>
      <c r="AX337" s="238"/>
      <c r="AY337" s="238"/>
      <c r="AZ337" s="238"/>
      <c r="BA337" s="238"/>
      <c r="BB337" s="238"/>
      <c r="BC337" s="238"/>
      <c r="BD337" s="238"/>
      <c r="BE337" s="239">
        <f t="shared" si="285"/>
        <v>0</v>
      </c>
      <c r="BF337" s="240"/>
      <c r="BG337" s="238"/>
      <c r="BH337" s="238"/>
      <c r="BI337" s="238"/>
      <c r="BJ337" s="238"/>
      <c r="BK337" s="238"/>
      <c r="BL337" s="238"/>
      <c r="BM337" s="238"/>
      <c r="BN337" s="238"/>
      <c r="BO337" s="238"/>
      <c r="BP337" s="238"/>
      <c r="BQ337" s="239">
        <f t="shared" si="286"/>
        <v>0</v>
      </c>
      <c r="BR337" s="240"/>
      <c r="BS337" s="238"/>
      <c r="BT337" s="238"/>
      <c r="BU337" s="238"/>
      <c r="BV337" s="238"/>
      <c r="BW337" s="238"/>
      <c r="BX337" s="238"/>
      <c r="BY337" s="238"/>
      <c r="BZ337" s="238"/>
      <c r="CA337" s="238"/>
      <c r="CB337" s="238"/>
      <c r="CC337" s="239">
        <f t="shared" si="287"/>
        <v>0</v>
      </c>
      <c r="CD337" s="41" t="s">
        <v>54</v>
      </c>
    </row>
    <row r="338" spans="1:82" ht="15">
      <c r="A338" s="152"/>
      <c r="B338" s="75" t="s">
        <v>650</v>
      </c>
      <c r="C338" s="131" t="s">
        <v>948</v>
      </c>
      <c r="D338" s="132" t="s">
        <v>243</v>
      </c>
      <c r="E338" s="266">
        <v>1</v>
      </c>
      <c r="F338" s="289"/>
      <c r="G338" s="76">
        <f t="shared" si="277"/>
        <v>0</v>
      </c>
      <c r="H338" s="237"/>
      <c r="I338" s="239"/>
      <c r="J338" s="237"/>
      <c r="K338" s="238"/>
      <c r="L338" s="238"/>
      <c r="M338" s="238"/>
      <c r="N338" s="238"/>
      <c r="O338" s="238"/>
      <c r="P338" s="238"/>
      <c r="Q338" s="238"/>
      <c r="R338" s="238"/>
      <c r="S338" s="238"/>
      <c r="T338" s="238"/>
      <c r="U338" s="239">
        <f t="shared" si="278"/>
        <v>0</v>
      </c>
      <c r="V338" s="237"/>
      <c r="W338" s="238"/>
      <c r="X338" s="238"/>
      <c r="Y338" s="238"/>
      <c r="Z338" s="238"/>
      <c r="AA338" s="238"/>
      <c r="AB338" s="238"/>
      <c r="AC338" s="238"/>
      <c r="AD338" s="238"/>
      <c r="AE338" s="238"/>
      <c r="AF338" s="238"/>
      <c r="AG338" s="239">
        <f t="shared" si="279"/>
        <v>0</v>
      </c>
      <c r="AH338" s="240"/>
      <c r="AI338" s="238"/>
      <c r="AJ338" s="238"/>
      <c r="AK338" s="238"/>
      <c r="AL338" s="238"/>
      <c r="AM338" s="238"/>
      <c r="AN338" s="238"/>
      <c r="AO338" s="238"/>
      <c r="AP338" s="238"/>
      <c r="AQ338" s="238"/>
      <c r="AR338" s="238"/>
      <c r="AS338" s="239">
        <f t="shared" si="284"/>
        <v>0</v>
      </c>
      <c r="AT338" s="240"/>
      <c r="AU338" s="238"/>
      <c r="AV338" s="238"/>
      <c r="AW338" s="238"/>
      <c r="AX338" s="238"/>
      <c r="AY338" s="238"/>
      <c r="AZ338" s="238"/>
      <c r="BA338" s="238"/>
      <c r="BB338" s="238"/>
      <c r="BC338" s="238"/>
      <c r="BD338" s="238"/>
      <c r="BE338" s="239">
        <f t="shared" si="285"/>
        <v>0</v>
      </c>
      <c r="BF338" s="240"/>
      <c r="BG338" s="238"/>
      <c r="BH338" s="238"/>
      <c r="BI338" s="238"/>
      <c r="BJ338" s="238"/>
      <c r="BK338" s="238"/>
      <c r="BL338" s="238"/>
      <c r="BM338" s="238"/>
      <c r="BN338" s="238"/>
      <c r="BO338" s="238"/>
      <c r="BP338" s="238"/>
      <c r="BQ338" s="239">
        <f t="shared" si="286"/>
        <v>0</v>
      </c>
      <c r="BR338" s="240"/>
      <c r="BS338" s="238"/>
      <c r="BT338" s="238"/>
      <c r="BU338" s="238"/>
      <c r="BV338" s="238"/>
      <c r="BW338" s="238"/>
      <c r="BX338" s="238"/>
      <c r="BY338" s="238"/>
      <c r="BZ338" s="238"/>
      <c r="CA338" s="238"/>
      <c r="CB338" s="238"/>
      <c r="CC338" s="239">
        <f t="shared" si="287"/>
        <v>0</v>
      </c>
      <c r="CD338" s="41" t="s">
        <v>54</v>
      </c>
    </row>
    <row r="339" spans="1:82" ht="15">
      <c r="A339" s="152"/>
      <c r="B339" s="75" t="s">
        <v>652</v>
      </c>
      <c r="C339" s="131" t="s">
        <v>949</v>
      </c>
      <c r="D339" s="132" t="s">
        <v>243</v>
      </c>
      <c r="E339" s="266">
        <v>1</v>
      </c>
      <c r="F339" s="289"/>
      <c r="G339" s="76">
        <f t="shared" si="277"/>
        <v>0</v>
      </c>
      <c r="H339" s="237"/>
      <c r="I339" s="239"/>
      <c r="J339" s="237"/>
      <c r="K339" s="238"/>
      <c r="L339" s="238"/>
      <c r="M339" s="238"/>
      <c r="N339" s="238"/>
      <c r="O339" s="238"/>
      <c r="P339" s="238"/>
      <c r="Q339" s="238"/>
      <c r="R339" s="238"/>
      <c r="S339" s="238"/>
      <c r="T339" s="238"/>
      <c r="U339" s="239">
        <f t="shared" si="278"/>
        <v>0</v>
      </c>
      <c r="V339" s="237"/>
      <c r="W339" s="238"/>
      <c r="X339" s="238"/>
      <c r="Y339" s="238"/>
      <c r="Z339" s="238"/>
      <c r="AA339" s="238"/>
      <c r="AB339" s="238"/>
      <c r="AC339" s="238"/>
      <c r="AD339" s="238"/>
      <c r="AE339" s="238"/>
      <c r="AF339" s="238"/>
      <c r="AG339" s="239">
        <f t="shared" si="279"/>
        <v>0</v>
      </c>
      <c r="AH339" s="240"/>
      <c r="AI339" s="238"/>
      <c r="AJ339" s="238"/>
      <c r="AK339" s="238"/>
      <c r="AL339" s="238"/>
      <c r="AM339" s="238"/>
      <c r="AN339" s="238"/>
      <c r="AO339" s="238"/>
      <c r="AP339" s="238"/>
      <c r="AQ339" s="238"/>
      <c r="AR339" s="238"/>
      <c r="AS339" s="239">
        <f t="shared" si="284"/>
        <v>0</v>
      </c>
      <c r="AT339" s="240"/>
      <c r="AU339" s="238"/>
      <c r="AV339" s="238"/>
      <c r="AW339" s="238"/>
      <c r="AX339" s="238"/>
      <c r="AY339" s="238"/>
      <c r="AZ339" s="238"/>
      <c r="BA339" s="238"/>
      <c r="BB339" s="238"/>
      <c r="BC339" s="238"/>
      <c r="BD339" s="238"/>
      <c r="BE339" s="239">
        <f t="shared" si="285"/>
        <v>0</v>
      </c>
      <c r="BF339" s="240"/>
      <c r="BG339" s="238"/>
      <c r="BH339" s="238"/>
      <c r="BI339" s="238"/>
      <c r="BJ339" s="238"/>
      <c r="BK339" s="238"/>
      <c r="BL339" s="238"/>
      <c r="BM339" s="238"/>
      <c r="BN339" s="238"/>
      <c r="BO339" s="238"/>
      <c r="BP339" s="238"/>
      <c r="BQ339" s="239">
        <f t="shared" si="286"/>
        <v>0</v>
      </c>
      <c r="BR339" s="240"/>
      <c r="BS339" s="238"/>
      <c r="BT339" s="238"/>
      <c r="BU339" s="238"/>
      <c r="BV339" s="238"/>
      <c r="BW339" s="238"/>
      <c r="BX339" s="238"/>
      <c r="BY339" s="238"/>
      <c r="BZ339" s="238"/>
      <c r="CA339" s="238"/>
      <c r="CB339" s="238"/>
      <c r="CC339" s="239">
        <f t="shared" si="287"/>
        <v>0</v>
      </c>
      <c r="CD339" s="41" t="s">
        <v>54</v>
      </c>
    </row>
    <row r="340" spans="1:82" ht="15">
      <c r="A340" s="152"/>
      <c r="B340" s="75" t="s">
        <v>654</v>
      </c>
      <c r="C340" s="131" t="s">
        <v>950</v>
      </c>
      <c r="D340" s="132" t="s">
        <v>243</v>
      </c>
      <c r="E340" s="266">
        <v>1</v>
      </c>
      <c r="F340" s="289"/>
      <c r="G340" s="76">
        <f t="shared" si="277"/>
        <v>0</v>
      </c>
      <c r="H340" s="237"/>
      <c r="I340" s="239"/>
      <c r="J340" s="237"/>
      <c r="K340" s="238"/>
      <c r="L340" s="238"/>
      <c r="M340" s="238"/>
      <c r="N340" s="238"/>
      <c r="O340" s="238"/>
      <c r="P340" s="238"/>
      <c r="Q340" s="238"/>
      <c r="R340" s="238"/>
      <c r="S340" s="238"/>
      <c r="T340" s="238"/>
      <c r="U340" s="239">
        <f t="shared" si="278"/>
        <v>0</v>
      </c>
      <c r="V340" s="237"/>
      <c r="W340" s="238"/>
      <c r="X340" s="238"/>
      <c r="Y340" s="238"/>
      <c r="Z340" s="238"/>
      <c r="AA340" s="238"/>
      <c r="AB340" s="238"/>
      <c r="AC340" s="238"/>
      <c r="AD340" s="238"/>
      <c r="AE340" s="238"/>
      <c r="AF340" s="238"/>
      <c r="AG340" s="239">
        <f t="shared" si="279"/>
        <v>0</v>
      </c>
      <c r="AH340" s="240"/>
      <c r="AI340" s="238"/>
      <c r="AJ340" s="238"/>
      <c r="AK340" s="238"/>
      <c r="AL340" s="238"/>
      <c r="AM340" s="238"/>
      <c r="AN340" s="238"/>
      <c r="AO340" s="238"/>
      <c r="AP340" s="238"/>
      <c r="AQ340" s="238"/>
      <c r="AR340" s="238"/>
      <c r="AS340" s="239">
        <f t="shared" si="284"/>
        <v>0</v>
      </c>
      <c r="AT340" s="240"/>
      <c r="AU340" s="238"/>
      <c r="AV340" s="238"/>
      <c r="AW340" s="238"/>
      <c r="AX340" s="238"/>
      <c r="AY340" s="238"/>
      <c r="AZ340" s="238"/>
      <c r="BA340" s="238"/>
      <c r="BB340" s="238"/>
      <c r="BC340" s="238"/>
      <c r="BD340" s="238"/>
      <c r="BE340" s="239">
        <f t="shared" si="285"/>
        <v>0</v>
      </c>
      <c r="BF340" s="240"/>
      <c r="BG340" s="238"/>
      <c r="BH340" s="238"/>
      <c r="BI340" s="238"/>
      <c r="BJ340" s="238"/>
      <c r="BK340" s="238"/>
      <c r="BL340" s="238"/>
      <c r="BM340" s="238"/>
      <c r="BN340" s="238"/>
      <c r="BO340" s="238"/>
      <c r="BP340" s="238"/>
      <c r="BQ340" s="239">
        <f t="shared" si="286"/>
        <v>0</v>
      </c>
      <c r="BR340" s="240"/>
      <c r="BS340" s="238"/>
      <c r="BT340" s="238"/>
      <c r="BU340" s="238"/>
      <c r="BV340" s="238"/>
      <c r="BW340" s="238"/>
      <c r="BX340" s="238"/>
      <c r="BY340" s="238"/>
      <c r="BZ340" s="238"/>
      <c r="CA340" s="238"/>
      <c r="CB340" s="238"/>
      <c r="CC340" s="239">
        <f t="shared" si="287"/>
        <v>0</v>
      </c>
      <c r="CD340" s="41" t="s">
        <v>54</v>
      </c>
    </row>
    <row r="341" spans="1:82" ht="15">
      <c r="A341" s="152"/>
      <c r="B341" s="75" t="s">
        <v>656</v>
      </c>
      <c r="C341" s="131" t="s">
        <v>951</v>
      </c>
      <c r="D341" s="132" t="s">
        <v>92</v>
      </c>
      <c r="E341" s="266">
        <v>1</v>
      </c>
      <c r="F341" s="223"/>
      <c r="G341" s="76">
        <f t="shared" si="277"/>
        <v>0</v>
      </c>
      <c r="H341" s="237"/>
      <c r="I341" s="239"/>
      <c r="J341" s="237"/>
      <c r="K341" s="238"/>
      <c r="L341" s="238"/>
      <c r="M341" s="238"/>
      <c r="N341" s="238"/>
      <c r="O341" s="238"/>
      <c r="P341" s="238"/>
      <c r="Q341" s="238"/>
      <c r="R341" s="238"/>
      <c r="S341" s="238"/>
      <c r="T341" s="238"/>
      <c r="U341" s="239">
        <f t="shared" si="278"/>
        <v>0</v>
      </c>
      <c r="V341" s="237"/>
      <c r="W341" s="238"/>
      <c r="X341" s="238"/>
      <c r="Y341" s="238"/>
      <c r="Z341" s="238"/>
      <c r="AA341" s="238"/>
      <c r="AB341" s="238"/>
      <c r="AC341" s="238"/>
      <c r="AD341" s="238"/>
      <c r="AE341" s="238"/>
      <c r="AF341" s="238"/>
      <c r="AG341" s="239">
        <f t="shared" si="279"/>
        <v>0</v>
      </c>
      <c r="AH341" s="240"/>
      <c r="AI341" s="238"/>
      <c r="AJ341" s="238"/>
      <c r="AK341" s="238"/>
      <c r="AL341" s="238"/>
      <c r="AM341" s="238"/>
      <c r="AN341" s="238"/>
      <c r="AO341" s="238"/>
      <c r="AP341" s="238"/>
      <c r="AQ341" s="238"/>
      <c r="AR341" s="238"/>
      <c r="AS341" s="239">
        <f t="shared" si="284"/>
        <v>0</v>
      </c>
      <c r="AT341" s="240"/>
      <c r="AU341" s="238"/>
      <c r="AV341" s="238"/>
      <c r="AW341" s="238"/>
      <c r="AX341" s="238"/>
      <c r="AY341" s="238"/>
      <c r="AZ341" s="238"/>
      <c r="BA341" s="238"/>
      <c r="BB341" s="238"/>
      <c r="BC341" s="238"/>
      <c r="BD341" s="238"/>
      <c r="BE341" s="239">
        <f t="shared" si="285"/>
        <v>0</v>
      </c>
      <c r="BF341" s="240"/>
      <c r="BG341" s="238"/>
      <c r="BH341" s="238"/>
      <c r="BI341" s="238"/>
      <c r="BJ341" s="238"/>
      <c r="BK341" s="238"/>
      <c r="BL341" s="238"/>
      <c r="BM341" s="238"/>
      <c r="BN341" s="238"/>
      <c r="BO341" s="238"/>
      <c r="BP341" s="238"/>
      <c r="BQ341" s="239">
        <f t="shared" si="286"/>
        <v>0</v>
      </c>
      <c r="BR341" s="240"/>
      <c r="BS341" s="238"/>
      <c r="BT341" s="238"/>
      <c r="BU341" s="238"/>
      <c r="BV341" s="238"/>
      <c r="BW341" s="238"/>
      <c r="BX341" s="238"/>
      <c r="BY341" s="238"/>
      <c r="BZ341" s="238"/>
      <c r="CA341" s="238"/>
      <c r="CB341" s="238"/>
      <c r="CC341" s="239">
        <f t="shared" ref="CC341:CC352" si="288">G341-SUM(J341:CB341)</f>
        <v>0</v>
      </c>
      <c r="CD341" s="41" t="s">
        <v>54</v>
      </c>
    </row>
    <row r="342" spans="1:82" ht="15">
      <c r="A342" s="152"/>
      <c r="B342" s="75" t="s">
        <v>657</v>
      </c>
      <c r="C342" s="131" t="s">
        <v>952</v>
      </c>
      <c r="D342" s="132" t="s">
        <v>92</v>
      </c>
      <c r="E342" s="266">
        <v>1</v>
      </c>
      <c r="F342" s="223"/>
      <c r="G342" s="76">
        <f t="shared" si="277"/>
        <v>0</v>
      </c>
      <c r="H342" s="237"/>
      <c r="I342" s="239"/>
      <c r="J342" s="237"/>
      <c r="K342" s="238"/>
      <c r="L342" s="238"/>
      <c r="M342" s="238"/>
      <c r="N342" s="238"/>
      <c r="O342" s="238"/>
      <c r="P342" s="238"/>
      <c r="Q342" s="238"/>
      <c r="R342" s="238"/>
      <c r="S342" s="238"/>
      <c r="T342" s="238"/>
      <c r="U342" s="239">
        <f t="shared" si="278"/>
        <v>0</v>
      </c>
      <c r="V342" s="237"/>
      <c r="W342" s="238"/>
      <c r="X342" s="238"/>
      <c r="Y342" s="238"/>
      <c r="Z342" s="238"/>
      <c r="AA342" s="238"/>
      <c r="AB342" s="238"/>
      <c r="AC342" s="238"/>
      <c r="AD342" s="238"/>
      <c r="AE342" s="238"/>
      <c r="AF342" s="238"/>
      <c r="AG342" s="239">
        <f t="shared" si="279"/>
        <v>0</v>
      </c>
      <c r="AH342" s="240"/>
      <c r="AI342" s="238"/>
      <c r="AJ342" s="238"/>
      <c r="AK342" s="238"/>
      <c r="AL342" s="238"/>
      <c r="AM342" s="238"/>
      <c r="AN342" s="238"/>
      <c r="AO342" s="238"/>
      <c r="AP342" s="238"/>
      <c r="AQ342" s="238"/>
      <c r="AR342" s="238"/>
      <c r="AS342" s="239">
        <f t="shared" si="284"/>
        <v>0</v>
      </c>
      <c r="AT342" s="240"/>
      <c r="AU342" s="238"/>
      <c r="AV342" s="238"/>
      <c r="AW342" s="238"/>
      <c r="AX342" s="238"/>
      <c r="AY342" s="238"/>
      <c r="AZ342" s="238"/>
      <c r="BA342" s="238"/>
      <c r="BB342" s="238"/>
      <c r="BC342" s="238"/>
      <c r="BD342" s="238"/>
      <c r="BE342" s="239">
        <f t="shared" si="285"/>
        <v>0</v>
      </c>
      <c r="BF342" s="240"/>
      <c r="BG342" s="238"/>
      <c r="BH342" s="238"/>
      <c r="BI342" s="238"/>
      <c r="BJ342" s="238"/>
      <c r="BK342" s="238"/>
      <c r="BL342" s="238"/>
      <c r="BM342" s="238"/>
      <c r="BN342" s="238"/>
      <c r="BO342" s="238"/>
      <c r="BP342" s="238"/>
      <c r="BQ342" s="239">
        <f t="shared" si="286"/>
        <v>0</v>
      </c>
      <c r="BR342" s="240"/>
      <c r="BS342" s="238"/>
      <c r="BT342" s="238"/>
      <c r="BU342" s="238"/>
      <c r="BV342" s="238"/>
      <c r="BW342" s="238"/>
      <c r="BX342" s="238"/>
      <c r="BY342" s="238"/>
      <c r="BZ342" s="238"/>
      <c r="CA342" s="238"/>
      <c r="CB342" s="238"/>
      <c r="CC342" s="239">
        <f t="shared" si="288"/>
        <v>0</v>
      </c>
      <c r="CD342" s="41" t="s">
        <v>54</v>
      </c>
    </row>
    <row r="343" spans="1:82" ht="15">
      <c r="A343" s="152"/>
      <c r="B343" s="103" t="s">
        <v>658</v>
      </c>
      <c r="C343" s="286" t="s">
        <v>659</v>
      </c>
      <c r="D343" s="132"/>
      <c r="E343" s="266"/>
      <c r="F343" s="231"/>
      <c r="G343" s="76"/>
      <c r="H343" s="237"/>
      <c r="I343" s="239"/>
      <c r="J343" s="237"/>
      <c r="K343" s="238"/>
      <c r="L343" s="238"/>
      <c r="M343" s="238"/>
      <c r="N343" s="238"/>
      <c r="O343" s="238"/>
      <c r="P343" s="238"/>
      <c r="Q343" s="238"/>
      <c r="R343" s="238"/>
      <c r="S343" s="238"/>
      <c r="T343" s="238"/>
      <c r="U343" s="239"/>
      <c r="V343" s="237"/>
      <c r="W343" s="238"/>
      <c r="X343" s="238"/>
      <c r="Y343" s="238"/>
      <c r="Z343" s="238"/>
      <c r="AA343" s="238"/>
      <c r="AB343" s="238"/>
      <c r="AC343" s="238"/>
      <c r="AD343" s="238"/>
      <c r="AE343" s="238"/>
      <c r="AF343" s="238"/>
      <c r="AG343" s="239"/>
      <c r="AH343" s="240"/>
      <c r="AI343" s="238"/>
      <c r="AJ343" s="238"/>
      <c r="AK343" s="238"/>
      <c r="AL343" s="238"/>
      <c r="AM343" s="238"/>
      <c r="AN343" s="238"/>
      <c r="AO343" s="238"/>
      <c r="AP343" s="238"/>
      <c r="AQ343" s="238"/>
      <c r="AR343" s="238"/>
      <c r="AS343" s="239"/>
      <c r="AT343" s="240"/>
      <c r="AU343" s="238"/>
      <c r="AV343" s="238"/>
      <c r="AW343" s="238"/>
      <c r="AX343" s="238"/>
      <c r="AY343" s="238"/>
      <c r="AZ343" s="238"/>
      <c r="BA343" s="238"/>
      <c r="BB343" s="238"/>
      <c r="BC343" s="238"/>
      <c r="BD343" s="238"/>
      <c r="BE343" s="239"/>
      <c r="BF343" s="240"/>
      <c r="BG343" s="238"/>
      <c r="BH343" s="238"/>
      <c r="BI343" s="238"/>
      <c r="BJ343" s="238"/>
      <c r="BK343" s="238"/>
      <c r="BL343" s="238"/>
      <c r="BM343" s="238"/>
      <c r="BN343" s="238"/>
      <c r="BO343" s="238"/>
      <c r="BP343" s="238"/>
      <c r="BQ343" s="239"/>
      <c r="BR343" s="240"/>
      <c r="BS343" s="238"/>
      <c r="BT343" s="238"/>
      <c r="BU343" s="238"/>
      <c r="BV343" s="238"/>
      <c r="BW343" s="238"/>
      <c r="BX343" s="238"/>
      <c r="BY343" s="238"/>
      <c r="BZ343" s="238"/>
      <c r="CA343" s="238"/>
      <c r="CB343" s="238"/>
      <c r="CC343" s="239"/>
      <c r="CD343" s="41"/>
    </row>
    <row r="344" spans="1:82" ht="15">
      <c r="A344" s="152"/>
      <c r="B344" s="75" t="s">
        <v>660</v>
      </c>
      <c r="C344" s="131" t="s">
        <v>575</v>
      </c>
      <c r="D344" s="132" t="s">
        <v>92</v>
      </c>
      <c r="E344" s="266">
        <v>1</v>
      </c>
      <c r="F344" s="223"/>
      <c r="G344" s="76">
        <f t="shared" si="277"/>
        <v>0</v>
      </c>
      <c r="H344" s="237"/>
      <c r="I344" s="239"/>
      <c r="J344" s="237"/>
      <c r="K344" s="238"/>
      <c r="L344" s="238"/>
      <c r="M344" s="238"/>
      <c r="N344" s="238"/>
      <c r="O344" s="238"/>
      <c r="P344" s="238"/>
      <c r="Q344" s="238"/>
      <c r="R344" s="238"/>
      <c r="S344" s="238"/>
      <c r="T344" s="238"/>
      <c r="U344" s="239">
        <f t="shared" si="278"/>
        <v>0</v>
      </c>
      <c r="V344" s="237"/>
      <c r="W344" s="238"/>
      <c r="X344" s="238"/>
      <c r="Y344" s="238"/>
      <c r="Z344" s="238"/>
      <c r="AA344" s="238"/>
      <c r="AB344" s="238"/>
      <c r="AC344" s="238"/>
      <c r="AD344" s="238"/>
      <c r="AE344" s="238"/>
      <c r="AF344" s="238"/>
      <c r="AG344" s="239">
        <f t="shared" si="279"/>
        <v>0</v>
      </c>
      <c r="AH344" s="240"/>
      <c r="AI344" s="238"/>
      <c r="AJ344" s="238"/>
      <c r="AK344" s="238"/>
      <c r="AL344" s="238"/>
      <c r="AM344" s="238"/>
      <c r="AN344" s="238"/>
      <c r="AO344" s="238"/>
      <c r="AP344" s="238"/>
      <c r="AQ344" s="238"/>
      <c r="AR344" s="238"/>
      <c r="AS344" s="239">
        <f t="shared" si="284"/>
        <v>0</v>
      </c>
      <c r="AT344" s="240"/>
      <c r="AU344" s="238"/>
      <c r="AV344" s="238"/>
      <c r="AW344" s="238"/>
      <c r="AX344" s="238"/>
      <c r="AY344" s="238"/>
      <c r="AZ344" s="238"/>
      <c r="BA344" s="238"/>
      <c r="BB344" s="238"/>
      <c r="BC344" s="238"/>
      <c r="BD344" s="238"/>
      <c r="BE344" s="239">
        <f t="shared" si="285"/>
        <v>0</v>
      </c>
      <c r="BF344" s="240"/>
      <c r="BG344" s="238"/>
      <c r="BH344" s="238"/>
      <c r="BI344" s="238"/>
      <c r="BJ344" s="238"/>
      <c r="BK344" s="238"/>
      <c r="BL344" s="238"/>
      <c r="BM344" s="238"/>
      <c r="BN344" s="238"/>
      <c r="BO344" s="238"/>
      <c r="BP344" s="238"/>
      <c r="BQ344" s="239">
        <f t="shared" si="286"/>
        <v>0</v>
      </c>
      <c r="BR344" s="240"/>
      <c r="BS344" s="238"/>
      <c r="BT344" s="238"/>
      <c r="BU344" s="238"/>
      <c r="BV344" s="238"/>
      <c r="BW344" s="238"/>
      <c r="BX344" s="238"/>
      <c r="BY344" s="238"/>
      <c r="BZ344" s="238"/>
      <c r="CA344" s="238"/>
      <c r="CB344" s="238"/>
      <c r="CC344" s="239">
        <f t="shared" si="288"/>
        <v>0</v>
      </c>
      <c r="CD344" s="41" t="s">
        <v>54</v>
      </c>
    </row>
    <row r="345" spans="1:82" ht="15">
      <c r="A345" s="152"/>
      <c r="B345" s="75" t="s">
        <v>661</v>
      </c>
      <c r="C345" s="131" t="s">
        <v>577</v>
      </c>
      <c r="D345" s="132" t="s">
        <v>92</v>
      </c>
      <c r="E345" s="266">
        <v>1</v>
      </c>
      <c r="F345" s="223"/>
      <c r="G345" s="76">
        <f t="shared" si="277"/>
        <v>0</v>
      </c>
      <c r="H345" s="237"/>
      <c r="I345" s="239"/>
      <c r="J345" s="237"/>
      <c r="K345" s="238"/>
      <c r="L345" s="238"/>
      <c r="M345" s="238"/>
      <c r="N345" s="238"/>
      <c r="O345" s="238"/>
      <c r="P345" s="238"/>
      <c r="Q345" s="238"/>
      <c r="R345" s="238"/>
      <c r="S345" s="238"/>
      <c r="T345" s="238"/>
      <c r="U345" s="239">
        <f t="shared" si="278"/>
        <v>0</v>
      </c>
      <c r="V345" s="237"/>
      <c r="W345" s="238"/>
      <c r="X345" s="238"/>
      <c r="Y345" s="238"/>
      <c r="Z345" s="238"/>
      <c r="AA345" s="238"/>
      <c r="AB345" s="238"/>
      <c r="AC345" s="238"/>
      <c r="AD345" s="238"/>
      <c r="AE345" s="238"/>
      <c r="AF345" s="238"/>
      <c r="AG345" s="239">
        <f t="shared" si="279"/>
        <v>0</v>
      </c>
      <c r="AH345" s="240"/>
      <c r="AI345" s="238"/>
      <c r="AJ345" s="238"/>
      <c r="AK345" s="238"/>
      <c r="AL345" s="238"/>
      <c r="AM345" s="238"/>
      <c r="AN345" s="238"/>
      <c r="AO345" s="238"/>
      <c r="AP345" s="238"/>
      <c r="AQ345" s="238"/>
      <c r="AR345" s="238"/>
      <c r="AS345" s="239">
        <f t="shared" si="284"/>
        <v>0</v>
      </c>
      <c r="AT345" s="240"/>
      <c r="AU345" s="238"/>
      <c r="AV345" s="238"/>
      <c r="AW345" s="238"/>
      <c r="AX345" s="238"/>
      <c r="AY345" s="238"/>
      <c r="AZ345" s="238"/>
      <c r="BA345" s="238"/>
      <c r="BB345" s="238"/>
      <c r="BC345" s="238"/>
      <c r="BD345" s="238"/>
      <c r="BE345" s="239">
        <f t="shared" si="285"/>
        <v>0</v>
      </c>
      <c r="BF345" s="240"/>
      <c r="BG345" s="238"/>
      <c r="BH345" s="238"/>
      <c r="BI345" s="238"/>
      <c r="BJ345" s="238"/>
      <c r="BK345" s="238"/>
      <c r="BL345" s="238"/>
      <c r="BM345" s="238"/>
      <c r="BN345" s="238"/>
      <c r="BO345" s="238"/>
      <c r="BP345" s="238"/>
      <c r="BQ345" s="239">
        <f t="shared" si="286"/>
        <v>0</v>
      </c>
      <c r="BR345" s="240"/>
      <c r="BS345" s="238"/>
      <c r="BT345" s="238"/>
      <c r="BU345" s="238"/>
      <c r="BV345" s="238"/>
      <c r="BW345" s="238"/>
      <c r="BX345" s="238"/>
      <c r="BY345" s="238"/>
      <c r="BZ345" s="238"/>
      <c r="CA345" s="238"/>
      <c r="CB345" s="238"/>
      <c r="CC345" s="239">
        <f t="shared" si="288"/>
        <v>0</v>
      </c>
      <c r="CD345" s="41" t="s">
        <v>54</v>
      </c>
    </row>
    <row r="346" spans="1:82" ht="15">
      <c r="A346" s="152"/>
      <c r="B346" s="75" t="s">
        <v>662</v>
      </c>
      <c r="C346" s="131" t="s">
        <v>663</v>
      </c>
      <c r="D346" s="132" t="s">
        <v>92</v>
      </c>
      <c r="E346" s="266">
        <v>1</v>
      </c>
      <c r="F346" s="223"/>
      <c r="G346" s="76">
        <f t="shared" si="277"/>
        <v>0</v>
      </c>
      <c r="H346" s="237"/>
      <c r="I346" s="239"/>
      <c r="J346" s="237"/>
      <c r="K346" s="238"/>
      <c r="L346" s="238"/>
      <c r="M346" s="238"/>
      <c r="N346" s="238"/>
      <c r="O346" s="238"/>
      <c r="P346" s="238"/>
      <c r="Q346" s="238"/>
      <c r="R346" s="238"/>
      <c r="S346" s="238"/>
      <c r="T346" s="238"/>
      <c r="U346" s="239">
        <f t="shared" si="278"/>
        <v>0</v>
      </c>
      <c r="V346" s="237"/>
      <c r="W346" s="238"/>
      <c r="X346" s="238"/>
      <c r="Y346" s="238"/>
      <c r="Z346" s="238"/>
      <c r="AA346" s="238"/>
      <c r="AB346" s="238"/>
      <c r="AC346" s="238"/>
      <c r="AD346" s="238"/>
      <c r="AE346" s="238"/>
      <c r="AF346" s="238"/>
      <c r="AG346" s="239">
        <f t="shared" si="279"/>
        <v>0</v>
      </c>
      <c r="AH346" s="240"/>
      <c r="AI346" s="238"/>
      <c r="AJ346" s="238"/>
      <c r="AK346" s="238"/>
      <c r="AL346" s="238"/>
      <c r="AM346" s="238"/>
      <c r="AN346" s="238"/>
      <c r="AO346" s="238"/>
      <c r="AP346" s="238"/>
      <c r="AQ346" s="238"/>
      <c r="AR346" s="238"/>
      <c r="AS346" s="239">
        <f t="shared" si="284"/>
        <v>0</v>
      </c>
      <c r="AT346" s="240"/>
      <c r="AU346" s="238"/>
      <c r="AV346" s="238"/>
      <c r="AW346" s="238"/>
      <c r="AX346" s="238"/>
      <c r="AY346" s="238"/>
      <c r="AZ346" s="238"/>
      <c r="BA346" s="238"/>
      <c r="BB346" s="238"/>
      <c r="BC346" s="238"/>
      <c r="BD346" s="238"/>
      <c r="BE346" s="239">
        <f t="shared" si="285"/>
        <v>0</v>
      </c>
      <c r="BF346" s="240"/>
      <c r="BG346" s="238"/>
      <c r="BH346" s="238"/>
      <c r="BI346" s="238"/>
      <c r="BJ346" s="238"/>
      <c r="BK346" s="238"/>
      <c r="BL346" s="238"/>
      <c r="BM346" s="238"/>
      <c r="BN346" s="238"/>
      <c r="BO346" s="238"/>
      <c r="BP346" s="238"/>
      <c r="BQ346" s="239">
        <f t="shared" si="286"/>
        <v>0</v>
      </c>
      <c r="BR346" s="240"/>
      <c r="BS346" s="238"/>
      <c r="BT346" s="238"/>
      <c r="BU346" s="238"/>
      <c r="BV346" s="238"/>
      <c r="BW346" s="238"/>
      <c r="BX346" s="238"/>
      <c r="BY346" s="238"/>
      <c r="BZ346" s="238"/>
      <c r="CA346" s="238"/>
      <c r="CB346" s="238"/>
      <c r="CC346" s="239">
        <f t="shared" si="288"/>
        <v>0</v>
      </c>
      <c r="CD346" s="41" t="s">
        <v>54</v>
      </c>
    </row>
    <row r="347" spans="1:82" ht="15">
      <c r="A347" s="152"/>
      <c r="B347" s="103" t="s">
        <v>664</v>
      </c>
      <c r="C347" s="286" t="s">
        <v>665</v>
      </c>
      <c r="D347" s="132"/>
      <c r="E347" s="266"/>
      <c r="F347" s="231"/>
      <c r="G347" s="76"/>
      <c r="H347" s="237"/>
      <c r="I347" s="239"/>
      <c r="J347" s="237"/>
      <c r="K347" s="238"/>
      <c r="L347" s="238"/>
      <c r="M347" s="238"/>
      <c r="N347" s="238"/>
      <c r="O347" s="238"/>
      <c r="P347" s="238"/>
      <c r="Q347" s="238"/>
      <c r="R347" s="238"/>
      <c r="S347" s="238"/>
      <c r="T347" s="238"/>
      <c r="U347" s="239"/>
      <c r="V347" s="237"/>
      <c r="W347" s="238"/>
      <c r="X347" s="238"/>
      <c r="Y347" s="238"/>
      <c r="Z347" s="238"/>
      <c r="AA347" s="238"/>
      <c r="AB347" s="238"/>
      <c r="AC347" s="238"/>
      <c r="AD347" s="238"/>
      <c r="AE347" s="238"/>
      <c r="AF347" s="238"/>
      <c r="AG347" s="239"/>
      <c r="AH347" s="240"/>
      <c r="AI347" s="238"/>
      <c r="AJ347" s="238"/>
      <c r="AK347" s="238"/>
      <c r="AL347" s="238"/>
      <c r="AM347" s="238"/>
      <c r="AN347" s="238"/>
      <c r="AO347" s="238"/>
      <c r="AP347" s="238"/>
      <c r="AQ347" s="238"/>
      <c r="AR347" s="238"/>
      <c r="AS347" s="239"/>
      <c r="AT347" s="240"/>
      <c r="AU347" s="238"/>
      <c r="AV347" s="238"/>
      <c r="AW347" s="238"/>
      <c r="AX347" s="238"/>
      <c r="AY347" s="238"/>
      <c r="AZ347" s="238"/>
      <c r="BA347" s="238"/>
      <c r="BB347" s="238"/>
      <c r="BC347" s="238"/>
      <c r="BD347" s="238"/>
      <c r="BE347" s="239"/>
      <c r="BF347" s="240"/>
      <c r="BG347" s="238"/>
      <c r="BH347" s="238"/>
      <c r="BI347" s="238"/>
      <c r="BJ347" s="238"/>
      <c r="BK347" s="238"/>
      <c r="BL347" s="238"/>
      <c r="BM347" s="238"/>
      <c r="BN347" s="238"/>
      <c r="BO347" s="238"/>
      <c r="BP347" s="238"/>
      <c r="BQ347" s="239"/>
      <c r="BR347" s="240"/>
      <c r="BS347" s="238"/>
      <c r="BT347" s="238"/>
      <c r="BU347" s="238"/>
      <c r="BV347" s="238"/>
      <c r="BW347" s="238"/>
      <c r="BX347" s="238"/>
      <c r="BY347" s="238"/>
      <c r="BZ347" s="238"/>
      <c r="CA347" s="238"/>
      <c r="CB347" s="238"/>
      <c r="CC347" s="239"/>
      <c r="CD347" s="41"/>
    </row>
    <row r="348" spans="1:82" ht="15">
      <c r="A348" s="152"/>
      <c r="B348" s="75" t="s">
        <v>666</v>
      </c>
      <c r="C348" s="131" t="s">
        <v>667</v>
      </c>
      <c r="D348" s="132" t="s">
        <v>92</v>
      </c>
      <c r="E348" s="266">
        <v>1</v>
      </c>
      <c r="F348" s="223"/>
      <c r="G348" s="76">
        <f t="shared" si="277"/>
        <v>0</v>
      </c>
      <c r="H348" s="237"/>
      <c r="I348" s="239"/>
      <c r="J348" s="237"/>
      <c r="K348" s="238"/>
      <c r="L348" s="238"/>
      <c r="M348" s="238"/>
      <c r="N348" s="238"/>
      <c r="O348" s="238"/>
      <c r="P348" s="238"/>
      <c r="Q348" s="238"/>
      <c r="R348" s="238"/>
      <c r="S348" s="238"/>
      <c r="T348" s="238"/>
      <c r="U348" s="239">
        <f t="shared" si="278"/>
        <v>0</v>
      </c>
      <c r="V348" s="237"/>
      <c r="W348" s="238"/>
      <c r="X348" s="238"/>
      <c r="Y348" s="238"/>
      <c r="Z348" s="238"/>
      <c r="AA348" s="238"/>
      <c r="AB348" s="238"/>
      <c r="AC348" s="238"/>
      <c r="AD348" s="238"/>
      <c r="AE348" s="238"/>
      <c r="AF348" s="238"/>
      <c r="AG348" s="239">
        <f t="shared" si="279"/>
        <v>0</v>
      </c>
      <c r="AH348" s="240"/>
      <c r="AI348" s="238"/>
      <c r="AJ348" s="238"/>
      <c r="AK348" s="238"/>
      <c r="AL348" s="238"/>
      <c r="AM348" s="238"/>
      <c r="AN348" s="238"/>
      <c r="AO348" s="238"/>
      <c r="AP348" s="238"/>
      <c r="AQ348" s="238"/>
      <c r="AR348" s="238"/>
      <c r="AS348" s="239">
        <f t="shared" si="284"/>
        <v>0</v>
      </c>
      <c r="AT348" s="240"/>
      <c r="AU348" s="238"/>
      <c r="AV348" s="238"/>
      <c r="AW348" s="238"/>
      <c r="AX348" s="238"/>
      <c r="AY348" s="238"/>
      <c r="AZ348" s="238"/>
      <c r="BA348" s="238"/>
      <c r="BB348" s="238"/>
      <c r="BC348" s="238"/>
      <c r="BD348" s="238"/>
      <c r="BE348" s="239">
        <f t="shared" si="285"/>
        <v>0</v>
      </c>
      <c r="BF348" s="240"/>
      <c r="BG348" s="238"/>
      <c r="BH348" s="238"/>
      <c r="BI348" s="238"/>
      <c r="BJ348" s="238"/>
      <c r="BK348" s="238"/>
      <c r="BL348" s="238"/>
      <c r="BM348" s="238"/>
      <c r="BN348" s="238"/>
      <c r="BO348" s="238"/>
      <c r="BP348" s="238"/>
      <c r="BQ348" s="239">
        <f t="shared" si="286"/>
        <v>0</v>
      </c>
      <c r="BR348" s="240"/>
      <c r="BS348" s="238"/>
      <c r="BT348" s="238"/>
      <c r="BU348" s="238"/>
      <c r="BV348" s="238"/>
      <c r="BW348" s="238"/>
      <c r="BX348" s="238"/>
      <c r="BY348" s="238"/>
      <c r="BZ348" s="238"/>
      <c r="CA348" s="238"/>
      <c r="CB348" s="238"/>
      <c r="CC348" s="239">
        <f t="shared" si="288"/>
        <v>0</v>
      </c>
      <c r="CD348" s="41" t="s">
        <v>54</v>
      </c>
    </row>
    <row r="349" spans="1:82" ht="15">
      <c r="A349" s="152"/>
      <c r="B349" s="103" t="s">
        <v>668</v>
      </c>
      <c r="C349" s="286" t="s">
        <v>669</v>
      </c>
      <c r="D349" s="132"/>
      <c r="E349" s="266"/>
      <c r="F349" s="231"/>
      <c r="G349" s="76"/>
      <c r="H349" s="237"/>
      <c r="I349" s="239"/>
      <c r="J349" s="237"/>
      <c r="K349" s="238"/>
      <c r="L349" s="238"/>
      <c r="M349" s="238"/>
      <c r="N349" s="238"/>
      <c r="O349" s="238"/>
      <c r="P349" s="238"/>
      <c r="Q349" s="238"/>
      <c r="R349" s="238"/>
      <c r="S349" s="238"/>
      <c r="T349" s="238"/>
      <c r="U349" s="239"/>
      <c r="V349" s="237"/>
      <c r="W349" s="238"/>
      <c r="X349" s="238"/>
      <c r="Y349" s="238"/>
      <c r="Z349" s="238"/>
      <c r="AA349" s="238"/>
      <c r="AB349" s="238"/>
      <c r="AC349" s="238"/>
      <c r="AD349" s="238"/>
      <c r="AE349" s="238"/>
      <c r="AF349" s="238"/>
      <c r="AG349" s="239"/>
      <c r="AH349" s="240"/>
      <c r="AI349" s="238"/>
      <c r="AJ349" s="238"/>
      <c r="AK349" s="238"/>
      <c r="AL349" s="238"/>
      <c r="AM349" s="238"/>
      <c r="AN349" s="238"/>
      <c r="AO349" s="238"/>
      <c r="AP349" s="238"/>
      <c r="AQ349" s="238"/>
      <c r="AR349" s="238"/>
      <c r="AS349" s="239"/>
      <c r="AT349" s="240"/>
      <c r="AU349" s="238"/>
      <c r="AV349" s="238"/>
      <c r="AW349" s="238"/>
      <c r="AX349" s="238"/>
      <c r="AY349" s="238"/>
      <c r="AZ349" s="238"/>
      <c r="BA349" s="238"/>
      <c r="BB349" s="238"/>
      <c r="BC349" s="238"/>
      <c r="BD349" s="238"/>
      <c r="BE349" s="239"/>
      <c r="BF349" s="240"/>
      <c r="BG349" s="238"/>
      <c r="BH349" s="238"/>
      <c r="BI349" s="238"/>
      <c r="BJ349" s="238"/>
      <c r="BK349" s="238"/>
      <c r="BL349" s="238"/>
      <c r="BM349" s="238"/>
      <c r="BN349" s="238"/>
      <c r="BO349" s="238"/>
      <c r="BP349" s="238"/>
      <c r="BQ349" s="239"/>
      <c r="BR349" s="240"/>
      <c r="BS349" s="238"/>
      <c r="BT349" s="238"/>
      <c r="BU349" s="238"/>
      <c r="BV349" s="238"/>
      <c r="BW349" s="238"/>
      <c r="BX349" s="238"/>
      <c r="BY349" s="238"/>
      <c r="BZ349" s="238"/>
      <c r="CA349" s="238"/>
      <c r="CB349" s="238"/>
      <c r="CC349" s="239"/>
      <c r="CD349" s="41"/>
    </row>
    <row r="350" spans="1:82" ht="15">
      <c r="A350" s="152"/>
      <c r="B350" s="75" t="s">
        <v>670</v>
      </c>
      <c r="C350" s="131" t="s">
        <v>575</v>
      </c>
      <c r="D350" s="132" t="s">
        <v>92</v>
      </c>
      <c r="E350" s="266">
        <v>1</v>
      </c>
      <c r="F350" s="223"/>
      <c r="G350" s="76">
        <f t="shared" si="277"/>
        <v>0</v>
      </c>
      <c r="H350" s="237"/>
      <c r="I350" s="239"/>
      <c r="J350" s="237"/>
      <c r="K350" s="238"/>
      <c r="L350" s="238"/>
      <c r="M350" s="238"/>
      <c r="N350" s="238"/>
      <c r="O350" s="238"/>
      <c r="P350" s="238"/>
      <c r="Q350" s="238"/>
      <c r="R350" s="238"/>
      <c r="S350" s="238"/>
      <c r="T350" s="238"/>
      <c r="U350" s="239">
        <f t="shared" si="278"/>
        <v>0</v>
      </c>
      <c r="V350" s="237"/>
      <c r="W350" s="238"/>
      <c r="X350" s="238"/>
      <c r="Y350" s="238"/>
      <c r="Z350" s="238"/>
      <c r="AA350" s="238"/>
      <c r="AB350" s="238"/>
      <c r="AC350" s="238"/>
      <c r="AD350" s="238"/>
      <c r="AE350" s="238"/>
      <c r="AF350" s="238"/>
      <c r="AG350" s="239">
        <f t="shared" si="279"/>
        <v>0</v>
      </c>
      <c r="AH350" s="240"/>
      <c r="AI350" s="238"/>
      <c r="AJ350" s="238"/>
      <c r="AK350" s="238"/>
      <c r="AL350" s="238"/>
      <c r="AM350" s="238"/>
      <c r="AN350" s="238"/>
      <c r="AO350" s="238"/>
      <c r="AP350" s="238"/>
      <c r="AQ350" s="238"/>
      <c r="AR350" s="238"/>
      <c r="AS350" s="239">
        <f t="shared" si="284"/>
        <v>0</v>
      </c>
      <c r="AT350" s="240"/>
      <c r="AU350" s="238"/>
      <c r="AV350" s="238"/>
      <c r="AW350" s="238"/>
      <c r="AX350" s="238"/>
      <c r="AY350" s="238"/>
      <c r="AZ350" s="238"/>
      <c r="BA350" s="238"/>
      <c r="BB350" s="238"/>
      <c r="BC350" s="238"/>
      <c r="BD350" s="238"/>
      <c r="BE350" s="239">
        <f t="shared" si="285"/>
        <v>0</v>
      </c>
      <c r="BF350" s="240"/>
      <c r="BG350" s="238"/>
      <c r="BH350" s="238"/>
      <c r="BI350" s="238"/>
      <c r="BJ350" s="238"/>
      <c r="BK350" s="238"/>
      <c r="BL350" s="238"/>
      <c r="BM350" s="238"/>
      <c r="BN350" s="238"/>
      <c r="BO350" s="238"/>
      <c r="BP350" s="238"/>
      <c r="BQ350" s="239">
        <f t="shared" si="286"/>
        <v>0</v>
      </c>
      <c r="BR350" s="240"/>
      <c r="BS350" s="238"/>
      <c r="BT350" s="238"/>
      <c r="BU350" s="238"/>
      <c r="BV350" s="238"/>
      <c r="BW350" s="238"/>
      <c r="BX350" s="238"/>
      <c r="BY350" s="238"/>
      <c r="BZ350" s="238"/>
      <c r="CA350" s="238"/>
      <c r="CB350" s="238"/>
      <c r="CC350" s="239">
        <f t="shared" si="288"/>
        <v>0</v>
      </c>
      <c r="CD350" s="41" t="s">
        <v>54</v>
      </c>
    </row>
    <row r="351" spans="1:82" ht="15">
      <c r="A351" s="152"/>
      <c r="B351" s="75" t="s">
        <v>671</v>
      </c>
      <c r="C351" s="131" t="s">
        <v>577</v>
      </c>
      <c r="D351" s="132" t="s">
        <v>92</v>
      </c>
      <c r="E351" s="266">
        <v>1</v>
      </c>
      <c r="F351" s="223"/>
      <c r="G351" s="76">
        <f t="shared" si="277"/>
        <v>0</v>
      </c>
      <c r="H351" s="237"/>
      <c r="I351" s="239"/>
      <c r="J351" s="237"/>
      <c r="K351" s="238"/>
      <c r="L351" s="238"/>
      <c r="M351" s="238"/>
      <c r="N351" s="238"/>
      <c r="O351" s="238"/>
      <c r="P351" s="238"/>
      <c r="Q351" s="238"/>
      <c r="R351" s="238"/>
      <c r="S351" s="238"/>
      <c r="T351" s="238"/>
      <c r="U351" s="239">
        <f t="shared" si="278"/>
        <v>0</v>
      </c>
      <c r="V351" s="237"/>
      <c r="W351" s="238"/>
      <c r="X351" s="238"/>
      <c r="Y351" s="238"/>
      <c r="Z351" s="238"/>
      <c r="AA351" s="238"/>
      <c r="AB351" s="238"/>
      <c r="AC351" s="238"/>
      <c r="AD351" s="238"/>
      <c r="AE351" s="238"/>
      <c r="AF351" s="238"/>
      <c r="AG351" s="239">
        <f t="shared" si="279"/>
        <v>0</v>
      </c>
      <c r="AH351" s="240"/>
      <c r="AI351" s="238"/>
      <c r="AJ351" s="238"/>
      <c r="AK351" s="238"/>
      <c r="AL351" s="238"/>
      <c r="AM351" s="238"/>
      <c r="AN351" s="238"/>
      <c r="AO351" s="238"/>
      <c r="AP351" s="238"/>
      <c r="AQ351" s="238"/>
      <c r="AR351" s="238"/>
      <c r="AS351" s="239">
        <f t="shared" si="284"/>
        <v>0</v>
      </c>
      <c r="AT351" s="240"/>
      <c r="AU351" s="238"/>
      <c r="AV351" s="238"/>
      <c r="AW351" s="238"/>
      <c r="AX351" s="238"/>
      <c r="AY351" s="238"/>
      <c r="AZ351" s="238"/>
      <c r="BA351" s="238"/>
      <c r="BB351" s="238"/>
      <c r="BC351" s="238"/>
      <c r="BD351" s="238"/>
      <c r="BE351" s="239">
        <f t="shared" si="285"/>
        <v>0</v>
      </c>
      <c r="BF351" s="240"/>
      <c r="BG351" s="238"/>
      <c r="BH351" s="238"/>
      <c r="BI351" s="238"/>
      <c r="BJ351" s="238"/>
      <c r="BK351" s="238"/>
      <c r="BL351" s="238"/>
      <c r="BM351" s="238"/>
      <c r="BN351" s="238"/>
      <c r="BO351" s="238"/>
      <c r="BP351" s="238"/>
      <c r="BQ351" s="239">
        <f t="shared" si="286"/>
        <v>0</v>
      </c>
      <c r="BR351" s="240"/>
      <c r="BS351" s="238"/>
      <c r="BT351" s="238"/>
      <c r="BU351" s="238"/>
      <c r="BV351" s="238"/>
      <c r="BW351" s="238"/>
      <c r="BX351" s="238"/>
      <c r="BY351" s="238"/>
      <c r="BZ351" s="238"/>
      <c r="CA351" s="238"/>
      <c r="CB351" s="238"/>
      <c r="CC351" s="239">
        <f t="shared" si="288"/>
        <v>0</v>
      </c>
      <c r="CD351" s="41" t="s">
        <v>54</v>
      </c>
    </row>
    <row r="352" spans="1:82" ht="15">
      <c r="A352" s="152"/>
      <c r="B352" s="75" t="s">
        <v>672</v>
      </c>
      <c r="C352" s="131" t="s">
        <v>611</v>
      </c>
      <c r="D352" s="132" t="s">
        <v>92</v>
      </c>
      <c r="E352" s="266">
        <v>1</v>
      </c>
      <c r="F352" s="223"/>
      <c r="G352" s="76">
        <f t="shared" si="277"/>
        <v>0</v>
      </c>
      <c r="H352" s="237"/>
      <c r="I352" s="239"/>
      <c r="J352" s="237"/>
      <c r="K352" s="238"/>
      <c r="L352" s="238"/>
      <c r="M352" s="238"/>
      <c r="N352" s="238"/>
      <c r="O352" s="238"/>
      <c r="P352" s="238"/>
      <c r="Q352" s="238"/>
      <c r="R352" s="238"/>
      <c r="S352" s="238"/>
      <c r="T352" s="238"/>
      <c r="U352" s="239">
        <f t="shared" si="278"/>
        <v>0</v>
      </c>
      <c r="V352" s="237"/>
      <c r="W352" s="238"/>
      <c r="X352" s="238"/>
      <c r="Y352" s="238"/>
      <c r="Z352" s="238"/>
      <c r="AA352" s="238"/>
      <c r="AB352" s="238"/>
      <c r="AC352" s="238"/>
      <c r="AD352" s="238"/>
      <c r="AE352" s="238"/>
      <c r="AF352" s="238"/>
      <c r="AG352" s="239">
        <f t="shared" si="279"/>
        <v>0</v>
      </c>
      <c r="AH352" s="240"/>
      <c r="AI352" s="238"/>
      <c r="AJ352" s="238"/>
      <c r="AK352" s="238"/>
      <c r="AL352" s="238"/>
      <c r="AM352" s="238"/>
      <c r="AN352" s="238"/>
      <c r="AO352" s="238"/>
      <c r="AP352" s="238"/>
      <c r="AQ352" s="238"/>
      <c r="AR352" s="238"/>
      <c r="AS352" s="239">
        <f t="shared" si="284"/>
        <v>0</v>
      </c>
      <c r="AT352" s="240"/>
      <c r="AU352" s="238"/>
      <c r="AV352" s="238"/>
      <c r="AW352" s="238"/>
      <c r="AX352" s="238"/>
      <c r="AY352" s="238"/>
      <c r="AZ352" s="238"/>
      <c r="BA352" s="238"/>
      <c r="BB352" s="238"/>
      <c r="BC352" s="238"/>
      <c r="BD352" s="238"/>
      <c r="BE352" s="239">
        <f t="shared" si="285"/>
        <v>0</v>
      </c>
      <c r="BF352" s="240"/>
      <c r="BG352" s="238"/>
      <c r="BH352" s="238"/>
      <c r="BI352" s="238"/>
      <c r="BJ352" s="238"/>
      <c r="BK352" s="238"/>
      <c r="BL352" s="238"/>
      <c r="BM352" s="238"/>
      <c r="BN352" s="238"/>
      <c r="BO352" s="238"/>
      <c r="BP352" s="238"/>
      <c r="BQ352" s="239">
        <f t="shared" si="286"/>
        <v>0</v>
      </c>
      <c r="BR352" s="240"/>
      <c r="BS352" s="238"/>
      <c r="BT352" s="238"/>
      <c r="BU352" s="238"/>
      <c r="BV352" s="238"/>
      <c r="BW352" s="238"/>
      <c r="BX352" s="238"/>
      <c r="BY352" s="238"/>
      <c r="BZ352" s="238"/>
      <c r="CA352" s="238"/>
      <c r="CB352" s="238"/>
      <c r="CC352" s="239">
        <f t="shared" si="288"/>
        <v>0</v>
      </c>
      <c r="CD352" s="41" t="s">
        <v>54</v>
      </c>
    </row>
    <row r="353" spans="1:82" ht="15">
      <c r="A353" s="152"/>
      <c r="B353" s="103" t="s">
        <v>673</v>
      </c>
      <c r="C353" s="286" t="s">
        <v>674</v>
      </c>
      <c r="D353" s="132"/>
      <c r="E353" s="266"/>
      <c r="F353" s="231"/>
      <c r="G353" s="76"/>
      <c r="H353" s="237"/>
      <c r="I353" s="239"/>
      <c r="J353" s="237"/>
      <c r="K353" s="238"/>
      <c r="L353" s="238"/>
      <c r="M353" s="238"/>
      <c r="N353" s="238"/>
      <c r="O353" s="238"/>
      <c r="P353" s="238"/>
      <c r="Q353" s="238"/>
      <c r="R353" s="238"/>
      <c r="S353" s="238"/>
      <c r="T353" s="238"/>
      <c r="U353" s="239"/>
      <c r="V353" s="237"/>
      <c r="W353" s="238"/>
      <c r="X353" s="238"/>
      <c r="Y353" s="238"/>
      <c r="Z353" s="238"/>
      <c r="AA353" s="238"/>
      <c r="AB353" s="238"/>
      <c r="AC353" s="238"/>
      <c r="AD353" s="238"/>
      <c r="AE353" s="238"/>
      <c r="AF353" s="238"/>
      <c r="AG353" s="239"/>
      <c r="AH353" s="240"/>
      <c r="AI353" s="238"/>
      <c r="AJ353" s="238"/>
      <c r="AK353" s="238"/>
      <c r="AL353" s="238"/>
      <c r="AM353" s="238"/>
      <c r="AN353" s="238"/>
      <c r="AO353" s="238"/>
      <c r="AP353" s="238"/>
      <c r="AQ353" s="238"/>
      <c r="AR353" s="238"/>
      <c r="AS353" s="239"/>
      <c r="AT353" s="240"/>
      <c r="AU353" s="238"/>
      <c r="AV353" s="238"/>
      <c r="AW353" s="238"/>
      <c r="AX353" s="238"/>
      <c r="AY353" s="238"/>
      <c r="AZ353" s="238"/>
      <c r="BA353" s="238"/>
      <c r="BB353" s="238"/>
      <c r="BC353" s="238"/>
      <c r="BD353" s="238"/>
      <c r="BE353" s="239"/>
      <c r="BF353" s="240"/>
      <c r="BG353" s="238"/>
      <c r="BH353" s="238"/>
      <c r="BI353" s="238"/>
      <c r="BJ353" s="238"/>
      <c r="BK353" s="238"/>
      <c r="BL353" s="238"/>
      <c r="BM353" s="238"/>
      <c r="BN353" s="238"/>
      <c r="BO353" s="238"/>
      <c r="BP353" s="238"/>
      <c r="BQ353" s="239"/>
      <c r="BR353" s="240"/>
      <c r="BS353" s="238"/>
      <c r="BT353" s="238"/>
      <c r="BU353" s="238"/>
      <c r="BV353" s="238"/>
      <c r="BW353" s="238"/>
      <c r="BX353" s="238"/>
      <c r="BY353" s="238"/>
      <c r="BZ353" s="238"/>
      <c r="CA353" s="238"/>
      <c r="CB353" s="238"/>
      <c r="CC353" s="239"/>
      <c r="CD353" s="41"/>
    </row>
    <row r="354" spans="1:82" ht="30">
      <c r="A354" s="152"/>
      <c r="B354" s="180" t="s">
        <v>675</v>
      </c>
      <c r="C354" s="181" t="s">
        <v>676</v>
      </c>
      <c r="D354" s="182" t="s">
        <v>243</v>
      </c>
      <c r="E354" s="329">
        <v>0</v>
      </c>
      <c r="F354" s="78"/>
      <c r="G354" s="189">
        <f t="shared" si="277"/>
        <v>0</v>
      </c>
      <c r="H354" s="237"/>
      <c r="I354" s="239"/>
      <c r="J354" s="237"/>
      <c r="K354" s="238"/>
      <c r="L354" s="238"/>
      <c r="M354" s="238"/>
      <c r="N354" s="238"/>
      <c r="O354" s="238"/>
      <c r="P354" s="238"/>
      <c r="Q354" s="238"/>
      <c r="R354" s="238"/>
      <c r="S354" s="238"/>
      <c r="T354" s="238"/>
      <c r="U354" s="239">
        <f t="shared" si="278"/>
        <v>0</v>
      </c>
      <c r="V354" s="237"/>
      <c r="W354" s="238"/>
      <c r="X354" s="238"/>
      <c r="Y354" s="238"/>
      <c r="Z354" s="238"/>
      <c r="AA354" s="238"/>
      <c r="AB354" s="238"/>
      <c r="AC354" s="238"/>
      <c r="AD354" s="238"/>
      <c r="AE354" s="238"/>
      <c r="AF354" s="238"/>
      <c r="AG354" s="239">
        <f t="shared" si="279"/>
        <v>0</v>
      </c>
      <c r="AH354" s="240"/>
      <c r="AI354" s="238"/>
      <c r="AJ354" s="238"/>
      <c r="AK354" s="238"/>
      <c r="AL354" s="238"/>
      <c r="AM354" s="238"/>
      <c r="AN354" s="238"/>
      <c r="AO354" s="238"/>
      <c r="AP354" s="238"/>
      <c r="AQ354" s="238"/>
      <c r="AR354" s="238"/>
      <c r="AS354" s="239">
        <f t="shared" si="284"/>
        <v>0</v>
      </c>
      <c r="AT354" s="240"/>
      <c r="AU354" s="238"/>
      <c r="AV354" s="238"/>
      <c r="AW354" s="238"/>
      <c r="AX354" s="238"/>
      <c r="AY354" s="238"/>
      <c r="AZ354" s="238"/>
      <c r="BA354" s="238"/>
      <c r="BB354" s="238"/>
      <c r="BC354" s="238"/>
      <c r="BD354" s="238"/>
      <c r="BE354" s="239">
        <f t="shared" ref="BE354:BE362" si="289">G354/6</f>
        <v>0</v>
      </c>
      <c r="BF354" s="240"/>
      <c r="BG354" s="238"/>
      <c r="BH354" s="238"/>
      <c r="BI354" s="238"/>
      <c r="BJ354" s="238"/>
      <c r="BK354" s="238"/>
      <c r="BL354" s="238"/>
      <c r="BM354" s="238"/>
      <c r="BN354" s="238"/>
      <c r="BO354" s="238"/>
      <c r="BP354" s="238"/>
      <c r="BQ354" s="239">
        <f t="shared" ref="BQ354:BQ362" si="290">G354/6</f>
        <v>0</v>
      </c>
      <c r="BR354" s="240"/>
      <c r="BS354" s="238"/>
      <c r="BT354" s="238"/>
      <c r="BU354" s="238"/>
      <c r="BV354" s="238"/>
      <c r="BW354" s="238"/>
      <c r="BX354" s="238"/>
      <c r="BY354" s="238"/>
      <c r="BZ354" s="238"/>
      <c r="CA354" s="238"/>
      <c r="CB354" s="238"/>
      <c r="CC354" s="239">
        <f t="shared" ref="CC354:CC362" si="291">G354-SUM(H354:CB354)</f>
        <v>0</v>
      </c>
      <c r="CD354" s="41" t="s">
        <v>54</v>
      </c>
    </row>
    <row r="355" spans="1:82" ht="30">
      <c r="A355" s="152"/>
      <c r="B355" s="180" t="s">
        <v>677</v>
      </c>
      <c r="C355" s="181" t="s">
        <v>678</v>
      </c>
      <c r="D355" s="182" t="s">
        <v>243</v>
      </c>
      <c r="E355" s="329">
        <v>0</v>
      </c>
      <c r="F355" s="78"/>
      <c r="G355" s="189">
        <f t="shared" si="277"/>
        <v>0</v>
      </c>
      <c r="H355" s="237"/>
      <c r="I355" s="239"/>
      <c r="J355" s="237"/>
      <c r="K355" s="238"/>
      <c r="L355" s="238"/>
      <c r="M355" s="238"/>
      <c r="N355" s="238"/>
      <c r="O355" s="238"/>
      <c r="P355" s="238"/>
      <c r="Q355" s="238"/>
      <c r="R355" s="238"/>
      <c r="S355" s="238"/>
      <c r="T355" s="238"/>
      <c r="U355" s="239">
        <f t="shared" si="278"/>
        <v>0</v>
      </c>
      <c r="V355" s="237"/>
      <c r="W355" s="238"/>
      <c r="X355" s="238"/>
      <c r="Y355" s="238"/>
      <c r="Z355" s="238"/>
      <c r="AA355" s="238"/>
      <c r="AB355" s="238"/>
      <c r="AC355" s="238"/>
      <c r="AD355" s="238"/>
      <c r="AE355" s="238"/>
      <c r="AF355" s="238"/>
      <c r="AG355" s="239">
        <f t="shared" si="279"/>
        <v>0</v>
      </c>
      <c r="AH355" s="240"/>
      <c r="AI355" s="238"/>
      <c r="AJ355" s="238"/>
      <c r="AK355" s="238"/>
      <c r="AL355" s="238"/>
      <c r="AM355" s="238"/>
      <c r="AN355" s="238"/>
      <c r="AO355" s="238"/>
      <c r="AP355" s="238"/>
      <c r="AQ355" s="238"/>
      <c r="AR355" s="238"/>
      <c r="AS355" s="239">
        <f t="shared" si="284"/>
        <v>0</v>
      </c>
      <c r="AT355" s="240"/>
      <c r="AU355" s="238"/>
      <c r="AV355" s="238"/>
      <c r="AW355" s="238"/>
      <c r="AX355" s="238"/>
      <c r="AY355" s="238"/>
      <c r="AZ355" s="238"/>
      <c r="BA355" s="238"/>
      <c r="BB355" s="238"/>
      <c r="BC355" s="238"/>
      <c r="BD355" s="238"/>
      <c r="BE355" s="239">
        <f t="shared" si="289"/>
        <v>0</v>
      </c>
      <c r="BF355" s="240"/>
      <c r="BG355" s="238"/>
      <c r="BH355" s="238"/>
      <c r="BI355" s="238"/>
      <c r="BJ355" s="238"/>
      <c r="BK355" s="238"/>
      <c r="BL355" s="238"/>
      <c r="BM355" s="238"/>
      <c r="BN355" s="238"/>
      <c r="BO355" s="238"/>
      <c r="BP355" s="238"/>
      <c r="BQ355" s="239">
        <f t="shared" si="290"/>
        <v>0</v>
      </c>
      <c r="BR355" s="240"/>
      <c r="BS355" s="238"/>
      <c r="BT355" s="238"/>
      <c r="BU355" s="238"/>
      <c r="BV355" s="238"/>
      <c r="BW355" s="238"/>
      <c r="BX355" s="238"/>
      <c r="BY355" s="238"/>
      <c r="BZ355" s="238"/>
      <c r="CA355" s="238"/>
      <c r="CB355" s="238"/>
      <c r="CC355" s="239">
        <f t="shared" si="291"/>
        <v>0</v>
      </c>
      <c r="CD355" s="41" t="s">
        <v>54</v>
      </c>
    </row>
    <row r="356" spans="1:82" ht="30">
      <c r="A356" s="152"/>
      <c r="B356" s="180" t="s">
        <v>679</v>
      </c>
      <c r="C356" s="181" t="s">
        <v>680</v>
      </c>
      <c r="D356" s="182" t="s">
        <v>243</v>
      </c>
      <c r="E356" s="329">
        <v>0</v>
      </c>
      <c r="F356" s="78"/>
      <c r="G356" s="189">
        <f t="shared" si="277"/>
        <v>0</v>
      </c>
      <c r="H356" s="237"/>
      <c r="I356" s="239"/>
      <c r="J356" s="237"/>
      <c r="K356" s="238"/>
      <c r="L356" s="238"/>
      <c r="M356" s="238"/>
      <c r="N356" s="238"/>
      <c r="O356" s="238"/>
      <c r="P356" s="238"/>
      <c r="Q356" s="238"/>
      <c r="R356" s="238"/>
      <c r="S356" s="238"/>
      <c r="T356" s="238"/>
      <c r="U356" s="239">
        <f t="shared" si="278"/>
        <v>0</v>
      </c>
      <c r="V356" s="237"/>
      <c r="W356" s="238"/>
      <c r="X356" s="238"/>
      <c r="Y356" s="238"/>
      <c r="Z356" s="238"/>
      <c r="AA356" s="238"/>
      <c r="AB356" s="238"/>
      <c r="AC356" s="238"/>
      <c r="AD356" s="238"/>
      <c r="AE356" s="238"/>
      <c r="AF356" s="238"/>
      <c r="AG356" s="239">
        <f t="shared" si="279"/>
        <v>0</v>
      </c>
      <c r="AH356" s="240"/>
      <c r="AI356" s="238"/>
      <c r="AJ356" s="238"/>
      <c r="AK356" s="238"/>
      <c r="AL356" s="238"/>
      <c r="AM356" s="238"/>
      <c r="AN356" s="238"/>
      <c r="AO356" s="238"/>
      <c r="AP356" s="238"/>
      <c r="AQ356" s="238"/>
      <c r="AR356" s="238"/>
      <c r="AS356" s="239">
        <f t="shared" si="284"/>
        <v>0</v>
      </c>
      <c r="AT356" s="240"/>
      <c r="AU356" s="238"/>
      <c r="AV356" s="238"/>
      <c r="AW356" s="238"/>
      <c r="AX356" s="238"/>
      <c r="AY356" s="238"/>
      <c r="AZ356" s="238"/>
      <c r="BA356" s="238"/>
      <c r="BB356" s="238"/>
      <c r="BC356" s="238"/>
      <c r="BD356" s="238"/>
      <c r="BE356" s="239">
        <f t="shared" si="289"/>
        <v>0</v>
      </c>
      <c r="BF356" s="240"/>
      <c r="BG356" s="238"/>
      <c r="BH356" s="238"/>
      <c r="BI356" s="238"/>
      <c r="BJ356" s="238"/>
      <c r="BK356" s="238"/>
      <c r="BL356" s="238"/>
      <c r="BM356" s="238"/>
      <c r="BN356" s="238"/>
      <c r="BO356" s="238"/>
      <c r="BP356" s="238"/>
      <c r="BQ356" s="239">
        <f t="shared" si="290"/>
        <v>0</v>
      </c>
      <c r="BR356" s="240"/>
      <c r="BS356" s="238"/>
      <c r="BT356" s="238"/>
      <c r="BU356" s="238"/>
      <c r="BV356" s="238"/>
      <c r="BW356" s="238"/>
      <c r="BX356" s="238"/>
      <c r="BY356" s="238"/>
      <c r="BZ356" s="238"/>
      <c r="CA356" s="238"/>
      <c r="CB356" s="238"/>
      <c r="CC356" s="239">
        <f t="shared" si="291"/>
        <v>0</v>
      </c>
      <c r="CD356" s="41" t="s">
        <v>54</v>
      </c>
    </row>
    <row r="357" spans="1:82" ht="30">
      <c r="A357" s="152"/>
      <c r="B357" s="180" t="s">
        <v>681</v>
      </c>
      <c r="C357" s="181" t="s">
        <v>682</v>
      </c>
      <c r="D357" s="182" t="s">
        <v>243</v>
      </c>
      <c r="E357" s="329">
        <v>0</v>
      </c>
      <c r="F357" s="78"/>
      <c r="G357" s="189">
        <f t="shared" si="277"/>
        <v>0</v>
      </c>
      <c r="H357" s="237"/>
      <c r="I357" s="239"/>
      <c r="J357" s="237"/>
      <c r="K357" s="238"/>
      <c r="L357" s="238"/>
      <c r="M357" s="238"/>
      <c r="N357" s="238"/>
      <c r="O357" s="238"/>
      <c r="P357" s="238"/>
      <c r="Q357" s="238"/>
      <c r="R357" s="238"/>
      <c r="S357" s="238"/>
      <c r="T357" s="238"/>
      <c r="U357" s="239">
        <f t="shared" si="278"/>
        <v>0</v>
      </c>
      <c r="V357" s="237"/>
      <c r="W357" s="238"/>
      <c r="X357" s="238"/>
      <c r="Y357" s="238"/>
      <c r="Z357" s="238"/>
      <c r="AA357" s="238"/>
      <c r="AB357" s="238"/>
      <c r="AC357" s="238"/>
      <c r="AD357" s="238"/>
      <c r="AE357" s="238"/>
      <c r="AF357" s="238"/>
      <c r="AG357" s="239">
        <f t="shared" si="279"/>
        <v>0</v>
      </c>
      <c r="AH357" s="240"/>
      <c r="AI357" s="238"/>
      <c r="AJ357" s="238"/>
      <c r="AK357" s="238"/>
      <c r="AL357" s="238"/>
      <c r="AM357" s="238"/>
      <c r="AN357" s="238"/>
      <c r="AO357" s="238"/>
      <c r="AP357" s="238"/>
      <c r="AQ357" s="238"/>
      <c r="AR357" s="238"/>
      <c r="AS357" s="239">
        <f t="shared" si="284"/>
        <v>0</v>
      </c>
      <c r="AT357" s="240"/>
      <c r="AU357" s="238"/>
      <c r="AV357" s="238"/>
      <c r="AW357" s="238"/>
      <c r="AX357" s="238"/>
      <c r="AY357" s="238"/>
      <c r="AZ357" s="238"/>
      <c r="BA357" s="238"/>
      <c r="BB357" s="238"/>
      <c r="BC357" s="238"/>
      <c r="BD357" s="238"/>
      <c r="BE357" s="239">
        <f t="shared" si="289"/>
        <v>0</v>
      </c>
      <c r="BF357" s="240"/>
      <c r="BG357" s="238"/>
      <c r="BH357" s="238"/>
      <c r="BI357" s="238"/>
      <c r="BJ357" s="238"/>
      <c r="BK357" s="238"/>
      <c r="BL357" s="238"/>
      <c r="BM357" s="238"/>
      <c r="BN357" s="238"/>
      <c r="BO357" s="238"/>
      <c r="BP357" s="238"/>
      <c r="BQ357" s="239">
        <f t="shared" si="290"/>
        <v>0</v>
      </c>
      <c r="BR357" s="240"/>
      <c r="BS357" s="238"/>
      <c r="BT357" s="238"/>
      <c r="BU357" s="238"/>
      <c r="BV357" s="238"/>
      <c r="BW357" s="238"/>
      <c r="BX357" s="238"/>
      <c r="BY357" s="238"/>
      <c r="BZ357" s="238"/>
      <c r="CA357" s="238"/>
      <c r="CB357" s="238"/>
      <c r="CC357" s="239">
        <f t="shared" si="291"/>
        <v>0</v>
      </c>
      <c r="CD357" s="41" t="s">
        <v>54</v>
      </c>
    </row>
    <row r="358" spans="1:82" ht="30">
      <c r="A358" s="152"/>
      <c r="B358" s="180" t="s">
        <v>683</v>
      </c>
      <c r="C358" s="181" t="s">
        <v>684</v>
      </c>
      <c r="D358" s="182" t="s">
        <v>243</v>
      </c>
      <c r="E358" s="329">
        <v>0</v>
      </c>
      <c r="F358" s="78"/>
      <c r="G358" s="189">
        <f t="shared" si="277"/>
        <v>0</v>
      </c>
      <c r="H358" s="237"/>
      <c r="I358" s="239"/>
      <c r="J358" s="237"/>
      <c r="K358" s="238"/>
      <c r="L358" s="238"/>
      <c r="M358" s="238"/>
      <c r="N358" s="238"/>
      <c r="O358" s="238"/>
      <c r="P358" s="238"/>
      <c r="Q358" s="238"/>
      <c r="R358" s="238"/>
      <c r="S358" s="238"/>
      <c r="T358" s="238"/>
      <c r="U358" s="239">
        <f t="shared" si="278"/>
        <v>0</v>
      </c>
      <c r="V358" s="237"/>
      <c r="W358" s="238"/>
      <c r="X358" s="238"/>
      <c r="Y358" s="238"/>
      <c r="Z358" s="238"/>
      <c r="AA358" s="238"/>
      <c r="AB358" s="238"/>
      <c r="AC358" s="238"/>
      <c r="AD358" s="238"/>
      <c r="AE358" s="238"/>
      <c r="AF358" s="238"/>
      <c r="AG358" s="239">
        <f t="shared" si="279"/>
        <v>0</v>
      </c>
      <c r="AH358" s="240"/>
      <c r="AI358" s="238"/>
      <c r="AJ358" s="238"/>
      <c r="AK358" s="238"/>
      <c r="AL358" s="238"/>
      <c r="AM358" s="238"/>
      <c r="AN358" s="238"/>
      <c r="AO358" s="238"/>
      <c r="AP358" s="238"/>
      <c r="AQ358" s="238"/>
      <c r="AR358" s="238"/>
      <c r="AS358" s="239">
        <f t="shared" si="284"/>
        <v>0</v>
      </c>
      <c r="AT358" s="240"/>
      <c r="AU358" s="238"/>
      <c r="AV358" s="238"/>
      <c r="AW358" s="238"/>
      <c r="AX358" s="238"/>
      <c r="AY358" s="238"/>
      <c r="AZ358" s="238"/>
      <c r="BA358" s="238"/>
      <c r="BB358" s="238"/>
      <c r="BC358" s="238"/>
      <c r="BD358" s="238"/>
      <c r="BE358" s="239">
        <f t="shared" si="289"/>
        <v>0</v>
      </c>
      <c r="BF358" s="240"/>
      <c r="BG358" s="238"/>
      <c r="BH358" s="238"/>
      <c r="BI358" s="238"/>
      <c r="BJ358" s="238"/>
      <c r="BK358" s="238"/>
      <c r="BL358" s="238"/>
      <c r="BM358" s="238"/>
      <c r="BN358" s="238"/>
      <c r="BO358" s="238"/>
      <c r="BP358" s="238"/>
      <c r="BQ358" s="239">
        <f t="shared" si="290"/>
        <v>0</v>
      </c>
      <c r="BR358" s="240"/>
      <c r="BS358" s="238"/>
      <c r="BT358" s="238"/>
      <c r="BU358" s="238"/>
      <c r="BV358" s="238"/>
      <c r="BW358" s="238"/>
      <c r="BX358" s="238"/>
      <c r="BY358" s="238"/>
      <c r="BZ358" s="238"/>
      <c r="CA358" s="238"/>
      <c r="CB358" s="238"/>
      <c r="CC358" s="239">
        <f t="shared" si="291"/>
        <v>0</v>
      </c>
      <c r="CD358" s="41" t="s">
        <v>54</v>
      </c>
    </row>
    <row r="359" spans="1:82" ht="30">
      <c r="A359" s="152"/>
      <c r="B359" s="180" t="s">
        <v>685</v>
      </c>
      <c r="C359" s="181" t="s">
        <v>686</v>
      </c>
      <c r="D359" s="182" t="s">
        <v>243</v>
      </c>
      <c r="E359" s="329">
        <v>0</v>
      </c>
      <c r="F359" s="78"/>
      <c r="G359" s="189">
        <f t="shared" si="277"/>
        <v>0</v>
      </c>
      <c r="H359" s="237"/>
      <c r="I359" s="239"/>
      <c r="J359" s="237"/>
      <c r="K359" s="238"/>
      <c r="L359" s="238"/>
      <c r="M359" s="238"/>
      <c r="N359" s="238"/>
      <c r="O359" s="238"/>
      <c r="P359" s="238"/>
      <c r="Q359" s="238"/>
      <c r="R359" s="238"/>
      <c r="S359" s="238"/>
      <c r="T359" s="238"/>
      <c r="U359" s="239">
        <f t="shared" si="278"/>
        <v>0</v>
      </c>
      <c r="V359" s="237"/>
      <c r="W359" s="238"/>
      <c r="X359" s="238"/>
      <c r="Y359" s="238"/>
      <c r="Z359" s="238"/>
      <c r="AA359" s="238"/>
      <c r="AB359" s="238"/>
      <c r="AC359" s="238"/>
      <c r="AD359" s="238"/>
      <c r="AE359" s="238"/>
      <c r="AF359" s="238"/>
      <c r="AG359" s="239">
        <f t="shared" si="279"/>
        <v>0</v>
      </c>
      <c r="AH359" s="240"/>
      <c r="AI359" s="238"/>
      <c r="AJ359" s="238"/>
      <c r="AK359" s="238"/>
      <c r="AL359" s="238"/>
      <c r="AM359" s="238"/>
      <c r="AN359" s="238"/>
      <c r="AO359" s="238"/>
      <c r="AP359" s="238"/>
      <c r="AQ359" s="238"/>
      <c r="AR359" s="238"/>
      <c r="AS359" s="239">
        <f t="shared" si="284"/>
        <v>0</v>
      </c>
      <c r="AT359" s="240"/>
      <c r="AU359" s="238"/>
      <c r="AV359" s="238"/>
      <c r="AW359" s="238"/>
      <c r="AX359" s="238"/>
      <c r="AY359" s="238"/>
      <c r="AZ359" s="238"/>
      <c r="BA359" s="238"/>
      <c r="BB359" s="238"/>
      <c r="BC359" s="238"/>
      <c r="BD359" s="238"/>
      <c r="BE359" s="239">
        <f t="shared" si="289"/>
        <v>0</v>
      </c>
      <c r="BF359" s="240"/>
      <c r="BG359" s="238"/>
      <c r="BH359" s="238"/>
      <c r="BI359" s="238"/>
      <c r="BJ359" s="238"/>
      <c r="BK359" s="238"/>
      <c r="BL359" s="238"/>
      <c r="BM359" s="238"/>
      <c r="BN359" s="238"/>
      <c r="BO359" s="238"/>
      <c r="BP359" s="238"/>
      <c r="BQ359" s="239">
        <f t="shared" si="290"/>
        <v>0</v>
      </c>
      <c r="BR359" s="240"/>
      <c r="BS359" s="238"/>
      <c r="BT359" s="238"/>
      <c r="BU359" s="238"/>
      <c r="BV359" s="238"/>
      <c r="BW359" s="238"/>
      <c r="BX359" s="238"/>
      <c r="BY359" s="238"/>
      <c r="BZ359" s="238"/>
      <c r="CA359" s="238"/>
      <c r="CB359" s="238"/>
      <c r="CC359" s="239">
        <f t="shared" si="291"/>
        <v>0</v>
      </c>
      <c r="CD359" s="41" t="s">
        <v>54</v>
      </c>
    </row>
    <row r="360" spans="1:82" ht="30">
      <c r="A360" s="152"/>
      <c r="B360" s="180" t="s">
        <v>687</v>
      </c>
      <c r="C360" s="181" t="s">
        <v>688</v>
      </c>
      <c r="D360" s="182" t="s">
        <v>243</v>
      </c>
      <c r="E360" s="329">
        <v>0</v>
      </c>
      <c r="F360" s="78"/>
      <c r="G360" s="189">
        <f t="shared" si="277"/>
        <v>0</v>
      </c>
      <c r="H360" s="237"/>
      <c r="I360" s="239"/>
      <c r="J360" s="237"/>
      <c r="K360" s="238"/>
      <c r="L360" s="238"/>
      <c r="M360" s="238"/>
      <c r="N360" s="238"/>
      <c r="O360" s="238"/>
      <c r="P360" s="238"/>
      <c r="Q360" s="238"/>
      <c r="R360" s="238"/>
      <c r="S360" s="238"/>
      <c r="T360" s="238"/>
      <c r="U360" s="239">
        <f t="shared" si="278"/>
        <v>0</v>
      </c>
      <c r="V360" s="237"/>
      <c r="W360" s="238"/>
      <c r="X360" s="238"/>
      <c r="Y360" s="238"/>
      <c r="Z360" s="238"/>
      <c r="AA360" s="238"/>
      <c r="AB360" s="238"/>
      <c r="AC360" s="238"/>
      <c r="AD360" s="238"/>
      <c r="AE360" s="238"/>
      <c r="AF360" s="238"/>
      <c r="AG360" s="239">
        <f t="shared" si="279"/>
        <v>0</v>
      </c>
      <c r="AH360" s="240"/>
      <c r="AI360" s="238"/>
      <c r="AJ360" s="238"/>
      <c r="AK360" s="238"/>
      <c r="AL360" s="238"/>
      <c r="AM360" s="238"/>
      <c r="AN360" s="238"/>
      <c r="AO360" s="238"/>
      <c r="AP360" s="238"/>
      <c r="AQ360" s="238"/>
      <c r="AR360" s="238"/>
      <c r="AS360" s="239">
        <f t="shared" si="284"/>
        <v>0</v>
      </c>
      <c r="AT360" s="240"/>
      <c r="AU360" s="238"/>
      <c r="AV360" s="238"/>
      <c r="AW360" s="238"/>
      <c r="AX360" s="238"/>
      <c r="AY360" s="238"/>
      <c r="AZ360" s="238"/>
      <c r="BA360" s="238"/>
      <c r="BB360" s="238"/>
      <c r="BC360" s="238"/>
      <c r="BD360" s="238"/>
      <c r="BE360" s="239">
        <f t="shared" si="289"/>
        <v>0</v>
      </c>
      <c r="BF360" s="240"/>
      <c r="BG360" s="238"/>
      <c r="BH360" s="238"/>
      <c r="BI360" s="238"/>
      <c r="BJ360" s="238"/>
      <c r="BK360" s="238"/>
      <c r="BL360" s="238"/>
      <c r="BM360" s="238"/>
      <c r="BN360" s="238"/>
      <c r="BO360" s="238"/>
      <c r="BP360" s="238"/>
      <c r="BQ360" s="239">
        <f t="shared" si="290"/>
        <v>0</v>
      </c>
      <c r="BR360" s="240"/>
      <c r="BS360" s="238"/>
      <c r="BT360" s="238"/>
      <c r="BU360" s="238"/>
      <c r="BV360" s="238"/>
      <c r="BW360" s="238"/>
      <c r="BX360" s="238"/>
      <c r="BY360" s="238"/>
      <c r="BZ360" s="238"/>
      <c r="CA360" s="238"/>
      <c r="CB360" s="238"/>
      <c r="CC360" s="239">
        <f t="shared" si="291"/>
        <v>0</v>
      </c>
      <c r="CD360" s="41" t="s">
        <v>54</v>
      </c>
    </row>
    <row r="361" spans="1:82" ht="30">
      <c r="A361" s="152"/>
      <c r="B361" s="180" t="s">
        <v>689</v>
      </c>
      <c r="C361" s="181" t="s">
        <v>690</v>
      </c>
      <c r="D361" s="182" t="s">
        <v>243</v>
      </c>
      <c r="E361" s="329">
        <v>0</v>
      </c>
      <c r="F361" s="78"/>
      <c r="G361" s="189">
        <f t="shared" si="277"/>
        <v>0</v>
      </c>
      <c r="H361" s="237"/>
      <c r="I361" s="239"/>
      <c r="J361" s="237"/>
      <c r="K361" s="238"/>
      <c r="L361" s="238"/>
      <c r="M361" s="238"/>
      <c r="N361" s="238"/>
      <c r="O361" s="238"/>
      <c r="P361" s="238"/>
      <c r="Q361" s="238"/>
      <c r="R361" s="238"/>
      <c r="S361" s="238"/>
      <c r="T361" s="238"/>
      <c r="U361" s="239">
        <f t="shared" si="278"/>
        <v>0</v>
      </c>
      <c r="V361" s="237"/>
      <c r="W361" s="238"/>
      <c r="X361" s="238"/>
      <c r="Y361" s="238"/>
      <c r="Z361" s="238"/>
      <c r="AA361" s="238"/>
      <c r="AB361" s="238"/>
      <c r="AC361" s="238"/>
      <c r="AD361" s="238"/>
      <c r="AE361" s="238"/>
      <c r="AF361" s="238"/>
      <c r="AG361" s="239">
        <f t="shared" si="279"/>
        <v>0</v>
      </c>
      <c r="AH361" s="240"/>
      <c r="AI361" s="238"/>
      <c r="AJ361" s="238"/>
      <c r="AK361" s="238"/>
      <c r="AL361" s="238"/>
      <c r="AM361" s="238"/>
      <c r="AN361" s="238"/>
      <c r="AO361" s="238"/>
      <c r="AP361" s="238"/>
      <c r="AQ361" s="238"/>
      <c r="AR361" s="238"/>
      <c r="AS361" s="239">
        <f t="shared" si="284"/>
        <v>0</v>
      </c>
      <c r="AT361" s="240"/>
      <c r="AU361" s="238"/>
      <c r="AV361" s="238"/>
      <c r="AW361" s="238"/>
      <c r="AX361" s="238"/>
      <c r="AY361" s="238"/>
      <c r="AZ361" s="238"/>
      <c r="BA361" s="238"/>
      <c r="BB361" s="238"/>
      <c r="BC361" s="238"/>
      <c r="BD361" s="238"/>
      <c r="BE361" s="239">
        <f t="shared" si="289"/>
        <v>0</v>
      </c>
      <c r="BF361" s="240"/>
      <c r="BG361" s="238"/>
      <c r="BH361" s="238"/>
      <c r="BI361" s="238"/>
      <c r="BJ361" s="238"/>
      <c r="BK361" s="238"/>
      <c r="BL361" s="238"/>
      <c r="BM361" s="238"/>
      <c r="BN361" s="238"/>
      <c r="BO361" s="238"/>
      <c r="BP361" s="238"/>
      <c r="BQ361" s="239">
        <f t="shared" si="290"/>
        <v>0</v>
      </c>
      <c r="BR361" s="240"/>
      <c r="BS361" s="238"/>
      <c r="BT361" s="238"/>
      <c r="BU361" s="238"/>
      <c r="BV361" s="238"/>
      <c r="BW361" s="238"/>
      <c r="BX361" s="238"/>
      <c r="BY361" s="238"/>
      <c r="BZ361" s="238"/>
      <c r="CA361" s="238"/>
      <c r="CB361" s="238"/>
      <c r="CC361" s="239">
        <f t="shared" si="291"/>
        <v>0</v>
      </c>
      <c r="CD361" s="41" t="s">
        <v>54</v>
      </c>
    </row>
    <row r="362" spans="1:82" ht="30">
      <c r="A362" s="152"/>
      <c r="B362" s="180" t="s">
        <v>691</v>
      </c>
      <c r="C362" s="181" t="s">
        <v>692</v>
      </c>
      <c r="D362" s="182" t="s">
        <v>243</v>
      </c>
      <c r="E362" s="329">
        <v>0</v>
      </c>
      <c r="F362" s="78"/>
      <c r="G362" s="189">
        <f t="shared" si="277"/>
        <v>0</v>
      </c>
      <c r="H362" s="237"/>
      <c r="I362" s="239"/>
      <c r="J362" s="237"/>
      <c r="K362" s="238"/>
      <c r="L362" s="238"/>
      <c r="M362" s="238"/>
      <c r="N362" s="238"/>
      <c r="O362" s="238"/>
      <c r="P362" s="238"/>
      <c r="Q362" s="238"/>
      <c r="R362" s="238"/>
      <c r="S362" s="238"/>
      <c r="T362" s="238"/>
      <c r="U362" s="239">
        <f t="shared" si="278"/>
        <v>0</v>
      </c>
      <c r="V362" s="237"/>
      <c r="W362" s="238"/>
      <c r="X362" s="238"/>
      <c r="Y362" s="238"/>
      <c r="Z362" s="238"/>
      <c r="AA362" s="238"/>
      <c r="AB362" s="238"/>
      <c r="AC362" s="238"/>
      <c r="AD362" s="238"/>
      <c r="AE362" s="238"/>
      <c r="AF362" s="238"/>
      <c r="AG362" s="239">
        <f t="shared" si="279"/>
        <v>0</v>
      </c>
      <c r="AH362" s="240"/>
      <c r="AI362" s="238"/>
      <c r="AJ362" s="238"/>
      <c r="AK362" s="238"/>
      <c r="AL362" s="238"/>
      <c r="AM362" s="238"/>
      <c r="AN362" s="238"/>
      <c r="AO362" s="238"/>
      <c r="AP362" s="238"/>
      <c r="AQ362" s="238"/>
      <c r="AR362" s="238"/>
      <c r="AS362" s="239">
        <f t="shared" si="284"/>
        <v>0</v>
      </c>
      <c r="AT362" s="240"/>
      <c r="AU362" s="238"/>
      <c r="AV362" s="238"/>
      <c r="AW362" s="238"/>
      <c r="AX362" s="238"/>
      <c r="AY362" s="238"/>
      <c r="AZ362" s="238"/>
      <c r="BA362" s="238"/>
      <c r="BB362" s="238"/>
      <c r="BC362" s="238"/>
      <c r="BD362" s="238"/>
      <c r="BE362" s="239">
        <f t="shared" si="289"/>
        <v>0</v>
      </c>
      <c r="BF362" s="240"/>
      <c r="BG362" s="238"/>
      <c r="BH362" s="238"/>
      <c r="BI362" s="238"/>
      <c r="BJ362" s="238"/>
      <c r="BK362" s="238"/>
      <c r="BL362" s="238"/>
      <c r="BM362" s="238"/>
      <c r="BN362" s="238"/>
      <c r="BO362" s="238"/>
      <c r="BP362" s="238"/>
      <c r="BQ362" s="239">
        <f t="shared" si="290"/>
        <v>0</v>
      </c>
      <c r="BR362" s="240"/>
      <c r="BS362" s="238"/>
      <c r="BT362" s="238"/>
      <c r="BU362" s="238"/>
      <c r="BV362" s="238"/>
      <c r="BW362" s="238"/>
      <c r="BX362" s="238"/>
      <c r="BY362" s="238"/>
      <c r="BZ362" s="238"/>
      <c r="CA362" s="238"/>
      <c r="CB362" s="238"/>
      <c r="CC362" s="239">
        <f t="shared" si="291"/>
        <v>0</v>
      </c>
      <c r="CD362" s="41" t="s">
        <v>54</v>
      </c>
    </row>
    <row r="363" spans="1:82" ht="15">
      <c r="A363" s="152"/>
      <c r="B363" s="180" t="s">
        <v>693</v>
      </c>
      <c r="C363" s="181" t="s">
        <v>694</v>
      </c>
      <c r="D363" s="182" t="s">
        <v>695</v>
      </c>
      <c r="E363" s="329">
        <v>0</v>
      </c>
      <c r="F363" s="78"/>
      <c r="G363" s="189">
        <f t="shared" si="277"/>
        <v>0</v>
      </c>
      <c r="H363" s="237"/>
      <c r="I363" s="239"/>
      <c r="J363" s="237"/>
      <c r="K363" s="238"/>
      <c r="L363" s="238"/>
      <c r="M363" s="238"/>
      <c r="N363" s="238"/>
      <c r="O363" s="238"/>
      <c r="P363" s="238"/>
      <c r="Q363" s="238"/>
      <c r="R363" s="238"/>
      <c r="S363" s="238"/>
      <c r="T363" s="238"/>
      <c r="U363" s="239">
        <f t="shared" si="278"/>
        <v>0</v>
      </c>
      <c r="V363" s="237"/>
      <c r="W363" s="238"/>
      <c r="X363" s="238"/>
      <c r="Y363" s="238"/>
      <c r="Z363" s="238"/>
      <c r="AA363" s="238"/>
      <c r="AB363" s="238"/>
      <c r="AC363" s="238"/>
      <c r="AD363" s="238"/>
      <c r="AE363" s="238"/>
      <c r="AF363" s="238"/>
      <c r="AG363" s="239">
        <f t="shared" si="279"/>
        <v>0</v>
      </c>
      <c r="AH363" s="240"/>
      <c r="AI363" s="238"/>
      <c r="AJ363" s="238"/>
      <c r="AK363" s="238"/>
      <c r="AL363" s="238"/>
      <c r="AM363" s="238"/>
      <c r="AN363" s="238"/>
      <c r="AO363" s="238"/>
      <c r="AP363" s="238"/>
      <c r="AQ363" s="238"/>
      <c r="AR363" s="238"/>
      <c r="AS363" s="239">
        <f t="shared" ref="AS363:AS370" si="292">G363/6</f>
        <v>0</v>
      </c>
      <c r="AT363" s="240"/>
      <c r="AU363" s="238"/>
      <c r="AV363" s="238"/>
      <c r="AW363" s="238"/>
      <c r="AX363" s="238"/>
      <c r="AY363" s="238"/>
      <c r="AZ363" s="238"/>
      <c r="BA363" s="238"/>
      <c r="BB363" s="238"/>
      <c r="BC363" s="238"/>
      <c r="BD363" s="238"/>
      <c r="BE363" s="239">
        <f t="shared" ref="BE363:BE370" si="293">G363/6</f>
        <v>0</v>
      </c>
      <c r="BF363" s="240"/>
      <c r="BG363" s="238"/>
      <c r="BH363" s="238"/>
      <c r="BI363" s="238"/>
      <c r="BJ363" s="238"/>
      <c r="BK363" s="238"/>
      <c r="BL363" s="238"/>
      <c r="BM363" s="238"/>
      <c r="BN363" s="238"/>
      <c r="BO363" s="238"/>
      <c r="BP363" s="238"/>
      <c r="BQ363" s="239">
        <f t="shared" ref="BQ363:BQ370" si="294">G363/6</f>
        <v>0</v>
      </c>
      <c r="BR363" s="240"/>
      <c r="BS363" s="238"/>
      <c r="BT363" s="238"/>
      <c r="BU363" s="238"/>
      <c r="BV363" s="238"/>
      <c r="BW363" s="238"/>
      <c r="BX363" s="238"/>
      <c r="BY363" s="238"/>
      <c r="BZ363" s="238"/>
      <c r="CA363" s="238"/>
      <c r="CB363" s="238"/>
      <c r="CC363" s="239">
        <f>G363-SUM(H363:CB363)</f>
        <v>0</v>
      </c>
      <c r="CD363" s="41" t="s">
        <v>54</v>
      </c>
    </row>
    <row r="364" spans="1:82" ht="15">
      <c r="A364" s="152"/>
      <c r="B364" s="75" t="s">
        <v>696</v>
      </c>
      <c r="C364" s="131" t="s">
        <v>697</v>
      </c>
      <c r="D364" s="132" t="s">
        <v>616</v>
      </c>
      <c r="E364" s="266">
        <v>90</v>
      </c>
      <c r="F364" s="289"/>
      <c r="G364" s="76">
        <f t="shared" si="277"/>
        <v>0</v>
      </c>
      <c r="H364" s="237"/>
      <c r="I364" s="239"/>
      <c r="J364" s="237"/>
      <c r="K364" s="238"/>
      <c r="L364" s="238"/>
      <c r="M364" s="238"/>
      <c r="N364" s="238"/>
      <c r="O364" s="238"/>
      <c r="P364" s="238"/>
      <c r="Q364" s="238"/>
      <c r="R364" s="238"/>
      <c r="S364" s="238"/>
      <c r="T364" s="238"/>
      <c r="U364" s="239">
        <f t="shared" si="278"/>
        <v>0</v>
      </c>
      <c r="V364" s="237"/>
      <c r="W364" s="238"/>
      <c r="X364" s="238"/>
      <c r="Y364" s="238"/>
      <c r="Z364" s="238"/>
      <c r="AA364" s="238"/>
      <c r="AB364" s="238"/>
      <c r="AC364" s="238"/>
      <c r="AD364" s="238"/>
      <c r="AE364" s="238"/>
      <c r="AF364" s="238"/>
      <c r="AG364" s="239">
        <f t="shared" si="279"/>
        <v>0</v>
      </c>
      <c r="AH364" s="240"/>
      <c r="AI364" s="238"/>
      <c r="AJ364" s="238"/>
      <c r="AK364" s="238"/>
      <c r="AL364" s="238"/>
      <c r="AM364" s="238"/>
      <c r="AN364" s="238"/>
      <c r="AO364" s="238"/>
      <c r="AP364" s="238"/>
      <c r="AQ364" s="238"/>
      <c r="AR364" s="238"/>
      <c r="AS364" s="239">
        <f t="shared" si="292"/>
        <v>0</v>
      </c>
      <c r="AT364" s="240"/>
      <c r="AU364" s="238"/>
      <c r="AV364" s="238"/>
      <c r="AW364" s="238"/>
      <c r="AX364" s="238"/>
      <c r="AY364" s="238"/>
      <c r="AZ364" s="238"/>
      <c r="BA364" s="238"/>
      <c r="BB364" s="238"/>
      <c r="BC364" s="238"/>
      <c r="BD364" s="238"/>
      <c r="BE364" s="239">
        <f t="shared" si="293"/>
        <v>0</v>
      </c>
      <c r="BF364" s="240"/>
      <c r="BG364" s="238"/>
      <c r="BH364" s="238"/>
      <c r="BI364" s="238"/>
      <c r="BJ364" s="238"/>
      <c r="BK364" s="238"/>
      <c r="BL364" s="238"/>
      <c r="BM364" s="238"/>
      <c r="BN364" s="238"/>
      <c r="BO364" s="238"/>
      <c r="BP364" s="238"/>
      <c r="BQ364" s="239">
        <f t="shared" si="294"/>
        <v>0</v>
      </c>
      <c r="BR364" s="240"/>
      <c r="BS364" s="238"/>
      <c r="BT364" s="238"/>
      <c r="BU364" s="238"/>
      <c r="BV364" s="238"/>
      <c r="BW364" s="238"/>
      <c r="BX364" s="238"/>
      <c r="BY364" s="238"/>
      <c r="BZ364" s="238"/>
      <c r="CA364" s="238"/>
      <c r="CB364" s="238"/>
      <c r="CC364" s="239">
        <f>G364-SUM(H364:CB364)</f>
        <v>0</v>
      </c>
      <c r="CD364" s="41" t="s">
        <v>54</v>
      </c>
    </row>
    <row r="365" spans="1:82" ht="15">
      <c r="A365" s="152"/>
      <c r="B365" s="75" t="s">
        <v>698</v>
      </c>
      <c r="C365" s="156" t="s">
        <v>699</v>
      </c>
      <c r="D365" s="132" t="s">
        <v>92</v>
      </c>
      <c r="E365" s="266">
        <v>1</v>
      </c>
      <c r="F365" s="223"/>
      <c r="G365" s="76">
        <f t="shared" si="277"/>
        <v>0</v>
      </c>
      <c r="H365" s="237"/>
      <c r="I365" s="239"/>
      <c r="J365" s="237"/>
      <c r="K365" s="238"/>
      <c r="L365" s="238"/>
      <c r="M365" s="238"/>
      <c r="N365" s="238"/>
      <c r="O365" s="238"/>
      <c r="P365" s="238"/>
      <c r="Q365" s="238"/>
      <c r="R365" s="238"/>
      <c r="S365" s="238"/>
      <c r="T365" s="238"/>
      <c r="U365" s="239">
        <f t="shared" si="278"/>
        <v>0</v>
      </c>
      <c r="V365" s="237"/>
      <c r="W365" s="238"/>
      <c r="X365" s="238"/>
      <c r="Y365" s="238"/>
      <c r="Z365" s="238"/>
      <c r="AA365" s="238"/>
      <c r="AB365" s="238"/>
      <c r="AC365" s="238"/>
      <c r="AD365" s="238"/>
      <c r="AE365" s="238"/>
      <c r="AF365" s="238"/>
      <c r="AG365" s="239">
        <f t="shared" si="279"/>
        <v>0</v>
      </c>
      <c r="AH365" s="240"/>
      <c r="AI365" s="238"/>
      <c r="AJ365" s="238"/>
      <c r="AK365" s="238"/>
      <c r="AL365" s="238"/>
      <c r="AM365" s="238"/>
      <c r="AN365" s="238"/>
      <c r="AO365" s="238"/>
      <c r="AP365" s="238"/>
      <c r="AQ365" s="238"/>
      <c r="AR365" s="238"/>
      <c r="AS365" s="239">
        <f t="shared" si="292"/>
        <v>0</v>
      </c>
      <c r="AT365" s="240"/>
      <c r="AU365" s="238"/>
      <c r="AV365" s="238"/>
      <c r="AW365" s="238"/>
      <c r="AX365" s="238"/>
      <c r="AY365" s="238"/>
      <c r="AZ365" s="238"/>
      <c r="BA365" s="238"/>
      <c r="BB365" s="238"/>
      <c r="BC365" s="238"/>
      <c r="BD365" s="238"/>
      <c r="BE365" s="239">
        <f t="shared" si="293"/>
        <v>0</v>
      </c>
      <c r="BF365" s="240"/>
      <c r="BG365" s="238"/>
      <c r="BH365" s="238"/>
      <c r="BI365" s="238"/>
      <c r="BJ365" s="238"/>
      <c r="BK365" s="238"/>
      <c r="BL365" s="238"/>
      <c r="BM365" s="238"/>
      <c r="BN365" s="238"/>
      <c r="BO365" s="238"/>
      <c r="BP365" s="238"/>
      <c r="BQ365" s="239">
        <f t="shared" si="294"/>
        <v>0</v>
      </c>
      <c r="BR365" s="240"/>
      <c r="BS365" s="238"/>
      <c r="BT365" s="238"/>
      <c r="BU365" s="238"/>
      <c r="BV365" s="238"/>
      <c r="BW365" s="238"/>
      <c r="BX365" s="238"/>
      <c r="BY365" s="238"/>
      <c r="BZ365" s="238"/>
      <c r="CA365" s="238"/>
      <c r="CB365" s="238"/>
      <c r="CC365" s="239">
        <f>G365-SUM(J365:CB365)</f>
        <v>0</v>
      </c>
      <c r="CD365" s="41" t="s">
        <v>54</v>
      </c>
    </row>
    <row r="366" spans="1:82" ht="15">
      <c r="A366" s="152"/>
      <c r="B366" s="75" t="s">
        <v>700</v>
      </c>
      <c r="C366" s="131" t="s">
        <v>577</v>
      </c>
      <c r="D366" s="132" t="s">
        <v>92</v>
      </c>
      <c r="E366" s="266">
        <v>1</v>
      </c>
      <c r="F366" s="223"/>
      <c r="G366" s="76">
        <f t="shared" si="277"/>
        <v>0</v>
      </c>
      <c r="H366" s="237"/>
      <c r="I366" s="239"/>
      <c r="J366" s="237"/>
      <c r="K366" s="238"/>
      <c r="L366" s="238"/>
      <c r="M366" s="238"/>
      <c r="N366" s="238"/>
      <c r="O366" s="238"/>
      <c r="P366" s="238"/>
      <c r="Q366" s="238"/>
      <c r="R366" s="238"/>
      <c r="S366" s="238"/>
      <c r="T366" s="238"/>
      <c r="U366" s="239">
        <f t="shared" si="278"/>
        <v>0</v>
      </c>
      <c r="V366" s="237"/>
      <c r="W366" s="238"/>
      <c r="X366" s="238"/>
      <c r="Y366" s="238"/>
      <c r="Z366" s="238"/>
      <c r="AA366" s="238"/>
      <c r="AB366" s="238"/>
      <c r="AC366" s="238"/>
      <c r="AD366" s="238"/>
      <c r="AE366" s="238"/>
      <c r="AF366" s="238"/>
      <c r="AG366" s="239">
        <f t="shared" si="279"/>
        <v>0</v>
      </c>
      <c r="AH366" s="240"/>
      <c r="AI366" s="238"/>
      <c r="AJ366" s="238"/>
      <c r="AK366" s="238"/>
      <c r="AL366" s="238"/>
      <c r="AM366" s="238"/>
      <c r="AN366" s="238"/>
      <c r="AO366" s="238"/>
      <c r="AP366" s="238"/>
      <c r="AQ366" s="238"/>
      <c r="AR366" s="238"/>
      <c r="AS366" s="239">
        <f t="shared" si="292"/>
        <v>0</v>
      </c>
      <c r="AT366" s="240"/>
      <c r="AU366" s="238"/>
      <c r="AV366" s="238"/>
      <c r="AW366" s="238"/>
      <c r="AX366" s="238"/>
      <c r="AY366" s="238"/>
      <c r="AZ366" s="238"/>
      <c r="BA366" s="238"/>
      <c r="BB366" s="238"/>
      <c r="BC366" s="238"/>
      <c r="BD366" s="238"/>
      <c r="BE366" s="239">
        <f t="shared" si="293"/>
        <v>0</v>
      </c>
      <c r="BF366" s="240"/>
      <c r="BG366" s="238"/>
      <c r="BH366" s="238"/>
      <c r="BI366" s="238"/>
      <c r="BJ366" s="238"/>
      <c r="BK366" s="238"/>
      <c r="BL366" s="238"/>
      <c r="BM366" s="238"/>
      <c r="BN366" s="238"/>
      <c r="BO366" s="238"/>
      <c r="BP366" s="238"/>
      <c r="BQ366" s="239">
        <f t="shared" si="294"/>
        <v>0</v>
      </c>
      <c r="BR366" s="240"/>
      <c r="BS366" s="238"/>
      <c r="BT366" s="238"/>
      <c r="BU366" s="238"/>
      <c r="BV366" s="238"/>
      <c r="BW366" s="238"/>
      <c r="BX366" s="238"/>
      <c r="BY366" s="238"/>
      <c r="BZ366" s="238"/>
      <c r="CA366" s="238"/>
      <c r="CB366" s="238"/>
      <c r="CC366" s="239">
        <f>G366-SUM(J366:CB366)</f>
        <v>0</v>
      </c>
      <c r="CD366" s="41" t="s">
        <v>54</v>
      </c>
    </row>
    <row r="367" spans="1:82" ht="15">
      <c r="A367" s="152"/>
      <c r="B367" s="75" t="s">
        <v>701</v>
      </c>
      <c r="C367" s="131" t="s">
        <v>611</v>
      </c>
      <c r="D367" s="132" t="s">
        <v>92</v>
      </c>
      <c r="E367" s="266">
        <v>1</v>
      </c>
      <c r="F367" s="223"/>
      <c r="G367" s="76">
        <f t="shared" si="277"/>
        <v>0</v>
      </c>
      <c r="H367" s="237"/>
      <c r="I367" s="239"/>
      <c r="J367" s="237"/>
      <c r="K367" s="238"/>
      <c r="L367" s="238"/>
      <c r="M367" s="238"/>
      <c r="N367" s="238"/>
      <c r="O367" s="238"/>
      <c r="P367" s="238"/>
      <c r="Q367" s="238"/>
      <c r="R367" s="238"/>
      <c r="S367" s="238"/>
      <c r="T367" s="238"/>
      <c r="U367" s="239">
        <f t="shared" si="278"/>
        <v>0</v>
      </c>
      <c r="V367" s="237"/>
      <c r="W367" s="238"/>
      <c r="X367" s="238"/>
      <c r="Y367" s="238"/>
      <c r="Z367" s="238"/>
      <c r="AA367" s="238"/>
      <c r="AB367" s="238"/>
      <c r="AC367" s="238"/>
      <c r="AD367" s="238"/>
      <c r="AE367" s="238"/>
      <c r="AF367" s="238"/>
      <c r="AG367" s="239">
        <f t="shared" si="279"/>
        <v>0</v>
      </c>
      <c r="AH367" s="240"/>
      <c r="AI367" s="238"/>
      <c r="AJ367" s="238"/>
      <c r="AK367" s="238"/>
      <c r="AL367" s="238"/>
      <c r="AM367" s="238"/>
      <c r="AN367" s="238"/>
      <c r="AO367" s="238"/>
      <c r="AP367" s="238"/>
      <c r="AQ367" s="238"/>
      <c r="AR367" s="238"/>
      <c r="AS367" s="239">
        <f t="shared" si="292"/>
        <v>0</v>
      </c>
      <c r="AT367" s="240"/>
      <c r="AU367" s="238"/>
      <c r="AV367" s="238"/>
      <c r="AW367" s="238"/>
      <c r="AX367" s="238"/>
      <c r="AY367" s="238"/>
      <c r="AZ367" s="238"/>
      <c r="BA367" s="238"/>
      <c r="BB367" s="238"/>
      <c r="BC367" s="238"/>
      <c r="BD367" s="238"/>
      <c r="BE367" s="239">
        <f t="shared" si="293"/>
        <v>0</v>
      </c>
      <c r="BF367" s="240"/>
      <c r="BG367" s="238"/>
      <c r="BH367" s="238"/>
      <c r="BI367" s="238"/>
      <c r="BJ367" s="238"/>
      <c r="BK367" s="238"/>
      <c r="BL367" s="238"/>
      <c r="BM367" s="238"/>
      <c r="BN367" s="238"/>
      <c r="BO367" s="238"/>
      <c r="BP367" s="238"/>
      <c r="BQ367" s="239">
        <f t="shared" si="294"/>
        <v>0</v>
      </c>
      <c r="BR367" s="240"/>
      <c r="BS367" s="238"/>
      <c r="BT367" s="238"/>
      <c r="BU367" s="238"/>
      <c r="BV367" s="238"/>
      <c r="BW367" s="238"/>
      <c r="BX367" s="238"/>
      <c r="BY367" s="238"/>
      <c r="BZ367" s="238"/>
      <c r="CA367" s="238"/>
      <c r="CB367" s="238"/>
      <c r="CC367" s="239">
        <f>G367-SUM(J367:CB367)</f>
        <v>0</v>
      </c>
      <c r="CD367" s="41" t="s">
        <v>54</v>
      </c>
    </row>
    <row r="368" spans="1:82" ht="15">
      <c r="A368" s="152"/>
      <c r="B368" s="103" t="s">
        <v>702</v>
      </c>
      <c r="C368" s="286" t="s">
        <v>703</v>
      </c>
      <c r="D368" s="132"/>
      <c r="E368" s="266"/>
      <c r="F368" s="231"/>
      <c r="G368" s="76"/>
      <c r="H368" s="237"/>
      <c r="I368" s="239"/>
      <c r="J368" s="237"/>
      <c r="K368" s="238"/>
      <c r="L368" s="238"/>
      <c r="M368" s="238"/>
      <c r="N368" s="238"/>
      <c r="O368" s="238"/>
      <c r="P368" s="238"/>
      <c r="Q368" s="238"/>
      <c r="R368" s="238"/>
      <c r="S368" s="238"/>
      <c r="T368" s="238"/>
      <c r="U368" s="239"/>
      <c r="V368" s="237"/>
      <c r="W368" s="238"/>
      <c r="X368" s="238"/>
      <c r="Y368" s="238"/>
      <c r="Z368" s="238"/>
      <c r="AA368" s="238"/>
      <c r="AB368" s="238"/>
      <c r="AC368" s="238"/>
      <c r="AD368" s="238"/>
      <c r="AE368" s="238"/>
      <c r="AF368" s="238"/>
      <c r="AG368" s="239"/>
      <c r="AH368" s="240"/>
      <c r="AI368" s="238"/>
      <c r="AJ368" s="238"/>
      <c r="AK368" s="238"/>
      <c r="AL368" s="238"/>
      <c r="AM368" s="238"/>
      <c r="AN368" s="238"/>
      <c r="AO368" s="238"/>
      <c r="AP368" s="238"/>
      <c r="AQ368" s="238"/>
      <c r="AR368" s="238"/>
      <c r="AS368" s="239"/>
      <c r="AT368" s="240"/>
      <c r="AU368" s="238"/>
      <c r="AV368" s="238"/>
      <c r="AW368" s="238"/>
      <c r="AX368" s="238"/>
      <c r="AY368" s="238"/>
      <c r="AZ368" s="238"/>
      <c r="BA368" s="238"/>
      <c r="BB368" s="238"/>
      <c r="BC368" s="238"/>
      <c r="BD368" s="238"/>
      <c r="BE368" s="239"/>
      <c r="BF368" s="240"/>
      <c r="BG368" s="238"/>
      <c r="BH368" s="238"/>
      <c r="BI368" s="238"/>
      <c r="BJ368" s="238"/>
      <c r="BK368" s="238"/>
      <c r="BL368" s="238"/>
      <c r="BM368" s="238"/>
      <c r="BN368" s="238"/>
      <c r="BO368" s="238"/>
      <c r="BP368" s="238"/>
      <c r="BQ368" s="239"/>
      <c r="BR368" s="240"/>
      <c r="BS368" s="238"/>
      <c r="BT368" s="238"/>
      <c r="BU368" s="238"/>
      <c r="BV368" s="238"/>
      <c r="BW368" s="238"/>
      <c r="BX368" s="238"/>
      <c r="BY368" s="238"/>
      <c r="BZ368" s="238"/>
      <c r="CA368" s="238"/>
      <c r="CB368" s="238"/>
      <c r="CC368" s="239"/>
      <c r="CD368" s="41"/>
    </row>
    <row r="369" spans="1:82" ht="15">
      <c r="A369" s="152"/>
      <c r="B369" s="75" t="s">
        <v>704</v>
      </c>
      <c r="C369" s="131" t="s">
        <v>328</v>
      </c>
      <c r="D369" s="132" t="s">
        <v>243</v>
      </c>
      <c r="E369" s="266">
        <v>6</v>
      </c>
      <c r="F369" s="289"/>
      <c r="G369" s="76">
        <f t="shared" si="277"/>
        <v>0</v>
      </c>
      <c r="H369" s="237"/>
      <c r="I369" s="239"/>
      <c r="J369" s="237"/>
      <c r="K369" s="238"/>
      <c r="L369" s="238"/>
      <c r="M369" s="238"/>
      <c r="N369" s="238"/>
      <c r="O369" s="238"/>
      <c r="P369" s="238"/>
      <c r="Q369" s="238"/>
      <c r="R369" s="238"/>
      <c r="S369" s="238"/>
      <c r="T369" s="238"/>
      <c r="U369" s="239">
        <f t="shared" si="278"/>
        <v>0</v>
      </c>
      <c r="V369" s="237"/>
      <c r="W369" s="238"/>
      <c r="X369" s="238"/>
      <c r="Y369" s="238"/>
      <c r="Z369" s="238"/>
      <c r="AA369" s="238"/>
      <c r="AB369" s="238"/>
      <c r="AC369" s="238"/>
      <c r="AD369" s="238"/>
      <c r="AE369" s="238"/>
      <c r="AF369" s="238"/>
      <c r="AG369" s="239">
        <f t="shared" si="279"/>
        <v>0</v>
      </c>
      <c r="AH369" s="240"/>
      <c r="AI369" s="238"/>
      <c r="AJ369" s="238"/>
      <c r="AK369" s="238"/>
      <c r="AL369" s="238"/>
      <c r="AM369" s="238"/>
      <c r="AN369" s="238"/>
      <c r="AO369" s="238"/>
      <c r="AP369" s="238"/>
      <c r="AQ369" s="238"/>
      <c r="AR369" s="238"/>
      <c r="AS369" s="239">
        <f t="shared" si="292"/>
        <v>0</v>
      </c>
      <c r="AT369" s="240"/>
      <c r="AU369" s="238"/>
      <c r="AV369" s="238"/>
      <c r="AW369" s="238"/>
      <c r="AX369" s="238"/>
      <c r="AY369" s="238"/>
      <c r="AZ369" s="238"/>
      <c r="BA369" s="238"/>
      <c r="BB369" s="238"/>
      <c r="BC369" s="238"/>
      <c r="BD369" s="238"/>
      <c r="BE369" s="239">
        <f t="shared" si="293"/>
        <v>0</v>
      </c>
      <c r="BF369" s="240"/>
      <c r="BG369" s="238"/>
      <c r="BH369" s="238"/>
      <c r="BI369" s="238"/>
      <c r="BJ369" s="238"/>
      <c r="BK369" s="238"/>
      <c r="BL369" s="238"/>
      <c r="BM369" s="238"/>
      <c r="BN369" s="238"/>
      <c r="BO369" s="238"/>
      <c r="BP369" s="238"/>
      <c r="BQ369" s="239">
        <f t="shared" si="294"/>
        <v>0</v>
      </c>
      <c r="BR369" s="240"/>
      <c r="BS369" s="238"/>
      <c r="BT369" s="238"/>
      <c r="BU369" s="238"/>
      <c r="BV369" s="238"/>
      <c r="BW369" s="238"/>
      <c r="BX369" s="238"/>
      <c r="BY369" s="238"/>
      <c r="BZ369" s="238"/>
      <c r="CA369" s="238"/>
      <c r="CB369" s="238"/>
      <c r="CC369" s="239">
        <f>G369-SUM(H369:CB369)</f>
        <v>0</v>
      </c>
      <c r="CD369" s="41" t="s">
        <v>54</v>
      </c>
    </row>
    <row r="370" spans="1:82" ht="15">
      <c r="A370" s="152"/>
      <c r="B370" s="75" t="s">
        <v>705</v>
      </c>
      <c r="C370" s="131" t="s">
        <v>706</v>
      </c>
      <c r="D370" s="132" t="s">
        <v>243</v>
      </c>
      <c r="E370" s="266">
        <v>2</v>
      </c>
      <c r="F370" s="289"/>
      <c r="G370" s="76">
        <f t="shared" si="277"/>
        <v>0</v>
      </c>
      <c r="H370" s="237"/>
      <c r="I370" s="239"/>
      <c r="J370" s="237"/>
      <c r="K370" s="238"/>
      <c r="L370" s="238"/>
      <c r="M370" s="238"/>
      <c r="N370" s="238"/>
      <c r="O370" s="238"/>
      <c r="P370" s="238"/>
      <c r="Q370" s="238"/>
      <c r="R370" s="238"/>
      <c r="S370" s="238"/>
      <c r="T370" s="238"/>
      <c r="U370" s="239">
        <f t="shared" si="278"/>
        <v>0</v>
      </c>
      <c r="V370" s="237"/>
      <c r="W370" s="238"/>
      <c r="X370" s="238"/>
      <c r="Y370" s="238"/>
      <c r="Z370" s="238"/>
      <c r="AA370" s="238"/>
      <c r="AB370" s="238"/>
      <c r="AC370" s="238"/>
      <c r="AD370" s="238"/>
      <c r="AE370" s="238"/>
      <c r="AF370" s="238"/>
      <c r="AG370" s="239">
        <f t="shared" si="279"/>
        <v>0</v>
      </c>
      <c r="AH370" s="240"/>
      <c r="AI370" s="238"/>
      <c r="AJ370" s="238"/>
      <c r="AK370" s="238"/>
      <c r="AL370" s="238"/>
      <c r="AM370" s="238"/>
      <c r="AN370" s="238"/>
      <c r="AO370" s="238"/>
      <c r="AP370" s="238"/>
      <c r="AQ370" s="238"/>
      <c r="AR370" s="238"/>
      <c r="AS370" s="239">
        <f t="shared" si="292"/>
        <v>0</v>
      </c>
      <c r="AT370" s="240"/>
      <c r="AU370" s="238"/>
      <c r="AV370" s="238"/>
      <c r="AW370" s="238"/>
      <c r="AX370" s="238"/>
      <c r="AY370" s="238"/>
      <c r="AZ370" s="238"/>
      <c r="BA370" s="238"/>
      <c r="BB370" s="238"/>
      <c r="BC370" s="238"/>
      <c r="BD370" s="238"/>
      <c r="BE370" s="239">
        <f t="shared" si="293"/>
        <v>0</v>
      </c>
      <c r="BF370" s="240"/>
      <c r="BG370" s="238"/>
      <c r="BH370" s="238"/>
      <c r="BI370" s="238"/>
      <c r="BJ370" s="238"/>
      <c r="BK370" s="238"/>
      <c r="BL370" s="238"/>
      <c r="BM370" s="238"/>
      <c r="BN370" s="238"/>
      <c r="BO370" s="238"/>
      <c r="BP370" s="238"/>
      <c r="BQ370" s="239">
        <f t="shared" si="294"/>
        <v>0</v>
      </c>
      <c r="BR370" s="240"/>
      <c r="BS370" s="238"/>
      <c r="BT370" s="238"/>
      <c r="BU370" s="238"/>
      <c r="BV370" s="238"/>
      <c r="BW370" s="238"/>
      <c r="BX370" s="238"/>
      <c r="BY370" s="238"/>
      <c r="BZ370" s="238"/>
      <c r="CA370" s="238"/>
      <c r="CB370" s="238"/>
      <c r="CC370" s="239">
        <f>G370-SUM(H370:CB370)</f>
        <v>0</v>
      </c>
      <c r="CD370" s="41" t="s">
        <v>54</v>
      </c>
    </row>
    <row r="371" spans="1:82" ht="15">
      <c r="A371" s="152"/>
      <c r="B371" s="103" t="s">
        <v>707</v>
      </c>
      <c r="C371" s="286" t="s">
        <v>708</v>
      </c>
      <c r="D371" s="132"/>
      <c r="E371" s="266"/>
      <c r="F371" s="231"/>
      <c r="G371" s="76"/>
      <c r="H371" s="237"/>
      <c r="I371" s="239"/>
      <c r="J371" s="237"/>
      <c r="K371" s="238"/>
      <c r="L371" s="238"/>
      <c r="M371" s="238"/>
      <c r="N371" s="238"/>
      <c r="O371" s="238"/>
      <c r="P371" s="238"/>
      <c r="Q371" s="238"/>
      <c r="R371" s="238"/>
      <c r="S371" s="238"/>
      <c r="T371" s="238"/>
      <c r="U371" s="239"/>
      <c r="V371" s="237"/>
      <c r="W371" s="238"/>
      <c r="X371" s="238"/>
      <c r="Y371" s="238"/>
      <c r="Z371" s="238"/>
      <c r="AA371" s="238"/>
      <c r="AB371" s="238"/>
      <c r="AC371" s="238"/>
      <c r="AD371" s="238"/>
      <c r="AE371" s="238"/>
      <c r="AF371" s="238"/>
      <c r="AG371" s="239"/>
      <c r="AH371" s="240"/>
      <c r="AI371" s="238"/>
      <c r="AJ371" s="238"/>
      <c r="AK371" s="238"/>
      <c r="AL371" s="238"/>
      <c r="AM371" s="238"/>
      <c r="AN371" s="238"/>
      <c r="AO371" s="238"/>
      <c r="AP371" s="238"/>
      <c r="AQ371" s="238"/>
      <c r="AR371" s="238"/>
      <c r="AS371" s="239"/>
      <c r="AT371" s="240"/>
      <c r="AU371" s="238"/>
      <c r="AV371" s="238"/>
      <c r="AW371" s="238"/>
      <c r="AX371" s="238"/>
      <c r="AY371" s="238"/>
      <c r="AZ371" s="238"/>
      <c r="BA371" s="238"/>
      <c r="BB371" s="238"/>
      <c r="BC371" s="238"/>
      <c r="BD371" s="238"/>
      <c r="BE371" s="239"/>
      <c r="BF371" s="240"/>
      <c r="BG371" s="238"/>
      <c r="BH371" s="238"/>
      <c r="BI371" s="238"/>
      <c r="BJ371" s="238"/>
      <c r="BK371" s="238"/>
      <c r="BL371" s="238"/>
      <c r="BM371" s="238"/>
      <c r="BN371" s="238"/>
      <c r="BO371" s="238"/>
      <c r="BP371" s="238"/>
      <c r="BQ371" s="239"/>
      <c r="BR371" s="240"/>
      <c r="BS371" s="238"/>
      <c r="BT371" s="238"/>
      <c r="BU371" s="238"/>
      <c r="BV371" s="238"/>
      <c r="BW371" s="238"/>
      <c r="BX371" s="238"/>
      <c r="BY371" s="238"/>
      <c r="BZ371" s="238"/>
      <c r="CA371" s="238"/>
      <c r="CB371" s="238"/>
      <c r="CC371" s="239"/>
      <c r="CD371" s="41"/>
    </row>
    <row r="372" spans="1:82" ht="15">
      <c r="A372" s="152"/>
      <c r="B372" s="75" t="s">
        <v>709</v>
      </c>
      <c r="C372" s="131" t="s">
        <v>710</v>
      </c>
      <c r="D372" s="132" t="s">
        <v>631</v>
      </c>
      <c r="E372" s="266">
        <v>10</v>
      </c>
      <c r="F372" s="289"/>
      <c r="G372" s="76">
        <f t="shared" ref="G372:G427" si="295">+E372*F372</f>
        <v>0</v>
      </c>
      <c r="H372" s="237"/>
      <c r="I372" s="239"/>
      <c r="J372" s="237"/>
      <c r="K372" s="238"/>
      <c r="L372" s="238"/>
      <c r="M372" s="238"/>
      <c r="N372" s="238"/>
      <c r="O372" s="238"/>
      <c r="P372" s="238"/>
      <c r="Q372" s="238"/>
      <c r="R372" s="238"/>
      <c r="S372" s="238"/>
      <c r="T372" s="238"/>
      <c r="U372" s="239">
        <f t="shared" si="278"/>
        <v>0</v>
      </c>
      <c r="V372" s="237"/>
      <c r="W372" s="238"/>
      <c r="X372" s="238"/>
      <c r="Y372" s="238"/>
      <c r="Z372" s="238"/>
      <c r="AA372" s="238"/>
      <c r="AB372" s="238"/>
      <c r="AC372" s="238"/>
      <c r="AD372" s="238"/>
      <c r="AE372" s="238"/>
      <c r="AF372" s="238"/>
      <c r="AG372" s="239">
        <f t="shared" si="279"/>
        <v>0</v>
      </c>
      <c r="AH372" s="240"/>
      <c r="AI372" s="238"/>
      <c r="AJ372" s="238"/>
      <c r="AK372" s="238"/>
      <c r="AL372" s="238"/>
      <c r="AM372" s="238"/>
      <c r="AN372" s="238"/>
      <c r="AO372" s="238"/>
      <c r="AP372" s="238"/>
      <c r="AQ372" s="238"/>
      <c r="AR372" s="238"/>
      <c r="AS372" s="239">
        <f t="shared" ref="AS372:AS399" si="296">G372/6</f>
        <v>0</v>
      </c>
      <c r="AT372" s="240"/>
      <c r="AU372" s="238"/>
      <c r="AV372" s="238"/>
      <c r="AW372" s="238"/>
      <c r="AX372" s="238"/>
      <c r="AY372" s="238"/>
      <c r="AZ372" s="238"/>
      <c r="BA372" s="238"/>
      <c r="BB372" s="238"/>
      <c r="BC372" s="238"/>
      <c r="BD372" s="238"/>
      <c r="BE372" s="239">
        <f t="shared" ref="BE372:BE399" si="297">G372/6</f>
        <v>0</v>
      </c>
      <c r="BF372" s="240"/>
      <c r="BG372" s="238"/>
      <c r="BH372" s="238"/>
      <c r="BI372" s="238"/>
      <c r="BJ372" s="238"/>
      <c r="BK372" s="238"/>
      <c r="BL372" s="238"/>
      <c r="BM372" s="238"/>
      <c r="BN372" s="238"/>
      <c r="BO372" s="238"/>
      <c r="BP372" s="238"/>
      <c r="BQ372" s="239">
        <f t="shared" ref="BQ372:BQ399" si="298">G372/6</f>
        <v>0</v>
      </c>
      <c r="BR372" s="240"/>
      <c r="BS372" s="238"/>
      <c r="BT372" s="238"/>
      <c r="BU372" s="238"/>
      <c r="BV372" s="238"/>
      <c r="BW372" s="238"/>
      <c r="BX372" s="238"/>
      <c r="BY372" s="238"/>
      <c r="BZ372" s="238"/>
      <c r="CA372" s="238"/>
      <c r="CB372" s="238"/>
      <c r="CC372" s="239">
        <f t="shared" ref="CC372:CC399" si="299">G372-SUM(H372:CB372)</f>
        <v>0</v>
      </c>
      <c r="CD372" s="41" t="s">
        <v>54</v>
      </c>
    </row>
    <row r="373" spans="1:82" ht="15">
      <c r="A373" s="152"/>
      <c r="B373" s="75" t="s">
        <v>711</v>
      </c>
      <c r="C373" s="131" t="s">
        <v>712</v>
      </c>
      <c r="D373" s="132" t="s">
        <v>631</v>
      </c>
      <c r="E373" s="266">
        <v>10</v>
      </c>
      <c r="F373" s="289"/>
      <c r="G373" s="76">
        <f t="shared" si="295"/>
        <v>0</v>
      </c>
      <c r="H373" s="237"/>
      <c r="I373" s="239"/>
      <c r="J373" s="237"/>
      <c r="K373" s="238"/>
      <c r="L373" s="238"/>
      <c r="M373" s="238"/>
      <c r="N373" s="238"/>
      <c r="O373" s="238"/>
      <c r="P373" s="238"/>
      <c r="Q373" s="238"/>
      <c r="R373" s="238"/>
      <c r="S373" s="238"/>
      <c r="T373" s="238"/>
      <c r="U373" s="239">
        <f t="shared" si="278"/>
        <v>0</v>
      </c>
      <c r="V373" s="237"/>
      <c r="W373" s="238"/>
      <c r="X373" s="238"/>
      <c r="Y373" s="238"/>
      <c r="Z373" s="238"/>
      <c r="AA373" s="238"/>
      <c r="AB373" s="238"/>
      <c r="AC373" s="238"/>
      <c r="AD373" s="238"/>
      <c r="AE373" s="238"/>
      <c r="AF373" s="238"/>
      <c r="AG373" s="239">
        <f t="shared" si="279"/>
        <v>0</v>
      </c>
      <c r="AH373" s="240"/>
      <c r="AI373" s="238"/>
      <c r="AJ373" s="238"/>
      <c r="AK373" s="238"/>
      <c r="AL373" s="238"/>
      <c r="AM373" s="238"/>
      <c r="AN373" s="238"/>
      <c r="AO373" s="238"/>
      <c r="AP373" s="238"/>
      <c r="AQ373" s="238"/>
      <c r="AR373" s="238"/>
      <c r="AS373" s="239">
        <f t="shared" si="296"/>
        <v>0</v>
      </c>
      <c r="AT373" s="240"/>
      <c r="AU373" s="238"/>
      <c r="AV373" s="238"/>
      <c r="AW373" s="238"/>
      <c r="AX373" s="238"/>
      <c r="AY373" s="238"/>
      <c r="AZ373" s="238"/>
      <c r="BA373" s="238"/>
      <c r="BB373" s="238"/>
      <c r="BC373" s="238"/>
      <c r="BD373" s="238"/>
      <c r="BE373" s="239">
        <f t="shared" si="297"/>
        <v>0</v>
      </c>
      <c r="BF373" s="240"/>
      <c r="BG373" s="238"/>
      <c r="BH373" s="238"/>
      <c r="BI373" s="238"/>
      <c r="BJ373" s="238"/>
      <c r="BK373" s="238"/>
      <c r="BL373" s="238"/>
      <c r="BM373" s="238"/>
      <c r="BN373" s="238"/>
      <c r="BO373" s="238"/>
      <c r="BP373" s="238"/>
      <c r="BQ373" s="239">
        <f t="shared" si="298"/>
        <v>0</v>
      </c>
      <c r="BR373" s="240"/>
      <c r="BS373" s="238"/>
      <c r="BT373" s="238"/>
      <c r="BU373" s="238"/>
      <c r="BV373" s="238"/>
      <c r="BW373" s="238"/>
      <c r="BX373" s="238"/>
      <c r="BY373" s="238"/>
      <c r="BZ373" s="238"/>
      <c r="CA373" s="238"/>
      <c r="CB373" s="238"/>
      <c r="CC373" s="239">
        <f t="shared" si="299"/>
        <v>0</v>
      </c>
      <c r="CD373" s="41" t="s">
        <v>54</v>
      </c>
    </row>
    <row r="374" spans="1:82" ht="15">
      <c r="A374" s="152"/>
      <c r="B374" s="75" t="s">
        <v>713</v>
      </c>
      <c r="C374" s="131" t="s">
        <v>714</v>
      </c>
      <c r="D374" s="132" t="s">
        <v>631</v>
      </c>
      <c r="E374" s="266">
        <v>10</v>
      </c>
      <c r="F374" s="289"/>
      <c r="G374" s="76">
        <f t="shared" si="295"/>
        <v>0</v>
      </c>
      <c r="H374" s="237"/>
      <c r="I374" s="239"/>
      <c r="J374" s="237"/>
      <c r="K374" s="238"/>
      <c r="L374" s="238"/>
      <c r="M374" s="238"/>
      <c r="N374" s="238"/>
      <c r="O374" s="238"/>
      <c r="P374" s="238"/>
      <c r="Q374" s="238"/>
      <c r="R374" s="238"/>
      <c r="S374" s="238"/>
      <c r="T374" s="238"/>
      <c r="U374" s="239">
        <f t="shared" si="278"/>
        <v>0</v>
      </c>
      <c r="V374" s="237"/>
      <c r="W374" s="238"/>
      <c r="X374" s="238"/>
      <c r="Y374" s="238"/>
      <c r="Z374" s="238"/>
      <c r="AA374" s="238"/>
      <c r="AB374" s="238"/>
      <c r="AC374" s="238"/>
      <c r="AD374" s="238"/>
      <c r="AE374" s="238"/>
      <c r="AF374" s="238"/>
      <c r="AG374" s="239">
        <f t="shared" si="279"/>
        <v>0</v>
      </c>
      <c r="AH374" s="240"/>
      <c r="AI374" s="238"/>
      <c r="AJ374" s="238"/>
      <c r="AK374" s="238"/>
      <c r="AL374" s="238"/>
      <c r="AM374" s="238"/>
      <c r="AN374" s="238"/>
      <c r="AO374" s="238"/>
      <c r="AP374" s="238"/>
      <c r="AQ374" s="238"/>
      <c r="AR374" s="238"/>
      <c r="AS374" s="239">
        <f t="shared" si="296"/>
        <v>0</v>
      </c>
      <c r="AT374" s="240"/>
      <c r="AU374" s="238"/>
      <c r="AV374" s="238"/>
      <c r="AW374" s="238"/>
      <c r="AX374" s="238"/>
      <c r="AY374" s="238"/>
      <c r="AZ374" s="238"/>
      <c r="BA374" s="238"/>
      <c r="BB374" s="238"/>
      <c r="BC374" s="238"/>
      <c r="BD374" s="238"/>
      <c r="BE374" s="239">
        <f t="shared" si="297"/>
        <v>0</v>
      </c>
      <c r="BF374" s="240"/>
      <c r="BG374" s="238"/>
      <c r="BH374" s="238"/>
      <c r="BI374" s="238"/>
      <c r="BJ374" s="238"/>
      <c r="BK374" s="238"/>
      <c r="BL374" s="238"/>
      <c r="BM374" s="238"/>
      <c r="BN374" s="238"/>
      <c r="BO374" s="238"/>
      <c r="BP374" s="238"/>
      <c r="BQ374" s="239">
        <f t="shared" si="298"/>
        <v>0</v>
      </c>
      <c r="BR374" s="240"/>
      <c r="BS374" s="238"/>
      <c r="BT374" s="238"/>
      <c r="BU374" s="238"/>
      <c r="BV374" s="238"/>
      <c r="BW374" s="238"/>
      <c r="BX374" s="238"/>
      <c r="BY374" s="238"/>
      <c r="BZ374" s="238"/>
      <c r="CA374" s="238"/>
      <c r="CB374" s="238"/>
      <c r="CC374" s="239">
        <f t="shared" si="299"/>
        <v>0</v>
      </c>
      <c r="CD374" s="41" t="s">
        <v>54</v>
      </c>
    </row>
    <row r="375" spans="1:82" ht="15">
      <c r="A375" s="152"/>
      <c r="B375" s="75" t="s">
        <v>715</v>
      </c>
      <c r="C375" s="131" t="s">
        <v>716</v>
      </c>
      <c r="D375" s="132" t="s">
        <v>631</v>
      </c>
      <c r="E375" s="266">
        <v>10</v>
      </c>
      <c r="F375" s="289"/>
      <c r="G375" s="76">
        <f t="shared" si="295"/>
        <v>0</v>
      </c>
      <c r="H375" s="237"/>
      <c r="I375" s="239"/>
      <c r="J375" s="237"/>
      <c r="K375" s="238"/>
      <c r="L375" s="238"/>
      <c r="M375" s="238"/>
      <c r="N375" s="238"/>
      <c r="O375" s="238"/>
      <c r="P375" s="238"/>
      <c r="Q375" s="238"/>
      <c r="R375" s="238"/>
      <c r="S375" s="238"/>
      <c r="T375" s="238"/>
      <c r="U375" s="239">
        <f t="shared" si="278"/>
        <v>0</v>
      </c>
      <c r="V375" s="237"/>
      <c r="W375" s="238"/>
      <c r="X375" s="238"/>
      <c r="Y375" s="238"/>
      <c r="Z375" s="238"/>
      <c r="AA375" s="238"/>
      <c r="AB375" s="238"/>
      <c r="AC375" s="238"/>
      <c r="AD375" s="238"/>
      <c r="AE375" s="238"/>
      <c r="AF375" s="238"/>
      <c r="AG375" s="239">
        <f t="shared" si="279"/>
        <v>0</v>
      </c>
      <c r="AH375" s="240"/>
      <c r="AI375" s="238"/>
      <c r="AJ375" s="238"/>
      <c r="AK375" s="238"/>
      <c r="AL375" s="238"/>
      <c r="AM375" s="238"/>
      <c r="AN375" s="238"/>
      <c r="AO375" s="238"/>
      <c r="AP375" s="238"/>
      <c r="AQ375" s="238"/>
      <c r="AR375" s="238"/>
      <c r="AS375" s="239">
        <f t="shared" si="296"/>
        <v>0</v>
      </c>
      <c r="AT375" s="240"/>
      <c r="AU375" s="238"/>
      <c r="AV375" s="238"/>
      <c r="AW375" s="238"/>
      <c r="AX375" s="238"/>
      <c r="AY375" s="238"/>
      <c r="AZ375" s="238"/>
      <c r="BA375" s="238"/>
      <c r="BB375" s="238"/>
      <c r="BC375" s="238"/>
      <c r="BD375" s="238"/>
      <c r="BE375" s="239">
        <f t="shared" si="297"/>
        <v>0</v>
      </c>
      <c r="BF375" s="240"/>
      <c r="BG375" s="238"/>
      <c r="BH375" s="238"/>
      <c r="BI375" s="238"/>
      <c r="BJ375" s="238"/>
      <c r="BK375" s="238"/>
      <c r="BL375" s="238"/>
      <c r="BM375" s="238"/>
      <c r="BN375" s="238"/>
      <c r="BO375" s="238"/>
      <c r="BP375" s="238"/>
      <c r="BQ375" s="239">
        <f t="shared" si="298"/>
        <v>0</v>
      </c>
      <c r="BR375" s="240"/>
      <c r="BS375" s="238"/>
      <c r="BT375" s="238"/>
      <c r="BU375" s="238"/>
      <c r="BV375" s="238"/>
      <c r="BW375" s="238"/>
      <c r="BX375" s="238"/>
      <c r="BY375" s="238"/>
      <c r="BZ375" s="238"/>
      <c r="CA375" s="238"/>
      <c r="CB375" s="238"/>
      <c r="CC375" s="239">
        <f t="shared" si="299"/>
        <v>0</v>
      </c>
      <c r="CD375" s="41" t="s">
        <v>54</v>
      </c>
    </row>
    <row r="376" spans="1:82" ht="15">
      <c r="A376" s="152"/>
      <c r="B376" s="103" t="s">
        <v>717</v>
      </c>
      <c r="C376" s="286" t="s">
        <v>718</v>
      </c>
      <c r="D376" s="132"/>
      <c r="E376" s="266"/>
      <c r="F376" s="231"/>
      <c r="G376" s="76"/>
      <c r="H376" s="237"/>
      <c r="I376" s="239"/>
      <c r="J376" s="237"/>
      <c r="K376" s="238"/>
      <c r="L376" s="238"/>
      <c r="M376" s="238"/>
      <c r="N376" s="238"/>
      <c r="O376" s="238"/>
      <c r="P376" s="238"/>
      <c r="Q376" s="238"/>
      <c r="R376" s="238"/>
      <c r="S376" s="238"/>
      <c r="T376" s="238"/>
      <c r="U376" s="239"/>
      <c r="V376" s="237"/>
      <c r="W376" s="238"/>
      <c r="X376" s="238"/>
      <c r="Y376" s="238"/>
      <c r="Z376" s="238"/>
      <c r="AA376" s="238"/>
      <c r="AB376" s="238"/>
      <c r="AC376" s="238"/>
      <c r="AD376" s="238"/>
      <c r="AE376" s="238"/>
      <c r="AF376" s="238"/>
      <c r="AG376" s="239"/>
      <c r="AH376" s="240"/>
      <c r="AI376" s="238"/>
      <c r="AJ376" s="238"/>
      <c r="AK376" s="238"/>
      <c r="AL376" s="238"/>
      <c r="AM376" s="238"/>
      <c r="AN376" s="238"/>
      <c r="AO376" s="238"/>
      <c r="AP376" s="238"/>
      <c r="AQ376" s="238"/>
      <c r="AR376" s="238"/>
      <c r="AS376" s="239"/>
      <c r="AT376" s="240"/>
      <c r="AU376" s="238"/>
      <c r="AV376" s="238"/>
      <c r="AW376" s="238"/>
      <c r="AX376" s="238"/>
      <c r="AY376" s="238"/>
      <c r="AZ376" s="238"/>
      <c r="BA376" s="238"/>
      <c r="BB376" s="238"/>
      <c r="BC376" s="238"/>
      <c r="BD376" s="238"/>
      <c r="BE376" s="239"/>
      <c r="BF376" s="240"/>
      <c r="BG376" s="238"/>
      <c r="BH376" s="238"/>
      <c r="BI376" s="238"/>
      <c r="BJ376" s="238"/>
      <c r="BK376" s="238"/>
      <c r="BL376" s="238"/>
      <c r="BM376" s="238"/>
      <c r="BN376" s="238"/>
      <c r="BO376" s="238"/>
      <c r="BP376" s="238"/>
      <c r="BQ376" s="239"/>
      <c r="BR376" s="240"/>
      <c r="BS376" s="238"/>
      <c r="BT376" s="238"/>
      <c r="BU376" s="238"/>
      <c r="BV376" s="238"/>
      <c r="BW376" s="238"/>
      <c r="BX376" s="238"/>
      <c r="BY376" s="238"/>
      <c r="BZ376" s="238"/>
      <c r="CA376" s="238"/>
      <c r="CB376" s="238"/>
      <c r="CC376" s="239"/>
      <c r="CD376" s="41"/>
    </row>
    <row r="377" spans="1:82" ht="15">
      <c r="A377" s="152"/>
      <c r="B377" s="75" t="s">
        <v>719</v>
      </c>
      <c r="C377" s="131" t="s">
        <v>720</v>
      </c>
      <c r="D377" s="132" t="s">
        <v>631</v>
      </c>
      <c r="E377" s="266">
        <v>25</v>
      </c>
      <c r="F377" s="289"/>
      <c r="G377" s="76">
        <f t="shared" si="295"/>
        <v>0</v>
      </c>
      <c r="H377" s="237"/>
      <c r="I377" s="239"/>
      <c r="J377" s="237"/>
      <c r="K377" s="238"/>
      <c r="L377" s="238"/>
      <c r="M377" s="238"/>
      <c r="N377" s="238"/>
      <c r="O377" s="238"/>
      <c r="P377" s="238"/>
      <c r="Q377" s="238"/>
      <c r="R377" s="238"/>
      <c r="S377" s="238"/>
      <c r="T377" s="238"/>
      <c r="U377" s="239">
        <f t="shared" si="278"/>
        <v>0</v>
      </c>
      <c r="V377" s="237"/>
      <c r="W377" s="238"/>
      <c r="X377" s="238"/>
      <c r="Y377" s="238"/>
      <c r="Z377" s="238"/>
      <c r="AA377" s="238"/>
      <c r="AB377" s="238"/>
      <c r="AC377" s="238"/>
      <c r="AD377" s="238"/>
      <c r="AE377" s="238"/>
      <c r="AF377" s="238"/>
      <c r="AG377" s="239">
        <f t="shared" si="279"/>
        <v>0</v>
      </c>
      <c r="AH377" s="240"/>
      <c r="AI377" s="238"/>
      <c r="AJ377" s="238"/>
      <c r="AK377" s="238"/>
      <c r="AL377" s="238"/>
      <c r="AM377" s="238"/>
      <c r="AN377" s="238"/>
      <c r="AO377" s="238"/>
      <c r="AP377" s="238"/>
      <c r="AQ377" s="238"/>
      <c r="AR377" s="238"/>
      <c r="AS377" s="239">
        <f t="shared" si="296"/>
        <v>0</v>
      </c>
      <c r="AT377" s="240"/>
      <c r="AU377" s="238"/>
      <c r="AV377" s="238"/>
      <c r="AW377" s="238"/>
      <c r="AX377" s="238"/>
      <c r="AY377" s="238"/>
      <c r="AZ377" s="238"/>
      <c r="BA377" s="238"/>
      <c r="BB377" s="238"/>
      <c r="BC377" s="238"/>
      <c r="BD377" s="238"/>
      <c r="BE377" s="239">
        <f t="shared" si="297"/>
        <v>0</v>
      </c>
      <c r="BF377" s="240"/>
      <c r="BG377" s="238"/>
      <c r="BH377" s="238"/>
      <c r="BI377" s="238"/>
      <c r="BJ377" s="238"/>
      <c r="BK377" s="238"/>
      <c r="BL377" s="238"/>
      <c r="BM377" s="238"/>
      <c r="BN377" s="238"/>
      <c r="BO377" s="238"/>
      <c r="BP377" s="238"/>
      <c r="BQ377" s="239">
        <f t="shared" si="298"/>
        <v>0</v>
      </c>
      <c r="BR377" s="240"/>
      <c r="BS377" s="238"/>
      <c r="BT377" s="238"/>
      <c r="BU377" s="238"/>
      <c r="BV377" s="238"/>
      <c r="BW377" s="238"/>
      <c r="BX377" s="238"/>
      <c r="BY377" s="238"/>
      <c r="BZ377" s="238"/>
      <c r="CA377" s="238"/>
      <c r="CB377" s="238"/>
      <c r="CC377" s="239">
        <f t="shared" si="299"/>
        <v>0</v>
      </c>
      <c r="CD377" s="41" t="s">
        <v>54</v>
      </c>
    </row>
    <row r="378" spans="1:82" ht="15">
      <c r="A378" s="154"/>
      <c r="B378" s="75" t="s">
        <v>721</v>
      </c>
      <c r="C378" s="131" t="s">
        <v>722</v>
      </c>
      <c r="D378" s="132" t="s">
        <v>631</v>
      </c>
      <c r="E378" s="266">
        <v>25</v>
      </c>
      <c r="F378" s="289"/>
      <c r="G378" s="76">
        <f t="shared" si="295"/>
        <v>0</v>
      </c>
      <c r="H378" s="237"/>
      <c r="I378" s="239"/>
      <c r="J378" s="237"/>
      <c r="K378" s="238"/>
      <c r="L378" s="238"/>
      <c r="M378" s="238"/>
      <c r="N378" s="238"/>
      <c r="O378" s="238"/>
      <c r="P378" s="238"/>
      <c r="Q378" s="238"/>
      <c r="R378" s="238"/>
      <c r="S378" s="238"/>
      <c r="T378" s="238"/>
      <c r="U378" s="239">
        <f t="shared" si="278"/>
        <v>0</v>
      </c>
      <c r="V378" s="237"/>
      <c r="W378" s="238"/>
      <c r="X378" s="238"/>
      <c r="Y378" s="238"/>
      <c r="Z378" s="238"/>
      <c r="AA378" s="238"/>
      <c r="AB378" s="238"/>
      <c r="AC378" s="238"/>
      <c r="AD378" s="238"/>
      <c r="AE378" s="238"/>
      <c r="AF378" s="238"/>
      <c r="AG378" s="239">
        <f t="shared" si="279"/>
        <v>0</v>
      </c>
      <c r="AH378" s="240"/>
      <c r="AI378" s="238"/>
      <c r="AJ378" s="238"/>
      <c r="AK378" s="238"/>
      <c r="AL378" s="238"/>
      <c r="AM378" s="238"/>
      <c r="AN378" s="238"/>
      <c r="AO378" s="238"/>
      <c r="AP378" s="238"/>
      <c r="AQ378" s="238"/>
      <c r="AR378" s="238"/>
      <c r="AS378" s="239">
        <f t="shared" si="296"/>
        <v>0</v>
      </c>
      <c r="AT378" s="240"/>
      <c r="AU378" s="238"/>
      <c r="AV378" s="238"/>
      <c r="AW378" s="238"/>
      <c r="AX378" s="238"/>
      <c r="AY378" s="238"/>
      <c r="AZ378" s="238"/>
      <c r="BA378" s="238"/>
      <c r="BB378" s="238"/>
      <c r="BC378" s="238"/>
      <c r="BD378" s="238"/>
      <c r="BE378" s="239">
        <f t="shared" si="297"/>
        <v>0</v>
      </c>
      <c r="BF378" s="240"/>
      <c r="BG378" s="238"/>
      <c r="BH378" s="238"/>
      <c r="BI378" s="238"/>
      <c r="BJ378" s="238"/>
      <c r="BK378" s="238"/>
      <c r="BL378" s="238"/>
      <c r="BM378" s="238"/>
      <c r="BN378" s="238"/>
      <c r="BO378" s="238"/>
      <c r="BP378" s="238"/>
      <c r="BQ378" s="239">
        <f t="shared" si="298"/>
        <v>0</v>
      </c>
      <c r="BR378" s="240"/>
      <c r="BS378" s="238"/>
      <c r="BT378" s="238"/>
      <c r="BU378" s="238"/>
      <c r="BV378" s="238"/>
      <c r="BW378" s="238"/>
      <c r="BX378" s="238"/>
      <c r="BY378" s="238"/>
      <c r="BZ378" s="238"/>
      <c r="CA378" s="238"/>
      <c r="CB378" s="238"/>
      <c r="CC378" s="239">
        <f t="shared" si="299"/>
        <v>0</v>
      </c>
      <c r="CD378" s="41" t="s">
        <v>54</v>
      </c>
    </row>
    <row r="379" spans="1:82" ht="15">
      <c r="A379" s="41"/>
      <c r="B379" s="75" t="s">
        <v>723</v>
      </c>
      <c r="C379" s="131" t="s">
        <v>724</v>
      </c>
      <c r="D379" s="132" t="s">
        <v>631</v>
      </c>
      <c r="E379" s="266">
        <v>25</v>
      </c>
      <c r="F379" s="289"/>
      <c r="G379" s="76">
        <f t="shared" si="295"/>
        <v>0</v>
      </c>
      <c r="H379" s="237"/>
      <c r="I379" s="239"/>
      <c r="J379" s="237"/>
      <c r="K379" s="238"/>
      <c r="L379" s="238"/>
      <c r="M379" s="238"/>
      <c r="N379" s="238"/>
      <c r="O379" s="238"/>
      <c r="P379" s="238"/>
      <c r="Q379" s="238"/>
      <c r="R379" s="238"/>
      <c r="S379" s="238"/>
      <c r="T379" s="238"/>
      <c r="U379" s="239">
        <f t="shared" si="278"/>
        <v>0</v>
      </c>
      <c r="V379" s="237"/>
      <c r="W379" s="238"/>
      <c r="X379" s="238"/>
      <c r="Y379" s="238"/>
      <c r="Z379" s="238"/>
      <c r="AA379" s="238"/>
      <c r="AB379" s="238"/>
      <c r="AC379" s="238"/>
      <c r="AD379" s="238"/>
      <c r="AE379" s="238"/>
      <c r="AF379" s="238"/>
      <c r="AG379" s="239">
        <f t="shared" si="279"/>
        <v>0</v>
      </c>
      <c r="AH379" s="240"/>
      <c r="AI379" s="238"/>
      <c r="AJ379" s="238"/>
      <c r="AK379" s="238"/>
      <c r="AL379" s="238"/>
      <c r="AM379" s="238"/>
      <c r="AN379" s="238"/>
      <c r="AO379" s="238"/>
      <c r="AP379" s="238"/>
      <c r="AQ379" s="238"/>
      <c r="AR379" s="238"/>
      <c r="AS379" s="239">
        <f t="shared" si="296"/>
        <v>0</v>
      </c>
      <c r="AT379" s="240"/>
      <c r="AU379" s="238"/>
      <c r="AV379" s="238"/>
      <c r="AW379" s="238"/>
      <c r="AX379" s="238"/>
      <c r="AY379" s="238"/>
      <c r="AZ379" s="238"/>
      <c r="BA379" s="238"/>
      <c r="BB379" s="238"/>
      <c r="BC379" s="238"/>
      <c r="BD379" s="238"/>
      <c r="BE379" s="239">
        <f t="shared" si="297"/>
        <v>0</v>
      </c>
      <c r="BF379" s="240"/>
      <c r="BG379" s="238"/>
      <c r="BH379" s="238"/>
      <c r="BI379" s="238"/>
      <c r="BJ379" s="238"/>
      <c r="BK379" s="238"/>
      <c r="BL379" s="238"/>
      <c r="BM379" s="238"/>
      <c r="BN379" s="238"/>
      <c r="BO379" s="238"/>
      <c r="BP379" s="238"/>
      <c r="BQ379" s="239">
        <f t="shared" si="298"/>
        <v>0</v>
      </c>
      <c r="BR379" s="240"/>
      <c r="BS379" s="238"/>
      <c r="BT379" s="238"/>
      <c r="BU379" s="238"/>
      <c r="BV379" s="238"/>
      <c r="BW379" s="238"/>
      <c r="BX379" s="238"/>
      <c r="BY379" s="238"/>
      <c r="BZ379" s="238"/>
      <c r="CA379" s="238"/>
      <c r="CB379" s="238"/>
      <c r="CC379" s="239">
        <f t="shared" si="299"/>
        <v>0</v>
      </c>
      <c r="CD379" s="41" t="s">
        <v>54</v>
      </c>
    </row>
    <row r="380" spans="1:82" ht="15">
      <c r="A380" s="41"/>
      <c r="B380" s="75" t="s">
        <v>725</v>
      </c>
      <c r="C380" s="131" t="s">
        <v>726</v>
      </c>
      <c r="D380" s="132" t="s">
        <v>631</v>
      </c>
      <c r="E380" s="266">
        <v>25</v>
      </c>
      <c r="F380" s="289"/>
      <c r="G380" s="76">
        <f t="shared" si="295"/>
        <v>0</v>
      </c>
      <c r="H380" s="237"/>
      <c r="I380" s="239"/>
      <c r="J380" s="237"/>
      <c r="K380" s="238"/>
      <c r="L380" s="238"/>
      <c r="M380" s="238"/>
      <c r="N380" s="238"/>
      <c r="O380" s="238"/>
      <c r="P380" s="238"/>
      <c r="Q380" s="238"/>
      <c r="R380" s="238"/>
      <c r="S380" s="238"/>
      <c r="T380" s="238"/>
      <c r="U380" s="239">
        <f t="shared" si="278"/>
        <v>0</v>
      </c>
      <c r="V380" s="237"/>
      <c r="W380" s="238"/>
      <c r="X380" s="238"/>
      <c r="Y380" s="238"/>
      <c r="Z380" s="238"/>
      <c r="AA380" s="238"/>
      <c r="AB380" s="238"/>
      <c r="AC380" s="238"/>
      <c r="AD380" s="238"/>
      <c r="AE380" s="238"/>
      <c r="AF380" s="238"/>
      <c r="AG380" s="239">
        <f t="shared" si="279"/>
        <v>0</v>
      </c>
      <c r="AH380" s="240"/>
      <c r="AI380" s="238"/>
      <c r="AJ380" s="238"/>
      <c r="AK380" s="238"/>
      <c r="AL380" s="238"/>
      <c r="AM380" s="238"/>
      <c r="AN380" s="238"/>
      <c r="AO380" s="238"/>
      <c r="AP380" s="238"/>
      <c r="AQ380" s="238"/>
      <c r="AR380" s="238"/>
      <c r="AS380" s="239">
        <f t="shared" si="296"/>
        <v>0</v>
      </c>
      <c r="AT380" s="240"/>
      <c r="AU380" s="238"/>
      <c r="AV380" s="238"/>
      <c r="AW380" s="238"/>
      <c r="AX380" s="238"/>
      <c r="AY380" s="238"/>
      <c r="AZ380" s="238"/>
      <c r="BA380" s="238"/>
      <c r="BB380" s="238"/>
      <c r="BC380" s="238"/>
      <c r="BD380" s="238"/>
      <c r="BE380" s="239">
        <f t="shared" si="297"/>
        <v>0</v>
      </c>
      <c r="BF380" s="240"/>
      <c r="BG380" s="238"/>
      <c r="BH380" s="238"/>
      <c r="BI380" s="238"/>
      <c r="BJ380" s="238"/>
      <c r="BK380" s="238"/>
      <c r="BL380" s="238"/>
      <c r="BM380" s="238"/>
      <c r="BN380" s="238"/>
      <c r="BO380" s="238"/>
      <c r="BP380" s="238"/>
      <c r="BQ380" s="239">
        <f t="shared" si="298"/>
        <v>0</v>
      </c>
      <c r="BR380" s="240"/>
      <c r="BS380" s="238"/>
      <c r="BT380" s="238"/>
      <c r="BU380" s="238"/>
      <c r="BV380" s="238"/>
      <c r="BW380" s="238"/>
      <c r="BX380" s="238"/>
      <c r="BY380" s="238"/>
      <c r="BZ380" s="238"/>
      <c r="CA380" s="238"/>
      <c r="CB380" s="238"/>
      <c r="CC380" s="239">
        <f t="shared" si="299"/>
        <v>0</v>
      </c>
      <c r="CD380" s="41" t="s">
        <v>54</v>
      </c>
    </row>
    <row r="381" spans="1:82" ht="15">
      <c r="A381" s="41"/>
      <c r="B381" s="75" t="s">
        <v>727</v>
      </c>
      <c r="C381" s="131" t="s">
        <v>728</v>
      </c>
      <c r="D381" s="132" t="s">
        <v>631</v>
      </c>
      <c r="E381" s="266">
        <v>25</v>
      </c>
      <c r="F381" s="289"/>
      <c r="G381" s="76">
        <f t="shared" si="295"/>
        <v>0</v>
      </c>
      <c r="H381" s="237"/>
      <c r="I381" s="239"/>
      <c r="J381" s="237"/>
      <c r="K381" s="238"/>
      <c r="L381" s="238"/>
      <c r="M381" s="238"/>
      <c r="N381" s="238"/>
      <c r="O381" s="238"/>
      <c r="P381" s="238"/>
      <c r="Q381" s="238"/>
      <c r="R381" s="238"/>
      <c r="S381" s="238"/>
      <c r="T381" s="238"/>
      <c r="U381" s="239">
        <f t="shared" si="278"/>
        <v>0</v>
      </c>
      <c r="V381" s="237"/>
      <c r="W381" s="238"/>
      <c r="X381" s="238"/>
      <c r="Y381" s="238"/>
      <c r="Z381" s="238"/>
      <c r="AA381" s="238"/>
      <c r="AB381" s="238"/>
      <c r="AC381" s="238"/>
      <c r="AD381" s="238"/>
      <c r="AE381" s="238"/>
      <c r="AF381" s="238"/>
      <c r="AG381" s="239">
        <f t="shared" si="279"/>
        <v>0</v>
      </c>
      <c r="AH381" s="240"/>
      <c r="AI381" s="238"/>
      <c r="AJ381" s="238"/>
      <c r="AK381" s="238"/>
      <c r="AL381" s="238"/>
      <c r="AM381" s="238"/>
      <c r="AN381" s="238"/>
      <c r="AO381" s="238"/>
      <c r="AP381" s="238"/>
      <c r="AQ381" s="238"/>
      <c r="AR381" s="238"/>
      <c r="AS381" s="239">
        <f t="shared" si="296"/>
        <v>0</v>
      </c>
      <c r="AT381" s="240"/>
      <c r="AU381" s="238"/>
      <c r="AV381" s="238"/>
      <c r="AW381" s="238"/>
      <c r="AX381" s="238"/>
      <c r="AY381" s="238"/>
      <c r="AZ381" s="238"/>
      <c r="BA381" s="238"/>
      <c r="BB381" s="238"/>
      <c r="BC381" s="238"/>
      <c r="BD381" s="238"/>
      <c r="BE381" s="239">
        <f t="shared" si="297"/>
        <v>0</v>
      </c>
      <c r="BF381" s="240"/>
      <c r="BG381" s="238"/>
      <c r="BH381" s="238"/>
      <c r="BI381" s="238"/>
      <c r="BJ381" s="238"/>
      <c r="BK381" s="238"/>
      <c r="BL381" s="238"/>
      <c r="BM381" s="238"/>
      <c r="BN381" s="238"/>
      <c r="BO381" s="238"/>
      <c r="BP381" s="238"/>
      <c r="BQ381" s="239">
        <f t="shared" si="298"/>
        <v>0</v>
      </c>
      <c r="BR381" s="240"/>
      <c r="BS381" s="238"/>
      <c r="BT381" s="238"/>
      <c r="BU381" s="238"/>
      <c r="BV381" s="238"/>
      <c r="BW381" s="238"/>
      <c r="BX381" s="238"/>
      <c r="BY381" s="238"/>
      <c r="BZ381" s="238"/>
      <c r="CA381" s="238"/>
      <c r="CB381" s="238"/>
      <c r="CC381" s="239">
        <f t="shared" si="299"/>
        <v>0</v>
      </c>
      <c r="CD381" s="41" t="s">
        <v>54</v>
      </c>
    </row>
    <row r="382" spans="1:82" ht="15">
      <c r="A382" s="41"/>
      <c r="B382" s="75" t="s">
        <v>729</v>
      </c>
      <c r="C382" s="131" t="s">
        <v>730</v>
      </c>
      <c r="D382" s="132" t="s">
        <v>631</v>
      </c>
      <c r="E382" s="266">
        <v>25</v>
      </c>
      <c r="F382" s="289"/>
      <c r="G382" s="76">
        <f t="shared" si="295"/>
        <v>0</v>
      </c>
      <c r="H382" s="237"/>
      <c r="I382" s="239"/>
      <c r="J382" s="237"/>
      <c r="K382" s="238"/>
      <c r="L382" s="238"/>
      <c r="M382" s="238"/>
      <c r="N382" s="238"/>
      <c r="O382" s="238"/>
      <c r="P382" s="238"/>
      <c r="Q382" s="238"/>
      <c r="R382" s="238"/>
      <c r="S382" s="238"/>
      <c r="T382" s="238"/>
      <c r="U382" s="239">
        <f t="shared" si="278"/>
        <v>0</v>
      </c>
      <c r="V382" s="237"/>
      <c r="W382" s="238"/>
      <c r="X382" s="238"/>
      <c r="Y382" s="238"/>
      <c r="Z382" s="238"/>
      <c r="AA382" s="238"/>
      <c r="AB382" s="238"/>
      <c r="AC382" s="238"/>
      <c r="AD382" s="238"/>
      <c r="AE382" s="238"/>
      <c r="AF382" s="238"/>
      <c r="AG382" s="239">
        <f t="shared" si="279"/>
        <v>0</v>
      </c>
      <c r="AH382" s="240"/>
      <c r="AI382" s="238"/>
      <c r="AJ382" s="238"/>
      <c r="AK382" s="238"/>
      <c r="AL382" s="238"/>
      <c r="AM382" s="238"/>
      <c r="AN382" s="238"/>
      <c r="AO382" s="238"/>
      <c r="AP382" s="238"/>
      <c r="AQ382" s="238"/>
      <c r="AR382" s="238"/>
      <c r="AS382" s="239">
        <f t="shared" si="296"/>
        <v>0</v>
      </c>
      <c r="AT382" s="240"/>
      <c r="AU382" s="238"/>
      <c r="AV382" s="238"/>
      <c r="AW382" s="238"/>
      <c r="AX382" s="238"/>
      <c r="AY382" s="238"/>
      <c r="AZ382" s="238"/>
      <c r="BA382" s="238"/>
      <c r="BB382" s="238"/>
      <c r="BC382" s="238"/>
      <c r="BD382" s="238"/>
      <c r="BE382" s="239">
        <f t="shared" si="297"/>
        <v>0</v>
      </c>
      <c r="BF382" s="240"/>
      <c r="BG382" s="238"/>
      <c r="BH382" s="238"/>
      <c r="BI382" s="238"/>
      <c r="BJ382" s="238"/>
      <c r="BK382" s="238"/>
      <c r="BL382" s="238"/>
      <c r="BM382" s="238"/>
      <c r="BN382" s="238"/>
      <c r="BO382" s="238"/>
      <c r="BP382" s="238"/>
      <c r="BQ382" s="239">
        <f t="shared" si="298"/>
        <v>0</v>
      </c>
      <c r="BR382" s="240"/>
      <c r="BS382" s="238"/>
      <c r="BT382" s="238"/>
      <c r="BU382" s="238"/>
      <c r="BV382" s="238"/>
      <c r="BW382" s="238"/>
      <c r="BX382" s="238"/>
      <c r="BY382" s="238"/>
      <c r="BZ382" s="238"/>
      <c r="CA382" s="238"/>
      <c r="CB382" s="238"/>
      <c r="CC382" s="239">
        <f t="shared" si="299"/>
        <v>0</v>
      </c>
      <c r="CD382" s="41" t="s">
        <v>54</v>
      </c>
    </row>
    <row r="383" spans="1:82" ht="15">
      <c r="A383" s="41"/>
      <c r="B383" s="75" t="s">
        <v>731</v>
      </c>
      <c r="C383" s="131" t="s">
        <v>732</v>
      </c>
      <c r="D383" s="132" t="s">
        <v>631</v>
      </c>
      <c r="E383" s="266">
        <v>25</v>
      </c>
      <c r="F383" s="289"/>
      <c r="G383" s="76">
        <f t="shared" si="295"/>
        <v>0</v>
      </c>
      <c r="H383" s="237"/>
      <c r="I383" s="239"/>
      <c r="J383" s="237"/>
      <c r="K383" s="238"/>
      <c r="L383" s="238"/>
      <c r="M383" s="238"/>
      <c r="N383" s="238"/>
      <c r="O383" s="238"/>
      <c r="P383" s="238"/>
      <c r="Q383" s="238"/>
      <c r="R383" s="238"/>
      <c r="S383" s="238"/>
      <c r="T383" s="238"/>
      <c r="U383" s="239">
        <f t="shared" si="278"/>
        <v>0</v>
      </c>
      <c r="V383" s="237"/>
      <c r="W383" s="238"/>
      <c r="X383" s="238"/>
      <c r="Y383" s="238"/>
      <c r="Z383" s="238"/>
      <c r="AA383" s="238"/>
      <c r="AB383" s="238"/>
      <c r="AC383" s="238"/>
      <c r="AD383" s="238"/>
      <c r="AE383" s="238"/>
      <c r="AF383" s="238"/>
      <c r="AG383" s="239">
        <f t="shared" si="279"/>
        <v>0</v>
      </c>
      <c r="AH383" s="240"/>
      <c r="AI383" s="238"/>
      <c r="AJ383" s="238"/>
      <c r="AK383" s="238"/>
      <c r="AL383" s="238"/>
      <c r="AM383" s="238"/>
      <c r="AN383" s="238"/>
      <c r="AO383" s="238"/>
      <c r="AP383" s="238"/>
      <c r="AQ383" s="238"/>
      <c r="AR383" s="238"/>
      <c r="AS383" s="239">
        <f t="shared" si="296"/>
        <v>0</v>
      </c>
      <c r="AT383" s="240"/>
      <c r="AU383" s="238"/>
      <c r="AV383" s="238"/>
      <c r="AW383" s="238"/>
      <c r="AX383" s="238"/>
      <c r="AY383" s="238"/>
      <c r="AZ383" s="238"/>
      <c r="BA383" s="238"/>
      <c r="BB383" s="238"/>
      <c r="BC383" s="238"/>
      <c r="BD383" s="238"/>
      <c r="BE383" s="239">
        <f t="shared" si="297"/>
        <v>0</v>
      </c>
      <c r="BF383" s="240"/>
      <c r="BG383" s="238"/>
      <c r="BH383" s="238"/>
      <c r="BI383" s="238"/>
      <c r="BJ383" s="238"/>
      <c r="BK383" s="238"/>
      <c r="BL383" s="238"/>
      <c r="BM383" s="238"/>
      <c r="BN383" s="238"/>
      <c r="BO383" s="238"/>
      <c r="BP383" s="238"/>
      <c r="BQ383" s="239">
        <f t="shared" si="298"/>
        <v>0</v>
      </c>
      <c r="BR383" s="240"/>
      <c r="BS383" s="238"/>
      <c r="BT383" s="238"/>
      <c r="BU383" s="238"/>
      <c r="BV383" s="238"/>
      <c r="BW383" s="238"/>
      <c r="BX383" s="238"/>
      <c r="BY383" s="238"/>
      <c r="BZ383" s="238"/>
      <c r="CA383" s="238"/>
      <c r="CB383" s="238"/>
      <c r="CC383" s="239">
        <f t="shared" si="299"/>
        <v>0</v>
      </c>
      <c r="CD383" s="41" t="s">
        <v>54</v>
      </c>
    </row>
    <row r="384" spans="1:82" ht="15">
      <c r="A384" s="45"/>
      <c r="B384" s="75" t="s">
        <v>733</v>
      </c>
      <c r="C384" s="131" t="s">
        <v>734</v>
      </c>
      <c r="D384" s="132" t="s">
        <v>631</v>
      </c>
      <c r="E384" s="266">
        <v>25</v>
      </c>
      <c r="F384" s="289"/>
      <c r="G384" s="76">
        <f t="shared" si="295"/>
        <v>0</v>
      </c>
      <c r="H384" s="237"/>
      <c r="I384" s="239"/>
      <c r="J384" s="237"/>
      <c r="K384" s="238"/>
      <c r="L384" s="238"/>
      <c r="M384" s="238"/>
      <c r="N384" s="238"/>
      <c r="O384" s="238"/>
      <c r="P384" s="238"/>
      <c r="Q384" s="238"/>
      <c r="R384" s="238"/>
      <c r="S384" s="238"/>
      <c r="T384" s="238"/>
      <c r="U384" s="239">
        <f t="shared" si="278"/>
        <v>0</v>
      </c>
      <c r="V384" s="237"/>
      <c r="W384" s="238"/>
      <c r="X384" s="238"/>
      <c r="Y384" s="238"/>
      <c r="Z384" s="238"/>
      <c r="AA384" s="238"/>
      <c r="AB384" s="238"/>
      <c r="AC384" s="238"/>
      <c r="AD384" s="238"/>
      <c r="AE384" s="238"/>
      <c r="AF384" s="238"/>
      <c r="AG384" s="239">
        <f t="shared" si="279"/>
        <v>0</v>
      </c>
      <c r="AH384" s="240"/>
      <c r="AI384" s="238"/>
      <c r="AJ384" s="238"/>
      <c r="AK384" s="238"/>
      <c r="AL384" s="238"/>
      <c r="AM384" s="238"/>
      <c r="AN384" s="238"/>
      <c r="AO384" s="238"/>
      <c r="AP384" s="238"/>
      <c r="AQ384" s="238"/>
      <c r="AR384" s="238"/>
      <c r="AS384" s="239">
        <f t="shared" si="296"/>
        <v>0</v>
      </c>
      <c r="AT384" s="240"/>
      <c r="AU384" s="238"/>
      <c r="AV384" s="238"/>
      <c r="AW384" s="238"/>
      <c r="AX384" s="238"/>
      <c r="AY384" s="238"/>
      <c r="AZ384" s="238"/>
      <c r="BA384" s="238"/>
      <c r="BB384" s="238"/>
      <c r="BC384" s="238"/>
      <c r="BD384" s="238"/>
      <c r="BE384" s="239">
        <f t="shared" si="297"/>
        <v>0</v>
      </c>
      <c r="BF384" s="240"/>
      <c r="BG384" s="238"/>
      <c r="BH384" s="238"/>
      <c r="BI384" s="238"/>
      <c r="BJ384" s="238"/>
      <c r="BK384" s="238"/>
      <c r="BL384" s="238"/>
      <c r="BM384" s="238"/>
      <c r="BN384" s="238"/>
      <c r="BO384" s="238"/>
      <c r="BP384" s="238"/>
      <c r="BQ384" s="239">
        <f t="shared" si="298"/>
        <v>0</v>
      </c>
      <c r="BR384" s="240"/>
      <c r="BS384" s="238"/>
      <c r="BT384" s="238"/>
      <c r="BU384" s="238"/>
      <c r="BV384" s="238"/>
      <c r="BW384" s="238"/>
      <c r="BX384" s="238"/>
      <c r="BY384" s="238"/>
      <c r="BZ384" s="238"/>
      <c r="CA384" s="238"/>
      <c r="CB384" s="238"/>
      <c r="CC384" s="239">
        <f t="shared" si="299"/>
        <v>0</v>
      </c>
      <c r="CD384" s="41" t="s">
        <v>54</v>
      </c>
    </row>
    <row r="385" spans="1:82" ht="15">
      <c r="A385" s="158"/>
      <c r="B385" s="103" t="s">
        <v>735</v>
      </c>
      <c r="C385" s="286" t="s">
        <v>736</v>
      </c>
      <c r="D385" s="132"/>
      <c r="E385" s="266"/>
      <c r="F385" s="231"/>
      <c r="G385" s="76"/>
      <c r="H385" s="237"/>
      <c r="I385" s="239"/>
      <c r="J385" s="237"/>
      <c r="K385" s="238"/>
      <c r="L385" s="238"/>
      <c r="M385" s="238"/>
      <c r="N385" s="238"/>
      <c r="O385" s="238"/>
      <c r="P385" s="238"/>
      <c r="Q385" s="238"/>
      <c r="R385" s="238"/>
      <c r="S385" s="238"/>
      <c r="T385" s="238"/>
      <c r="U385" s="239"/>
      <c r="V385" s="237"/>
      <c r="W385" s="238"/>
      <c r="X385" s="238"/>
      <c r="Y385" s="238"/>
      <c r="Z385" s="238"/>
      <c r="AA385" s="238"/>
      <c r="AB385" s="238"/>
      <c r="AC385" s="238"/>
      <c r="AD385" s="238"/>
      <c r="AE385" s="238"/>
      <c r="AF385" s="238"/>
      <c r="AG385" s="239"/>
      <c r="AH385" s="240"/>
      <c r="AI385" s="238"/>
      <c r="AJ385" s="238"/>
      <c r="AK385" s="238"/>
      <c r="AL385" s="238"/>
      <c r="AM385" s="238"/>
      <c r="AN385" s="238"/>
      <c r="AO385" s="238"/>
      <c r="AP385" s="238"/>
      <c r="AQ385" s="238"/>
      <c r="AR385" s="238"/>
      <c r="AS385" s="239"/>
      <c r="AT385" s="240"/>
      <c r="AU385" s="238"/>
      <c r="AV385" s="238"/>
      <c r="AW385" s="238"/>
      <c r="AX385" s="238"/>
      <c r="AY385" s="238"/>
      <c r="AZ385" s="238"/>
      <c r="BA385" s="238"/>
      <c r="BB385" s="238"/>
      <c r="BC385" s="238"/>
      <c r="BD385" s="238"/>
      <c r="BE385" s="239"/>
      <c r="BF385" s="240"/>
      <c r="BG385" s="238"/>
      <c r="BH385" s="238"/>
      <c r="BI385" s="238"/>
      <c r="BJ385" s="238"/>
      <c r="BK385" s="238"/>
      <c r="BL385" s="238"/>
      <c r="BM385" s="238"/>
      <c r="BN385" s="238"/>
      <c r="BO385" s="238"/>
      <c r="BP385" s="238"/>
      <c r="BQ385" s="239"/>
      <c r="BR385" s="240"/>
      <c r="BS385" s="238"/>
      <c r="BT385" s="238"/>
      <c r="BU385" s="238"/>
      <c r="BV385" s="238"/>
      <c r="BW385" s="238"/>
      <c r="BX385" s="238"/>
      <c r="BY385" s="238"/>
      <c r="BZ385" s="238"/>
      <c r="CA385" s="238"/>
      <c r="CB385" s="238"/>
      <c r="CC385" s="239"/>
      <c r="CD385" s="41"/>
    </row>
    <row r="386" spans="1:82" ht="15">
      <c r="A386" s="45"/>
      <c r="B386" s="75" t="s">
        <v>737</v>
      </c>
      <c r="C386" s="131" t="s">
        <v>738</v>
      </c>
      <c r="D386" s="132" t="s">
        <v>243</v>
      </c>
      <c r="E386" s="266">
        <v>2</v>
      </c>
      <c r="F386" s="289"/>
      <c r="G386" s="76">
        <f t="shared" si="295"/>
        <v>0</v>
      </c>
      <c r="H386" s="237"/>
      <c r="I386" s="239"/>
      <c r="J386" s="237"/>
      <c r="K386" s="238"/>
      <c r="L386" s="238"/>
      <c r="M386" s="238"/>
      <c r="N386" s="238"/>
      <c r="O386" s="238"/>
      <c r="P386" s="238"/>
      <c r="Q386" s="238"/>
      <c r="R386" s="238"/>
      <c r="S386" s="238"/>
      <c r="T386" s="238"/>
      <c r="U386" s="239">
        <f t="shared" si="278"/>
        <v>0</v>
      </c>
      <c r="V386" s="237"/>
      <c r="W386" s="238"/>
      <c r="X386" s="238"/>
      <c r="Y386" s="238"/>
      <c r="Z386" s="238"/>
      <c r="AA386" s="238"/>
      <c r="AB386" s="238"/>
      <c r="AC386" s="238"/>
      <c r="AD386" s="238"/>
      <c r="AE386" s="238"/>
      <c r="AF386" s="238"/>
      <c r="AG386" s="239">
        <f t="shared" si="279"/>
        <v>0</v>
      </c>
      <c r="AH386" s="240"/>
      <c r="AI386" s="238"/>
      <c r="AJ386" s="238"/>
      <c r="AK386" s="238"/>
      <c r="AL386" s="238"/>
      <c r="AM386" s="238"/>
      <c r="AN386" s="238"/>
      <c r="AO386" s="238"/>
      <c r="AP386" s="238"/>
      <c r="AQ386" s="238"/>
      <c r="AR386" s="238"/>
      <c r="AS386" s="239">
        <f t="shared" si="296"/>
        <v>0</v>
      </c>
      <c r="AT386" s="240"/>
      <c r="AU386" s="238"/>
      <c r="AV386" s="238"/>
      <c r="AW386" s="238"/>
      <c r="AX386" s="238"/>
      <c r="AY386" s="238"/>
      <c r="AZ386" s="238"/>
      <c r="BA386" s="238"/>
      <c r="BB386" s="238"/>
      <c r="BC386" s="238"/>
      <c r="BD386" s="238"/>
      <c r="BE386" s="239">
        <f t="shared" si="297"/>
        <v>0</v>
      </c>
      <c r="BF386" s="240"/>
      <c r="BG386" s="238"/>
      <c r="BH386" s="238"/>
      <c r="BI386" s="238"/>
      <c r="BJ386" s="238"/>
      <c r="BK386" s="238"/>
      <c r="BL386" s="238"/>
      <c r="BM386" s="238"/>
      <c r="BN386" s="238"/>
      <c r="BO386" s="238"/>
      <c r="BP386" s="238"/>
      <c r="BQ386" s="239">
        <f t="shared" si="298"/>
        <v>0</v>
      </c>
      <c r="BR386" s="240"/>
      <c r="BS386" s="238"/>
      <c r="BT386" s="238"/>
      <c r="BU386" s="238"/>
      <c r="BV386" s="238"/>
      <c r="BW386" s="238"/>
      <c r="BX386" s="238"/>
      <c r="BY386" s="238"/>
      <c r="BZ386" s="238"/>
      <c r="CA386" s="238"/>
      <c r="CB386" s="238"/>
      <c r="CC386" s="239">
        <f t="shared" si="299"/>
        <v>0</v>
      </c>
      <c r="CD386" s="41" t="s">
        <v>54</v>
      </c>
    </row>
    <row r="387" spans="1:82" ht="15">
      <c r="A387" s="158"/>
      <c r="B387" s="75" t="s">
        <v>739</v>
      </c>
      <c r="C387" s="131" t="s">
        <v>722</v>
      </c>
      <c r="D387" s="132" t="s">
        <v>243</v>
      </c>
      <c r="E387" s="266">
        <v>2</v>
      </c>
      <c r="F387" s="289"/>
      <c r="G387" s="76">
        <f t="shared" si="295"/>
        <v>0</v>
      </c>
      <c r="H387" s="237"/>
      <c r="I387" s="239"/>
      <c r="J387" s="237"/>
      <c r="K387" s="238"/>
      <c r="L387" s="238"/>
      <c r="M387" s="238"/>
      <c r="N387" s="238"/>
      <c r="O387" s="238"/>
      <c r="P387" s="238"/>
      <c r="Q387" s="238"/>
      <c r="R387" s="238"/>
      <c r="S387" s="238"/>
      <c r="T387" s="238"/>
      <c r="U387" s="239">
        <f t="shared" si="278"/>
        <v>0</v>
      </c>
      <c r="V387" s="237"/>
      <c r="W387" s="238"/>
      <c r="X387" s="238"/>
      <c r="Y387" s="238"/>
      <c r="Z387" s="238"/>
      <c r="AA387" s="238"/>
      <c r="AB387" s="238"/>
      <c r="AC387" s="238"/>
      <c r="AD387" s="238"/>
      <c r="AE387" s="238"/>
      <c r="AF387" s="238"/>
      <c r="AG387" s="239">
        <f t="shared" si="279"/>
        <v>0</v>
      </c>
      <c r="AH387" s="240"/>
      <c r="AI387" s="238"/>
      <c r="AJ387" s="238"/>
      <c r="AK387" s="238"/>
      <c r="AL387" s="238"/>
      <c r="AM387" s="238"/>
      <c r="AN387" s="238"/>
      <c r="AO387" s="238"/>
      <c r="AP387" s="238"/>
      <c r="AQ387" s="238"/>
      <c r="AR387" s="238"/>
      <c r="AS387" s="239">
        <f t="shared" si="296"/>
        <v>0</v>
      </c>
      <c r="AT387" s="240"/>
      <c r="AU387" s="238"/>
      <c r="AV387" s="238"/>
      <c r="AW387" s="238"/>
      <c r="AX387" s="238"/>
      <c r="AY387" s="238"/>
      <c r="AZ387" s="238"/>
      <c r="BA387" s="238"/>
      <c r="BB387" s="238"/>
      <c r="BC387" s="238"/>
      <c r="BD387" s="238"/>
      <c r="BE387" s="239">
        <f t="shared" si="297"/>
        <v>0</v>
      </c>
      <c r="BF387" s="240"/>
      <c r="BG387" s="238"/>
      <c r="BH387" s="238"/>
      <c r="BI387" s="238"/>
      <c r="BJ387" s="238"/>
      <c r="BK387" s="238"/>
      <c r="BL387" s="238"/>
      <c r="BM387" s="238"/>
      <c r="BN387" s="238"/>
      <c r="BO387" s="238"/>
      <c r="BP387" s="238"/>
      <c r="BQ387" s="239">
        <f t="shared" si="298"/>
        <v>0</v>
      </c>
      <c r="BR387" s="240"/>
      <c r="BS387" s="238"/>
      <c r="BT387" s="238"/>
      <c r="BU387" s="238"/>
      <c r="BV387" s="238"/>
      <c r="BW387" s="238"/>
      <c r="BX387" s="238"/>
      <c r="BY387" s="238"/>
      <c r="BZ387" s="238"/>
      <c r="CA387" s="238"/>
      <c r="CB387" s="238"/>
      <c r="CC387" s="239">
        <f t="shared" si="299"/>
        <v>0</v>
      </c>
      <c r="CD387" s="41" t="s">
        <v>54</v>
      </c>
    </row>
    <row r="388" spans="1:82" ht="15">
      <c r="A388" s="45"/>
      <c r="B388" s="75" t="s">
        <v>740</v>
      </c>
      <c r="C388" s="131" t="s">
        <v>724</v>
      </c>
      <c r="D388" s="132" t="s">
        <v>243</v>
      </c>
      <c r="E388" s="266">
        <v>2</v>
      </c>
      <c r="F388" s="289"/>
      <c r="G388" s="76">
        <f t="shared" si="295"/>
        <v>0</v>
      </c>
      <c r="H388" s="237"/>
      <c r="I388" s="239"/>
      <c r="J388" s="237"/>
      <c r="K388" s="238"/>
      <c r="L388" s="238"/>
      <c r="M388" s="238"/>
      <c r="N388" s="238"/>
      <c r="O388" s="238"/>
      <c r="P388" s="238"/>
      <c r="Q388" s="238"/>
      <c r="R388" s="238"/>
      <c r="S388" s="238"/>
      <c r="T388" s="238"/>
      <c r="U388" s="239">
        <f t="shared" si="278"/>
        <v>0</v>
      </c>
      <c r="V388" s="237"/>
      <c r="W388" s="238"/>
      <c r="X388" s="238"/>
      <c r="Y388" s="238"/>
      <c r="Z388" s="238"/>
      <c r="AA388" s="238"/>
      <c r="AB388" s="238"/>
      <c r="AC388" s="238"/>
      <c r="AD388" s="238"/>
      <c r="AE388" s="238"/>
      <c r="AF388" s="238"/>
      <c r="AG388" s="239">
        <f t="shared" si="279"/>
        <v>0</v>
      </c>
      <c r="AH388" s="240"/>
      <c r="AI388" s="238"/>
      <c r="AJ388" s="238"/>
      <c r="AK388" s="238"/>
      <c r="AL388" s="238"/>
      <c r="AM388" s="238"/>
      <c r="AN388" s="238"/>
      <c r="AO388" s="238"/>
      <c r="AP388" s="238"/>
      <c r="AQ388" s="238"/>
      <c r="AR388" s="238"/>
      <c r="AS388" s="239">
        <f t="shared" si="296"/>
        <v>0</v>
      </c>
      <c r="AT388" s="240"/>
      <c r="AU388" s="238"/>
      <c r="AV388" s="238"/>
      <c r="AW388" s="238"/>
      <c r="AX388" s="238"/>
      <c r="AY388" s="238"/>
      <c r="AZ388" s="238"/>
      <c r="BA388" s="238"/>
      <c r="BB388" s="238"/>
      <c r="BC388" s="238"/>
      <c r="BD388" s="238"/>
      <c r="BE388" s="239">
        <f t="shared" si="297"/>
        <v>0</v>
      </c>
      <c r="BF388" s="240"/>
      <c r="BG388" s="238"/>
      <c r="BH388" s="238"/>
      <c r="BI388" s="238"/>
      <c r="BJ388" s="238"/>
      <c r="BK388" s="238"/>
      <c r="BL388" s="238"/>
      <c r="BM388" s="238"/>
      <c r="BN388" s="238"/>
      <c r="BO388" s="238"/>
      <c r="BP388" s="238"/>
      <c r="BQ388" s="239">
        <f t="shared" si="298"/>
        <v>0</v>
      </c>
      <c r="BR388" s="240"/>
      <c r="BS388" s="238"/>
      <c r="BT388" s="238"/>
      <c r="BU388" s="238"/>
      <c r="BV388" s="238"/>
      <c r="BW388" s="238"/>
      <c r="BX388" s="238"/>
      <c r="BY388" s="238"/>
      <c r="BZ388" s="238"/>
      <c r="CA388" s="238"/>
      <c r="CB388" s="238"/>
      <c r="CC388" s="239">
        <f t="shared" si="299"/>
        <v>0</v>
      </c>
      <c r="CD388" s="41" t="s">
        <v>54</v>
      </c>
    </row>
    <row r="389" spans="1:82" ht="15">
      <c r="A389" s="158"/>
      <c r="B389" s="75" t="s">
        <v>741</v>
      </c>
      <c r="C389" s="131" t="s">
        <v>726</v>
      </c>
      <c r="D389" s="132" t="s">
        <v>243</v>
      </c>
      <c r="E389" s="266">
        <v>2</v>
      </c>
      <c r="F389" s="289"/>
      <c r="G389" s="76">
        <f t="shared" si="295"/>
        <v>0</v>
      </c>
      <c r="H389" s="237"/>
      <c r="I389" s="239"/>
      <c r="J389" s="237"/>
      <c r="K389" s="238"/>
      <c r="L389" s="238"/>
      <c r="M389" s="238"/>
      <c r="N389" s="238"/>
      <c r="O389" s="238"/>
      <c r="P389" s="238"/>
      <c r="Q389" s="238"/>
      <c r="R389" s="238"/>
      <c r="S389" s="238"/>
      <c r="T389" s="238"/>
      <c r="U389" s="239">
        <f t="shared" si="278"/>
        <v>0</v>
      </c>
      <c r="V389" s="237"/>
      <c r="W389" s="238"/>
      <c r="X389" s="238"/>
      <c r="Y389" s="238"/>
      <c r="Z389" s="238"/>
      <c r="AA389" s="238"/>
      <c r="AB389" s="238"/>
      <c r="AC389" s="238"/>
      <c r="AD389" s="238"/>
      <c r="AE389" s="238"/>
      <c r="AF389" s="238"/>
      <c r="AG389" s="239">
        <f t="shared" si="279"/>
        <v>0</v>
      </c>
      <c r="AH389" s="240"/>
      <c r="AI389" s="238"/>
      <c r="AJ389" s="238"/>
      <c r="AK389" s="238"/>
      <c r="AL389" s="238"/>
      <c r="AM389" s="238"/>
      <c r="AN389" s="238"/>
      <c r="AO389" s="238"/>
      <c r="AP389" s="238"/>
      <c r="AQ389" s="238"/>
      <c r="AR389" s="238"/>
      <c r="AS389" s="239">
        <f t="shared" si="296"/>
        <v>0</v>
      </c>
      <c r="AT389" s="240"/>
      <c r="AU389" s="238"/>
      <c r="AV389" s="238"/>
      <c r="AW389" s="238"/>
      <c r="AX389" s="238"/>
      <c r="AY389" s="238"/>
      <c r="AZ389" s="238"/>
      <c r="BA389" s="238"/>
      <c r="BB389" s="238"/>
      <c r="BC389" s="238"/>
      <c r="BD389" s="238"/>
      <c r="BE389" s="239">
        <f t="shared" si="297"/>
        <v>0</v>
      </c>
      <c r="BF389" s="240"/>
      <c r="BG389" s="238"/>
      <c r="BH389" s="238"/>
      <c r="BI389" s="238"/>
      <c r="BJ389" s="238"/>
      <c r="BK389" s="238"/>
      <c r="BL389" s="238"/>
      <c r="BM389" s="238"/>
      <c r="BN389" s="238"/>
      <c r="BO389" s="238"/>
      <c r="BP389" s="238"/>
      <c r="BQ389" s="239">
        <f t="shared" si="298"/>
        <v>0</v>
      </c>
      <c r="BR389" s="240"/>
      <c r="BS389" s="238"/>
      <c r="BT389" s="238"/>
      <c r="BU389" s="238"/>
      <c r="BV389" s="238"/>
      <c r="BW389" s="238"/>
      <c r="BX389" s="238"/>
      <c r="BY389" s="238"/>
      <c r="BZ389" s="238"/>
      <c r="CA389" s="238"/>
      <c r="CB389" s="238"/>
      <c r="CC389" s="239">
        <f t="shared" si="299"/>
        <v>0</v>
      </c>
      <c r="CD389" s="41" t="s">
        <v>54</v>
      </c>
    </row>
    <row r="390" spans="1:82" ht="15">
      <c r="A390" s="45"/>
      <c r="B390" s="75" t="s">
        <v>742</v>
      </c>
      <c r="C390" s="131" t="s">
        <v>728</v>
      </c>
      <c r="D390" s="132" t="s">
        <v>243</v>
      </c>
      <c r="E390" s="266">
        <v>2</v>
      </c>
      <c r="F390" s="289"/>
      <c r="G390" s="76">
        <f t="shared" si="295"/>
        <v>0</v>
      </c>
      <c r="H390" s="237"/>
      <c r="I390" s="239"/>
      <c r="J390" s="237"/>
      <c r="K390" s="238"/>
      <c r="L390" s="238"/>
      <c r="M390" s="238"/>
      <c r="N390" s="238"/>
      <c r="O390" s="238"/>
      <c r="P390" s="238"/>
      <c r="Q390" s="238"/>
      <c r="R390" s="238"/>
      <c r="S390" s="238"/>
      <c r="T390" s="238"/>
      <c r="U390" s="239">
        <f t="shared" si="278"/>
        <v>0</v>
      </c>
      <c r="V390" s="237"/>
      <c r="W390" s="238"/>
      <c r="X390" s="238"/>
      <c r="Y390" s="238"/>
      <c r="Z390" s="238"/>
      <c r="AA390" s="238"/>
      <c r="AB390" s="238"/>
      <c r="AC390" s="238"/>
      <c r="AD390" s="238"/>
      <c r="AE390" s="238"/>
      <c r="AF390" s="238"/>
      <c r="AG390" s="239">
        <f t="shared" si="279"/>
        <v>0</v>
      </c>
      <c r="AH390" s="240"/>
      <c r="AI390" s="238"/>
      <c r="AJ390" s="238"/>
      <c r="AK390" s="238"/>
      <c r="AL390" s="238"/>
      <c r="AM390" s="238"/>
      <c r="AN390" s="238"/>
      <c r="AO390" s="238"/>
      <c r="AP390" s="238"/>
      <c r="AQ390" s="238"/>
      <c r="AR390" s="238"/>
      <c r="AS390" s="239">
        <f t="shared" si="296"/>
        <v>0</v>
      </c>
      <c r="AT390" s="240"/>
      <c r="AU390" s="238"/>
      <c r="AV390" s="238"/>
      <c r="AW390" s="238"/>
      <c r="AX390" s="238"/>
      <c r="AY390" s="238"/>
      <c r="AZ390" s="238"/>
      <c r="BA390" s="238"/>
      <c r="BB390" s="238"/>
      <c r="BC390" s="238"/>
      <c r="BD390" s="238"/>
      <c r="BE390" s="239">
        <f t="shared" si="297"/>
        <v>0</v>
      </c>
      <c r="BF390" s="240"/>
      <c r="BG390" s="238"/>
      <c r="BH390" s="238"/>
      <c r="BI390" s="238"/>
      <c r="BJ390" s="238"/>
      <c r="BK390" s="238"/>
      <c r="BL390" s="238"/>
      <c r="BM390" s="238"/>
      <c r="BN390" s="238"/>
      <c r="BO390" s="238"/>
      <c r="BP390" s="238"/>
      <c r="BQ390" s="239">
        <f t="shared" si="298"/>
        <v>0</v>
      </c>
      <c r="BR390" s="240"/>
      <c r="BS390" s="238"/>
      <c r="BT390" s="238"/>
      <c r="BU390" s="238"/>
      <c r="BV390" s="238"/>
      <c r="BW390" s="238"/>
      <c r="BX390" s="238"/>
      <c r="BY390" s="238"/>
      <c r="BZ390" s="238"/>
      <c r="CA390" s="238"/>
      <c r="CB390" s="238"/>
      <c r="CC390" s="239">
        <f t="shared" si="299"/>
        <v>0</v>
      </c>
      <c r="CD390" s="41" t="s">
        <v>54</v>
      </c>
    </row>
    <row r="391" spans="1:82" ht="15">
      <c r="A391" s="158"/>
      <c r="B391" s="75" t="s">
        <v>743</v>
      </c>
      <c r="C391" s="131" t="s">
        <v>744</v>
      </c>
      <c r="D391" s="132" t="s">
        <v>243</v>
      </c>
      <c r="E391" s="266">
        <v>2</v>
      </c>
      <c r="F391" s="289"/>
      <c r="G391" s="76">
        <f t="shared" si="295"/>
        <v>0</v>
      </c>
      <c r="H391" s="237"/>
      <c r="I391" s="239"/>
      <c r="J391" s="237"/>
      <c r="K391" s="238"/>
      <c r="L391" s="238"/>
      <c r="M391" s="238"/>
      <c r="N391" s="238"/>
      <c r="O391" s="238"/>
      <c r="P391" s="238"/>
      <c r="Q391" s="238"/>
      <c r="R391" s="238"/>
      <c r="S391" s="238"/>
      <c r="T391" s="238"/>
      <c r="U391" s="239">
        <f t="shared" si="278"/>
        <v>0</v>
      </c>
      <c r="V391" s="237"/>
      <c r="W391" s="238"/>
      <c r="X391" s="238"/>
      <c r="Y391" s="238"/>
      <c r="Z391" s="238"/>
      <c r="AA391" s="238"/>
      <c r="AB391" s="238"/>
      <c r="AC391" s="238"/>
      <c r="AD391" s="238"/>
      <c r="AE391" s="238"/>
      <c r="AF391" s="238"/>
      <c r="AG391" s="239">
        <f t="shared" si="279"/>
        <v>0</v>
      </c>
      <c r="AH391" s="240"/>
      <c r="AI391" s="238"/>
      <c r="AJ391" s="238"/>
      <c r="AK391" s="238"/>
      <c r="AL391" s="238"/>
      <c r="AM391" s="238"/>
      <c r="AN391" s="238"/>
      <c r="AO391" s="238"/>
      <c r="AP391" s="238"/>
      <c r="AQ391" s="238"/>
      <c r="AR391" s="238"/>
      <c r="AS391" s="239">
        <f t="shared" si="296"/>
        <v>0</v>
      </c>
      <c r="AT391" s="240"/>
      <c r="AU391" s="238"/>
      <c r="AV391" s="238"/>
      <c r="AW391" s="238"/>
      <c r="AX391" s="238"/>
      <c r="AY391" s="238"/>
      <c r="AZ391" s="238"/>
      <c r="BA391" s="238"/>
      <c r="BB391" s="238"/>
      <c r="BC391" s="238"/>
      <c r="BD391" s="238"/>
      <c r="BE391" s="239">
        <f t="shared" si="297"/>
        <v>0</v>
      </c>
      <c r="BF391" s="240"/>
      <c r="BG391" s="238"/>
      <c r="BH391" s="238"/>
      <c r="BI391" s="238"/>
      <c r="BJ391" s="238"/>
      <c r="BK391" s="238"/>
      <c r="BL391" s="238"/>
      <c r="BM391" s="238"/>
      <c r="BN391" s="238"/>
      <c r="BO391" s="238"/>
      <c r="BP391" s="238"/>
      <c r="BQ391" s="239">
        <f t="shared" si="298"/>
        <v>0</v>
      </c>
      <c r="BR391" s="240"/>
      <c r="BS391" s="238"/>
      <c r="BT391" s="238"/>
      <c r="BU391" s="238"/>
      <c r="BV391" s="238"/>
      <c r="BW391" s="238"/>
      <c r="BX391" s="238"/>
      <c r="BY391" s="238"/>
      <c r="BZ391" s="238"/>
      <c r="CA391" s="238"/>
      <c r="CB391" s="238"/>
      <c r="CC391" s="239">
        <f t="shared" si="299"/>
        <v>0</v>
      </c>
      <c r="CD391" s="41" t="s">
        <v>54</v>
      </c>
    </row>
    <row r="392" spans="1:82" ht="15">
      <c r="A392" s="45"/>
      <c r="B392" s="75" t="s">
        <v>745</v>
      </c>
      <c r="C392" s="131" t="s">
        <v>746</v>
      </c>
      <c r="D392" s="132" t="s">
        <v>243</v>
      </c>
      <c r="E392" s="266">
        <v>2</v>
      </c>
      <c r="F392" s="289"/>
      <c r="G392" s="76">
        <f t="shared" si="295"/>
        <v>0</v>
      </c>
      <c r="H392" s="237"/>
      <c r="I392" s="239"/>
      <c r="J392" s="237"/>
      <c r="K392" s="238"/>
      <c r="L392" s="238"/>
      <c r="M392" s="238"/>
      <c r="N392" s="238"/>
      <c r="O392" s="238"/>
      <c r="P392" s="238"/>
      <c r="Q392" s="238"/>
      <c r="R392" s="238"/>
      <c r="S392" s="238"/>
      <c r="T392" s="238"/>
      <c r="U392" s="239">
        <f t="shared" ref="U392:U427" si="300">G392/6</f>
        <v>0</v>
      </c>
      <c r="V392" s="237"/>
      <c r="W392" s="238"/>
      <c r="X392" s="238"/>
      <c r="Y392" s="238"/>
      <c r="Z392" s="238"/>
      <c r="AA392" s="238"/>
      <c r="AB392" s="238"/>
      <c r="AC392" s="238"/>
      <c r="AD392" s="238"/>
      <c r="AE392" s="238"/>
      <c r="AF392" s="238"/>
      <c r="AG392" s="239">
        <f t="shared" ref="AG392:AG427" si="301">G392/6</f>
        <v>0</v>
      </c>
      <c r="AH392" s="240"/>
      <c r="AI392" s="238"/>
      <c r="AJ392" s="238"/>
      <c r="AK392" s="238"/>
      <c r="AL392" s="238"/>
      <c r="AM392" s="238"/>
      <c r="AN392" s="238"/>
      <c r="AO392" s="238"/>
      <c r="AP392" s="238"/>
      <c r="AQ392" s="238"/>
      <c r="AR392" s="238"/>
      <c r="AS392" s="239">
        <f t="shared" si="296"/>
        <v>0</v>
      </c>
      <c r="AT392" s="240"/>
      <c r="AU392" s="238"/>
      <c r="AV392" s="238"/>
      <c r="AW392" s="238"/>
      <c r="AX392" s="238"/>
      <c r="AY392" s="238"/>
      <c r="AZ392" s="238"/>
      <c r="BA392" s="238"/>
      <c r="BB392" s="238"/>
      <c r="BC392" s="238"/>
      <c r="BD392" s="238"/>
      <c r="BE392" s="239">
        <f t="shared" si="297"/>
        <v>0</v>
      </c>
      <c r="BF392" s="240"/>
      <c r="BG392" s="238"/>
      <c r="BH392" s="238"/>
      <c r="BI392" s="238"/>
      <c r="BJ392" s="238"/>
      <c r="BK392" s="238"/>
      <c r="BL392" s="238"/>
      <c r="BM392" s="238"/>
      <c r="BN392" s="238"/>
      <c r="BO392" s="238"/>
      <c r="BP392" s="238"/>
      <c r="BQ392" s="239">
        <f t="shared" si="298"/>
        <v>0</v>
      </c>
      <c r="BR392" s="240"/>
      <c r="BS392" s="238"/>
      <c r="BT392" s="238"/>
      <c r="BU392" s="238"/>
      <c r="BV392" s="238"/>
      <c r="BW392" s="238"/>
      <c r="BX392" s="238"/>
      <c r="BY392" s="238"/>
      <c r="BZ392" s="238"/>
      <c r="CA392" s="238"/>
      <c r="CB392" s="238"/>
      <c r="CC392" s="239">
        <f t="shared" si="299"/>
        <v>0</v>
      </c>
      <c r="CD392" s="41" t="s">
        <v>54</v>
      </c>
    </row>
    <row r="393" spans="1:82" ht="15">
      <c r="A393" s="158"/>
      <c r="B393" s="75" t="s">
        <v>747</v>
      </c>
      <c r="C393" s="131" t="s">
        <v>748</v>
      </c>
      <c r="D393" s="132" t="s">
        <v>243</v>
      </c>
      <c r="E393" s="266">
        <v>2</v>
      </c>
      <c r="F393" s="289"/>
      <c r="G393" s="76">
        <f t="shared" si="295"/>
        <v>0</v>
      </c>
      <c r="H393" s="237"/>
      <c r="I393" s="239"/>
      <c r="J393" s="237"/>
      <c r="K393" s="238"/>
      <c r="L393" s="238"/>
      <c r="M393" s="238"/>
      <c r="N393" s="238"/>
      <c r="O393" s="238"/>
      <c r="P393" s="238"/>
      <c r="Q393" s="238"/>
      <c r="R393" s="238"/>
      <c r="S393" s="238"/>
      <c r="T393" s="238"/>
      <c r="U393" s="239">
        <f t="shared" si="300"/>
        <v>0</v>
      </c>
      <c r="V393" s="237"/>
      <c r="W393" s="238"/>
      <c r="X393" s="238"/>
      <c r="Y393" s="238"/>
      <c r="Z393" s="238"/>
      <c r="AA393" s="238"/>
      <c r="AB393" s="238"/>
      <c r="AC393" s="238"/>
      <c r="AD393" s="238"/>
      <c r="AE393" s="238"/>
      <c r="AF393" s="238"/>
      <c r="AG393" s="239">
        <f t="shared" si="301"/>
        <v>0</v>
      </c>
      <c r="AH393" s="240"/>
      <c r="AI393" s="238"/>
      <c r="AJ393" s="238"/>
      <c r="AK393" s="238"/>
      <c r="AL393" s="238"/>
      <c r="AM393" s="238"/>
      <c r="AN393" s="238"/>
      <c r="AO393" s="238"/>
      <c r="AP393" s="238"/>
      <c r="AQ393" s="238"/>
      <c r="AR393" s="238"/>
      <c r="AS393" s="239">
        <f t="shared" si="296"/>
        <v>0</v>
      </c>
      <c r="AT393" s="240"/>
      <c r="AU393" s="238"/>
      <c r="AV393" s="238"/>
      <c r="AW393" s="238"/>
      <c r="AX393" s="238"/>
      <c r="AY393" s="238"/>
      <c r="AZ393" s="238"/>
      <c r="BA393" s="238"/>
      <c r="BB393" s="238"/>
      <c r="BC393" s="238"/>
      <c r="BD393" s="238"/>
      <c r="BE393" s="239">
        <f t="shared" si="297"/>
        <v>0</v>
      </c>
      <c r="BF393" s="240"/>
      <c r="BG393" s="238"/>
      <c r="BH393" s="238"/>
      <c r="BI393" s="238"/>
      <c r="BJ393" s="238"/>
      <c r="BK393" s="238"/>
      <c r="BL393" s="238"/>
      <c r="BM393" s="238"/>
      <c r="BN393" s="238"/>
      <c r="BO393" s="238"/>
      <c r="BP393" s="238"/>
      <c r="BQ393" s="239">
        <f t="shared" si="298"/>
        <v>0</v>
      </c>
      <c r="BR393" s="240"/>
      <c r="BS393" s="238"/>
      <c r="BT393" s="238"/>
      <c r="BU393" s="238"/>
      <c r="BV393" s="238"/>
      <c r="BW393" s="238"/>
      <c r="BX393" s="238"/>
      <c r="BY393" s="238"/>
      <c r="BZ393" s="238"/>
      <c r="CA393" s="238"/>
      <c r="CB393" s="238"/>
      <c r="CC393" s="239">
        <f t="shared" si="299"/>
        <v>0</v>
      </c>
      <c r="CD393" s="41" t="s">
        <v>54</v>
      </c>
    </row>
    <row r="394" spans="1:82" ht="15" customHeight="1">
      <c r="A394" s="45"/>
      <c r="B394" s="103" t="s">
        <v>749</v>
      </c>
      <c r="C394" s="286" t="s">
        <v>750</v>
      </c>
      <c r="D394" s="132"/>
      <c r="E394" s="266"/>
      <c r="F394" s="231"/>
      <c r="G394" s="76"/>
      <c r="H394" s="237"/>
      <c r="I394" s="239"/>
      <c r="J394" s="237"/>
      <c r="K394" s="238"/>
      <c r="L394" s="238"/>
      <c r="M394" s="238"/>
      <c r="N394" s="238"/>
      <c r="O394" s="238"/>
      <c r="P394" s="238"/>
      <c r="Q394" s="238"/>
      <c r="R394" s="238"/>
      <c r="S394" s="238"/>
      <c r="T394" s="238"/>
      <c r="U394" s="239"/>
      <c r="V394" s="237"/>
      <c r="W394" s="238"/>
      <c r="X394" s="238"/>
      <c r="Y394" s="238"/>
      <c r="Z394" s="238"/>
      <c r="AA394" s="238"/>
      <c r="AB394" s="238"/>
      <c r="AC394" s="238"/>
      <c r="AD394" s="238"/>
      <c r="AE394" s="238"/>
      <c r="AF394" s="238"/>
      <c r="AG394" s="239"/>
      <c r="AH394" s="240"/>
      <c r="AI394" s="238"/>
      <c r="AJ394" s="238"/>
      <c r="AK394" s="238"/>
      <c r="AL394" s="238"/>
      <c r="AM394" s="238"/>
      <c r="AN394" s="238"/>
      <c r="AO394" s="238"/>
      <c r="AP394" s="238"/>
      <c r="AQ394" s="238"/>
      <c r="AR394" s="238"/>
      <c r="AS394" s="239"/>
      <c r="AT394" s="240"/>
      <c r="AU394" s="238"/>
      <c r="AV394" s="238"/>
      <c r="AW394" s="238"/>
      <c r="AX394" s="238"/>
      <c r="AY394" s="238"/>
      <c r="AZ394" s="238"/>
      <c r="BA394" s="238"/>
      <c r="BB394" s="238"/>
      <c r="BC394" s="238"/>
      <c r="BD394" s="238"/>
      <c r="BE394" s="239"/>
      <c r="BF394" s="240"/>
      <c r="BG394" s="238"/>
      <c r="BH394" s="238"/>
      <c r="BI394" s="238"/>
      <c r="BJ394" s="238"/>
      <c r="BK394" s="238"/>
      <c r="BL394" s="238"/>
      <c r="BM394" s="238"/>
      <c r="BN394" s="238"/>
      <c r="BO394" s="238"/>
      <c r="BP394" s="238"/>
      <c r="BQ394" s="239"/>
      <c r="BR394" s="240"/>
      <c r="BS394" s="238"/>
      <c r="BT394" s="238"/>
      <c r="BU394" s="238"/>
      <c r="BV394" s="238"/>
      <c r="BW394" s="238"/>
      <c r="BX394" s="238"/>
      <c r="BY394" s="238"/>
      <c r="BZ394" s="238"/>
      <c r="CA394" s="238"/>
      <c r="CB394" s="238"/>
      <c r="CC394" s="239"/>
      <c r="CD394" s="41"/>
    </row>
    <row r="395" spans="1:82" ht="15">
      <c r="A395" s="158"/>
      <c r="B395" s="75" t="s">
        <v>751</v>
      </c>
      <c r="C395" s="131" t="s">
        <v>752</v>
      </c>
      <c r="D395" s="132" t="s">
        <v>243</v>
      </c>
      <c r="E395" s="266">
        <v>1</v>
      </c>
      <c r="F395" s="289"/>
      <c r="G395" s="76">
        <f t="shared" si="295"/>
        <v>0</v>
      </c>
      <c r="H395" s="237"/>
      <c r="I395" s="239"/>
      <c r="J395" s="237"/>
      <c r="K395" s="238"/>
      <c r="L395" s="238"/>
      <c r="M395" s="238"/>
      <c r="N395" s="238"/>
      <c r="O395" s="238"/>
      <c r="P395" s="238"/>
      <c r="Q395" s="238"/>
      <c r="R395" s="238"/>
      <c r="S395" s="238"/>
      <c r="T395" s="238"/>
      <c r="U395" s="239">
        <f t="shared" si="300"/>
        <v>0</v>
      </c>
      <c r="V395" s="237"/>
      <c r="W395" s="238"/>
      <c r="X395" s="238"/>
      <c r="Y395" s="238"/>
      <c r="Z395" s="238"/>
      <c r="AA395" s="238"/>
      <c r="AB395" s="238"/>
      <c r="AC395" s="238"/>
      <c r="AD395" s="238"/>
      <c r="AE395" s="238"/>
      <c r="AF395" s="238"/>
      <c r="AG395" s="239">
        <f t="shared" si="301"/>
        <v>0</v>
      </c>
      <c r="AH395" s="240"/>
      <c r="AI395" s="238"/>
      <c r="AJ395" s="238"/>
      <c r="AK395" s="238"/>
      <c r="AL395" s="238"/>
      <c r="AM395" s="238"/>
      <c r="AN395" s="238"/>
      <c r="AO395" s="238"/>
      <c r="AP395" s="238"/>
      <c r="AQ395" s="238"/>
      <c r="AR395" s="238"/>
      <c r="AS395" s="239">
        <f t="shared" si="296"/>
        <v>0</v>
      </c>
      <c r="AT395" s="240"/>
      <c r="AU395" s="238"/>
      <c r="AV395" s="238"/>
      <c r="AW395" s="238"/>
      <c r="AX395" s="238"/>
      <c r="AY395" s="238"/>
      <c r="AZ395" s="238"/>
      <c r="BA395" s="238"/>
      <c r="BB395" s="238"/>
      <c r="BC395" s="238"/>
      <c r="BD395" s="238"/>
      <c r="BE395" s="239">
        <f t="shared" si="297"/>
        <v>0</v>
      </c>
      <c r="BF395" s="240"/>
      <c r="BG395" s="238"/>
      <c r="BH395" s="238"/>
      <c r="BI395" s="238"/>
      <c r="BJ395" s="238"/>
      <c r="BK395" s="238"/>
      <c r="BL395" s="238"/>
      <c r="BM395" s="238"/>
      <c r="BN395" s="238"/>
      <c r="BO395" s="238"/>
      <c r="BP395" s="238"/>
      <c r="BQ395" s="239">
        <f t="shared" si="298"/>
        <v>0</v>
      </c>
      <c r="BR395" s="240"/>
      <c r="BS395" s="238"/>
      <c r="BT395" s="238"/>
      <c r="BU395" s="238"/>
      <c r="BV395" s="238"/>
      <c r="BW395" s="238"/>
      <c r="BX395" s="238"/>
      <c r="BY395" s="238"/>
      <c r="BZ395" s="238"/>
      <c r="CA395" s="238"/>
      <c r="CB395" s="238"/>
      <c r="CC395" s="239">
        <f t="shared" si="299"/>
        <v>0</v>
      </c>
      <c r="CD395" s="41" t="s">
        <v>54</v>
      </c>
    </row>
    <row r="396" spans="1:82" ht="15">
      <c r="A396" s="45"/>
      <c r="B396" s="75" t="s">
        <v>753</v>
      </c>
      <c r="C396" s="131" t="s">
        <v>754</v>
      </c>
      <c r="D396" s="132" t="s">
        <v>243</v>
      </c>
      <c r="E396" s="266">
        <v>1</v>
      </c>
      <c r="F396" s="289"/>
      <c r="G396" s="76">
        <f t="shared" si="295"/>
        <v>0</v>
      </c>
      <c r="H396" s="237"/>
      <c r="I396" s="239"/>
      <c r="J396" s="237"/>
      <c r="K396" s="238"/>
      <c r="L396" s="238"/>
      <c r="M396" s="238"/>
      <c r="N396" s="238"/>
      <c r="O396" s="238"/>
      <c r="P396" s="238"/>
      <c r="Q396" s="238"/>
      <c r="R396" s="238"/>
      <c r="S396" s="238"/>
      <c r="T396" s="238"/>
      <c r="U396" s="239">
        <f t="shared" si="300"/>
        <v>0</v>
      </c>
      <c r="V396" s="237"/>
      <c r="W396" s="238"/>
      <c r="X396" s="238"/>
      <c r="Y396" s="238"/>
      <c r="Z396" s="238"/>
      <c r="AA396" s="238"/>
      <c r="AB396" s="238"/>
      <c r="AC396" s="238"/>
      <c r="AD396" s="238"/>
      <c r="AE396" s="238"/>
      <c r="AF396" s="238"/>
      <c r="AG396" s="239">
        <f t="shared" si="301"/>
        <v>0</v>
      </c>
      <c r="AH396" s="240"/>
      <c r="AI396" s="238"/>
      <c r="AJ396" s="238"/>
      <c r="AK396" s="238"/>
      <c r="AL396" s="238"/>
      <c r="AM396" s="238"/>
      <c r="AN396" s="238"/>
      <c r="AO396" s="238"/>
      <c r="AP396" s="238"/>
      <c r="AQ396" s="238"/>
      <c r="AR396" s="238"/>
      <c r="AS396" s="239">
        <f t="shared" si="296"/>
        <v>0</v>
      </c>
      <c r="AT396" s="240"/>
      <c r="AU396" s="238"/>
      <c r="AV396" s="238"/>
      <c r="AW396" s="238"/>
      <c r="AX396" s="238"/>
      <c r="AY396" s="238"/>
      <c r="AZ396" s="238"/>
      <c r="BA396" s="238"/>
      <c r="BB396" s="238"/>
      <c r="BC396" s="238"/>
      <c r="BD396" s="238"/>
      <c r="BE396" s="239">
        <f t="shared" si="297"/>
        <v>0</v>
      </c>
      <c r="BF396" s="240"/>
      <c r="BG396" s="238"/>
      <c r="BH396" s="238"/>
      <c r="BI396" s="238"/>
      <c r="BJ396" s="238"/>
      <c r="BK396" s="238"/>
      <c r="BL396" s="238"/>
      <c r="BM396" s="238"/>
      <c r="BN396" s="238"/>
      <c r="BO396" s="238"/>
      <c r="BP396" s="238"/>
      <c r="BQ396" s="239">
        <f t="shared" si="298"/>
        <v>0</v>
      </c>
      <c r="BR396" s="240"/>
      <c r="BS396" s="238"/>
      <c r="BT396" s="238"/>
      <c r="BU396" s="238"/>
      <c r="BV396" s="238"/>
      <c r="BW396" s="238"/>
      <c r="BX396" s="238"/>
      <c r="BY396" s="238"/>
      <c r="BZ396" s="238"/>
      <c r="CA396" s="238"/>
      <c r="CB396" s="238"/>
      <c r="CC396" s="239">
        <f t="shared" si="299"/>
        <v>0</v>
      </c>
      <c r="CD396" s="41" t="s">
        <v>54</v>
      </c>
    </row>
    <row r="397" spans="1:82" ht="15">
      <c r="A397" s="158"/>
      <c r="B397" s="75" t="s">
        <v>755</v>
      </c>
      <c r="C397" s="131" t="s">
        <v>756</v>
      </c>
      <c r="D397" s="132" t="s">
        <v>243</v>
      </c>
      <c r="E397" s="266">
        <v>1</v>
      </c>
      <c r="F397" s="289"/>
      <c r="G397" s="76">
        <f t="shared" si="295"/>
        <v>0</v>
      </c>
      <c r="H397" s="237"/>
      <c r="I397" s="239"/>
      <c r="J397" s="237"/>
      <c r="K397" s="238"/>
      <c r="L397" s="238"/>
      <c r="M397" s="238"/>
      <c r="N397" s="238"/>
      <c r="O397" s="238"/>
      <c r="P397" s="238"/>
      <c r="Q397" s="238"/>
      <c r="R397" s="238"/>
      <c r="S397" s="238"/>
      <c r="T397" s="238"/>
      <c r="U397" s="239">
        <f t="shared" si="300"/>
        <v>0</v>
      </c>
      <c r="V397" s="237"/>
      <c r="W397" s="238"/>
      <c r="X397" s="238"/>
      <c r="Y397" s="238"/>
      <c r="Z397" s="238"/>
      <c r="AA397" s="238"/>
      <c r="AB397" s="238"/>
      <c r="AC397" s="238"/>
      <c r="AD397" s="238"/>
      <c r="AE397" s="238"/>
      <c r="AF397" s="238"/>
      <c r="AG397" s="239">
        <f t="shared" si="301"/>
        <v>0</v>
      </c>
      <c r="AH397" s="240"/>
      <c r="AI397" s="238"/>
      <c r="AJ397" s="238"/>
      <c r="AK397" s="238"/>
      <c r="AL397" s="238"/>
      <c r="AM397" s="238"/>
      <c r="AN397" s="238"/>
      <c r="AO397" s="238"/>
      <c r="AP397" s="238"/>
      <c r="AQ397" s="238"/>
      <c r="AR397" s="238"/>
      <c r="AS397" s="239">
        <f t="shared" si="296"/>
        <v>0</v>
      </c>
      <c r="AT397" s="240"/>
      <c r="AU397" s="238"/>
      <c r="AV397" s="238"/>
      <c r="AW397" s="238"/>
      <c r="AX397" s="238"/>
      <c r="AY397" s="238"/>
      <c r="AZ397" s="238"/>
      <c r="BA397" s="238"/>
      <c r="BB397" s="238"/>
      <c r="BC397" s="238"/>
      <c r="BD397" s="238"/>
      <c r="BE397" s="239">
        <f t="shared" si="297"/>
        <v>0</v>
      </c>
      <c r="BF397" s="240"/>
      <c r="BG397" s="238"/>
      <c r="BH397" s="238"/>
      <c r="BI397" s="238"/>
      <c r="BJ397" s="238"/>
      <c r="BK397" s="238"/>
      <c r="BL397" s="238"/>
      <c r="BM397" s="238"/>
      <c r="BN397" s="238"/>
      <c r="BO397" s="238"/>
      <c r="BP397" s="238"/>
      <c r="BQ397" s="239">
        <f t="shared" si="298"/>
        <v>0</v>
      </c>
      <c r="BR397" s="240"/>
      <c r="BS397" s="238"/>
      <c r="BT397" s="238"/>
      <c r="BU397" s="238"/>
      <c r="BV397" s="238"/>
      <c r="BW397" s="238"/>
      <c r="BX397" s="238"/>
      <c r="BY397" s="238"/>
      <c r="BZ397" s="238"/>
      <c r="CA397" s="238"/>
      <c r="CB397" s="238"/>
      <c r="CC397" s="239">
        <f t="shared" si="299"/>
        <v>0</v>
      </c>
      <c r="CD397" s="41" t="s">
        <v>54</v>
      </c>
    </row>
    <row r="398" spans="1:82" ht="15">
      <c r="A398" s="45"/>
      <c r="B398" s="75" t="s">
        <v>757</v>
      </c>
      <c r="C398" s="131" t="s">
        <v>758</v>
      </c>
      <c r="D398" s="132" t="s">
        <v>243</v>
      </c>
      <c r="E398" s="266">
        <v>1</v>
      </c>
      <c r="F398" s="289"/>
      <c r="G398" s="76">
        <f t="shared" si="295"/>
        <v>0</v>
      </c>
      <c r="H398" s="237"/>
      <c r="I398" s="239"/>
      <c r="J398" s="237"/>
      <c r="K398" s="238"/>
      <c r="L398" s="238"/>
      <c r="M398" s="238"/>
      <c r="N398" s="238"/>
      <c r="O398" s="238"/>
      <c r="P398" s="238"/>
      <c r="Q398" s="238"/>
      <c r="R398" s="238"/>
      <c r="S398" s="238"/>
      <c r="T398" s="238"/>
      <c r="U398" s="239">
        <f t="shared" si="300"/>
        <v>0</v>
      </c>
      <c r="V398" s="237"/>
      <c r="W398" s="238"/>
      <c r="X398" s="238"/>
      <c r="Y398" s="238"/>
      <c r="Z398" s="238"/>
      <c r="AA398" s="238"/>
      <c r="AB398" s="238"/>
      <c r="AC398" s="238"/>
      <c r="AD398" s="238"/>
      <c r="AE398" s="238"/>
      <c r="AF398" s="238"/>
      <c r="AG398" s="239">
        <f t="shared" si="301"/>
        <v>0</v>
      </c>
      <c r="AH398" s="240"/>
      <c r="AI398" s="238"/>
      <c r="AJ398" s="238"/>
      <c r="AK398" s="238"/>
      <c r="AL398" s="238"/>
      <c r="AM398" s="238"/>
      <c r="AN398" s="238"/>
      <c r="AO398" s="238"/>
      <c r="AP398" s="238"/>
      <c r="AQ398" s="238"/>
      <c r="AR398" s="238"/>
      <c r="AS398" s="239">
        <f t="shared" si="296"/>
        <v>0</v>
      </c>
      <c r="AT398" s="240"/>
      <c r="AU398" s="238"/>
      <c r="AV398" s="238"/>
      <c r="AW398" s="238"/>
      <c r="AX398" s="238"/>
      <c r="AY398" s="238"/>
      <c r="AZ398" s="238"/>
      <c r="BA398" s="238"/>
      <c r="BB398" s="238"/>
      <c r="BC398" s="238"/>
      <c r="BD398" s="238"/>
      <c r="BE398" s="239">
        <f t="shared" si="297"/>
        <v>0</v>
      </c>
      <c r="BF398" s="240"/>
      <c r="BG398" s="238"/>
      <c r="BH398" s="238"/>
      <c r="BI398" s="238"/>
      <c r="BJ398" s="238"/>
      <c r="BK398" s="238"/>
      <c r="BL398" s="238"/>
      <c r="BM398" s="238"/>
      <c r="BN398" s="238"/>
      <c r="BO398" s="238"/>
      <c r="BP398" s="238"/>
      <c r="BQ398" s="239">
        <f t="shared" si="298"/>
        <v>0</v>
      </c>
      <c r="BR398" s="240"/>
      <c r="BS398" s="238"/>
      <c r="BT398" s="238"/>
      <c r="BU398" s="238"/>
      <c r="BV398" s="238"/>
      <c r="BW398" s="238"/>
      <c r="BX398" s="238"/>
      <c r="BY398" s="238"/>
      <c r="BZ398" s="238"/>
      <c r="CA398" s="238"/>
      <c r="CB398" s="238"/>
      <c r="CC398" s="239">
        <f t="shared" si="299"/>
        <v>0</v>
      </c>
      <c r="CD398" s="41" t="s">
        <v>54</v>
      </c>
    </row>
    <row r="399" spans="1:82" ht="15">
      <c r="A399" s="158"/>
      <c r="B399" s="25" t="s">
        <v>759</v>
      </c>
      <c r="C399" s="28" t="s">
        <v>760</v>
      </c>
      <c r="D399" s="132" t="s">
        <v>243</v>
      </c>
      <c r="E399" s="266">
        <v>1</v>
      </c>
      <c r="F399" s="289"/>
      <c r="G399" s="76">
        <f t="shared" si="295"/>
        <v>0</v>
      </c>
      <c r="H399" s="237"/>
      <c r="I399" s="239"/>
      <c r="J399" s="237"/>
      <c r="K399" s="238"/>
      <c r="L399" s="238"/>
      <c r="M399" s="238"/>
      <c r="N399" s="238"/>
      <c r="O399" s="238"/>
      <c r="P399" s="238"/>
      <c r="Q399" s="238"/>
      <c r="R399" s="238"/>
      <c r="S399" s="238"/>
      <c r="T399" s="238"/>
      <c r="U399" s="239">
        <f t="shared" si="300"/>
        <v>0</v>
      </c>
      <c r="V399" s="237"/>
      <c r="W399" s="238"/>
      <c r="X399" s="238"/>
      <c r="Y399" s="238"/>
      <c r="Z399" s="238"/>
      <c r="AA399" s="238"/>
      <c r="AB399" s="238"/>
      <c r="AC399" s="238"/>
      <c r="AD399" s="238"/>
      <c r="AE399" s="238"/>
      <c r="AF399" s="238"/>
      <c r="AG399" s="239">
        <f t="shared" si="301"/>
        <v>0</v>
      </c>
      <c r="AH399" s="240"/>
      <c r="AI399" s="238"/>
      <c r="AJ399" s="238"/>
      <c r="AK399" s="238"/>
      <c r="AL399" s="238"/>
      <c r="AM399" s="238"/>
      <c r="AN399" s="238"/>
      <c r="AO399" s="238"/>
      <c r="AP399" s="238"/>
      <c r="AQ399" s="238"/>
      <c r="AR399" s="238"/>
      <c r="AS399" s="239">
        <f t="shared" si="296"/>
        <v>0</v>
      </c>
      <c r="AT399" s="240"/>
      <c r="AU399" s="238"/>
      <c r="AV399" s="238"/>
      <c r="AW399" s="238"/>
      <c r="AX399" s="238"/>
      <c r="AY399" s="238"/>
      <c r="AZ399" s="238"/>
      <c r="BA399" s="238"/>
      <c r="BB399" s="238"/>
      <c r="BC399" s="238"/>
      <c r="BD399" s="238"/>
      <c r="BE399" s="239">
        <f t="shared" si="297"/>
        <v>0</v>
      </c>
      <c r="BF399" s="240"/>
      <c r="BG399" s="238"/>
      <c r="BH399" s="238"/>
      <c r="BI399" s="238"/>
      <c r="BJ399" s="238"/>
      <c r="BK399" s="238"/>
      <c r="BL399" s="238"/>
      <c r="BM399" s="238"/>
      <c r="BN399" s="238"/>
      <c r="BO399" s="238"/>
      <c r="BP399" s="238"/>
      <c r="BQ399" s="239">
        <f t="shared" si="298"/>
        <v>0</v>
      </c>
      <c r="BR399" s="240"/>
      <c r="BS399" s="238"/>
      <c r="BT399" s="238"/>
      <c r="BU399" s="238"/>
      <c r="BV399" s="238"/>
      <c r="BW399" s="238"/>
      <c r="BX399" s="238"/>
      <c r="BY399" s="238"/>
      <c r="BZ399" s="238"/>
      <c r="CA399" s="238"/>
      <c r="CB399" s="238"/>
      <c r="CC399" s="239">
        <f t="shared" si="299"/>
        <v>0</v>
      </c>
      <c r="CD399" s="41" t="s">
        <v>54</v>
      </c>
    </row>
    <row r="400" spans="1:82" ht="15" customHeight="1">
      <c r="A400" s="45"/>
      <c r="B400" s="180" t="s">
        <v>761</v>
      </c>
      <c r="C400" s="181" t="s">
        <v>762</v>
      </c>
      <c r="D400" s="182"/>
      <c r="E400" s="329"/>
      <c r="F400" s="78"/>
      <c r="G400" s="189"/>
      <c r="H400" s="237"/>
      <c r="I400" s="239"/>
      <c r="J400" s="237"/>
      <c r="K400" s="238"/>
      <c r="L400" s="238"/>
      <c r="M400" s="238"/>
      <c r="N400" s="238"/>
      <c r="O400" s="238"/>
      <c r="P400" s="238"/>
      <c r="Q400" s="238"/>
      <c r="R400" s="238"/>
      <c r="S400" s="238"/>
      <c r="T400" s="238"/>
      <c r="U400" s="239"/>
      <c r="V400" s="237"/>
      <c r="W400" s="238"/>
      <c r="X400" s="238"/>
      <c r="Y400" s="238"/>
      <c r="Z400" s="238"/>
      <c r="AA400" s="238"/>
      <c r="AB400" s="238"/>
      <c r="AC400" s="238"/>
      <c r="AD400" s="238"/>
      <c r="AE400" s="238"/>
      <c r="AF400" s="238"/>
      <c r="AG400" s="239"/>
      <c r="AH400" s="240"/>
      <c r="AI400" s="238"/>
      <c r="AJ400" s="238"/>
      <c r="AK400" s="238"/>
      <c r="AL400" s="238"/>
      <c r="AM400" s="238"/>
      <c r="AN400" s="238"/>
      <c r="AO400" s="238"/>
      <c r="AP400" s="238"/>
      <c r="AQ400" s="238"/>
      <c r="AR400" s="238"/>
      <c r="AS400" s="239"/>
      <c r="AT400" s="240"/>
      <c r="AU400" s="238"/>
      <c r="AV400" s="238"/>
      <c r="AW400" s="238"/>
      <c r="AX400" s="238"/>
      <c r="AY400" s="238"/>
      <c r="AZ400" s="238"/>
      <c r="BA400" s="238"/>
      <c r="BB400" s="238"/>
      <c r="BC400" s="238"/>
      <c r="BD400" s="238"/>
      <c r="BE400" s="239"/>
      <c r="BF400" s="240"/>
      <c r="BG400" s="238"/>
      <c r="BH400" s="238"/>
      <c r="BI400" s="238"/>
      <c r="BJ400" s="238"/>
      <c r="BK400" s="238"/>
      <c r="BL400" s="238"/>
      <c r="BM400" s="238"/>
      <c r="BN400" s="238"/>
      <c r="BO400" s="238"/>
      <c r="BP400" s="238"/>
      <c r="BQ400" s="239"/>
      <c r="BR400" s="240"/>
      <c r="BS400" s="238"/>
      <c r="BT400" s="238"/>
      <c r="BU400" s="238"/>
      <c r="BV400" s="238"/>
      <c r="BW400" s="238"/>
      <c r="BX400" s="238"/>
      <c r="BY400" s="238"/>
      <c r="BZ400" s="238"/>
      <c r="CA400" s="238"/>
      <c r="CB400" s="238"/>
      <c r="CC400" s="239"/>
      <c r="CD400" s="41"/>
    </row>
    <row r="401" spans="1:82" ht="15">
      <c r="A401" s="158"/>
      <c r="B401" s="180" t="s">
        <v>763</v>
      </c>
      <c r="C401" s="181" t="s">
        <v>764</v>
      </c>
      <c r="D401" s="182" t="s">
        <v>92</v>
      </c>
      <c r="E401" s="329">
        <v>0</v>
      </c>
      <c r="F401" s="78"/>
      <c r="G401" s="189">
        <f t="shared" si="295"/>
        <v>0</v>
      </c>
      <c r="H401" s="237"/>
      <c r="I401" s="239"/>
      <c r="J401" s="237"/>
      <c r="K401" s="238"/>
      <c r="L401" s="238"/>
      <c r="M401" s="238"/>
      <c r="N401" s="238"/>
      <c r="O401" s="238"/>
      <c r="P401" s="238"/>
      <c r="Q401" s="238"/>
      <c r="R401" s="238"/>
      <c r="S401" s="238"/>
      <c r="T401" s="238"/>
      <c r="U401" s="239">
        <f t="shared" si="300"/>
        <v>0</v>
      </c>
      <c r="V401" s="237"/>
      <c r="W401" s="238"/>
      <c r="X401" s="238"/>
      <c r="Y401" s="238"/>
      <c r="Z401" s="238"/>
      <c r="AA401" s="238"/>
      <c r="AB401" s="238"/>
      <c r="AC401" s="238"/>
      <c r="AD401" s="238"/>
      <c r="AE401" s="238"/>
      <c r="AF401" s="238"/>
      <c r="AG401" s="239">
        <f t="shared" si="301"/>
        <v>0</v>
      </c>
      <c r="AH401" s="240"/>
      <c r="AI401" s="238"/>
      <c r="AJ401" s="238"/>
      <c r="AK401" s="238"/>
      <c r="AL401" s="238"/>
      <c r="AM401" s="238"/>
      <c r="AN401" s="238"/>
      <c r="AO401" s="238"/>
      <c r="AP401" s="238"/>
      <c r="AQ401" s="238"/>
      <c r="AR401" s="238"/>
      <c r="AS401" s="239">
        <f t="shared" ref="AS401:AS427" si="302">G401/6</f>
        <v>0</v>
      </c>
      <c r="AT401" s="240"/>
      <c r="AU401" s="238"/>
      <c r="AV401" s="238"/>
      <c r="AW401" s="238"/>
      <c r="AX401" s="238"/>
      <c r="AY401" s="238"/>
      <c r="AZ401" s="238"/>
      <c r="BA401" s="238"/>
      <c r="BB401" s="238"/>
      <c r="BC401" s="238"/>
      <c r="BD401" s="238"/>
      <c r="BE401" s="239">
        <f t="shared" ref="BE401:BE427" si="303">G401/6</f>
        <v>0</v>
      </c>
      <c r="BF401" s="240"/>
      <c r="BG401" s="238"/>
      <c r="BH401" s="238"/>
      <c r="BI401" s="238"/>
      <c r="BJ401" s="238"/>
      <c r="BK401" s="238"/>
      <c r="BL401" s="238"/>
      <c r="BM401" s="238"/>
      <c r="BN401" s="238"/>
      <c r="BO401" s="238"/>
      <c r="BP401" s="238"/>
      <c r="BQ401" s="239">
        <f t="shared" ref="BQ401:BQ427" si="304">G401/6</f>
        <v>0</v>
      </c>
      <c r="BR401" s="240"/>
      <c r="BS401" s="238"/>
      <c r="BT401" s="238"/>
      <c r="BU401" s="238"/>
      <c r="BV401" s="238"/>
      <c r="BW401" s="238"/>
      <c r="BX401" s="238"/>
      <c r="BY401" s="238"/>
      <c r="BZ401" s="238"/>
      <c r="CA401" s="238"/>
      <c r="CB401" s="238"/>
      <c r="CC401" s="239">
        <f t="shared" ref="CC401:CC403" si="305">G401-SUM(H401:CB401)</f>
        <v>0</v>
      </c>
      <c r="CD401" s="41"/>
    </row>
    <row r="402" spans="1:82" ht="15">
      <c r="A402" s="158"/>
      <c r="B402" s="180" t="s">
        <v>765</v>
      </c>
      <c r="C402" s="181" t="s">
        <v>577</v>
      </c>
      <c r="D402" s="182" t="s">
        <v>92</v>
      </c>
      <c r="E402" s="329">
        <v>0</v>
      </c>
      <c r="F402" s="78"/>
      <c r="G402" s="189">
        <f t="shared" si="295"/>
        <v>0</v>
      </c>
      <c r="H402" s="237"/>
      <c r="I402" s="239"/>
      <c r="J402" s="237"/>
      <c r="K402" s="238"/>
      <c r="L402" s="238"/>
      <c r="M402" s="238"/>
      <c r="N402" s="238"/>
      <c r="O402" s="238"/>
      <c r="P402" s="238"/>
      <c r="Q402" s="238"/>
      <c r="R402" s="238"/>
      <c r="S402" s="238"/>
      <c r="T402" s="238"/>
      <c r="U402" s="239">
        <f t="shared" si="300"/>
        <v>0</v>
      </c>
      <c r="V402" s="237"/>
      <c r="W402" s="238"/>
      <c r="X402" s="238"/>
      <c r="Y402" s="238"/>
      <c r="Z402" s="238"/>
      <c r="AA402" s="238"/>
      <c r="AB402" s="238"/>
      <c r="AC402" s="238"/>
      <c r="AD402" s="238"/>
      <c r="AE402" s="238"/>
      <c r="AF402" s="238"/>
      <c r="AG402" s="239">
        <f t="shared" si="301"/>
        <v>0</v>
      </c>
      <c r="AH402" s="240"/>
      <c r="AI402" s="238"/>
      <c r="AJ402" s="238"/>
      <c r="AK402" s="238"/>
      <c r="AL402" s="238"/>
      <c r="AM402" s="238"/>
      <c r="AN402" s="238"/>
      <c r="AO402" s="238"/>
      <c r="AP402" s="238"/>
      <c r="AQ402" s="238"/>
      <c r="AR402" s="238"/>
      <c r="AS402" s="239">
        <f t="shared" si="302"/>
        <v>0</v>
      </c>
      <c r="AT402" s="240"/>
      <c r="AU402" s="238"/>
      <c r="AV402" s="238"/>
      <c r="AW402" s="238"/>
      <c r="AX402" s="238"/>
      <c r="AY402" s="238"/>
      <c r="AZ402" s="238"/>
      <c r="BA402" s="238"/>
      <c r="BB402" s="238"/>
      <c r="BC402" s="238"/>
      <c r="BD402" s="238"/>
      <c r="BE402" s="239">
        <f t="shared" si="303"/>
        <v>0</v>
      </c>
      <c r="BF402" s="240"/>
      <c r="BG402" s="238"/>
      <c r="BH402" s="238"/>
      <c r="BI402" s="238"/>
      <c r="BJ402" s="238"/>
      <c r="BK402" s="238"/>
      <c r="BL402" s="238"/>
      <c r="BM402" s="238"/>
      <c r="BN402" s="238"/>
      <c r="BO402" s="238"/>
      <c r="BP402" s="238"/>
      <c r="BQ402" s="239">
        <f t="shared" si="304"/>
        <v>0</v>
      </c>
      <c r="BR402" s="240"/>
      <c r="BS402" s="238"/>
      <c r="BT402" s="238"/>
      <c r="BU402" s="238"/>
      <c r="BV402" s="238"/>
      <c r="BW402" s="238"/>
      <c r="BX402" s="238"/>
      <c r="BY402" s="238"/>
      <c r="BZ402" s="238"/>
      <c r="CA402" s="238"/>
      <c r="CB402" s="238"/>
      <c r="CC402" s="239">
        <f t="shared" si="305"/>
        <v>0</v>
      </c>
      <c r="CD402" s="41"/>
    </row>
    <row r="403" spans="1:82" ht="15">
      <c r="A403" s="158"/>
      <c r="B403" s="180" t="s">
        <v>766</v>
      </c>
      <c r="C403" s="181" t="s">
        <v>611</v>
      </c>
      <c r="D403" s="182" t="s">
        <v>92</v>
      </c>
      <c r="E403" s="329">
        <v>0</v>
      </c>
      <c r="F403" s="78"/>
      <c r="G403" s="189">
        <f t="shared" si="295"/>
        <v>0</v>
      </c>
      <c r="H403" s="237"/>
      <c r="I403" s="239"/>
      <c r="J403" s="237"/>
      <c r="K403" s="238"/>
      <c r="L403" s="238"/>
      <c r="M403" s="238"/>
      <c r="N403" s="238"/>
      <c r="O403" s="238"/>
      <c r="P403" s="238"/>
      <c r="Q403" s="238"/>
      <c r="R403" s="238"/>
      <c r="S403" s="238"/>
      <c r="T403" s="238"/>
      <c r="U403" s="239">
        <f t="shared" si="300"/>
        <v>0</v>
      </c>
      <c r="V403" s="237"/>
      <c r="W403" s="238"/>
      <c r="X403" s="238"/>
      <c r="Y403" s="238"/>
      <c r="Z403" s="238"/>
      <c r="AA403" s="238"/>
      <c r="AB403" s="238"/>
      <c r="AC403" s="238"/>
      <c r="AD403" s="238"/>
      <c r="AE403" s="238"/>
      <c r="AF403" s="238"/>
      <c r="AG403" s="239">
        <f t="shared" si="301"/>
        <v>0</v>
      </c>
      <c r="AH403" s="240"/>
      <c r="AI403" s="238"/>
      <c r="AJ403" s="238"/>
      <c r="AK403" s="238"/>
      <c r="AL403" s="238"/>
      <c r="AM403" s="238"/>
      <c r="AN403" s="238"/>
      <c r="AO403" s="238"/>
      <c r="AP403" s="238"/>
      <c r="AQ403" s="238"/>
      <c r="AR403" s="238"/>
      <c r="AS403" s="239">
        <f t="shared" si="302"/>
        <v>0</v>
      </c>
      <c r="AT403" s="240"/>
      <c r="AU403" s="238"/>
      <c r="AV403" s="238"/>
      <c r="AW403" s="238"/>
      <c r="AX403" s="238"/>
      <c r="AY403" s="238"/>
      <c r="AZ403" s="238"/>
      <c r="BA403" s="238"/>
      <c r="BB403" s="238"/>
      <c r="BC403" s="238"/>
      <c r="BD403" s="238"/>
      <c r="BE403" s="239">
        <f t="shared" si="303"/>
        <v>0</v>
      </c>
      <c r="BF403" s="240"/>
      <c r="BG403" s="238"/>
      <c r="BH403" s="238"/>
      <c r="BI403" s="238"/>
      <c r="BJ403" s="238"/>
      <c r="BK403" s="238"/>
      <c r="BL403" s="238"/>
      <c r="BM403" s="238"/>
      <c r="BN403" s="238"/>
      <c r="BO403" s="238"/>
      <c r="BP403" s="238"/>
      <c r="BQ403" s="239">
        <f t="shared" si="304"/>
        <v>0</v>
      </c>
      <c r="BR403" s="240"/>
      <c r="BS403" s="238"/>
      <c r="BT403" s="238"/>
      <c r="BU403" s="238"/>
      <c r="BV403" s="238"/>
      <c r="BW403" s="238"/>
      <c r="BX403" s="238"/>
      <c r="BY403" s="238"/>
      <c r="BZ403" s="238"/>
      <c r="CA403" s="238"/>
      <c r="CB403" s="238"/>
      <c r="CC403" s="239">
        <f t="shared" si="305"/>
        <v>0</v>
      </c>
      <c r="CD403" s="41"/>
    </row>
    <row r="404" spans="1:82" ht="15">
      <c r="A404" s="158"/>
      <c r="B404" s="180" t="s">
        <v>767</v>
      </c>
      <c r="C404" s="181" t="s">
        <v>768</v>
      </c>
      <c r="D404" s="182"/>
      <c r="E404" s="329"/>
      <c r="F404" s="78"/>
      <c r="G404" s="189"/>
      <c r="H404" s="237"/>
      <c r="I404" s="239"/>
      <c r="J404" s="237"/>
      <c r="K404" s="238"/>
      <c r="L404" s="238"/>
      <c r="M404" s="238"/>
      <c r="N404" s="238"/>
      <c r="O404" s="238"/>
      <c r="P404" s="238"/>
      <c r="Q404" s="238"/>
      <c r="R404" s="238"/>
      <c r="S404" s="238"/>
      <c r="T404" s="238"/>
      <c r="U404" s="239"/>
      <c r="V404" s="237"/>
      <c r="W404" s="238"/>
      <c r="X404" s="238"/>
      <c r="Y404" s="238"/>
      <c r="Z404" s="238"/>
      <c r="AA404" s="238"/>
      <c r="AB404" s="238"/>
      <c r="AC404" s="238"/>
      <c r="AD404" s="238"/>
      <c r="AE404" s="238"/>
      <c r="AF404" s="238"/>
      <c r="AG404" s="239"/>
      <c r="AH404" s="240"/>
      <c r="AI404" s="238"/>
      <c r="AJ404" s="238"/>
      <c r="AK404" s="238"/>
      <c r="AL404" s="238"/>
      <c r="AM404" s="238"/>
      <c r="AN404" s="238"/>
      <c r="AO404" s="238"/>
      <c r="AP404" s="238"/>
      <c r="AQ404" s="238"/>
      <c r="AR404" s="238"/>
      <c r="AS404" s="239"/>
      <c r="AT404" s="240"/>
      <c r="AU404" s="238"/>
      <c r="AV404" s="238"/>
      <c r="AW404" s="238"/>
      <c r="AX404" s="238"/>
      <c r="AY404" s="238"/>
      <c r="AZ404" s="238"/>
      <c r="BA404" s="238"/>
      <c r="BB404" s="238"/>
      <c r="BC404" s="238"/>
      <c r="BD404" s="238"/>
      <c r="BE404" s="239"/>
      <c r="BF404" s="240"/>
      <c r="BG404" s="238"/>
      <c r="BH404" s="238"/>
      <c r="BI404" s="238"/>
      <c r="BJ404" s="238"/>
      <c r="BK404" s="238"/>
      <c r="BL404" s="238"/>
      <c r="BM404" s="238"/>
      <c r="BN404" s="238"/>
      <c r="BO404" s="238"/>
      <c r="BP404" s="238"/>
      <c r="BQ404" s="239"/>
      <c r="BR404" s="240"/>
      <c r="BS404" s="238"/>
      <c r="BT404" s="238"/>
      <c r="BU404" s="238"/>
      <c r="BV404" s="238"/>
      <c r="BW404" s="238"/>
      <c r="BX404" s="238"/>
      <c r="BY404" s="238"/>
      <c r="BZ404" s="238"/>
      <c r="CA404" s="238"/>
      <c r="CB404" s="238"/>
      <c r="CC404" s="239"/>
      <c r="CD404" s="41"/>
    </row>
    <row r="405" spans="1:82" ht="15">
      <c r="A405" s="158"/>
      <c r="B405" s="180" t="s">
        <v>769</v>
      </c>
      <c r="C405" s="181" t="s">
        <v>770</v>
      </c>
      <c r="D405" s="182" t="s">
        <v>501</v>
      </c>
      <c r="E405" s="329">
        <v>0</v>
      </c>
      <c r="F405" s="78"/>
      <c r="G405" s="189">
        <f t="shared" si="295"/>
        <v>0</v>
      </c>
      <c r="H405" s="237"/>
      <c r="I405" s="239"/>
      <c r="J405" s="237"/>
      <c r="K405" s="238"/>
      <c r="L405" s="238"/>
      <c r="M405" s="238"/>
      <c r="N405" s="238"/>
      <c r="O405" s="238"/>
      <c r="P405" s="238"/>
      <c r="Q405" s="238"/>
      <c r="R405" s="238"/>
      <c r="S405" s="238"/>
      <c r="T405" s="238"/>
      <c r="U405" s="239">
        <f t="shared" si="300"/>
        <v>0</v>
      </c>
      <c r="V405" s="237"/>
      <c r="W405" s="238"/>
      <c r="X405" s="238"/>
      <c r="Y405" s="238"/>
      <c r="Z405" s="238"/>
      <c r="AA405" s="238"/>
      <c r="AB405" s="238"/>
      <c r="AC405" s="238"/>
      <c r="AD405" s="238"/>
      <c r="AE405" s="238"/>
      <c r="AF405" s="238"/>
      <c r="AG405" s="239">
        <f t="shared" si="301"/>
        <v>0</v>
      </c>
      <c r="AH405" s="240"/>
      <c r="AI405" s="238"/>
      <c r="AJ405" s="238"/>
      <c r="AK405" s="238"/>
      <c r="AL405" s="238"/>
      <c r="AM405" s="238"/>
      <c r="AN405" s="238"/>
      <c r="AO405" s="238"/>
      <c r="AP405" s="238"/>
      <c r="AQ405" s="238"/>
      <c r="AR405" s="238"/>
      <c r="AS405" s="239">
        <f t="shared" si="302"/>
        <v>0</v>
      </c>
      <c r="AT405" s="240"/>
      <c r="AU405" s="238"/>
      <c r="AV405" s="238"/>
      <c r="AW405" s="238"/>
      <c r="AX405" s="238"/>
      <c r="AY405" s="238"/>
      <c r="AZ405" s="238"/>
      <c r="BA405" s="238"/>
      <c r="BB405" s="238"/>
      <c r="BC405" s="238"/>
      <c r="BD405" s="238"/>
      <c r="BE405" s="239">
        <f t="shared" si="303"/>
        <v>0</v>
      </c>
      <c r="BF405" s="240"/>
      <c r="BG405" s="238"/>
      <c r="BH405" s="238"/>
      <c r="BI405" s="238"/>
      <c r="BJ405" s="238"/>
      <c r="BK405" s="238"/>
      <c r="BL405" s="238"/>
      <c r="BM405" s="238"/>
      <c r="BN405" s="238"/>
      <c r="BO405" s="238"/>
      <c r="BP405" s="238"/>
      <c r="BQ405" s="239">
        <f t="shared" si="304"/>
        <v>0</v>
      </c>
      <c r="BR405" s="240"/>
      <c r="BS405" s="238"/>
      <c r="BT405" s="238"/>
      <c r="BU405" s="238"/>
      <c r="BV405" s="238"/>
      <c r="BW405" s="238"/>
      <c r="BX405" s="238"/>
      <c r="BY405" s="238"/>
      <c r="BZ405" s="238"/>
      <c r="CA405" s="238"/>
      <c r="CB405" s="238"/>
      <c r="CC405" s="239">
        <f t="shared" ref="CC405:CC407" si="306">G405-SUM(H405:CB405)</f>
        <v>0</v>
      </c>
      <c r="CD405" s="41"/>
    </row>
    <row r="406" spans="1:82" ht="15">
      <c r="A406" s="158"/>
      <c r="B406" s="180" t="s">
        <v>771</v>
      </c>
      <c r="C406" s="181" t="s">
        <v>772</v>
      </c>
      <c r="D406" s="182" t="s">
        <v>501</v>
      </c>
      <c r="E406" s="329">
        <v>0</v>
      </c>
      <c r="F406" s="78"/>
      <c r="G406" s="189">
        <f t="shared" si="295"/>
        <v>0</v>
      </c>
      <c r="H406" s="237"/>
      <c r="I406" s="239"/>
      <c r="J406" s="237"/>
      <c r="K406" s="238"/>
      <c r="L406" s="238"/>
      <c r="M406" s="238"/>
      <c r="N406" s="238"/>
      <c r="O406" s="238"/>
      <c r="P406" s="238"/>
      <c r="Q406" s="238"/>
      <c r="R406" s="238"/>
      <c r="S406" s="238"/>
      <c r="T406" s="238"/>
      <c r="U406" s="239">
        <f t="shared" si="300"/>
        <v>0</v>
      </c>
      <c r="V406" s="237"/>
      <c r="W406" s="238"/>
      <c r="X406" s="238"/>
      <c r="Y406" s="238"/>
      <c r="Z406" s="238"/>
      <c r="AA406" s="238"/>
      <c r="AB406" s="238"/>
      <c r="AC406" s="238"/>
      <c r="AD406" s="238"/>
      <c r="AE406" s="238"/>
      <c r="AF406" s="238"/>
      <c r="AG406" s="239">
        <f t="shared" si="301"/>
        <v>0</v>
      </c>
      <c r="AH406" s="240"/>
      <c r="AI406" s="238"/>
      <c r="AJ406" s="238"/>
      <c r="AK406" s="238"/>
      <c r="AL406" s="238"/>
      <c r="AM406" s="238"/>
      <c r="AN406" s="238"/>
      <c r="AO406" s="238"/>
      <c r="AP406" s="238"/>
      <c r="AQ406" s="238"/>
      <c r="AR406" s="238"/>
      <c r="AS406" s="239">
        <f t="shared" si="302"/>
        <v>0</v>
      </c>
      <c r="AT406" s="240"/>
      <c r="AU406" s="238"/>
      <c r="AV406" s="238"/>
      <c r="AW406" s="238"/>
      <c r="AX406" s="238"/>
      <c r="AY406" s="238"/>
      <c r="AZ406" s="238"/>
      <c r="BA406" s="238"/>
      <c r="BB406" s="238"/>
      <c r="BC406" s="238"/>
      <c r="BD406" s="238"/>
      <c r="BE406" s="239">
        <f t="shared" si="303"/>
        <v>0</v>
      </c>
      <c r="BF406" s="240"/>
      <c r="BG406" s="238"/>
      <c r="BH406" s="238"/>
      <c r="BI406" s="238"/>
      <c r="BJ406" s="238"/>
      <c r="BK406" s="238"/>
      <c r="BL406" s="238"/>
      <c r="BM406" s="238"/>
      <c r="BN406" s="238"/>
      <c r="BO406" s="238"/>
      <c r="BP406" s="238"/>
      <c r="BQ406" s="239">
        <f t="shared" si="304"/>
        <v>0</v>
      </c>
      <c r="BR406" s="240"/>
      <c r="BS406" s="238"/>
      <c r="BT406" s="238"/>
      <c r="BU406" s="238"/>
      <c r="BV406" s="238"/>
      <c r="BW406" s="238"/>
      <c r="BX406" s="238"/>
      <c r="BY406" s="238"/>
      <c r="BZ406" s="238"/>
      <c r="CA406" s="238"/>
      <c r="CB406" s="238"/>
      <c r="CC406" s="239">
        <f t="shared" si="306"/>
        <v>0</v>
      </c>
      <c r="CD406" s="41"/>
    </row>
    <row r="407" spans="1:82" ht="15">
      <c r="A407" s="158"/>
      <c r="B407" s="180" t="s">
        <v>773</v>
      </c>
      <c r="C407" s="181" t="s">
        <v>774</v>
      </c>
      <c r="D407" s="182" t="s">
        <v>501</v>
      </c>
      <c r="E407" s="329">
        <v>0</v>
      </c>
      <c r="F407" s="78"/>
      <c r="G407" s="189">
        <f t="shared" si="295"/>
        <v>0</v>
      </c>
      <c r="H407" s="237"/>
      <c r="I407" s="239"/>
      <c r="J407" s="237"/>
      <c r="K407" s="238"/>
      <c r="L407" s="238"/>
      <c r="M407" s="238"/>
      <c r="N407" s="238"/>
      <c r="O407" s="238"/>
      <c r="P407" s="238"/>
      <c r="Q407" s="238"/>
      <c r="R407" s="238"/>
      <c r="S407" s="238"/>
      <c r="T407" s="238"/>
      <c r="U407" s="239">
        <f t="shared" si="300"/>
        <v>0</v>
      </c>
      <c r="V407" s="237"/>
      <c r="W407" s="238"/>
      <c r="X407" s="238"/>
      <c r="Y407" s="238"/>
      <c r="Z407" s="238"/>
      <c r="AA407" s="238"/>
      <c r="AB407" s="238"/>
      <c r="AC407" s="238"/>
      <c r="AD407" s="238"/>
      <c r="AE407" s="238"/>
      <c r="AF407" s="238"/>
      <c r="AG407" s="239">
        <f t="shared" si="301"/>
        <v>0</v>
      </c>
      <c r="AH407" s="240"/>
      <c r="AI407" s="238"/>
      <c r="AJ407" s="238"/>
      <c r="AK407" s="238"/>
      <c r="AL407" s="238"/>
      <c r="AM407" s="238"/>
      <c r="AN407" s="238"/>
      <c r="AO407" s="238"/>
      <c r="AP407" s="238"/>
      <c r="AQ407" s="238"/>
      <c r="AR407" s="238"/>
      <c r="AS407" s="239">
        <f t="shared" si="302"/>
        <v>0</v>
      </c>
      <c r="AT407" s="240"/>
      <c r="AU407" s="238"/>
      <c r="AV407" s="238"/>
      <c r="AW407" s="238"/>
      <c r="AX407" s="238"/>
      <c r="AY407" s="238"/>
      <c r="AZ407" s="238"/>
      <c r="BA407" s="238"/>
      <c r="BB407" s="238"/>
      <c r="BC407" s="238"/>
      <c r="BD407" s="238"/>
      <c r="BE407" s="239">
        <f t="shared" si="303"/>
        <v>0</v>
      </c>
      <c r="BF407" s="240"/>
      <c r="BG407" s="238"/>
      <c r="BH407" s="238"/>
      <c r="BI407" s="238"/>
      <c r="BJ407" s="238"/>
      <c r="BK407" s="238"/>
      <c r="BL407" s="238"/>
      <c r="BM407" s="238"/>
      <c r="BN407" s="238"/>
      <c r="BO407" s="238"/>
      <c r="BP407" s="238"/>
      <c r="BQ407" s="239">
        <f t="shared" si="304"/>
        <v>0</v>
      </c>
      <c r="BR407" s="240"/>
      <c r="BS407" s="238"/>
      <c r="BT407" s="238"/>
      <c r="BU407" s="238"/>
      <c r="BV407" s="238"/>
      <c r="BW407" s="238"/>
      <c r="BX407" s="238"/>
      <c r="BY407" s="238"/>
      <c r="BZ407" s="238"/>
      <c r="CA407" s="238"/>
      <c r="CB407" s="238"/>
      <c r="CC407" s="239">
        <f t="shared" si="306"/>
        <v>0</v>
      </c>
      <c r="CD407" s="41"/>
    </row>
    <row r="408" spans="1:82" ht="15">
      <c r="A408" s="158"/>
      <c r="B408" s="287" t="s">
        <v>775</v>
      </c>
      <c r="C408" s="286" t="s">
        <v>776</v>
      </c>
      <c r="D408" s="132"/>
      <c r="E408" s="300"/>
      <c r="F408" s="231"/>
      <c r="G408" s="288"/>
      <c r="H408" s="237"/>
      <c r="I408" s="239"/>
      <c r="J408" s="237"/>
      <c r="K408" s="238"/>
      <c r="L408" s="238"/>
      <c r="M408" s="238"/>
      <c r="N408" s="238"/>
      <c r="O408" s="238"/>
      <c r="P408" s="238"/>
      <c r="Q408" s="238"/>
      <c r="R408" s="238"/>
      <c r="S408" s="238"/>
      <c r="T408" s="238"/>
      <c r="U408" s="239"/>
      <c r="V408" s="237"/>
      <c r="W408" s="238"/>
      <c r="X408" s="238"/>
      <c r="Y408" s="238"/>
      <c r="Z408" s="238"/>
      <c r="AA408" s="238"/>
      <c r="AB408" s="238"/>
      <c r="AC408" s="238"/>
      <c r="AD408" s="238"/>
      <c r="AE408" s="238"/>
      <c r="AF408" s="238"/>
      <c r="AG408" s="239"/>
      <c r="AH408" s="240"/>
      <c r="AI408" s="238"/>
      <c r="AJ408" s="238"/>
      <c r="AK408" s="238"/>
      <c r="AL408" s="238"/>
      <c r="AM408" s="238"/>
      <c r="AN408" s="238"/>
      <c r="AO408" s="238"/>
      <c r="AP408" s="238"/>
      <c r="AQ408" s="238"/>
      <c r="AR408" s="238"/>
      <c r="AS408" s="239"/>
      <c r="AT408" s="240"/>
      <c r="AU408" s="238"/>
      <c r="AV408" s="238"/>
      <c r="AW408" s="238"/>
      <c r="AX408" s="238"/>
      <c r="AY408" s="238"/>
      <c r="AZ408" s="238"/>
      <c r="BA408" s="238"/>
      <c r="BB408" s="238"/>
      <c r="BC408" s="238"/>
      <c r="BD408" s="238"/>
      <c r="BE408" s="239"/>
      <c r="BF408" s="240"/>
      <c r="BG408" s="238"/>
      <c r="BH408" s="238"/>
      <c r="BI408" s="238"/>
      <c r="BJ408" s="238"/>
      <c r="BK408" s="238"/>
      <c r="BL408" s="238"/>
      <c r="BM408" s="238"/>
      <c r="BN408" s="238"/>
      <c r="BO408" s="238"/>
      <c r="BP408" s="238"/>
      <c r="BQ408" s="239"/>
      <c r="BR408" s="240"/>
      <c r="BS408" s="238"/>
      <c r="BT408" s="238"/>
      <c r="BU408" s="238"/>
      <c r="BV408" s="238"/>
      <c r="BW408" s="238"/>
      <c r="BX408" s="238"/>
      <c r="BY408" s="238"/>
      <c r="BZ408" s="238"/>
      <c r="CA408" s="238"/>
      <c r="CB408" s="238"/>
      <c r="CC408" s="239"/>
      <c r="CD408" s="41"/>
    </row>
    <row r="409" spans="1:82" ht="15">
      <c r="A409" s="158"/>
      <c r="B409" s="25" t="s">
        <v>777</v>
      </c>
      <c r="C409" s="131" t="s">
        <v>778</v>
      </c>
      <c r="D409" s="132" t="s">
        <v>243</v>
      </c>
      <c r="E409" s="300">
        <v>130</v>
      </c>
      <c r="F409" s="289"/>
      <c r="G409" s="288">
        <f t="shared" si="295"/>
        <v>0</v>
      </c>
      <c r="H409" s="237"/>
      <c r="I409" s="239"/>
      <c r="J409" s="237"/>
      <c r="K409" s="238"/>
      <c r="L409" s="238"/>
      <c r="M409" s="238"/>
      <c r="N409" s="238"/>
      <c r="O409" s="238"/>
      <c r="P409" s="238"/>
      <c r="Q409" s="238"/>
      <c r="R409" s="238"/>
      <c r="S409" s="238"/>
      <c r="T409" s="238"/>
      <c r="U409" s="239">
        <f t="shared" si="300"/>
        <v>0</v>
      </c>
      <c r="V409" s="237"/>
      <c r="W409" s="238"/>
      <c r="X409" s="238"/>
      <c r="Y409" s="238"/>
      <c r="Z409" s="238"/>
      <c r="AA409" s="238"/>
      <c r="AB409" s="238"/>
      <c r="AC409" s="238"/>
      <c r="AD409" s="238"/>
      <c r="AE409" s="238"/>
      <c r="AF409" s="238"/>
      <c r="AG409" s="239">
        <f t="shared" si="301"/>
        <v>0</v>
      </c>
      <c r="AH409" s="240"/>
      <c r="AI409" s="238"/>
      <c r="AJ409" s="238"/>
      <c r="AK409" s="238"/>
      <c r="AL409" s="238"/>
      <c r="AM409" s="238"/>
      <c r="AN409" s="238"/>
      <c r="AO409" s="238"/>
      <c r="AP409" s="238"/>
      <c r="AQ409" s="238"/>
      <c r="AR409" s="238"/>
      <c r="AS409" s="239">
        <f t="shared" si="302"/>
        <v>0</v>
      </c>
      <c r="AT409" s="240"/>
      <c r="AU409" s="238"/>
      <c r="AV409" s="238"/>
      <c r="AW409" s="238"/>
      <c r="AX409" s="238"/>
      <c r="AY409" s="238"/>
      <c r="AZ409" s="238"/>
      <c r="BA409" s="238"/>
      <c r="BB409" s="238"/>
      <c r="BC409" s="238"/>
      <c r="BD409" s="238"/>
      <c r="BE409" s="239">
        <f t="shared" si="303"/>
        <v>0</v>
      </c>
      <c r="BF409" s="240"/>
      <c r="BG409" s="238"/>
      <c r="BH409" s="238"/>
      <c r="BI409" s="238"/>
      <c r="BJ409" s="238"/>
      <c r="BK409" s="238"/>
      <c r="BL409" s="238"/>
      <c r="BM409" s="238"/>
      <c r="BN409" s="238"/>
      <c r="BO409" s="238"/>
      <c r="BP409" s="238"/>
      <c r="BQ409" s="239">
        <f t="shared" si="304"/>
        <v>0</v>
      </c>
      <c r="BR409" s="240"/>
      <c r="BS409" s="238"/>
      <c r="BT409" s="238"/>
      <c r="BU409" s="238"/>
      <c r="BV409" s="238"/>
      <c r="BW409" s="238"/>
      <c r="BX409" s="238"/>
      <c r="BY409" s="238"/>
      <c r="BZ409" s="238"/>
      <c r="CA409" s="238"/>
      <c r="CB409" s="238"/>
      <c r="CC409" s="239">
        <f t="shared" ref="CC409:CC411" si="307">G409-SUM(H409:CB409)</f>
        <v>0</v>
      </c>
      <c r="CD409" s="41"/>
    </row>
    <row r="410" spans="1:82" ht="15">
      <c r="A410" s="158"/>
      <c r="B410" s="25" t="s">
        <v>779</v>
      </c>
      <c r="C410" s="131" t="s">
        <v>780</v>
      </c>
      <c r="D410" s="132" t="s">
        <v>243</v>
      </c>
      <c r="E410" s="300">
        <v>65</v>
      </c>
      <c r="F410" s="289"/>
      <c r="G410" s="288">
        <f t="shared" si="295"/>
        <v>0</v>
      </c>
      <c r="H410" s="237"/>
      <c r="I410" s="239"/>
      <c r="J410" s="237"/>
      <c r="K410" s="238"/>
      <c r="L410" s="238"/>
      <c r="M410" s="238"/>
      <c r="N410" s="238"/>
      <c r="O410" s="238"/>
      <c r="P410" s="238"/>
      <c r="Q410" s="238"/>
      <c r="R410" s="238"/>
      <c r="S410" s="238"/>
      <c r="T410" s="238"/>
      <c r="U410" s="239">
        <f t="shared" si="300"/>
        <v>0</v>
      </c>
      <c r="V410" s="237"/>
      <c r="W410" s="238"/>
      <c r="X410" s="238"/>
      <c r="Y410" s="238"/>
      <c r="Z410" s="238"/>
      <c r="AA410" s="238"/>
      <c r="AB410" s="238"/>
      <c r="AC410" s="238"/>
      <c r="AD410" s="238"/>
      <c r="AE410" s="238"/>
      <c r="AF410" s="238"/>
      <c r="AG410" s="239">
        <f t="shared" si="301"/>
        <v>0</v>
      </c>
      <c r="AH410" s="240"/>
      <c r="AI410" s="238"/>
      <c r="AJ410" s="238"/>
      <c r="AK410" s="238"/>
      <c r="AL410" s="238"/>
      <c r="AM410" s="238"/>
      <c r="AN410" s="238"/>
      <c r="AO410" s="238"/>
      <c r="AP410" s="238"/>
      <c r="AQ410" s="238"/>
      <c r="AR410" s="238"/>
      <c r="AS410" s="239">
        <f t="shared" si="302"/>
        <v>0</v>
      </c>
      <c r="AT410" s="240"/>
      <c r="AU410" s="238"/>
      <c r="AV410" s="238"/>
      <c r="AW410" s="238"/>
      <c r="AX410" s="238"/>
      <c r="AY410" s="238"/>
      <c r="AZ410" s="238"/>
      <c r="BA410" s="238"/>
      <c r="BB410" s="238"/>
      <c r="BC410" s="238"/>
      <c r="BD410" s="238"/>
      <c r="BE410" s="239">
        <f t="shared" si="303"/>
        <v>0</v>
      </c>
      <c r="BF410" s="240"/>
      <c r="BG410" s="238"/>
      <c r="BH410" s="238"/>
      <c r="BI410" s="238"/>
      <c r="BJ410" s="238"/>
      <c r="BK410" s="238"/>
      <c r="BL410" s="238"/>
      <c r="BM410" s="238"/>
      <c r="BN410" s="238"/>
      <c r="BO410" s="238"/>
      <c r="BP410" s="238"/>
      <c r="BQ410" s="239">
        <f t="shared" si="304"/>
        <v>0</v>
      </c>
      <c r="BR410" s="240"/>
      <c r="BS410" s="238"/>
      <c r="BT410" s="238"/>
      <c r="BU410" s="238"/>
      <c r="BV410" s="238"/>
      <c r="BW410" s="238"/>
      <c r="BX410" s="238"/>
      <c r="BY410" s="238"/>
      <c r="BZ410" s="238"/>
      <c r="CA410" s="238"/>
      <c r="CB410" s="238"/>
      <c r="CC410" s="239">
        <f t="shared" si="307"/>
        <v>0</v>
      </c>
      <c r="CD410" s="41"/>
    </row>
    <row r="411" spans="1:82" ht="15">
      <c r="A411" s="158"/>
      <c r="B411" s="180" t="s">
        <v>781</v>
      </c>
      <c r="C411" s="181" t="s">
        <v>782</v>
      </c>
      <c r="D411" s="182" t="s">
        <v>243</v>
      </c>
      <c r="E411" s="329">
        <v>0</v>
      </c>
      <c r="F411" s="78"/>
      <c r="G411" s="189">
        <f t="shared" si="295"/>
        <v>0</v>
      </c>
      <c r="H411" s="237"/>
      <c r="I411" s="239"/>
      <c r="J411" s="237"/>
      <c r="K411" s="238"/>
      <c r="L411" s="238"/>
      <c r="M411" s="238"/>
      <c r="N411" s="238"/>
      <c r="O411" s="238"/>
      <c r="P411" s="238"/>
      <c r="Q411" s="238"/>
      <c r="R411" s="238"/>
      <c r="S411" s="238"/>
      <c r="T411" s="238"/>
      <c r="U411" s="239">
        <f t="shared" si="300"/>
        <v>0</v>
      </c>
      <c r="V411" s="237"/>
      <c r="W411" s="238"/>
      <c r="X411" s="238"/>
      <c r="Y411" s="238"/>
      <c r="Z411" s="238"/>
      <c r="AA411" s="238"/>
      <c r="AB411" s="238"/>
      <c r="AC411" s="238"/>
      <c r="AD411" s="238"/>
      <c r="AE411" s="238"/>
      <c r="AF411" s="238"/>
      <c r="AG411" s="239">
        <f t="shared" si="301"/>
        <v>0</v>
      </c>
      <c r="AH411" s="240"/>
      <c r="AI411" s="238"/>
      <c r="AJ411" s="238"/>
      <c r="AK411" s="238"/>
      <c r="AL411" s="238"/>
      <c r="AM411" s="238"/>
      <c r="AN411" s="238"/>
      <c r="AO411" s="238"/>
      <c r="AP411" s="238"/>
      <c r="AQ411" s="238"/>
      <c r="AR411" s="238"/>
      <c r="AS411" s="239">
        <f t="shared" si="302"/>
        <v>0</v>
      </c>
      <c r="AT411" s="240"/>
      <c r="AU411" s="238"/>
      <c r="AV411" s="238"/>
      <c r="AW411" s="238"/>
      <c r="AX411" s="238"/>
      <c r="AY411" s="238"/>
      <c r="AZ411" s="238"/>
      <c r="BA411" s="238"/>
      <c r="BB411" s="238"/>
      <c r="BC411" s="238"/>
      <c r="BD411" s="238"/>
      <c r="BE411" s="239">
        <f t="shared" si="303"/>
        <v>0</v>
      </c>
      <c r="BF411" s="240"/>
      <c r="BG411" s="238"/>
      <c r="BH411" s="238"/>
      <c r="BI411" s="238"/>
      <c r="BJ411" s="238"/>
      <c r="BK411" s="238"/>
      <c r="BL411" s="238"/>
      <c r="BM411" s="238"/>
      <c r="BN411" s="238"/>
      <c r="BO411" s="238"/>
      <c r="BP411" s="238"/>
      <c r="BQ411" s="239">
        <f t="shared" si="304"/>
        <v>0</v>
      </c>
      <c r="BR411" s="240"/>
      <c r="BS411" s="238"/>
      <c r="BT411" s="238"/>
      <c r="BU411" s="238"/>
      <c r="BV411" s="238"/>
      <c r="BW411" s="238"/>
      <c r="BX411" s="238"/>
      <c r="BY411" s="238"/>
      <c r="BZ411" s="238"/>
      <c r="CA411" s="238"/>
      <c r="CB411" s="238"/>
      <c r="CC411" s="239">
        <f t="shared" si="307"/>
        <v>0</v>
      </c>
      <c r="CD411" s="41"/>
    </row>
    <row r="412" spans="1:82" ht="15">
      <c r="A412" s="158"/>
      <c r="B412" s="180" t="s">
        <v>783</v>
      </c>
      <c r="C412" s="181" t="s">
        <v>784</v>
      </c>
      <c r="D412" s="182"/>
      <c r="E412" s="329"/>
      <c r="F412" s="78"/>
      <c r="G412" s="189"/>
      <c r="H412" s="237"/>
      <c r="I412" s="239"/>
      <c r="J412" s="237"/>
      <c r="K412" s="238"/>
      <c r="L412" s="238"/>
      <c r="M412" s="238"/>
      <c r="N412" s="238"/>
      <c r="O412" s="238"/>
      <c r="P412" s="238"/>
      <c r="Q412" s="238"/>
      <c r="R412" s="238"/>
      <c r="S412" s="238"/>
      <c r="T412" s="238"/>
      <c r="U412" s="239"/>
      <c r="V412" s="237"/>
      <c r="W412" s="238"/>
      <c r="X412" s="238"/>
      <c r="Y412" s="238"/>
      <c r="Z412" s="238"/>
      <c r="AA412" s="238"/>
      <c r="AB412" s="238"/>
      <c r="AC412" s="238"/>
      <c r="AD412" s="238"/>
      <c r="AE412" s="238"/>
      <c r="AF412" s="238"/>
      <c r="AG412" s="239"/>
      <c r="AH412" s="240"/>
      <c r="AI412" s="238"/>
      <c r="AJ412" s="238"/>
      <c r="AK412" s="238"/>
      <c r="AL412" s="238"/>
      <c r="AM412" s="238"/>
      <c r="AN412" s="238"/>
      <c r="AO412" s="238"/>
      <c r="AP412" s="238"/>
      <c r="AQ412" s="238"/>
      <c r="AR412" s="238"/>
      <c r="AS412" s="239"/>
      <c r="AT412" s="240"/>
      <c r="AU412" s="238"/>
      <c r="AV412" s="238"/>
      <c r="AW412" s="238"/>
      <c r="AX412" s="238"/>
      <c r="AY412" s="238"/>
      <c r="AZ412" s="238"/>
      <c r="BA412" s="238"/>
      <c r="BB412" s="238"/>
      <c r="BC412" s="238"/>
      <c r="BD412" s="238"/>
      <c r="BE412" s="239"/>
      <c r="BF412" s="240"/>
      <c r="BG412" s="238"/>
      <c r="BH412" s="238"/>
      <c r="BI412" s="238"/>
      <c r="BJ412" s="238"/>
      <c r="BK412" s="238"/>
      <c r="BL412" s="238"/>
      <c r="BM412" s="238"/>
      <c r="BN412" s="238"/>
      <c r="BO412" s="238"/>
      <c r="BP412" s="238"/>
      <c r="BQ412" s="239"/>
      <c r="BR412" s="240"/>
      <c r="BS412" s="238"/>
      <c r="BT412" s="238"/>
      <c r="BU412" s="238"/>
      <c r="BV412" s="238"/>
      <c r="BW412" s="238"/>
      <c r="BX412" s="238"/>
      <c r="BY412" s="238"/>
      <c r="BZ412" s="238"/>
      <c r="CA412" s="238"/>
      <c r="CB412" s="238"/>
      <c r="CC412" s="239"/>
      <c r="CD412" s="41"/>
    </row>
    <row r="413" spans="1:82" ht="15">
      <c r="A413" s="158"/>
      <c r="B413" s="180" t="s">
        <v>785</v>
      </c>
      <c r="C413" s="181" t="s">
        <v>786</v>
      </c>
      <c r="D413" s="182" t="s">
        <v>243</v>
      </c>
      <c r="E413" s="329">
        <v>0</v>
      </c>
      <c r="F413" s="78"/>
      <c r="G413" s="189">
        <f t="shared" si="295"/>
        <v>0</v>
      </c>
      <c r="H413" s="237"/>
      <c r="I413" s="239"/>
      <c r="J413" s="237"/>
      <c r="K413" s="238"/>
      <c r="L413" s="238"/>
      <c r="M413" s="238"/>
      <c r="N413" s="238"/>
      <c r="O413" s="238"/>
      <c r="P413" s="238"/>
      <c r="Q413" s="238"/>
      <c r="R413" s="238"/>
      <c r="S413" s="238"/>
      <c r="T413" s="238"/>
      <c r="U413" s="239">
        <f t="shared" si="300"/>
        <v>0</v>
      </c>
      <c r="V413" s="237"/>
      <c r="W413" s="238"/>
      <c r="X413" s="238"/>
      <c r="Y413" s="238"/>
      <c r="Z413" s="238"/>
      <c r="AA413" s="238"/>
      <c r="AB413" s="238"/>
      <c r="AC413" s="238"/>
      <c r="AD413" s="238"/>
      <c r="AE413" s="238"/>
      <c r="AF413" s="238"/>
      <c r="AG413" s="239">
        <f t="shared" si="301"/>
        <v>0</v>
      </c>
      <c r="AH413" s="240"/>
      <c r="AI413" s="238"/>
      <c r="AJ413" s="238"/>
      <c r="AK413" s="238"/>
      <c r="AL413" s="238"/>
      <c r="AM413" s="238"/>
      <c r="AN413" s="238"/>
      <c r="AO413" s="238"/>
      <c r="AP413" s="238"/>
      <c r="AQ413" s="238"/>
      <c r="AR413" s="238"/>
      <c r="AS413" s="239">
        <f t="shared" si="302"/>
        <v>0</v>
      </c>
      <c r="AT413" s="240"/>
      <c r="AU413" s="238"/>
      <c r="AV413" s="238"/>
      <c r="AW413" s="238"/>
      <c r="AX413" s="238"/>
      <c r="AY413" s="238"/>
      <c r="AZ413" s="238"/>
      <c r="BA413" s="238"/>
      <c r="BB413" s="238"/>
      <c r="BC413" s="238"/>
      <c r="BD413" s="238"/>
      <c r="BE413" s="239">
        <f t="shared" si="303"/>
        <v>0</v>
      </c>
      <c r="BF413" s="240"/>
      <c r="BG413" s="238"/>
      <c r="BH413" s="238"/>
      <c r="BI413" s="238"/>
      <c r="BJ413" s="238"/>
      <c r="BK413" s="238"/>
      <c r="BL413" s="238"/>
      <c r="BM413" s="238"/>
      <c r="BN413" s="238"/>
      <c r="BO413" s="238"/>
      <c r="BP413" s="238"/>
      <c r="BQ413" s="239">
        <f t="shared" si="304"/>
        <v>0</v>
      </c>
      <c r="BR413" s="240"/>
      <c r="BS413" s="238"/>
      <c r="BT413" s="238"/>
      <c r="BU413" s="238"/>
      <c r="BV413" s="238"/>
      <c r="BW413" s="238"/>
      <c r="BX413" s="238"/>
      <c r="BY413" s="238"/>
      <c r="BZ413" s="238"/>
      <c r="CA413" s="238"/>
      <c r="CB413" s="238"/>
      <c r="CC413" s="239">
        <f t="shared" ref="CC413:CC414" si="308">G413-SUM(H413:CB413)</f>
        <v>0</v>
      </c>
      <c r="CD413" s="41"/>
    </row>
    <row r="414" spans="1:82" ht="15">
      <c r="A414" s="158"/>
      <c r="B414" s="180" t="s">
        <v>787</v>
      </c>
      <c r="C414" s="181" t="s">
        <v>788</v>
      </c>
      <c r="D414" s="182" t="s">
        <v>92</v>
      </c>
      <c r="E414" s="329">
        <v>0</v>
      </c>
      <c r="F414" s="78"/>
      <c r="G414" s="189">
        <f t="shared" si="295"/>
        <v>0</v>
      </c>
      <c r="H414" s="237"/>
      <c r="I414" s="239"/>
      <c r="J414" s="237"/>
      <c r="K414" s="238"/>
      <c r="L414" s="238"/>
      <c r="M414" s="238"/>
      <c r="N414" s="238"/>
      <c r="O414" s="238"/>
      <c r="P414" s="238"/>
      <c r="Q414" s="238"/>
      <c r="R414" s="238"/>
      <c r="S414" s="238"/>
      <c r="T414" s="238"/>
      <c r="U414" s="239">
        <f t="shared" si="300"/>
        <v>0</v>
      </c>
      <c r="V414" s="237"/>
      <c r="W414" s="238"/>
      <c r="X414" s="238"/>
      <c r="Y414" s="238"/>
      <c r="Z414" s="238"/>
      <c r="AA414" s="238"/>
      <c r="AB414" s="238"/>
      <c r="AC414" s="238"/>
      <c r="AD414" s="238"/>
      <c r="AE414" s="238"/>
      <c r="AF414" s="238"/>
      <c r="AG414" s="239">
        <f t="shared" si="301"/>
        <v>0</v>
      </c>
      <c r="AH414" s="240"/>
      <c r="AI414" s="238"/>
      <c r="AJ414" s="238"/>
      <c r="AK414" s="238"/>
      <c r="AL414" s="238"/>
      <c r="AM414" s="238"/>
      <c r="AN414" s="238"/>
      <c r="AO414" s="238"/>
      <c r="AP414" s="238"/>
      <c r="AQ414" s="238"/>
      <c r="AR414" s="238"/>
      <c r="AS414" s="239">
        <f t="shared" si="302"/>
        <v>0</v>
      </c>
      <c r="AT414" s="240"/>
      <c r="AU414" s="238"/>
      <c r="AV414" s="238"/>
      <c r="AW414" s="238"/>
      <c r="AX414" s="238"/>
      <c r="AY414" s="238"/>
      <c r="AZ414" s="238"/>
      <c r="BA414" s="238"/>
      <c r="BB414" s="238"/>
      <c r="BC414" s="238"/>
      <c r="BD414" s="238"/>
      <c r="BE414" s="239">
        <f t="shared" si="303"/>
        <v>0</v>
      </c>
      <c r="BF414" s="240"/>
      <c r="BG414" s="238"/>
      <c r="BH414" s="238"/>
      <c r="BI414" s="238"/>
      <c r="BJ414" s="238"/>
      <c r="BK414" s="238"/>
      <c r="BL414" s="238"/>
      <c r="BM414" s="238"/>
      <c r="BN414" s="238"/>
      <c r="BO414" s="238"/>
      <c r="BP414" s="238"/>
      <c r="BQ414" s="239">
        <f t="shared" si="304"/>
        <v>0</v>
      </c>
      <c r="BR414" s="240"/>
      <c r="BS414" s="238"/>
      <c r="BT414" s="238"/>
      <c r="BU414" s="238"/>
      <c r="BV414" s="238"/>
      <c r="BW414" s="238"/>
      <c r="BX414" s="238"/>
      <c r="BY414" s="238"/>
      <c r="BZ414" s="238"/>
      <c r="CA414" s="238"/>
      <c r="CB414" s="238"/>
      <c r="CC414" s="239">
        <f t="shared" si="308"/>
        <v>0</v>
      </c>
      <c r="CD414" s="41"/>
    </row>
    <row r="415" spans="1:82" ht="15">
      <c r="A415" s="158"/>
      <c r="B415" s="180" t="s">
        <v>789</v>
      </c>
      <c r="C415" s="181" t="s">
        <v>790</v>
      </c>
      <c r="D415" s="182"/>
      <c r="E415" s="329"/>
      <c r="F415" s="78"/>
      <c r="G415" s="189"/>
      <c r="H415" s="237"/>
      <c r="I415" s="239"/>
      <c r="J415" s="237"/>
      <c r="K415" s="238"/>
      <c r="L415" s="238"/>
      <c r="M415" s="238"/>
      <c r="N415" s="238"/>
      <c r="O415" s="238"/>
      <c r="P415" s="238"/>
      <c r="Q415" s="238"/>
      <c r="R415" s="238"/>
      <c r="S415" s="238"/>
      <c r="T415" s="238"/>
      <c r="U415" s="239"/>
      <c r="V415" s="237"/>
      <c r="W415" s="238"/>
      <c r="X415" s="238"/>
      <c r="Y415" s="238"/>
      <c r="Z415" s="238"/>
      <c r="AA415" s="238"/>
      <c r="AB415" s="238"/>
      <c r="AC415" s="238"/>
      <c r="AD415" s="238"/>
      <c r="AE415" s="238"/>
      <c r="AF415" s="238"/>
      <c r="AG415" s="239"/>
      <c r="AH415" s="240"/>
      <c r="AI415" s="238"/>
      <c r="AJ415" s="238"/>
      <c r="AK415" s="238"/>
      <c r="AL415" s="238"/>
      <c r="AM415" s="238"/>
      <c r="AN415" s="238"/>
      <c r="AO415" s="238"/>
      <c r="AP415" s="238"/>
      <c r="AQ415" s="238"/>
      <c r="AR415" s="238"/>
      <c r="AS415" s="239"/>
      <c r="AT415" s="240"/>
      <c r="AU415" s="238"/>
      <c r="AV415" s="238"/>
      <c r="AW415" s="238"/>
      <c r="AX415" s="238"/>
      <c r="AY415" s="238"/>
      <c r="AZ415" s="238"/>
      <c r="BA415" s="238"/>
      <c r="BB415" s="238"/>
      <c r="BC415" s="238"/>
      <c r="BD415" s="238"/>
      <c r="BE415" s="239"/>
      <c r="BF415" s="240"/>
      <c r="BG415" s="238"/>
      <c r="BH415" s="238"/>
      <c r="BI415" s="238"/>
      <c r="BJ415" s="238"/>
      <c r="BK415" s="238"/>
      <c r="BL415" s="238"/>
      <c r="BM415" s="238"/>
      <c r="BN415" s="238"/>
      <c r="BO415" s="238"/>
      <c r="BP415" s="238"/>
      <c r="BQ415" s="239"/>
      <c r="BR415" s="240"/>
      <c r="BS415" s="238"/>
      <c r="BT415" s="238"/>
      <c r="BU415" s="238"/>
      <c r="BV415" s="238"/>
      <c r="BW415" s="238"/>
      <c r="BX415" s="238"/>
      <c r="BY415" s="238"/>
      <c r="BZ415" s="238"/>
      <c r="CA415" s="238"/>
      <c r="CB415" s="238"/>
      <c r="CC415" s="239"/>
      <c r="CD415" s="41"/>
    </row>
    <row r="416" spans="1:82" ht="15">
      <c r="A416" s="158"/>
      <c r="B416" s="180" t="s">
        <v>791</v>
      </c>
      <c r="C416" s="181" t="s">
        <v>792</v>
      </c>
      <c r="D416" s="182" t="s">
        <v>92</v>
      </c>
      <c r="E416" s="329">
        <v>0</v>
      </c>
      <c r="F416" s="78"/>
      <c r="G416" s="189">
        <f t="shared" si="295"/>
        <v>0</v>
      </c>
      <c r="H416" s="237"/>
      <c r="I416" s="239"/>
      <c r="J416" s="237"/>
      <c r="K416" s="238"/>
      <c r="L416" s="238"/>
      <c r="M416" s="238"/>
      <c r="N416" s="238"/>
      <c r="O416" s="238"/>
      <c r="P416" s="238"/>
      <c r="Q416" s="238"/>
      <c r="R416" s="238"/>
      <c r="S416" s="238"/>
      <c r="T416" s="238"/>
      <c r="U416" s="239">
        <f t="shared" si="300"/>
        <v>0</v>
      </c>
      <c r="V416" s="237"/>
      <c r="W416" s="238"/>
      <c r="X416" s="238"/>
      <c r="Y416" s="238"/>
      <c r="Z416" s="238"/>
      <c r="AA416" s="238"/>
      <c r="AB416" s="238"/>
      <c r="AC416" s="238"/>
      <c r="AD416" s="238"/>
      <c r="AE416" s="238"/>
      <c r="AF416" s="238"/>
      <c r="AG416" s="239">
        <f t="shared" si="301"/>
        <v>0</v>
      </c>
      <c r="AH416" s="240"/>
      <c r="AI416" s="238"/>
      <c r="AJ416" s="238"/>
      <c r="AK416" s="238"/>
      <c r="AL416" s="238"/>
      <c r="AM416" s="238"/>
      <c r="AN416" s="238"/>
      <c r="AO416" s="238"/>
      <c r="AP416" s="238"/>
      <c r="AQ416" s="238"/>
      <c r="AR416" s="238"/>
      <c r="AS416" s="239">
        <f t="shared" si="302"/>
        <v>0</v>
      </c>
      <c r="AT416" s="240"/>
      <c r="AU416" s="238"/>
      <c r="AV416" s="238"/>
      <c r="AW416" s="238"/>
      <c r="AX416" s="238"/>
      <c r="AY416" s="238"/>
      <c r="AZ416" s="238"/>
      <c r="BA416" s="238"/>
      <c r="BB416" s="238"/>
      <c r="BC416" s="238"/>
      <c r="BD416" s="238"/>
      <c r="BE416" s="239">
        <f t="shared" si="303"/>
        <v>0</v>
      </c>
      <c r="BF416" s="240"/>
      <c r="BG416" s="238"/>
      <c r="BH416" s="238"/>
      <c r="BI416" s="238"/>
      <c r="BJ416" s="238"/>
      <c r="BK416" s="238"/>
      <c r="BL416" s="238"/>
      <c r="BM416" s="238"/>
      <c r="BN416" s="238"/>
      <c r="BO416" s="238"/>
      <c r="BP416" s="238"/>
      <c r="BQ416" s="239">
        <f t="shared" si="304"/>
        <v>0</v>
      </c>
      <c r="BR416" s="240"/>
      <c r="BS416" s="238"/>
      <c r="BT416" s="238"/>
      <c r="BU416" s="238"/>
      <c r="BV416" s="238"/>
      <c r="BW416" s="238"/>
      <c r="BX416" s="238"/>
      <c r="BY416" s="238"/>
      <c r="BZ416" s="238"/>
      <c r="CA416" s="238"/>
      <c r="CB416" s="238"/>
      <c r="CC416" s="239">
        <f t="shared" ref="CC416:CC418" si="309">G416-SUM(H416:CB416)</f>
        <v>0</v>
      </c>
      <c r="CD416" s="41"/>
    </row>
    <row r="417" spans="1:82" ht="15">
      <c r="A417" s="158"/>
      <c r="B417" s="180" t="s">
        <v>793</v>
      </c>
      <c r="C417" s="181" t="s">
        <v>794</v>
      </c>
      <c r="D417" s="182" t="s">
        <v>92</v>
      </c>
      <c r="E417" s="329">
        <v>0</v>
      </c>
      <c r="F417" s="78"/>
      <c r="G417" s="189">
        <f t="shared" si="295"/>
        <v>0</v>
      </c>
      <c r="H417" s="237"/>
      <c r="I417" s="239"/>
      <c r="J417" s="237"/>
      <c r="K417" s="238"/>
      <c r="L417" s="238"/>
      <c r="M417" s="238"/>
      <c r="N417" s="238"/>
      <c r="O417" s="238"/>
      <c r="P417" s="238"/>
      <c r="Q417" s="238"/>
      <c r="R417" s="238"/>
      <c r="S417" s="238"/>
      <c r="T417" s="238"/>
      <c r="U417" s="239">
        <f t="shared" si="300"/>
        <v>0</v>
      </c>
      <c r="V417" s="237"/>
      <c r="W417" s="238"/>
      <c r="X417" s="238"/>
      <c r="Y417" s="238"/>
      <c r="Z417" s="238"/>
      <c r="AA417" s="238"/>
      <c r="AB417" s="238"/>
      <c r="AC417" s="238"/>
      <c r="AD417" s="238"/>
      <c r="AE417" s="238"/>
      <c r="AF417" s="238"/>
      <c r="AG417" s="239">
        <f t="shared" si="301"/>
        <v>0</v>
      </c>
      <c r="AH417" s="240"/>
      <c r="AI417" s="238"/>
      <c r="AJ417" s="238"/>
      <c r="AK417" s="238"/>
      <c r="AL417" s="238"/>
      <c r="AM417" s="238"/>
      <c r="AN417" s="238"/>
      <c r="AO417" s="238"/>
      <c r="AP417" s="238"/>
      <c r="AQ417" s="238"/>
      <c r="AR417" s="238"/>
      <c r="AS417" s="239">
        <f t="shared" si="302"/>
        <v>0</v>
      </c>
      <c r="AT417" s="240"/>
      <c r="AU417" s="238"/>
      <c r="AV417" s="238"/>
      <c r="AW417" s="238"/>
      <c r="AX417" s="238"/>
      <c r="AY417" s="238"/>
      <c r="AZ417" s="238"/>
      <c r="BA417" s="238"/>
      <c r="BB417" s="238"/>
      <c r="BC417" s="238"/>
      <c r="BD417" s="238"/>
      <c r="BE417" s="239">
        <f t="shared" si="303"/>
        <v>0</v>
      </c>
      <c r="BF417" s="240"/>
      <c r="BG417" s="238"/>
      <c r="BH417" s="238"/>
      <c r="BI417" s="238"/>
      <c r="BJ417" s="238"/>
      <c r="BK417" s="238"/>
      <c r="BL417" s="238"/>
      <c r="BM417" s="238"/>
      <c r="BN417" s="238"/>
      <c r="BO417" s="238"/>
      <c r="BP417" s="238"/>
      <c r="BQ417" s="239">
        <f t="shared" si="304"/>
        <v>0</v>
      </c>
      <c r="BR417" s="240"/>
      <c r="BS417" s="238"/>
      <c r="BT417" s="238"/>
      <c r="BU417" s="238"/>
      <c r="BV417" s="238"/>
      <c r="BW417" s="238"/>
      <c r="BX417" s="238"/>
      <c r="BY417" s="238"/>
      <c r="BZ417" s="238"/>
      <c r="CA417" s="238"/>
      <c r="CB417" s="238"/>
      <c r="CC417" s="239">
        <f t="shared" si="309"/>
        <v>0</v>
      </c>
      <c r="CD417" s="41"/>
    </row>
    <row r="418" spans="1:82" ht="15">
      <c r="A418" s="158"/>
      <c r="B418" s="180" t="s">
        <v>795</v>
      </c>
      <c r="C418" s="181" t="s">
        <v>611</v>
      </c>
      <c r="D418" s="182" t="s">
        <v>92</v>
      </c>
      <c r="E418" s="329">
        <v>0</v>
      </c>
      <c r="F418" s="78"/>
      <c r="G418" s="189">
        <f t="shared" si="295"/>
        <v>0</v>
      </c>
      <c r="H418" s="237"/>
      <c r="I418" s="239"/>
      <c r="J418" s="237"/>
      <c r="K418" s="238"/>
      <c r="L418" s="238"/>
      <c r="M418" s="238"/>
      <c r="N418" s="238"/>
      <c r="O418" s="238"/>
      <c r="P418" s="238"/>
      <c r="Q418" s="238"/>
      <c r="R418" s="238"/>
      <c r="S418" s="238"/>
      <c r="T418" s="238"/>
      <c r="U418" s="239">
        <f t="shared" si="300"/>
        <v>0</v>
      </c>
      <c r="V418" s="237"/>
      <c r="W418" s="238"/>
      <c r="X418" s="238"/>
      <c r="Y418" s="238"/>
      <c r="Z418" s="238"/>
      <c r="AA418" s="238"/>
      <c r="AB418" s="238"/>
      <c r="AC418" s="238"/>
      <c r="AD418" s="238"/>
      <c r="AE418" s="238"/>
      <c r="AF418" s="238"/>
      <c r="AG418" s="239">
        <f t="shared" si="301"/>
        <v>0</v>
      </c>
      <c r="AH418" s="240"/>
      <c r="AI418" s="238"/>
      <c r="AJ418" s="238"/>
      <c r="AK418" s="238"/>
      <c r="AL418" s="238"/>
      <c r="AM418" s="238"/>
      <c r="AN418" s="238"/>
      <c r="AO418" s="238"/>
      <c r="AP418" s="238"/>
      <c r="AQ418" s="238"/>
      <c r="AR418" s="238"/>
      <c r="AS418" s="239">
        <f t="shared" si="302"/>
        <v>0</v>
      </c>
      <c r="AT418" s="240"/>
      <c r="AU418" s="238"/>
      <c r="AV418" s="238"/>
      <c r="AW418" s="238"/>
      <c r="AX418" s="238"/>
      <c r="AY418" s="238"/>
      <c r="AZ418" s="238"/>
      <c r="BA418" s="238"/>
      <c r="BB418" s="238"/>
      <c r="BC418" s="238"/>
      <c r="BD418" s="238"/>
      <c r="BE418" s="239">
        <f t="shared" si="303"/>
        <v>0</v>
      </c>
      <c r="BF418" s="240"/>
      <c r="BG418" s="238"/>
      <c r="BH418" s="238"/>
      <c r="BI418" s="238"/>
      <c r="BJ418" s="238"/>
      <c r="BK418" s="238"/>
      <c r="BL418" s="238"/>
      <c r="BM418" s="238"/>
      <c r="BN418" s="238"/>
      <c r="BO418" s="238"/>
      <c r="BP418" s="238"/>
      <c r="BQ418" s="239">
        <f t="shared" si="304"/>
        <v>0</v>
      </c>
      <c r="BR418" s="240"/>
      <c r="BS418" s="238"/>
      <c r="BT418" s="238"/>
      <c r="BU418" s="238"/>
      <c r="BV418" s="238"/>
      <c r="BW418" s="238"/>
      <c r="BX418" s="238"/>
      <c r="BY418" s="238"/>
      <c r="BZ418" s="238"/>
      <c r="CA418" s="238"/>
      <c r="CB418" s="238"/>
      <c r="CC418" s="239">
        <f t="shared" si="309"/>
        <v>0</v>
      </c>
      <c r="CD418" s="41"/>
    </row>
    <row r="419" spans="1:82" ht="15">
      <c r="A419" s="158"/>
      <c r="B419" s="180" t="s">
        <v>796</v>
      </c>
      <c r="C419" s="181" t="s">
        <v>797</v>
      </c>
      <c r="D419" s="182"/>
      <c r="E419" s="329"/>
      <c r="F419" s="78"/>
      <c r="G419" s="189"/>
      <c r="H419" s="237"/>
      <c r="I419" s="239"/>
      <c r="J419" s="237"/>
      <c r="K419" s="238"/>
      <c r="L419" s="238"/>
      <c r="M419" s="238"/>
      <c r="N419" s="238"/>
      <c r="O419" s="238"/>
      <c r="P419" s="238"/>
      <c r="Q419" s="238"/>
      <c r="R419" s="238"/>
      <c r="S419" s="238"/>
      <c r="T419" s="238"/>
      <c r="U419" s="239"/>
      <c r="V419" s="237"/>
      <c r="W419" s="238"/>
      <c r="X419" s="238"/>
      <c r="Y419" s="238"/>
      <c r="Z419" s="238"/>
      <c r="AA419" s="238"/>
      <c r="AB419" s="238"/>
      <c r="AC419" s="238"/>
      <c r="AD419" s="238"/>
      <c r="AE419" s="238"/>
      <c r="AF419" s="238"/>
      <c r="AG419" s="239"/>
      <c r="AH419" s="240"/>
      <c r="AI419" s="238"/>
      <c r="AJ419" s="238"/>
      <c r="AK419" s="238"/>
      <c r="AL419" s="238"/>
      <c r="AM419" s="238"/>
      <c r="AN419" s="238"/>
      <c r="AO419" s="238"/>
      <c r="AP419" s="238"/>
      <c r="AQ419" s="238"/>
      <c r="AR419" s="238"/>
      <c r="AS419" s="239"/>
      <c r="AT419" s="240"/>
      <c r="AU419" s="238"/>
      <c r="AV419" s="238"/>
      <c r="AW419" s="238"/>
      <c r="AX419" s="238"/>
      <c r="AY419" s="238"/>
      <c r="AZ419" s="238"/>
      <c r="BA419" s="238"/>
      <c r="BB419" s="238"/>
      <c r="BC419" s="238"/>
      <c r="BD419" s="238"/>
      <c r="BE419" s="239"/>
      <c r="BF419" s="240"/>
      <c r="BG419" s="238"/>
      <c r="BH419" s="238"/>
      <c r="BI419" s="238"/>
      <c r="BJ419" s="238"/>
      <c r="BK419" s="238"/>
      <c r="BL419" s="238"/>
      <c r="BM419" s="238"/>
      <c r="BN419" s="238"/>
      <c r="BO419" s="238"/>
      <c r="BP419" s="238"/>
      <c r="BQ419" s="239"/>
      <c r="BR419" s="240"/>
      <c r="BS419" s="238"/>
      <c r="BT419" s="238"/>
      <c r="BU419" s="238"/>
      <c r="BV419" s="238"/>
      <c r="BW419" s="238"/>
      <c r="BX419" s="238"/>
      <c r="BY419" s="238"/>
      <c r="BZ419" s="238"/>
      <c r="CA419" s="238"/>
      <c r="CB419" s="238"/>
      <c r="CC419" s="239"/>
      <c r="CD419" s="41"/>
    </row>
    <row r="420" spans="1:82" ht="15">
      <c r="A420" s="158"/>
      <c r="B420" s="180" t="s">
        <v>798</v>
      </c>
      <c r="C420" s="181" t="s">
        <v>799</v>
      </c>
      <c r="D420" s="182" t="s">
        <v>243</v>
      </c>
      <c r="E420" s="329">
        <v>0</v>
      </c>
      <c r="F420" s="78"/>
      <c r="G420" s="189">
        <f t="shared" si="295"/>
        <v>0</v>
      </c>
      <c r="H420" s="237"/>
      <c r="I420" s="239"/>
      <c r="J420" s="237"/>
      <c r="K420" s="238"/>
      <c r="L420" s="238"/>
      <c r="M420" s="238"/>
      <c r="N420" s="238"/>
      <c r="O420" s="238"/>
      <c r="P420" s="238"/>
      <c r="Q420" s="238"/>
      <c r="R420" s="238"/>
      <c r="S420" s="238"/>
      <c r="T420" s="238"/>
      <c r="U420" s="239">
        <f t="shared" si="300"/>
        <v>0</v>
      </c>
      <c r="V420" s="237"/>
      <c r="W420" s="238"/>
      <c r="X420" s="238"/>
      <c r="Y420" s="238"/>
      <c r="Z420" s="238"/>
      <c r="AA420" s="238"/>
      <c r="AB420" s="238"/>
      <c r="AC420" s="238"/>
      <c r="AD420" s="238"/>
      <c r="AE420" s="238"/>
      <c r="AF420" s="238"/>
      <c r="AG420" s="239">
        <f t="shared" si="301"/>
        <v>0</v>
      </c>
      <c r="AH420" s="240"/>
      <c r="AI420" s="238"/>
      <c r="AJ420" s="238"/>
      <c r="AK420" s="238"/>
      <c r="AL420" s="238"/>
      <c r="AM420" s="238"/>
      <c r="AN420" s="238"/>
      <c r="AO420" s="238"/>
      <c r="AP420" s="238"/>
      <c r="AQ420" s="238"/>
      <c r="AR420" s="238"/>
      <c r="AS420" s="239">
        <f t="shared" si="302"/>
        <v>0</v>
      </c>
      <c r="AT420" s="240"/>
      <c r="AU420" s="238"/>
      <c r="AV420" s="238"/>
      <c r="AW420" s="238"/>
      <c r="AX420" s="238"/>
      <c r="AY420" s="238"/>
      <c r="AZ420" s="238"/>
      <c r="BA420" s="238"/>
      <c r="BB420" s="238"/>
      <c r="BC420" s="238"/>
      <c r="BD420" s="238"/>
      <c r="BE420" s="239">
        <f t="shared" si="303"/>
        <v>0</v>
      </c>
      <c r="BF420" s="240"/>
      <c r="BG420" s="238"/>
      <c r="BH420" s="238"/>
      <c r="BI420" s="238"/>
      <c r="BJ420" s="238"/>
      <c r="BK420" s="238"/>
      <c r="BL420" s="238"/>
      <c r="BM420" s="238"/>
      <c r="BN420" s="238"/>
      <c r="BO420" s="238"/>
      <c r="BP420" s="238"/>
      <c r="BQ420" s="239">
        <f t="shared" si="304"/>
        <v>0</v>
      </c>
      <c r="BR420" s="240"/>
      <c r="BS420" s="238"/>
      <c r="BT420" s="238"/>
      <c r="BU420" s="238"/>
      <c r="BV420" s="238"/>
      <c r="BW420" s="238"/>
      <c r="BX420" s="238"/>
      <c r="BY420" s="238"/>
      <c r="BZ420" s="238"/>
      <c r="CA420" s="238"/>
      <c r="CB420" s="238"/>
      <c r="CC420" s="239">
        <f t="shared" ref="CC420" si="310">G420-SUM(H420:CB420)</f>
        <v>0</v>
      </c>
      <c r="CD420" s="41"/>
    </row>
    <row r="421" spans="1:82" ht="15">
      <c r="A421" s="158"/>
      <c r="B421" s="180" t="s">
        <v>800</v>
      </c>
      <c r="C421" s="181" t="s">
        <v>801</v>
      </c>
      <c r="D421" s="182"/>
      <c r="E421" s="329"/>
      <c r="F421" s="78"/>
      <c r="G421" s="189"/>
      <c r="H421" s="237"/>
      <c r="I421" s="239"/>
      <c r="J421" s="237"/>
      <c r="K421" s="238"/>
      <c r="L421" s="238"/>
      <c r="M421" s="238"/>
      <c r="N421" s="238"/>
      <c r="O421" s="238"/>
      <c r="P421" s="238"/>
      <c r="Q421" s="238"/>
      <c r="R421" s="238"/>
      <c r="S421" s="238"/>
      <c r="T421" s="238"/>
      <c r="U421" s="239"/>
      <c r="V421" s="237"/>
      <c r="W421" s="238"/>
      <c r="X421" s="238"/>
      <c r="Y421" s="238"/>
      <c r="Z421" s="238"/>
      <c r="AA421" s="238"/>
      <c r="AB421" s="238"/>
      <c r="AC421" s="238"/>
      <c r="AD421" s="238"/>
      <c r="AE421" s="238"/>
      <c r="AF421" s="238"/>
      <c r="AG421" s="239"/>
      <c r="AH421" s="240"/>
      <c r="AI421" s="238"/>
      <c r="AJ421" s="238"/>
      <c r="AK421" s="238"/>
      <c r="AL421" s="238"/>
      <c r="AM421" s="238"/>
      <c r="AN421" s="238"/>
      <c r="AO421" s="238"/>
      <c r="AP421" s="238"/>
      <c r="AQ421" s="238"/>
      <c r="AR421" s="238"/>
      <c r="AS421" s="239"/>
      <c r="AT421" s="240"/>
      <c r="AU421" s="238"/>
      <c r="AV421" s="238"/>
      <c r="AW421" s="238"/>
      <c r="AX421" s="238"/>
      <c r="AY421" s="238"/>
      <c r="AZ421" s="238"/>
      <c r="BA421" s="238"/>
      <c r="BB421" s="238"/>
      <c r="BC421" s="238"/>
      <c r="BD421" s="238"/>
      <c r="BE421" s="239"/>
      <c r="BF421" s="240"/>
      <c r="BG421" s="238"/>
      <c r="BH421" s="238"/>
      <c r="BI421" s="238"/>
      <c r="BJ421" s="238"/>
      <c r="BK421" s="238"/>
      <c r="BL421" s="238"/>
      <c r="BM421" s="238"/>
      <c r="BN421" s="238"/>
      <c r="BO421" s="238"/>
      <c r="BP421" s="238"/>
      <c r="BQ421" s="239"/>
      <c r="BR421" s="240"/>
      <c r="BS421" s="238"/>
      <c r="BT421" s="238"/>
      <c r="BU421" s="238"/>
      <c r="BV421" s="238"/>
      <c r="BW421" s="238"/>
      <c r="BX421" s="238"/>
      <c r="BY421" s="238"/>
      <c r="BZ421" s="238"/>
      <c r="CA421" s="238"/>
      <c r="CB421" s="238"/>
      <c r="CC421" s="239"/>
      <c r="CD421" s="41"/>
    </row>
    <row r="422" spans="1:82" ht="15">
      <c r="A422" s="158"/>
      <c r="B422" s="180" t="s">
        <v>802</v>
      </c>
      <c r="C422" s="181" t="s">
        <v>803</v>
      </c>
      <c r="D422" s="182" t="s">
        <v>631</v>
      </c>
      <c r="E422" s="329">
        <v>0</v>
      </c>
      <c r="F422" s="78"/>
      <c r="G422" s="189">
        <f t="shared" si="295"/>
        <v>0</v>
      </c>
      <c r="H422" s="237"/>
      <c r="I422" s="239"/>
      <c r="J422" s="237"/>
      <c r="K422" s="238"/>
      <c r="L422" s="238"/>
      <c r="M422" s="238"/>
      <c r="N422" s="238"/>
      <c r="O422" s="238"/>
      <c r="P422" s="238"/>
      <c r="Q422" s="238"/>
      <c r="R422" s="238"/>
      <c r="S422" s="238"/>
      <c r="T422" s="238"/>
      <c r="U422" s="239">
        <f t="shared" si="300"/>
        <v>0</v>
      </c>
      <c r="V422" s="237"/>
      <c r="W422" s="238"/>
      <c r="X422" s="238"/>
      <c r="Y422" s="238"/>
      <c r="Z422" s="238"/>
      <c r="AA422" s="238"/>
      <c r="AB422" s="238"/>
      <c r="AC422" s="238"/>
      <c r="AD422" s="238"/>
      <c r="AE422" s="238"/>
      <c r="AF422" s="238"/>
      <c r="AG422" s="239">
        <f t="shared" si="301"/>
        <v>0</v>
      </c>
      <c r="AH422" s="240"/>
      <c r="AI422" s="238"/>
      <c r="AJ422" s="238"/>
      <c r="AK422" s="238"/>
      <c r="AL422" s="238"/>
      <c r="AM422" s="238"/>
      <c r="AN422" s="238"/>
      <c r="AO422" s="238"/>
      <c r="AP422" s="238"/>
      <c r="AQ422" s="238"/>
      <c r="AR422" s="238"/>
      <c r="AS422" s="239">
        <f t="shared" si="302"/>
        <v>0</v>
      </c>
      <c r="AT422" s="240"/>
      <c r="AU422" s="238"/>
      <c r="AV422" s="238"/>
      <c r="AW422" s="238"/>
      <c r="AX422" s="238"/>
      <c r="AY422" s="238"/>
      <c r="AZ422" s="238"/>
      <c r="BA422" s="238"/>
      <c r="BB422" s="238"/>
      <c r="BC422" s="238"/>
      <c r="BD422" s="238"/>
      <c r="BE422" s="239">
        <f t="shared" si="303"/>
        <v>0</v>
      </c>
      <c r="BF422" s="240"/>
      <c r="BG422" s="238"/>
      <c r="BH422" s="238"/>
      <c r="BI422" s="238"/>
      <c r="BJ422" s="238"/>
      <c r="BK422" s="238"/>
      <c r="BL422" s="238"/>
      <c r="BM422" s="238"/>
      <c r="BN422" s="238"/>
      <c r="BO422" s="238"/>
      <c r="BP422" s="238"/>
      <c r="BQ422" s="239">
        <f t="shared" si="304"/>
        <v>0</v>
      </c>
      <c r="BR422" s="240"/>
      <c r="BS422" s="238"/>
      <c r="BT422" s="238"/>
      <c r="BU422" s="238"/>
      <c r="BV422" s="238"/>
      <c r="BW422" s="238"/>
      <c r="BX422" s="238"/>
      <c r="BY422" s="238"/>
      <c r="BZ422" s="238"/>
      <c r="CA422" s="238"/>
      <c r="CB422" s="238"/>
      <c r="CC422" s="239">
        <f t="shared" ref="CC422:CC425" si="311">G422-SUM(H422:CB422)</f>
        <v>0</v>
      </c>
      <c r="CD422" s="41"/>
    </row>
    <row r="423" spans="1:82" ht="15">
      <c r="A423" s="158"/>
      <c r="B423" s="180" t="s">
        <v>804</v>
      </c>
      <c r="C423" s="181" t="s">
        <v>805</v>
      </c>
      <c r="D423" s="182" t="s">
        <v>243</v>
      </c>
      <c r="E423" s="329">
        <v>0</v>
      </c>
      <c r="F423" s="78"/>
      <c r="G423" s="189">
        <f t="shared" si="295"/>
        <v>0</v>
      </c>
      <c r="H423" s="237"/>
      <c r="I423" s="239"/>
      <c r="J423" s="237"/>
      <c r="K423" s="238"/>
      <c r="L423" s="238"/>
      <c r="M423" s="238"/>
      <c r="N423" s="238"/>
      <c r="O423" s="238"/>
      <c r="P423" s="238"/>
      <c r="Q423" s="238"/>
      <c r="R423" s="238"/>
      <c r="S423" s="238"/>
      <c r="T423" s="238"/>
      <c r="U423" s="239">
        <f t="shared" si="300"/>
        <v>0</v>
      </c>
      <c r="V423" s="237"/>
      <c r="W423" s="238"/>
      <c r="X423" s="238"/>
      <c r="Y423" s="238"/>
      <c r="Z423" s="238"/>
      <c r="AA423" s="238"/>
      <c r="AB423" s="238"/>
      <c r="AC423" s="238"/>
      <c r="AD423" s="238"/>
      <c r="AE423" s="238"/>
      <c r="AF423" s="238"/>
      <c r="AG423" s="239">
        <f t="shared" si="301"/>
        <v>0</v>
      </c>
      <c r="AH423" s="240"/>
      <c r="AI423" s="238"/>
      <c r="AJ423" s="238"/>
      <c r="AK423" s="238"/>
      <c r="AL423" s="238"/>
      <c r="AM423" s="238"/>
      <c r="AN423" s="238"/>
      <c r="AO423" s="238"/>
      <c r="AP423" s="238"/>
      <c r="AQ423" s="238"/>
      <c r="AR423" s="238"/>
      <c r="AS423" s="239">
        <f t="shared" si="302"/>
        <v>0</v>
      </c>
      <c r="AT423" s="240"/>
      <c r="AU423" s="238"/>
      <c r="AV423" s="238"/>
      <c r="AW423" s="238"/>
      <c r="AX423" s="238"/>
      <c r="AY423" s="238"/>
      <c r="AZ423" s="238"/>
      <c r="BA423" s="238"/>
      <c r="BB423" s="238"/>
      <c r="BC423" s="238"/>
      <c r="BD423" s="238"/>
      <c r="BE423" s="239">
        <f t="shared" si="303"/>
        <v>0</v>
      </c>
      <c r="BF423" s="240"/>
      <c r="BG423" s="238"/>
      <c r="BH423" s="238"/>
      <c r="BI423" s="238"/>
      <c r="BJ423" s="238"/>
      <c r="BK423" s="238"/>
      <c r="BL423" s="238"/>
      <c r="BM423" s="238"/>
      <c r="BN423" s="238"/>
      <c r="BO423" s="238"/>
      <c r="BP423" s="238"/>
      <c r="BQ423" s="239">
        <f t="shared" si="304"/>
        <v>0</v>
      </c>
      <c r="BR423" s="240"/>
      <c r="BS423" s="238"/>
      <c r="BT423" s="238"/>
      <c r="BU423" s="238"/>
      <c r="BV423" s="238"/>
      <c r="BW423" s="238"/>
      <c r="BX423" s="238"/>
      <c r="BY423" s="238"/>
      <c r="BZ423" s="238"/>
      <c r="CA423" s="238"/>
      <c r="CB423" s="238"/>
      <c r="CC423" s="239">
        <f t="shared" si="311"/>
        <v>0</v>
      </c>
      <c r="CD423" s="41"/>
    </row>
    <row r="424" spans="1:82" ht="15">
      <c r="A424" s="158"/>
      <c r="B424" s="180" t="s">
        <v>806</v>
      </c>
      <c r="C424" s="181" t="s">
        <v>807</v>
      </c>
      <c r="D424" s="182" t="s">
        <v>243</v>
      </c>
      <c r="E424" s="329">
        <v>0</v>
      </c>
      <c r="F424" s="78"/>
      <c r="G424" s="189">
        <f t="shared" si="295"/>
        <v>0</v>
      </c>
      <c r="H424" s="237"/>
      <c r="I424" s="239"/>
      <c r="J424" s="237"/>
      <c r="K424" s="238"/>
      <c r="L424" s="238"/>
      <c r="M424" s="238"/>
      <c r="N424" s="238"/>
      <c r="O424" s="238"/>
      <c r="P424" s="238"/>
      <c r="Q424" s="238"/>
      <c r="R424" s="238"/>
      <c r="S424" s="238"/>
      <c r="T424" s="238"/>
      <c r="U424" s="239">
        <f t="shared" si="300"/>
        <v>0</v>
      </c>
      <c r="V424" s="237"/>
      <c r="W424" s="238"/>
      <c r="X424" s="238"/>
      <c r="Y424" s="238"/>
      <c r="Z424" s="238"/>
      <c r="AA424" s="238"/>
      <c r="AB424" s="238"/>
      <c r="AC424" s="238"/>
      <c r="AD424" s="238"/>
      <c r="AE424" s="238"/>
      <c r="AF424" s="238"/>
      <c r="AG424" s="239">
        <f t="shared" si="301"/>
        <v>0</v>
      </c>
      <c r="AH424" s="240"/>
      <c r="AI424" s="238"/>
      <c r="AJ424" s="238"/>
      <c r="AK424" s="238"/>
      <c r="AL424" s="238"/>
      <c r="AM424" s="238"/>
      <c r="AN424" s="238"/>
      <c r="AO424" s="238"/>
      <c r="AP424" s="238"/>
      <c r="AQ424" s="238"/>
      <c r="AR424" s="238"/>
      <c r="AS424" s="239">
        <f t="shared" si="302"/>
        <v>0</v>
      </c>
      <c r="AT424" s="240"/>
      <c r="AU424" s="238"/>
      <c r="AV424" s="238"/>
      <c r="AW424" s="238"/>
      <c r="AX424" s="238"/>
      <c r="AY424" s="238"/>
      <c r="AZ424" s="238"/>
      <c r="BA424" s="238"/>
      <c r="BB424" s="238"/>
      <c r="BC424" s="238"/>
      <c r="BD424" s="238"/>
      <c r="BE424" s="239">
        <f t="shared" si="303"/>
        <v>0</v>
      </c>
      <c r="BF424" s="240"/>
      <c r="BG424" s="238"/>
      <c r="BH424" s="238"/>
      <c r="BI424" s="238"/>
      <c r="BJ424" s="238"/>
      <c r="BK424" s="238"/>
      <c r="BL424" s="238"/>
      <c r="BM424" s="238"/>
      <c r="BN424" s="238"/>
      <c r="BO424" s="238"/>
      <c r="BP424" s="238"/>
      <c r="BQ424" s="239">
        <f t="shared" si="304"/>
        <v>0</v>
      </c>
      <c r="BR424" s="240"/>
      <c r="BS424" s="238"/>
      <c r="BT424" s="238"/>
      <c r="BU424" s="238"/>
      <c r="BV424" s="238"/>
      <c r="BW424" s="238"/>
      <c r="BX424" s="238"/>
      <c r="BY424" s="238"/>
      <c r="BZ424" s="238"/>
      <c r="CA424" s="238"/>
      <c r="CB424" s="238"/>
      <c r="CC424" s="239">
        <f t="shared" si="311"/>
        <v>0</v>
      </c>
      <c r="CD424" s="41"/>
    </row>
    <row r="425" spans="1:82" ht="15">
      <c r="A425" s="158"/>
      <c r="B425" s="180" t="s">
        <v>808</v>
      </c>
      <c r="C425" s="181" t="s">
        <v>809</v>
      </c>
      <c r="D425" s="182" t="s">
        <v>243</v>
      </c>
      <c r="E425" s="329">
        <v>0</v>
      </c>
      <c r="F425" s="78"/>
      <c r="G425" s="189">
        <f t="shared" si="295"/>
        <v>0</v>
      </c>
      <c r="H425" s="237"/>
      <c r="I425" s="239"/>
      <c r="J425" s="237"/>
      <c r="K425" s="238"/>
      <c r="L425" s="238"/>
      <c r="M425" s="238"/>
      <c r="N425" s="238"/>
      <c r="O425" s="238"/>
      <c r="P425" s="238"/>
      <c r="Q425" s="238"/>
      <c r="R425" s="238"/>
      <c r="S425" s="238"/>
      <c r="T425" s="238"/>
      <c r="U425" s="239">
        <f t="shared" si="300"/>
        <v>0</v>
      </c>
      <c r="V425" s="237"/>
      <c r="W425" s="238"/>
      <c r="X425" s="238"/>
      <c r="Y425" s="238"/>
      <c r="Z425" s="238"/>
      <c r="AA425" s="238"/>
      <c r="AB425" s="238"/>
      <c r="AC425" s="238"/>
      <c r="AD425" s="238"/>
      <c r="AE425" s="238"/>
      <c r="AF425" s="238"/>
      <c r="AG425" s="239">
        <f t="shared" si="301"/>
        <v>0</v>
      </c>
      <c r="AH425" s="240"/>
      <c r="AI425" s="238"/>
      <c r="AJ425" s="238"/>
      <c r="AK425" s="238"/>
      <c r="AL425" s="238"/>
      <c r="AM425" s="238"/>
      <c r="AN425" s="238"/>
      <c r="AO425" s="238"/>
      <c r="AP425" s="238"/>
      <c r="AQ425" s="238"/>
      <c r="AR425" s="238"/>
      <c r="AS425" s="239">
        <f t="shared" si="302"/>
        <v>0</v>
      </c>
      <c r="AT425" s="240"/>
      <c r="AU425" s="238"/>
      <c r="AV425" s="238"/>
      <c r="AW425" s="238"/>
      <c r="AX425" s="238"/>
      <c r="AY425" s="238"/>
      <c r="AZ425" s="238"/>
      <c r="BA425" s="238"/>
      <c r="BB425" s="238"/>
      <c r="BC425" s="238"/>
      <c r="BD425" s="238"/>
      <c r="BE425" s="239">
        <f t="shared" si="303"/>
        <v>0</v>
      </c>
      <c r="BF425" s="240"/>
      <c r="BG425" s="238"/>
      <c r="BH425" s="238"/>
      <c r="BI425" s="238"/>
      <c r="BJ425" s="238"/>
      <c r="BK425" s="238"/>
      <c r="BL425" s="238"/>
      <c r="BM425" s="238"/>
      <c r="BN425" s="238"/>
      <c r="BO425" s="238"/>
      <c r="BP425" s="238"/>
      <c r="BQ425" s="239">
        <f t="shared" si="304"/>
        <v>0</v>
      </c>
      <c r="BR425" s="240"/>
      <c r="BS425" s="238"/>
      <c r="BT425" s="238"/>
      <c r="BU425" s="238"/>
      <c r="BV425" s="238"/>
      <c r="BW425" s="238"/>
      <c r="BX425" s="238"/>
      <c r="BY425" s="238"/>
      <c r="BZ425" s="238"/>
      <c r="CA425" s="238"/>
      <c r="CB425" s="238"/>
      <c r="CC425" s="239">
        <f t="shared" si="311"/>
        <v>0</v>
      </c>
      <c r="CD425" s="41"/>
    </row>
    <row r="426" spans="1:82" ht="15">
      <c r="A426" s="158"/>
      <c r="B426" s="180" t="s">
        <v>810</v>
      </c>
      <c r="C426" s="181" t="s">
        <v>811</v>
      </c>
      <c r="D426" s="182"/>
      <c r="E426" s="329"/>
      <c r="F426" s="78"/>
      <c r="G426" s="189"/>
      <c r="H426" s="237"/>
      <c r="I426" s="239"/>
      <c r="J426" s="237"/>
      <c r="K426" s="238"/>
      <c r="L426" s="238"/>
      <c r="M426" s="238"/>
      <c r="N426" s="238"/>
      <c r="O426" s="238"/>
      <c r="P426" s="238"/>
      <c r="Q426" s="238"/>
      <c r="R426" s="238"/>
      <c r="S426" s="238"/>
      <c r="T426" s="238"/>
      <c r="U426" s="239"/>
      <c r="V426" s="237"/>
      <c r="W426" s="238"/>
      <c r="X426" s="238"/>
      <c r="Y426" s="238"/>
      <c r="Z426" s="238"/>
      <c r="AA426" s="238"/>
      <c r="AB426" s="238"/>
      <c r="AC426" s="238"/>
      <c r="AD426" s="238"/>
      <c r="AE426" s="238"/>
      <c r="AF426" s="238"/>
      <c r="AG426" s="239"/>
      <c r="AH426" s="240"/>
      <c r="AI426" s="238"/>
      <c r="AJ426" s="238"/>
      <c r="AK426" s="238"/>
      <c r="AL426" s="238"/>
      <c r="AM426" s="238"/>
      <c r="AN426" s="238"/>
      <c r="AO426" s="238"/>
      <c r="AP426" s="238"/>
      <c r="AQ426" s="238"/>
      <c r="AR426" s="238"/>
      <c r="AS426" s="239"/>
      <c r="AT426" s="240"/>
      <c r="AU426" s="238"/>
      <c r="AV426" s="238"/>
      <c r="AW426" s="238"/>
      <c r="AX426" s="238"/>
      <c r="AY426" s="238"/>
      <c r="AZ426" s="238"/>
      <c r="BA426" s="238"/>
      <c r="BB426" s="238"/>
      <c r="BC426" s="238"/>
      <c r="BD426" s="238"/>
      <c r="BE426" s="239"/>
      <c r="BF426" s="240"/>
      <c r="BG426" s="238"/>
      <c r="BH426" s="238"/>
      <c r="BI426" s="238"/>
      <c r="BJ426" s="238"/>
      <c r="BK426" s="238"/>
      <c r="BL426" s="238"/>
      <c r="BM426" s="238"/>
      <c r="BN426" s="238"/>
      <c r="BO426" s="238"/>
      <c r="BP426" s="238"/>
      <c r="BQ426" s="239"/>
      <c r="BR426" s="240"/>
      <c r="BS426" s="238"/>
      <c r="BT426" s="238"/>
      <c r="BU426" s="238"/>
      <c r="BV426" s="238"/>
      <c r="BW426" s="238"/>
      <c r="BX426" s="238"/>
      <c r="BY426" s="238"/>
      <c r="BZ426" s="238"/>
      <c r="CA426" s="238"/>
      <c r="CB426" s="238"/>
      <c r="CC426" s="239"/>
      <c r="CD426" s="41"/>
    </row>
    <row r="427" spans="1:82" ht="15">
      <c r="A427" s="158"/>
      <c r="B427" s="180" t="s">
        <v>812</v>
      </c>
      <c r="C427" s="181" t="s">
        <v>813</v>
      </c>
      <c r="D427" s="182" t="s">
        <v>243</v>
      </c>
      <c r="E427" s="329">
        <v>0</v>
      </c>
      <c r="F427" s="78"/>
      <c r="G427" s="189">
        <f t="shared" si="295"/>
        <v>0</v>
      </c>
      <c r="H427" s="237"/>
      <c r="I427" s="239"/>
      <c r="J427" s="237"/>
      <c r="K427" s="238"/>
      <c r="L427" s="238"/>
      <c r="M427" s="238"/>
      <c r="N427" s="238"/>
      <c r="O427" s="238"/>
      <c r="P427" s="238"/>
      <c r="Q427" s="238"/>
      <c r="R427" s="238"/>
      <c r="S427" s="238"/>
      <c r="T427" s="238"/>
      <c r="U427" s="239">
        <f t="shared" si="300"/>
        <v>0</v>
      </c>
      <c r="V427" s="237"/>
      <c r="W427" s="238"/>
      <c r="X427" s="238"/>
      <c r="Y427" s="238"/>
      <c r="Z427" s="238"/>
      <c r="AA427" s="238"/>
      <c r="AB427" s="238"/>
      <c r="AC427" s="238"/>
      <c r="AD427" s="238"/>
      <c r="AE427" s="238"/>
      <c r="AF427" s="238"/>
      <c r="AG427" s="239">
        <f t="shared" si="301"/>
        <v>0</v>
      </c>
      <c r="AH427" s="240"/>
      <c r="AI427" s="238"/>
      <c r="AJ427" s="238"/>
      <c r="AK427" s="238"/>
      <c r="AL427" s="238"/>
      <c r="AM427" s="238"/>
      <c r="AN427" s="238"/>
      <c r="AO427" s="238"/>
      <c r="AP427" s="238"/>
      <c r="AQ427" s="238"/>
      <c r="AR427" s="238"/>
      <c r="AS427" s="239">
        <f t="shared" si="302"/>
        <v>0</v>
      </c>
      <c r="AT427" s="240"/>
      <c r="AU427" s="238"/>
      <c r="AV427" s="238"/>
      <c r="AW427" s="238"/>
      <c r="AX427" s="238"/>
      <c r="AY427" s="238"/>
      <c r="AZ427" s="238"/>
      <c r="BA427" s="238"/>
      <c r="BB427" s="238"/>
      <c r="BC427" s="238"/>
      <c r="BD427" s="238"/>
      <c r="BE427" s="239">
        <f t="shared" si="303"/>
        <v>0</v>
      </c>
      <c r="BF427" s="240"/>
      <c r="BG427" s="238"/>
      <c r="BH427" s="238"/>
      <c r="BI427" s="238"/>
      <c r="BJ427" s="238"/>
      <c r="BK427" s="238"/>
      <c r="BL427" s="238"/>
      <c r="BM427" s="238"/>
      <c r="BN427" s="238"/>
      <c r="BO427" s="238"/>
      <c r="BP427" s="238"/>
      <c r="BQ427" s="239">
        <f t="shared" si="304"/>
        <v>0</v>
      </c>
      <c r="BR427" s="240"/>
      <c r="BS427" s="238"/>
      <c r="BT427" s="238"/>
      <c r="BU427" s="238"/>
      <c r="BV427" s="238"/>
      <c r="BW427" s="238"/>
      <c r="BX427" s="238"/>
      <c r="BY427" s="238"/>
      <c r="BZ427" s="238"/>
      <c r="CA427" s="238"/>
      <c r="CB427" s="238"/>
      <c r="CC427" s="239">
        <f t="shared" ref="CC427" si="312">G427-SUM(H427:CB427)</f>
        <v>0</v>
      </c>
      <c r="CD427" s="41"/>
    </row>
    <row r="428" spans="1:82" ht="15">
      <c r="A428" s="158"/>
      <c r="B428" s="123" t="s">
        <v>814</v>
      </c>
      <c r="C428" s="124" t="s">
        <v>815</v>
      </c>
      <c r="D428" s="125"/>
      <c r="E428" s="155"/>
      <c r="F428" s="260"/>
      <c r="G428" s="126">
        <f>SUM(G429:G431)</f>
        <v>0</v>
      </c>
      <c r="H428" s="127">
        <f>SUM(H429:H431)</f>
        <v>0</v>
      </c>
      <c r="I428" s="128">
        <f t="shared" ref="I428:BT428" si="313">SUM(I429:I431)</f>
        <v>0</v>
      </c>
      <c r="J428" s="127">
        <f t="shared" si="313"/>
        <v>0</v>
      </c>
      <c r="K428" s="129">
        <f t="shared" si="313"/>
        <v>0</v>
      </c>
      <c r="L428" s="129">
        <f t="shared" si="313"/>
        <v>0</v>
      </c>
      <c r="M428" s="129">
        <f t="shared" si="313"/>
        <v>0</v>
      </c>
      <c r="N428" s="129">
        <f t="shared" si="313"/>
        <v>0</v>
      </c>
      <c r="O428" s="129">
        <f t="shared" si="313"/>
        <v>0</v>
      </c>
      <c r="P428" s="129">
        <f t="shared" si="313"/>
        <v>0</v>
      </c>
      <c r="Q428" s="129">
        <f t="shared" si="313"/>
        <v>0</v>
      </c>
      <c r="R428" s="129">
        <f>SUM(R429:R431)</f>
        <v>0</v>
      </c>
      <c r="S428" s="129">
        <f t="shared" si="313"/>
        <v>0</v>
      </c>
      <c r="T428" s="129">
        <f t="shared" si="313"/>
        <v>0</v>
      </c>
      <c r="U428" s="128">
        <f t="shared" si="313"/>
        <v>0</v>
      </c>
      <c r="V428" s="127">
        <f t="shared" si="313"/>
        <v>0</v>
      </c>
      <c r="W428" s="129">
        <f t="shared" si="313"/>
        <v>0</v>
      </c>
      <c r="X428" s="129">
        <f t="shared" si="313"/>
        <v>0</v>
      </c>
      <c r="Y428" s="129">
        <f t="shared" si="313"/>
        <v>0</v>
      </c>
      <c r="Z428" s="129">
        <f t="shared" si="313"/>
        <v>0</v>
      </c>
      <c r="AA428" s="129">
        <f t="shared" si="313"/>
        <v>0</v>
      </c>
      <c r="AB428" s="129">
        <f t="shared" si="313"/>
        <v>0</v>
      </c>
      <c r="AC428" s="129">
        <f t="shared" si="313"/>
        <v>0</v>
      </c>
      <c r="AD428" s="129">
        <f t="shared" si="313"/>
        <v>0</v>
      </c>
      <c r="AE428" s="129">
        <f t="shared" si="313"/>
        <v>0</v>
      </c>
      <c r="AF428" s="129">
        <f t="shared" si="313"/>
        <v>0</v>
      </c>
      <c r="AG428" s="128">
        <f t="shared" si="313"/>
        <v>0</v>
      </c>
      <c r="AH428" s="130">
        <f t="shared" si="313"/>
        <v>0</v>
      </c>
      <c r="AI428" s="129">
        <f t="shared" si="313"/>
        <v>0</v>
      </c>
      <c r="AJ428" s="129">
        <f t="shared" si="313"/>
        <v>0</v>
      </c>
      <c r="AK428" s="129">
        <f t="shared" si="313"/>
        <v>0</v>
      </c>
      <c r="AL428" s="129">
        <f t="shared" si="313"/>
        <v>0</v>
      </c>
      <c r="AM428" s="129">
        <f t="shared" si="313"/>
        <v>0</v>
      </c>
      <c r="AN428" s="129">
        <f t="shared" si="313"/>
        <v>0</v>
      </c>
      <c r="AO428" s="129">
        <f t="shared" si="313"/>
        <v>0</v>
      </c>
      <c r="AP428" s="129">
        <f t="shared" si="313"/>
        <v>0</v>
      </c>
      <c r="AQ428" s="129">
        <f t="shared" si="313"/>
        <v>0</v>
      </c>
      <c r="AR428" s="129">
        <f t="shared" si="313"/>
        <v>0</v>
      </c>
      <c r="AS428" s="128">
        <f t="shared" si="313"/>
        <v>0</v>
      </c>
      <c r="AT428" s="130">
        <f t="shared" si="313"/>
        <v>0</v>
      </c>
      <c r="AU428" s="129">
        <f t="shared" si="313"/>
        <v>0</v>
      </c>
      <c r="AV428" s="129">
        <f t="shared" si="313"/>
        <v>0</v>
      </c>
      <c r="AW428" s="129">
        <f t="shared" si="313"/>
        <v>0</v>
      </c>
      <c r="AX428" s="129">
        <f t="shared" si="313"/>
        <v>0</v>
      </c>
      <c r="AY428" s="129">
        <f t="shared" si="313"/>
        <v>0</v>
      </c>
      <c r="AZ428" s="129">
        <f t="shared" si="313"/>
        <v>0</v>
      </c>
      <c r="BA428" s="129">
        <f t="shared" si="313"/>
        <v>0</v>
      </c>
      <c r="BB428" s="129">
        <f t="shared" si="313"/>
        <v>0</v>
      </c>
      <c r="BC428" s="129">
        <f t="shared" si="313"/>
        <v>0</v>
      </c>
      <c r="BD428" s="129">
        <f t="shared" si="313"/>
        <v>0</v>
      </c>
      <c r="BE428" s="128">
        <f t="shared" si="313"/>
        <v>0</v>
      </c>
      <c r="BF428" s="130">
        <f t="shared" si="313"/>
        <v>0</v>
      </c>
      <c r="BG428" s="129">
        <f t="shared" si="313"/>
        <v>0</v>
      </c>
      <c r="BH428" s="129">
        <f t="shared" si="313"/>
        <v>0</v>
      </c>
      <c r="BI428" s="129">
        <f t="shared" si="313"/>
        <v>0</v>
      </c>
      <c r="BJ428" s="129">
        <f t="shared" si="313"/>
        <v>0</v>
      </c>
      <c r="BK428" s="129">
        <f t="shared" si="313"/>
        <v>0</v>
      </c>
      <c r="BL428" s="129">
        <f t="shared" si="313"/>
        <v>0</v>
      </c>
      <c r="BM428" s="129">
        <f t="shared" si="313"/>
        <v>0</v>
      </c>
      <c r="BN428" s="129">
        <f t="shared" si="313"/>
        <v>0</v>
      </c>
      <c r="BO428" s="129">
        <f t="shared" si="313"/>
        <v>0</v>
      </c>
      <c r="BP428" s="129">
        <f t="shared" si="313"/>
        <v>0</v>
      </c>
      <c r="BQ428" s="128">
        <f t="shared" si="313"/>
        <v>0</v>
      </c>
      <c r="BR428" s="130">
        <f t="shared" si="313"/>
        <v>0</v>
      </c>
      <c r="BS428" s="129">
        <f t="shared" si="313"/>
        <v>0</v>
      </c>
      <c r="BT428" s="129">
        <f t="shared" si="313"/>
        <v>0</v>
      </c>
      <c r="BU428" s="129">
        <f t="shared" ref="BU428:CC428" si="314">SUM(BU429:BU431)</f>
        <v>0</v>
      </c>
      <c r="BV428" s="129">
        <f t="shared" si="314"/>
        <v>0</v>
      </c>
      <c r="BW428" s="129">
        <f t="shared" si="314"/>
        <v>0</v>
      </c>
      <c r="BX428" s="129">
        <f t="shared" si="314"/>
        <v>0</v>
      </c>
      <c r="BY428" s="129">
        <f t="shared" si="314"/>
        <v>0</v>
      </c>
      <c r="BZ428" s="129">
        <f t="shared" si="314"/>
        <v>0</v>
      </c>
      <c r="CA428" s="129">
        <f t="shared" si="314"/>
        <v>0</v>
      </c>
      <c r="CB428" s="129">
        <f t="shared" si="314"/>
        <v>0</v>
      </c>
      <c r="CC428" s="128">
        <f t="shared" si="314"/>
        <v>0</v>
      </c>
      <c r="CD428" s="41" t="s">
        <v>54</v>
      </c>
    </row>
    <row r="429" spans="1:82" ht="15">
      <c r="A429" s="158"/>
      <c r="B429" s="75" t="s">
        <v>816</v>
      </c>
      <c r="C429" s="131" t="s">
        <v>817</v>
      </c>
      <c r="D429" s="132" t="s">
        <v>92</v>
      </c>
      <c r="E429" s="266">
        <v>1</v>
      </c>
      <c r="F429" s="223"/>
      <c r="G429" s="76">
        <f t="shared" ref="G429:G431" si="315">+E429*F429</f>
        <v>0</v>
      </c>
      <c r="H429" s="237"/>
      <c r="I429" s="239"/>
      <c r="J429" s="237"/>
      <c r="K429" s="238"/>
      <c r="L429" s="238"/>
      <c r="M429" s="238"/>
      <c r="N429" s="238"/>
      <c r="O429" s="238"/>
      <c r="P429" s="238"/>
      <c r="Q429" s="238"/>
      <c r="R429" s="238"/>
      <c r="S429" s="238"/>
      <c r="T429" s="238"/>
      <c r="U429" s="239">
        <f>G429/6</f>
        <v>0</v>
      </c>
      <c r="V429" s="237"/>
      <c r="W429" s="238"/>
      <c r="X429" s="238"/>
      <c r="Y429" s="238"/>
      <c r="Z429" s="238"/>
      <c r="AA429" s="238"/>
      <c r="AB429" s="238"/>
      <c r="AC429" s="238"/>
      <c r="AD429" s="238"/>
      <c r="AE429" s="238"/>
      <c r="AF429" s="238"/>
      <c r="AG429" s="239">
        <f>G429/6</f>
        <v>0</v>
      </c>
      <c r="AH429" s="240"/>
      <c r="AI429" s="238"/>
      <c r="AJ429" s="238"/>
      <c r="AK429" s="238"/>
      <c r="AL429" s="238"/>
      <c r="AM429" s="238"/>
      <c r="AN429" s="238"/>
      <c r="AO429" s="238"/>
      <c r="AP429" s="238"/>
      <c r="AQ429" s="238"/>
      <c r="AR429" s="238"/>
      <c r="AS429" s="239">
        <f>G429/6</f>
        <v>0</v>
      </c>
      <c r="AT429" s="240"/>
      <c r="AU429" s="238"/>
      <c r="AV429" s="238"/>
      <c r="AW429" s="238"/>
      <c r="AX429" s="238"/>
      <c r="AY429" s="238"/>
      <c r="AZ429" s="238"/>
      <c r="BA429" s="238"/>
      <c r="BB429" s="238"/>
      <c r="BC429" s="238"/>
      <c r="BD429" s="238"/>
      <c r="BE429" s="239">
        <f>G429/6</f>
        <v>0</v>
      </c>
      <c r="BF429" s="240"/>
      <c r="BG429" s="238"/>
      <c r="BH429" s="238"/>
      <c r="BI429" s="238"/>
      <c r="BJ429" s="238"/>
      <c r="BK429" s="238"/>
      <c r="BL429" s="238"/>
      <c r="BM429" s="238"/>
      <c r="BN429" s="238"/>
      <c r="BO429" s="238"/>
      <c r="BP429" s="238"/>
      <c r="BQ429" s="239">
        <f>G429/6</f>
        <v>0</v>
      </c>
      <c r="BR429" s="240"/>
      <c r="BS429" s="238"/>
      <c r="BT429" s="238"/>
      <c r="BU429" s="238"/>
      <c r="BV429" s="238"/>
      <c r="BW429" s="238"/>
      <c r="BX429" s="238"/>
      <c r="BY429" s="238"/>
      <c r="BZ429" s="238"/>
      <c r="CA429" s="238"/>
      <c r="CB429" s="238"/>
      <c r="CC429" s="239">
        <f>G429-SUM(J429:CB429)</f>
        <v>0</v>
      </c>
      <c r="CD429" s="41" t="s">
        <v>54</v>
      </c>
    </row>
    <row r="430" spans="1:82" ht="15">
      <c r="A430" s="45"/>
      <c r="B430" s="75" t="s">
        <v>818</v>
      </c>
      <c r="C430" s="131" t="s">
        <v>953</v>
      </c>
      <c r="D430" s="132" t="s">
        <v>92</v>
      </c>
      <c r="E430" s="266">
        <v>1</v>
      </c>
      <c r="F430" s="223"/>
      <c r="G430" s="76">
        <f t="shared" si="315"/>
        <v>0</v>
      </c>
      <c r="H430" s="237"/>
      <c r="I430" s="239"/>
      <c r="J430" s="237"/>
      <c r="K430" s="238"/>
      <c r="L430" s="238"/>
      <c r="M430" s="238"/>
      <c r="N430" s="238"/>
      <c r="O430" s="238"/>
      <c r="P430" s="238"/>
      <c r="Q430" s="238"/>
      <c r="R430" s="238"/>
      <c r="S430" s="238"/>
      <c r="T430" s="238"/>
      <c r="U430" s="239">
        <f>G430/6</f>
        <v>0</v>
      </c>
      <c r="V430" s="237"/>
      <c r="W430" s="238"/>
      <c r="X430" s="238"/>
      <c r="Y430" s="238"/>
      <c r="Z430" s="238"/>
      <c r="AA430" s="238"/>
      <c r="AB430" s="238"/>
      <c r="AC430" s="238"/>
      <c r="AD430" s="238"/>
      <c r="AE430" s="238"/>
      <c r="AF430" s="238"/>
      <c r="AG430" s="239">
        <f>G430/6</f>
        <v>0</v>
      </c>
      <c r="AH430" s="240"/>
      <c r="AI430" s="238"/>
      <c r="AJ430" s="238"/>
      <c r="AK430" s="238"/>
      <c r="AL430" s="238"/>
      <c r="AM430" s="238"/>
      <c r="AN430" s="238"/>
      <c r="AO430" s="238"/>
      <c r="AP430" s="238"/>
      <c r="AQ430" s="238"/>
      <c r="AR430" s="238"/>
      <c r="AS430" s="239">
        <f>G430/6</f>
        <v>0</v>
      </c>
      <c r="AT430" s="240"/>
      <c r="AU430" s="238"/>
      <c r="AV430" s="238"/>
      <c r="AW430" s="238"/>
      <c r="AX430" s="238"/>
      <c r="AY430" s="238"/>
      <c r="AZ430" s="238"/>
      <c r="BA430" s="238"/>
      <c r="BB430" s="238"/>
      <c r="BC430" s="238"/>
      <c r="BD430" s="238"/>
      <c r="BE430" s="239">
        <f>G430/6</f>
        <v>0</v>
      </c>
      <c r="BF430" s="240"/>
      <c r="BG430" s="238"/>
      <c r="BH430" s="238"/>
      <c r="BI430" s="238"/>
      <c r="BJ430" s="238"/>
      <c r="BK430" s="238"/>
      <c r="BL430" s="238"/>
      <c r="BM430" s="238"/>
      <c r="BN430" s="238"/>
      <c r="BO430" s="238"/>
      <c r="BP430" s="238"/>
      <c r="BQ430" s="239">
        <f>G430/6</f>
        <v>0</v>
      </c>
      <c r="BR430" s="240"/>
      <c r="BS430" s="238"/>
      <c r="BT430" s="238"/>
      <c r="BU430" s="238"/>
      <c r="BV430" s="238"/>
      <c r="BW430" s="238"/>
      <c r="BX430" s="238"/>
      <c r="BY430" s="238"/>
      <c r="BZ430" s="238"/>
      <c r="CA430" s="238"/>
      <c r="CB430" s="238"/>
      <c r="CC430" s="239">
        <f>G430-SUM(J430:CB430)</f>
        <v>0</v>
      </c>
      <c r="CD430" s="41" t="s">
        <v>54</v>
      </c>
    </row>
    <row r="431" spans="1:82" ht="15">
      <c r="A431" s="158"/>
      <c r="B431" s="75" t="s">
        <v>820</v>
      </c>
      <c r="C431" s="131" t="s">
        <v>821</v>
      </c>
      <c r="D431" s="132" t="s">
        <v>92</v>
      </c>
      <c r="E431" s="266">
        <v>1</v>
      </c>
      <c r="F431" s="223"/>
      <c r="G431" s="76">
        <f t="shared" si="315"/>
        <v>0</v>
      </c>
      <c r="H431" s="237"/>
      <c r="I431" s="239"/>
      <c r="J431" s="237"/>
      <c r="K431" s="238"/>
      <c r="L431" s="238"/>
      <c r="M431" s="238"/>
      <c r="N431" s="238"/>
      <c r="O431" s="238"/>
      <c r="P431" s="238"/>
      <c r="Q431" s="238"/>
      <c r="R431" s="238"/>
      <c r="S431" s="238"/>
      <c r="T431" s="238"/>
      <c r="U431" s="239">
        <f>G431/6</f>
        <v>0</v>
      </c>
      <c r="V431" s="237"/>
      <c r="W431" s="238"/>
      <c r="X431" s="238"/>
      <c r="Y431" s="238"/>
      <c r="Z431" s="238"/>
      <c r="AA431" s="238"/>
      <c r="AB431" s="238"/>
      <c r="AC431" s="238"/>
      <c r="AD431" s="238"/>
      <c r="AE431" s="238"/>
      <c r="AF431" s="238"/>
      <c r="AG431" s="239">
        <f>G431/6</f>
        <v>0</v>
      </c>
      <c r="AH431" s="240"/>
      <c r="AI431" s="238"/>
      <c r="AJ431" s="238"/>
      <c r="AK431" s="238"/>
      <c r="AL431" s="238"/>
      <c r="AM431" s="238"/>
      <c r="AN431" s="238"/>
      <c r="AO431" s="238"/>
      <c r="AP431" s="238"/>
      <c r="AQ431" s="238"/>
      <c r="AR431" s="238"/>
      <c r="AS431" s="239">
        <f>G431/6</f>
        <v>0</v>
      </c>
      <c r="AT431" s="240"/>
      <c r="AU431" s="238"/>
      <c r="AV431" s="238"/>
      <c r="AW431" s="238"/>
      <c r="AX431" s="238"/>
      <c r="AY431" s="238"/>
      <c r="AZ431" s="238"/>
      <c r="BA431" s="238"/>
      <c r="BB431" s="238"/>
      <c r="BC431" s="238"/>
      <c r="BD431" s="238"/>
      <c r="BE431" s="239">
        <f>G431/6</f>
        <v>0</v>
      </c>
      <c r="BF431" s="240"/>
      <c r="BG431" s="238"/>
      <c r="BH431" s="238"/>
      <c r="BI431" s="238"/>
      <c r="BJ431" s="238"/>
      <c r="BK431" s="238"/>
      <c r="BL431" s="238"/>
      <c r="BM431" s="238"/>
      <c r="BN431" s="238"/>
      <c r="BO431" s="238"/>
      <c r="BP431" s="238"/>
      <c r="BQ431" s="239">
        <f>G431/6</f>
        <v>0</v>
      </c>
      <c r="BR431" s="240"/>
      <c r="BS431" s="238"/>
      <c r="BT431" s="238"/>
      <c r="BU431" s="238"/>
      <c r="BV431" s="238"/>
      <c r="BW431" s="238"/>
      <c r="BX431" s="238"/>
      <c r="BY431" s="238"/>
      <c r="BZ431" s="238"/>
      <c r="CA431" s="238"/>
      <c r="CB431" s="238"/>
      <c r="CC431" s="239">
        <f>G431-SUM(J431:CB431)</f>
        <v>0</v>
      </c>
      <c r="CD431" s="41" t="s">
        <v>54</v>
      </c>
    </row>
    <row r="432" spans="1:82" ht="15">
      <c r="A432" s="45"/>
      <c r="B432" s="123" t="s">
        <v>822</v>
      </c>
      <c r="C432" s="124" t="s">
        <v>45</v>
      </c>
      <c r="D432" s="125"/>
      <c r="E432" s="155"/>
      <c r="F432" s="260"/>
      <c r="G432" s="126">
        <f t="shared" ref="G432:AL432" si="316">SUM(G433:G466)</f>
        <v>23773600</v>
      </c>
      <c r="H432" s="127">
        <f t="shared" si="316"/>
        <v>0</v>
      </c>
      <c r="I432" s="128">
        <f t="shared" si="316"/>
        <v>0</v>
      </c>
      <c r="J432" s="127">
        <f t="shared" si="316"/>
        <v>0</v>
      </c>
      <c r="K432" s="129">
        <f t="shared" si="316"/>
        <v>0</v>
      </c>
      <c r="L432" s="129">
        <f t="shared" si="316"/>
        <v>0</v>
      </c>
      <c r="M432" s="129">
        <f t="shared" si="316"/>
        <v>0</v>
      </c>
      <c r="N432" s="129">
        <f t="shared" si="316"/>
        <v>0</v>
      </c>
      <c r="O432" s="129">
        <f t="shared" si="316"/>
        <v>0</v>
      </c>
      <c r="P432" s="129">
        <f t="shared" si="316"/>
        <v>0</v>
      </c>
      <c r="Q432" s="129">
        <f t="shared" si="316"/>
        <v>0</v>
      </c>
      <c r="R432" s="129">
        <f t="shared" si="316"/>
        <v>0</v>
      </c>
      <c r="S432" s="129">
        <f t="shared" si="316"/>
        <v>0</v>
      </c>
      <c r="T432" s="129">
        <f t="shared" si="316"/>
        <v>0</v>
      </c>
      <c r="U432" s="128">
        <f t="shared" si="316"/>
        <v>3962266.67</v>
      </c>
      <c r="V432" s="127">
        <f t="shared" si="316"/>
        <v>0</v>
      </c>
      <c r="W432" s="129">
        <f t="shared" si="316"/>
        <v>0</v>
      </c>
      <c r="X432" s="129">
        <f t="shared" si="316"/>
        <v>0</v>
      </c>
      <c r="Y432" s="129">
        <f t="shared" si="316"/>
        <v>0</v>
      </c>
      <c r="Z432" s="129">
        <f t="shared" si="316"/>
        <v>0</v>
      </c>
      <c r="AA432" s="129">
        <f t="shared" si="316"/>
        <v>0</v>
      </c>
      <c r="AB432" s="129">
        <f t="shared" si="316"/>
        <v>0</v>
      </c>
      <c r="AC432" s="129">
        <f t="shared" si="316"/>
        <v>0</v>
      </c>
      <c r="AD432" s="129">
        <f t="shared" si="316"/>
        <v>0</v>
      </c>
      <c r="AE432" s="129">
        <f t="shared" si="316"/>
        <v>0</v>
      </c>
      <c r="AF432" s="129">
        <f t="shared" si="316"/>
        <v>0</v>
      </c>
      <c r="AG432" s="128">
        <f t="shared" si="316"/>
        <v>3962266.67</v>
      </c>
      <c r="AH432" s="130">
        <f t="shared" si="316"/>
        <v>0</v>
      </c>
      <c r="AI432" s="129">
        <f t="shared" si="316"/>
        <v>0</v>
      </c>
      <c r="AJ432" s="129">
        <f t="shared" si="316"/>
        <v>0</v>
      </c>
      <c r="AK432" s="129">
        <f t="shared" si="316"/>
        <v>0</v>
      </c>
      <c r="AL432" s="129">
        <f t="shared" si="316"/>
        <v>0</v>
      </c>
      <c r="AM432" s="129">
        <f t="shared" ref="AM432:BR432" si="317">SUM(AM433:AM466)</f>
        <v>0</v>
      </c>
      <c r="AN432" s="129">
        <f t="shared" si="317"/>
        <v>0</v>
      </c>
      <c r="AO432" s="129">
        <f t="shared" si="317"/>
        <v>0</v>
      </c>
      <c r="AP432" s="129">
        <f t="shared" si="317"/>
        <v>0</v>
      </c>
      <c r="AQ432" s="129">
        <f t="shared" si="317"/>
        <v>0</v>
      </c>
      <c r="AR432" s="129">
        <f t="shared" si="317"/>
        <v>0</v>
      </c>
      <c r="AS432" s="128">
        <f t="shared" si="317"/>
        <v>3962266.67</v>
      </c>
      <c r="AT432" s="130">
        <f t="shared" si="317"/>
        <v>0</v>
      </c>
      <c r="AU432" s="129">
        <f t="shared" si="317"/>
        <v>0</v>
      </c>
      <c r="AV432" s="129">
        <f t="shared" si="317"/>
        <v>0</v>
      </c>
      <c r="AW432" s="129">
        <f t="shared" si="317"/>
        <v>0</v>
      </c>
      <c r="AX432" s="129">
        <f t="shared" si="317"/>
        <v>0</v>
      </c>
      <c r="AY432" s="129">
        <f t="shared" si="317"/>
        <v>0</v>
      </c>
      <c r="AZ432" s="129">
        <f t="shared" si="317"/>
        <v>0</v>
      </c>
      <c r="BA432" s="129">
        <f t="shared" si="317"/>
        <v>0</v>
      </c>
      <c r="BB432" s="129">
        <f t="shared" si="317"/>
        <v>0</v>
      </c>
      <c r="BC432" s="129">
        <f t="shared" si="317"/>
        <v>0</v>
      </c>
      <c r="BD432" s="129">
        <f t="shared" si="317"/>
        <v>0</v>
      </c>
      <c r="BE432" s="128">
        <f t="shared" si="317"/>
        <v>3962266.67</v>
      </c>
      <c r="BF432" s="130">
        <f t="shared" si="317"/>
        <v>0</v>
      </c>
      <c r="BG432" s="129">
        <f t="shared" si="317"/>
        <v>0</v>
      </c>
      <c r="BH432" s="129">
        <f t="shared" si="317"/>
        <v>0</v>
      </c>
      <c r="BI432" s="129">
        <f t="shared" si="317"/>
        <v>0</v>
      </c>
      <c r="BJ432" s="129">
        <f t="shared" si="317"/>
        <v>0</v>
      </c>
      <c r="BK432" s="129">
        <f t="shared" si="317"/>
        <v>0</v>
      </c>
      <c r="BL432" s="129">
        <f t="shared" si="317"/>
        <v>0</v>
      </c>
      <c r="BM432" s="129">
        <f t="shared" si="317"/>
        <v>0</v>
      </c>
      <c r="BN432" s="129">
        <f t="shared" si="317"/>
        <v>0</v>
      </c>
      <c r="BO432" s="129">
        <f t="shared" si="317"/>
        <v>0</v>
      </c>
      <c r="BP432" s="129">
        <f t="shared" si="317"/>
        <v>0</v>
      </c>
      <c r="BQ432" s="128">
        <f t="shared" si="317"/>
        <v>3962266.67</v>
      </c>
      <c r="BR432" s="130">
        <f t="shared" si="317"/>
        <v>0</v>
      </c>
      <c r="BS432" s="129">
        <f t="shared" ref="BS432:CC432" si="318">SUM(BS433:BS466)</f>
        <v>0</v>
      </c>
      <c r="BT432" s="129">
        <f t="shared" si="318"/>
        <v>0</v>
      </c>
      <c r="BU432" s="129">
        <f t="shared" si="318"/>
        <v>0</v>
      </c>
      <c r="BV432" s="129">
        <f t="shared" si="318"/>
        <v>0</v>
      </c>
      <c r="BW432" s="129">
        <f t="shared" si="318"/>
        <v>0</v>
      </c>
      <c r="BX432" s="129">
        <f t="shared" si="318"/>
        <v>0</v>
      </c>
      <c r="BY432" s="129">
        <f t="shared" si="318"/>
        <v>0</v>
      </c>
      <c r="BZ432" s="129">
        <f t="shared" si="318"/>
        <v>0</v>
      </c>
      <c r="CA432" s="129">
        <f t="shared" si="318"/>
        <v>0</v>
      </c>
      <c r="CB432" s="129">
        <f t="shared" si="318"/>
        <v>0</v>
      </c>
      <c r="CC432" s="128">
        <f t="shared" si="318"/>
        <v>3962266.65</v>
      </c>
      <c r="CD432" s="41" t="s">
        <v>54</v>
      </c>
    </row>
    <row r="433" spans="1:82" ht="30">
      <c r="A433" s="158"/>
      <c r="B433" s="75" t="s">
        <v>823</v>
      </c>
      <c r="C433" s="131" t="str">
        <f>"Provision for the Installation and Upgrade of Employer's Assets - Provision for the installation and upgrade of Employer's Assets (" &amp; TEXT(F433,"### ###") &amp;")"</f>
        <v>Provision for the Installation and Upgrade of Employer's Assets - Provision for the installation and upgrade of Employer's Assets (504 000)</v>
      </c>
      <c r="D433" s="146" t="s">
        <v>351</v>
      </c>
      <c r="E433" s="336">
        <v>1</v>
      </c>
      <c r="F433" s="78">
        <v>504000</v>
      </c>
      <c r="G433" s="76">
        <f t="shared" ref="G433" si="319">+E433*F433</f>
        <v>504000</v>
      </c>
      <c r="H433" s="241"/>
      <c r="I433" s="242"/>
      <c r="J433" s="237"/>
      <c r="K433" s="238"/>
      <c r="L433" s="238"/>
      <c r="M433" s="238"/>
      <c r="N433" s="238"/>
      <c r="O433" s="238"/>
      <c r="P433" s="238"/>
      <c r="Q433" s="238"/>
      <c r="R433" s="238"/>
      <c r="S433" s="238"/>
      <c r="T433" s="238"/>
      <c r="U433" s="239">
        <f t="shared" ref="U433" si="320">G433/6</f>
        <v>84000</v>
      </c>
      <c r="V433" s="237"/>
      <c r="W433" s="238"/>
      <c r="X433" s="238"/>
      <c r="Y433" s="238"/>
      <c r="Z433" s="238"/>
      <c r="AA433" s="238"/>
      <c r="AB433" s="238"/>
      <c r="AC433" s="238"/>
      <c r="AD433" s="238"/>
      <c r="AE433" s="238"/>
      <c r="AF433" s="238"/>
      <c r="AG433" s="239">
        <f t="shared" ref="AG433" si="321">G433/6</f>
        <v>84000</v>
      </c>
      <c r="AH433" s="240"/>
      <c r="AI433" s="238"/>
      <c r="AJ433" s="238"/>
      <c r="AK433" s="238"/>
      <c r="AL433" s="238"/>
      <c r="AM433" s="238"/>
      <c r="AN433" s="238"/>
      <c r="AO433" s="238"/>
      <c r="AP433" s="238"/>
      <c r="AQ433" s="238"/>
      <c r="AR433" s="238"/>
      <c r="AS433" s="239">
        <f t="shared" ref="AS433" si="322">G433/6</f>
        <v>84000</v>
      </c>
      <c r="AT433" s="240"/>
      <c r="AU433" s="238"/>
      <c r="AV433" s="238"/>
      <c r="AW433" s="238"/>
      <c r="AX433" s="238"/>
      <c r="AY433" s="238"/>
      <c r="AZ433" s="238"/>
      <c r="BA433" s="238"/>
      <c r="BB433" s="238"/>
      <c r="BC433" s="238"/>
      <c r="BD433" s="238"/>
      <c r="BE433" s="239">
        <f t="shared" ref="BE433" si="323">G433/6</f>
        <v>84000</v>
      </c>
      <c r="BF433" s="240"/>
      <c r="BG433" s="238"/>
      <c r="BH433" s="238"/>
      <c r="BI433" s="238"/>
      <c r="BJ433" s="238"/>
      <c r="BK433" s="238"/>
      <c r="BL433" s="238"/>
      <c r="BM433" s="238"/>
      <c r="BN433" s="238"/>
      <c r="BO433" s="238"/>
      <c r="BP433" s="238"/>
      <c r="BQ433" s="239">
        <f t="shared" ref="BQ433" si="324">G433/6</f>
        <v>84000</v>
      </c>
      <c r="BR433" s="240"/>
      <c r="BS433" s="238"/>
      <c r="BT433" s="238"/>
      <c r="BU433" s="238"/>
      <c r="BV433" s="238"/>
      <c r="BW433" s="238"/>
      <c r="BX433" s="238"/>
      <c r="BY433" s="238"/>
      <c r="BZ433" s="238"/>
      <c r="CA433" s="238"/>
      <c r="CB433" s="238"/>
      <c r="CC433" s="239">
        <f t="shared" ref="CC433" si="325">G433-SUM(H433:CB433)</f>
        <v>84000</v>
      </c>
      <c r="CD433" s="41" t="s">
        <v>54</v>
      </c>
    </row>
    <row r="434" spans="1:82" ht="15">
      <c r="A434" s="45"/>
      <c r="B434" s="26" t="s">
        <v>824</v>
      </c>
      <c r="C434" s="27" t="str">
        <f>"Provision for the Installation and Upgrade of Employer's Assets - Overhead charges and profit in respect of B-6001-a (" &amp; TEXT(F434,"###%") &amp; ")"</f>
        <v>Provision for the Installation and Upgrade of Employer's Assets - Overhead charges and profit in respect of B-6001-a (%)</v>
      </c>
      <c r="D434" s="149" t="s">
        <v>353</v>
      </c>
      <c r="E434" s="337">
        <f>+G433</f>
        <v>504000</v>
      </c>
      <c r="F434" s="356"/>
      <c r="G434" s="76">
        <f>+E434*F434</f>
        <v>0</v>
      </c>
      <c r="H434" s="241"/>
      <c r="I434" s="242"/>
      <c r="J434" s="237"/>
      <c r="K434" s="238"/>
      <c r="L434" s="238"/>
      <c r="M434" s="238"/>
      <c r="N434" s="238"/>
      <c r="O434" s="238"/>
      <c r="P434" s="238"/>
      <c r="Q434" s="238"/>
      <c r="R434" s="238"/>
      <c r="S434" s="238"/>
      <c r="T434" s="238"/>
      <c r="U434" s="239">
        <f>G434/6</f>
        <v>0</v>
      </c>
      <c r="V434" s="237"/>
      <c r="W434" s="238"/>
      <c r="X434" s="238"/>
      <c r="Y434" s="238"/>
      <c r="Z434" s="238"/>
      <c r="AA434" s="238"/>
      <c r="AB434" s="238"/>
      <c r="AC434" s="238"/>
      <c r="AD434" s="238"/>
      <c r="AE434" s="238"/>
      <c r="AF434" s="238"/>
      <c r="AG434" s="239">
        <f>G434/6</f>
        <v>0</v>
      </c>
      <c r="AH434" s="240"/>
      <c r="AI434" s="238"/>
      <c r="AJ434" s="238"/>
      <c r="AK434" s="238"/>
      <c r="AL434" s="238"/>
      <c r="AM434" s="238"/>
      <c r="AN434" s="238"/>
      <c r="AO434" s="238"/>
      <c r="AP434" s="238"/>
      <c r="AQ434" s="238"/>
      <c r="AR434" s="238"/>
      <c r="AS434" s="239">
        <f>G434/6</f>
        <v>0</v>
      </c>
      <c r="AT434" s="240"/>
      <c r="AU434" s="238"/>
      <c r="AV434" s="238"/>
      <c r="AW434" s="238"/>
      <c r="AX434" s="238"/>
      <c r="AY434" s="238"/>
      <c r="AZ434" s="238"/>
      <c r="BA434" s="238"/>
      <c r="BB434" s="238"/>
      <c r="BC434" s="238"/>
      <c r="BD434" s="238"/>
      <c r="BE434" s="239">
        <f>G434/6</f>
        <v>0</v>
      </c>
      <c r="BF434" s="240"/>
      <c r="BG434" s="238"/>
      <c r="BH434" s="238"/>
      <c r="BI434" s="238"/>
      <c r="BJ434" s="238"/>
      <c r="BK434" s="238"/>
      <c r="BL434" s="238"/>
      <c r="BM434" s="238"/>
      <c r="BN434" s="238"/>
      <c r="BO434" s="238"/>
      <c r="BP434" s="238"/>
      <c r="BQ434" s="239">
        <f>G434/6</f>
        <v>0</v>
      </c>
      <c r="BR434" s="240"/>
      <c r="BS434" s="238"/>
      <c r="BT434" s="238"/>
      <c r="BU434" s="238"/>
      <c r="BV434" s="238"/>
      <c r="BW434" s="238"/>
      <c r="BX434" s="238"/>
      <c r="BY434" s="238"/>
      <c r="BZ434" s="238"/>
      <c r="CA434" s="238"/>
      <c r="CB434" s="238"/>
      <c r="CC434" s="239">
        <f>G434-SUM(H434:CB434)</f>
        <v>0</v>
      </c>
      <c r="CD434" s="41" t="s">
        <v>54</v>
      </c>
    </row>
    <row r="435" spans="1:82" ht="30">
      <c r="A435" s="159"/>
      <c r="B435" s="75" t="s">
        <v>825</v>
      </c>
      <c r="C435" s="131" t="str">
        <f>"Provision for the Installation and Upgrade of Electrical + Mechanical Assets - Provision for the installation and upgrade of Employer's Assets ("&amp; TEXT(F435,"## ### ###") &amp;")"</f>
        <v>Provision for the Installation and Upgrade of Electrical + Mechanical Assets - Provision for the installation and upgrade of Employer's Assets (1 000 000)</v>
      </c>
      <c r="D435" s="29" t="s">
        <v>351</v>
      </c>
      <c r="E435" s="266">
        <v>1</v>
      </c>
      <c r="F435" s="78">
        <v>1000000</v>
      </c>
      <c r="G435" s="76">
        <f t="shared" ref="G435" si="326">+E435*F435</f>
        <v>1000000</v>
      </c>
      <c r="H435" s="241"/>
      <c r="I435" s="242"/>
      <c r="J435" s="237"/>
      <c r="K435" s="238"/>
      <c r="L435" s="238"/>
      <c r="M435" s="238"/>
      <c r="N435" s="238"/>
      <c r="O435" s="238"/>
      <c r="P435" s="238"/>
      <c r="Q435" s="238"/>
      <c r="R435" s="238"/>
      <c r="S435" s="238"/>
      <c r="T435" s="238"/>
      <c r="U435" s="239">
        <f t="shared" ref="U435" si="327">G435/6</f>
        <v>166666.67000000001</v>
      </c>
      <c r="V435" s="237"/>
      <c r="W435" s="238"/>
      <c r="X435" s="238"/>
      <c r="Y435" s="238"/>
      <c r="Z435" s="238"/>
      <c r="AA435" s="238"/>
      <c r="AB435" s="238"/>
      <c r="AC435" s="238"/>
      <c r="AD435" s="238"/>
      <c r="AE435" s="238"/>
      <c r="AF435" s="238"/>
      <c r="AG435" s="239">
        <f t="shared" ref="AG435" si="328">G435/6</f>
        <v>166666.67000000001</v>
      </c>
      <c r="AH435" s="240"/>
      <c r="AI435" s="238"/>
      <c r="AJ435" s="238"/>
      <c r="AK435" s="238"/>
      <c r="AL435" s="238"/>
      <c r="AM435" s="238"/>
      <c r="AN435" s="238"/>
      <c r="AO435" s="238"/>
      <c r="AP435" s="238"/>
      <c r="AQ435" s="238"/>
      <c r="AR435" s="238"/>
      <c r="AS435" s="239">
        <f t="shared" ref="AS435" si="329">G435/6</f>
        <v>166666.67000000001</v>
      </c>
      <c r="AT435" s="240"/>
      <c r="AU435" s="238"/>
      <c r="AV435" s="238"/>
      <c r="AW435" s="238"/>
      <c r="AX435" s="238"/>
      <c r="AY435" s="238"/>
      <c r="AZ435" s="238"/>
      <c r="BA435" s="238"/>
      <c r="BB435" s="238"/>
      <c r="BC435" s="238"/>
      <c r="BD435" s="238"/>
      <c r="BE435" s="239">
        <f t="shared" ref="BE435" si="330">G435/6</f>
        <v>166666.67000000001</v>
      </c>
      <c r="BF435" s="240"/>
      <c r="BG435" s="238"/>
      <c r="BH435" s="238"/>
      <c r="BI435" s="238"/>
      <c r="BJ435" s="238"/>
      <c r="BK435" s="238"/>
      <c r="BL435" s="238"/>
      <c r="BM435" s="238"/>
      <c r="BN435" s="238"/>
      <c r="BO435" s="238"/>
      <c r="BP435" s="238"/>
      <c r="BQ435" s="239">
        <f t="shared" ref="BQ435" si="331">G435/6</f>
        <v>166666.67000000001</v>
      </c>
      <c r="BR435" s="240"/>
      <c r="BS435" s="238"/>
      <c r="BT435" s="238"/>
      <c r="BU435" s="238"/>
      <c r="BV435" s="238"/>
      <c r="BW435" s="238"/>
      <c r="BX435" s="238"/>
      <c r="BY435" s="238"/>
      <c r="BZ435" s="238"/>
      <c r="CA435" s="238"/>
      <c r="CB435" s="238"/>
      <c r="CC435" s="239">
        <f t="shared" ref="CC435" si="332">G435-SUM(H435:CB435)</f>
        <v>166666.65</v>
      </c>
      <c r="CD435" s="41" t="s">
        <v>54</v>
      </c>
    </row>
    <row r="436" spans="1:82" ht="27" customHeight="1">
      <c r="A436" s="45"/>
      <c r="B436" s="26" t="s">
        <v>826</v>
      </c>
      <c r="C436" s="27" t="str">
        <f>"Provision for the Installation and Upgrade of Electrical + Mechanical Assets - Overhead charges and profit in respect of B-6002-a (" &amp; TEXT(F436,"###%") &amp; ")"</f>
        <v>Provision for the Installation and Upgrade of Electrical + Mechanical Assets - Overhead charges and profit in respect of B-6002-a (%)</v>
      </c>
      <c r="D436" s="149" t="s">
        <v>353</v>
      </c>
      <c r="E436" s="337">
        <f>+G435</f>
        <v>1000000</v>
      </c>
      <c r="F436" s="356"/>
      <c r="G436" s="76">
        <f>+E436*F436</f>
        <v>0</v>
      </c>
      <c r="H436" s="241"/>
      <c r="I436" s="242"/>
      <c r="J436" s="237"/>
      <c r="K436" s="238"/>
      <c r="L436" s="238"/>
      <c r="M436" s="238"/>
      <c r="N436" s="238"/>
      <c r="O436" s="238"/>
      <c r="P436" s="238"/>
      <c r="Q436" s="238"/>
      <c r="R436" s="238"/>
      <c r="S436" s="238"/>
      <c r="T436" s="238"/>
      <c r="U436" s="239">
        <f>G436/6</f>
        <v>0</v>
      </c>
      <c r="V436" s="237"/>
      <c r="W436" s="238"/>
      <c r="X436" s="238"/>
      <c r="Y436" s="238"/>
      <c r="Z436" s="238"/>
      <c r="AA436" s="238"/>
      <c r="AB436" s="238"/>
      <c r="AC436" s="238"/>
      <c r="AD436" s="238"/>
      <c r="AE436" s="238"/>
      <c r="AF436" s="238"/>
      <c r="AG436" s="239">
        <f>G436/6</f>
        <v>0</v>
      </c>
      <c r="AH436" s="240"/>
      <c r="AI436" s="238"/>
      <c r="AJ436" s="238"/>
      <c r="AK436" s="238"/>
      <c r="AL436" s="238"/>
      <c r="AM436" s="238"/>
      <c r="AN436" s="238"/>
      <c r="AO436" s="238"/>
      <c r="AP436" s="238"/>
      <c r="AQ436" s="238"/>
      <c r="AR436" s="238"/>
      <c r="AS436" s="239">
        <f>G436/6</f>
        <v>0</v>
      </c>
      <c r="AT436" s="240"/>
      <c r="AU436" s="238"/>
      <c r="AV436" s="238"/>
      <c r="AW436" s="238"/>
      <c r="AX436" s="238"/>
      <c r="AY436" s="238"/>
      <c r="AZ436" s="238"/>
      <c r="BA436" s="238"/>
      <c r="BB436" s="238"/>
      <c r="BC436" s="238"/>
      <c r="BD436" s="238"/>
      <c r="BE436" s="239">
        <f>G436/6</f>
        <v>0</v>
      </c>
      <c r="BF436" s="240"/>
      <c r="BG436" s="238"/>
      <c r="BH436" s="238"/>
      <c r="BI436" s="238"/>
      <c r="BJ436" s="238"/>
      <c r="BK436" s="238"/>
      <c r="BL436" s="238"/>
      <c r="BM436" s="238"/>
      <c r="BN436" s="238"/>
      <c r="BO436" s="238"/>
      <c r="BP436" s="238"/>
      <c r="BQ436" s="239">
        <f>G436/6</f>
        <v>0</v>
      </c>
      <c r="BR436" s="240"/>
      <c r="BS436" s="238"/>
      <c r="BT436" s="238"/>
      <c r="BU436" s="238"/>
      <c r="BV436" s="238"/>
      <c r="BW436" s="238"/>
      <c r="BX436" s="238"/>
      <c r="BY436" s="238"/>
      <c r="BZ436" s="238"/>
      <c r="CA436" s="238"/>
      <c r="CB436" s="238"/>
      <c r="CC436" s="239">
        <f>G436-SUM(H436:CB436)</f>
        <v>0</v>
      </c>
      <c r="CD436" s="41" t="s">
        <v>54</v>
      </c>
    </row>
    <row r="437" spans="1:82" ht="30">
      <c r="A437" s="159"/>
      <c r="B437" s="75" t="s">
        <v>827</v>
      </c>
      <c r="C437" s="131" t="str">
        <f>"Provision for the Installation and Upgrade of Toll System Assets - Provision for the installation and upgrade of Toll System Assets (" &amp; TEXT(F437,"######") &amp;")"</f>
        <v>Provision for the Installation and Upgrade of Toll System Assets - Provision for the installation and upgrade of Toll System Assets (360000)</v>
      </c>
      <c r="D437" s="29" t="s">
        <v>351</v>
      </c>
      <c r="E437" s="266">
        <v>1</v>
      </c>
      <c r="F437" s="78">
        <v>360000</v>
      </c>
      <c r="G437" s="76">
        <f t="shared" ref="G437" si="333">+E437*F437</f>
        <v>360000</v>
      </c>
      <c r="H437" s="241"/>
      <c r="I437" s="242"/>
      <c r="J437" s="237"/>
      <c r="K437" s="238"/>
      <c r="L437" s="238"/>
      <c r="M437" s="238"/>
      <c r="N437" s="238"/>
      <c r="O437" s="238"/>
      <c r="P437" s="238"/>
      <c r="Q437" s="238"/>
      <c r="R437" s="238"/>
      <c r="S437" s="238"/>
      <c r="T437" s="238"/>
      <c r="U437" s="239">
        <f t="shared" ref="U437" si="334">G437/6</f>
        <v>60000</v>
      </c>
      <c r="V437" s="237"/>
      <c r="W437" s="238"/>
      <c r="X437" s="238"/>
      <c r="Y437" s="238"/>
      <c r="Z437" s="238"/>
      <c r="AA437" s="238"/>
      <c r="AB437" s="238"/>
      <c r="AC437" s="238"/>
      <c r="AD437" s="238"/>
      <c r="AE437" s="238"/>
      <c r="AF437" s="238"/>
      <c r="AG437" s="239">
        <f t="shared" ref="AG437" si="335">G437/6</f>
        <v>60000</v>
      </c>
      <c r="AH437" s="240"/>
      <c r="AI437" s="238"/>
      <c r="AJ437" s="238"/>
      <c r="AK437" s="238"/>
      <c r="AL437" s="238"/>
      <c r="AM437" s="238"/>
      <c r="AN437" s="238"/>
      <c r="AO437" s="238"/>
      <c r="AP437" s="238"/>
      <c r="AQ437" s="238"/>
      <c r="AR437" s="238"/>
      <c r="AS437" s="239">
        <f t="shared" ref="AS437" si="336">G437/6</f>
        <v>60000</v>
      </c>
      <c r="AT437" s="240"/>
      <c r="AU437" s="238"/>
      <c r="AV437" s="238"/>
      <c r="AW437" s="238"/>
      <c r="AX437" s="238"/>
      <c r="AY437" s="238"/>
      <c r="AZ437" s="238"/>
      <c r="BA437" s="238"/>
      <c r="BB437" s="238"/>
      <c r="BC437" s="238"/>
      <c r="BD437" s="238"/>
      <c r="BE437" s="239">
        <f t="shared" ref="BE437" si="337">G437/6</f>
        <v>60000</v>
      </c>
      <c r="BF437" s="240"/>
      <c r="BG437" s="238"/>
      <c r="BH437" s="238"/>
      <c r="BI437" s="238"/>
      <c r="BJ437" s="238"/>
      <c r="BK437" s="238"/>
      <c r="BL437" s="238"/>
      <c r="BM437" s="238"/>
      <c r="BN437" s="238"/>
      <c r="BO437" s="238"/>
      <c r="BP437" s="238"/>
      <c r="BQ437" s="239">
        <f t="shared" ref="BQ437" si="338">G437/6</f>
        <v>60000</v>
      </c>
      <c r="BR437" s="240"/>
      <c r="BS437" s="238"/>
      <c r="BT437" s="238"/>
      <c r="BU437" s="238"/>
      <c r="BV437" s="238"/>
      <c r="BW437" s="238"/>
      <c r="BX437" s="238"/>
      <c r="BY437" s="238"/>
      <c r="BZ437" s="238"/>
      <c r="CA437" s="238"/>
      <c r="CB437" s="238"/>
      <c r="CC437" s="239">
        <f t="shared" ref="CC437" si="339">G437-SUM(H437:CB437)</f>
        <v>60000</v>
      </c>
      <c r="CD437" s="41" t="s">
        <v>54</v>
      </c>
    </row>
    <row r="438" spans="1:82" ht="15">
      <c r="A438" s="45"/>
      <c r="B438" s="26" t="s">
        <v>828</v>
      </c>
      <c r="C438" s="27" t="str">
        <f>"Provision for the Installation and Upgrade of Toll System Assets - Overhead charges and profit in respect of B-6003-a (" &amp; TEXT(F438,"###%") &amp; ")"</f>
        <v>Provision for the Installation and Upgrade of Toll System Assets - Overhead charges and profit in respect of B-6003-a (%)</v>
      </c>
      <c r="D438" s="149" t="s">
        <v>353</v>
      </c>
      <c r="E438" s="337">
        <f>+G437</f>
        <v>360000</v>
      </c>
      <c r="F438" s="356"/>
      <c r="G438" s="76">
        <f>+E438*F438</f>
        <v>0</v>
      </c>
      <c r="H438" s="241"/>
      <c r="I438" s="242"/>
      <c r="J438" s="237"/>
      <c r="K438" s="238"/>
      <c r="L438" s="238"/>
      <c r="M438" s="238"/>
      <c r="N438" s="238"/>
      <c r="O438" s="238"/>
      <c r="P438" s="238"/>
      <c r="Q438" s="238"/>
      <c r="R438" s="238"/>
      <c r="S438" s="238"/>
      <c r="T438" s="238"/>
      <c r="U438" s="239">
        <f>G438/6</f>
        <v>0</v>
      </c>
      <c r="V438" s="237"/>
      <c r="W438" s="238"/>
      <c r="X438" s="238"/>
      <c r="Y438" s="238"/>
      <c r="Z438" s="238"/>
      <c r="AA438" s="238"/>
      <c r="AB438" s="238"/>
      <c r="AC438" s="238"/>
      <c r="AD438" s="238"/>
      <c r="AE438" s="238"/>
      <c r="AF438" s="238"/>
      <c r="AG438" s="239">
        <f>G438/6</f>
        <v>0</v>
      </c>
      <c r="AH438" s="240"/>
      <c r="AI438" s="238"/>
      <c r="AJ438" s="238"/>
      <c r="AK438" s="238"/>
      <c r="AL438" s="238"/>
      <c r="AM438" s="238"/>
      <c r="AN438" s="238"/>
      <c r="AO438" s="238"/>
      <c r="AP438" s="238"/>
      <c r="AQ438" s="238"/>
      <c r="AR438" s="238"/>
      <c r="AS438" s="239">
        <f>G438/6</f>
        <v>0</v>
      </c>
      <c r="AT438" s="240"/>
      <c r="AU438" s="238"/>
      <c r="AV438" s="238"/>
      <c r="AW438" s="238"/>
      <c r="AX438" s="238"/>
      <c r="AY438" s="238"/>
      <c r="AZ438" s="238"/>
      <c r="BA438" s="238"/>
      <c r="BB438" s="238"/>
      <c r="BC438" s="238"/>
      <c r="BD438" s="238"/>
      <c r="BE438" s="239">
        <f>G438/6</f>
        <v>0</v>
      </c>
      <c r="BF438" s="240"/>
      <c r="BG438" s="238"/>
      <c r="BH438" s="238"/>
      <c r="BI438" s="238"/>
      <c r="BJ438" s="238"/>
      <c r="BK438" s="238"/>
      <c r="BL438" s="238"/>
      <c r="BM438" s="238"/>
      <c r="BN438" s="238"/>
      <c r="BO438" s="238"/>
      <c r="BP438" s="238"/>
      <c r="BQ438" s="239">
        <f>G438/6</f>
        <v>0</v>
      </c>
      <c r="BR438" s="240"/>
      <c r="BS438" s="238"/>
      <c r="BT438" s="238"/>
      <c r="BU438" s="238"/>
      <c r="BV438" s="238"/>
      <c r="BW438" s="238"/>
      <c r="BX438" s="238"/>
      <c r="BY438" s="238"/>
      <c r="BZ438" s="238"/>
      <c r="CA438" s="238"/>
      <c r="CB438" s="238"/>
      <c r="CC438" s="239">
        <f>G438-SUM(H438:CB438)</f>
        <v>0</v>
      </c>
      <c r="CD438" s="41" t="s">
        <v>54</v>
      </c>
    </row>
    <row r="439" spans="1:82" ht="31" customHeight="1">
      <c r="A439" s="159"/>
      <c r="B439" s="75" t="s">
        <v>829</v>
      </c>
      <c r="C439" s="131" t="str">
        <f>"Customer Service Kiosk at locations Remote from the Plazas - Allowance for Customer Service Kiosks Planning and Design ("&amp; TEXT(F439,"### ###") &amp;")"</f>
        <v>Customer Service Kiosk at locations Remote from the Plazas - Allowance for Customer Service Kiosks Planning and Design (72 000)</v>
      </c>
      <c r="D439" s="29" t="s">
        <v>351</v>
      </c>
      <c r="E439" s="266">
        <v>1</v>
      </c>
      <c r="F439" s="78">
        <v>72000</v>
      </c>
      <c r="G439" s="76">
        <f t="shared" ref="G439" si="340">+E439*F439</f>
        <v>72000</v>
      </c>
      <c r="H439" s="241"/>
      <c r="I439" s="242"/>
      <c r="J439" s="237"/>
      <c r="K439" s="238"/>
      <c r="L439" s="238"/>
      <c r="M439" s="238"/>
      <c r="N439" s="238"/>
      <c r="O439" s="238"/>
      <c r="P439" s="238"/>
      <c r="Q439" s="238"/>
      <c r="R439" s="238"/>
      <c r="S439" s="238"/>
      <c r="T439" s="238"/>
      <c r="U439" s="239">
        <f t="shared" ref="U439" si="341">G439/6</f>
        <v>12000</v>
      </c>
      <c r="V439" s="237"/>
      <c r="W439" s="238"/>
      <c r="X439" s="238"/>
      <c r="Y439" s="238"/>
      <c r="Z439" s="238"/>
      <c r="AA439" s="238"/>
      <c r="AB439" s="238"/>
      <c r="AC439" s="238"/>
      <c r="AD439" s="238"/>
      <c r="AE439" s="238"/>
      <c r="AF439" s="238"/>
      <c r="AG439" s="239">
        <f t="shared" ref="AG439" si="342">G439/6</f>
        <v>12000</v>
      </c>
      <c r="AH439" s="240"/>
      <c r="AI439" s="238"/>
      <c r="AJ439" s="238"/>
      <c r="AK439" s="238"/>
      <c r="AL439" s="238"/>
      <c r="AM439" s="238"/>
      <c r="AN439" s="238"/>
      <c r="AO439" s="238"/>
      <c r="AP439" s="238"/>
      <c r="AQ439" s="238"/>
      <c r="AR439" s="238"/>
      <c r="AS439" s="239">
        <f t="shared" ref="AS439" si="343">G439/6</f>
        <v>12000</v>
      </c>
      <c r="AT439" s="240"/>
      <c r="AU439" s="238"/>
      <c r="AV439" s="238"/>
      <c r="AW439" s="238"/>
      <c r="AX439" s="238"/>
      <c r="AY439" s="238"/>
      <c r="AZ439" s="238"/>
      <c r="BA439" s="238"/>
      <c r="BB439" s="238"/>
      <c r="BC439" s="238"/>
      <c r="BD439" s="238"/>
      <c r="BE439" s="239">
        <f t="shared" ref="BE439" si="344">G439/6</f>
        <v>12000</v>
      </c>
      <c r="BF439" s="240"/>
      <c r="BG439" s="238"/>
      <c r="BH439" s="238"/>
      <c r="BI439" s="238"/>
      <c r="BJ439" s="238"/>
      <c r="BK439" s="238"/>
      <c r="BL439" s="238"/>
      <c r="BM439" s="238"/>
      <c r="BN439" s="238"/>
      <c r="BO439" s="238"/>
      <c r="BP439" s="238"/>
      <c r="BQ439" s="239">
        <f t="shared" ref="BQ439" si="345">G439/6</f>
        <v>12000</v>
      </c>
      <c r="BR439" s="240"/>
      <c r="BS439" s="238"/>
      <c r="BT439" s="238"/>
      <c r="BU439" s="238"/>
      <c r="BV439" s="238"/>
      <c r="BW439" s="238"/>
      <c r="BX439" s="238"/>
      <c r="BY439" s="238"/>
      <c r="BZ439" s="238"/>
      <c r="CA439" s="238"/>
      <c r="CB439" s="238"/>
      <c r="CC439" s="239">
        <f t="shared" ref="CC439" si="346">G439-SUM(H439:CB439)</f>
        <v>12000</v>
      </c>
      <c r="CD439" s="41" t="s">
        <v>54</v>
      </c>
    </row>
    <row r="440" spans="1:82" ht="15">
      <c r="A440" s="45"/>
      <c r="B440" s="26" t="s">
        <v>830</v>
      </c>
      <c r="C440" s="27" t="str">
        <f>"Customer Service Kiosk at locations Remote from the Plazas - Overhead Charges and Profit in respect of B-6004-a ("&amp; TEXT(F440,"###%") &amp; ")"</f>
        <v>Customer Service Kiosk at locations Remote from the Plazas - Overhead Charges and Profit in respect of B-6004-a (%)</v>
      </c>
      <c r="D440" s="149" t="s">
        <v>353</v>
      </c>
      <c r="E440" s="337">
        <f>+G439</f>
        <v>72000</v>
      </c>
      <c r="F440" s="356"/>
      <c r="G440" s="76">
        <f>+E440*F440</f>
        <v>0</v>
      </c>
      <c r="H440" s="241"/>
      <c r="I440" s="242"/>
      <c r="J440" s="237"/>
      <c r="K440" s="238"/>
      <c r="L440" s="238"/>
      <c r="M440" s="238"/>
      <c r="N440" s="238"/>
      <c r="O440" s="238"/>
      <c r="P440" s="238"/>
      <c r="Q440" s="238"/>
      <c r="R440" s="238"/>
      <c r="S440" s="238"/>
      <c r="T440" s="238"/>
      <c r="U440" s="239">
        <f>G440/6</f>
        <v>0</v>
      </c>
      <c r="V440" s="237"/>
      <c r="W440" s="238"/>
      <c r="X440" s="238"/>
      <c r="Y440" s="238"/>
      <c r="Z440" s="238"/>
      <c r="AA440" s="238"/>
      <c r="AB440" s="238"/>
      <c r="AC440" s="238"/>
      <c r="AD440" s="238"/>
      <c r="AE440" s="238"/>
      <c r="AF440" s="238"/>
      <c r="AG440" s="239">
        <f>G440/6</f>
        <v>0</v>
      </c>
      <c r="AH440" s="240"/>
      <c r="AI440" s="238"/>
      <c r="AJ440" s="238"/>
      <c r="AK440" s="238"/>
      <c r="AL440" s="238"/>
      <c r="AM440" s="238"/>
      <c r="AN440" s="238"/>
      <c r="AO440" s="238"/>
      <c r="AP440" s="238"/>
      <c r="AQ440" s="238"/>
      <c r="AR440" s="238"/>
      <c r="AS440" s="239">
        <f>G440/6</f>
        <v>0</v>
      </c>
      <c r="AT440" s="240"/>
      <c r="AU440" s="238"/>
      <c r="AV440" s="238"/>
      <c r="AW440" s="238"/>
      <c r="AX440" s="238"/>
      <c r="AY440" s="238"/>
      <c r="AZ440" s="238"/>
      <c r="BA440" s="238"/>
      <c r="BB440" s="238"/>
      <c r="BC440" s="238"/>
      <c r="BD440" s="238"/>
      <c r="BE440" s="239">
        <f>G440/6</f>
        <v>0</v>
      </c>
      <c r="BF440" s="240"/>
      <c r="BG440" s="238"/>
      <c r="BH440" s="238"/>
      <c r="BI440" s="238"/>
      <c r="BJ440" s="238"/>
      <c r="BK440" s="238"/>
      <c r="BL440" s="238"/>
      <c r="BM440" s="238"/>
      <c r="BN440" s="238"/>
      <c r="BO440" s="238"/>
      <c r="BP440" s="238"/>
      <c r="BQ440" s="239">
        <f>G440/6</f>
        <v>0</v>
      </c>
      <c r="BR440" s="240"/>
      <c r="BS440" s="238"/>
      <c r="BT440" s="238"/>
      <c r="BU440" s="238"/>
      <c r="BV440" s="238"/>
      <c r="BW440" s="238"/>
      <c r="BX440" s="238"/>
      <c r="BY440" s="238"/>
      <c r="BZ440" s="238"/>
      <c r="CA440" s="238"/>
      <c r="CB440" s="238"/>
      <c r="CC440" s="239">
        <f>G440-SUM(H440:CB440)</f>
        <v>0</v>
      </c>
      <c r="CD440" s="41" t="s">
        <v>54</v>
      </c>
    </row>
    <row r="441" spans="1:82" ht="15">
      <c r="A441" s="185"/>
      <c r="B441" s="75" t="s">
        <v>831</v>
      </c>
      <c r="C441" s="131" t="str">
        <f>"Customer Service Kiosk at locations Remote from the Plazas - Procurement of Kiosks Supply and Installation ("&amp; TEXT(F441,"### ###") &amp;")"</f>
        <v>Customer Service Kiosk at locations Remote from the Plazas - Procurement of Kiosks Supply and Installation (72 000)</v>
      </c>
      <c r="D441" s="29" t="s">
        <v>351</v>
      </c>
      <c r="E441" s="266">
        <v>1</v>
      </c>
      <c r="F441" s="78">
        <v>72000</v>
      </c>
      <c r="G441" s="76">
        <f t="shared" ref="G441" si="347">+E441*F441</f>
        <v>72000</v>
      </c>
      <c r="H441" s="241"/>
      <c r="I441" s="242"/>
      <c r="J441" s="237"/>
      <c r="K441" s="238"/>
      <c r="L441" s="238"/>
      <c r="M441" s="238"/>
      <c r="N441" s="238"/>
      <c r="O441" s="238"/>
      <c r="P441" s="238"/>
      <c r="Q441" s="238"/>
      <c r="R441" s="238"/>
      <c r="S441" s="238"/>
      <c r="T441" s="238"/>
      <c r="U441" s="239">
        <f t="shared" ref="U441" si="348">G441/6</f>
        <v>12000</v>
      </c>
      <c r="V441" s="237"/>
      <c r="W441" s="238"/>
      <c r="X441" s="238"/>
      <c r="Y441" s="238"/>
      <c r="Z441" s="238"/>
      <c r="AA441" s="238"/>
      <c r="AB441" s="238"/>
      <c r="AC441" s="238"/>
      <c r="AD441" s="238"/>
      <c r="AE441" s="238"/>
      <c r="AF441" s="238"/>
      <c r="AG441" s="239">
        <f t="shared" ref="AG441" si="349">G441/6</f>
        <v>12000</v>
      </c>
      <c r="AH441" s="240"/>
      <c r="AI441" s="238"/>
      <c r="AJ441" s="238"/>
      <c r="AK441" s="238"/>
      <c r="AL441" s="238"/>
      <c r="AM441" s="238"/>
      <c r="AN441" s="238"/>
      <c r="AO441" s="238"/>
      <c r="AP441" s="238"/>
      <c r="AQ441" s="238"/>
      <c r="AR441" s="238"/>
      <c r="AS441" s="239">
        <f t="shared" ref="AS441" si="350">G441/6</f>
        <v>12000</v>
      </c>
      <c r="AT441" s="240"/>
      <c r="AU441" s="238"/>
      <c r="AV441" s="238"/>
      <c r="AW441" s="238"/>
      <c r="AX441" s="238"/>
      <c r="AY441" s="238"/>
      <c r="AZ441" s="238"/>
      <c r="BA441" s="238"/>
      <c r="BB441" s="238"/>
      <c r="BC441" s="238"/>
      <c r="BD441" s="238"/>
      <c r="BE441" s="239">
        <f t="shared" ref="BE441" si="351">G441/6</f>
        <v>12000</v>
      </c>
      <c r="BF441" s="240"/>
      <c r="BG441" s="238"/>
      <c r="BH441" s="238"/>
      <c r="BI441" s="238"/>
      <c r="BJ441" s="238"/>
      <c r="BK441" s="238"/>
      <c r="BL441" s="238"/>
      <c r="BM441" s="238"/>
      <c r="BN441" s="238"/>
      <c r="BO441" s="238"/>
      <c r="BP441" s="238"/>
      <c r="BQ441" s="239">
        <f t="shared" ref="BQ441" si="352">G441/6</f>
        <v>12000</v>
      </c>
      <c r="BR441" s="240"/>
      <c r="BS441" s="238"/>
      <c r="BT441" s="238"/>
      <c r="BU441" s="238"/>
      <c r="BV441" s="238"/>
      <c r="BW441" s="238"/>
      <c r="BX441" s="238"/>
      <c r="BY441" s="238"/>
      <c r="BZ441" s="238"/>
      <c r="CA441" s="238"/>
      <c r="CB441" s="238"/>
      <c r="CC441" s="239">
        <f t="shared" ref="CC441" si="353">G441-SUM(H441:CB441)</f>
        <v>12000</v>
      </c>
      <c r="CD441" s="41" t="s">
        <v>54</v>
      </c>
    </row>
    <row r="442" spans="1:82" ht="15">
      <c r="A442" s="41"/>
      <c r="B442" s="26" t="s">
        <v>832</v>
      </c>
      <c r="C442" s="27" t="str">
        <f>"Customer Service Kiosk at locations Remote from the Plazas - Overhead charges and Profit in respect of B-6004-c ("&amp; TEXT(F442,"##%") &amp; ")"</f>
        <v>Customer Service Kiosk at locations Remote from the Plazas - Overhead charges and Profit in respect of B-6004-c (%)</v>
      </c>
      <c r="D442" s="149" t="s">
        <v>353</v>
      </c>
      <c r="E442" s="337">
        <f>+G441</f>
        <v>72000</v>
      </c>
      <c r="F442" s="356"/>
      <c r="G442" s="76">
        <f>+E442*F442</f>
        <v>0</v>
      </c>
      <c r="H442" s="241"/>
      <c r="I442" s="242"/>
      <c r="J442" s="237"/>
      <c r="K442" s="238"/>
      <c r="L442" s="238"/>
      <c r="M442" s="238"/>
      <c r="N442" s="238"/>
      <c r="O442" s="238"/>
      <c r="P442" s="238"/>
      <c r="Q442" s="238"/>
      <c r="R442" s="238"/>
      <c r="S442" s="238"/>
      <c r="T442" s="238"/>
      <c r="U442" s="239">
        <f>G442/6</f>
        <v>0</v>
      </c>
      <c r="V442" s="237"/>
      <c r="W442" s="238"/>
      <c r="X442" s="238"/>
      <c r="Y442" s="238"/>
      <c r="Z442" s="238"/>
      <c r="AA442" s="238"/>
      <c r="AB442" s="238"/>
      <c r="AC442" s="238"/>
      <c r="AD442" s="238"/>
      <c r="AE442" s="238"/>
      <c r="AF442" s="238"/>
      <c r="AG442" s="239">
        <f>G442/6</f>
        <v>0</v>
      </c>
      <c r="AH442" s="240"/>
      <c r="AI442" s="238"/>
      <c r="AJ442" s="238"/>
      <c r="AK442" s="238"/>
      <c r="AL442" s="238"/>
      <c r="AM442" s="238"/>
      <c r="AN442" s="238"/>
      <c r="AO442" s="238"/>
      <c r="AP442" s="238"/>
      <c r="AQ442" s="238"/>
      <c r="AR442" s="238"/>
      <c r="AS442" s="239">
        <f>G442/6</f>
        <v>0</v>
      </c>
      <c r="AT442" s="240"/>
      <c r="AU442" s="238"/>
      <c r="AV442" s="238"/>
      <c r="AW442" s="238"/>
      <c r="AX442" s="238"/>
      <c r="AY442" s="238"/>
      <c r="AZ442" s="238"/>
      <c r="BA442" s="238"/>
      <c r="BB442" s="238"/>
      <c r="BC442" s="238"/>
      <c r="BD442" s="238"/>
      <c r="BE442" s="239">
        <f>G442/6</f>
        <v>0</v>
      </c>
      <c r="BF442" s="240"/>
      <c r="BG442" s="238"/>
      <c r="BH442" s="238"/>
      <c r="BI442" s="238"/>
      <c r="BJ442" s="238"/>
      <c r="BK442" s="238"/>
      <c r="BL442" s="238"/>
      <c r="BM442" s="238"/>
      <c r="BN442" s="238"/>
      <c r="BO442" s="238"/>
      <c r="BP442" s="238"/>
      <c r="BQ442" s="239">
        <f>G442/6</f>
        <v>0</v>
      </c>
      <c r="BR442" s="240"/>
      <c r="BS442" s="238"/>
      <c r="BT442" s="238"/>
      <c r="BU442" s="238"/>
      <c r="BV442" s="238"/>
      <c r="BW442" s="238"/>
      <c r="BX442" s="238"/>
      <c r="BY442" s="238"/>
      <c r="BZ442" s="238"/>
      <c r="CA442" s="238"/>
      <c r="CB442" s="238"/>
      <c r="CC442" s="239">
        <f>G442-SUM(H442:CB442)</f>
        <v>0</v>
      </c>
      <c r="CD442" s="41" t="s">
        <v>54</v>
      </c>
    </row>
    <row r="443" spans="1:82" ht="15">
      <c r="A443" s="41"/>
      <c r="B443" s="75" t="s">
        <v>833</v>
      </c>
      <c r="C443" s="131" t="str">
        <f>"Customer Service Kiosks at Toll Plazas - Allowance for Customer Service Kiosks Planning and Design ("&amp; TEXT(F443,"##### ###") &amp;")"</f>
        <v>Customer Service Kiosks at Toll Plazas - Allowance for Customer Service Kiosks Planning and Design (72 000)</v>
      </c>
      <c r="D443" s="29" t="s">
        <v>351</v>
      </c>
      <c r="E443" s="266">
        <v>1</v>
      </c>
      <c r="F443" s="78">
        <v>72000</v>
      </c>
      <c r="G443" s="76">
        <f t="shared" ref="G443" si="354">+E443*F443</f>
        <v>72000</v>
      </c>
      <c r="H443" s="241"/>
      <c r="I443" s="242"/>
      <c r="J443" s="237"/>
      <c r="K443" s="238"/>
      <c r="L443" s="238"/>
      <c r="M443" s="238"/>
      <c r="N443" s="238"/>
      <c r="O443" s="238"/>
      <c r="P443" s="238"/>
      <c r="Q443" s="238"/>
      <c r="R443" s="238"/>
      <c r="S443" s="238"/>
      <c r="T443" s="238"/>
      <c r="U443" s="239">
        <f t="shared" ref="U443" si="355">G443/6</f>
        <v>12000</v>
      </c>
      <c r="V443" s="237"/>
      <c r="W443" s="238"/>
      <c r="X443" s="238"/>
      <c r="Y443" s="238"/>
      <c r="Z443" s="238"/>
      <c r="AA443" s="238"/>
      <c r="AB443" s="238"/>
      <c r="AC443" s="238"/>
      <c r="AD443" s="238"/>
      <c r="AE443" s="238"/>
      <c r="AF443" s="238"/>
      <c r="AG443" s="239">
        <f t="shared" ref="AG443" si="356">G443/6</f>
        <v>12000</v>
      </c>
      <c r="AH443" s="240"/>
      <c r="AI443" s="238"/>
      <c r="AJ443" s="238"/>
      <c r="AK443" s="238"/>
      <c r="AL443" s="238"/>
      <c r="AM443" s="238"/>
      <c r="AN443" s="238"/>
      <c r="AO443" s="238"/>
      <c r="AP443" s="238"/>
      <c r="AQ443" s="238"/>
      <c r="AR443" s="238"/>
      <c r="AS443" s="239">
        <f t="shared" ref="AS443" si="357">G443/6</f>
        <v>12000</v>
      </c>
      <c r="AT443" s="240"/>
      <c r="AU443" s="238"/>
      <c r="AV443" s="238"/>
      <c r="AW443" s="238"/>
      <c r="AX443" s="238"/>
      <c r="AY443" s="238"/>
      <c r="AZ443" s="238"/>
      <c r="BA443" s="238"/>
      <c r="BB443" s="238"/>
      <c r="BC443" s="238"/>
      <c r="BD443" s="238"/>
      <c r="BE443" s="239">
        <f t="shared" ref="BE443" si="358">G443/6</f>
        <v>12000</v>
      </c>
      <c r="BF443" s="240"/>
      <c r="BG443" s="238"/>
      <c r="BH443" s="238"/>
      <c r="BI443" s="238"/>
      <c r="BJ443" s="238"/>
      <c r="BK443" s="238"/>
      <c r="BL443" s="238"/>
      <c r="BM443" s="238"/>
      <c r="BN443" s="238"/>
      <c r="BO443" s="238"/>
      <c r="BP443" s="238"/>
      <c r="BQ443" s="239">
        <f t="shared" ref="BQ443" si="359">G443/6</f>
        <v>12000</v>
      </c>
      <c r="BR443" s="240"/>
      <c r="BS443" s="238"/>
      <c r="BT443" s="238"/>
      <c r="BU443" s="238"/>
      <c r="BV443" s="238"/>
      <c r="BW443" s="238"/>
      <c r="BX443" s="238"/>
      <c r="BY443" s="238"/>
      <c r="BZ443" s="238"/>
      <c r="CA443" s="238"/>
      <c r="CB443" s="238"/>
      <c r="CC443" s="239">
        <f t="shared" ref="CC443" si="360">G443-SUM(H443:CB443)</f>
        <v>12000</v>
      </c>
      <c r="CD443" s="41" t="s">
        <v>54</v>
      </c>
    </row>
    <row r="444" spans="1:82" ht="15">
      <c r="A444" s="45"/>
      <c r="B444" s="26" t="s">
        <v>834</v>
      </c>
      <c r="C444" s="27" t="str">
        <f>"Customer Service Kiosks at Toll Plazas - Overhead Charges and Profit in respect of B-6005-a ("&amp; TEXT(F444,"###%") &amp; ")"</f>
        <v>Customer Service Kiosks at Toll Plazas - Overhead Charges and Profit in respect of B-6005-a (%)</v>
      </c>
      <c r="D444" s="149" t="s">
        <v>353</v>
      </c>
      <c r="E444" s="337">
        <f>+G443</f>
        <v>72000</v>
      </c>
      <c r="F444" s="356"/>
      <c r="G444" s="76">
        <f>+E444*F444</f>
        <v>0</v>
      </c>
      <c r="H444" s="241"/>
      <c r="I444" s="242"/>
      <c r="J444" s="237"/>
      <c r="K444" s="238"/>
      <c r="L444" s="238"/>
      <c r="M444" s="238"/>
      <c r="N444" s="238"/>
      <c r="O444" s="238"/>
      <c r="P444" s="238"/>
      <c r="Q444" s="238"/>
      <c r="R444" s="238"/>
      <c r="S444" s="238"/>
      <c r="T444" s="238"/>
      <c r="U444" s="239">
        <f>G444/6</f>
        <v>0</v>
      </c>
      <c r="V444" s="237"/>
      <c r="W444" s="238"/>
      <c r="X444" s="238"/>
      <c r="Y444" s="238"/>
      <c r="Z444" s="238"/>
      <c r="AA444" s="238"/>
      <c r="AB444" s="238"/>
      <c r="AC444" s="238"/>
      <c r="AD444" s="238"/>
      <c r="AE444" s="238"/>
      <c r="AF444" s="238"/>
      <c r="AG444" s="239">
        <f>G444/6</f>
        <v>0</v>
      </c>
      <c r="AH444" s="240"/>
      <c r="AI444" s="238"/>
      <c r="AJ444" s="238"/>
      <c r="AK444" s="238"/>
      <c r="AL444" s="238"/>
      <c r="AM444" s="238"/>
      <c r="AN444" s="238"/>
      <c r="AO444" s="238"/>
      <c r="AP444" s="238"/>
      <c r="AQ444" s="238"/>
      <c r="AR444" s="238"/>
      <c r="AS444" s="239">
        <f>G444/6</f>
        <v>0</v>
      </c>
      <c r="AT444" s="240"/>
      <c r="AU444" s="238"/>
      <c r="AV444" s="238"/>
      <c r="AW444" s="238"/>
      <c r="AX444" s="238"/>
      <c r="AY444" s="238"/>
      <c r="AZ444" s="238"/>
      <c r="BA444" s="238"/>
      <c r="BB444" s="238"/>
      <c r="BC444" s="238"/>
      <c r="BD444" s="238"/>
      <c r="BE444" s="239">
        <f>G444/6</f>
        <v>0</v>
      </c>
      <c r="BF444" s="240"/>
      <c r="BG444" s="238"/>
      <c r="BH444" s="238"/>
      <c r="BI444" s="238"/>
      <c r="BJ444" s="238"/>
      <c r="BK444" s="238"/>
      <c r="BL444" s="238"/>
      <c r="BM444" s="238"/>
      <c r="BN444" s="238"/>
      <c r="BO444" s="238"/>
      <c r="BP444" s="238"/>
      <c r="BQ444" s="239">
        <f>G444/6</f>
        <v>0</v>
      </c>
      <c r="BR444" s="240"/>
      <c r="BS444" s="238"/>
      <c r="BT444" s="238"/>
      <c r="BU444" s="238"/>
      <c r="BV444" s="238"/>
      <c r="BW444" s="238"/>
      <c r="BX444" s="238"/>
      <c r="BY444" s="238"/>
      <c r="BZ444" s="238"/>
      <c r="CA444" s="238"/>
      <c r="CB444" s="238"/>
      <c r="CC444" s="239">
        <f>G444-SUM(H444:CB444)</f>
        <v>0</v>
      </c>
      <c r="CD444" s="41" t="s">
        <v>54</v>
      </c>
    </row>
    <row r="445" spans="1:82" ht="30">
      <c r="A445" s="45"/>
      <c r="B445" s="75" t="s">
        <v>835</v>
      </c>
      <c r="C445" s="131" t="str">
        <f>"Information Points and Desks at locations Remote from Plaza - Supply and Installation of Customer Service Kiosks Shop-fittings (" &amp; TEXT(F445,"### ###") &amp;")"</f>
        <v>Information Points and Desks at locations Remote from Plaza - Supply and Installation of Customer Service Kiosks Shop-fittings (72 000)</v>
      </c>
      <c r="D445" s="29" t="s">
        <v>351</v>
      </c>
      <c r="E445" s="266">
        <v>1</v>
      </c>
      <c r="F445" s="78">
        <v>72000</v>
      </c>
      <c r="G445" s="76">
        <f t="shared" ref="G445" si="361">+E445*F445</f>
        <v>72000</v>
      </c>
      <c r="H445" s="241"/>
      <c r="I445" s="242"/>
      <c r="J445" s="237"/>
      <c r="K445" s="238"/>
      <c r="L445" s="238"/>
      <c r="M445" s="238"/>
      <c r="N445" s="238"/>
      <c r="O445" s="238"/>
      <c r="P445" s="238"/>
      <c r="Q445" s="238"/>
      <c r="R445" s="238"/>
      <c r="S445" s="238"/>
      <c r="T445" s="238"/>
      <c r="U445" s="239">
        <f t="shared" ref="U445" si="362">G445/6</f>
        <v>12000</v>
      </c>
      <c r="V445" s="237"/>
      <c r="W445" s="238"/>
      <c r="X445" s="238"/>
      <c r="Y445" s="238"/>
      <c r="Z445" s="238"/>
      <c r="AA445" s="238"/>
      <c r="AB445" s="238"/>
      <c r="AC445" s="238"/>
      <c r="AD445" s="238"/>
      <c r="AE445" s="238"/>
      <c r="AF445" s="238"/>
      <c r="AG445" s="239">
        <f t="shared" ref="AG445" si="363">G445/6</f>
        <v>12000</v>
      </c>
      <c r="AH445" s="240"/>
      <c r="AI445" s="238"/>
      <c r="AJ445" s="238"/>
      <c r="AK445" s="238"/>
      <c r="AL445" s="238"/>
      <c r="AM445" s="238"/>
      <c r="AN445" s="238"/>
      <c r="AO445" s="238"/>
      <c r="AP445" s="238"/>
      <c r="AQ445" s="238"/>
      <c r="AR445" s="238"/>
      <c r="AS445" s="239">
        <f t="shared" ref="AS445" si="364">G445/6</f>
        <v>12000</v>
      </c>
      <c r="AT445" s="240"/>
      <c r="AU445" s="238"/>
      <c r="AV445" s="238"/>
      <c r="AW445" s="238"/>
      <c r="AX445" s="238"/>
      <c r="AY445" s="238"/>
      <c r="AZ445" s="238"/>
      <c r="BA445" s="238"/>
      <c r="BB445" s="238"/>
      <c r="BC445" s="238"/>
      <c r="BD445" s="238"/>
      <c r="BE445" s="239">
        <f t="shared" ref="BE445" si="365">G445/6</f>
        <v>12000</v>
      </c>
      <c r="BF445" s="240"/>
      <c r="BG445" s="238"/>
      <c r="BH445" s="238"/>
      <c r="BI445" s="238"/>
      <c r="BJ445" s="238"/>
      <c r="BK445" s="238"/>
      <c r="BL445" s="238"/>
      <c r="BM445" s="238"/>
      <c r="BN445" s="238"/>
      <c r="BO445" s="238"/>
      <c r="BP445" s="238"/>
      <c r="BQ445" s="239">
        <f t="shared" ref="BQ445" si="366">G445/6</f>
        <v>12000</v>
      </c>
      <c r="BR445" s="240"/>
      <c r="BS445" s="238"/>
      <c r="BT445" s="238"/>
      <c r="BU445" s="238"/>
      <c r="BV445" s="238"/>
      <c r="BW445" s="238"/>
      <c r="BX445" s="238"/>
      <c r="BY445" s="238"/>
      <c r="BZ445" s="238"/>
      <c r="CA445" s="238"/>
      <c r="CB445" s="238"/>
      <c r="CC445" s="239">
        <f t="shared" ref="CC445" si="367">G445-SUM(H445:CB445)</f>
        <v>12000</v>
      </c>
      <c r="CD445" s="41" t="s">
        <v>54</v>
      </c>
    </row>
    <row r="446" spans="1:82" ht="15">
      <c r="A446" s="45"/>
      <c r="B446" s="26" t="s">
        <v>836</v>
      </c>
      <c r="C446" s="27" t="str">
        <f>"Customer Service Kiosks at Toll Plazas - Overhead charges and Profit in respect of B-6005-c ("&amp; TEXT(F446,"###%") &amp; ")"</f>
        <v>Customer Service Kiosks at Toll Plazas - Overhead charges and Profit in respect of B-6005-c (%)</v>
      </c>
      <c r="D446" s="149" t="s">
        <v>353</v>
      </c>
      <c r="E446" s="337">
        <f>+G445</f>
        <v>72000</v>
      </c>
      <c r="F446" s="356"/>
      <c r="G446" s="76">
        <f>+E446*F446</f>
        <v>0</v>
      </c>
      <c r="H446" s="241"/>
      <c r="I446" s="242"/>
      <c r="J446" s="237"/>
      <c r="K446" s="238"/>
      <c r="L446" s="238"/>
      <c r="M446" s="238"/>
      <c r="N446" s="238"/>
      <c r="O446" s="238"/>
      <c r="P446" s="238"/>
      <c r="Q446" s="238"/>
      <c r="R446" s="238"/>
      <c r="S446" s="238"/>
      <c r="T446" s="238"/>
      <c r="U446" s="239">
        <f>G446/6</f>
        <v>0</v>
      </c>
      <c r="V446" s="237"/>
      <c r="W446" s="238"/>
      <c r="X446" s="238"/>
      <c r="Y446" s="238"/>
      <c r="Z446" s="238"/>
      <c r="AA446" s="238"/>
      <c r="AB446" s="238"/>
      <c r="AC446" s="238"/>
      <c r="AD446" s="238"/>
      <c r="AE446" s="238"/>
      <c r="AF446" s="238"/>
      <c r="AG446" s="239">
        <f>G446/6</f>
        <v>0</v>
      </c>
      <c r="AH446" s="240"/>
      <c r="AI446" s="238"/>
      <c r="AJ446" s="238"/>
      <c r="AK446" s="238"/>
      <c r="AL446" s="238"/>
      <c r="AM446" s="238"/>
      <c r="AN446" s="238"/>
      <c r="AO446" s="238"/>
      <c r="AP446" s="238"/>
      <c r="AQ446" s="238"/>
      <c r="AR446" s="238"/>
      <c r="AS446" s="239">
        <f>G446/6</f>
        <v>0</v>
      </c>
      <c r="AT446" s="240"/>
      <c r="AU446" s="238"/>
      <c r="AV446" s="238"/>
      <c r="AW446" s="238"/>
      <c r="AX446" s="238"/>
      <c r="AY446" s="238"/>
      <c r="AZ446" s="238"/>
      <c r="BA446" s="238"/>
      <c r="BB446" s="238"/>
      <c r="BC446" s="238"/>
      <c r="BD446" s="238"/>
      <c r="BE446" s="239">
        <f>G446/6</f>
        <v>0</v>
      </c>
      <c r="BF446" s="240"/>
      <c r="BG446" s="238"/>
      <c r="BH446" s="238"/>
      <c r="BI446" s="238"/>
      <c r="BJ446" s="238"/>
      <c r="BK446" s="238"/>
      <c r="BL446" s="238"/>
      <c r="BM446" s="238"/>
      <c r="BN446" s="238"/>
      <c r="BO446" s="238"/>
      <c r="BP446" s="238"/>
      <c r="BQ446" s="239">
        <f>G446/6</f>
        <v>0</v>
      </c>
      <c r="BR446" s="240"/>
      <c r="BS446" s="238"/>
      <c r="BT446" s="238"/>
      <c r="BU446" s="238"/>
      <c r="BV446" s="238"/>
      <c r="BW446" s="238"/>
      <c r="BX446" s="238"/>
      <c r="BY446" s="238"/>
      <c r="BZ446" s="238"/>
      <c r="CA446" s="238"/>
      <c r="CB446" s="238"/>
      <c r="CC446" s="239">
        <f>G446-SUM(H446:CB446)</f>
        <v>0</v>
      </c>
      <c r="CD446" s="41" t="s">
        <v>54</v>
      </c>
    </row>
    <row r="447" spans="1:82" ht="30">
      <c r="A447" s="45"/>
      <c r="B447" s="75" t="s">
        <v>837</v>
      </c>
      <c r="C447" s="131" t="str">
        <f>"Information Points and Desks at locations Remote from Plaza - Allowance for Information Points and Desks and associated Furniture – Planning and Design (" &amp; TEXT(F447,"### ###") &amp;")"</f>
        <v>Information Points and Desks at locations Remote from Plaza - Allowance for Information Points and Desks and associated Furniture – Planning and Design (72 000)</v>
      </c>
      <c r="D447" s="29" t="s">
        <v>351</v>
      </c>
      <c r="E447" s="266">
        <v>1</v>
      </c>
      <c r="F447" s="78">
        <v>72000</v>
      </c>
      <c r="G447" s="76">
        <f t="shared" ref="G447" si="368">+E447*F447</f>
        <v>72000</v>
      </c>
      <c r="H447" s="241"/>
      <c r="I447" s="242"/>
      <c r="J447" s="237"/>
      <c r="K447" s="238"/>
      <c r="L447" s="238"/>
      <c r="M447" s="238"/>
      <c r="N447" s="238"/>
      <c r="O447" s="238"/>
      <c r="P447" s="238"/>
      <c r="Q447" s="238"/>
      <c r="R447" s="238"/>
      <c r="S447" s="238"/>
      <c r="T447" s="238"/>
      <c r="U447" s="239">
        <f t="shared" ref="U447" si="369">G447/6</f>
        <v>12000</v>
      </c>
      <c r="V447" s="237"/>
      <c r="W447" s="238"/>
      <c r="X447" s="238"/>
      <c r="Y447" s="238"/>
      <c r="Z447" s="238"/>
      <c r="AA447" s="238"/>
      <c r="AB447" s="238"/>
      <c r="AC447" s="238"/>
      <c r="AD447" s="238"/>
      <c r="AE447" s="238"/>
      <c r="AF447" s="238"/>
      <c r="AG447" s="239">
        <f t="shared" ref="AG447" si="370">G447/6</f>
        <v>12000</v>
      </c>
      <c r="AH447" s="240"/>
      <c r="AI447" s="238"/>
      <c r="AJ447" s="238"/>
      <c r="AK447" s="238"/>
      <c r="AL447" s="238"/>
      <c r="AM447" s="238"/>
      <c r="AN447" s="238"/>
      <c r="AO447" s="238"/>
      <c r="AP447" s="238"/>
      <c r="AQ447" s="238"/>
      <c r="AR447" s="238"/>
      <c r="AS447" s="239">
        <f t="shared" ref="AS447" si="371">G447/6</f>
        <v>12000</v>
      </c>
      <c r="AT447" s="240"/>
      <c r="AU447" s="238"/>
      <c r="AV447" s="238"/>
      <c r="AW447" s="238"/>
      <c r="AX447" s="238"/>
      <c r="AY447" s="238"/>
      <c r="AZ447" s="238"/>
      <c r="BA447" s="238"/>
      <c r="BB447" s="238"/>
      <c r="BC447" s="238"/>
      <c r="BD447" s="238"/>
      <c r="BE447" s="239">
        <f t="shared" ref="BE447" si="372">G447/6</f>
        <v>12000</v>
      </c>
      <c r="BF447" s="240"/>
      <c r="BG447" s="238"/>
      <c r="BH447" s="238"/>
      <c r="BI447" s="238"/>
      <c r="BJ447" s="238"/>
      <c r="BK447" s="238"/>
      <c r="BL447" s="238"/>
      <c r="BM447" s="238"/>
      <c r="BN447" s="238"/>
      <c r="BO447" s="238"/>
      <c r="BP447" s="238"/>
      <c r="BQ447" s="239">
        <f t="shared" ref="BQ447" si="373">G447/6</f>
        <v>12000</v>
      </c>
      <c r="BR447" s="240"/>
      <c r="BS447" s="238"/>
      <c r="BT447" s="238"/>
      <c r="BU447" s="238"/>
      <c r="BV447" s="238"/>
      <c r="BW447" s="238"/>
      <c r="BX447" s="238"/>
      <c r="BY447" s="238"/>
      <c r="BZ447" s="238"/>
      <c r="CA447" s="238"/>
      <c r="CB447" s="238"/>
      <c r="CC447" s="239">
        <f t="shared" ref="CC447" si="374">G447-SUM(H447:CB447)</f>
        <v>12000</v>
      </c>
      <c r="CD447" s="41" t="s">
        <v>54</v>
      </c>
    </row>
    <row r="448" spans="1:82" ht="15">
      <c r="A448" s="45"/>
      <c r="B448" s="26" t="s">
        <v>838</v>
      </c>
      <c r="C448" s="27" t="str">
        <f>"Information Points and Desks at locations Remote from Plaza - Overhead Charges and Profit in respect of B-6006-a ("&amp; TEXT(F448,"###%") &amp; ")"</f>
        <v>Information Points and Desks at locations Remote from Plaza - Overhead Charges and Profit in respect of B-6006-a (%)</v>
      </c>
      <c r="D448" s="149" t="s">
        <v>353</v>
      </c>
      <c r="E448" s="337">
        <f>+G447</f>
        <v>72000</v>
      </c>
      <c r="F448" s="356"/>
      <c r="G448" s="76">
        <f>+E448*F448</f>
        <v>0</v>
      </c>
      <c r="H448" s="241"/>
      <c r="I448" s="242"/>
      <c r="J448" s="237"/>
      <c r="K448" s="238"/>
      <c r="L448" s="238"/>
      <c r="M448" s="238"/>
      <c r="N448" s="238"/>
      <c r="O448" s="238"/>
      <c r="P448" s="238"/>
      <c r="Q448" s="238"/>
      <c r="R448" s="238"/>
      <c r="S448" s="238"/>
      <c r="T448" s="238"/>
      <c r="U448" s="239">
        <f>G448/6</f>
        <v>0</v>
      </c>
      <c r="V448" s="237"/>
      <c r="W448" s="238"/>
      <c r="X448" s="238"/>
      <c r="Y448" s="238"/>
      <c r="Z448" s="238"/>
      <c r="AA448" s="238"/>
      <c r="AB448" s="238"/>
      <c r="AC448" s="238"/>
      <c r="AD448" s="238"/>
      <c r="AE448" s="238"/>
      <c r="AF448" s="238"/>
      <c r="AG448" s="239">
        <f>G448/6</f>
        <v>0</v>
      </c>
      <c r="AH448" s="240"/>
      <c r="AI448" s="238"/>
      <c r="AJ448" s="238"/>
      <c r="AK448" s="238"/>
      <c r="AL448" s="238"/>
      <c r="AM448" s="238"/>
      <c r="AN448" s="238"/>
      <c r="AO448" s="238"/>
      <c r="AP448" s="238"/>
      <c r="AQ448" s="238"/>
      <c r="AR448" s="238"/>
      <c r="AS448" s="239">
        <f>G448/6</f>
        <v>0</v>
      </c>
      <c r="AT448" s="240"/>
      <c r="AU448" s="238"/>
      <c r="AV448" s="238"/>
      <c r="AW448" s="238"/>
      <c r="AX448" s="238"/>
      <c r="AY448" s="238"/>
      <c r="AZ448" s="238"/>
      <c r="BA448" s="238"/>
      <c r="BB448" s="238"/>
      <c r="BC448" s="238"/>
      <c r="BD448" s="238"/>
      <c r="BE448" s="239">
        <f>G448/6</f>
        <v>0</v>
      </c>
      <c r="BF448" s="240"/>
      <c r="BG448" s="238"/>
      <c r="BH448" s="238"/>
      <c r="BI448" s="238"/>
      <c r="BJ448" s="238"/>
      <c r="BK448" s="238"/>
      <c r="BL448" s="238"/>
      <c r="BM448" s="238"/>
      <c r="BN448" s="238"/>
      <c r="BO448" s="238"/>
      <c r="BP448" s="238"/>
      <c r="BQ448" s="239">
        <f>G448/6</f>
        <v>0</v>
      </c>
      <c r="BR448" s="240"/>
      <c r="BS448" s="238"/>
      <c r="BT448" s="238"/>
      <c r="BU448" s="238"/>
      <c r="BV448" s="238"/>
      <c r="BW448" s="238"/>
      <c r="BX448" s="238"/>
      <c r="BY448" s="238"/>
      <c r="BZ448" s="238"/>
      <c r="CA448" s="238"/>
      <c r="CB448" s="238"/>
      <c r="CC448" s="239">
        <f>G448-SUM(H448:CB448)</f>
        <v>0</v>
      </c>
      <c r="CD448" s="41" t="s">
        <v>54</v>
      </c>
    </row>
    <row r="449" spans="1:82" ht="30">
      <c r="A449" s="45"/>
      <c r="B449" s="75" t="s">
        <v>839</v>
      </c>
      <c r="C449" s="131" t="str">
        <f>"Information Points and Desks at locations Remote from Plaza - Supply and Installation of Information Points and Desks and the associated Furniture (" &amp; TEXT(F449,"### ###") &amp;")"</f>
        <v>Information Points and Desks at locations Remote from Plaza - Supply and Installation of Information Points and Desks and the associated Furniture (72 000)</v>
      </c>
      <c r="D449" s="29" t="s">
        <v>351</v>
      </c>
      <c r="E449" s="266">
        <v>1</v>
      </c>
      <c r="F449" s="78">
        <v>72000</v>
      </c>
      <c r="G449" s="76">
        <f t="shared" ref="G449" si="375">+E449*F449</f>
        <v>72000</v>
      </c>
      <c r="H449" s="241"/>
      <c r="I449" s="242"/>
      <c r="J449" s="237"/>
      <c r="K449" s="238"/>
      <c r="L449" s="238"/>
      <c r="M449" s="238"/>
      <c r="N449" s="238"/>
      <c r="O449" s="238"/>
      <c r="P449" s="238"/>
      <c r="Q449" s="238"/>
      <c r="R449" s="238"/>
      <c r="S449" s="238"/>
      <c r="T449" s="238"/>
      <c r="U449" s="239">
        <f t="shared" ref="U449" si="376">G449/6</f>
        <v>12000</v>
      </c>
      <c r="V449" s="237"/>
      <c r="W449" s="238"/>
      <c r="X449" s="238"/>
      <c r="Y449" s="238"/>
      <c r="Z449" s="238"/>
      <c r="AA449" s="238"/>
      <c r="AB449" s="238"/>
      <c r="AC449" s="238"/>
      <c r="AD449" s="238"/>
      <c r="AE449" s="238"/>
      <c r="AF449" s="238"/>
      <c r="AG449" s="239">
        <f t="shared" ref="AG449" si="377">G449/6</f>
        <v>12000</v>
      </c>
      <c r="AH449" s="240"/>
      <c r="AI449" s="238"/>
      <c r="AJ449" s="238"/>
      <c r="AK449" s="238"/>
      <c r="AL449" s="238"/>
      <c r="AM449" s="238"/>
      <c r="AN449" s="238"/>
      <c r="AO449" s="238"/>
      <c r="AP449" s="238"/>
      <c r="AQ449" s="238"/>
      <c r="AR449" s="238"/>
      <c r="AS449" s="239">
        <f t="shared" ref="AS449" si="378">G449/6</f>
        <v>12000</v>
      </c>
      <c r="AT449" s="240"/>
      <c r="AU449" s="238"/>
      <c r="AV449" s="238"/>
      <c r="AW449" s="238"/>
      <c r="AX449" s="238"/>
      <c r="AY449" s="238"/>
      <c r="AZ449" s="238"/>
      <c r="BA449" s="238"/>
      <c r="BB449" s="238"/>
      <c r="BC449" s="238"/>
      <c r="BD449" s="238"/>
      <c r="BE449" s="239">
        <f t="shared" ref="BE449" si="379">G449/6</f>
        <v>12000</v>
      </c>
      <c r="BF449" s="240"/>
      <c r="BG449" s="238"/>
      <c r="BH449" s="238"/>
      <c r="BI449" s="238"/>
      <c r="BJ449" s="238"/>
      <c r="BK449" s="238"/>
      <c r="BL449" s="238"/>
      <c r="BM449" s="238"/>
      <c r="BN449" s="238"/>
      <c r="BO449" s="238"/>
      <c r="BP449" s="238"/>
      <c r="BQ449" s="239">
        <f t="shared" ref="BQ449" si="380">G449/6</f>
        <v>12000</v>
      </c>
      <c r="BR449" s="240"/>
      <c r="BS449" s="238"/>
      <c r="BT449" s="238"/>
      <c r="BU449" s="238"/>
      <c r="BV449" s="238"/>
      <c r="BW449" s="238"/>
      <c r="BX449" s="238"/>
      <c r="BY449" s="238"/>
      <c r="BZ449" s="238"/>
      <c r="CA449" s="238"/>
      <c r="CB449" s="238"/>
      <c r="CC449" s="239">
        <f t="shared" ref="CC449" si="381">G449-SUM(H449:CB449)</f>
        <v>12000</v>
      </c>
      <c r="CD449" s="41" t="s">
        <v>54</v>
      </c>
    </row>
    <row r="450" spans="1:82" ht="15">
      <c r="A450" s="45"/>
      <c r="B450" s="26" t="s">
        <v>840</v>
      </c>
      <c r="C450" s="27" t="str">
        <f>"Information Points and Desks at locations Remote from Plaza - Overhead charges and Profit in respect of B-6006-c ("&amp; TEXT(F450,"###%") &amp; ")"</f>
        <v>Information Points and Desks at locations Remote from Plaza - Overhead charges and Profit in respect of B-6006-c (%)</v>
      </c>
      <c r="D450" s="149" t="s">
        <v>353</v>
      </c>
      <c r="E450" s="337">
        <f>+G449</f>
        <v>72000</v>
      </c>
      <c r="F450" s="356"/>
      <c r="G450" s="76">
        <f>+E450*F450</f>
        <v>0</v>
      </c>
      <c r="H450" s="241"/>
      <c r="I450" s="242"/>
      <c r="J450" s="237"/>
      <c r="K450" s="238"/>
      <c r="L450" s="238"/>
      <c r="M450" s="238"/>
      <c r="N450" s="238"/>
      <c r="O450" s="238"/>
      <c r="P450" s="238"/>
      <c r="Q450" s="238"/>
      <c r="R450" s="238"/>
      <c r="S450" s="238"/>
      <c r="T450" s="238"/>
      <c r="U450" s="239">
        <f>G450/6</f>
        <v>0</v>
      </c>
      <c r="V450" s="237"/>
      <c r="W450" s="238"/>
      <c r="X450" s="238"/>
      <c r="Y450" s="238"/>
      <c r="Z450" s="238"/>
      <c r="AA450" s="238"/>
      <c r="AB450" s="238"/>
      <c r="AC450" s="238"/>
      <c r="AD450" s="238"/>
      <c r="AE450" s="238"/>
      <c r="AF450" s="238"/>
      <c r="AG450" s="239">
        <f>G450/6</f>
        <v>0</v>
      </c>
      <c r="AH450" s="240"/>
      <c r="AI450" s="238"/>
      <c r="AJ450" s="238"/>
      <c r="AK450" s="238"/>
      <c r="AL450" s="238"/>
      <c r="AM450" s="238"/>
      <c r="AN450" s="238"/>
      <c r="AO450" s="238"/>
      <c r="AP450" s="238"/>
      <c r="AQ450" s="238"/>
      <c r="AR450" s="238"/>
      <c r="AS450" s="239">
        <f>G450/6</f>
        <v>0</v>
      </c>
      <c r="AT450" s="240"/>
      <c r="AU450" s="238"/>
      <c r="AV450" s="238"/>
      <c r="AW450" s="238"/>
      <c r="AX450" s="238"/>
      <c r="AY450" s="238"/>
      <c r="AZ450" s="238"/>
      <c r="BA450" s="238"/>
      <c r="BB450" s="238"/>
      <c r="BC450" s="238"/>
      <c r="BD450" s="238"/>
      <c r="BE450" s="239">
        <f>G450/6</f>
        <v>0</v>
      </c>
      <c r="BF450" s="240"/>
      <c r="BG450" s="238"/>
      <c r="BH450" s="238"/>
      <c r="BI450" s="238"/>
      <c r="BJ450" s="238"/>
      <c r="BK450" s="238"/>
      <c r="BL450" s="238"/>
      <c r="BM450" s="238"/>
      <c r="BN450" s="238"/>
      <c r="BO450" s="238"/>
      <c r="BP450" s="238"/>
      <c r="BQ450" s="239">
        <f>G450/6</f>
        <v>0</v>
      </c>
      <c r="BR450" s="240"/>
      <c r="BS450" s="238"/>
      <c r="BT450" s="238"/>
      <c r="BU450" s="238"/>
      <c r="BV450" s="238"/>
      <c r="BW450" s="238"/>
      <c r="BX450" s="238"/>
      <c r="BY450" s="238"/>
      <c r="BZ450" s="238"/>
      <c r="CA450" s="238"/>
      <c r="CB450" s="238"/>
      <c r="CC450" s="239">
        <f>G450-SUM(H450:CB450)</f>
        <v>0</v>
      </c>
      <c r="CD450" s="41" t="s">
        <v>54</v>
      </c>
    </row>
    <row r="451" spans="1:82" ht="15">
      <c r="A451" s="45"/>
      <c r="B451" s="75" t="s">
        <v>841</v>
      </c>
      <c r="C451" s="131" t="str">
        <f>"Fire detection and suppression systems complete per Control Centre – Fire detection and suppression systems (" &amp; TEXT(F451,"##  ###") &amp;")"</f>
        <v>Fire detection and suppression systems complete per Control Centre – Fire detection and suppression systems (144 000)</v>
      </c>
      <c r="D451" s="29" t="s">
        <v>351</v>
      </c>
      <c r="E451" s="266">
        <v>1</v>
      </c>
      <c r="F451" s="78">
        <v>144000</v>
      </c>
      <c r="G451" s="76">
        <f t="shared" ref="G451" si="382">+E451*F451</f>
        <v>144000</v>
      </c>
      <c r="H451" s="241"/>
      <c r="I451" s="242"/>
      <c r="J451" s="237"/>
      <c r="K451" s="238"/>
      <c r="L451" s="238"/>
      <c r="M451" s="238"/>
      <c r="N451" s="238"/>
      <c r="O451" s="238"/>
      <c r="P451" s="238"/>
      <c r="Q451" s="238"/>
      <c r="R451" s="238"/>
      <c r="S451" s="238"/>
      <c r="T451" s="238"/>
      <c r="U451" s="239">
        <f t="shared" ref="U451" si="383">G451/6</f>
        <v>24000</v>
      </c>
      <c r="V451" s="237"/>
      <c r="W451" s="238"/>
      <c r="X451" s="238"/>
      <c r="Y451" s="238"/>
      <c r="Z451" s="238"/>
      <c r="AA451" s="238"/>
      <c r="AB451" s="238"/>
      <c r="AC451" s="238"/>
      <c r="AD451" s="238"/>
      <c r="AE451" s="238"/>
      <c r="AF451" s="238"/>
      <c r="AG451" s="239">
        <f t="shared" ref="AG451" si="384">G451/6</f>
        <v>24000</v>
      </c>
      <c r="AH451" s="240"/>
      <c r="AI451" s="238"/>
      <c r="AJ451" s="238"/>
      <c r="AK451" s="238"/>
      <c r="AL451" s="238"/>
      <c r="AM451" s="238"/>
      <c r="AN451" s="238"/>
      <c r="AO451" s="238"/>
      <c r="AP451" s="238"/>
      <c r="AQ451" s="238"/>
      <c r="AR451" s="238"/>
      <c r="AS451" s="239">
        <f t="shared" ref="AS451" si="385">G451/6</f>
        <v>24000</v>
      </c>
      <c r="AT451" s="240"/>
      <c r="AU451" s="238"/>
      <c r="AV451" s="238"/>
      <c r="AW451" s="238"/>
      <c r="AX451" s="238"/>
      <c r="AY451" s="238"/>
      <c r="AZ451" s="238"/>
      <c r="BA451" s="238"/>
      <c r="BB451" s="238"/>
      <c r="BC451" s="238"/>
      <c r="BD451" s="238"/>
      <c r="BE451" s="239">
        <f t="shared" ref="BE451" si="386">G451/6</f>
        <v>24000</v>
      </c>
      <c r="BF451" s="240"/>
      <c r="BG451" s="238"/>
      <c r="BH451" s="238"/>
      <c r="BI451" s="238"/>
      <c r="BJ451" s="238"/>
      <c r="BK451" s="238"/>
      <c r="BL451" s="238"/>
      <c r="BM451" s="238"/>
      <c r="BN451" s="238"/>
      <c r="BO451" s="238"/>
      <c r="BP451" s="238"/>
      <c r="BQ451" s="239">
        <f t="shared" ref="BQ451" si="387">G451/6</f>
        <v>24000</v>
      </c>
      <c r="BR451" s="240"/>
      <c r="BS451" s="238"/>
      <c r="BT451" s="238"/>
      <c r="BU451" s="238"/>
      <c r="BV451" s="238"/>
      <c r="BW451" s="238"/>
      <c r="BX451" s="238"/>
      <c r="BY451" s="238"/>
      <c r="BZ451" s="238"/>
      <c r="CA451" s="238"/>
      <c r="CB451" s="238"/>
      <c r="CC451" s="239">
        <f t="shared" ref="CC451" si="388">G451-SUM(H451:CB451)</f>
        <v>24000</v>
      </c>
      <c r="CD451" s="41" t="s">
        <v>54</v>
      </c>
    </row>
    <row r="452" spans="1:82" ht="31" customHeight="1">
      <c r="A452" s="45"/>
      <c r="B452" s="26" t="s">
        <v>842</v>
      </c>
      <c r="C452" s="27" t="str">
        <f>"Fire detection and suppression systems complete per Control Centre - Overhead Charges and Profit in respect of B-6007-a ("&amp; TEXT(F452,"###%") &amp; ")"</f>
        <v>Fire detection and suppression systems complete per Control Centre - Overhead Charges and Profit in respect of B-6007-a (%)</v>
      </c>
      <c r="D452" s="149" t="s">
        <v>353</v>
      </c>
      <c r="E452" s="337">
        <f>+G451</f>
        <v>144000</v>
      </c>
      <c r="F452" s="356"/>
      <c r="G452" s="76">
        <f>+E452*F452</f>
        <v>0</v>
      </c>
      <c r="H452" s="241"/>
      <c r="I452" s="242"/>
      <c r="J452" s="237"/>
      <c r="K452" s="238"/>
      <c r="L452" s="238"/>
      <c r="M452" s="238"/>
      <c r="N452" s="238"/>
      <c r="O452" s="238"/>
      <c r="P452" s="238"/>
      <c r="Q452" s="238"/>
      <c r="R452" s="238"/>
      <c r="S452" s="238"/>
      <c r="T452" s="238"/>
      <c r="U452" s="239">
        <f>G452/6</f>
        <v>0</v>
      </c>
      <c r="V452" s="237"/>
      <c r="W452" s="238"/>
      <c r="X452" s="238"/>
      <c r="Y452" s="238"/>
      <c r="Z452" s="238"/>
      <c r="AA452" s="238"/>
      <c r="AB452" s="238"/>
      <c r="AC452" s="238"/>
      <c r="AD452" s="238"/>
      <c r="AE452" s="238"/>
      <c r="AF452" s="238"/>
      <c r="AG452" s="239">
        <f>G452/6</f>
        <v>0</v>
      </c>
      <c r="AH452" s="240"/>
      <c r="AI452" s="238"/>
      <c r="AJ452" s="238"/>
      <c r="AK452" s="238"/>
      <c r="AL452" s="238"/>
      <c r="AM452" s="238"/>
      <c r="AN452" s="238"/>
      <c r="AO452" s="238"/>
      <c r="AP452" s="238"/>
      <c r="AQ452" s="238"/>
      <c r="AR452" s="238"/>
      <c r="AS452" s="239">
        <f>G452/6</f>
        <v>0</v>
      </c>
      <c r="AT452" s="240"/>
      <c r="AU452" s="238"/>
      <c r="AV452" s="238"/>
      <c r="AW452" s="238"/>
      <c r="AX452" s="238"/>
      <c r="AY452" s="238"/>
      <c r="AZ452" s="238"/>
      <c r="BA452" s="238"/>
      <c r="BB452" s="238"/>
      <c r="BC452" s="238"/>
      <c r="BD452" s="238"/>
      <c r="BE452" s="239">
        <f>G452/6</f>
        <v>0</v>
      </c>
      <c r="BF452" s="240"/>
      <c r="BG452" s="238"/>
      <c r="BH452" s="238"/>
      <c r="BI452" s="238"/>
      <c r="BJ452" s="238"/>
      <c r="BK452" s="238"/>
      <c r="BL452" s="238"/>
      <c r="BM452" s="238"/>
      <c r="BN452" s="238"/>
      <c r="BO452" s="238"/>
      <c r="BP452" s="238"/>
      <c r="BQ452" s="239">
        <f>G452/6</f>
        <v>0</v>
      </c>
      <c r="BR452" s="240"/>
      <c r="BS452" s="238"/>
      <c r="BT452" s="238"/>
      <c r="BU452" s="238"/>
      <c r="BV452" s="238"/>
      <c r="BW452" s="238"/>
      <c r="BX452" s="238"/>
      <c r="BY452" s="238"/>
      <c r="BZ452" s="238"/>
      <c r="CA452" s="238"/>
      <c r="CB452" s="238"/>
      <c r="CC452" s="239">
        <f>G452-SUM(H452:CB452)</f>
        <v>0</v>
      </c>
      <c r="CD452" s="41" t="s">
        <v>54</v>
      </c>
    </row>
    <row r="453" spans="1:82" ht="15">
      <c r="A453" s="45"/>
      <c r="B453" s="75" t="s">
        <v>843</v>
      </c>
      <c r="C453" s="131" t="str">
        <f>"Provision of PABX telephone system per Control Centre – PABX telephone system (" &amp; TEXT(F453,"## ###") &amp;")"</f>
        <v>Provision of PABX telephone system per Control Centre – PABX telephone system (57 600)</v>
      </c>
      <c r="D453" s="29" t="s">
        <v>351</v>
      </c>
      <c r="E453" s="266">
        <v>1</v>
      </c>
      <c r="F453" s="78">
        <v>57600</v>
      </c>
      <c r="G453" s="76">
        <f t="shared" ref="G453" si="389">+E453*F453</f>
        <v>57600</v>
      </c>
      <c r="H453" s="241"/>
      <c r="I453" s="242"/>
      <c r="J453" s="237"/>
      <c r="K453" s="238"/>
      <c r="L453" s="238"/>
      <c r="M453" s="238"/>
      <c r="N453" s="238"/>
      <c r="O453" s="238"/>
      <c r="P453" s="238"/>
      <c r="Q453" s="238"/>
      <c r="R453" s="238"/>
      <c r="S453" s="238"/>
      <c r="T453" s="238"/>
      <c r="U453" s="239">
        <f t="shared" ref="U453" si="390">G453/6</f>
        <v>9600</v>
      </c>
      <c r="V453" s="237"/>
      <c r="W453" s="238"/>
      <c r="X453" s="238"/>
      <c r="Y453" s="238"/>
      <c r="Z453" s="238"/>
      <c r="AA453" s="238"/>
      <c r="AB453" s="238"/>
      <c r="AC453" s="238"/>
      <c r="AD453" s="238"/>
      <c r="AE453" s="238"/>
      <c r="AF453" s="238"/>
      <c r="AG453" s="239">
        <f t="shared" ref="AG453" si="391">G453/6</f>
        <v>9600</v>
      </c>
      <c r="AH453" s="240"/>
      <c r="AI453" s="238"/>
      <c r="AJ453" s="238"/>
      <c r="AK453" s="238"/>
      <c r="AL453" s="238"/>
      <c r="AM453" s="238"/>
      <c r="AN453" s="238"/>
      <c r="AO453" s="238"/>
      <c r="AP453" s="238"/>
      <c r="AQ453" s="238"/>
      <c r="AR453" s="238"/>
      <c r="AS453" s="239">
        <f t="shared" ref="AS453" si="392">G453/6</f>
        <v>9600</v>
      </c>
      <c r="AT453" s="240"/>
      <c r="AU453" s="238"/>
      <c r="AV453" s="238"/>
      <c r="AW453" s="238"/>
      <c r="AX453" s="238"/>
      <c r="AY453" s="238"/>
      <c r="AZ453" s="238"/>
      <c r="BA453" s="238"/>
      <c r="BB453" s="238"/>
      <c r="BC453" s="238"/>
      <c r="BD453" s="238"/>
      <c r="BE453" s="239">
        <f t="shared" ref="BE453" si="393">G453/6</f>
        <v>9600</v>
      </c>
      <c r="BF453" s="240"/>
      <c r="BG453" s="238"/>
      <c r="BH453" s="238"/>
      <c r="BI453" s="238"/>
      <c r="BJ453" s="238"/>
      <c r="BK453" s="238"/>
      <c r="BL453" s="238"/>
      <c r="BM453" s="238"/>
      <c r="BN453" s="238"/>
      <c r="BO453" s="238"/>
      <c r="BP453" s="238"/>
      <c r="BQ453" s="239">
        <f t="shared" ref="BQ453" si="394">G453/6</f>
        <v>9600</v>
      </c>
      <c r="BR453" s="240"/>
      <c r="BS453" s="238"/>
      <c r="BT453" s="238"/>
      <c r="BU453" s="238"/>
      <c r="BV453" s="238"/>
      <c r="BW453" s="238"/>
      <c r="BX453" s="238"/>
      <c r="BY453" s="238"/>
      <c r="BZ453" s="238"/>
      <c r="CA453" s="238"/>
      <c r="CB453" s="238"/>
      <c r="CC453" s="239">
        <f t="shared" ref="CC453" si="395">G453-SUM(H453:CB453)</f>
        <v>9600</v>
      </c>
      <c r="CD453" s="41" t="s">
        <v>54</v>
      </c>
    </row>
    <row r="454" spans="1:82" ht="15">
      <c r="A454" s="45"/>
      <c r="B454" s="26" t="s">
        <v>844</v>
      </c>
      <c r="C454" s="27" t="str">
        <f>"Provision of PABX telephone system per Control Centre - Overhead Charges and Profit in respect of B-6008-a ("&amp; TEXT(F454,"###%") &amp; ")"</f>
        <v>Provision of PABX telephone system per Control Centre - Overhead Charges and Profit in respect of B-6008-a (%)</v>
      </c>
      <c r="D454" s="149" t="s">
        <v>353</v>
      </c>
      <c r="E454" s="337">
        <f>+G453</f>
        <v>57600</v>
      </c>
      <c r="F454" s="356"/>
      <c r="G454" s="76">
        <f>+E454*F454</f>
        <v>0</v>
      </c>
      <c r="H454" s="241"/>
      <c r="I454" s="242"/>
      <c r="J454" s="237"/>
      <c r="K454" s="238"/>
      <c r="L454" s="238"/>
      <c r="M454" s="238"/>
      <c r="N454" s="238"/>
      <c r="O454" s="238"/>
      <c r="P454" s="238"/>
      <c r="Q454" s="238"/>
      <c r="R454" s="238"/>
      <c r="S454" s="238"/>
      <c r="T454" s="238"/>
      <c r="U454" s="239">
        <f>G454/6</f>
        <v>0</v>
      </c>
      <c r="V454" s="237"/>
      <c r="W454" s="238"/>
      <c r="X454" s="238"/>
      <c r="Y454" s="238"/>
      <c r="Z454" s="238"/>
      <c r="AA454" s="238"/>
      <c r="AB454" s="238"/>
      <c r="AC454" s="238"/>
      <c r="AD454" s="238"/>
      <c r="AE454" s="238"/>
      <c r="AF454" s="238"/>
      <c r="AG454" s="239">
        <f>G454/6</f>
        <v>0</v>
      </c>
      <c r="AH454" s="240"/>
      <c r="AI454" s="238"/>
      <c r="AJ454" s="238"/>
      <c r="AK454" s="238"/>
      <c r="AL454" s="238"/>
      <c r="AM454" s="238"/>
      <c r="AN454" s="238"/>
      <c r="AO454" s="238"/>
      <c r="AP454" s="238"/>
      <c r="AQ454" s="238"/>
      <c r="AR454" s="238"/>
      <c r="AS454" s="239">
        <f>G454/6</f>
        <v>0</v>
      </c>
      <c r="AT454" s="240"/>
      <c r="AU454" s="238"/>
      <c r="AV454" s="238"/>
      <c r="AW454" s="238"/>
      <c r="AX454" s="238"/>
      <c r="AY454" s="238"/>
      <c r="AZ454" s="238"/>
      <c r="BA454" s="238"/>
      <c r="BB454" s="238"/>
      <c r="BC454" s="238"/>
      <c r="BD454" s="238"/>
      <c r="BE454" s="239">
        <f>G454/6</f>
        <v>0</v>
      </c>
      <c r="BF454" s="240"/>
      <c r="BG454" s="238"/>
      <c r="BH454" s="238"/>
      <c r="BI454" s="238"/>
      <c r="BJ454" s="238"/>
      <c r="BK454" s="238"/>
      <c r="BL454" s="238"/>
      <c r="BM454" s="238"/>
      <c r="BN454" s="238"/>
      <c r="BO454" s="238"/>
      <c r="BP454" s="238"/>
      <c r="BQ454" s="239">
        <f>G454/6</f>
        <v>0</v>
      </c>
      <c r="BR454" s="240"/>
      <c r="BS454" s="238"/>
      <c r="BT454" s="238"/>
      <c r="BU454" s="238"/>
      <c r="BV454" s="238"/>
      <c r="BW454" s="238"/>
      <c r="BX454" s="238"/>
      <c r="BY454" s="238"/>
      <c r="BZ454" s="238"/>
      <c r="CA454" s="238"/>
      <c r="CB454" s="238"/>
      <c r="CC454" s="239">
        <f>G454-SUM(H454:CB454)</f>
        <v>0</v>
      </c>
      <c r="CD454" s="41" t="s">
        <v>54</v>
      </c>
    </row>
    <row r="455" spans="1:82" ht="15">
      <c r="A455" s="45"/>
      <c r="B455" s="75" t="s">
        <v>845</v>
      </c>
      <c r="C455" s="131" t="str">
        <f>"Supply of EMVCO compliant Hardware and Software ("&amp; TEXT(F455,"### ###") &amp;")"</f>
        <v>Supply of EMVCO compliant Hardware and Software (216 000)</v>
      </c>
      <c r="D455" s="29" t="s">
        <v>351</v>
      </c>
      <c r="E455" s="266">
        <v>1</v>
      </c>
      <c r="F455" s="78">
        <v>216000</v>
      </c>
      <c r="G455" s="76">
        <f t="shared" ref="G455" si="396">+E455*F455</f>
        <v>216000</v>
      </c>
      <c r="H455" s="241"/>
      <c r="I455" s="242"/>
      <c r="J455" s="237"/>
      <c r="K455" s="238"/>
      <c r="L455" s="238"/>
      <c r="M455" s="238"/>
      <c r="N455" s="238"/>
      <c r="O455" s="238"/>
      <c r="P455" s="238"/>
      <c r="Q455" s="238"/>
      <c r="R455" s="238"/>
      <c r="S455" s="238"/>
      <c r="T455" s="238"/>
      <c r="U455" s="239">
        <f t="shared" ref="U455" si="397">G455/6</f>
        <v>36000</v>
      </c>
      <c r="V455" s="237"/>
      <c r="W455" s="238"/>
      <c r="X455" s="238"/>
      <c r="Y455" s="238"/>
      <c r="Z455" s="238"/>
      <c r="AA455" s="238"/>
      <c r="AB455" s="238"/>
      <c r="AC455" s="238"/>
      <c r="AD455" s="238"/>
      <c r="AE455" s="238"/>
      <c r="AF455" s="238"/>
      <c r="AG455" s="239">
        <f t="shared" ref="AG455" si="398">G455/6</f>
        <v>36000</v>
      </c>
      <c r="AH455" s="240"/>
      <c r="AI455" s="238"/>
      <c r="AJ455" s="238"/>
      <c r="AK455" s="238"/>
      <c r="AL455" s="238"/>
      <c r="AM455" s="238"/>
      <c r="AN455" s="238"/>
      <c r="AO455" s="238"/>
      <c r="AP455" s="238"/>
      <c r="AQ455" s="238"/>
      <c r="AR455" s="238"/>
      <c r="AS455" s="239">
        <f t="shared" ref="AS455" si="399">G455/6</f>
        <v>36000</v>
      </c>
      <c r="AT455" s="240"/>
      <c r="AU455" s="238"/>
      <c r="AV455" s="238"/>
      <c r="AW455" s="238"/>
      <c r="AX455" s="238"/>
      <c r="AY455" s="238"/>
      <c r="AZ455" s="238"/>
      <c r="BA455" s="238"/>
      <c r="BB455" s="238"/>
      <c r="BC455" s="238"/>
      <c r="BD455" s="238"/>
      <c r="BE455" s="239">
        <f t="shared" ref="BE455" si="400">G455/6</f>
        <v>36000</v>
      </c>
      <c r="BF455" s="240"/>
      <c r="BG455" s="238"/>
      <c r="BH455" s="238"/>
      <c r="BI455" s="238"/>
      <c r="BJ455" s="238"/>
      <c r="BK455" s="238"/>
      <c r="BL455" s="238"/>
      <c r="BM455" s="238"/>
      <c r="BN455" s="238"/>
      <c r="BO455" s="238"/>
      <c r="BP455" s="238"/>
      <c r="BQ455" s="239">
        <f t="shared" ref="BQ455" si="401">G455/6</f>
        <v>36000</v>
      </c>
      <c r="BR455" s="240"/>
      <c r="BS455" s="238"/>
      <c r="BT455" s="238"/>
      <c r="BU455" s="238"/>
      <c r="BV455" s="238"/>
      <c r="BW455" s="238"/>
      <c r="BX455" s="238"/>
      <c r="BY455" s="238"/>
      <c r="BZ455" s="238"/>
      <c r="CA455" s="238"/>
      <c r="CB455" s="238"/>
      <c r="CC455" s="239">
        <f t="shared" ref="CC455" si="402">G455-SUM(H455:CB455)</f>
        <v>36000</v>
      </c>
      <c r="CD455" s="41" t="s">
        <v>54</v>
      </c>
    </row>
    <row r="456" spans="1:82" ht="15">
      <c r="A456" s="45"/>
      <c r="B456" s="26" t="s">
        <v>846</v>
      </c>
      <c r="C456" s="27" t="str">
        <f>"Supply of EMVCO compliant Hardware and Software - Overhead charges and Profit in respect of B-6009-a ("&amp; TEXT(F456,"###%") &amp; ")"</f>
        <v>Supply of EMVCO compliant Hardware and Software - Overhead charges and Profit in respect of B-6009-a (%)</v>
      </c>
      <c r="D456" s="149" t="s">
        <v>353</v>
      </c>
      <c r="E456" s="337">
        <f>+G455</f>
        <v>216000</v>
      </c>
      <c r="F456" s="356"/>
      <c r="G456" s="76">
        <f>+E456*F456</f>
        <v>0</v>
      </c>
      <c r="H456" s="241"/>
      <c r="I456" s="242"/>
      <c r="J456" s="237"/>
      <c r="K456" s="238"/>
      <c r="L456" s="238"/>
      <c r="M456" s="238"/>
      <c r="N456" s="238"/>
      <c r="O456" s="238"/>
      <c r="P456" s="238"/>
      <c r="Q456" s="238"/>
      <c r="R456" s="238"/>
      <c r="S456" s="238"/>
      <c r="T456" s="238"/>
      <c r="U456" s="239">
        <f>G456/6</f>
        <v>0</v>
      </c>
      <c r="V456" s="237"/>
      <c r="W456" s="238"/>
      <c r="X456" s="238"/>
      <c r="Y456" s="238"/>
      <c r="Z456" s="238"/>
      <c r="AA456" s="238"/>
      <c r="AB456" s="238"/>
      <c r="AC456" s="238"/>
      <c r="AD456" s="238"/>
      <c r="AE456" s="238"/>
      <c r="AF456" s="238"/>
      <c r="AG456" s="239">
        <f>G456/6</f>
        <v>0</v>
      </c>
      <c r="AH456" s="240"/>
      <c r="AI456" s="238"/>
      <c r="AJ456" s="238"/>
      <c r="AK456" s="238"/>
      <c r="AL456" s="238"/>
      <c r="AM456" s="238"/>
      <c r="AN456" s="238"/>
      <c r="AO456" s="238"/>
      <c r="AP456" s="238"/>
      <c r="AQ456" s="238"/>
      <c r="AR456" s="238"/>
      <c r="AS456" s="239">
        <f>G456/6</f>
        <v>0</v>
      </c>
      <c r="AT456" s="240"/>
      <c r="AU456" s="238"/>
      <c r="AV456" s="238"/>
      <c r="AW456" s="238"/>
      <c r="AX456" s="238"/>
      <c r="AY456" s="238"/>
      <c r="AZ456" s="238"/>
      <c r="BA456" s="238"/>
      <c r="BB456" s="238"/>
      <c r="BC456" s="238"/>
      <c r="BD456" s="238"/>
      <c r="BE456" s="239">
        <f>G456/6</f>
        <v>0</v>
      </c>
      <c r="BF456" s="240"/>
      <c r="BG456" s="238"/>
      <c r="BH456" s="238"/>
      <c r="BI456" s="238"/>
      <c r="BJ456" s="238"/>
      <c r="BK456" s="238"/>
      <c r="BL456" s="238"/>
      <c r="BM456" s="238"/>
      <c r="BN456" s="238"/>
      <c r="BO456" s="238"/>
      <c r="BP456" s="238"/>
      <c r="BQ456" s="239">
        <f>G456/6</f>
        <v>0</v>
      </c>
      <c r="BR456" s="240"/>
      <c r="BS456" s="238"/>
      <c r="BT456" s="238"/>
      <c r="BU456" s="238"/>
      <c r="BV456" s="238"/>
      <c r="BW456" s="238"/>
      <c r="BX456" s="238"/>
      <c r="BY456" s="238"/>
      <c r="BZ456" s="238"/>
      <c r="CA456" s="238"/>
      <c r="CB456" s="238"/>
      <c r="CC456" s="239">
        <f>G456-SUM(H456:CB456)</f>
        <v>0</v>
      </c>
      <c r="CD456" s="41" t="s">
        <v>54</v>
      </c>
    </row>
    <row r="457" spans="1:82" ht="30">
      <c r="A457" s="45"/>
      <c r="B457" s="75" t="s">
        <v>847</v>
      </c>
      <c r="C457" s="131" t="str">
        <f>"Provision for civil works to convert Manual toll lanes to Mixed / Manual ETC lanes and Mixed / Manual ETC to Dedicated ETC (Incl signage) ("&amp; TEXT(F457,"## ### ###") &amp;")"</f>
        <v>Provision for civil works to convert Manual toll lanes to Mixed / Manual ETC lanes and Mixed / Manual ETC to Dedicated ETC (Incl signage) (1 000 000)</v>
      </c>
      <c r="D457" s="29" t="s">
        <v>351</v>
      </c>
      <c r="E457" s="266">
        <v>1</v>
      </c>
      <c r="F457" s="253">
        <v>1000000</v>
      </c>
      <c r="G457" s="76">
        <f t="shared" ref="G457" si="403">+E457*F457</f>
        <v>1000000</v>
      </c>
      <c r="H457" s="241"/>
      <c r="I457" s="242"/>
      <c r="J457" s="237"/>
      <c r="K457" s="238"/>
      <c r="L457" s="238"/>
      <c r="M457" s="238"/>
      <c r="N457" s="238"/>
      <c r="O457" s="238"/>
      <c r="P457" s="238"/>
      <c r="Q457" s="238"/>
      <c r="R457" s="238"/>
      <c r="S457" s="238"/>
      <c r="T457" s="238"/>
      <c r="U457" s="239">
        <f t="shared" ref="U457" si="404">G457/6</f>
        <v>166666.67000000001</v>
      </c>
      <c r="V457" s="237"/>
      <c r="W457" s="238"/>
      <c r="X457" s="238"/>
      <c r="Y457" s="238"/>
      <c r="Z457" s="238"/>
      <c r="AA457" s="238"/>
      <c r="AB457" s="238"/>
      <c r="AC457" s="238"/>
      <c r="AD457" s="238"/>
      <c r="AE457" s="238"/>
      <c r="AF457" s="238"/>
      <c r="AG457" s="239">
        <f t="shared" ref="AG457" si="405">G457/6</f>
        <v>166666.67000000001</v>
      </c>
      <c r="AH457" s="240"/>
      <c r="AI457" s="238"/>
      <c r="AJ457" s="238"/>
      <c r="AK457" s="238"/>
      <c r="AL457" s="238"/>
      <c r="AM457" s="238"/>
      <c r="AN457" s="238"/>
      <c r="AO457" s="238"/>
      <c r="AP457" s="238"/>
      <c r="AQ457" s="238"/>
      <c r="AR457" s="238"/>
      <c r="AS457" s="239">
        <f t="shared" ref="AS457" si="406">G457/6</f>
        <v>166666.67000000001</v>
      </c>
      <c r="AT457" s="240"/>
      <c r="AU457" s="238"/>
      <c r="AV457" s="238"/>
      <c r="AW457" s="238"/>
      <c r="AX457" s="238"/>
      <c r="AY457" s="238"/>
      <c r="AZ457" s="238"/>
      <c r="BA457" s="238"/>
      <c r="BB457" s="238"/>
      <c r="BC457" s="238"/>
      <c r="BD457" s="238"/>
      <c r="BE457" s="239">
        <f t="shared" ref="BE457" si="407">G457/6</f>
        <v>166666.67000000001</v>
      </c>
      <c r="BF457" s="240"/>
      <c r="BG457" s="238"/>
      <c r="BH457" s="238"/>
      <c r="BI457" s="238"/>
      <c r="BJ457" s="238"/>
      <c r="BK457" s="238"/>
      <c r="BL457" s="238"/>
      <c r="BM457" s="238"/>
      <c r="BN457" s="238"/>
      <c r="BO457" s="238"/>
      <c r="BP457" s="238"/>
      <c r="BQ457" s="239">
        <f t="shared" ref="BQ457" si="408">G457/6</f>
        <v>166666.67000000001</v>
      </c>
      <c r="BR457" s="240"/>
      <c r="BS457" s="238"/>
      <c r="BT457" s="238"/>
      <c r="BU457" s="238"/>
      <c r="BV457" s="238"/>
      <c r="BW457" s="238"/>
      <c r="BX457" s="238"/>
      <c r="BY457" s="238"/>
      <c r="BZ457" s="238"/>
      <c r="CA457" s="238"/>
      <c r="CB457" s="238"/>
      <c r="CC457" s="239">
        <f t="shared" ref="CC457" si="409">G457-SUM(H457:CB457)</f>
        <v>166666.65</v>
      </c>
      <c r="CD457" s="41" t="s">
        <v>54</v>
      </c>
    </row>
    <row r="458" spans="1:82" ht="30">
      <c r="A458" s="45"/>
      <c r="B458" s="26" t="s">
        <v>848</v>
      </c>
      <c r="C458" s="27" t="str">
        <f>"Provision for civil works to convert manual Toll lanes to Mixed Manual / ETC lanes (Incl signage) - Overhead charges and Profit in respect of B-6010-a ("&amp; TEXT(F458,"###%") &amp; ")"</f>
        <v>Provision for civil works to convert manual Toll lanes to Mixed Manual / ETC lanes (Incl signage) - Overhead charges and Profit in respect of B-6010-a (%)</v>
      </c>
      <c r="D458" s="149" t="s">
        <v>353</v>
      </c>
      <c r="E458" s="337">
        <f>+G457</f>
        <v>1000000</v>
      </c>
      <c r="F458" s="356"/>
      <c r="G458" s="76">
        <f>+E458*F458</f>
        <v>0</v>
      </c>
      <c r="H458" s="241"/>
      <c r="I458" s="242"/>
      <c r="J458" s="237"/>
      <c r="K458" s="238"/>
      <c r="L458" s="238"/>
      <c r="M458" s="238"/>
      <c r="N458" s="238"/>
      <c r="O458" s="238"/>
      <c r="P458" s="238"/>
      <c r="Q458" s="238"/>
      <c r="R458" s="238"/>
      <c r="S458" s="238"/>
      <c r="T458" s="238"/>
      <c r="U458" s="239">
        <f>G458/6</f>
        <v>0</v>
      </c>
      <c r="V458" s="237"/>
      <c r="W458" s="238"/>
      <c r="X458" s="238"/>
      <c r="Y458" s="238"/>
      <c r="Z458" s="238"/>
      <c r="AA458" s="238"/>
      <c r="AB458" s="238"/>
      <c r="AC458" s="238"/>
      <c r="AD458" s="238"/>
      <c r="AE458" s="238"/>
      <c r="AF458" s="238"/>
      <c r="AG458" s="239">
        <f>G458/6</f>
        <v>0</v>
      </c>
      <c r="AH458" s="240"/>
      <c r="AI458" s="238"/>
      <c r="AJ458" s="238"/>
      <c r="AK458" s="238"/>
      <c r="AL458" s="238"/>
      <c r="AM458" s="238"/>
      <c r="AN458" s="238"/>
      <c r="AO458" s="238"/>
      <c r="AP458" s="238"/>
      <c r="AQ458" s="238"/>
      <c r="AR458" s="238"/>
      <c r="AS458" s="239">
        <f>G458/6</f>
        <v>0</v>
      </c>
      <c r="AT458" s="240"/>
      <c r="AU458" s="238"/>
      <c r="AV458" s="238"/>
      <c r="AW458" s="238"/>
      <c r="AX458" s="238"/>
      <c r="AY458" s="238"/>
      <c r="AZ458" s="238"/>
      <c r="BA458" s="238"/>
      <c r="BB458" s="238"/>
      <c r="BC458" s="238"/>
      <c r="BD458" s="238"/>
      <c r="BE458" s="239">
        <f>G458/6</f>
        <v>0</v>
      </c>
      <c r="BF458" s="240"/>
      <c r="BG458" s="238"/>
      <c r="BH458" s="238"/>
      <c r="BI458" s="238"/>
      <c r="BJ458" s="238"/>
      <c r="BK458" s="238"/>
      <c r="BL458" s="238"/>
      <c r="BM458" s="238"/>
      <c r="BN458" s="238"/>
      <c r="BO458" s="238"/>
      <c r="BP458" s="238"/>
      <c r="BQ458" s="239">
        <f>G458/6</f>
        <v>0</v>
      </c>
      <c r="BR458" s="240"/>
      <c r="BS458" s="238"/>
      <c r="BT458" s="238"/>
      <c r="BU458" s="238"/>
      <c r="BV458" s="238"/>
      <c r="BW458" s="238"/>
      <c r="BX458" s="238"/>
      <c r="BY458" s="238"/>
      <c r="BZ458" s="238"/>
      <c r="CA458" s="238"/>
      <c r="CB458" s="238"/>
      <c r="CC458" s="239">
        <f>G458-SUM(H458:CB458)</f>
        <v>0</v>
      </c>
      <c r="CD458" s="41" t="s">
        <v>54</v>
      </c>
    </row>
    <row r="459" spans="1:82" ht="15">
      <c r="A459" s="45"/>
      <c r="B459" s="75" t="s">
        <v>849</v>
      </c>
      <c r="C459" s="131" t="str">
        <f>"Provision for the upgrade of the plaza to the new SANRAL Brand ("&amp; TEXT(F459,"### ###") &amp;")"</f>
        <v>Provision for the upgrade of the plaza to the new SANRAL Brand (360 000)</v>
      </c>
      <c r="D459" s="29" t="s">
        <v>351</v>
      </c>
      <c r="E459" s="266">
        <v>1</v>
      </c>
      <c r="F459" s="78">
        <v>360000</v>
      </c>
      <c r="G459" s="76">
        <f t="shared" ref="G459" si="410">+E459*F459</f>
        <v>360000</v>
      </c>
      <c r="H459" s="241"/>
      <c r="I459" s="242"/>
      <c r="J459" s="237"/>
      <c r="K459" s="238"/>
      <c r="L459" s="238"/>
      <c r="M459" s="238"/>
      <c r="N459" s="238"/>
      <c r="O459" s="238"/>
      <c r="P459" s="238"/>
      <c r="Q459" s="238"/>
      <c r="R459" s="238"/>
      <c r="S459" s="238"/>
      <c r="T459" s="238"/>
      <c r="U459" s="239">
        <f t="shared" ref="U459" si="411">G459/6</f>
        <v>60000</v>
      </c>
      <c r="V459" s="237"/>
      <c r="W459" s="238"/>
      <c r="X459" s="238"/>
      <c r="Y459" s="238"/>
      <c r="Z459" s="238"/>
      <c r="AA459" s="238"/>
      <c r="AB459" s="238"/>
      <c r="AC459" s="238"/>
      <c r="AD459" s="238"/>
      <c r="AE459" s="238"/>
      <c r="AF459" s="238"/>
      <c r="AG459" s="239">
        <f t="shared" ref="AG459" si="412">G459/6</f>
        <v>60000</v>
      </c>
      <c r="AH459" s="240"/>
      <c r="AI459" s="238"/>
      <c r="AJ459" s="238"/>
      <c r="AK459" s="238"/>
      <c r="AL459" s="238"/>
      <c r="AM459" s="238"/>
      <c r="AN459" s="238"/>
      <c r="AO459" s="238"/>
      <c r="AP459" s="238"/>
      <c r="AQ459" s="238"/>
      <c r="AR459" s="238"/>
      <c r="AS459" s="239">
        <f t="shared" ref="AS459" si="413">G459/6</f>
        <v>60000</v>
      </c>
      <c r="AT459" s="240"/>
      <c r="AU459" s="238"/>
      <c r="AV459" s="238"/>
      <c r="AW459" s="238"/>
      <c r="AX459" s="238"/>
      <c r="AY459" s="238"/>
      <c r="AZ459" s="238"/>
      <c r="BA459" s="238"/>
      <c r="BB459" s="238"/>
      <c r="BC459" s="238"/>
      <c r="BD459" s="238"/>
      <c r="BE459" s="239">
        <f t="shared" ref="BE459" si="414">G459/6</f>
        <v>60000</v>
      </c>
      <c r="BF459" s="240"/>
      <c r="BG459" s="238"/>
      <c r="BH459" s="238"/>
      <c r="BI459" s="238"/>
      <c r="BJ459" s="238"/>
      <c r="BK459" s="238"/>
      <c r="BL459" s="238"/>
      <c r="BM459" s="238"/>
      <c r="BN459" s="238"/>
      <c r="BO459" s="238"/>
      <c r="BP459" s="238"/>
      <c r="BQ459" s="239">
        <f t="shared" ref="BQ459" si="415">G459/6</f>
        <v>60000</v>
      </c>
      <c r="BR459" s="240"/>
      <c r="BS459" s="238"/>
      <c r="BT459" s="238"/>
      <c r="BU459" s="238"/>
      <c r="BV459" s="238"/>
      <c r="BW459" s="238"/>
      <c r="BX459" s="238"/>
      <c r="BY459" s="238"/>
      <c r="BZ459" s="238"/>
      <c r="CA459" s="238"/>
      <c r="CB459" s="238"/>
      <c r="CC459" s="239">
        <f t="shared" ref="CC459" si="416">G459-SUM(H459:CB459)</f>
        <v>60000</v>
      </c>
      <c r="CD459" s="41" t="s">
        <v>54</v>
      </c>
    </row>
    <row r="460" spans="1:82" ht="15">
      <c r="A460" s="45"/>
      <c r="B460" s="26" t="s">
        <v>850</v>
      </c>
      <c r="C460" s="27" t="str">
        <f>"Provision for the upgrade of the plaza to the new SANRAL Brand - Overhead charges and Profit in respect of B-6011-a ("&amp; TEXT(F460,"###%") &amp; ")"</f>
        <v>Provision for the upgrade of the plaza to the new SANRAL Brand - Overhead charges and Profit in respect of B-6011-a (%)</v>
      </c>
      <c r="D460" s="149" t="s">
        <v>353</v>
      </c>
      <c r="E460" s="337">
        <f>+G459</f>
        <v>360000</v>
      </c>
      <c r="F460" s="356"/>
      <c r="G460" s="76">
        <f>+E460*F460</f>
        <v>0</v>
      </c>
      <c r="H460" s="241"/>
      <c r="I460" s="242"/>
      <c r="J460" s="237"/>
      <c r="K460" s="238"/>
      <c r="L460" s="238"/>
      <c r="M460" s="238"/>
      <c r="N460" s="238"/>
      <c r="O460" s="238"/>
      <c r="P460" s="238"/>
      <c r="Q460" s="238"/>
      <c r="R460" s="238"/>
      <c r="S460" s="238"/>
      <c r="T460" s="238"/>
      <c r="U460" s="239">
        <f>G460/6</f>
        <v>0</v>
      </c>
      <c r="V460" s="237"/>
      <c r="W460" s="238"/>
      <c r="X460" s="238"/>
      <c r="Y460" s="238"/>
      <c r="Z460" s="238"/>
      <c r="AA460" s="238"/>
      <c r="AB460" s="238"/>
      <c r="AC460" s="238"/>
      <c r="AD460" s="238"/>
      <c r="AE460" s="238"/>
      <c r="AF460" s="238"/>
      <c r="AG460" s="239">
        <f>G460/6</f>
        <v>0</v>
      </c>
      <c r="AH460" s="240"/>
      <c r="AI460" s="238"/>
      <c r="AJ460" s="238"/>
      <c r="AK460" s="238"/>
      <c r="AL460" s="238"/>
      <c r="AM460" s="238"/>
      <c r="AN460" s="238"/>
      <c r="AO460" s="238"/>
      <c r="AP460" s="238"/>
      <c r="AQ460" s="238"/>
      <c r="AR460" s="238"/>
      <c r="AS460" s="239">
        <f>G460/6</f>
        <v>0</v>
      </c>
      <c r="AT460" s="240"/>
      <c r="AU460" s="238"/>
      <c r="AV460" s="238"/>
      <c r="AW460" s="238"/>
      <c r="AX460" s="238"/>
      <c r="AY460" s="238"/>
      <c r="AZ460" s="238"/>
      <c r="BA460" s="238"/>
      <c r="BB460" s="238"/>
      <c r="BC460" s="238"/>
      <c r="BD460" s="238"/>
      <c r="BE460" s="239">
        <f>G460/6</f>
        <v>0</v>
      </c>
      <c r="BF460" s="240"/>
      <c r="BG460" s="238"/>
      <c r="BH460" s="238"/>
      <c r="BI460" s="238"/>
      <c r="BJ460" s="238"/>
      <c r="BK460" s="238"/>
      <c r="BL460" s="238"/>
      <c r="BM460" s="238"/>
      <c r="BN460" s="238"/>
      <c r="BO460" s="238"/>
      <c r="BP460" s="238"/>
      <c r="BQ460" s="239">
        <f>G460/6</f>
        <v>0</v>
      </c>
      <c r="BR460" s="240"/>
      <c r="BS460" s="238"/>
      <c r="BT460" s="238"/>
      <c r="BU460" s="238"/>
      <c r="BV460" s="238"/>
      <c r="BW460" s="238"/>
      <c r="BX460" s="238"/>
      <c r="BY460" s="238"/>
      <c r="BZ460" s="238"/>
      <c r="CA460" s="238"/>
      <c r="CB460" s="238"/>
      <c r="CC460" s="239">
        <f>G460-SUM(H460:CB460)</f>
        <v>0</v>
      </c>
      <c r="CD460" s="41" t="s">
        <v>54</v>
      </c>
    </row>
    <row r="461" spans="1:82" ht="15">
      <c r="A461" s="45"/>
      <c r="B461" s="75" t="s">
        <v>851</v>
      </c>
      <c r="C461" s="131" t="str">
        <f>"Provision for the Upgrade / Replacement of Electrical Equipment to Energy Saving Equipment(s) ("&amp; TEXT(F461,"## ### ###") &amp;")"</f>
        <v>Provision for the Upgrade / Replacement of Electrical Equipment to Energy Saving Equipment(s) (500 000)</v>
      </c>
      <c r="D461" s="29" t="s">
        <v>351</v>
      </c>
      <c r="E461" s="266">
        <v>1</v>
      </c>
      <c r="F461" s="78">
        <v>500000</v>
      </c>
      <c r="G461" s="76">
        <f t="shared" ref="G461" si="417">+E461*F461</f>
        <v>500000</v>
      </c>
      <c r="H461" s="241"/>
      <c r="I461" s="242"/>
      <c r="J461" s="237"/>
      <c r="K461" s="238"/>
      <c r="L461" s="238"/>
      <c r="M461" s="238"/>
      <c r="N461" s="238"/>
      <c r="O461" s="238"/>
      <c r="P461" s="238"/>
      <c r="Q461" s="238"/>
      <c r="R461" s="238"/>
      <c r="S461" s="238"/>
      <c r="T461" s="238"/>
      <c r="U461" s="239">
        <f t="shared" ref="U461" si="418">G461/6</f>
        <v>83333.33</v>
      </c>
      <c r="V461" s="237"/>
      <c r="W461" s="238"/>
      <c r="X461" s="238"/>
      <c r="Y461" s="238"/>
      <c r="Z461" s="238"/>
      <c r="AA461" s="238"/>
      <c r="AB461" s="238"/>
      <c r="AC461" s="238"/>
      <c r="AD461" s="238"/>
      <c r="AE461" s="238"/>
      <c r="AF461" s="238"/>
      <c r="AG461" s="239">
        <f t="shared" ref="AG461" si="419">G461/6</f>
        <v>83333.33</v>
      </c>
      <c r="AH461" s="240"/>
      <c r="AI461" s="238"/>
      <c r="AJ461" s="238"/>
      <c r="AK461" s="238"/>
      <c r="AL461" s="238"/>
      <c r="AM461" s="238"/>
      <c r="AN461" s="238"/>
      <c r="AO461" s="238"/>
      <c r="AP461" s="238"/>
      <c r="AQ461" s="238"/>
      <c r="AR461" s="238"/>
      <c r="AS461" s="239">
        <f t="shared" ref="AS461" si="420">G461/6</f>
        <v>83333.33</v>
      </c>
      <c r="AT461" s="240"/>
      <c r="AU461" s="238"/>
      <c r="AV461" s="238"/>
      <c r="AW461" s="238"/>
      <c r="AX461" s="238"/>
      <c r="AY461" s="238"/>
      <c r="AZ461" s="238"/>
      <c r="BA461" s="238"/>
      <c r="BB461" s="238"/>
      <c r="BC461" s="238"/>
      <c r="BD461" s="238"/>
      <c r="BE461" s="239">
        <f t="shared" ref="BE461" si="421">G461/6</f>
        <v>83333.33</v>
      </c>
      <c r="BF461" s="240"/>
      <c r="BG461" s="238"/>
      <c r="BH461" s="238"/>
      <c r="BI461" s="238"/>
      <c r="BJ461" s="238"/>
      <c r="BK461" s="238"/>
      <c r="BL461" s="238"/>
      <c r="BM461" s="238"/>
      <c r="BN461" s="238"/>
      <c r="BO461" s="238"/>
      <c r="BP461" s="238"/>
      <c r="BQ461" s="239">
        <f t="shared" ref="BQ461" si="422">G461/6</f>
        <v>83333.33</v>
      </c>
      <c r="BR461" s="240"/>
      <c r="BS461" s="238"/>
      <c r="BT461" s="238"/>
      <c r="BU461" s="238"/>
      <c r="BV461" s="238"/>
      <c r="BW461" s="238"/>
      <c r="BX461" s="238"/>
      <c r="BY461" s="238"/>
      <c r="BZ461" s="238"/>
      <c r="CA461" s="238"/>
      <c r="CB461" s="238"/>
      <c r="CC461" s="239">
        <f t="shared" ref="CC461" si="423">G461-SUM(H461:CB461)</f>
        <v>83333.350000000006</v>
      </c>
      <c r="CD461" s="41" t="s">
        <v>54</v>
      </c>
    </row>
    <row r="462" spans="1:82" ht="30">
      <c r="A462" s="45"/>
      <c r="B462" s="26" t="s">
        <v>852</v>
      </c>
      <c r="C462" s="27" t="str">
        <f>"Provision for the Upgrade / Replacement of Electrical Equipment to Energy Saving Equipment(s) - Overhead Charges and profit in respect of B-6012-a ("&amp; TEXT(F462,"###%") &amp; ")"</f>
        <v>Provision for the Upgrade / Replacement of Electrical Equipment to Energy Saving Equipment(s) - Overhead Charges and profit in respect of B-6012-a (%)</v>
      </c>
      <c r="D462" s="149" t="s">
        <v>353</v>
      </c>
      <c r="E462" s="337">
        <f>+G461</f>
        <v>500000</v>
      </c>
      <c r="F462" s="356"/>
      <c r="G462" s="76">
        <f>+E462*F462</f>
        <v>0</v>
      </c>
      <c r="H462" s="241"/>
      <c r="I462" s="242"/>
      <c r="J462" s="237"/>
      <c r="K462" s="238"/>
      <c r="L462" s="238"/>
      <c r="M462" s="238"/>
      <c r="N462" s="238"/>
      <c r="O462" s="238"/>
      <c r="P462" s="238"/>
      <c r="Q462" s="238"/>
      <c r="R462" s="238"/>
      <c r="S462" s="238"/>
      <c r="T462" s="238"/>
      <c r="U462" s="239">
        <f>G462/6</f>
        <v>0</v>
      </c>
      <c r="V462" s="237"/>
      <c r="W462" s="238"/>
      <c r="X462" s="238"/>
      <c r="Y462" s="238"/>
      <c r="Z462" s="238"/>
      <c r="AA462" s="238"/>
      <c r="AB462" s="238"/>
      <c r="AC462" s="238"/>
      <c r="AD462" s="238"/>
      <c r="AE462" s="238"/>
      <c r="AF462" s="238"/>
      <c r="AG462" s="239">
        <f>G462/6</f>
        <v>0</v>
      </c>
      <c r="AH462" s="240"/>
      <c r="AI462" s="238"/>
      <c r="AJ462" s="238"/>
      <c r="AK462" s="238"/>
      <c r="AL462" s="238"/>
      <c r="AM462" s="238"/>
      <c r="AN462" s="238"/>
      <c r="AO462" s="238"/>
      <c r="AP462" s="238"/>
      <c r="AQ462" s="238"/>
      <c r="AR462" s="238"/>
      <c r="AS462" s="239">
        <f>G462/6</f>
        <v>0</v>
      </c>
      <c r="AT462" s="240"/>
      <c r="AU462" s="238"/>
      <c r="AV462" s="238"/>
      <c r="AW462" s="238"/>
      <c r="AX462" s="238"/>
      <c r="AY462" s="238"/>
      <c r="AZ462" s="238"/>
      <c r="BA462" s="238"/>
      <c r="BB462" s="238"/>
      <c r="BC462" s="238"/>
      <c r="BD462" s="238"/>
      <c r="BE462" s="239">
        <f>G462/6</f>
        <v>0</v>
      </c>
      <c r="BF462" s="240"/>
      <c r="BG462" s="238"/>
      <c r="BH462" s="238"/>
      <c r="BI462" s="238"/>
      <c r="BJ462" s="238"/>
      <c r="BK462" s="238"/>
      <c r="BL462" s="238"/>
      <c r="BM462" s="238"/>
      <c r="BN462" s="238"/>
      <c r="BO462" s="238"/>
      <c r="BP462" s="238"/>
      <c r="BQ462" s="239">
        <f>G462/6</f>
        <v>0</v>
      </c>
      <c r="BR462" s="240"/>
      <c r="BS462" s="238"/>
      <c r="BT462" s="238"/>
      <c r="BU462" s="238"/>
      <c r="BV462" s="238"/>
      <c r="BW462" s="238"/>
      <c r="BX462" s="238"/>
      <c r="BY462" s="238"/>
      <c r="BZ462" s="238"/>
      <c r="CA462" s="238"/>
      <c r="CB462" s="238"/>
      <c r="CC462" s="239">
        <f>G462-SUM(H462:CB462)</f>
        <v>0</v>
      </c>
      <c r="CD462" s="41" t="s">
        <v>54</v>
      </c>
    </row>
    <row r="463" spans="1:82" ht="15" customHeight="1">
      <c r="A463" s="45"/>
      <c r="B463" s="180" t="s">
        <v>853</v>
      </c>
      <c r="C463" s="181" t="str">
        <f>"Provision for the upgrade to Security Toll Booths ("&amp; TEXT(F463,"## ### ###") &amp;")"</f>
        <v>Provision for the upgrade to Security Toll Booths ()</v>
      </c>
      <c r="D463" s="182" t="s">
        <v>351</v>
      </c>
      <c r="E463" s="329">
        <v>0</v>
      </c>
      <c r="F463" s="78"/>
      <c r="G463" s="189">
        <f t="shared" ref="G463" si="424">+E463*F463</f>
        <v>0</v>
      </c>
      <c r="H463" s="241"/>
      <c r="I463" s="242"/>
      <c r="J463" s="237"/>
      <c r="K463" s="238"/>
      <c r="L463" s="238"/>
      <c r="M463" s="238"/>
      <c r="N463" s="238"/>
      <c r="O463" s="238"/>
      <c r="P463" s="238"/>
      <c r="Q463" s="238"/>
      <c r="R463" s="238"/>
      <c r="S463" s="238"/>
      <c r="T463" s="238"/>
      <c r="U463" s="239">
        <f t="shared" ref="U463" si="425">G463/6</f>
        <v>0</v>
      </c>
      <c r="V463" s="237"/>
      <c r="W463" s="238"/>
      <c r="X463" s="238"/>
      <c r="Y463" s="238"/>
      <c r="Z463" s="238"/>
      <c r="AA463" s="238"/>
      <c r="AB463" s="238"/>
      <c r="AC463" s="238"/>
      <c r="AD463" s="238"/>
      <c r="AE463" s="238"/>
      <c r="AF463" s="238"/>
      <c r="AG463" s="239">
        <f t="shared" ref="AG463" si="426">G463/6</f>
        <v>0</v>
      </c>
      <c r="AH463" s="240"/>
      <c r="AI463" s="238"/>
      <c r="AJ463" s="238"/>
      <c r="AK463" s="238"/>
      <c r="AL463" s="238"/>
      <c r="AM463" s="238"/>
      <c r="AN463" s="238"/>
      <c r="AO463" s="238"/>
      <c r="AP463" s="238"/>
      <c r="AQ463" s="238"/>
      <c r="AR463" s="238"/>
      <c r="AS463" s="239">
        <f t="shared" ref="AS463" si="427">G463/6</f>
        <v>0</v>
      </c>
      <c r="AT463" s="240"/>
      <c r="AU463" s="238"/>
      <c r="AV463" s="238"/>
      <c r="AW463" s="238"/>
      <c r="AX463" s="238"/>
      <c r="AY463" s="238"/>
      <c r="AZ463" s="238"/>
      <c r="BA463" s="238"/>
      <c r="BB463" s="238"/>
      <c r="BC463" s="238"/>
      <c r="BD463" s="238"/>
      <c r="BE463" s="239">
        <f t="shared" ref="BE463" si="428">G463/6</f>
        <v>0</v>
      </c>
      <c r="BF463" s="240"/>
      <c r="BG463" s="238"/>
      <c r="BH463" s="238"/>
      <c r="BI463" s="238"/>
      <c r="BJ463" s="238"/>
      <c r="BK463" s="238"/>
      <c r="BL463" s="238"/>
      <c r="BM463" s="238"/>
      <c r="BN463" s="238"/>
      <c r="BO463" s="238"/>
      <c r="BP463" s="238"/>
      <c r="BQ463" s="239">
        <f t="shared" ref="BQ463" si="429">G463/6</f>
        <v>0</v>
      </c>
      <c r="BR463" s="240"/>
      <c r="BS463" s="238"/>
      <c r="BT463" s="238"/>
      <c r="BU463" s="238"/>
      <c r="BV463" s="238"/>
      <c r="BW463" s="238"/>
      <c r="BX463" s="238"/>
      <c r="BY463" s="238"/>
      <c r="BZ463" s="238"/>
      <c r="CA463" s="238"/>
      <c r="CB463" s="238"/>
      <c r="CC463" s="239">
        <f t="shared" ref="CC463" si="430">G463-SUM(H463:CB463)</f>
        <v>0</v>
      </c>
      <c r="CD463" s="41" t="s">
        <v>54</v>
      </c>
    </row>
    <row r="464" spans="1:82" ht="15">
      <c r="A464" s="45"/>
      <c r="B464" s="180" t="s">
        <v>854</v>
      </c>
      <c r="C464" s="181" t="str">
        <f>"Provision for the upgrade to Security Toll Booths - Overhead charges and Profit in respect of B-6013-a ("&amp; TEXT(F464,"###%") &amp; ")"</f>
        <v>Provision for the upgrade to Security Toll Booths - Overhead charges and Profit in respect of B-6013-a (%)</v>
      </c>
      <c r="D464" s="182" t="s">
        <v>353</v>
      </c>
      <c r="E464" s="329">
        <f>+G463</f>
        <v>0</v>
      </c>
      <c r="F464" s="360"/>
      <c r="G464" s="189">
        <f>+E464*F464</f>
        <v>0</v>
      </c>
      <c r="H464" s="241"/>
      <c r="I464" s="242"/>
      <c r="J464" s="237"/>
      <c r="K464" s="238"/>
      <c r="L464" s="238"/>
      <c r="M464" s="238"/>
      <c r="N464" s="238"/>
      <c r="O464" s="238"/>
      <c r="P464" s="238"/>
      <c r="Q464" s="238"/>
      <c r="R464" s="238"/>
      <c r="S464" s="238"/>
      <c r="T464" s="238"/>
      <c r="U464" s="239">
        <f>G464/6</f>
        <v>0</v>
      </c>
      <c r="V464" s="237"/>
      <c r="W464" s="238"/>
      <c r="X464" s="238"/>
      <c r="Y464" s="238"/>
      <c r="Z464" s="238"/>
      <c r="AA464" s="238"/>
      <c r="AB464" s="238"/>
      <c r="AC464" s="238"/>
      <c r="AD464" s="238"/>
      <c r="AE464" s="238"/>
      <c r="AF464" s="238"/>
      <c r="AG464" s="239">
        <f>G464/6</f>
        <v>0</v>
      </c>
      <c r="AH464" s="240"/>
      <c r="AI464" s="238"/>
      <c r="AJ464" s="238"/>
      <c r="AK464" s="238"/>
      <c r="AL464" s="238"/>
      <c r="AM464" s="238"/>
      <c r="AN464" s="238"/>
      <c r="AO464" s="238"/>
      <c r="AP464" s="238"/>
      <c r="AQ464" s="238"/>
      <c r="AR464" s="238"/>
      <c r="AS464" s="239">
        <f>G464/6</f>
        <v>0</v>
      </c>
      <c r="AT464" s="240"/>
      <c r="AU464" s="238"/>
      <c r="AV464" s="238"/>
      <c r="AW464" s="238"/>
      <c r="AX464" s="238"/>
      <c r="AY464" s="238"/>
      <c r="AZ464" s="238"/>
      <c r="BA464" s="238"/>
      <c r="BB464" s="238"/>
      <c r="BC464" s="238"/>
      <c r="BD464" s="238"/>
      <c r="BE464" s="239">
        <f>G464/6</f>
        <v>0</v>
      </c>
      <c r="BF464" s="240"/>
      <c r="BG464" s="238"/>
      <c r="BH464" s="238"/>
      <c r="BI464" s="238"/>
      <c r="BJ464" s="238"/>
      <c r="BK464" s="238"/>
      <c r="BL464" s="238"/>
      <c r="BM464" s="238"/>
      <c r="BN464" s="238"/>
      <c r="BO464" s="238"/>
      <c r="BP464" s="238"/>
      <c r="BQ464" s="239">
        <f>G464/6</f>
        <v>0</v>
      </c>
      <c r="BR464" s="240"/>
      <c r="BS464" s="238"/>
      <c r="BT464" s="238"/>
      <c r="BU464" s="238"/>
      <c r="BV464" s="238"/>
      <c r="BW464" s="238"/>
      <c r="BX464" s="238"/>
      <c r="BY464" s="238"/>
      <c r="BZ464" s="238"/>
      <c r="CA464" s="238"/>
      <c r="CB464" s="238"/>
      <c r="CC464" s="239">
        <f>G464-SUM(H464:CB464)</f>
        <v>0</v>
      </c>
      <c r="CD464" s="41" t="s">
        <v>54</v>
      </c>
    </row>
    <row r="465" spans="1:82" ht="30">
      <c r="A465" s="45"/>
      <c r="B465" s="75" t="s">
        <v>855</v>
      </c>
      <c r="C465" s="131" t="str">
        <f>"Nominated Subcontract DB Works and Services (including Provisional Sums and allowances in the Nominated Subcontract ("&amp; TEXT(F465,"## ### ###") &amp;")"</f>
        <v>Nominated Subcontract DB Works and Services (including Provisional Sums and allowances in the Nominated Subcontract (19 200 000)</v>
      </c>
      <c r="D465" s="29" t="s">
        <v>351</v>
      </c>
      <c r="E465" s="266">
        <v>1</v>
      </c>
      <c r="F465" s="78">
        <v>19200000</v>
      </c>
      <c r="G465" s="76">
        <f>+E465*F465</f>
        <v>19200000</v>
      </c>
      <c r="H465" s="241"/>
      <c r="I465" s="242"/>
      <c r="J465" s="237"/>
      <c r="K465" s="238"/>
      <c r="L465" s="238"/>
      <c r="M465" s="238"/>
      <c r="N465" s="238"/>
      <c r="O465" s="238"/>
      <c r="P465" s="238"/>
      <c r="Q465" s="238"/>
      <c r="R465" s="238"/>
      <c r="S465" s="238"/>
      <c r="T465" s="238"/>
      <c r="U465" s="239">
        <f t="shared" ref="U465" si="431">G465/6</f>
        <v>3200000</v>
      </c>
      <c r="V465" s="237"/>
      <c r="W465" s="238"/>
      <c r="X465" s="238"/>
      <c r="Y465" s="238"/>
      <c r="Z465" s="238"/>
      <c r="AA465" s="238"/>
      <c r="AB465" s="238"/>
      <c r="AC465" s="238"/>
      <c r="AD465" s="238"/>
      <c r="AE465" s="238"/>
      <c r="AF465" s="238"/>
      <c r="AG465" s="239">
        <f t="shared" ref="AG465" si="432">G465/6</f>
        <v>3200000</v>
      </c>
      <c r="AH465" s="240"/>
      <c r="AI465" s="238"/>
      <c r="AJ465" s="238"/>
      <c r="AK465" s="238"/>
      <c r="AL465" s="238"/>
      <c r="AM465" s="238"/>
      <c r="AN465" s="238"/>
      <c r="AO465" s="238"/>
      <c r="AP465" s="238"/>
      <c r="AQ465" s="238"/>
      <c r="AR465" s="238"/>
      <c r="AS465" s="239">
        <f t="shared" ref="AS465" si="433">G465/6</f>
        <v>3200000</v>
      </c>
      <c r="AT465" s="240"/>
      <c r="AU465" s="238"/>
      <c r="AV465" s="238"/>
      <c r="AW465" s="238"/>
      <c r="AX465" s="238"/>
      <c r="AY465" s="238"/>
      <c r="AZ465" s="238"/>
      <c r="BA465" s="238"/>
      <c r="BB465" s="238"/>
      <c r="BC465" s="238"/>
      <c r="BD465" s="238"/>
      <c r="BE465" s="239">
        <f t="shared" ref="BE465" si="434">G465/6</f>
        <v>3200000</v>
      </c>
      <c r="BF465" s="240"/>
      <c r="BG465" s="238"/>
      <c r="BH465" s="238"/>
      <c r="BI465" s="238"/>
      <c r="BJ465" s="238"/>
      <c r="BK465" s="238"/>
      <c r="BL465" s="238"/>
      <c r="BM465" s="238"/>
      <c r="BN465" s="238"/>
      <c r="BO465" s="238"/>
      <c r="BP465" s="238"/>
      <c r="BQ465" s="239">
        <f t="shared" ref="BQ465" si="435">G465/6</f>
        <v>3200000</v>
      </c>
      <c r="BR465" s="240"/>
      <c r="BS465" s="238"/>
      <c r="BT465" s="238"/>
      <c r="BU465" s="238"/>
      <c r="BV465" s="238"/>
      <c r="BW465" s="238"/>
      <c r="BX465" s="238"/>
      <c r="BY465" s="238"/>
      <c r="BZ465" s="238"/>
      <c r="CA465" s="238"/>
      <c r="CB465" s="238"/>
      <c r="CC465" s="239">
        <f t="shared" ref="CC465" si="436">G465-SUM(H465:CB465)</f>
        <v>3200000</v>
      </c>
      <c r="CD465" s="41" t="s">
        <v>54</v>
      </c>
    </row>
    <row r="466" spans="1:82" ht="15">
      <c r="A466" s="179"/>
      <c r="B466" s="351" t="s">
        <v>856</v>
      </c>
      <c r="C466" s="184" t="str">
        <f>"Nominated Subcontract DB Works and Services - Overhead charges and Profit in respect of B-6014-a ("&amp; TEXT(F466,"###%") &amp; ")"</f>
        <v>Nominated Subcontract DB Works and Services - Overhead charges and Profit in respect of B-6014-a (%)</v>
      </c>
      <c r="D466" s="149" t="s">
        <v>353</v>
      </c>
      <c r="E466" s="338">
        <f>+G465</f>
        <v>19200000</v>
      </c>
      <c r="F466" s="358"/>
      <c r="G466" s="76">
        <f>+E466*F466</f>
        <v>0</v>
      </c>
      <c r="H466" s="241"/>
      <c r="I466" s="242"/>
      <c r="J466" s="237"/>
      <c r="K466" s="238"/>
      <c r="L466" s="238"/>
      <c r="M466" s="238"/>
      <c r="N466" s="238"/>
      <c r="O466" s="238"/>
      <c r="P466" s="238"/>
      <c r="Q466" s="238"/>
      <c r="R466" s="238"/>
      <c r="S466" s="238"/>
      <c r="T466" s="238"/>
      <c r="U466" s="239">
        <f>G466/6</f>
        <v>0</v>
      </c>
      <c r="V466" s="237"/>
      <c r="W466" s="238"/>
      <c r="X466" s="238"/>
      <c r="Y466" s="238"/>
      <c r="Z466" s="238"/>
      <c r="AA466" s="238"/>
      <c r="AB466" s="238"/>
      <c r="AC466" s="238"/>
      <c r="AD466" s="238"/>
      <c r="AE466" s="238"/>
      <c r="AF466" s="238"/>
      <c r="AG466" s="239">
        <f>G466/6</f>
        <v>0</v>
      </c>
      <c r="AH466" s="240"/>
      <c r="AI466" s="238"/>
      <c r="AJ466" s="238"/>
      <c r="AK466" s="238"/>
      <c r="AL466" s="238"/>
      <c r="AM466" s="238"/>
      <c r="AN466" s="238"/>
      <c r="AO466" s="238"/>
      <c r="AP466" s="238"/>
      <c r="AQ466" s="238"/>
      <c r="AR466" s="238"/>
      <c r="AS466" s="239">
        <f>G466/6</f>
        <v>0</v>
      </c>
      <c r="AT466" s="240"/>
      <c r="AU466" s="238"/>
      <c r="AV466" s="238"/>
      <c r="AW466" s="238"/>
      <c r="AX466" s="238"/>
      <c r="AY466" s="238"/>
      <c r="AZ466" s="238"/>
      <c r="BA466" s="238"/>
      <c r="BB466" s="238"/>
      <c r="BC466" s="238"/>
      <c r="BD466" s="238"/>
      <c r="BE466" s="239">
        <f>G466/6</f>
        <v>0</v>
      </c>
      <c r="BF466" s="240"/>
      <c r="BG466" s="238"/>
      <c r="BH466" s="238"/>
      <c r="BI466" s="238"/>
      <c r="BJ466" s="238"/>
      <c r="BK466" s="238"/>
      <c r="BL466" s="238"/>
      <c r="BM466" s="238"/>
      <c r="BN466" s="238"/>
      <c r="BO466" s="238"/>
      <c r="BP466" s="238"/>
      <c r="BQ466" s="239">
        <f>G466/6</f>
        <v>0</v>
      </c>
      <c r="BR466" s="240"/>
      <c r="BS466" s="238"/>
      <c r="BT466" s="238"/>
      <c r="BU466" s="238"/>
      <c r="BV466" s="238"/>
      <c r="BW466" s="238"/>
      <c r="BX466" s="238"/>
      <c r="BY466" s="238"/>
      <c r="BZ466" s="238"/>
      <c r="CA466" s="238"/>
      <c r="CB466" s="238"/>
      <c r="CC466" s="170">
        <f>G466-SUM(H466:CB466)</f>
        <v>0</v>
      </c>
      <c r="CD466" s="41" t="s">
        <v>54</v>
      </c>
    </row>
    <row r="467" spans="1:82" ht="15">
      <c r="A467" s="45"/>
      <c r="B467" s="160"/>
      <c r="C467" s="161"/>
      <c r="D467" s="162" t="s">
        <v>428</v>
      </c>
      <c r="G467" s="164"/>
      <c r="H467" s="165"/>
      <c r="I467" s="165"/>
      <c r="J467" s="165"/>
      <c r="K467" s="165"/>
      <c r="L467" s="165"/>
      <c r="M467" s="165"/>
      <c r="N467" s="165"/>
      <c r="O467" s="165"/>
      <c r="P467" s="165"/>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c r="BA467" s="165"/>
      <c r="BB467" s="165"/>
      <c r="BC467" s="165"/>
      <c r="BD467" s="165"/>
      <c r="BE467" s="165"/>
      <c r="BF467" s="165"/>
      <c r="BG467" s="165"/>
      <c r="BH467" s="165"/>
      <c r="BI467" s="165"/>
      <c r="BJ467" s="165"/>
      <c r="BK467" s="165"/>
      <c r="BL467" s="165"/>
      <c r="BM467" s="165"/>
      <c r="BN467" s="165"/>
      <c r="BO467" s="165"/>
      <c r="BP467" s="165"/>
      <c r="BQ467" s="165"/>
      <c r="BR467" s="165"/>
      <c r="BS467" s="165"/>
      <c r="BT467" s="165"/>
      <c r="BU467" s="165"/>
      <c r="BV467" s="165"/>
      <c r="BW467" s="165"/>
      <c r="BX467" s="165"/>
      <c r="BY467" s="165"/>
      <c r="BZ467" s="165"/>
      <c r="CA467" s="165"/>
      <c r="CB467" s="165"/>
      <c r="CC467" s="165"/>
      <c r="CD467" s="41"/>
    </row>
    <row r="468" spans="1:82" ht="15">
      <c r="A468" s="45"/>
      <c r="B468" s="115" t="s">
        <v>857</v>
      </c>
      <c r="C468" s="116" t="s">
        <v>858</v>
      </c>
      <c r="D468" s="117" t="s">
        <v>428</v>
      </c>
      <c r="E468" s="327"/>
      <c r="F468" s="258"/>
      <c r="G468" s="119">
        <f>SUM(G469:G503)</f>
        <v>5813500</v>
      </c>
      <c r="H468" s="119">
        <f t="shared" ref="H468:AL468" si="437">SUM(H469:H503)</f>
        <v>0</v>
      </c>
      <c r="I468" s="120">
        <f t="shared" si="437"/>
        <v>0</v>
      </c>
      <c r="J468" s="119">
        <f t="shared" si="437"/>
        <v>0</v>
      </c>
      <c r="K468" s="121">
        <f t="shared" si="437"/>
        <v>0</v>
      </c>
      <c r="L468" s="121">
        <f t="shared" si="437"/>
        <v>0</v>
      </c>
      <c r="M468" s="121">
        <f t="shared" si="437"/>
        <v>0</v>
      </c>
      <c r="N468" s="121">
        <f t="shared" si="437"/>
        <v>0</v>
      </c>
      <c r="O468" s="121">
        <f t="shared" si="437"/>
        <v>0</v>
      </c>
      <c r="P468" s="121">
        <f t="shared" si="437"/>
        <v>0</v>
      </c>
      <c r="Q468" s="121">
        <f t="shared" si="437"/>
        <v>0</v>
      </c>
      <c r="R468" s="121">
        <f>SUM(R469:R503)</f>
        <v>0</v>
      </c>
      <c r="S468" s="121">
        <f t="shared" si="437"/>
        <v>0</v>
      </c>
      <c r="T468" s="121">
        <f t="shared" si="437"/>
        <v>0</v>
      </c>
      <c r="U468" s="120">
        <f t="shared" si="437"/>
        <v>968916.66</v>
      </c>
      <c r="V468" s="122">
        <f t="shared" si="437"/>
        <v>0</v>
      </c>
      <c r="W468" s="121">
        <f t="shared" si="437"/>
        <v>0</v>
      </c>
      <c r="X468" s="121">
        <f t="shared" si="437"/>
        <v>0</v>
      </c>
      <c r="Y468" s="121">
        <f t="shared" si="437"/>
        <v>0</v>
      </c>
      <c r="Z468" s="121">
        <f t="shared" si="437"/>
        <v>0</v>
      </c>
      <c r="AA468" s="121">
        <f t="shared" si="437"/>
        <v>0</v>
      </c>
      <c r="AB468" s="121">
        <f t="shared" si="437"/>
        <v>0</v>
      </c>
      <c r="AC468" s="121">
        <f t="shared" si="437"/>
        <v>0</v>
      </c>
      <c r="AD468" s="121">
        <f t="shared" si="437"/>
        <v>0</v>
      </c>
      <c r="AE468" s="121">
        <f t="shared" si="437"/>
        <v>0</v>
      </c>
      <c r="AF468" s="121">
        <f t="shared" si="437"/>
        <v>0</v>
      </c>
      <c r="AG468" s="120">
        <f t="shared" si="437"/>
        <v>968916.66</v>
      </c>
      <c r="AH468" s="122">
        <f t="shared" si="437"/>
        <v>0</v>
      </c>
      <c r="AI468" s="121">
        <f t="shared" si="437"/>
        <v>0</v>
      </c>
      <c r="AJ468" s="121">
        <f t="shared" si="437"/>
        <v>0</v>
      </c>
      <c r="AK468" s="121">
        <f t="shared" si="437"/>
        <v>0</v>
      </c>
      <c r="AL468" s="121">
        <f t="shared" si="437"/>
        <v>0</v>
      </c>
      <c r="AM468" s="121">
        <f t="shared" ref="AM468:CC468" si="438">SUM(AM469:AM503)</f>
        <v>0</v>
      </c>
      <c r="AN468" s="121">
        <f t="shared" si="438"/>
        <v>0</v>
      </c>
      <c r="AO468" s="121">
        <f t="shared" si="438"/>
        <v>0</v>
      </c>
      <c r="AP468" s="121">
        <f t="shared" si="438"/>
        <v>0</v>
      </c>
      <c r="AQ468" s="121">
        <f t="shared" si="438"/>
        <v>0</v>
      </c>
      <c r="AR468" s="121">
        <f t="shared" si="438"/>
        <v>0</v>
      </c>
      <c r="AS468" s="120">
        <f t="shared" si="438"/>
        <v>968916.66</v>
      </c>
      <c r="AT468" s="122">
        <f t="shared" si="438"/>
        <v>0</v>
      </c>
      <c r="AU468" s="121">
        <f t="shared" si="438"/>
        <v>0</v>
      </c>
      <c r="AV468" s="121">
        <f t="shared" si="438"/>
        <v>0</v>
      </c>
      <c r="AW468" s="121">
        <f t="shared" si="438"/>
        <v>0</v>
      </c>
      <c r="AX468" s="121">
        <f t="shared" si="438"/>
        <v>0</v>
      </c>
      <c r="AY468" s="121">
        <f t="shared" si="438"/>
        <v>0</v>
      </c>
      <c r="AZ468" s="121">
        <f t="shared" si="438"/>
        <v>0</v>
      </c>
      <c r="BA468" s="121">
        <f t="shared" si="438"/>
        <v>0</v>
      </c>
      <c r="BB468" s="121">
        <f t="shared" si="438"/>
        <v>0</v>
      </c>
      <c r="BC468" s="121">
        <f t="shared" si="438"/>
        <v>0</v>
      </c>
      <c r="BD468" s="121">
        <f t="shared" si="438"/>
        <v>0</v>
      </c>
      <c r="BE468" s="120">
        <f t="shared" si="438"/>
        <v>968916.66</v>
      </c>
      <c r="BF468" s="122">
        <f t="shared" si="438"/>
        <v>0</v>
      </c>
      <c r="BG468" s="121">
        <f t="shared" si="438"/>
        <v>0</v>
      </c>
      <c r="BH468" s="121">
        <f t="shared" si="438"/>
        <v>0</v>
      </c>
      <c r="BI468" s="121">
        <f t="shared" si="438"/>
        <v>0</v>
      </c>
      <c r="BJ468" s="121">
        <f t="shared" si="438"/>
        <v>0</v>
      </c>
      <c r="BK468" s="121">
        <f t="shared" si="438"/>
        <v>0</v>
      </c>
      <c r="BL468" s="121">
        <f t="shared" si="438"/>
        <v>0</v>
      </c>
      <c r="BM468" s="121">
        <f t="shared" si="438"/>
        <v>0</v>
      </c>
      <c r="BN468" s="121">
        <f t="shared" si="438"/>
        <v>0</v>
      </c>
      <c r="BO468" s="121">
        <f t="shared" si="438"/>
        <v>0</v>
      </c>
      <c r="BP468" s="121">
        <f t="shared" si="438"/>
        <v>0</v>
      </c>
      <c r="BQ468" s="120">
        <f t="shared" si="438"/>
        <v>968916.66</v>
      </c>
      <c r="BR468" s="122">
        <f t="shared" si="438"/>
        <v>0</v>
      </c>
      <c r="BS468" s="121">
        <f t="shared" si="438"/>
        <v>0</v>
      </c>
      <c r="BT468" s="121">
        <f t="shared" si="438"/>
        <v>0</v>
      </c>
      <c r="BU468" s="121">
        <f t="shared" si="438"/>
        <v>0</v>
      </c>
      <c r="BV468" s="121">
        <f t="shared" si="438"/>
        <v>0</v>
      </c>
      <c r="BW468" s="121">
        <f t="shared" si="438"/>
        <v>0</v>
      </c>
      <c r="BX468" s="121">
        <f t="shared" si="438"/>
        <v>0</v>
      </c>
      <c r="BY468" s="121">
        <f t="shared" si="438"/>
        <v>0</v>
      </c>
      <c r="BZ468" s="121">
        <f t="shared" si="438"/>
        <v>0</v>
      </c>
      <c r="CA468" s="121">
        <f t="shared" si="438"/>
        <v>0</v>
      </c>
      <c r="CB468" s="121">
        <f t="shared" si="438"/>
        <v>0</v>
      </c>
      <c r="CC468" s="120">
        <f t="shared" si="438"/>
        <v>968916.7</v>
      </c>
      <c r="CD468" s="41" t="s">
        <v>54</v>
      </c>
    </row>
    <row r="469" spans="1:82" ht="15" customHeight="1">
      <c r="A469" s="45"/>
      <c r="B469" s="25" t="s">
        <v>859</v>
      </c>
      <c r="C469" s="28" t="s">
        <v>860</v>
      </c>
      <c r="D469" s="29" t="s">
        <v>861</v>
      </c>
      <c r="E469" s="266">
        <v>1</v>
      </c>
      <c r="F469" s="78">
        <v>2200000</v>
      </c>
      <c r="G469" s="76">
        <f>+E469*F469</f>
        <v>2200000</v>
      </c>
      <c r="H469" s="241"/>
      <c r="I469" s="242"/>
      <c r="J469" s="237"/>
      <c r="K469" s="238"/>
      <c r="L469" s="238"/>
      <c r="M469" s="238"/>
      <c r="N469" s="238"/>
      <c r="O469" s="238"/>
      <c r="P469" s="238"/>
      <c r="Q469" s="238"/>
      <c r="R469" s="238"/>
      <c r="S469" s="238"/>
      <c r="T469" s="238"/>
      <c r="U469" s="239">
        <f t="shared" ref="U469" si="439">G469/6</f>
        <v>366666.67</v>
      </c>
      <c r="V469" s="237"/>
      <c r="W469" s="238"/>
      <c r="X469" s="238"/>
      <c r="Y469" s="238"/>
      <c r="Z469" s="238"/>
      <c r="AA469" s="238"/>
      <c r="AB469" s="238"/>
      <c r="AC469" s="238"/>
      <c r="AD469" s="238"/>
      <c r="AE469" s="238"/>
      <c r="AF469" s="238"/>
      <c r="AG469" s="239">
        <f t="shared" ref="AG469" si="440">G469/6</f>
        <v>366666.67</v>
      </c>
      <c r="AH469" s="240"/>
      <c r="AI469" s="238"/>
      <c r="AJ469" s="238"/>
      <c r="AK469" s="238"/>
      <c r="AL469" s="238"/>
      <c r="AM469" s="238"/>
      <c r="AN469" s="238"/>
      <c r="AO469" s="238"/>
      <c r="AP469" s="238"/>
      <c r="AQ469" s="238"/>
      <c r="AR469" s="238"/>
      <c r="AS469" s="239">
        <f t="shared" ref="AS469" si="441">G469/6</f>
        <v>366666.67</v>
      </c>
      <c r="AT469" s="240"/>
      <c r="AU469" s="238"/>
      <c r="AV469" s="238"/>
      <c r="AW469" s="238"/>
      <c r="AX469" s="238"/>
      <c r="AY469" s="238"/>
      <c r="AZ469" s="238"/>
      <c r="BA469" s="238"/>
      <c r="BB469" s="238"/>
      <c r="BC469" s="238"/>
      <c r="BD469" s="238"/>
      <c r="BE469" s="239">
        <f t="shared" ref="BE469" si="442">G469/6</f>
        <v>366666.67</v>
      </c>
      <c r="BF469" s="240"/>
      <c r="BG469" s="238"/>
      <c r="BH469" s="238"/>
      <c r="BI469" s="238"/>
      <c r="BJ469" s="238"/>
      <c r="BK469" s="238"/>
      <c r="BL469" s="238"/>
      <c r="BM469" s="238"/>
      <c r="BN469" s="238"/>
      <c r="BO469" s="238"/>
      <c r="BP469" s="238"/>
      <c r="BQ469" s="239">
        <f t="shared" ref="BQ469" si="443">G469/6</f>
        <v>366666.67</v>
      </c>
      <c r="BR469" s="240"/>
      <c r="BS469" s="238"/>
      <c r="BT469" s="238"/>
      <c r="BU469" s="238"/>
      <c r="BV469" s="238"/>
      <c r="BW469" s="238"/>
      <c r="BX469" s="238"/>
      <c r="BY469" s="238"/>
      <c r="BZ469" s="238"/>
      <c r="CA469" s="238"/>
      <c r="CB469" s="238"/>
      <c r="CC469" s="239">
        <f t="shared" ref="CC469" si="444">G469-SUM(H469:CB469)</f>
        <v>366666.65</v>
      </c>
      <c r="CD469" s="41" t="s">
        <v>54</v>
      </c>
    </row>
    <row r="470" spans="1:82" ht="15" customHeight="1">
      <c r="A470" s="45"/>
      <c r="B470" s="25" t="s">
        <v>862</v>
      </c>
      <c r="C470" s="28" t="s">
        <v>863</v>
      </c>
      <c r="D470" s="132"/>
      <c r="E470" s="266"/>
      <c r="F470" s="78"/>
      <c r="G470" s="76"/>
      <c r="H470" s="237"/>
      <c r="I470" s="239"/>
      <c r="J470" s="237"/>
      <c r="K470" s="238"/>
      <c r="L470" s="238"/>
      <c r="M470" s="238"/>
      <c r="N470" s="238"/>
      <c r="O470" s="238"/>
      <c r="P470" s="238"/>
      <c r="Q470" s="238"/>
      <c r="R470" s="238"/>
      <c r="S470" s="238"/>
      <c r="T470" s="238"/>
      <c r="U470" s="239"/>
      <c r="V470" s="237"/>
      <c r="W470" s="238"/>
      <c r="X470" s="238"/>
      <c r="Y470" s="238"/>
      <c r="Z470" s="238"/>
      <c r="AA470" s="238"/>
      <c r="AB470" s="238"/>
      <c r="AC470" s="238"/>
      <c r="AD470" s="238"/>
      <c r="AE470" s="238"/>
      <c r="AF470" s="238"/>
      <c r="AG470" s="239"/>
      <c r="AH470" s="240"/>
      <c r="AI470" s="238"/>
      <c r="AJ470" s="238"/>
      <c r="AK470" s="238"/>
      <c r="AL470" s="238"/>
      <c r="AM470" s="238"/>
      <c r="AN470" s="238"/>
      <c r="AO470" s="238"/>
      <c r="AP470" s="238"/>
      <c r="AQ470" s="238"/>
      <c r="AR470" s="238"/>
      <c r="AS470" s="239"/>
      <c r="AT470" s="240"/>
      <c r="AU470" s="238"/>
      <c r="AV470" s="238"/>
      <c r="AW470" s="238"/>
      <c r="AX470" s="238"/>
      <c r="AY470" s="238"/>
      <c r="AZ470" s="238"/>
      <c r="BA470" s="238"/>
      <c r="BB470" s="238"/>
      <c r="BC470" s="238"/>
      <c r="BD470" s="238"/>
      <c r="BE470" s="239"/>
      <c r="BF470" s="240"/>
      <c r="BG470" s="238"/>
      <c r="BH470" s="238"/>
      <c r="BI470" s="238"/>
      <c r="BJ470" s="238"/>
      <c r="BK470" s="238"/>
      <c r="BL470" s="238"/>
      <c r="BM470" s="238"/>
      <c r="BN470" s="238"/>
      <c r="BO470" s="238"/>
      <c r="BP470" s="238"/>
      <c r="BQ470" s="239"/>
      <c r="BR470" s="240"/>
      <c r="BS470" s="238"/>
      <c r="BT470" s="238"/>
      <c r="BU470" s="238"/>
      <c r="BV470" s="238"/>
      <c r="BW470" s="238"/>
      <c r="BX470" s="238"/>
      <c r="BY470" s="238"/>
      <c r="BZ470" s="238"/>
      <c r="CA470" s="238"/>
      <c r="CB470" s="238"/>
      <c r="CC470" s="239"/>
      <c r="CD470" s="41" t="s">
        <v>54</v>
      </c>
    </row>
    <row r="471" spans="1:82" ht="15" customHeight="1">
      <c r="A471" s="45"/>
      <c r="B471" s="25" t="s">
        <v>864</v>
      </c>
      <c r="C471" s="28" t="s">
        <v>865</v>
      </c>
      <c r="D471" s="29" t="s">
        <v>861</v>
      </c>
      <c r="E471" s="266">
        <v>1</v>
      </c>
      <c r="F471" s="78">
        <v>600000</v>
      </c>
      <c r="G471" s="76">
        <f>+E471*F471</f>
        <v>600000</v>
      </c>
      <c r="H471" s="241"/>
      <c r="I471" s="242"/>
      <c r="J471" s="237"/>
      <c r="K471" s="238"/>
      <c r="L471" s="238"/>
      <c r="M471" s="238"/>
      <c r="N471" s="238"/>
      <c r="O471" s="238"/>
      <c r="P471" s="238"/>
      <c r="Q471" s="238"/>
      <c r="R471" s="238"/>
      <c r="S471" s="238"/>
      <c r="T471" s="238"/>
      <c r="U471" s="239">
        <f t="shared" ref="U471" si="445">G471/6</f>
        <v>100000</v>
      </c>
      <c r="V471" s="237"/>
      <c r="W471" s="238"/>
      <c r="X471" s="238"/>
      <c r="Y471" s="238"/>
      <c r="Z471" s="238"/>
      <c r="AA471" s="238"/>
      <c r="AB471" s="238"/>
      <c r="AC471" s="238"/>
      <c r="AD471" s="238"/>
      <c r="AE471" s="238"/>
      <c r="AF471" s="238"/>
      <c r="AG471" s="239">
        <f t="shared" ref="AG471" si="446">G471/6</f>
        <v>100000</v>
      </c>
      <c r="AH471" s="240"/>
      <c r="AI471" s="238"/>
      <c r="AJ471" s="238"/>
      <c r="AK471" s="238"/>
      <c r="AL471" s="238"/>
      <c r="AM471" s="238"/>
      <c r="AN471" s="238"/>
      <c r="AO471" s="238"/>
      <c r="AP471" s="238"/>
      <c r="AQ471" s="238"/>
      <c r="AR471" s="238"/>
      <c r="AS471" s="239">
        <f t="shared" ref="AS471" si="447">G471/6</f>
        <v>100000</v>
      </c>
      <c r="AT471" s="240"/>
      <c r="AU471" s="238"/>
      <c r="AV471" s="238"/>
      <c r="AW471" s="238"/>
      <c r="AX471" s="238"/>
      <c r="AY471" s="238"/>
      <c r="AZ471" s="238"/>
      <c r="BA471" s="238"/>
      <c r="BB471" s="238"/>
      <c r="BC471" s="238"/>
      <c r="BD471" s="238"/>
      <c r="BE471" s="239">
        <f t="shared" ref="BE471" si="448">G471/6</f>
        <v>100000</v>
      </c>
      <c r="BF471" s="240"/>
      <c r="BG471" s="238"/>
      <c r="BH471" s="238"/>
      <c r="BI471" s="238"/>
      <c r="BJ471" s="238"/>
      <c r="BK471" s="238"/>
      <c r="BL471" s="238"/>
      <c r="BM471" s="238"/>
      <c r="BN471" s="238"/>
      <c r="BO471" s="238"/>
      <c r="BP471" s="238"/>
      <c r="BQ471" s="239">
        <f t="shared" ref="BQ471" si="449">G471/6</f>
        <v>100000</v>
      </c>
      <c r="BR471" s="240"/>
      <c r="BS471" s="238"/>
      <c r="BT471" s="238"/>
      <c r="BU471" s="238"/>
      <c r="BV471" s="238"/>
      <c r="BW471" s="238"/>
      <c r="BX471" s="238"/>
      <c r="BY471" s="238"/>
      <c r="BZ471" s="238"/>
      <c r="CA471" s="238"/>
      <c r="CB471" s="238"/>
      <c r="CC471" s="239">
        <f t="shared" ref="CC471" si="450">G471-SUM(H471:CB471)</f>
        <v>100000</v>
      </c>
      <c r="CD471" s="41" t="s">
        <v>54</v>
      </c>
    </row>
    <row r="472" spans="1:82" ht="15" customHeight="1">
      <c r="A472" s="45"/>
      <c r="B472" s="26" t="s">
        <v>866</v>
      </c>
      <c r="C472" s="27" t="str">
        <f>"Handling cost and profit in respect of sub-item D10.02(a) ("&amp; TEXT(F472,"###%") &amp; ")"</f>
        <v>Handling cost and profit in respect of sub-item D10.02(a) (%)</v>
      </c>
      <c r="D472" s="267" t="s">
        <v>353</v>
      </c>
      <c r="E472" s="337">
        <f>+F471</f>
        <v>600000</v>
      </c>
      <c r="F472" s="356"/>
      <c r="G472" s="76">
        <f t="shared" ref="G472" si="451">+E472*F472</f>
        <v>0</v>
      </c>
      <c r="H472" s="241"/>
      <c r="I472" s="242"/>
      <c r="J472" s="237"/>
      <c r="K472" s="238"/>
      <c r="L472" s="238"/>
      <c r="M472" s="238"/>
      <c r="N472" s="238"/>
      <c r="O472" s="238"/>
      <c r="P472" s="238"/>
      <c r="Q472" s="238"/>
      <c r="R472" s="238"/>
      <c r="S472" s="238"/>
      <c r="T472" s="238"/>
      <c r="U472" s="239">
        <f>G472/6</f>
        <v>0</v>
      </c>
      <c r="V472" s="237"/>
      <c r="W472" s="238"/>
      <c r="X472" s="238"/>
      <c r="Y472" s="238"/>
      <c r="Z472" s="238"/>
      <c r="AA472" s="238"/>
      <c r="AB472" s="238"/>
      <c r="AC472" s="238"/>
      <c r="AD472" s="238"/>
      <c r="AE472" s="238"/>
      <c r="AF472" s="238"/>
      <c r="AG472" s="239">
        <f>G472/6</f>
        <v>0</v>
      </c>
      <c r="AH472" s="240"/>
      <c r="AI472" s="238"/>
      <c r="AJ472" s="238"/>
      <c r="AK472" s="238"/>
      <c r="AL472" s="238"/>
      <c r="AM472" s="238"/>
      <c r="AN472" s="238"/>
      <c r="AO472" s="238"/>
      <c r="AP472" s="238"/>
      <c r="AQ472" s="238"/>
      <c r="AR472" s="238"/>
      <c r="AS472" s="239">
        <f>G472/6</f>
        <v>0</v>
      </c>
      <c r="AT472" s="240"/>
      <c r="AU472" s="238"/>
      <c r="AV472" s="238"/>
      <c r="AW472" s="238"/>
      <c r="AX472" s="238"/>
      <c r="AY472" s="238"/>
      <c r="AZ472" s="238"/>
      <c r="BA472" s="238"/>
      <c r="BB472" s="238"/>
      <c r="BC472" s="238"/>
      <c r="BD472" s="238"/>
      <c r="BE472" s="239">
        <f>G472/6</f>
        <v>0</v>
      </c>
      <c r="BF472" s="240"/>
      <c r="BG472" s="238"/>
      <c r="BH472" s="238"/>
      <c r="BI472" s="238"/>
      <c r="BJ472" s="238"/>
      <c r="BK472" s="238"/>
      <c r="BL472" s="238"/>
      <c r="BM472" s="238"/>
      <c r="BN472" s="238"/>
      <c r="BO472" s="238"/>
      <c r="BP472" s="238"/>
      <c r="BQ472" s="239">
        <f>G472/6</f>
        <v>0</v>
      </c>
      <c r="BR472" s="240"/>
      <c r="BS472" s="238"/>
      <c r="BT472" s="238"/>
      <c r="BU472" s="238"/>
      <c r="BV472" s="238"/>
      <c r="BW472" s="238"/>
      <c r="BX472" s="238"/>
      <c r="BY472" s="238"/>
      <c r="BZ472" s="238"/>
      <c r="CA472" s="238"/>
      <c r="CB472" s="238"/>
      <c r="CC472" s="239">
        <f>G472-SUM(H472:CB472)</f>
        <v>0</v>
      </c>
      <c r="CD472" s="41" t="s">
        <v>54</v>
      </c>
    </row>
    <row r="473" spans="1:82" ht="15" customHeight="1">
      <c r="A473" s="45"/>
      <c r="B473" s="25" t="s">
        <v>868</v>
      </c>
      <c r="C473" s="28" t="s">
        <v>869</v>
      </c>
      <c r="D473" s="132"/>
      <c r="E473" s="337"/>
      <c r="F473" s="78"/>
      <c r="G473" s="76"/>
      <c r="H473" s="237"/>
      <c r="I473" s="239"/>
      <c r="J473" s="237"/>
      <c r="K473" s="238"/>
      <c r="L473" s="238"/>
      <c r="M473" s="238"/>
      <c r="N473" s="238"/>
      <c r="O473" s="238"/>
      <c r="P473" s="238"/>
      <c r="Q473" s="238"/>
      <c r="R473" s="238"/>
      <c r="S473" s="238"/>
      <c r="T473" s="238"/>
      <c r="U473" s="239"/>
      <c r="V473" s="237"/>
      <c r="W473" s="238"/>
      <c r="X473" s="238"/>
      <c r="Y473" s="238"/>
      <c r="Z473" s="238"/>
      <c r="AA473" s="238"/>
      <c r="AB473" s="238"/>
      <c r="AC473" s="238"/>
      <c r="AD473" s="238"/>
      <c r="AE473" s="238"/>
      <c r="AF473" s="238"/>
      <c r="AG473" s="239"/>
      <c r="AH473" s="240"/>
      <c r="AI473" s="238"/>
      <c r="AJ473" s="238"/>
      <c r="AK473" s="238"/>
      <c r="AL473" s="238"/>
      <c r="AM473" s="238"/>
      <c r="AN473" s="238"/>
      <c r="AO473" s="238"/>
      <c r="AP473" s="238"/>
      <c r="AQ473" s="238"/>
      <c r="AR473" s="238"/>
      <c r="AS473" s="239"/>
      <c r="AT473" s="240"/>
      <c r="AU473" s="238"/>
      <c r="AV473" s="238"/>
      <c r="AW473" s="238"/>
      <c r="AX473" s="238"/>
      <c r="AY473" s="238"/>
      <c r="AZ473" s="238"/>
      <c r="BA473" s="238"/>
      <c r="BB473" s="238"/>
      <c r="BC473" s="238"/>
      <c r="BD473" s="238"/>
      <c r="BE473" s="239"/>
      <c r="BF473" s="240"/>
      <c r="BG473" s="238"/>
      <c r="BH473" s="238"/>
      <c r="BI473" s="238"/>
      <c r="BJ473" s="238"/>
      <c r="BK473" s="238"/>
      <c r="BL473" s="238"/>
      <c r="BM473" s="238"/>
      <c r="BN473" s="238"/>
      <c r="BO473" s="238"/>
      <c r="BP473" s="238"/>
      <c r="BQ473" s="239"/>
      <c r="BR473" s="240"/>
      <c r="BS473" s="238"/>
      <c r="BT473" s="238"/>
      <c r="BU473" s="238"/>
      <c r="BV473" s="238"/>
      <c r="BW473" s="238"/>
      <c r="BX473" s="238"/>
      <c r="BY473" s="238"/>
      <c r="BZ473" s="238"/>
      <c r="CA473" s="238"/>
      <c r="CB473" s="238"/>
      <c r="CC473" s="239"/>
      <c r="CD473" s="41" t="s">
        <v>54</v>
      </c>
    </row>
    <row r="474" spans="1:82" ht="15" customHeight="1">
      <c r="A474" s="45"/>
      <c r="B474" s="25" t="s">
        <v>870</v>
      </c>
      <c r="C474" s="28" t="s">
        <v>871</v>
      </c>
      <c r="D474" s="132"/>
      <c r="E474" s="337"/>
      <c r="F474" s="78"/>
      <c r="G474" s="76"/>
      <c r="H474" s="237"/>
      <c r="I474" s="239"/>
      <c r="J474" s="237"/>
      <c r="K474" s="238"/>
      <c r="L474" s="238"/>
      <c r="M474" s="238"/>
      <c r="N474" s="238"/>
      <c r="O474" s="238"/>
      <c r="P474" s="238"/>
      <c r="Q474" s="238"/>
      <c r="R474" s="238"/>
      <c r="S474" s="238"/>
      <c r="T474" s="238"/>
      <c r="U474" s="239"/>
      <c r="V474" s="237"/>
      <c r="W474" s="238"/>
      <c r="X474" s="238"/>
      <c r="Y474" s="238"/>
      <c r="Z474" s="238"/>
      <c r="AA474" s="238"/>
      <c r="AB474" s="238"/>
      <c r="AC474" s="238"/>
      <c r="AD474" s="238"/>
      <c r="AE474" s="238"/>
      <c r="AF474" s="238"/>
      <c r="AG474" s="239"/>
      <c r="AH474" s="240"/>
      <c r="AI474" s="238"/>
      <c r="AJ474" s="238"/>
      <c r="AK474" s="238"/>
      <c r="AL474" s="238"/>
      <c r="AM474" s="238"/>
      <c r="AN474" s="238"/>
      <c r="AO474" s="238"/>
      <c r="AP474" s="238"/>
      <c r="AQ474" s="238"/>
      <c r="AR474" s="238"/>
      <c r="AS474" s="239"/>
      <c r="AT474" s="240"/>
      <c r="AU474" s="238"/>
      <c r="AV474" s="238"/>
      <c r="AW474" s="238"/>
      <c r="AX474" s="238"/>
      <c r="AY474" s="238"/>
      <c r="AZ474" s="238"/>
      <c r="BA474" s="238"/>
      <c r="BB474" s="238"/>
      <c r="BC474" s="238"/>
      <c r="BD474" s="238"/>
      <c r="BE474" s="239"/>
      <c r="BF474" s="240"/>
      <c r="BG474" s="238"/>
      <c r="BH474" s="238"/>
      <c r="BI474" s="238"/>
      <c r="BJ474" s="238"/>
      <c r="BK474" s="238"/>
      <c r="BL474" s="238"/>
      <c r="BM474" s="238"/>
      <c r="BN474" s="238"/>
      <c r="BO474" s="238"/>
      <c r="BP474" s="238"/>
      <c r="BQ474" s="239"/>
      <c r="BR474" s="240"/>
      <c r="BS474" s="238"/>
      <c r="BT474" s="238"/>
      <c r="BU474" s="238"/>
      <c r="BV474" s="238"/>
      <c r="BW474" s="238"/>
      <c r="BX474" s="238"/>
      <c r="BY474" s="238"/>
      <c r="BZ474" s="238"/>
      <c r="CA474" s="238"/>
      <c r="CB474" s="238"/>
      <c r="CC474" s="239"/>
      <c r="CD474" s="41" t="s">
        <v>54</v>
      </c>
    </row>
    <row r="475" spans="1:82" ht="15" customHeight="1">
      <c r="A475" s="41"/>
      <c r="B475" s="25" t="s">
        <v>872</v>
      </c>
      <c r="C475" s="28" t="s">
        <v>873</v>
      </c>
      <c r="D475" s="132" t="s">
        <v>243</v>
      </c>
      <c r="E475" s="266">
        <v>2</v>
      </c>
      <c r="F475" s="289"/>
      <c r="G475" s="76">
        <f t="shared" ref="G475:G478" si="452">+E475*F475</f>
        <v>0</v>
      </c>
      <c r="H475" s="237"/>
      <c r="I475" s="239"/>
      <c r="J475" s="237"/>
      <c r="K475" s="238"/>
      <c r="L475" s="238"/>
      <c r="M475" s="238"/>
      <c r="N475" s="238"/>
      <c r="O475" s="238"/>
      <c r="P475" s="238"/>
      <c r="Q475" s="238"/>
      <c r="R475" s="238"/>
      <c r="S475" s="238"/>
      <c r="T475" s="238"/>
      <c r="U475" s="239">
        <f>G475/6</f>
        <v>0</v>
      </c>
      <c r="V475" s="237"/>
      <c r="W475" s="238"/>
      <c r="X475" s="238"/>
      <c r="Y475" s="238"/>
      <c r="Z475" s="238"/>
      <c r="AA475" s="238"/>
      <c r="AB475" s="238"/>
      <c r="AC475" s="238"/>
      <c r="AD475" s="238"/>
      <c r="AE475" s="238"/>
      <c r="AF475" s="238"/>
      <c r="AG475" s="239">
        <f>G475/6</f>
        <v>0</v>
      </c>
      <c r="AH475" s="240"/>
      <c r="AI475" s="238"/>
      <c r="AJ475" s="238"/>
      <c r="AK475" s="238"/>
      <c r="AL475" s="238"/>
      <c r="AM475" s="238"/>
      <c r="AN475" s="238"/>
      <c r="AO475" s="238"/>
      <c r="AP475" s="238"/>
      <c r="AQ475" s="238"/>
      <c r="AR475" s="238"/>
      <c r="AS475" s="239">
        <f>G475/6</f>
        <v>0</v>
      </c>
      <c r="AT475" s="240"/>
      <c r="AU475" s="238"/>
      <c r="AV475" s="238"/>
      <c r="AW475" s="238"/>
      <c r="AX475" s="238"/>
      <c r="AY475" s="238"/>
      <c r="AZ475" s="238"/>
      <c r="BA475" s="238"/>
      <c r="BB475" s="238"/>
      <c r="BC475" s="238"/>
      <c r="BD475" s="238"/>
      <c r="BE475" s="239">
        <f>G475/6</f>
        <v>0</v>
      </c>
      <c r="BF475" s="240"/>
      <c r="BG475" s="238"/>
      <c r="BH475" s="238"/>
      <c r="BI475" s="238"/>
      <c r="BJ475" s="238"/>
      <c r="BK475" s="238"/>
      <c r="BL475" s="238"/>
      <c r="BM475" s="238"/>
      <c r="BN475" s="238"/>
      <c r="BO475" s="238"/>
      <c r="BP475" s="238"/>
      <c r="BQ475" s="239">
        <f>G475/6</f>
        <v>0</v>
      </c>
      <c r="BR475" s="240"/>
      <c r="BS475" s="238"/>
      <c r="BT475" s="238"/>
      <c r="BU475" s="238"/>
      <c r="BV475" s="238"/>
      <c r="BW475" s="238"/>
      <c r="BX475" s="238"/>
      <c r="BY475" s="238"/>
      <c r="BZ475" s="238"/>
      <c r="CA475" s="238"/>
      <c r="CB475" s="238"/>
      <c r="CC475" s="239">
        <f>G475-SUM(H475:CB475)</f>
        <v>0</v>
      </c>
      <c r="CD475" s="41" t="s">
        <v>54</v>
      </c>
    </row>
    <row r="476" spans="1:82" ht="15" customHeight="1">
      <c r="A476" s="41"/>
      <c r="B476" s="25" t="s">
        <v>874</v>
      </c>
      <c r="C476" s="28" t="s">
        <v>875</v>
      </c>
      <c r="D476" s="132" t="s">
        <v>243</v>
      </c>
      <c r="E476" s="266">
        <v>1</v>
      </c>
      <c r="F476" s="289"/>
      <c r="G476" s="76">
        <f t="shared" si="452"/>
        <v>0</v>
      </c>
      <c r="H476" s="237"/>
      <c r="I476" s="239"/>
      <c r="J476" s="237"/>
      <c r="K476" s="238"/>
      <c r="L476" s="238"/>
      <c r="M476" s="238"/>
      <c r="N476" s="238"/>
      <c r="O476" s="238"/>
      <c r="P476" s="238"/>
      <c r="Q476" s="238"/>
      <c r="R476" s="238"/>
      <c r="S476" s="238"/>
      <c r="T476" s="238"/>
      <c r="U476" s="239">
        <f>G476/6</f>
        <v>0</v>
      </c>
      <c r="V476" s="237"/>
      <c r="W476" s="238"/>
      <c r="X476" s="238"/>
      <c r="Y476" s="238"/>
      <c r="Z476" s="238"/>
      <c r="AA476" s="238"/>
      <c r="AB476" s="238"/>
      <c r="AC476" s="238"/>
      <c r="AD476" s="238"/>
      <c r="AE476" s="238"/>
      <c r="AF476" s="238"/>
      <c r="AG476" s="239">
        <f>G476/6</f>
        <v>0</v>
      </c>
      <c r="AH476" s="240"/>
      <c r="AI476" s="238"/>
      <c r="AJ476" s="238"/>
      <c r="AK476" s="238"/>
      <c r="AL476" s="238"/>
      <c r="AM476" s="238"/>
      <c r="AN476" s="238"/>
      <c r="AO476" s="238"/>
      <c r="AP476" s="238"/>
      <c r="AQ476" s="238"/>
      <c r="AR476" s="238"/>
      <c r="AS476" s="239">
        <f>G476/6</f>
        <v>0</v>
      </c>
      <c r="AT476" s="240"/>
      <c r="AU476" s="238"/>
      <c r="AV476" s="238"/>
      <c r="AW476" s="238"/>
      <c r="AX476" s="238"/>
      <c r="AY476" s="238"/>
      <c r="AZ476" s="238"/>
      <c r="BA476" s="238"/>
      <c r="BB476" s="238"/>
      <c r="BC476" s="238"/>
      <c r="BD476" s="238"/>
      <c r="BE476" s="239">
        <f>G476/6</f>
        <v>0</v>
      </c>
      <c r="BF476" s="240"/>
      <c r="BG476" s="238"/>
      <c r="BH476" s="238"/>
      <c r="BI476" s="238"/>
      <c r="BJ476" s="238"/>
      <c r="BK476" s="238"/>
      <c r="BL476" s="238"/>
      <c r="BM476" s="238"/>
      <c r="BN476" s="238"/>
      <c r="BO476" s="238"/>
      <c r="BP476" s="238"/>
      <c r="BQ476" s="239">
        <f>G476/6</f>
        <v>0</v>
      </c>
      <c r="BR476" s="240"/>
      <c r="BS476" s="238"/>
      <c r="BT476" s="238"/>
      <c r="BU476" s="238"/>
      <c r="BV476" s="238"/>
      <c r="BW476" s="238"/>
      <c r="BX476" s="238"/>
      <c r="BY476" s="238"/>
      <c r="BZ476" s="238"/>
      <c r="CA476" s="238"/>
      <c r="CB476" s="238"/>
      <c r="CC476" s="239">
        <f>G476-SUM(H476:CB476)</f>
        <v>0</v>
      </c>
      <c r="CD476" s="41" t="s">
        <v>54</v>
      </c>
    </row>
    <row r="477" spans="1:82" ht="15" customHeight="1">
      <c r="B477" s="25" t="s">
        <v>876</v>
      </c>
      <c r="C477" s="28" t="s">
        <v>877</v>
      </c>
      <c r="D477" s="132" t="s">
        <v>243</v>
      </c>
      <c r="E477" s="266">
        <v>1</v>
      </c>
      <c r="F477" s="289"/>
      <c r="G477" s="76">
        <f t="shared" si="452"/>
        <v>0</v>
      </c>
      <c r="H477" s="237"/>
      <c r="I477" s="239"/>
      <c r="J477" s="237"/>
      <c r="K477" s="238"/>
      <c r="L477" s="238"/>
      <c r="M477" s="238"/>
      <c r="N477" s="238"/>
      <c r="O477" s="238"/>
      <c r="P477" s="238"/>
      <c r="Q477" s="238"/>
      <c r="R477" s="238"/>
      <c r="S477" s="238"/>
      <c r="T477" s="238"/>
      <c r="U477" s="239">
        <f>G477/6</f>
        <v>0</v>
      </c>
      <c r="V477" s="237"/>
      <c r="W477" s="238"/>
      <c r="X477" s="238"/>
      <c r="Y477" s="238"/>
      <c r="Z477" s="238"/>
      <c r="AA477" s="238"/>
      <c r="AB477" s="238"/>
      <c r="AC477" s="238"/>
      <c r="AD477" s="238"/>
      <c r="AE477" s="238"/>
      <c r="AF477" s="238"/>
      <c r="AG477" s="239">
        <f>G477/6</f>
        <v>0</v>
      </c>
      <c r="AH477" s="240"/>
      <c r="AI477" s="238"/>
      <c r="AJ477" s="238"/>
      <c r="AK477" s="238"/>
      <c r="AL477" s="238"/>
      <c r="AM477" s="238"/>
      <c r="AN477" s="238"/>
      <c r="AO477" s="238"/>
      <c r="AP477" s="238"/>
      <c r="AQ477" s="238"/>
      <c r="AR477" s="238"/>
      <c r="AS477" s="239">
        <f>G477/6</f>
        <v>0</v>
      </c>
      <c r="AT477" s="240"/>
      <c r="AU477" s="238"/>
      <c r="AV477" s="238"/>
      <c r="AW477" s="238"/>
      <c r="AX477" s="238"/>
      <c r="AY477" s="238"/>
      <c r="AZ477" s="238"/>
      <c r="BA477" s="238"/>
      <c r="BB477" s="238"/>
      <c r="BC477" s="238"/>
      <c r="BD477" s="238"/>
      <c r="BE477" s="239">
        <f>G477/6</f>
        <v>0</v>
      </c>
      <c r="BF477" s="240"/>
      <c r="BG477" s="238"/>
      <c r="BH477" s="238"/>
      <c r="BI477" s="238"/>
      <c r="BJ477" s="238"/>
      <c r="BK477" s="238"/>
      <c r="BL477" s="238"/>
      <c r="BM477" s="238"/>
      <c r="BN477" s="238"/>
      <c r="BO477" s="238"/>
      <c r="BP477" s="238"/>
      <c r="BQ477" s="239">
        <f>G477/6</f>
        <v>0</v>
      </c>
      <c r="BR477" s="240"/>
      <c r="BS477" s="238"/>
      <c r="BT477" s="238"/>
      <c r="BU477" s="238"/>
      <c r="BV477" s="238"/>
      <c r="BW477" s="238"/>
      <c r="BX477" s="238"/>
      <c r="BY477" s="238"/>
      <c r="BZ477" s="238"/>
      <c r="CA477" s="238"/>
      <c r="CB477" s="238"/>
      <c r="CC477" s="78">
        <f>G477-SUM(H477:CB477)</f>
        <v>0</v>
      </c>
      <c r="CD477" s="41" t="s">
        <v>54</v>
      </c>
    </row>
    <row r="478" spans="1:82" ht="15" customHeight="1">
      <c r="B478" s="25" t="s">
        <v>878</v>
      </c>
      <c r="C478" s="28" t="s">
        <v>879</v>
      </c>
      <c r="D478" s="132" t="s">
        <v>243</v>
      </c>
      <c r="E478" s="266">
        <v>1</v>
      </c>
      <c r="F478" s="289"/>
      <c r="G478" s="76">
        <f t="shared" si="452"/>
        <v>0</v>
      </c>
      <c r="H478" s="237"/>
      <c r="I478" s="239"/>
      <c r="J478" s="237"/>
      <c r="K478" s="238"/>
      <c r="L478" s="238"/>
      <c r="M478" s="238"/>
      <c r="N478" s="238"/>
      <c r="O478" s="238"/>
      <c r="P478" s="238"/>
      <c r="Q478" s="238"/>
      <c r="R478" s="238"/>
      <c r="S478" s="238"/>
      <c r="T478" s="238"/>
      <c r="U478" s="239">
        <f>G478/6</f>
        <v>0</v>
      </c>
      <c r="V478" s="237"/>
      <c r="W478" s="238"/>
      <c r="X478" s="238"/>
      <c r="Y478" s="238"/>
      <c r="Z478" s="238"/>
      <c r="AA478" s="238"/>
      <c r="AB478" s="238"/>
      <c r="AC478" s="238"/>
      <c r="AD478" s="238"/>
      <c r="AE478" s="238"/>
      <c r="AF478" s="238"/>
      <c r="AG478" s="239">
        <f>G478/6</f>
        <v>0</v>
      </c>
      <c r="AH478" s="240"/>
      <c r="AI478" s="238"/>
      <c r="AJ478" s="238"/>
      <c r="AK478" s="238"/>
      <c r="AL478" s="238"/>
      <c r="AM478" s="238"/>
      <c r="AN478" s="238"/>
      <c r="AO478" s="238"/>
      <c r="AP478" s="238"/>
      <c r="AQ478" s="238"/>
      <c r="AR478" s="238"/>
      <c r="AS478" s="239">
        <f>G478/6</f>
        <v>0</v>
      </c>
      <c r="AT478" s="240"/>
      <c r="AU478" s="238"/>
      <c r="AV478" s="238"/>
      <c r="AW478" s="238"/>
      <c r="AX478" s="238"/>
      <c r="AY478" s="238"/>
      <c r="AZ478" s="238"/>
      <c r="BA478" s="238"/>
      <c r="BB478" s="238"/>
      <c r="BC478" s="238"/>
      <c r="BD478" s="238"/>
      <c r="BE478" s="239">
        <f>G478/6</f>
        <v>0</v>
      </c>
      <c r="BF478" s="240"/>
      <c r="BG478" s="238"/>
      <c r="BH478" s="238"/>
      <c r="BI478" s="238"/>
      <c r="BJ478" s="238"/>
      <c r="BK478" s="238"/>
      <c r="BL478" s="238"/>
      <c r="BM478" s="238"/>
      <c r="BN478" s="238"/>
      <c r="BO478" s="238"/>
      <c r="BP478" s="238"/>
      <c r="BQ478" s="239">
        <f>G478/6</f>
        <v>0</v>
      </c>
      <c r="BR478" s="240"/>
      <c r="BS478" s="238"/>
      <c r="BT478" s="238"/>
      <c r="BU478" s="238"/>
      <c r="BV478" s="238"/>
      <c r="BW478" s="238"/>
      <c r="BX478" s="238"/>
      <c r="BY478" s="238"/>
      <c r="BZ478" s="238"/>
      <c r="CA478" s="238"/>
      <c r="CB478" s="238"/>
      <c r="CC478" s="239">
        <f>G478-SUM(H478:CB478)</f>
        <v>0</v>
      </c>
      <c r="CD478" s="41" t="s">
        <v>54</v>
      </c>
    </row>
    <row r="479" spans="1:82" ht="15" customHeight="1">
      <c r="B479" s="25" t="s">
        <v>880</v>
      </c>
      <c r="C479" s="28" t="s">
        <v>881</v>
      </c>
      <c r="D479" s="29" t="s">
        <v>64</v>
      </c>
      <c r="E479" s="337">
        <v>72</v>
      </c>
      <c r="F479" s="78"/>
      <c r="G479" s="76">
        <f t="shared" ref="G479" si="453">+SUM(H479:CC479)</f>
        <v>0</v>
      </c>
      <c r="H479" s="237"/>
      <c r="I479" s="239"/>
      <c r="J479" s="226"/>
      <c r="K479" s="227"/>
      <c r="L479" s="227"/>
      <c r="M479" s="227"/>
      <c r="N479" s="227"/>
      <c r="O479" s="227"/>
      <c r="P479" s="227"/>
      <c r="Q479" s="227"/>
      <c r="R479" s="227"/>
      <c r="S479" s="227"/>
      <c r="T479" s="227"/>
      <c r="U479" s="225"/>
      <c r="V479" s="226"/>
      <c r="W479" s="227"/>
      <c r="X479" s="227"/>
      <c r="Y479" s="227"/>
      <c r="Z479" s="227"/>
      <c r="AA479" s="227"/>
      <c r="AB479" s="227"/>
      <c r="AC479" s="227"/>
      <c r="AD479" s="227"/>
      <c r="AE479" s="227"/>
      <c r="AF479" s="227"/>
      <c r="AG479" s="225"/>
      <c r="AH479" s="228"/>
      <c r="AI479" s="227"/>
      <c r="AJ479" s="227"/>
      <c r="AK479" s="227"/>
      <c r="AL479" s="227"/>
      <c r="AM479" s="227"/>
      <c r="AN479" s="227"/>
      <c r="AO479" s="227"/>
      <c r="AP479" s="227"/>
      <c r="AQ479" s="227"/>
      <c r="AR479" s="227"/>
      <c r="AS479" s="225"/>
      <c r="AT479" s="228"/>
      <c r="AU479" s="227"/>
      <c r="AV479" s="227"/>
      <c r="AW479" s="227"/>
      <c r="AX479" s="227"/>
      <c r="AY479" s="227"/>
      <c r="AZ479" s="227"/>
      <c r="BA479" s="227"/>
      <c r="BB479" s="227"/>
      <c r="BC479" s="227"/>
      <c r="BD479" s="227"/>
      <c r="BE479" s="225"/>
      <c r="BF479" s="228"/>
      <c r="BG479" s="227"/>
      <c r="BH479" s="227"/>
      <c r="BI479" s="227"/>
      <c r="BJ479" s="227"/>
      <c r="BK479" s="227"/>
      <c r="BL479" s="227"/>
      <c r="BM479" s="227"/>
      <c r="BN479" s="227"/>
      <c r="BO479" s="227"/>
      <c r="BP479" s="227"/>
      <c r="BQ479" s="225"/>
      <c r="BR479" s="228"/>
      <c r="BS479" s="227"/>
      <c r="BT479" s="227"/>
      <c r="BU479" s="227"/>
      <c r="BV479" s="227"/>
      <c r="BW479" s="227"/>
      <c r="BX479" s="227"/>
      <c r="BY479" s="227"/>
      <c r="BZ479" s="227"/>
      <c r="CA479" s="227"/>
      <c r="CB479" s="227"/>
      <c r="CC479" s="225"/>
      <c r="CD479" s="41" t="s">
        <v>54</v>
      </c>
    </row>
    <row r="480" spans="1:82" ht="15" customHeight="1">
      <c r="B480" s="25" t="s">
        <v>882</v>
      </c>
      <c r="C480" s="28" t="s">
        <v>883</v>
      </c>
      <c r="D480" s="132"/>
      <c r="E480" s="337"/>
      <c r="F480" s="78"/>
      <c r="G480" s="76"/>
      <c r="H480" s="237"/>
      <c r="I480" s="239"/>
      <c r="J480" s="237"/>
      <c r="K480" s="238"/>
      <c r="L480" s="238"/>
      <c r="M480" s="238"/>
      <c r="N480" s="238"/>
      <c r="O480" s="238"/>
      <c r="P480" s="238"/>
      <c r="Q480" s="238"/>
      <c r="R480" s="238"/>
      <c r="S480" s="238"/>
      <c r="T480" s="238"/>
      <c r="U480" s="239"/>
      <c r="V480" s="237"/>
      <c r="W480" s="238"/>
      <c r="X480" s="238"/>
      <c r="Y480" s="238"/>
      <c r="Z480" s="238"/>
      <c r="AA480" s="238"/>
      <c r="AB480" s="238"/>
      <c r="AC480" s="238"/>
      <c r="AD480" s="238"/>
      <c r="AE480" s="238"/>
      <c r="AF480" s="238"/>
      <c r="AG480" s="239"/>
      <c r="AH480" s="240"/>
      <c r="AI480" s="238"/>
      <c r="AJ480" s="238"/>
      <c r="AK480" s="238"/>
      <c r="AL480" s="238"/>
      <c r="AM480" s="238"/>
      <c r="AN480" s="238"/>
      <c r="AO480" s="238"/>
      <c r="AP480" s="238"/>
      <c r="AQ480" s="238"/>
      <c r="AR480" s="238"/>
      <c r="AS480" s="239"/>
      <c r="AT480" s="240"/>
      <c r="AU480" s="238"/>
      <c r="AV480" s="238"/>
      <c r="AW480" s="238"/>
      <c r="AX480" s="238"/>
      <c r="AY480" s="238"/>
      <c r="AZ480" s="238"/>
      <c r="BA480" s="238"/>
      <c r="BB480" s="238"/>
      <c r="BC480" s="238"/>
      <c r="BD480" s="238"/>
      <c r="BE480" s="239"/>
      <c r="BF480" s="240"/>
      <c r="BG480" s="238"/>
      <c r="BH480" s="238"/>
      <c r="BI480" s="238"/>
      <c r="BJ480" s="238"/>
      <c r="BK480" s="238"/>
      <c r="BL480" s="238"/>
      <c r="BM480" s="238"/>
      <c r="BN480" s="238"/>
      <c r="BO480" s="238"/>
      <c r="BP480" s="238"/>
      <c r="BQ480" s="239"/>
      <c r="BR480" s="240"/>
      <c r="BS480" s="238"/>
      <c r="BT480" s="238"/>
      <c r="BU480" s="238"/>
      <c r="BV480" s="238"/>
      <c r="BW480" s="238"/>
      <c r="BX480" s="238"/>
      <c r="BY480" s="238"/>
      <c r="BZ480" s="238"/>
      <c r="CA480" s="238"/>
      <c r="CB480" s="238"/>
      <c r="CC480" s="239"/>
      <c r="CD480" s="41" t="s">
        <v>54</v>
      </c>
    </row>
    <row r="481" spans="2:82" ht="29" customHeight="1">
      <c r="B481" s="25" t="s">
        <v>884</v>
      </c>
      <c r="C481" s="28" t="s">
        <v>885</v>
      </c>
      <c r="D481" s="132" t="s">
        <v>64</v>
      </c>
      <c r="E481" s="337">
        <f>Gosforth!E481</f>
        <v>72</v>
      </c>
      <c r="F481" s="78"/>
      <c r="G481" s="76">
        <f t="shared" ref="G481" si="454">+SUM(H481:CC481)</f>
        <v>0</v>
      </c>
      <c r="H481" s="237"/>
      <c r="I481" s="239"/>
      <c r="J481" s="226"/>
      <c r="K481" s="227"/>
      <c r="L481" s="227"/>
      <c r="M481" s="227"/>
      <c r="N481" s="227"/>
      <c r="O481" s="227"/>
      <c r="P481" s="227"/>
      <c r="Q481" s="227"/>
      <c r="R481" s="227"/>
      <c r="S481" s="227"/>
      <c r="T481" s="227"/>
      <c r="U481" s="225"/>
      <c r="V481" s="226"/>
      <c r="W481" s="227"/>
      <c r="X481" s="227"/>
      <c r="Y481" s="227"/>
      <c r="Z481" s="227"/>
      <c r="AA481" s="227"/>
      <c r="AB481" s="227"/>
      <c r="AC481" s="227"/>
      <c r="AD481" s="227"/>
      <c r="AE481" s="227"/>
      <c r="AF481" s="227"/>
      <c r="AG481" s="225"/>
      <c r="AH481" s="228"/>
      <c r="AI481" s="227"/>
      <c r="AJ481" s="227"/>
      <c r="AK481" s="227"/>
      <c r="AL481" s="227"/>
      <c r="AM481" s="227"/>
      <c r="AN481" s="227"/>
      <c r="AO481" s="227"/>
      <c r="AP481" s="227"/>
      <c r="AQ481" s="227"/>
      <c r="AR481" s="227"/>
      <c r="AS481" s="225"/>
      <c r="AT481" s="228"/>
      <c r="AU481" s="227"/>
      <c r="AV481" s="227"/>
      <c r="AW481" s="227"/>
      <c r="AX481" s="227"/>
      <c r="AY481" s="227"/>
      <c r="AZ481" s="227"/>
      <c r="BA481" s="227"/>
      <c r="BB481" s="227"/>
      <c r="BC481" s="227"/>
      <c r="BD481" s="227"/>
      <c r="BE481" s="225"/>
      <c r="BF481" s="228"/>
      <c r="BG481" s="227"/>
      <c r="BH481" s="227"/>
      <c r="BI481" s="227"/>
      <c r="BJ481" s="227"/>
      <c r="BK481" s="227"/>
      <c r="BL481" s="227"/>
      <c r="BM481" s="227"/>
      <c r="BN481" s="227"/>
      <c r="BO481" s="227"/>
      <c r="BP481" s="227"/>
      <c r="BQ481" s="225"/>
      <c r="BR481" s="228"/>
      <c r="BS481" s="227"/>
      <c r="BT481" s="227"/>
      <c r="BU481" s="227"/>
      <c r="BV481" s="227"/>
      <c r="BW481" s="227"/>
      <c r="BX481" s="227"/>
      <c r="BY481" s="227"/>
      <c r="BZ481" s="227"/>
      <c r="CA481" s="227"/>
      <c r="CB481" s="227"/>
      <c r="CC481" s="225"/>
      <c r="CD481" s="41" t="s">
        <v>54</v>
      </c>
    </row>
    <row r="482" spans="2:82" ht="15" customHeight="1">
      <c r="B482" s="25" t="s">
        <v>886</v>
      </c>
      <c r="C482" s="28" t="s">
        <v>887</v>
      </c>
      <c r="D482" s="132" t="s">
        <v>888</v>
      </c>
      <c r="E482" s="268">
        <f>Gosforth!E482</f>
        <v>72</v>
      </c>
      <c r="F482" s="78"/>
      <c r="G482" s="76">
        <f>+SUM(H482:CC482)</f>
        <v>0</v>
      </c>
      <c r="H482" s="237"/>
      <c r="I482" s="239"/>
      <c r="J482" s="226"/>
      <c r="K482" s="227"/>
      <c r="L482" s="227"/>
      <c r="M482" s="227"/>
      <c r="N482" s="227"/>
      <c r="O482" s="227"/>
      <c r="P482" s="227"/>
      <c r="Q482" s="227"/>
      <c r="R482" s="227"/>
      <c r="S482" s="227"/>
      <c r="T482" s="227"/>
      <c r="U482" s="225"/>
      <c r="V482" s="226"/>
      <c r="W482" s="227"/>
      <c r="X482" s="227"/>
      <c r="Y482" s="227"/>
      <c r="Z482" s="227"/>
      <c r="AA482" s="227"/>
      <c r="AB482" s="227"/>
      <c r="AC482" s="227"/>
      <c r="AD482" s="227"/>
      <c r="AE482" s="227"/>
      <c r="AF482" s="227"/>
      <c r="AG482" s="225"/>
      <c r="AH482" s="228"/>
      <c r="AI482" s="227"/>
      <c r="AJ482" s="227"/>
      <c r="AK482" s="227"/>
      <c r="AL482" s="227"/>
      <c r="AM482" s="227"/>
      <c r="AN482" s="227"/>
      <c r="AO482" s="227"/>
      <c r="AP482" s="227"/>
      <c r="AQ482" s="227"/>
      <c r="AR482" s="227"/>
      <c r="AS482" s="225"/>
      <c r="AT482" s="228"/>
      <c r="AU482" s="227"/>
      <c r="AV482" s="227"/>
      <c r="AW482" s="227"/>
      <c r="AX482" s="227"/>
      <c r="AY482" s="227"/>
      <c r="AZ482" s="227"/>
      <c r="BA482" s="227"/>
      <c r="BB482" s="227"/>
      <c r="BC482" s="227"/>
      <c r="BD482" s="227"/>
      <c r="BE482" s="225"/>
      <c r="BF482" s="228"/>
      <c r="BG482" s="227"/>
      <c r="BH482" s="227"/>
      <c r="BI482" s="227"/>
      <c r="BJ482" s="227"/>
      <c r="BK482" s="227"/>
      <c r="BL482" s="227"/>
      <c r="BM482" s="227"/>
      <c r="BN482" s="227"/>
      <c r="BO482" s="227"/>
      <c r="BP482" s="227"/>
      <c r="BQ482" s="225"/>
      <c r="BR482" s="228"/>
      <c r="BS482" s="227"/>
      <c r="BT482" s="227"/>
      <c r="BU482" s="227"/>
      <c r="BV482" s="227"/>
      <c r="BW482" s="227"/>
      <c r="BX482" s="227"/>
      <c r="BY482" s="227"/>
      <c r="BZ482" s="227"/>
      <c r="CA482" s="227"/>
      <c r="CB482" s="227"/>
      <c r="CC482" s="225"/>
      <c r="CD482" s="41" t="s">
        <v>54</v>
      </c>
    </row>
    <row r="483" spans="2:82" ht="15" customHeight="1">
      <c r="B483" s="180" t="s">
        <v>889</v>
      </c>
      <c r="C483" s="181" t="s">
        <v>890</v>
      </c>
      <c r="D483" s="182" t="s">
        <v>888</v>
      </c>
      <c r="E483" s="329">
        <v>0</v>
      </c>
      <c r="F483" s="78"/>
      <c r="G483" s="189">
        <f>+SUM(H483:CC483)</f>
        <v>0</v>
      </c>
      <c r="H483" s="232"/>
      <c r="I483" s="233"/>
      <c r="J483" s="232"/>
      <c r="K483" s="234"/>
      <c r="L483" s="234"/>
      <c r="M483" s="234"/>
      <c r="N483" s="234"/>
      <c r="O483" s="234"/>
      <c r="P483" s="234"/>
      <c r="Q483" s="234"/>
      <c r="R483" s="234"/>
      <c r="S483" s="234"/>
      <c r="T483" s="234"/>
      <c r="U483" s="233"/>
      <c r="V483" s="232"/>
      <c r="W483" s="234"/>
      <c r="X483" s="234"/>
      <c r="Y483" s="234"/>
      <c r="Z483" s="234"/>
      <c r="AA483" s="234"/>
      <c r="AB483" s="234"/>
      <c r="AC483" s="234"/>
      <c r="AD483" s="234"/>
      <c r="AE483" s="234"/>
      <c r="AF483" s="234"/>
      <c r="AG483" s="233"/>
      <c r="AH483" s="235"/>
      <c r="AI483" s="234"/>
      <c r="AJ483" s="234"/>
      <c r="AK483" s="234"/>
      <c r="AL483" s="234"/>
      <c r="AM483" s="234"/>
      <c r="AN483" s="234"/>
      <c r="AO483" s="234"/>
      <c r="AP483" s="234"/>
      <c r="AQ483" s="234"/>
      <c r="AR483" s="234"/>
      <c r="AS483" s="233"/>
      <c r="AT483" s="235"/>
      <c r="AU483" s="234"/>
      <c r="AV483" s="234"/>
      <c r="AW483" s="234"/>
      <c r="AX483" s="234"/>
      <c r="AY483" s="234"/>
      <c r="AZ483" s="234"/>
      <c r="BA483" s="234"/>
      <c r="BB483" s="234"/>
      <c r="BC483" s="234"/>
      <c r="BD483" s="234"/>
      <c r="BE483" s="233"/>
      <c r="BF483" s="235"/>
      <c r="BG483" s="234"/>
      <c r="BH483" s="234"/>
      <c r="BI483" s="234"/>
      <c r="BJ483" s="234"/>
      <c r="BK483" s="234"/>
      <c r="BL483" s="234"/>
      <c r="BM483" s="234"/>
      <c r="BN483" s="234"/>
      <c r="BO483" s="234"/>
      <c r="BP483" s="234"/>
      <c r="BQ483" s="233"/>
      <c r="BR483" s="235"/>
      <c r="BS483" s="234"/>
      <c r="BT483" s="234"/>
      <c r="BU483" s="234"/>
      <c r="BV483" s="234"/>
      <c r="BW483" s="234"/>
      <c r="BX483" s="234"/>
      <c r="BY483" s="234"/>
      <c r="BZ483" s="234"/>
      <c r="CA483" s="234"/>
      <c r="CB483" s="234"/>
      <c r="CC483" s="239"/>
      <c r="CD483" s="41" t="s">
        <v>54</v>
      </c>
    </row>
    <row r="484" spans="2:82" ht="15" customHeight="1">
      <c r="B484" s="25" t="s">
        <v>891</v>
      </c>
      <c r="C484" s="28" t="s">
        <v>892</v>
      </c>
      <c r="D484" s="132"/>
      <c r="E484" s="268"/>
      <c r="F484" s="78"/>
      <c r="G484" s="76"/>
      <c r="H484" s="237"/>
      <c r="I484" s="239"/>
      <c r="J484" s="237"/>
      <c r="K484" s="238"/>
      <c r="L484" s="238"/>
      <c r="M484" s="238"/>
      <c r="N484" s="238"/>
      <c r="O484" s="238"/>
      <c r="P484" s="238"/>
      <c r="Q484" s="238"/>
      <c r="R484" s="238"/>
      <c r="S484" s="238"/>
      <c r="T484" s="238"/>
      <c r="U484" s="239"/>
      <c r="V484" s="237"/>
      <c r="W484" s="238"/>
      <c r="X484" s="238"/>
      <c r="Y484" s="238"/>
      <c r="Z484" s="238"/>
      <c r="AA484" s="238"/>
      <c r="AB484" s="238"/>
      <c r="AC484" s="238"/>
      <c r="AD484" s="238"/>
      <c r="AE484" s="238"/>
      <c r="AF484" s="238"/>
      <c r="AG484" s="239"/>
      <c r="AH484" s="240"/>
      <c r="AI484" s="238"/>
      <c r="AJ484" s="238"/>
      <c r="AK484" s="238"/>
      <c r="AL484" s="238"/>
      <c r="AM484" s="238"/>
      <c r="AN484" s="238"/>
      <c r="AO484" s="238"/>
      <c r="AP484" s="238"/>
      <c r="AQ484" s="238"/>
      <c r="AR484" s="238"/>
      <c r="AS484" s="239"/>
      <c r="AT484" s="240"/>
      <c r="AU484" s="238"/>
      <c r="AV484" s="238"/>
      <c r="AW484" s="238"/>
      <c r="AX484" s="238"/>
      <c r="AY484" s="238"/>
      <c r="AZ484" s="238"/>
      <c r="BA484" s="238"/>
      <c r="BB484" s="238"/>
      <c r="BC484" s="238"/>
      <c r="BD484" s="238"/>
      <c r="BE484" s="239"/>
      <c r="BF484" s="240"/>
      <c r="BG484" s="238"/>
      <c r="BH484" s="238"/>
      <c r="BI484" s="238"/>
      <c r="BJ484" s="238"/>
      <c r="BK484" s="238"/>
      <c r="BL484" s="238"/>
      <c r="BM484" s="238"/>
      <c r="BN484" s="238"/>
      <c r="BO484" s="238"/>
      <c r="BP484" s="238"/>
      <c r="BQ484" s="239"/>
      <c r="BR484" s="240"/>
      <c r="BS484" s="238"/>
      <c r="BT484" s="238"/>
      <c r="BU484" s="238"/>
      <c r="BV484" s="238"/>
      <c r="BW484" s="238"/>
      <c r="BX484" s="238"/>
      <c r="BY484" s="238"/>
      <c r="BZ484" s="238"/>
      <c r="CA484" s="238"/>
      <c r="CB484" s="238"/>
      <c r="CC484" s="239"/>
      <c r="CD484" s="41" t="s">
        <v>54</v>
      </c>
    </row>
    <row r="485" spans="2:82" ht="29" customHeight="1">
      <c r="B485" s="25" t="s">
        <v>893</v>
      </c>
      <c r="C485" s="28" t="s">
        <v>894</v>
      </c>
      <c r="D485" s="132" t="s">
        <v>351</v>
      </c>
      <c r="E485" s="268">
        <v>1</v>
      </c>
      <c r="F485" s="78">
        <v>313500</v>
      </c>
      <c r="G485" s="76">
        <f>+E485*F485</f>
        <v>313500</v>
      </c>
      <c r="H485" s="241"/>
      <c r="I485" s="242"/>
      <c r="J485" s="237"/>
      <c r="K485" s="238"/>
      <c r="L485" s="238"/>
      <c r="M485" s="238"/>
      <c r="N485" s="238"/>
      <c r="O485" s="238"/>
      <c r="P485" s="238"/>
      <c r="Q485" s="238"/>
      <c r="R485" s="238"/>
      <c r="S485" s="238"/>
      <c r="T485" s="238"/>
      <c r="U485" s="239">
        <f t="shared" ref="U485" si="455">G485/6</f>
        <v>52250</v>
      </c>
      <c r="V485" s="237"/>
      <c r="W485" s="238"/>
      <c r="X485" s="238"/>
      <c r="Y485" s="238"/>
      <c r="Z485" s="238"/>
      <c r="AA485" s="238"/>
      <c r="AB485" s="238"/>
      <c r="AC485" s="238"/>
      <c r="AD485" s="238"/>
      <c r="AE485" s="238"/>
      <c r="AF485" s="238"/>
      <c r="AG485" s="239">
        <f t="shared" ref="AG485" si="456">G485/6</f>
        <v>52250</v>
      </c>
      <c r="AH485" s="240"/>
      <c r="AI485" s="238"/>
      <c r="AJ485" s="238"/>
      <c r="AK485" s="238"/>
      <c r="AL485" s="238"/>
      <c r="AM485" s="238"/>
      <c r="AN485" s="238"/>
      <c r="AO485" s="238"/>
      <c r="AP485" s="238"/>
      <c r="AQ485" s="238"/>
      <c r="AR485" s="238"/>
      <c r="AS485" s="239">
        <f t="shared" ref="AS485" si="457">G485/6</f>
        <v>52250</v>
      </c>
      <c r="AT485" s="240"/>
      <c r="AU485" s="238"/>
      <c r="AV485" s="238"/>
      <c r="AW485" s="238"/>
      <c r="AX485" s="238"/>
      <c r="AY485" s="238"/>
      <c r="AZ485" s="238"/>
      <c r="BA485" s="238"/>
      <c r="BB485" s="238"/>
      <c r="BC485" s="238"/>
      <c r="BD485" s="238"/>
      <c r="BE485" s="239">
        <f t="shared" ref="BE485" si="458">G485/6</f>
        <v>52250</v>
      </c>
      <c r="BF485" s="240"/>
      <c r="BG485" s="238"/>
      <c r="BH485" s="238"/>
      <c r="BI485" s="238"/>
      <c r="BJ485" s="238"/>
      <c r="BK485" s="238"/>
      <c r="BL485" s="238"/>
      <c r="BM485" s="238"/>
      <c r="BN485" s="238"/>
      <c r="BO485" s="238"/>
      <c r="BP485" s="238"/>
      <c r="BQ485" s="239">
        <f t="shared" ref="BQ485" si="459">G485/6</f>
        <v>52250</v>
      </c>
      <c r="BR485" s="240"/>
      <c r="BS485" s="238"/>
      <c r="BT485" s="238"/>
      <c r="BU485" s="238"/>
      <c r="BV485" s="238"/>
      <c r="BW485" s="238"/>
      <c r="BX485" s="238"/>
      <c r="BY485" s="238"/>
      <c r="BZ485" s="238"/>
      <c r="CA485" s="238"/>
      <c r="CB485" s="238"/>
      <c r="CC485" s="239">
        <f t="shared" ref="CC485" si="460">G485-SUM(H485:CB485)</f>
        <v>52250</v>
      </c>
      <c r="CD485" s="41" t="s">
        <v>54</v>
      </c>
    </row>
    <row r="486" spans="2:82" ht="15" customHeight="1">
      <c r="B486" s="25" t="s">
        <v>895</v>
      </c>
      <c r="C486" s="28" t="str">
        <f>"Handling costs and profit in respect of payment associated with subitem D10.05(a) ("&amp; TEXT(F486,"###%") &amp; ")"</f>
        <v>Handling costs and profit in respect of payment associated with subitem D10.05(a) (%)</v>
      </c>
      <c r="D486" s="132" t="s">
        <v>353</v>
      </c>
      <c r="E486" s="268">
        <f>+F485</f>
        <v>313500</v>
      </c>
      <c r="F486" s="356"/>
      <c r="G486" s="76">
        <f t="shared" ref="G486:G488" si="461">+E486*F486</f>
        <v>0</v>
      </c>
      <c r="H486" s="241"/>
      <c r="I486" s="242"/>
      <c r="J486" s="237"/>
      <c r="K486" s="238"/>
      <c r="L486" s="238"/>
      <c r="M486" s="238"/>
      <c r="N486" s="238"/>
      <c r="O486" s="238"/>
      <c r="P486" s="238"/>
      <c r="Q486" s="238"/>
      <c r="R486" s="238"/>
      <c r="S486" s="238"/>
      <c r="T486" s="238"/>
      <c r="U486" s="239">
        <f>G486/6</f>
        <v>0</v>
      </c>
      <c r="V486" s="237"/>
      <c r="W486" s="238"/>
      <c r="X486" s="238"/>
      <c r="Y486" s="238"/>
      <c r="Z486" s="238"/>
      <c r="AA486" s="238"/>
      <c r="AB486" s="238"/>
      <c r="AC486" s="238"/>
      <c r="AD486" s="238"/>
      <c r="AE486" s="238"/>
      <c r="AF486" s="238"/>
      <c r="AG486" s="239">
        <f>G486/6</f>
        <v>0</v>
      </c>
      <c r="AH486" s="240"/>
      <c r="AI486" s="238"/>
      <c r="AJ486" s="238"/>
      <c r="AK486" s="238"/>
      <c r="AL486" s="238"/>
      <c r="AM486" s="238"/>
      <c r="AN486" s="238"/>
      <c r="AO486" s="238"/>
      <c r="AP486" s="238"/>
      <c r="AQ486" s="238"/>
      <c r="AR486" s="238"/>
      <c r="AS486" s="239">
        <f>G486/6</f>
        <v>0</v>
      </c>
      <c r="AT486" s="240"/>
      <c r="AU486" s="238"/>
      <c r="AV486" s="238"/>
      <c r="AW486" s="238"/>
      <c r="AX486" s="238"/>
      <c r="AY486" s="238"/>
      <c r="AZ486" s="238"/>
      <c r="BA486" s="238"/>
      <c r="BB486" s="238"/>
      <c r="BC486" s="238"/>
      <c r="BD486" s="238"/>
      <c r="BE486" s="239">
        <f>G486/6</f>
        <v>0</v>
      </c>
      <c r="BF486" s="240"/>
      <c r="BG486" s="238"/>
      <c r="BH486" s="238"/>
      <c r="BI486" s="238"/>
      <c r="BJ486" s="238"/>
      <c r="BK486" s="238"/>
      <c r="BL486" s="238"/>
      <c r="BM486" s="238"/>
      <c r="BN486" s="238"/>
      <c r="BO486" s="238"/>
      <c r="BP486" s="238"/>
      <c r="BQ486" s="239">
        <f>G486/6</f>
        <v>0</v>
      </c>
      <c r="BR486" s="240"/>
      <c r="BS486" s="238"/>
      <c r="BT486" s="238"/>
      <c r="BU486" s="238"/>
      <c r="BV486" s="238"/>
      <c r="BW486" s="238"/>
      <c r="BX486" s="238"/>
      <c r="BY486" s="238"/>
      <c r="BZ486" s="238"/>
      <c r="CA486" s="238"/>
      <c r="CB486" s="238"/>
      <c r="CC486" s="239">
        <f>G486-SUM(H486:CB486)</f>
        <v>0</v>
      </c>
      <c r="CD486" s="41" t="s">
        <v>54</v>
      </c>
    </row>
    <row r="487" spans="2:82" ht="15" customHeight="1">
      <c r="B487" s="25" t="s">
        <v>897</v>
      </c>
      <c r="C487" s="28" t="s">
        <v>898</v>
      </c>
      <c r="D487" s="132" t="s">
        <v>92</v>
      </c>
      <c r="E487" s="268">
        <v>1</v>
      </c>
      <c r="F487" s="223"/>
      <c r="G487" s="76">
        <f t="shared" si="461"/>
        <v>0</v>
      </c>
      <c r="H487" s="237"/>
      <c r="I487" s="239"/>
      <c r="J487" s="237"/>
      <c r="K487" s="238"/>
      <c r="L487" s="238"/>
      <c r="M487" s="238"/>
      <c r="N487" s="238"/>
      <c r="O487" s="238"/>
      <c r="P487" s="238"/>
      <c r="Q487" s="238"/>
      <c r="R487" s="238"/>
      <c r="S487" s="238"/>
      <c r="T487" s="238"/>
      <c r="U487" s="239">
        <f>G487/6</f>
        <v>0</v>
      </c>
      <c r="V487" s="237"/>
      <c r="W487" s="238"/>
      <c r="X487" s="238"/>
      <c r="Y487" s="238"/>
      <c r="Z487" s="238"/>
      <c r="AA487" s="238"/>
      <c r="AB487" s="238"/>
      <c r="AC487" s="238"/>
      <c r="AD487" s="238"/>
      <c r="AE487" s="238"/>
      <c r="AF487" s="238"/>
      <c r="AG487" s="239">
        <f>G487/6</f>
        <v>0</v>
      </c>
      <c r="AH487" s="240"/>
      <c r="AI487" s="238"/>
      <c r="AJ487" s="238"/>
      <c r="AK487" s="238"/>
      <c r="AL487" s="238"/>
      <c r="AM487" s="238"/>
      <c r="AN487" s="238"/>
      <c r="AO487" s="238"/>
      <c r="AP487" s="238"/>
      <c r="AQ487" s="238"/>
      <c r="AR487" s="238"/>
      <c r="AS487" s="239">
        <f>G487/6</f>
        <v>0</v>
      </c>
      <c r="AT487" s="240"/>
      <c r="AU487" s="238"/>
      <c r="AV487" s="238"/>
      <c r="AW487" s="238"/>
      <c r="AX487" s="238"/>
      <c r="AY487" s="238"/>
      <c r="AZ487" s="238"/>
      <c r="BA487" s="238"/>
      <c r="BB487" s="238"/>
      <c r="BC487" s="238"/>
      <c r="BD487" s="238"/>
      <c r="BE487" s="239">
        <f>G487/6</f>
        <v>0</v>
      </c>
      <c r="BF487" s="240"/>
      <c r="BG487" s="238"/>
      <c r="BH487" s="238"/>
      <c r="BI487" s="238"/>
      <c r="BJ487" s="238"/>
      <c r="BK487" s="238"/>
      <c r="BL487" s="238"/>
      <c r="BM487" s="238"/>
      <c r="BN487" s="238"/>
      <c r="BO487" s="238"/>
      <c r="BP487" s="238"/>
      <c r="BQ487" s="239">
        <f>G487/6</f>
        <v>0</v>
      </c>
      <c r="BR487" s="240"/>
      <c r="BS487" s="238"/>
      <c r="BT487" s="238"/>
      <c r="BU487" s="238"/>
      <c r="BV487" s="238"/>
      <c r="BW487" s="238"/>
      <c r="BX487" s="238"/>
      <c r="BY487" s="238"/>
      <c r="BZ487" s="238"/>
      <c r="CA487" s="238"/>
      <c r="CB487" s="238"/>
      <c r="CC487" s="239">
        <f>G487-SUM(H487:CB487)</f>
        <v>0</v>
      </c>
      <c r="CD487" s="41" t="s">
        <v>54</v>
      </c>
    </row>
    <row r="488" spans="2:82" ht="15" customHeight="1">
      <c r="B488" s="25" t="s">
        <v>899</v>
      </c>
      <c r="C488" s="28" t="s">
        <v>900</v>
      </c>
      <c r="D488" s="132" t="s">
        <v>92</v>
      </c>
      <c r="E488" s="268">
        <v>1</v>
      </c>
      <c r="F488" s="223"/>
      <c r="G488" s="76">
        <f t="shared" si="461"/>
        <v>0</v>
      </c>
      <c r="H488" s="237"/>
      <c r="I488" s="239"/>
      <c r="J488" s="237"/>
      <c r="K488" s="238"/>
      <c r="L488" s="238"/>
      <c r="M488" s="238"/>
      <c r="N488" s="238"/>
      <c r="O488" s="238"/>
      <c r="P488" s="238"/>
      <c r="Q488" s="238"/>
      <c r="R488" s="238"/>
      <c r="S488" s="238"/>
      <c r="T488" s="238"/>
      <c r="U488" s="239">
        <f>G488/6</f>
        <v>0</v>
      </c>
      <c r="V488" s="237"/>
      <c r="W488" s="238"/>
      <c r="X488" s="238"/>
      <c r="Y488" s="238"/>
      <c r="Z488" s="238"/>
      <c r="AA488" s="238"/>
      <c r="AB488" s="238"/>
      <c r="AC488" s="238"/>
      <c r="AD488" s="238"/>
      <c r="AE488" s="238"/>
      <c r="AF488" s="238"/>
      <c r="AG488" s="239">
        <f>G488/6</f>
        <v>0</v>
      </c>
      <c r="AH488" s="240"/>
      <c r="AI488" s="238"/>
      <c r="AJ488" s="238"/>
      <c r="AK488" s="238"/>
      <c r="AL488" s="238"/>
      <c r="AM488" s="238"/>
      <c r="AN488" s="238"/>
      <c r="AO488" s="238"/>
      <c r="AP488" s="238"/>
      <c r="AQ488" s="238"/>
      <c r="AR488" s="238"/>
      <c r="AS488" s="239">
        <f>G488/6</f>
        <v>0</v>
      </c>
      <c r="AT488" s="240"/>
      <c r="AU488" s="238"/>
      <c r="AV488" s="238"/>
      <c r="AW488" s="238"/>
      <c r="AX488" s="238"/>
      <c r="AY488" s="238"/>
      <c r="AZ488" s="238"/>
      <c r="BA488" s="238"/>
      <c r="BB488" s="238"/>
      <c r="BC488" s="238"/>
      <c r="BD488" s="238"/>
      <c r="BE488" s="239">
        <f>G488/6</f>
        <v>0</v>
      </c>
      <c r="BF488" s="240"/>
      <c r="BG488" s="238"/>
      <c r="BH488" s="238"/>
      <c r="BI488" s="238"/>
      <c r="BJ488" s="238"/>
      <c r="BK488" s="238"/>
      <c r="BL488" s="238"/>
      <c r="BM488" s="238"/>
      <c r="BN488" s="238"/>
      <c r="BO488" s="238"/>
      <c r="BP488" s="238"/>
      <c r="BQ488" s="239">
        <f>G488/6</f>
        <v>0</v>
      </c>
      <c r="BR488" s="240"/>
      <c r="BS488" s="238"/>
      <c r="BT488" s="238"/>
      <c r="BU488" s="238"/>
      <c r="BV488" s="238"/>
      <c r="BW488" s="238"/>
      <c r="BX488" s="238"/>
      <c r="BY488" s="238"/>
      <c r="BZ488" s="238"/>
      <c r="CA488" s="238"/>
      <c r="CB488" s="238"/>
      <c r="CC488" s="239">
        <f>G488-SUM(H488:CB488)</f>
        <v>0</v>
      </c>
      <c r="CD488" s="41" t="s">
        <v>54</v>
      </c>
    </row>
    <row r="489" spans="2:82" ht="15" customHeight="1">
      <c r="B489" s="25" t="s">
        <v>901</v>
      </c>
      <c r="C489" s="28" t="s">
        <v>902</v>
      </c>
      <c r="D489" s="29"/>
      <c r="E489" s="337"/>
      <c r="F489" s="78"/>
      <c r="G489" s="76"/>
      <c r="H489" s="237"/>
      <c r="I489" s="239"/>
      <c r="J489" s="237"/>
      <c r="K489" s="238"/>
      <c r="L489" s="238"/>
      <c r="M489" s="238"/>
      <c r="N489" s="238"/>
      <c r="O489" s="238"/>
      <c r="P489" s="238"/>
      <c r="Q489" s="238"/>
      <c r="R489" s="238"/>
      <c r="S489" s="238"/>
      <c r="T489" s="238"/>
      <c r="U489" s="239"/>
      <c r="V489" s="237"/>
      <c r="W489" s="238"/>
      <c r="X489" s="238"/>
      <c r="Y489" s="238"/>
      <c r="Z489" s="238"/>
      <c r="AA489" s="238"/>
      <c r="AB489" s="238"/>
      <c r="AC489" s="238"/>
      <c r="AD489" s="238"/>
      <c r="AE489" s="238"/>
      <c r="AF489" s="238"/>
      <c r="AG489" s="239"/>
      <c r="AH489" s="240"/>
      <c r="AI489" s="238"/>
      <c r="AJ489" s="238"/>
      <c r="AK489" s="238"/>
      <c r="AL489" s="238"/>
      <c r="AM489" s="238"/>
      <c r="AN489" s="238"/>
      <c r="AO489" s="238"/>
      <c r="AP489" s="238"/>
      <c r="AQ489" s="238"/>
      <c r="AR489" s="238"/>
      <c r="AS489" s="239"/>
      <c r="AT489" s="240"/>
      <c r="AU489" s="238"/>
      <c r="AV489" s="238"/>
      <c r="AW489" s="238"/>
      <c r="AX489" s="238"/>
      <c r="AY489" s="238"/>
      <c r="AZ489" s="238"/>
      <c r="BA489" s="238"/>
      <c r="BB489" s="238"/>
      <c r="BC489" s="238"/>
      <c r="BD489" s="238"/>
      <c r="BE489" s="239"/>
      <c r="BF489" s="240"/>
      <c r="BG489" s="238"/>
      <c r="BH489" s="238"/>
      <c r="BI489" s="238"/>
      <c r="BJ489" s="238"/>
      <c r="BK489" s="238"/>
      <c r="BL489" s="238"/>
      <c r="BM489" s="238"/>
      <c r="BN489" s="238"/>
      <c r="BO489" s="238"/>
      <c r="BP489" s="238"/>
      <c r="BQ489" s="239"/>
      <c r="BR489" s="240"/>
      <c r="BS489" s="238"/>
      <c r="BT489" s="238"/>
      <c r="BU489" s="238"/>
      <c r="BV489" s="238"/>
      <c r="BW489" s="238"/>
      <c r="BX489" s="238"/>
      <c r="BY489" s="238"/>
      <c r="BZ489" s="238"/>
      <c r="CA489" s="238"/>
      <c r="CB489" s="238"/>
      <c r="CC489" s="239"/>
      <c r="CD489" s="41" t="s">
        <v>54</v>
      </c>
    </row>
    <row r="490" spans="2:82" ht="15" customHeight="1">
      <c r="B490" s="25" t="s">
        <v>903</v>
      </c>
      <c r="C490" s="28" t="s">
        <v>904</v>
      </c>
      <c r="D490" s="132"/>
      <c r="E490" s="337"/>
      <c r="F490" s="78"/>
      <c r="G490" s="76"/>
      <c r="H490" s="237"/>
      <c r="I490" s="239"/>
      <c r="J490" s="237"/>
      <c r="K490" s="238"/>
      <c r="L490" s="238"/>
      <c r="M490" s="238"/>
      <c r="N490" s="238"/>
      <c r="O490" s="238"/>
      <c r="P490" s="238"/>
      <c r="Q490" s="238"/>
      <c r="R490" s="238"/>
      <c r="S490" s="238"/>
      <c r="T490" s="238"/>
      <c r="U490" s="239"/>
      <c r="V490" s="237"/>
      <c r="W490" s="238"/>
      <c r="X490" s="238"/>
      <c r="Y490" s="238"/>
      <c r="Z490" s="238"/>
      <c r="AA490" s="238"/>
      <c r="AB490" s="238"/>
      <c r="AC490" s="238"/>
      <c r="AD490" s="238"/>
      <c r="AE490" s="238"/>
      <c r="AF490" s="238"/>
      <c r="AG490" s="239"/>
      <c r="AH490" s="240"/>
      <c r="AI490" s="238"/>
      <c r="AJ490" s="238"/>
      <c r="AK490" s="238"/>
      <c r="AL490" s="238"/>
      <c r="AM490" s="238"/>
      <c r="AN490" s="238"/>
      <c r="AO490" s="238"/>
      <c r="AP490" s="238"/>
      <c r="AQ490" s="238"/>
      <c r="AR490" s="238"/>
      <c r="AS490" s="239"/>
      <c r="AT490" s="240"/>
      <c r="AU490" s="238"/>
      <c r="AV490" s="238"/>
      <c r="AW490" s="238"/>
      <c r="AX490" s="238"/>
      <c r="AY490" s="238"/>
      <c r="AZ490" s="238"/>
      <c r="BA490" s="238"/>
      <c r="BB490" s="238"/>
      <c r="BC490" s="238"/>
      <c r="BD490" s="238"/>
      <c r="BE490" s="239"/>
      <c r="BF490" s="240"/>
      <c r="BG490" s="238"/>
      <c r="BH490" s="238"/>
      <c r="BI490" s="238"/>
      <c r="BJ490" s="238"/>
      <c r="BK490" s="238"/>
      <c r="BL490" s="238"/>
      <c r="BM490" s="238"/>
      <c r="BN490" s="238"/>
      <c r="BO490" s="238"/>
      <c r="BP490" s="238"/>
      <c r="BQ490" s="239"/>
      <c r="BR490" s="240"/>
      <c r="BS490" s="238"/>
      <c r="BT490" s="238"/>
      <c r="BU490" s="238"/>
      <c r="BV490" s="238"/>
      <c r="BW490" s="238"/>
      <c r="BX490" s="238"/>
      <c r="BY490" s="238"/>
      <c r="BZ490" s="238"/>
      <c r="CA490" s="238"/>
      <c r="CB490" s="238"/>
      <c r="CC490" s="239"/>
      <c r="CD490" s="41" t="s">
        <v>54</v>
      </c>
    </row>
    <row r="491" spans="2:82" ht="15" customHeight="1">
      <c r="B491" s="180" t="s">
        <v>905</v>
      </c>
      <c r="C491" s="181" t="s">
        <v>906</v>
      </c>
      <c r="D491" s="182" t="s">
        <v>351</v>
      </c>
      <c r="E491" s="329">
        <v>0</v>
      </c>
      <c r="F491" s="78"/>
      <c r="G491" s="189">
        <f>+E491*F491</f>
        <v>0</v>
      </c>
      <c r="H491" s="232"/>
      <c r="I491" s="233"/>
      <c r="J491" s="232"/>
      <c r="K491" s="234"/>
      <c r="L491" s="234"/>
      <c r="M491" s="234"/>
      <c r="N491" s="234"/>
      <c r="O491" s="234"/>
      <c r="P491" s="234"/>
      <c r="Q491" s="234"/>
      <c r="R491" s="234"/>
      <c r="S491" s="234"/>
      <c r="T491" s="234"/>
      <c r="U491" s="233"/>
      <c r="V491" s="232"/>
      <c r="W491" s="234"/>
      <c r="X491" s="234"/>
      <c r="Y491" s="234"/>
      <c r="Z491" s="234"/>
      <c r="AA491" s="234"/>
      <c r="AB491" s="234"/>
      <c r="AC491" s="234"/>
      <c r="AD491" s="234"/>
      <c r="AE491" s="234"/>
      <c r="AF491" s="234"/>
      <c r="AG491" s="233"/>
      <c r="AH491" s="235"/>
      <c r="AI491" s="234"/>
      <c r="AJ491" s="234"/>
      <c r="AK491" s="234"/>
      <c r="AL491" s="234"/>
      <c r="AM491" s="234"/>
      <c r="AN491" s="234"/>
      <c r="AO491" s="234"/>
      <c r="AP491" s="234"/>
      <c r="AQ491" s="234"/>
      <c r="AR491" s="234"/>
      <c r="AS491" s="233"/>
      <c r="AT491" s="235"/>
      <c r="AU491" s="234"/>
      <c r="AV491" s="234"/>
      <c r="AW491" s="234"/>
      <c r="AX491" s="234"/>
      <c r="AY491" s="234"/>
      <c r="AZ491" s="234"/>
      <c r="BA491" s="234"/>
      <c r="BB491" s="234"/>
      <c r="BC491" s="234"/>
      <c r="BD491" s="234"/>
      <c r="BE491" s="233"/>
      <c r="BF491" s="235"/>
      <c r="BG491" s="234"/>
      <c r="BH491" s="234"/>
      <c r="BI491" s="234"/>
      <c r="BJ491" s="234"/>
      <c r="BK491" s="234"/>
      <c r="BL491" s="234"/>
      <c r="BM491" s="234"/>
      <c r="BN491" s="234"/>
      <c r="BO491" s="234"/>
      <c r="BP491" s="234"/>
      <c r="BQ491" s="233"/>
      <c r="BR491" s="235"/>
      <c r="BS491" s="234"/>
      <c r="BT491" s="234"/>
      <c r="BU491" s="234"/>
      <c r="BV491" s="234"/>
      <c r="BW491" s="234"/>
      <c r="BX491" s="234"/>
      <c r="BY491" s="234"/>
      <c r="BZ491" s="234"/>
      <c r="CA491" s="234"/>
      <c r="CB491" s="234"/>
      <c r="CC491" s="239"/>
      <c r="CD491" s="41" t="s">
        <v>54</v>
      </c>
    </row>
    <row r="492" spans="2:82" ht="15" customHeight="1">
      <c r="B492" s="25" t="s">
        <v>907</v>
      </c>
      <c r="C492" s="28" t="s">
        <v>908</v>
      </c>
      <c r="D492" s="29" t="s">
        <v>351</v>
      </c>
      <c r="E492" s="266">
        <v>1</v>
      </c>
      <c r="F492" s="352">
        <v>200000</v>
      </c>
      <c r="G492" s="76">
        <f>+E492*F492</f>
        <v>200000</v>
      </c>
      <c r="H492" s="241"/>
      <c r="I492" s="242"/>
      <c r="J492" s="237"/>
      <c r="K492" s="238"/>
      <c r="L492" s="238"/>
      <c r="M492" s="238"/>
      <c r="N492" s="238"/>
      <c r="O492" s="238"/>
      <c r="P492" s="238"/>
      <c r="Q492" s="238"/>
      <c r="R492" s="238"/>
      <c r="S492" s="238"/>
      <c r="T492" s="238"/>
      <c r="U492" s="239">
        <f t="shared" ref="U492:U494" si="462">G492/6</f>
        <v>33333.33</v>
      </c>
      <c r="V492" s="237"/>
      <c r="W492" s="238"/>
      <c r="X492" s="238"/>
      <c r="Y492" s="238"/>
      <c r="Z492" s="238"/>
      <c r="AA492" s="238"/>
      <c r="AB492" s="238"/>
      <c r="AC492" s="238"/>
      <c r="AD492" s="238"/>
      <c r="AE492" s="238"/>
      <c r="AF492" s="238"/>
      <c r="AG492" s="239">
        <f t="shared" ref="AG492:AG494" si="463">G492/6</f>
        <v>33333.33</v>
      </c>
      <c r="AH492" s="240"/>
      <c r="AI492" s="238"/>
      <c r="AJ492" s="238"/>
      <c r="AK492" s="238"/>
      <c r="AL492" s="238"/>
      <c r="AM492" s="238"/>
      <c r="AN492" s="238"/>
      <c r="AO492" s="238"/>
      <c r="AP492" s="238"/>
      <c r="AQ492" s="238"/>
      <c r="AR492" s="238"/>
      <c r="AS492" s="239">
        <f t="shared" ref="AS492:AS494" si="464">G492/6</f>
        <v>33333.33</v>
      </c>
      <c r="AT492" s="240"/>
      <c r="AU492" s="238"/>
      <c r="AV492" s="238"/>
      <c r="AW492" s="238"/>
      <c r="AX492" s="238"/>
      <c r="AY492" s="238"/>
      <c r="AZ492" s="238"/>
      <c r="BA492" s="238"/>
      <c r="BB492" s="238"/>
      <c r="BC492" s="238"/>
      <c r="BD492" s="238"/>
      <c r="BE492" s="239">
        <f t="shared" ref="BE492:BE494" si="465">G492/6</f>
        <v>33333.33</v>
      </c>
      <c r="BF492" s="240"/>
      <c r="BG492" s="238"/>
      <c r="BH492" s="238"/>
      <c r="BI492" s="238"/>
      <c r="BJ492" s="238"/>
      <c r="BK492" s="238"/>
      <c r="BL492" s="238"/>
      <c r="BM492" s="238"/>
      <c r="BN492" s="238"/>
      <c r="BO492" s="238"/>
      <c r="BP492" s="238"/>
      <c r="BQ492" s="239">
        <f t="shared" ref="BQ492:BQ494" si="466">G492/6</f>
        <v>33333.33</v>
      </c>
      <c r="BR492" s="240"/>
      <c r="BS492" s="238"/>
      <c r="BT492" s="238"/>
      <c r="BU492" s="238"/>
      <c r="BV492" s="238"/>
      <c r="BW492" s="238"/>
      <c r="BX492" s="238"/>
      <c r="BY492" s="238"/>
      <c r="BZ492" s="238"/>
      <c r="CA492" s="238"/>
      <c r="CB492" s="238"/>
      <c r="CC492" s="239">
        <f t="shared" ref="CC492:CC494" si="467">G492-SUM(H492:CB492)</f>
        <v>33333.35</v>
      </c>
      <c r="CD492" s="41" t="s">
        <v>54</v>
      </c>
    </row>
    <row r="493" spans="2:82" ht="15" customHeight="1">
      <c r="B493" s="25" t="s">
        <v>909</v>
      </c>
      <c r="C493" s="28" t="s">
        <v>910</v>
      </c>
      <c r="D493" s="29" t="s">
        <v>351</v>
      </c>
      <c r="E493" s="266">
        <v>1</v>
      </c>
      <c r="F493" s="352">
        <v>200000</v>
      </c>
      <c r="G493" s="76">
        <f>+E493*F493</f>
        <v>200000</v>
      </c>
      <c r="H493" s="241"/>
      <c r="I493" s="242"/>
      <c r="J493" s="237"/>
      <c r="K493" s="238"/>
      <c r="L493" s="238"/>
      <c r="M493" s="238"/>
      <c r="N493" s="238"/>
      <c r="O493" s="238"/>
      <c r="P493" s="238"/>
      <c r="Q493" s="238"/>
      <c r="R493" s="238"/>
      <c r="S493" s="238"/>
      <c r="T493" s="238"/>
      <c r="U493" s="239">
        <f t="shared" si="462"/>
        <v>33333.33</v>
      </c>
      <c r="V493" s="237"/>
      <c r="W493" s="238"/>
      <c r="X493" s="238"/>
      <c r="Y493" s="238"/>
      <c r="Z493" s="238"/>
      <c r="AA493" s="238"/>
      <c r="AB493" s="238"/>
      <c r="AC493" s="238"/>
      <c r="AD493" s="238"/>
      <c r="AE493" s="238"/>
      <c r="AF493" s="238"/>
      <c r="AG493" s="239">
        <f t="shared" si="463"/>
        <v>33333.33</v>
      </c>
      <c r="AH493" s="240"/>
      <c r="AI493" s="238"/>
      <c r="AJ493" s="238"/>
      <c r="AK493" s="238"/>
      <c r="AL493" s="238"/>
      <c r="AM493" s="238"/>
      <c r="AN493" s="238"/>
      <c r="AO493" s="238"/>
      <c r="AP493" s="238"/>
      <c r="AQ493" s="238"/>
      <c r="AR493" s="238"/>
      <c r="AS493" s="239">
        <f t="shared" si="464"/>
        <v>33333.33</v>
      </c>
      <c r="AT493" s="240"/>
      <c r="AU493" s="238"/>
      <c r="AV493" s="238"/>
      <c r="AW493" s="238"/>
      <c r="AX493" s="238"/>
      <c r="AY493" s="238"/>
      <c r="AZ493" s="238"/>
      <c r="BA493" s="238"/>
      <c r="BB493" s="238"/>
      <c r="BC493" s="238"/>
      <c r="BD493" s="238"/>
      <c r="BE493" s="239">
        <f t="shared" si="465"/>
        <v>33333.33</v>
      </c>
      <c r="BF493" s="240"/>
      <c r="BG493" s="238"/>
      <c r="BH493" s="238"/>
      <c r="BI493" s="238"/>
      <c r="BJ493" s="238"/>
      <c r="BK493" s="238"/>
      <c r="BL493" s="238"/>
      <c r="BM493" s="238"/>
      <c r="BN493" s="238"/>
      <c r="BO493" s="238"/>
      <c r="BP493" s="238"/>
      <c r="BQ493" s="239">
        <f t="shared" si="466"/>
        <v>33333.33</v>
      </c>
      <c r="BR493" s="240"/>
      <c r="BS493" s="238"/>
      <c r="BT493" s="238"/>
      <c r="BU493" s="238"/>
      <c r="BV493" s="238"/>
      <c r="BW493" s="238"/>
      <c r="BX493" s="238"/>
      <c r="BY493" s="238"/>
      <c r="BZ493" s="238"/>
      <c r="CA493" s="238"/>
      <c r="CB493" s="238"/>
      <c r="CC493" s="239">
        <f t="shared" si="467"/>
        <v>33333.35</v>
      </c>
      <c r="CD493" s="41" t="s">
        <v>54</v>
      </c>
    </row>
    <row r="494" spans="2:82" ht="15" customHeight="1">
      <c r="B494" s="25" t="s">
        <v>911</v>
      </c>
      <c r="C494" s="28" t="s">
        <v>912</v>
      </c>
      <c r="D494" s="29" t="s">
        <v>351</v>
      </c>
      <c r="E494" s="266">
        <v>1</v>
      </c>
      <c r="F494" s="352">
        <v>200000</v>
      </c>
      <c r="G494" s="76">
        <f>+E494*F494</f>
        <v>200000</v>
      </c>
      <c r="H494" s="241"/>
      <c r="I494" s="242"/>
      <c r="J494" s="237"/>
      <c r="K494" s="238"/>
      <c r="L494" s="238"/>
      <c r="M494" s="238"/>
      <c r="N494" s="238"/>
      <c r="O494" s="238"/>
      <c r="P494" s="238"/>
      <c r="Q494" s="238"/>
      <c r="R494" s="238"/>
      <c r="S494" s="238"/>
      <c r="T494" s="238"/>
      <c r="U494" s="239">
        <f t="shared" si="462"/>
        <v>33333.33</v>
      </c>
      <c r="V494" s="237"/>
      <c r="W494" s="238"/>
      <c r="X494" s="238"/>
      <c r="Y494" s="238"/>
      <c r="Z494" s="238"/>
      <c r="AA494" s="238"/>
      <c r="AB494" s="238"/>
      <c r="AC494" s="238"/>
      <c r="AD494" s="238"/>
      <c r="AE494" s="238"/>
      <c r="AF494" s="238"/>
      <c r="AG494" s="239">
        <f t="shared" si="463"/>
        <v>33333.33</v>
      </c>
      <c r="AH494" s="240"/>
      <c r="AI494" s="238"/>
      <c r="AJ494" s="238"/>
      <c r="AK494" s="238"/>
      <c r="AL494" s="238"/>
      <c r="AM494" s="238"/>
      <c r="AN494" s="238"/>
      <c r="AO494" s="238"/>
      <c r="AP494" s="238"/>
      <c r="AQ494" s="238"/>
      <c r="AR494" s="238"/>
      <c r="AS494" s="239">
        <f t="shared" si="464"/>
        <v>33333.33</v>
      </c>
      <c r="AT494" s="240"/>
      <c r="AU494" s="238"/>
      <c r="AV494" s="238"/>
      <c r="AW494" s="238"/>
      <c r="AX494" s="238"/>
      <c r="AY494" s="238"/>
      <c r="AZ494" s="238"/>
      <c r="BA494" s="238"/>
      <c r="BB494" s="238"/>
      <c r="BC494" s="238"/>
      <c r="BD494" s="238"/>
      <c r="BE494" s="239">
        <f t="shared" si="465"/>
        <v>33333.33</v>
      </c>
      <c r="BF494" s="240"/>
      <c r="BG494" s="238"/>
      <c r="BH494" s="238"/>
      <c r="BI494" s="238"/>
      <c r="BJ494" s="238"/>
      <c r="BK494" s="238"/>
      <c r="BL494" s="238"/>
      <c r="BM494" s="238"/>
      <c r="BN494" s="238"/>
      <c r="BO494" s="238"/>
      <c r="BP494" s="238"/>
      <c r="BQ494" s="239">
        <f t="shared" si="466"/>
        <v>33333.33</v>
      </c>
      <c r="BR494" s="240"/>
      <c r="BS494" s="238"/>
      <c r="BT494" s="238"/>
      <c r="BU494" s="238"/>
      <c r="BV494" s="238"/>
      <c r="BW494" s="238"/>
      <c r="BX494" s="238"/>
      <c r="BY494" s="238"/>
      <c r="BZ494" s="238"/>
      <c r="CA494" s="238"/>
      <c r="CB494" s="238"/>
      <c r="CC494" s="239">
        <f t="shared" si="467"/>
        <v>33333.35</v>
      </c>
      <c r="CD494" s="41"/>
    </row>
    <row r="495" spans="2:82" ht="15" customHeight="1">
      <c r="B495" s="26" t="s">
        <v>954</v>
      </c>
      <c r="C495" s="27" t="str">
        <f>"Handling cost and profit in respect of subitems D10.06(a)(i), (ii), and (iii) ("&amp; TEXT(F495,"###%") &amp; ")"</f>
        <v>Handling cost and profit in respect of subitems D10.06(a)(i), (ii), and (iii) (%)</v>
      </c>
      <c r="D495" s="267" t="s">
        <v>353</v>
      </c>
      <c r="E495" s="337">
        <f>+F493+F492+F491</f>
        <v>400000</v>
      </c>
      <c r="F495" s="356"/>
      <c r="G495" s="76">
        <f t="shared" ref="G495" si="468">+E495*F495</f>
        <v>0</v>
      </c>
      <c r="H495" s="241"/>
      <c r="I495" s="242"/>
      <c r="J495" s="237"/>
      <c r="K495" s="238"/>
      <c r="L495" s="238"/>
      <c r="M495" s="238"/>
      <c r="N495" s="238"/>
      <c r="O495" s="238"/>
      <c r="P495" s="238"/>
      <c r="Q495" s="238"/>
      <c r="R495" s="238"/>
      <c r="S495" s="238"/>
      <c r="T495" s="238"/>
      <c r="U495" s="239">
        <f>G495/6</f>
        <v>0</v>
      </c>
      <c r="V495" s="237"/>
      <c r="W495" s="238"/>
      <c r="X495" s="238"/>
      <c r="Y495" s="238"/>
      <c r="Z495" s="238"/>
      <c r="AA495" s="238"/>
      <c r="AB495" s="238"/>
      <c r="AC495" s="238"/>
      <c r="AD495" s="238"/>
      <c r="AE495" s="238"/>
      <c r="AF495" s="238"/>
      <c r="AG495" s="239">
        <f>G495/6</f>
        <v>0</v>
      </c>
      <c r="AH495" s="240"/>
      <c r="AI495" s="238"/>
      <c r="AJ495" s="238"/>
      <c r="AK495" s="238"/>
      <c r="AL495" s="238"/>
      <c r="AM495" s="238"/>
      <c r="AN495" s="238"/>
      <c r="AO495" s="238"/>
      <c r="AP495" s="238"/>
      <c r="AQ495" s="238"/>
      <c r="AR495" s="238"/>
      <c r="AS495" s="239">
        <f>G495/6</f>
        <v>0</v>
      </c>
      <c r="AT495" s="240"/>
      <c r="AU495" s="238"/>
      <c r="AV495" s="238"/>
      <c r="AW495" s="238"/>
      <c r="AX495" s="238"/>
      <c r="AY495" s="238"/>
      <c r="AZ495" s="238"/>
      <c r="BA495" s="238"/>
      <c r="BB495" s="238"/>
      <c r="BC495" s="238"/>
      <c r="BD495" s="238"/>
      <c r="BE495" s="239">
        <f>G495/6</f>
        <v>0</v>
      </c>
      <c r="BF495" s="240"/>
      <c r="BG495" s="238"/>
      <c r="BH495" s="238"/>
      <c r="BI495" s="238"/>
      <c r="BJ495" s="238"/>
      <c r="BK495" s="238"/>
      <c r="BL495" s="238"/>
      <c r="BM495" s="238"/>
      <c r="BN495" s="238"/>
      <c r="BO495" s="238"/>
      <c r="BP495" s="238"/>
      <c r="BQ495" s="239">
        <f>G495/6</f>
        <v>0</v>
      </c>
      <c r="BR495" s="240"/>
      <c r="BS495" s="238"/>
      <c r="BT495" s="238"/>
      <c r="BU495" s="238"/>
      <c r="BV495" s="238"/>
      <c r="BW495" s="238"/>
      <c r="BX495" s="238"/>
      <c r="BY495" s="238"/>
      <c r="BZ495" s="238"/>
      <c r="CA495" s="238"/>
      <c r="CB495" s="238"/>
      <c r="CC495" s="239">
        <f>G495-SUM(H495:CB495)</f>
        <v>0</v>
      </c>
      <c r="CD495" s="41" t="s">
        <v>54</v>
      </c>
    </row>
    <row r="496" spans="2:82" ht="15" customHeight="1">
      <c r="B496" s="25" t="s">
        <v>914</v>
      </c>
      <c r="C496" s="28" t="s">
        <v>915</v>
      </c>
      <c r="D496" s="29"/>
      <c r="E496" s="266"/>
      <c r="F496" s="253"/>
      <c r="G496" s="76"/>
      <c r="H496" s="237"/>
      <c r="I496" s="239"/>
      <c r="J496" s="237"/>
      <c r="K496" s="238"/>
      <c r="L496" s="238"/>
      <c r="M496" s="238"/>
      <c r="N496" s="238"/>
      <c r="O496" s="238"/>
      <c r="P496" s="238"/>
      <c r="Q496" s="238"/>
      <c r="R496" s="238"/>
      <c r="S496" s="238"/>
      <c r="T496" s="238"/>
      <c r="U496" s="239"/>
      <c r="V496" s="237"/>
      <c r="W496" s="238"/>
      <c r="X496" s="238"/>
      <c r="Y496" s="238"/>
      <c r="Z496" s="238"/>
      <c r="AA496" s="238"/>
      <c r="AB496" s="238"/>
      <c r="AC496" s="238"/>
      <c r="AD496" s="238"/>
      <c r="AE496" s="238"/>
      <c r="AF496" s="238"/>
      <c r="AG496" s="239"/>
      <c r="AH496" s="240"/>
      <c r="AI496" s="238"/>
      <c r="AJ496" s="238"/>
      <c r="AK496" s="238"/>
      <c r="AL496" s="238"/>
      <c r="AM496" s="238"/>
      <c r="AN496" s="238"/>
      <c r="AO496" s="238"/>
      <c r="AP496" s="238"/>
      <c r="AQ496" s="238"/>
      <c r="AR496" s="238"/>
      <c r="AS496" s="239"/>
      <c r="AT496" s="240"/>
      <c r="AU496" s="238"/>
      <c r="AV496" s="238"/>
      <c r="AW496" s="238"/>
      <c r="AX496" s="238"/>
      <c r="AY496" s="238"/>
      <c r="AZ496" s="238"/>
      <c r="BA496" s="238"/>
      <c r="BB496" s="238"/>
      <c r="BC496" s="238"/>
      <c r="BD496" s="238"/>
      <c r="BE496" s="239"/>
      <c r="BF496" s="240"/>
      <c r="BG496" s="238"/>
      <c r="BH496" s="238"/>
      <c r="BI496" s="238"/>
      <c r="BJ496" s="238"/>
      <c r="BK496" s="238"/>
      <c r="BL496" s="238"/>
      <c r="BM496" s="238"/>
      <c r="BN496" s="238"/>
      <c r="BO496" s="238"/>
      <c r="BP496" s="238"/>
      <c r="BQ496" s="239"/>
      <c r="BR496" s="240"/>
      <c r="BS496" s="238"/>
      <c r="BT496" s="238"/>
      <c r="BU496" s="238"/>
      <c r="BV496" s="238"/>
      <c r="BW496" s="238"/>
      <c r="BX496" s="238"/>
      <c r="BY496" s="238"/>
      <c r="BZ496" s="238"/>
      <c r="CA496" s="238"/>
      <c r="CB496" s="238"/>
      <c r="CC496" s="239"/>
      <c r="CD496" s="41" t="s">
        <v>54</v>
      </c>
    </row>
    <row r="497" spans="2:82" ht="15" customHeight="1">
      <c r="B497" s="180" t="s">
        <v>916</v>
      </c>
      <c r="C497" s="181" t="s">
        <v>917</v>
      </c>
      <c r="D497" s="182" t="s">
        <v>861</v>
      </c>
      <c r="E497" s="329">
        <v>0</v>
      </c>
      <c r="F497" s="231"/>
      <c r="G497" s="178">
        <f>+E497*F497</f>
        <v>0</v>
      </c>
      <c r="H497" s="241"/>
      <c r="I497" s="242"/>
      <c r="J497" s="237"/>
      <c r="K497" s="238"/>
      <c r="L497" s="238"/>
      <c r="M497" s="238"/>
      <c r="N497" s="238"/>
      <c r="O497" s="238"/>
      <c r="P497" s="238"/>
      <c r="Q497" s="238"/>
      <c r="R497" s="238"/>
      <c r="S497" s="238"/>
      <c r="T497" s="238"/>
      <c r="U497" s="239">
        <f t="shared" ref="U497" si="469">G497/6</f>
        <v>0</v>
      </c>
      <c r="V497" s="237"/>
      <c r="W497" s="238"/>
      <c r="X497" s="238"/>
      <c r="Y497" s="238"/>
      <c r="Z497" s="238"/>
      <c r="AA497" s="238"/>
      <c r="AB497" s="238"/>
      <c r="AC497" s="238"/>
      <c r="AD497" s="238"/>
      <c r="AE497" s="238"/>
      <c r="AF497" s="238"/>
      <c r="AG497" s="239">
        <f t="shared" ref="AG497" si="470">G497/6</f>
        <v>0</v>
      </c>
      <c r="AH497" s="240"/>
      <c r="AI497" s="238"/>
      <c r="AJ497" s="238"/>
      <c r="AK497" s="238"/>
      <c r="AL497" s="238"/>
      <c r="AM497" s="238"/>
      <c r="AN497" s="238"/>
      <c r="AO497" s="238"/>
      <c r="AP497" s="238"/>
      <c r="AQ497" s="238"/>
      <c r="AR497" s="238"/>
      <c r="AS497" s="239">
        <f t="shared" ref="AS497" si="471">G497/6</f>
        <v>0</v>
      </c>
      <c r="AT497" s="240"/>
      <c r="AU497" s="238"/>
      <c r="AV497" s="238"/>
      <c r="AW497" s="238"/>
      <c r="AX497" s="238"/>
      <c r="AY497" s="238"/>
      <c r="AZ497" s="238"/>
      <c r="BA497" s="238"/>
      <c r="BB497" s="238"/>
      <c r="BC497" s="238"/>
      <c r="BD497" s="238"/>
      <c r="BE497" s="239">
        <f t="shared" ref="BE497" si="472">G497/6</f>
        <v>0</v>
      </c>
      <c r="BF497" s="240"/>
      <c r="BG497" s="238"/>
      <c r="BH497" s="238"/>
      <c r="BI497" s="238"/>
      <c r="BJ497" s="238"/>
      <c r="BK497" s="238"/>
      <c r="BL497" s="238"/>
      <c r="BM497" s="238"/>
      <c r="BN497" s="238"/>
      <c r="BO497" s="238"/>
      <c r="BP497" s="238"/>
      <c r="BQ497" s="239">
        <f t="shared" ref="BQ497" si="473">G497/6</f>
        <v>0</v>
      </c>
      <c r="BR497" s="240"/>
      <c r="BS497" s="238"/>
      <c r="BT497" s="238"/>
      <c r="BU497" s="238"/>
      <c r="BV497" s="238"/>
      <c r="BW497" s="238"/>
      <c r="BX497" s="238"/>
      <c r="BY497" s="238"/>
      <c r="BZ497" s="238"/>
      <c r="CA497" s="238"/>
      <c r="CB497" s="238"/>
      <c r="CC497" s="239">
        <f t="shared" ref="CC497" si="474">G497-SUM(H497:CB497)</f>
        <v>0</v>
      </c>
      <c r="CD497" s="41" t="s">
        <v>54</v>
      </c>
    </row>
    <row r="498" spans="2:82" ht="15" customHeight="1">
      <c r="B498" s="180" t="s">
        <v>918</v>
      </c>
      <c r="C498" s="181" t="s">
        <v>919</v>
      </c>
      <c r="D498" s="182" t="s">
        <v>888</v>
      </c>
      <c r="E498" s="329">
        <v>0</v>
      </c>
      <c r="F498" s="231"/>
      <c r="G498" s="178">
        <f>+SUM(H498:CC498)</f>
        <v>0</v>
      </c>
      <c r="H498" s="237"/>
      <c r="I498" s="239"/>
      <c r="J498" s="237"/>
      <c r="K498" s="238"/>
      <c r="L498" s="238"/>
      <c r="M498" s="238"/>
      <c r="N498" s="238"/>
      <c r="O498" s="238"/>
      <c r="P498" s="238"/>
      <c r="Q498" s="238"/>
      <c r="R498" s="238"/>
      <c r="S498" s="238"/>
      <c r="T498" s="238"/>
      <c r="U498" s="239"/>
      <c r="V498" s="237"/>
      <c r="W498" s="238"/>
      <c r="X498" s="238"/>
      <c r="Y498" s="238"/>
      <c r="Z498" s="238"/>
      <c r="AA498" s="238"/>
      <c r="AB498" s="238"/>
      <c r="AC498" s="238"/>
      <c r="AD498" s="238"/>
      <c r="AE498" s="238"/>
      <c r="AF498" s="238"/>
      <c r="AG498" s="239"/>
      <c r="AH498" s="240"/>
      <c r="AI498" s="238"/>
      <c r="AJ498" s="238"/>
      <c r="AK498" s="238"/>
      <c r="AL498" s="238"/>
      <c r="AM498" s="238"/>
      <c r="AN498" s="238"/>
      <c r="AO498" s="238"/>
      <c r="AP498" s="238"/>
      <c r="AQ498" s="238"/>
      <c r="AR498" s="238"/>
      <c r="AS498" s="239"/>
      <c r="AT498" s="240"/>
      <c r="AU498" s="238"/>
      <c r="AV498" s="238"/>
      <c r="AW498" s="238"/>
      <c r="AX498" s="238"/>
      <c r="AY498" s="238"/>
      <c r="AZ498" s="238"/>
      <c r="BA498" s="238"/>
      <c r="BB498" s="238"/>
      <c r="BC498" s="238"/>
      <c r="BD498" s="238"/>
      <c r="BE498" s="239"/>
      <c r="BF498" s="240"/>
      <c r="BG498" s="238"/>
      <c r="BH498" s="238"/>
      <c r="BI498" s="238"/>
      <c r="BJ498" s="238"/>
      <c r="BK498" s="238"/>
      <c r="BL498" s="238"/>
      <c r="BM498" s="238"/>
      <c r="BN498" s="238"/>
      <c r="BO498" s="238"/>
      <c r="BP498" s="238"/>
      <c r="BQ498" s="239"/>
      <c r="BR498" s="240"/>
      <c r="BS498" s="238"/>
      <c r="BT498" s="238"/>
      <c r="BU498" s="238"/>
      <c r="BV498" s="238"/>
      <c r="BW498" s="238"/>
      <c r="BX498" s="238"/>
      <c r="BY498" s="238"/>
      <c r="BZ498" s="238"/>
      <c r="CA498" s="238"/>
      <c r="CB498" s="238"/>
      <c r="CC498" s="239"/>
      <c r="CD498" s="41" t="s">
        <v>54</v>
      </c>
    </row>
    <row r="499" spans="2:82" ht="15" customHeight="1">
      <c r="B499" s="25" t="s">
        <v>920</v>
      </c>
      <c r="C499" s="28" t="s">
        <v>921</v>
      </c>
      <c r="D499" s="29" t="s">
        <v>861</v>
      </c>
      <c r="E499" s="266">
        <v>1</v>
      </c>
      <c r="F499" s="78">
        <v>100000</v>
      </c>
      <c r="G499" s="76">
        <f>+E499*F499</f>
        <v>100000</v>
      </c>
      <c r="H499" s="241"/>
      <c r="I499" s="242"/>
      <c r="J499" s="237"/>
      <c r="K499" s="238"/>
      <c r="L499" s="238"/>
      <c r="M499" s="238"/>
      <c r="N499" s="238"/>
      <c r="O499" s="238"/>
      <c r="P499" s="238"/>
      <c r="Q499" s="238"/>
      <c r="R499" s="238"/>
      <c r="S499" s="238"/>
      <c r="T499" s="238"/>
      <c r="U499" s="239">
        <f t="shared" ref="U499" si="475">G499/6</f>
        <v>16666.669999999998</v>
      </c>
      <c r="V499" s="237"/>
      <c r="W499" s="238"/>
      <c r="X499" s="238"/>
      <c r="Y499" s="238"/>
      <c r="Z499" s="238"/>
      <c r="AA499" s="238"/>
      <c r="AB499" s="238"/>
      <c r="AC499" s="238"/>
      <c r="AD499" s="238"/>
      <c r="AE499" s="238"/>
      <c r="AF499" s="238"/>
      <c r="AG499" s="239">
        <f t="shared" ref="AG499" si="476">G499/6</f>
        <v>16666.669999999998</v>
      </c>
      <c r="AH499" s="240"/>
      <c r="AI499" s="238"/>
      <c r="AJ499" s="238"/>
      <c r="AK499" s="238"/>
      <c r="AL499" s="238"/>
      <c r="AM499" s="238"/>
      <c r="AN499" s="238"/>
      <c r="AO499" s="238"/>
      <c r="AP499" s="238"/>
      <c r="AQ499" s="238"/>
      <c r="AR499" s="238"/>
      <c r="AS499" s="239">
        <f t="shared" ref="AS499" si="477">G499/6</f>
        <v>16666.669999999998</v>
      </c>
      <c r="AT499" s="240"/>
      <c r="AU499" s="238"/>
      <c r="AV499" s="238"/>
      <c r="AW499" s="238"/>
      <c r="AX499" s="238"/>
      <c r="AY499" s="238"/>
      <c r="AZ499" s="238"/>
      <c r="BA499" s="238"/>
      <c r="BB499" s="238"/>
      <c r="BC499" s="238"/>
      <c r="BD499" s="238"/>
      <c r="BE499" s="239">
        <f t="shared" ref="BE499" si="478">G499/6</f>
        <v>16666.669999999998</v>
      </c>
      <c r="BF499" s="240"/>
      <c r="BG499" s="238"/>
      <c r="BH499" s="238"/>
      <c r="BI499" s="238"/>
      <c r="BJ499" s="238"/>
      <c r="BK499" s="238"/>
      <c r="BL499" s="238"/>
      <c r="BM499" s="238"/>
      <c r="BN499" s="238"/>
      <c r="BO499" s="238"/>
      <c r="BP499" s="238"/>
      <c r="BQ499" s="239">
        <f t="shared" ref="BQ499" si="479">G499/6</f>
        <v>16666.669999999998</v>
      </c>
      <c r="BR499" s="240"/>
      <c r="BS499" s="238"/>
      <c r="BT499" s="238"/>
      <c r="BU499" s="238"/>
      <c r="BV499" s="238"/>
      <c r="BW499" s="238"/>
      <c r="BX499" s="238"/>
      <c r="BY499" s="238"/>
      <c r="BZ499" s="238"/>
      <c r="CA499" s="238"/>
      <c r="CB499" s="238"/>
      <c r="CC499" s="239">
        <f t="shared" ref="CC499" si="480">G499-SUM(H499:CB499)</f>
        <v>16666.650000000001</v>
      </c>
      <c r="CD499" s="41" t="s">
        <v>54</v>
      </c>
    </row>
    <row r="500" spans="2:82" ht="15" customHeight="1">
      <c r="B500" s="25" t="s">
        <v>922</v>
      </c>
      <c r="C500" s="28" t="s">
        <v>923</v>
      </c>
      <c r="D500" s="29" t="s">
        <v>92</v>
      </c>
      <c r="E500" s="266">
        <v>1</v>
      </c>
      <c r="F500" s="223"/>
      <c r="G500" s="76">
        <f t="shared" ref="G500" si="481">+E500*F500</f>
        <v>0</v>
      </c>
      <c r="H500" s="237"/>
      <c r="I500" s="239"/>
      <c r="J500" s="237"/>
      <c r="K500" s="238"/>
      <c r="L500" s="238"/>
      <c r="M500" s="238"/>
      <c r="N500" s="238"/>
      <c r="O500" s="238"/>
      <c r="P500" s="238"/>
      <c r="Q500" s="238"/>
      <c r="R500" s="238"/>
      <c r="S500" s="238"/>
      <c r="T500" s="238"/>
      <c r="U500" s="239">
        <f>G500/6</f>
        <v>0</v>
      </c>
      <c r="V500" s="237"/>
      <c r="W500" s="238"/>
      <c r="X500" s="238"/>
      <c r="Y500" s="238"/>
      <c r="Z500" s="238"/>
      <c r="AA500" s="238"/>
      <c r="AB500" s="238"/>
      <c r="AC500" s="238"/>
      <c r="AD500" s="238"/>
      <c r="AE500" s="238"/>
      <c r="AF500" s="238"/>
      <c r="AG500" s="239">
        <f>G500/6</f>
        <v>0</v>
      </c>
      <c r="AH500" s="240"/>
      <c r="AI500" s="238"/>
      <c r="AJ500" s="238"/>
      <c r="AK500" s="238"/>
      <c r="AL500" s="238"/>
      <c r="AM500" s="238"/>
      <c r="AN500" s="238"/>
      <c r="AO500" s="238"/>
      <c r="AP500" s="238"/>
      <c r="AQ500" s="238"/>
      <c r="AR500" s="238"/>
      <c r="AS500" s="239">
        <f>G500/6</f>
        <v>0</v>
      </c>
      <c r="AT500" s="240"/>
      <c r="AU500" s="238"/>
      <c r="AV500" s="238"/>
      <c r="AW500" s="238"/>
      <c r="AX500" s="238"/>
      <c r="AY500" s="238"/>
      <c r="AZ500" s="238"/>
      <c r="BA500" s="238"/>
      <c r="BB500" s="238"/>
      <c r="BC500" s="238"/>
      <c r="BD500" s="238"/>
      <c r="BE500" s="239">
        <f>G500/6</f>
        <v>0</v>
      </c>
      <c r="BF500" s="240"/>
      <c r="BG500" s="238"/>
      <c r="BH500" s="238"/>
      <c r="BI500" s="238"/>
      <c r="BJ500" s="238"/>
      <c r="BK500" s="238"/>
      <c r="BL500" s="238"/>
      <c r="BM500" s="238"/>
      <c r="BN500" s="238"/>
      <c r="BO500" s="238"/>
      <c r="BP500" s="238"/>
      <c r="BQ500" s="239">
        <f>G500/6</f>
        <v>0</v>
      </c>
      <c r="BR500" s="240"/>
      <c r="BS500" s="238"/>
      <c r="BT500" s="238"/>
      <c r="BU500" s="238"/>
      <c r="BV500" s="238"/>
      <c r="BW500" s="238"/>
      <c r="BX500" s="238"/>
      <c r="BY500" s="238"/>
      <c r="BZ500" s="238"/>
      <c r="CA500" s="238"/>
      <c r="CB500" s="238"/>
      <c r="CC500" s="239">
        <f>G500-SUM(J500:CB500)</f>
        <v>0</v>
      </c>
      <c r="CD500" s="41" t="s">
        <v>54</v>
      </c>
    </row>
    <row r="501" spans="2:82" ht="30" customHeight="1">
      <c r="B501" s="25" t="s">
        <v>924</v>
      </c>
      <c r="C501" s="280" t="str">
        <f>"Nominated Subcontract Contract Participation Works and Services (including Provisional Sums and allowances in the Nominated Subcontract for Schedule D series ("&amp; TEXT(F501,"## ### ###") &amp;")"</f>
        <v>Nominated Subcontract Contract Participation Works and Services (including Provisional Sums and allowances in the Nominated Subcontract for Schedule D series (2 000 000)</v>
      </c>
      <c r="D501" s="29" t="s">
        <v>351</v>
      </c>
      <c r="E501" s="266">
        <v>1</v>
      </c>
      <c r="F501" s="78">
        <v>2000000</v>
      </c>
      <c r="G501" s="76">
        <f>+E501*F501</f>
        <v>2000000</v>
      </c>
      <c r="H501" s="241"/>
      <c r="I501" s="242"/>
      <c r="J501" s="237"/>
      <c r="K501" s="238"/>
      <c r="L501" s="238"/>
      <c r="M501" s="238"/>
      <c r="N501" s="238"/>
      <c r="O501" s="238"/>
      <c r="P501" s="238"/>
      <c r="Q501" s="238"/>
      <c r="R501" s="238"/>
      <c r="S501" s="238"/>
      <c r="T501" s="238"/>
      <c r="U501" s="239">
        <f t="shared" ref="U501" si="482">G501/6</f>
        <v>333333.33</v>
      </c>
      <c r="V501" s="237"/>
      <c r="W501" s="238"/>
      <c r="X501" s="238"/>
      <c r="Y501" s="238"/>
      <c r="Z501" s="238"/>
      <c r="AA501" s="238"/>
      <c r="AB501" s="238"/>
      <c r="AC501" s="238"/>
      <c r="AD501" s="238"/>
      <c r="AE501" s="238"/>
      <c r="AF501" s="238"/>
      <c r="AG501" s="239">
        <f t="shared" ref="AG501" si="483">G501/6</f>
        <v>333333.33</v>
      </c>
      <c r="AH501" s="240"/>
      <c r="AI501" s="238"/>
      <c r="AJ501" s="238"/>
      <c r="AK501" s="238"/>
      <c r="AL501" s="238"/>
      <c r="AM501" s="238"/>
      <c r="AN501" s="238"/>
      <c r="AO501" s="238"/>
      <c r="AP501" s="238"/>
      <c r="AQ501" s="238"/>
      <c r="AR501" s="238"/>
      <c r="AS501" s="239">
        <f t="shared" ref="AS501" si="484">G501/6</f>
        <v>333333.33</v>
      </c>
      <c r="AT501" s="240"/>
      <c r="AU501" s="238"/>
      <c r="AV501" s="238"/>
      <c r="AW501" s="238"/>
      <c r="AX501" s="238"/>
      <c r="AY501" s="238"/>
      <c r="AZ501" s="238"/>
      <c r="BA501" s="238"/>
      <c r="BB501" s="238"/>
      <c r="BC501" s="238"/>
      <c r="BD501" s="238"/>
      <c r="BE501" s="239">
        <f t="shared" ref="BE501" si="485">G501/6</f>
        <v>333333.33</v>
      </c>
      <c r="BF501" s="240"/>
      <c r="BG501" s="238"/>
      <c r="BH501" s="238"/>
      <c r="BI501" s="238"/>
      <c r="BJ501" s="238"/>
      <c r="BK501" s="238"/>
      <c r="BL501" s="238"/>
      <c r="BM501" s="238"/>
      <c r="BN501" s="238"/>
      <c r="BO501" s="238"/>
      <c r="BP501" s="238"/>
      <c r="BQ501" s="239">
        <f t="shared" ref="BQ501" si="486">G501/6</f>
        <v>333333.33</v>
      </c>
      <c r="BR501" s="240"/>
      <c r="BS501" s="238"/>
      <c r="BT501" s="238"/>
      <c r="BU501" s="238"/>
      <c r="BV501" s="238"/>
      <c r="BW501" s="238"/>
      <c r="BX501" s="238"/>
      <c r="BY501" s="238"/>
      <c r="BZ501" s="238"/>
      <c r="CA501" s="238"/>
      <c r="CB501" s="238"/>
      <c r="CC501" s="239">
        <f t="shared" ref="CC501" si="487">G501-SUM(H501:CB501)</f>
        <v>333333.34999999998</v>
      </c>
      <c r="CD501" s="41" t="s">
        <v>54</v>
      </c>
    </row>
    <row r="502" spans="2:82" ht="15" customHeight="1">
      <c r="B502" s="26" t="s">
        <v>925</v>
      </c>
      <c r="C502" s="279" t="str">
        <f>"Nominated Subcontract Contract Participation Works and Services - Overhead charges and Profit in respect of B-6014-a ("&amp; TEXT(F466,"###%") &amp; ")"</f>
        <v>Nominated Subcontract Contract Participation Works and Services - Overhead charges and Profit in respect of B-6014-a (%)</v>
      </c>
      <c r="D502" s="267" t="s">
        <v>353</v>
      </c>
      <c r="E502" s="337">
        <f>F501</f>
        <v>2000000</v>
      </c>
      <c r="F502" s="356"/>
      <c r="G502" s="76">
        <f t="shared" ref="G502" si="488">+E502*F502</f>
        <v>0</v>
      </c>
      <c r="H502" s="241"/>
      <c r="I502" s="242"/>
      <c r="J502" s="237"/>
      <c r="K502" s="238"/>
      <c r="L502" s="238"/>
      <c r="M502" s="238"/>
      <c r="N502" s="238"/>
      <c r="O502" s="238"/>
      <c r="P502" s="238"/>
      <c r="Q502" s="238"/>
      <c r="R502" s="238"/>
      <c r="S502" s="238"/>
      <c r="T502" s="238"/>
      <c r="U502" s="239">
        <f>G502/6</f>
        <v>0</v>
      </c>
      <c r="V502" s="237"/>
      <c r="W502" s="238"/>
      <c r="X502" s="238"/>
      <c r="Y502" s="238"/>
      <c r="Z502" s="238"/>
      <c r="AA502" s="238"/>
      <c r="AB502" s="238"/>
      <c r="AC502" s="238"/>
      <c r="AD502" s="238"/>
      <c r="AE502" s="238"/>
      <c r="AF502" s="238"/>
      <c r="AG502" s="239">
        <f>G502/6</f>
        <v>0</v>
      </c>
      <c r="AH502" s="240"/>
      <c r="AI502" s="238"/>
      <c r="AJ502" s="238"/>
      <c r="AK502" s="238"/>
      <c r="AL502" s="238"/>
      <c r="AM502" s="238"/>
      <c r="AN502" s="238"/>
      <c r="AO502" s="238"/>
      <c r="AP502" s="238"/>
      <c r="AQ502" s="238"/>
      <c r="AR502" s="238"/>
      <c r="AS502" s="239">
        <f>G502/6</f>
        <v>0</v>
      </c>
      <c r="AT502" s="240"/>
      <c r="AU502" s="238"/>
      <c r="AV502" s="238"/>
      <c r="AW502" s="238"/>
      <c r="AX502" s="238"/>
      <c r="AY502" s="238"/>
      <c r="AZ502" s="238"/>
      <c r="BA502" s="238"/>
      <c r="BB502" s="238"/>
      <c r="BC502" s="238"/>
      <c r="BD502" s="238"/>
      <c r="BE502" s="239">
        <f>G502/6</f>
        <v>0</v>
      </c>
      <c r="BF502" s="240"/>
      <c r="BG502" s="238"/>
      <c r="BH502" s="238"/>
      <c r="BI502" s="238"/>
      <c r="BJ502" s="238"/>
      <c r="BK502" s="238"/>
      <c r="BL502" s="238"/>
      <c r="BM502" s="238"/>
      <c r="BN502" s="238"/>
      <c r="BO502" s="238"/>
      <c r="BP502" s="238"/>
      <c r="BQ502" s="239">
        <f>G502/6</f>
        <v>0</v>
      </c>
      <c r="BR502" s="240"/>
      <c r="BS502" s="238"/>
      <c r="BT502" s="238"/>
      <c r="BU502" s="238"/>
      <c r="BV502" s="238"/>
      <c r="BW502" s="238"/>
      <c r="BX502" s="238"/>
      <c r="BY502" s="238"/>
      <c r="BZ502" s="238"/>
      <c r="CA502" s="238"/>
      <c r="CB502" s="238"/>
      <c r="CC502" s="239">
        <f>G502-SUM(H502:CB502)</f>
        <v>0</v>
      </c>
      <c r="CD502" s="41" t="s">
        <v>54</v>
      </c>
    </row>
    <row r="503" spans="2:82" ht="15" customHeight="1">
      <c r="B503" s="166"/>
      <c r="C503" s="167"/>
      <c r="D503" s="168"/>
      <c r="E503" s="332"/>
      <c r="F503" s="274"/>
      <c r="G503" s="176"/>
      <c r="H503" s="169"/>
      <c r="I503" s="170"/>
      <c r="J503" s="169"/>
      <c r="K503" s="111"/>
      <c r="L503" s="111"/>
      <c r="M503" s="111"/>
      <c r="N503" s="111"/>
      <c r="O503" s="111"/>
      <c r="P503" s="111"/>
      <c r="Q503" s="111"/>
      <c r="R503" s="111"/>
      <c r="S503" s="111"/>
      <c r="T503" s="111"/>
      <c r="U503" s="170"/>
      <c r="V503" s="171"/>
      <c r="W503" s="111"/>
      <c r="X503" s="111"/>
      <c r="Y503" s="111"/>
      <c r="Z503" s="111"/>
      <c r="AA503" s="111"/>
      <c r="AB503" s="111"/>
      <c r="AC503" s="111"/>
      <c r="AD503" s="111"/>
      <c r="AE503" s="111"/>
      <c r="AF503" s="111"/>
      <c r="AG503" s="170"/>
      <c r="AH503" s="171"/>
      <c r="AI503" s="111"/>
      <c r="AJ503" s="111"/>
      <c r="AK503" s="111"/>
      <c r="AL503" s="111"/>
      <c r="AM503" s="111"/>
      <c r="AN503" s="111"/>
      <c r="AO503" s="111"/>
      <c r="AP503" s="111"/>
      <c r="AQ503" s="111"/>
      <c r="AR503" s="111"/>
      <c r="AS503" s="170"/>
      <c r="AT503" s="171"/>
      <c r="AU503" s="111"/>
      <c r="AV503" s="111"/>
      <c r="AW503" s="111"/>
      <c r="AX503" s="111"/>
      <c r="AY503" s="111"/>
      <c r="AZ503" s="111"/>
      <c r="BA503" s="111"/>
      <c r="BB503" s="111"/>
      <c r="BC503" s="111"/>
      <c r="BD503" s="111"/>
      <c r="BE503" s="170"/>
      <c r="BF503" s="171"/>
      <c r="BG503" s="111"/>
      <c r="BH503" s="111"/>
      <c r="BI503" s="111"/>
      <c r="BJ503" s="111"/>
      <c r="BK503" s="111"/>
      <c r="BL503" s="111"/>
      <c r="BM503" s="111"/>
      <c r="BN503" s="111"/>
      <c r="BO503" s="111"/>
      <c r="BP503" s="111"/>
      <c r="BQ503" s="170"/>
      <c r="BR503" s="171"/>
      <c r="BS503" s="111"/>
      <c r="BT503" s="111"/>
      <c r="BU503" s="111"/>
      <c r="BV503" s="111"/>
      <c r="BW503" s="111"/>
      <c r="BX503" s="111"/>
      <c r="BY503" s="111"/>
      <c r="BZ503" s="111"/>
      <c r="CA503" s="111"/>
      <c r="CB503" s="111"/>
      <c r="CC503" s="170"/>
      <c r="CD503" s="41"/>
    </row>
    <row r="504" spans="2:82" ht="12.75" customHeight="1">
      <c r="B504" s="41"/>
      <c r="C504" s="42"/>
      <c r="D504" s="43"/>
      <c r="E504" s="322"/>
      <c r="F504" s="43"/>
      <c r="G504" s="44"/>
      <c r="CD504" s="41"/>
    </row>
    <row r="505" spans="2:82" ht="12.75" customHeight="1">
      <c r="CD505" s="41"/>
    </row>
    <row r="506" spans="2:82" ht="12.75" customHeight="1">
      <c r="CD506" s="41"/>
    </row>
  </sheetData>
  <sheetProtection algorithmName="SHA-512" hashValue="AKUEp6L43rha9sG+CqxZefY1Z5SCLh/7nM5qUuKwv2rMiUj4pOuZBJS5b1QqVzzFKCgGHryk0MkYePHj3sfslw==" saltValue="rjUYk9e+E6pzXgG5QNkXKA==" spinCount="100000" sheet="1" objects="1" scenarios="1" selectLockedCells="1"/>
  <autoFilter ref="C2:G503" xr:uid="{05062EB0-75BC-43A0-83DC-7F8109616ED0}"/>
  <mergeCells count="28">
    <mergeCell ref="C25:F25"/>
    <mergeCell ref="C26:F26"/>
    <mergeCell ref="C24:F24"/>
    <mergeCell ref="C8:F8"/>
    <mergeCell ref="V2:AG2"/>
    <mergeCell ref="C22:F22"/>
    <mergeCell ref="C23:F23"/>
    <mergeCell ref="C6:F6"/>
    <mergeCell ref="C7:F7"/>
    <mergeCell ref="C20:F20"/>
    <mergeCell ref="C21:F21"/>
    <mergeCell ref="C11:F11"/>
    <mergeCell ref="C12:F12"/>
    <mergeCell ref="C13:F13"/>
    <mergeCell ref="C14:F14"/>
    <mergeCell ref="C15:F15"/>
    <mergeCell ref="BR2:CC2"/>
    <mergeCell ref="J2:U2"/>
    <mergeCell ref="H2:I2"/>
    <mergeCell ref="B2:B3"/>
    <mergeCell ref="C2:C3"/>
    <mergeCell ref="D2:D3"/>
    <mergeCell ref="E2:E3"/>
    <mergeCell ref="F2:F3"/>
    <mergeCell ref="AT2:BE2"/>
    <mergeCell ref="BF2:BQ2"/>
    <mergeCell ref="G2:G3"/>
    <mergeCell ref="AH2:AS2"/>
  </mergeCells>
  <conditionalFormatting sqref="G2:G29 H50:BQ52 G54:G143 H120:CC120 H122:CC122 H124:CC124 H173:BQ278 H287:BQ327 BR297:CC301 G300:G301 BR328:CC332 H328:T370 AH328:BQ370">
    <cfRule type="expression" dxfId="208" priority="311">
      <formula>G$20&gt;0.4</formula>
    </cfRule>
  </conditionalFormatting>
  <conditionalFormatting sqref="G31:G52">
    <cfRule type="expression" dxfId="207" priority="166">
      <formula>G$20&gt;0.4</formula>
    </cfRule>
  </conditionalFormatting>
  <conditionalFormatting sqref="G163:G278">
    <cfRule type="expression" dxfId="206" priority="32">
      <formula>G$20&gt;0.4</formula>
    </cfRule>
  </conditionalFormatting>
  <conditionalFormatting sqref="G298">
    <cfRule type="expression" dxfId="205" priority="14">
      <formula>G$20&gt;0.4</formula>
    </cfRule>
  </conditionalFormatting>
  <conditionalFormatting sqref="G303:G326">
    <cfRule type="expression" dxfId="204" priority="15">
      <formula>G$20&gt;0.4</formula>
    </cfRule>
  </conditionalFormatting>
  <conditionalFormatting sqref="G333">
    <cfRule type="expression" dxfId="203" priority="1">
      <formula>G$20&gt;0.4</formula>
    </cfRule>
  </conditionalFormatting>
  <conditionalFormatting sqref="G350:G370">
    <cfRule type="expression" dxfId="202" priority="17">
      <formula>G$20&gt;0.4</formula>
    </cfRule>
  </conditionalFormatting>
  <conditionalFormatting sqref="G469:G494">
    <cfRule type="expression" dxfId="201" priority="37">
      <formula>G$20&gt;0.4</formula>
    </cfRule>
  </conditionalFormatting>
  <conditionalFormatting sqref="G503">
    <cfRule type="expression" dxfId="200" priority="1496">
      <formula>G$20&gt;0.4</formula>
    </cfRule>
  </conditionalFormatting>
  <conditionalFormatting sqref="G151:I155">
    <cfRule type="expression" dxfId="199" priority="238">
      <formula>G$20&gt;0.4</formula>
    </cfRule>
  </conditionalFormatting>
  <conditionalFormatting sqref="G371:T427">
    <cfRule type="expression" dxfId="198" priority="18">
      <formula>G$20&gt;0.4</formula>
    </cfRule>
  </conditionalFormatting>
  <conditionalFormatting sqref="G280:BQ285">
    <cfRule type="expression" dxfId="197" priority="12">
      <formula>G$20&gt;0.4</formula>
    </cfRule>
  </conditionalFormatting>
  <conditionalFormatting sqref="G297:BQ297 G299:BQ299">
    <cfRule type="expression" dxfId="196" priority="718">
      <formula>G$20&gt;0.4</formula>
    </cfRule>
  </conditionalFormatting>
  <conditionalFormatting sqref="G53:CC53">
    <cfRule type="expression" dxfId="195" priority="9">
      <formula>G$20&gt;0.4</formula>
    </cfRule>
  </conditionalFormatting>
  <conditionalFormatting sqref="G156:CC162">
    <cfRule type="expression" dxfId="194" priority="91">
      <formula>G$20&gt;0.4</formula>
    </cfRule>
  </conditionalFormatting>
  <conditionalFormatting sqref="G279:CC279">
    <cfRule type="expression" dxfId="193" priority="10">
      <formula>G$20&gt;0.4</formula>
    </cfRule>
  </conditionalFormatting>
  <conditionalFormatting sqref="G286:CC296">
    <cfRule type="expression" dxfId="192" priority="2">
      <formula>G$20&gt;0.4</formula>
    </cfRule>
  </conditionalFormatting>
  <conditionalFormatting sqref="G302:CC302 G328:T332 AH328:AM348 V328:AF349 G334:T349 AN335:CC348 AH349:CC349">
    <cfRule type="expression" dxfId="191" priority="2118">
      <formula>G$20&gt;0.4</formula>
    </cfRule>
  </conditionalFormatting>
  <conditionalFormatting sqref="G428:CC466">
    <cfRule type="expression" dxfId="190" priority="105">
      <formula>G$20&gt;0.4</formula>
    </cfRule>
  </conditionalFormatting>
  <conditionalFormatting sqref="G495:CC502">
    <cfRule type="expression" dxfId="189" priority="62">
      <formula>G$20&gt;0.4</formula>
    </cfRule>
  </conditionalFormatting>
  <conditionalFormatting sqref="H2">
    <cfRule type="expression" dxfId="188" priority="789">
      <formula>H$20&gt;0.4</formula>
    </cfRule>
  </conditionalFormatting>
  <conditionalFormatting sqref="H115:I125">
    <cfRule type="expression" dxfId="187" priority="294">
      <formula>H$20&gt;0.4</formula>
    </cfRule>
  </conditionalFormatting>
  <conditionalFormatting sqref="H145:I145">
    <cfRule type="expression" dxfId="186" priority="298">
      <formula>H$20&gt;0.4</formula>
    </cfRule>
  </conditionalFormatting>
  <conditionalFormatting sqref="H162:I167">
    <cfRule type="expression" dxfId="185" priority="236">
      <formula>H$20&gt;0.4</formula>
    </cfRule>
  </conditionalFormatting>
  <conditionalFormatting sqref="H484:I488">
    <cfRule type="expression" dxfId="184" priority="40">
      <formula>H$20&gt;0.4</formula>
    </cfRule>
  </conditionalFormatting>
  <conditionalFormatting sqref="H280:CB282">
    <cfRule type="expression" dxfId="183" priority="612">
      <formula>H$20&gt;0.4</formula>
    </cfRule>
  </conditionalFormatting>
  <conditionalFormatting sqref="H3:CC50">
    <cfRule type="expression" dxfId="182" priority="27">
      <formula>H$20&gt;0.4</formula>
    </cfRule>
  </conditionalFormatting>
  <conditionalFormatting sqref="H54:CC114 J115:CC119 J121:CC121 J123:CC123">
    <cfRule type="expression" dxfId="181" priority="6">
      <formula>H$20&gt;0.4</formula>
    </cfRule>
  </conditionalFormatting>
  <conditionalFormatting sqref="H126:CC143 G144:CC150 J151:CC153 J155:CC155 J163:CC167 H168:CC172">
    <cfRule type="expression" dxfId="180" priority="4">
      <formula>G$20&gt;0.4</formula>
    </cfRule>
  </conditionalFormatting>
  <conditionalFormatting sqref="H154:CC154">
    <cfRule type="expression" dxfId="179" priority="95">
      <formula>H$20&gt;0.4</formula>
    </cfRule>
  </conditionalFormatting>
  <conditionalFormatting sqref="H174:CC278">
    <cfRule type="expression" dxfId="178" priority="107">
      <formula>H$20&gt;0.4</formula>
    </cfRule>
  </conditionalFormatting>
  <conditionalFormatting sqref="H310:CC326 G327:CC327">
    <cfRule type="expression" dxfId="177" priority="251">
      <formula>G$20&gt;0.4</formula>
    </cfRule>
  </conditionalFormatting>
  <conditionalFormatting sqref="H469:CC483">
    <cfRule type="expression" dxfId="176" priority="3">
      <formula>H$20&gt;0.4</formula>
    </cfRule>
  </conditionalFormatting>
  <conditionalFormatting sqref="H489:CC494">
    <cfRule type="expression" dxfId="175" priority="66">
      <formula>H$20&gt;0.4</formula>
    </cfRule>
  </conditionalFormatting>
  <conditionalFormatting sqref="J2 V2 AH2">
    <cfRule type="expression" dxfId="174" priority="790">
      <formula>K$20&gt;0.4</formula>
    </cfRule>
  </conditionalFormatting>
  <conditionalFormatting sqref="J165:BQ167">
    <cfRule type="expression" dxfId="173" priority="125">
      <formula>J$20&gt;0.4</formula>
    </cfRule>
  </conditionalFormatting>
  <conditionalFormatting sqref="J487:CB488">
    <cfRule type="expression" dxfId="172" priority="42">
      <formula>J$20&gt;0.4</formula>
    </cfRule>
  </conditionalFormatting>
  <conditionalFormatting sqref="J125:CC125">
    <cfRule type="expression" dxfId="171" priority="112">
      <formula>J$20&gt;0.4</formula>
    </cfRule>
  </conditionalFormatting>
  <conditionalFormatting sqref="J484:CC486">
    <cfRule type="expression" dxfId="170" priority="34">
      <formula>J$20&gt;0.4</formula>
    </cfRule>
  </conditionalFormatting>
  <conditionalFormatting sqref="U288:U326">
    <cfRule type="expression" dxfId="169" priority="277">
      <formula>U$20&gt;0.4</formula>
    </cfRule>
  </conditionalFormatting>
  <conditionalFormatting sqref="U328:AG427">
    <cfRule type="expression" dxfId="168" priority="274">
      <formula>U$20&gt;0.4</formula>
    </cfRule>
  </conditionalFormatting>
  <conditionalFormatting sqref="AG288:AG326">
    <cfRule type="expression" dxfId="167" priority="275">
      <formula>AG$20&gt;0.4</formula>
    </cfRule>
  </conditionalFormatting>
  <conditionalFormatting sqref="AH371:CC427">
    <cfRule type="expression" dxfId="166" priority="241">
      <formula>AH$20&gt;0.4</formula>
    </cfRule>
  </conditionalFormatting>
  <conditionalFormatting sqref="AN328:BQ333">
    <cfRule type="expression" dxfId="165" priority="677">
      <formula>AN$20&gt;0.4</formula>
    </cfRule>
  </conditionalFormatting>
  <conditionalFormatting sqref="AN334:CB334">
    <cfRule type="expression" dxfId="164" priority="273">
      <formula>AN$20&gt;0.4</formula>
    </cfRule>
  </conditionalFormatting>
  <conditionalFormatting sqref="AS292">
    <cfRule type="expression" dxfId="163" priority="269">
      <formula>AS$20&gt;0.4</formula>
    </cfRule>
  </conditionalFormatting>
  <conditionalFormatting sqref="AS303:AS304">
    <cfRule type="expression" dxfId="162" priority="270">
      <formula>AS$20&gt;0.4</formula>
    </cfRule>
  </conditionalFormatting>
  <conditionalFormatting sqref="AS306:AS309">
    <cfRule type="expression" dxfId="161" priority="272">
      <formula>AS$20&gt;0.4</formula>
    </cfRule>
  </conditionalFormatting>
  <conditionalFormatting sqref="AT2">
    <cfRule type="expression" dxfId="160" priority="788">
      <formula>AU$20&gt;0.4</formula>
    </cfRule>
  </conditionalFormatting>
  <conditionalFormatting sqref="BE292">
    <cfRule type="expression" dxfId="159" priority="268">
      <formula>BE$20&gt;0.4</formula>
    </cfRule>
  </conditionalFormatting>
  <conditionalFormatting sqref="BE303:BE304">
    <cfRule type="expression" dxfId="158" priority="267">
      <formula>BE$20&gt;0.4</formula>
    </cfRule>
  </conditionalFormatting>
  <conditionalFormatting sqref="BE306:BE309">
    <cfRule type="expression" dxfId="157" priority="266">
      <formula>BE$20&gt;0.4</formula>
    </cfRule>
  </conditionalFormatting>
  <conditionalFormatting sqref="BE333:BE334">
    <cfRule type="expression" dxfId="156" priority="264">
      <formula>BE$20&gt;0.4</formula>
    </cfRule>
  </conditionalFormatting>
  <conditionalFormatting sqref="BE354:BE362">
    <cfRule type="expression" dxfId="155" priority="263">
      <formula>BE$20&gt;0.4</formula>
    </cfRule>
  </conditionalFormatting>
  <conditionalFormatting sqref="BE401:BE427">
    <cfRule type="expression" dxfId="154" priority="262">
      <formula>BE$20&gt;0.4</formula>
    </cfRule>
  </conditionalFormatting>
  <conditionalFormatting sqref="BF2">
    <cfRule type="expression" dxfId="153" priority="787">
      <formula>BG$20&gt;0.4</formula>
    </cfRule>
  </conditionalFormatting>
  <conditionalFormatting sqref="BQ292">
    <cfRule type="expression" dxfId="152" priority="261">
      <formula>BQ$20&gt;0.4</formula>
    </cfRule>
  </conditionalFormatting>
  <conditionalFormatting sqref="BQ333:BQ334">
    <cfRule type="expression" dxfId="151" priority="256">
      <formula>BQ$20&gt;0.4</formula>
    </cfRule>
  </conditionalFormatting>
  <conditionalFormatting sqref="BQ401:BQ427">
    <cfRule type="expression" dxfId="150" priority="254">
      <formula>BQ$20&gt;0.4</formula>
    </cfRule>
  </conditionalFormatting>
  <conditionalFormatting sqref="BQ303:CC304">
    <cfRule type="expression" dxfId="149" priority="253">
      <formula>BQ$20&gt;0.4</formula>
    </cfRule>
  </conditionalFormatting>
  <conditionalFormatting sqref="BQ306:CC309">
    <cfRule type="expression" dxfId="148" priority="252">
      <formula>BQ$20&gt;0.4</formula>
    </cfRule>
  </conditionalFormatting>
  <conditionalFormatting sqref="BQ354:CC362">
    <cfRule type="expression" dxfId="147" priority="249">
      <formula>BQ$20&gt;0.4</formula>
    </cfRule>
  </conditionalFormatting>
  <conditionalFormatting sqref="BR2">
    <cfRule type="expression" dxfId="146" priority="785">
      <formula>BS$20&gt;0.4</formula>
    </cfRule>
  </conditionalFormatting>
  <conditionalFormatting sqref="BR333:CB333">
    <cfRule type="expression" dxfId="145" priority="528">
      <formula>BR$20&gt;0.4</formula>
    </cfRule>
  </conditionalFormatting>
  <conditionalFormatting sqref="BR51:CC52">
    <cfRule type="expression" dxfId="144" priority="21">
      <formula>BR$20&gt;0.4</formula>
    </cfRule>
  </conditionalFormatting>
  <conditionalFormatting sqref="BR173:CC173">
    <cfRule type="expression" dxfId="143" priority="442">
      <formula>BR$20&gt;0.4</formula>
    </cfRule>
  </conditionalFormatting>
  <conditionalFormatting sqref="BR305:CC305">
    <cfRule type="expression" dxfId="142" priority="493">
      <formula>BR$20&gt;0.4</formula>
    </cfRule>
  </conditionalFormatting>
  <conditionalFormatting sqref="BR350:CC353 BR363:CC370">
    <cfRule type="expression" dxfId="141" priority="587">
      <formula>BR$20&gt;0.4</formula>
    </cfRule>
  </conditionalFormatting>
  <conditionalFormatting sqref="CC280:CC283 BR283:CB283 BR284:CC285">
    <cfRule type="expression" dxfId="140" priority="678">
      <formula>BR$20&gt;0.4</formula>
    </cfRule>
  </conditionalFormatting>
  <conditionalFormatting sqref="CC333:CC334">
    <cfRule type="expression" dxfId="139" priority="250">
      <formula>CC$20&gt;0.4</formula>
    </cfRule>
  </conditionalFormatting>
  <conditionalFormatting sqref="CC483:CC484">
    <cfRule type="expression" dxfId="138" priority="36">
      <formula>CC$20&gt;0.4</formula>
    </cfRule>
  </conditionalFormatting>
  <conditionalFormatting sqref="CC487:CC491">
    <cfRule type="expression" dxfId="137" priority="38">
      <formula>CC$20&gt;0.4</formula>
    </cfRule>
  </conditionalFormatting>
  <conditionalFormatting sqref="CC498">
    <cfRule type="expression" dxfId="136" priority="63">
      <formula>CC$20&gt;0.4</formula>
    </cfRule>
  </conditionalFormatting>
  <printOptions horizontalCentered="1"/>
  <pageMargins left="0.23622047244094491" right="0.23622047244094491" top="0.31496062992125984" bottom="0.59055118110236227" header="0.31496062992125984" footer="0.31496062992125984"/>
  <pageSetup paperSize="8" scale="27" fitToWidth="6" fitToHeight="3" orientation="portrait" r:id="rId1"/>
  <headerFooter>
    <oddFooter>&amp;L&amp;8&amp;F
&amp;A&amp;C&amp;8Page &amp;P of &amp;N&amp;R&amp;8&amp;D &amp;T</oddFooter>
  </headerFooter>
  <colBreaks count="1" manualBreakCount="1">
    <brk id="34" min="1" max="39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39997558519241921"/>
    <pageSetUpPr fitToPage="1"/>
  </sheetPr>
  <dimension ref="A1:CG728"/>
  <sheetViews>
    <sheetView showGridLines="0" zoomScale="136" zoomScaleNormal="100" zoomScaleSheetLayoutView="80" workbookViewId="0">
      <pane xSplit="7" ySplit="4" topLeftCell="H16" activePane="bottomRight" state="frozen"/>
      <selection pane="topRight" activeCell="J75" sqref="J75:CC75"/>
      <selection pane="bottomLeft" activeCell="J75" sqref="J75:CC75"/>
      <selection pane="bottomRight" activeCell="J16" sqref="J16"/>
    </sheetView>
  </sheetViews>
  <sheetFormatPr baseColWidth="10" defaultColWidth="9.1640625" defaultRowHeight="12.75" customHeight="1"/>
  <cols>
    <col min="1" max="1" width="1" style="46" customWidth="1"/>
    <col min="2" max="2" width="14.6640625" style="46" bestFit="1" customWidth="1"/>
    <col min="3" max="3" width="82" style="172" customWidth="1"/>
    <col min="4" max="4" width="12.6640625" style="173" bestFit="1" customWidth="1"/>
    <col min="5" max="5" width="15.1640625" style="333" bestFit="1" customWidth="1"/>
    <col min="6" max="6" width="13.1640625" style="363" bestFit="1" customWidth="1"/>
    <col min="7" max="7" width="15.83203125" style="174" customWidth="1"/>
    <col min="8" max="81" width="12.83203125" style="175" customWidth="1"/>
    <col min="82" max="82" width="5" style="46" bestFit="1" customWidth="1"/>
  </cols>
  <sheetData>
    <row r="1" spans="2:82" ht="7.5" customHeight="1">
      <c r="B1" s="41"/>
      <c r="C1" s="42"/>
      <c r="D1" s="43"/>
      <c r="E1" s="322"/>
      <c r="F1" s="319"/>
      <c r="G1" s="44"/>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1"/>
    </row>
    <row r="2" spans="2:82" ht="19.5" customHeight="1">
      <c r="B2" s="416" t="s">
        <v>25</v>
      </c>
      <c r="C2" s="417" t="s">
        <v>26</v>
      </c>
      <c r="D2" s="420" t="s">
        <v>27</v>
      </c>
      <c r="E2" s="419" t="s">
        <v>28</v>
      </c>
      <c r="F2" s="436" t="s">
        <v>29</v>
      </c>
      <c r="G2" s="421" t="s">
        <v>30</v>
      </c>
      <c r="H2" s="423" t="s">
        <v>7</v>
      </c>
      <c r="I2" s="426"/>
      <c r="J2" s="422" t="s">
        <v>31</v>
      </c>
      <c r="K2" s="424"/>
      <c r="L2" s="424"/>
      <c r="M2" s="424"/>
      <c r="N2" s="424"/>
      <c r="O2" s="424"/>
      <c r="P2" s="424"/>
      <c r="Q2" s="424"/>
      <c r="R2" s="424"/>
      <c r="S2" s="424"/>
      <c r="T2" s="424"/>
      <c r="U2" s="425"/>
      <c r="V2" s="422" t="s">
        <v>32</v>
      </c>
      <c r="W2" s="424"/>
      <c r="X2" s="424"/>
      <c r="Y2" s="424"/>
      <c r="Z2" s="424"/>
      <c r="AA2" s="424"/>
      <c r="AB2" s="424"/>
      <c r="AC2" s="424"/>
      <c r="AD2" s="424"/>
      <c r="AE2" s="424"/>
      <c r="AF2" s="424"/>
      <c r="AG2" s="425"/>
      <c r="AH2" s="422" t="s">
        <v>33</v>
      </c>
      <c r="AI2" s="424"/>
      <c r="AJ2" s="424"/>
      <c r="AK2" s="424"/>
      <c r="AL2" s="424"/>
      <c r="AM2" s="424"/>
      <c r="AN2" s="424"/>
      <c r="AO2" s="424"/>
      <c r="AP2" s="424"/>
      <c r="AQ2" s="424"/>
      <c r="AR2" s="424"/>
      <c r="AS2" s="425"/>
      <c r="AT2" s="422" t="s">
        <v>34</v>
      </c>
      <c r="AU2" s="424"/>
      <c r="AV2" s="424"/>
      <c r="AW2" s="424"/>
      <c r="AX2" s="424"/>
      <c r="AY2" s="424"/>
      <c r="AZ2" s="424"/>
      <c r="BA2" s="424"/>
      <c r="BB2" s="424"/>
      <c r="BC2" s="424"/>
      <c r="BD2" s="424"/>
      <c r="BE2" s="425"/>
      <c r="BF2" s="422" t="s">
        <v>35</v>
      </c>
      <c r="BG2" s="424"/>
      <c r="BH2" s="424"/>
      <c r="BI2" s="424"/>
      <c r="BJ2" s="424"/>
      <c r="BK2" s="424"/>
      <c r="BL2" s="424"/>
      <c r="BM2" s="424"/>
      <c r="BN2" s="424"/>
      <c r="BO2" s="424"/>
      <c r="BP2" s="424"/>
      <c r="BQ2" s="425"/>
      <c r="BR2" s="422" t="s">
        <v>36</v>
      </c>
      <c r="BS2" s="424"/>
      <c r="BT2" s="424"/>
      <c r="BU2" s="424"/>
      <c r="BV2" s="424"/>
      <c r="BW2" s="424"/>
      <c r="BX2" s="424"/>
      <c r="BY2" s="424"/>
      <c r="BZ2" s="424"/>
      <c r="CA2" s="424"/>
      <c r="CB2" s="424"/>
      <c r="CC2" s="425"/>
      <c r="CD2" s="41"/>
    </row>
    <row r="3" spans="2:82" ht="18.75" customHeight="1">
      <c r="B3" s="434"/>
      <c r="C3" s="435"/>
      <c r="D3" s="439"/>
      <c r="E3" s="438"/>
      <c r="F3" s="437"/>
      <c r="G3" s="433"/>
      <c r="H3" s="47">
        <f>'Title Page'!C11</f>
        <v>45523</v>
      </c>
      <c r="I3" s="48">
        <f>DATE(YEAR(H3),MONTH(H3)+2,1)-1</f>
        <v>45565</v>
      </c>
      <c r="J3" s="47">
        <f>DATE(YEAR(I3),MONTH(I3)+2,1)-1</f>
        <v>45596</v>
      </c>
      <c r="K3" s="49">
        <f t="shared" ref="K3:BV3" si="0">DATE(YEAR(J3),MONTH(J3)+2,1)-1</f>
        <v>45626</v>
      </c>
      <c r="L3" s="49">
        <f t="shared" si="0"/>
        <v>45657</v>
      </c>
      <c r="M3" s="49">
        <f t="shared" si="0"/>
        <v>45688</v>
      </c>
      <c r="N3" s="49">
        <f t="shared" si="0"/>
        <v>45716</v>
      </c>
      <c r="O3" s="49">
        <f t="shared" si="0"/>
        <v>45747</v>
      </c>
      <c r="P3" s="49">
        <f t="shared" si="0"/>
        <v>45777</v>
      </c>
      <c r="Q3" s="49">
        <f t="shared" si="0"/>
        <v>45808</v>
      </c>
      <c r="R3" s="49">
        <f t="shared" si="0"/>
        <v>45838</v>
      </c>
      <c r="S3" s="49">
        <f t="shared" si="0"/>
        <v>45869</v>
      </c>
      <c r="T3" s="49">
        <f t="shared" si="0"/>
        <v>45900</v>
      </c>
      <c r="U3" s="48">
        <f t="shared" si="0"/>
        <v>45930</v>
      </c>
      <c r="V3" s="47">
        <f t="shared" si="0"/>
        <v>45961</v>
      </c>
      <c r="W3" s="49">
        <f t="shared" si="0"/>
        <v>45991</v>
      </c>
      <c r="X3" s="49">
        <f t="shared" si="0"/>
        <v>46022</v>
      </c>
      <c r="Y3" s="49">
        <f t="shared" si="0"/>
        <v>46053</v>
      </c>
      <c r="Z3" s="49">
        <f t="shared" si="0"/>
        <v>46081</v>
      </c>
      <c r="AA3" s="49">
        <f t="shared" si="0"/>
        <v>46112</v>
      </c>
      <c r="AB3" s="49">
        <f t="shared" si="0"/>
        <v>46142</v>
      </c>
      <c r="AC3" s="49">
        <f t="shared" si="0"/>
        <v>46173</v>
      </c>
      <c r="AD3" s="49">
        <f t="shared" si="0"/>
        <v>46203</v>
      </c>
      <c r="AE3" s="49">
        <f t="shared" si="0"/>
        <v>46234</v>
      </c>
      <c r="AF3" s="49">
        <f t="shared" si="0"/>
        <v>46265</v>
      </c>
      <c r="AG3" s="48">
        <f t="shared" si="0"/>
        <v>46295</v>
      </c>
      <c r="AH3" s="47">
        <f t="shared" si="0"/>
        <v>46326</v>
      </c>
      <c r="AI3" s="49">
        <f t="shared" si="0"/>
        <v>46356</v>
      </c>
      <c r="AJ3" s="49">
        <f t="shared" si="0"/>
        <v>46387</v>
      </c>
      <c r="AK3" s="49">
        <f t="shared" si="0"/>
        <v>46418</v>
      </c>
      <c r="AL3" s="49">
        <f t="shared" si="0"/>
        <v>46446</v>
      </c>
      <c r="AM3" s="49">
        <f t="shared" si="0"/>
        <v>46477</v>
      </c>
      <c r="AN3" s="49">
        <f t="shared" si="0"/>
        <v>46507</v>
      </c>
      <c r="AO3" s="49">
        <f t="shared" si="0"/>
        <v>46538</v>
      </c>
      <c r="AP3" s="49">
        <f t="shared" si="0"/>
        <v>46568</v>
      </c>
      <c r="AQ3" s="49">
        <f t="shared" si="0"/>
        <v>46599</v>
      </c>
      <c r="AR3" s="49">
        <f t="shared" si="0"/>
        <v>46630</v>
      </c>
      <c r="AS3" s="48">
        <f t="shared" si="0"/>
        <v>46660</v>
      </c>
      <c r="AT3" s="47">
        <f t="shared" si="0"/>
        <v>46691</v>
      </c>
      <c r="AU3" s="49">
        <f t="shared" si="0"/>
        <v>46721</v>
      </c>
      <c r="AV3" s="49">
        <f t="shared" si="0"/>
        <v>46752</v>
      </c>
      <c r="AW3" s="49">
        <f t="shared" si="0"/>
        <v>46783</v>
      </c>
      <c r="AX3" s="49">
        <f t="shared" si="0"/>
        <v>46812</v>
      </c>
      <c r="AY3" s="49">
        <f t="shared" si="0"/>
        <v>46843</v>
      </c>
      <c r="AZ3" s="49">
        <f t="shared" si="0"/>
        <v>46873</v>
      </c>
      <c r="BA3" s="49">
        <f t="shared" si="0"/>
        <v>46904</v>
      </c>
      <c r="BB3" s="49">
        <f t="shared" si="0"/>
        <v>46934</v>
      </c>
      <c r="BC3" s="49">
        <f t="shared" si="0"/>
        <v>46965</v>
      </c>
      <c r="BD3" s="49">
        <f t="shared" si="0"/>
        <v>46996</v>
      </c>
      <c r="BE3" s="48">
        <f t="shared" si="0"/>
        <v>47026</v>
      </c>
      <c r="BF3" s="47">
        <f t="shared" si="0"/>
        <v>47057</v>
      </c>
      <c r="BG3" s="49">
        <f t="shared" si="0"/>
        <v>47087</v>
      </c>
      <c r="BH3" s="49">
        <f t="shared" si="0"/>
        <v>47118</v>
      </c>
      <c r="BI3" s="49">
        <f t="shared" si="0"/>
        <v>47149</v>
      </c>
      <c r="BJ3" s="49">
        <f t="shared" si="0"/>
        <v>47177</v>
      </c>
      <c r="BK3" s="49">
        <f t="shared" si="0"/>
        <v>47208</v>
      </c>
      <c r="BL3" s="49">
        <f t="shared" si="0"/>
        <v>47238</v>
      </c>
      <c r="BM3" s="49">
        <f t="shared" si="0"/>
        <v>47269</v>
      </c>
      <c r="BN3" s="49">
        <f t="shared" si="0"/>
        <v>47299</v>
      </c>
      <c r="BO3" s="49">
        <f t="shared" si="0"/>
        <v>47330</v>
      </c>
      <c r="BP3" s="49">
        <f t="shared" si="0"/>
        <v>47361</v>
      </c>
      <c r="BQ3" s="48">
        <f t="shared" si="0"/>
        <v>47391</v>
      </c>
      <c r="BR3" s="47">
        <f t="shared" si="0"/>
        <v>47422</v>
      </c>
      <c r="BS3" s="49">
        <f t="shared" si="0"/>
        <v>47452</v>
      </c>
      <c r="BT3" s="49">
        <f t="shared" si="0"/>
        <v>47483</v>
      </c>
      <c r="BU3" s="49">
        <f t="shared" si="0"/>
        <v>47514</v>
      </c>
      <c r="BV3" s="49">
        <f t="shared" si="0"/>
        <v>47542</v>
      </c>
      <c r="BW3" s="49">
        <f t="shared" ref="BW3:CC3" si="1">DATE(YEAR(BV3),MONTH(BV3)+2,1)-1</f>
        <v>47573</v>
      </c>
      <c r="BX3" s="49">
        <f t="shared" si="1"/>
        <v>47603</v>
      </c>
      <c r="BY3" s="49">
        <f t="shared" si="1"/>
        <v>47634</v>
      </c>
      <c r="BZ3" s="49">
        <f t="shared" si="1"/>
        <v>47664</v>
      </c>
      <c r="CA3" s="49">
        <f t="shared" si="1"/>
        <v>47695</v>
      </c>
      <c r="CB3" s="49">
        <f t="shared" si="1"/>
        <v>47726</v>
      </c>
      <c r="CC3" s="48">
        <f t="shared" si="1"/>
        <v>47756</v>
      </c>
      <c r="CD3" s="41"/>
    </row>
    <row r="4" spans="2:82" ht="6" customHeight="1">
      <c r="B4" s="50"/>
      <c r="C4" s="51"/>
      <c r="D4" s="52"/>
      <c r="E4" s="323"/>
      <c r="F4" s="353"/>
      <c r="G4" s="53"/>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5"/>
      <c r="CD4" s="41"/>
    </row>
    <row r="5" spans="2:82" ht="12.75" customHeight="1">
      <c r="B5" s="56"/>
      <c r="C5" s="57"/>
      <c r="D5" s="58"/>
      <c r="E5" s="324"/>
      <c r="F5" s="354"/>
      <c r="G5" s="59"/>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60"/>
      <c r="CD5" s="41"/>
    </row>
    <row r="6" spans="2:82" ht="12.75" customHeight="1">
      <c r="B6" s="56"/>
      <c r="C6" s="403" t="s">
        <v>926</v>
      </c>
      <c r="D6" s="431"/>
      <c r="E6" s="431"/>
      <c r="F6" s="432"/>
      <c r="G6" s="61">
        <f>+G7+G8</f>
        <v>76581835</v>
      </c>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60"/>
      <c r="CD6" s="41"/>
    </row>
    <row r="7" spans="2:82" ht="12.75" customHeight="1">
      <c r="B7" s="56"/>
      <c r="C7" s="402" t="s">
        <v>38</v>
      </c>
      <c r="D7" s="429"/>
      <c r="E7" s="429"/>
      <c r="F7" s="430"/>
      <c r="G7" s="62">
        <f>+G8*0.15</f>
        <v>9988935</v>
      </c>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60"/>
      <c r="CD7" s="41"/>
    </row>
    <row r="8" spans="2:82" ht="12.75" customHeight="1">
      <c r="B8" s="56"/>
      <c r="C8" s="401" t="s">
        <v>39</v>
      </c>
      <c r="D8" s="427"/>
      <c r="E8" s="427"/>
      <c r="F8" s="428"/>
      <c r="G8" s="63">
        <f>+G11</f>
        <v>66592900</v>
      </c>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60"/>
      <c r="CD8" s="41"/>
    </row>
    <row r="9" spans="2:82" ht="12.75" customHeight="1">
      <c r="B9" s="56"/>
      <c r="C9" s="41"/>
      <c r="D9" s="45"/>
      <c r="E9" s="325"/>
      <c r="F9" s="113"/>
      <c r="G9" s="64"/>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60"/>
      <c r="CD9" s="41"/>
    </row>
    <row r="10" spans="2:82" ht="12.75" customHeight="1">
      <c r="B10" s="56"/>
      <c r="C10" s="42"/>
      <c r="D10" s="43"/>
      <c r="E10" s="322"/>
      <c r="F10" s="319" t="s">
        <v>40</v>
      </c>
      <c r="G10" s="44">
        <f>+SUM(H30:CC53,H55:CC91,H93:CC101,H103:CC112,H115:CC125,H127:CC135,H137:CC145,H147:CC149,H151:CC167,H169:CC170,H172:CC172,H174:CC211,H215:CC228,H230:CC261,H263:CC277,H280:CC427,H429:CC431,H433:CC466,H469:CC503)</f>
        <v>66592900</v>
      </c>
      <c r="H10" s="211" t="b">
        <f>G10=G11</f>
        <v>1</v>
      </c>
      <c r="I10" s="113" t="b">
        <f>G10=G28+G213+G468</f>
        <v>1</v>
      </c>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60"/>
      <c r="CD10" s="41"/>
    </row>
    <row r="11" spans="2:82" ht="12.75" customHeight="1">
      <c r="B11" s="66"/>
      <c r="C11" s="406" t="s">
        <v>41</v>
      </c>
      <c r="D11" s="442"/>
      <c r="E11" s="442"/>
      <c r="F11" s="443"/>
      <c r="G11" s="254">
        <f t="shared" ref="G11:G19" si="2">+SUM(H11:CC11)</f>
        <v>66592900</v>
      </c>
      <c r="H11" s="275">
        <f>+H21+H12+H24</f>
        <v>0</v>
      </c>
      <c r="I11" s="67">
        <f t="shared" ref="I11:BT11" si="3">+I21+I12+I24</f>
        <v>0</v>
      </c>
      <c r="J11" s="275">
        <f t="shared" si="3"/>
        <v>0</v>
      </c>
      <c r="K11" s="68">
        <f t="shared" si="3"/>
        <v>0</v>
      </c>
      <c r="L11" s="68">
        <f t="shared" si="3"/>
        <v>0</v>
      </c>
      <c r="M11" s="68">
        <f t="shared" si="3"/>
        <v>0</v>
      </c>
      <c r="N11" s="68">
        <f t="shared" si="3"/>
        <v>0</v>
      </c>
      <c r="O11" s="68">
        <f t="shared" si="3"/>
        <v>0</v>
      </c>
      <c r="P11" s="68">
        <f t="shared" si="3"/>
        <v>0</v>
      </c>
      <c r="Q11" s="68">
        <f t="shared" si="3"/>
        <v>0</v>
      </c>
      <c r="R11" s="68">
        <f t="shared" si="3"/>
        <v>0</v>
      </c>
      <c r="S11" s="68">
        <f t="shared" si="3"/>
        <v>0</v>
      </c>
      <c r="T11" s="68">
        <f t="shared" si="3"/>
        <v>0</v>
      </c>
      <c r="U11" s="67">
        <f t="shared" si="3"/>
        <v>11098816.66</v>
      </c>
      <c r="V11" s="275">
        <f t="shared" si="3"/>
        <v>0</v>
      </c>
      <c r="W11" s="68">
        <f t="shared" si="3"/>
        <v>0</v>
      </c>
      <c r="X11" s="68">
        <f t="shared" si="3"/>
        <v>0</v>
      </c>
      <c r="Y11" s="68">
        <f t="shared" si="3"/>
        <v>0</v>
      </c>
      <c r="Z11" s="68">
        <f t="shared" si="3"/>
        <v>0</v>
      </c>
      <c r="AA11" s="68">
        <f t="shared" si="3"/>
        <v>0</v>
      </c>
      <c r="AB11" s="68">
        <f t="shared" si="3"/>
        <v>0</v>
      </c>
      <c r="AC11" s="68">
        <f t="shared" si="3"/>
        <v>0</v>
      </c>
      <c r="AD11" s="68">
        <f t="shared" si="3"/>
        <v>0</v>
      </c>
      <c r="AE11" s="68">
        <f t="shared" si="3"/>
        <v>0</v>
      </c>
      <c r="AF11" s="68">
        <f t="shared" si="3"/>
        <v>0</v>
      </c>
      <c r="AG11" s="67">
        <f t="shared" si="3"/>
        <v>11098816.66</v>
      </c>
      <c r="AH11" s="69">
        <f t="shared" si="3"/>
        <v>0</v>
      </c>
      <c r="AI11" s="68">
        <f t="shared" si="3"/>
        <v>0</v>
      </c>
      <c r="AJ11" s="68">
        <f t="shared" si="3"/>
        <v>0</v>
      </c>
      <c r="AK11" s="68">
        <f t="shared" si="3"/>
        <v>0</v>
      </c>
      <c r="AL11" s="68">
        <f t="shared" si="3"/>
        <v>0</v>
      </c>
      <c r="AM11" s="68">
        <f t="shared" si="3"/>
        <v>0</v>
      </c>
      <c r="AN11" s="68">
        <f t="shared" si="3"/>
        <v>0</v>
      </c>
      <c r="AO11" s="68">
        <f t="shared" si="3"/>
        <v>0</v>
      </c>
      <c r="AP11" s="68">
        <f t="shared" si="3"/>
        <v>0</v>
      </c>
      <c r="AQ11" s="68">
        <f t="shared" si="3"/>
        <v>0</v>
      </c>
      <c r="AR11" s="68">
        <f t="shared" si="3"/>
        <v>0</v>
      </c>
      <c r="AS11" s="67">
        <f t="shared" si="3"/>
        <v>11098816.66</v>
      </c>
      <c r="AT11" s="69">
        <f t="shared" si="3"/>
        <v>0</v>
      </c>
      <c r="AU11" s="68">
        <f t="shared" si="3"/>
        <v>0</v>
      </c>
      <c r="AV11" s="68">
        <f t="shared" si="3"/>
        <v>0</v>
      </c>
      <c r="AW11" s="68">
        <f t="shared" si="3"/>
        <v>0</v>
      </c>
      <c r="AX11" s="68">
        <f t="shared" si="3"/>
        <v>0</v>
      </c>
      <c r="AY11" s="68">
        <f t="shared" si="3"/>
        <v>0</v>
      </c>
      <c r="AZ11" s="68">
        <f t="shared" si="3"/>
        <v>0</v>
      </c>
      <c r="BA11" s="68">
        <f t="shared" si="3"/>
        <v>0</v>
      </c>
      <c r="BB11" s="68">
        <f t="shared" si="3"/>
        <v>0</v>
      </c>
      <c r="BC11" s="68">
        <f t="shared" si="3"/>
        <v>0</v>
      </c>
      <c r="BD11" s="68">
        <f t="shared" si="3"/>
        <v>0</v>
      </c>
      <c r="BE11" s="67">
        <f t="shared" si="3"/>
        <v>11098816.66</v>
      </c>
      <c r="BF11" s="69">
        <f t="shared" si="3"/>
        <v>0</v>
      </c>
      <c r="BG11" s="68">
        <f t="shared" si="3"/>
        <v>0</v>
      </c>
      <c r="BH11" s="68">
        <f t="shared" si="3"/>
        <v>0</v>
      </c>
      <c r="BI11" s="68">
        <f t="shared" si="3"/>
        <v>0</v>
      </c>
      <c r="BJ11" s="68">
        <f t="shared" si="3"/>
        <v>0</v>
      </c>
      <c r="BK11" s="68">
        <f t="shared" si="3"/>
        <v>0</v>
      </c>
      <c r="BL11" s="68">
        <f t="shared" si="3"/>
        <v>0</v>
      </c>
      <c r="BM11" s="68">
        <f t="shared" si="3"/>
        <v>0</v>
      </c>
      <c r="BN11" s="68">
        <f t="shared" si="3"/>
        <v>0</v>
      </c>
      <c r="BO11" s="68">
        <f t="shared" si="3"/>
        <v>0</v>
      </c>
      <c r="BP11" s="68">
        <f t="shared" si="3"/>
        <v>0</v>
      </c>
      <c r="BQ11" s="67">
        <f t="shared" si="3"/>
        <v>11098816.66</v>
      </c>
      <c r="BR11" s="69">
        <f t="shared" si="3"/>
        <v>0</v>
      </c>
      <c r="BS11" s="68">
        <f t="shared" si="3"/>
        <v>0</v>
      </c>
      <c r="BT11" s="68">
        <f t="shared" si="3"/>
        <v>0</v>
      </c>
      <c r="BU11" s="68">
        <f t="shared" ref="BU11:CC11" si="4">+BU21+BU12+BU24</f>
        <v>0</v>
      </c>
      <c r="BV11" s="68">
        <f t="shared" si="4"/>
        <v>0</v>
      </c>
      <c r="BW11" s="68">
        <f t="shared" si="4"/>
        <v>0</v>
      </c>
      <c r="BX11" s="68">
        <f t="shared" si="4"/>
        <v>0</v>
      </c>
      <c r="BY11" s="68">
        <f t="shared" si="4"/>
        <v>0</v>
      </c>
      <c r="BZ11" s="68">
        <f t="shared" si="4"/>
        <v>0</v>
      </c>
      <c r="CA11" s="68">
        <f t="shared" si="4"/>
        <v>0</v>
      </c>
      <c r="CB11" s="68">
        <f t="shared" si="4"/>
        <v>0</v>
      </c>
      <c r="CC11" s="67">
        <f t="shared" si="4"/>
        <v>11098816.699999999</v>
      </c>
      <c r="CD11"/>
    </row>
    <row r="12" spans="2:82" ht="12.75" customHeight="1">
      <c r="B12" s="70" t="s">
        <v>42</v>
      </c>
      <c r="C12" s="415" t="s">
        <v>43</v>
      </c>
      <c r="D12" s="444"/>
      <c r="E12" s="444"/>
      <c r="F12" s="445"/>
      <c r="G12" s="255">
        <f t="shared" si="2"/>
        <v>39305800</v>
      </c>
      <c r="H12" s="71">
        <f>+H28</f>
        <v>0</v>
      </c>
      <c r="I12" s="72">
        <f t="shared" ref="I12:BS12" si="5">+I28</f>
        <v>0</v>
      </c>
      <c r="J12" s="71">
        <f t="shared" si="5"/>
        <v>0</v>
      </c>
      <c r="K12" s="73">
        <f t="shared" si="5"/>
        <v>0</v>
      </c>
      <c r="L12" s="73">
        <f t="shared" si="5"/>
        <v>0</v>
      </c>
      <c r="M12" s="73">
        <f t="shared" si="5"/>
        <v>0</v>
      </c>
      <c r="N12" s="73">
        <f t="shared" si="5"/>
        <v>0</v>
      </c>
      <c r="O12" s="73">
        <f t="shared" si="5"/>
        <v>0</v>
      </c>
      <c r="P12" s="73">
        <f t="shared" si="5"/>
        <v>0</v>
      </c>
      <c r="Q12" s="73">
        <f t="shared" si="5"/>
        <v>0</v>
      </c>
      <c r="R12" s="73">
        <f t="shared" si="5"/>
        <v>0</v>
      </c>
      <c r="S12" s="73">
        <f t="shared" si="5"/>
        <v>0</v>
      </c>
      <c r="T12" s="73">
        <f t="shared" si="5"/>
        <v>0</v>
      </c>
      <c r="U12" s="72">
        <f t="shared" si="5"/>
        <v>6550966.6699999999</v>
      </c>
      <c r="V12" s="71">
        <f t="shared" si="5"/>
        <v>0</v>
      </c>
      <c r="W12" s="73">
        <f t="shared" si="5"/>
        <v>0</v>
      </c>
      <c r="X12" s="73">
        <f t="shared" si="5"/>
        <v>0</v>
      </c>
      <c r="Y12" s="73">
        <f t="shared" si="5"/>
        <v>0</v>
      </c>
      <c r="Z12" s="73">
        <f t="shared" si="5"/>
        <v>0</v>
      </c>
      <c r="AA12" s="73">
        <f t="shared" si="5"/>
        <v>0</v>
      </c>
      <c r="AB12" s="73">
        <f t="shared" si="5"/>
        <v>0</v>
      </c>
      <c r="AC12" s="73">
        <f t="shared" si="5"/>
        <v>0</v>
      </c>
      <c r="AD12" s="73">
        <f t="shared" si="5"/>
        <v>0</v>
      </c>
      <c r="AE12" s="73">
        <f t="shared" si="5"/>
        <v>0</v>
      </c>
      <c r="AF12" s="73">
        <f t="shared" si="5"/>
        <v>0</v>
      </c>
      <c r="AG12" s="72">
        <f t="shared" si="5"/>
        <v>6550966.6699999999</v>
      </c>
      <c r="AH12" s="74">
        <f t="shared" si="5"/>
        <v>0</v>
      </c>
      <c r="AI12" s="73">
        <f t="shared" si="5"/>
        <v>0</v>
      </c>
      <c r="AJ12" s="73">
        <f t="shared" si="5"/>
        <v>0</v>
      </c>
      <c r="AK12" s="73">
        <f t="shared" si="5"/>
        <v>0</v>
      </c>
      <c r="AL12" s="73">
        <f t="shared" si="5"/>
        <v>0</v>
      </c>
      <c r="AM12" s="73">
        <f t="shared" si="5"/>
        <v>0</v>
      </c>
      <c r="AN12" s="73">
        <f t="shared" si="5"/>
        <v>0</v>
      </c>
      <c r="AO12" s="73">
        <f t="shared" si="5"/>
        <v>0</v>
      </c>
      <c r="AP12" s="73">
        <f t="shared" si="5"/>
        <v>0</v>
      </c>
      <c r="AQ12" s="73">
        <f t="shared" si="5"/>
        <v>0</v>
      </c>
      <c r="AR12" s="73">
        <f t="shared" si="5"/>
        <v>0</v>
      </c>
      <c r="AS12" s="72">
        <f t="shared" si="5"/>
        <v>6550966.6699999999</v>
      </c>
      <c r="AT12" s="74">
        <f t="shared" si="5"/>
        <v>0</v>
      </c>
      <c r="AU12" s="73">
        <f t="shared" si="5"/>
        <v>0</v>
      </c>
      <c r="AV12" s="73">
        <f t="shared" si="5"/>
        <v>0</v>
      </c>
      <c r="AW12" s="73">
        <f t="shared" si="5"/>
        <v>0</v>
      </c>
      <c r="AX12" s="73">
        <f t="shared" si="5"/>
        <v>0</v>
      </c>
      <c r="AY12" s="73">
        <f t="shared" si="5"/>
        <v>0</v>
      </c>
      <c r="AZ12" s="73">
        <f t="shared" si="5"/>
        <v>0</v>
      </c>
      <c r="BA12" s="73">
        <f t="shared" si="5"/>
        <v>0</v>
      </c>
      <c r="BB12" s="73">
        <f t="shared" si="5"/>
        <v>0</v>
      </c>
      <c r="BC12" s="73">
        <f t="shared" si="5"/>
        <v>0</v>
      </c>
      <c r="BD12" s="73">
        <f t="shared" si="5"/>
        <v>0</v>
      </c>
      <c r="BE12" s="72">
        <f t="shared" si="5"/>
        <v>6550966.6699999999</v>
      </c>
      <c r="BF12" s="74">
        <f t="shared" si="5"/>
        <v>0</v>
      </c>
      <c r="BG12" s="73">
        <f t="shared" si="5"/>
        <v>0</v>
      </c>
      <c r="BH12" s="73">
        <f t="shared" si="5"/>
        <v>0</v>
      </c>
      <c r="BI12" s="73">
        <f t="shared" si="5"/>
        <v>0</v>
      </c>
      <c r="BJ12" s="73">
        <f t="shared" si="5"/>
        <v>0</v>
      </c>
      <c r="BK12" s="73">
        <f t="shared" si="5"/>
        <v>0</v>
      </c>
      <c r="BL12" s="73">
        <f t="shared" si="5"/>
        <v>0</v>
      </c>
      <c r="BM12" s="73">
        <f t="shared" si="5"/>
        <v>0</v>
      </c>
      <c r="BN12" s="73">
        <f t="shared" si="5"/>
        <v>0</v>
      </c>
      <c r="BO12" s="73">
        <f t="shared" si="5"/>
        <v>0</v>
      </c>
      <c r="BP12" s="73">
        <f t="shared" si="5"/>
        <v>0</v>
      </c>
      <c r="BQ12" s="72">
        <f t="shared" si="5"/>
        <v>6550966.6699999999</v>
      </c>
      <c r="BR12" s="74">
        <f t="shared" si="5"/>
        <v>0</v>
      </c>
      <c r="BS12" s="73">
        <f t="shared" si="5"/>
        <v>0</v>
      </c>
      <c r="BT12" s="73">
        <f>+BT28</f>
        <v>0</v>
      </c>
      <c r="BU12" s="73">
        <f t="shared" ref="BU12:CC12" si="6">+BU28</f>
        <v>0</v>
      </c>
      <c r="BV12" s="73">
        <f t="shared" si="6"/>
        <v>0</v>
      </c>
      <c r="BW12" s="73">
        <f t="shared" si="6"/>
        <v>0</v>
      </c>
      <c r="BX12" s="73">
        <f t="shared" si="6"/>
        <v>0</v>
      </c>
      <c r="BY12" s="73">
        <f t="shared" si="6"/>
        <v>0</v>
      </c>
      <c r="BZ12" s="73">
        <f t="shared" si="6"/>
        <v>0</v>
      </c>
      <c r="CA12" s="73">
        <f t="shared" si="6"/>
        <v>0</v>
      </c>
      <c r="CB12" s="73">
        <f t="shared" si="6"/>
        <v>0</v>
      </c>
      <c r="CC12" s="72">
        <f t="shared" si="6"/>
        <v>6550966.6500000004</v>
      </c>
      <c r="CD12" s="316" t="b">
        <f>G12=G28</f>
        <v>1</v>
      </c>
    </row>
    <row r="13" spans="2:82" ht="12.75" customHeight="1">
      <c r="B13" s="75"/>
      <c r="C13" s="405" t="s">
        <v>44</v>
      </c>
      <c r="D13" s="407"/>
      <c r="E13" s="407"/>
      <c r="F13" s="408"/>
      <c r="G13" s="76">
        <f t="shared" si="2"/>
        <v>0</v>
      </c>
      <c r="H13" s="77">
        <f>+H12-SUM(H14:H15)</f>
        <v>0</v>
      </c>
      <c r="I13" s="78">
        <f t="shared" ref="I13:BT13" si="7">+I12-SUM(I14:I15)</f>
        <v>0</v>
      </c>
      <c r="J13" s="77">
        <f t="shared" si="7"/>
        <v>0</v>
      </c>
      <c r="K13" s="79">
        <f t="shared" si="7"/>
        <v>0</v>
      </c>
      <c r="L13" s="79">
        <f t="shared" si="7"/>
        <v>0</v>
      </c>
      <c r="M13" s="79">
        <f t="shared" si="7"/>
        <v>0</v>
      </c>
      <c r="N13" s="79">
        <f t="shared" si="7"/>
        <v>0</v>
      </c>
      <c r="O13" s="79">
        <f t="shared" si="7"/>
        <v>0</v>
      </c>
      <c r="P13" s="79">
        <f t="shared" si="7"/>
        <v>0</v>
      </c>
      <c r="Q13" s="79">
        <f t="shared" si="7"/>
        <v>0</v>
      </c>
      <c r="R13" s="79">
        <f t="shared" si="7"/>
        <v>0</v>
      </c>
      <c r="S13" s="79">
        <f t="shared" si="7"/>
        <v>0</v>
      </c>
      <c r="T13" s="79">
        <f t="shared" si="7"/>
        <v>0</v>
      </c>
      <c r="U13" s="78">
        <f t="shared" si="7"/>
        <v>0</v>
      </c>
      <c r="V13" s="77">
        <f t="shared" si="7"/>
        <v>0</v>
      </c>
      <c r="W13" s="79">
        <f t="shared" si="7"/>
        <v>0</v>
      </c>
      <c r="X13" s="79">
        <f t="shared" si="7"/>
        <v>0</v>
      </c>
      <c r="Y13" s="79">
        <f t="shared" si="7"/>
        <v>0</v>
      </c>
      <c r="Z13" s="79">
        <f t="shared" si="7"/>
        <v>0</v>
      </c>
      <c r="AA13" s="79">
        <f t="shared" si="7"/>
        <v>0</v>
      </c>
      <c r="AB13" s="79">
        <f t="shared" si="7"/>
        <v>0</v>
      </c>
      <c r="AC13" s="79">
        <f t="shared" si="7"/>
        <v>0</v>
      </c>
      <c r="AD13" s="79">
        <f t="shared" si="7"/>
        <v>0</v>
      </c>
      <c r="AE13" s="79">
        <f t="shared" si="7"/>
        <v>0</v>
      </c>
      <c r="AF13" s="79">
        <f t="shared" si="7"/>
        <v>0</v>
      </c>
      <c r="AG13" s="78">
        <f t="shared" si="7"/>
        <v>0</v>
      </c>
      <c r="AH13" s="80">
        <f t="shared" si="7"/>
        <v>0</v>
      </c>
      <c r="AI13" s="79">
        <f t="shared" si="7"/>
        <v>0</v>
      </c>
      <c r="AJ13" s="79">
        <f t="shared" si="7"/>
        <v>0</v>
      </c>
      <c r="AK13" s="79">
        <f t="shared" si="7"/>
        <v>0</v>
      </c>
      <c r="AL13" s="79">
        <f t="shared" si="7"/>
        <v>0</v>
      </c>
      <c r="AM13" s="79">
        <f t="shared" si="7"/>
        <v>0</v>
      </c>
      <c r="AN13" s="79">
        <f t="shared" si="7"/>
        <v>0</v>
      </c>
      <c r="AO13" s="79">
        <f t="shared" si="7"/>
        <v>0</v>
      </c>
      <c r="AP13" s="79">
        <f t="shared" si="7"/>
        <v>0</v>
      </c>
      <c r="AQ13" s="79">
        <f t="shared" si="7"/>
        <v>0</v>
      </c>
      <c r="AR13" s="79">
        <f t="shared" si="7"/>
        <v>0</v>
      </c>
      <c r="AS13" s="78">
        <f t="shared" si="7"/>
        <v>0</v>
      </c>
      <c r="AT13" s="80">
        <f t="shared" si="7"/>
        <v>0</v>
      </c>
      <c r="AU13" s="79">
        <f t="shared" si="7"/>
        <v>0</v>
      </c>
      <c r="AV13" s="79">
        <f t="shared" si="7"/>
        <v>0</v>
      </c>
      <c r="AW13" s="79">
        <f t="shared" si="7"/>
        <v>0</v>
      </c>
      <c r="AX13" s="79">
        <f t="shared" si="7"/>
        <v>0</v>
      </c>
      <c r="AY13" s="79">
        <f t="shared" si="7"/>
        <v>0</v>
      </c>
      <c r="AZ13" s="79">
        <f t="shared" si="7"/>
        <v>0</v>
      </c>
      <c r="BA13" s="79">
        <f t="shared" si="7"/>
        <v>0</v>
      </c>
      <c r="BB13" s="79">
        <f t="shared" si="7"/>
        <v>0</v>
      </c>
      <c r="BC13" s="79">
        <f t="shared" si="7"/>
        <v>0</v>
      </c>
      <c r="BD13" s="79">
        <f t="shared" si="7"/>
        <v>0</v>
      </c>
      <c r="BE13" s="78">
        <f t="shared" si="7"/>
        <v>0</v>
      </c>
      <c r="BF13" s="80">
        <f t="shared" si="7"/>
        <v>0</v>
      </c>
      <c r="BG13" s="79">
        <f t="shared" si="7"/>
        <v>0</v>
      </c>
      <c r="BH13" s="79">
        <f t="shared" si="7"/>
        <v>0</v>
      </c>
      <c r="BI13" s="79">
        <f t="shared" si="7"/>
        <v>0</v>
      </c>
      <c r="BJ13" s="79">
        <f t="shared" si="7"/>
        <v>0</v>
      </c>
      <c r="BK13" s="79">
        <f t="shared" si="7"/>
        <v>0</v>
      </c>
      <c r="BL13" s="79">
        <f t="shared" si="7"/>
        <v>0</v>
      </c>
      <c r="BM13" s="79">
        <f t="shared" si="7"/>
        <v>0</v>
      </c>
      <c r="BN13" s="79">
        <f t="shared" si="7"/>
        <v>0</v>
      </c>
      <c r="BO13" s="79">
        <f t="shared" si="7"/>
        <v>0</v>
      </c>
      <c r="BP13" s="79">
        <f t="shared" si="7"/>
        <v>0</v>
      </c>
      <c r="BQ13" s="78">
        <f t="shared" si="7"/>
        <v>0</v>
      </c>
      <c r="BR13" s="80">
        <f t="shared" si="7"/>
        <v>0</v>
      </c>
      <c r="BS13" s="79">
        <f t="shared" si="7"/>
        <v>0</v>
      </c>
      <c r="BT13" s="79">
        <f t="shared" si="7"/>
        <v>0</v>
      </c>
      <c r="BU13" s="79">
        <f t="shared" ref="BU13:CC13" si="8">+BU12-SUM(BU14:BU15)</f>
        <v>0</v>
      </c>
      <c r="BV13" s="79">
        <f t="shared" si="8"/>
        <v>0</v>
      </c>
      <c r="BW13" s="79">
        <f t="shared" si="8"/>
        <v>0</v>
      </c>
      <c r="BX13" s="79">
        <f t="shared" si="8"/>
        <v>0</v>
      </c>
      <c r="BY13" s="79">
        <f t="shared" si="8"/>
        <v>0</v>
      </c>
      <c r="BZ13" s="79">
        <f t="shared" si="8"/>
        <v>0</v>
      </c>
      <c r="CA13" s="79">
        <f t="shared" si="8"/>
        <v>0</v>
      </c>
      <c r="CB13" s="79">
        <f t="shared" si="8"/>
        <v>0</v>
      </c>
      <c r="CC13" s="78">
        <f t="shared" si="8"/>
        <v>0</v>
      </c>
      <c r="CD13"/>
    </row>
    <row r="14" spans="2:82" ht="12.75" customHeight="1">
      <c r="B14" s="75"/>
      <c r="C14" s="405" t="s">
        <v>45</v>
      </c>
      <c r="D14" s="407"/>
      <c r="E14" s="407"/>
      <c r="F14" s="408"/>
      <c r="G14" s="256">
        <f t="shared" si="2"/>
        <v>39305800</v>
      </c>
      <c r="H14" s="81">
        <f>+H173</f>
        <v>0</v>
      </c>
      <c r="I14" s="82">
        <f t="shared" ref="I14:BT14" si="9">+I173</f>
        <v>0</v>
      </c>
      <c r="J14" s="81">
        <f t="shared" si="9"/>
        <v>0</v>
      </c>
      <c r="K14" s="83">
        <f t="shared" si="9"/>
        <v>0</v>
      </c>
      <c r="L14" s="83">
        <f t="shared" si="9"/>
        <v>0</v>
      </c>
      <c r="M14" s="83">
        <f t="shared" si="9"/>
        <v>0</v>
      </c>
      <c r="N14" s="83">
        <f t="shared" si="9"/>
        <v>0</v>
      </c>
      <c r="O14" s="83">
        <f t="shared" si="9"/>
        <v>0</v>
      </c>
      <c r="P14" s="83">
        <f t="shared" si="9"/>
        <v>0</v>
      </c>
      <c r="Q14" s="83">
        <f t="shared" si="9"/>
        <v>0</v>
      </c>
      <c r="R14" s="83">
        <f t="shared" si="9"/>
        <v>0</v>
      </c>
      <c r="S14" s="83">
        <f t="shared" si="9"/>
        <v>0</v>
      </c>
      <c r="T14" s="83">
        <f t="shared" si="9"/>
        <v>0</v>
      </c>
      <c r="U14" s="82">
        <f t="shared" si="9"/>
        <v>6550966.6699999999</v>
      </c>
      <c r="V14" s="81">
        <f t="shared" si="9"/>
        <v>0</v>
      </c>
      <c r="W14" s="83">
        <f t="shared" si="9"/>
        <v>0</v>
      </c>
      <c r="X14" s="83">
        <f t="shared" si="9"/>
        <v>0</v>
      </c>
      <c r="Y14" s="83">
        <f t="shared" si="9"/>
        <v>0</v>
      </c>
      <c r="Z14" s="83">
        <f t="shared" si="9"/>
        <v>0</v>
      </c>
      <c r="AA14" s="83">
        <f t="shared" si="9"/>
        <v>0</v>
      </c>
      <c r="AB14" s="83">
        <f t="shared" si="9"/>
        <v>0</v>
      </c>
      <c r="AC14" s="83">
        <f t="shared" si="9"/>
        <v>0</v>
      </c>
      <c r="AD14" s="83">
        <f t="shared" si="9"/>
        <v>0</v>
      </c>
      <c r="AE14" s="83">
        <f t="shared" si="9"/>
        <v>0</v>
      </c>
      <c r="AF14" s="83">
        <f t="shared" si="9"/>
        <v>0</v>
      </c>
      <c r="AG14" s="82">
        <f t="shared" si="9"/>
        <v>6550966.6699999999</v>
      </c>
      <c r="AH14" s="84">
        <f t="shared" si="9"/>
        <v>0</v>
      </c>
      <c r="AI14" s="83">
        <f t="shared" si="9"/>
        <v>0</v>
      </c>
      <c r="AJ14" s="83">
        <f t="shared" si="9"/>
        <v>0</v>
      </c>
      <c r="AK14" s="83">
        <f t="shared" si="9"/>
        <v>0</v>
      </c>
      <c r="AL14" s="83">
        <f t="shared" si="9"/>
        <v>0</v>
      </c>
      <c r="AM14" s="83">
        <f t="shared" si="9"/>
        <v>0</v>
      </c>
      <c r="AN14" s="83">
        <f t="shared" si="9"/>
        <v>0</v>
      </c>
      <c r="AO14" s="83">
        <f t="shared" si="9"/>
        <v>0</v>
      </c>
      <c r="AP14" s="83">
        <f t="shared" si="9"/>
        <v>0</v>
      </c>
      <c r="AQ14" s="83">
        <f t="shared" si="9"/>
        <v>0</v>
      </c>
      <c r="AR14" s="83">
        <f t="shared" si="9"/>
        <v>0</v>
      </c>
      <c r="AS14" s="82">
        <f t="shared" si="9"/>
        <v>6550966.6699999999</v>
      </c>
      <c r="AT14" s="84">
        <f t="shared" si="9"/>
        <v>0</v>
      </c>
      <c r="AU14" s="83">
        <f t="shared" si="9"/>
        <v>0</v>
      </c>
      <c r="AV14" s="83">
        <f t="shared" si="9"/>
        <v>0</v>
      </c>
      <c r="AW14" s="83">
        <f t="shared" si="9"/>
        <v>0</v>
      </c>
      <c r="AX14" s="83">
        <f t="shared" si="9"/>
        <v>0</v>
      </c>
      <c r="AY14" s="83">
        <f t="shared" si="9"/>
        <v>0</v>
      </c>
      <c r="AZ14" s="83">
        <f t="shared" si="9"/>
        <v>0</v>
      </c>
      <c r="BA14" s="83">
        <f t="shared" si="9"/>
        <v>0</v>
      </c>
      <c r="BB14" s="83">
        <f t="shared" si="9"/>
        <v>0</v>
      </c>
      <c r="BC14" s="83">
        <f t="shared" si="9"/>
        <v>0</v>
      </c>
      <c r="BD14" s="83">
        <f t="shared" si="9"/>
        <v>0</v>
      </c>
      <c r="BE14" s="82">
        <f t="shared" si="9"/>
        <v>6550966.6699999999</v>
      </c>
      <c r="BF14" s="84">
        <f t="shared" si="9"/>
        <v>0</v>
      </c>
      <c r="BG14" s="83">
        <f t="shared" si="9"/>
        <v>0</v>
      </c>
      <c r="BH14" s="83">
        <f t="shared" si="9"/>
        <v>0</v>
      </c>
      <c r="BI14" s="83">
        <f t="shared" si="9"/>
        <v>0</v>
      </c>
      <c r="BJ14" s="83">
        <f t="shared" si="9"/>
        <v>0</v>
      </c>
      <c r="BK14" s="83">
        <f t="shared" si="9"/>
        <v>0</v>
      </c>
      <c r="BL14" s="83">
        <f t="shared" si="9"/>
        <v>0</v>
      </c>
      <c r="BM14" s="83">
        <f t="shared" si="9"/>
        <v>0</v>
      </c>
      <c r="BN14" s="83">
        <f t="shared" si="9"/>
        <v>0</v>
      </c>
      <c r="BO14" s="83">
        <f t="shared" si="9"/>
        <v>0</v>
      </c>
      <c r="BP14" s="83">
        <f t="shared" si="9"/>
        <v>0</v>
      </c>
      <c r="BQ14" s="82">
        <f t="shared" si="9"/>
        <v>6550966.6699999999</v>
      </c>
      <c r="BR14" s="84">
        <f t="shared" si="9"/>
        <v>0</v>
      </c>
      <c r="BS14" s="83">
        <f t="shared" si="9"/>
        <v>0</v>
      </c>
      <c r="BT14" s="83">
        <f t="shared" si="9"/>
        <v>0</v>
      </c>
      <c r="BU14" s="83">
        <f t="shared" ref="BU14:CC14" si="10">+BU173</f>
        <v>0</v>
      </c>
      <c r="BV14" s="83">
        <f t="shared" si="10"/>
        <v>0</v>
      </c>
      <c r="BW14" s="83">
        <f t="shared" si="10"/>
        <v>0</v>
      </c>
      <c r="BX14" s="83">
        <f t="shared" si="10"/>
        <v>0</v>
      </c>
      <c r="BY14" s="83">
        <f t="shared" si="10"/>
        <v>0</v>
      </c>
      <c r="BZ14" s="83">
        <f t="shared" si="10"/>
        <v>0</v>
      </c>
      <c r="CA14" s="83">
        <f t="shared" si="10"/>
        <v>0</v>
      </c>
      <c r="CB14" s="83">
        <f t="shared" si="10"/>
        <v>0</v>
      </c>
      <c r="CC14" s="82">
        <f t="shared" si="10"/>
        <v>6550966.6500000004</v>
      </c>
      <c r="CD14"/>
    </row>
    <row r="15" spans="2:82" ht="12.75" customHeight="1">
      <c r="B15" s="75"/>
      <c r="C15" s="405" t="s">
        <v>46</v>
      </c>
      <c r="D15" s="407"/>
      <c r="E15" s="407"/>
      <c r="F15" s="408"/>
      <c r="G15" s="257">
        <f t="shared" si="2"/>
        <v>0</v>
      </c>
      <c r="H15" s="85">
        <f t="shared" ref="H15" si="11">+SUM(H16:H19)</f>
        <v>0</v>
      </c>
      <c r="I15" s="86">
        <f t="shared" ref="I15:BT15" si="12">+SUM(I16:I19)</f>
        <v>0</v>
      </c>
      <c r="J15" s="85">
        <f t="shared" si="12"/>
        <v>0</v>
      </c>
      <c r="K15" s="87">
        <f t="shared" si="12"/>
        <v>0</v>
      </c>
      <c r="L15" s="87">
        <f t="shared" si="12"/>
        <v>0</v>
      </c>
      <c r="M15" s="87">
        <f t="shared" si="12"/>
        <v>0</v>
      </c>
      <c r="N15" s="87">
        <f t="shared" si="12"/>
        <v>0</v>
      </c>
      <c r="O15" s="87">
        <f t="shared" si="12"/>
        <v>0</v>
      </c>
      <c r="P15" s="87">
        <f t="shared" si="12"/>
        <v>0</v>
      </c>
      <c r="Q15" s="87">
        <f t="shared" si="12"/>
        <v>0</v>
      </c>
      <c r="R15" s="87">
        <f t="shared" si="12"/>
        <v>0</v>
      </c>
      <c r="S15" s="87">
        <f t="shared" si="12"/>
        <v>0</v>
      </c>
      <c r="T15" s="87">
        <f t="shared" si="12"/>
        <v>0</v>
      </c>
      <c r="U15" s="86">
        <f t="shared" si="12"/>
        <v>0</v>
      </c>
      <c r="V15" s="85">
        <f t="shared" si="12"/>
        <v>0</v>
      </c>
      <c r="W15" s="87">
        <f t="shared" si="12"/>
        <v>0</v>
      </c>
      <c r="X15" s="87">
        <f t="shared" si="12"/>
        <v>0</v>
      </c>
      <c r="Y15" s="87">
        <f t="shared" si="12"/>
        <v>0</v>
      </c>
      <c r="Z15" s="87">
        <f t="shared" si="12"/>
        <v>0</v>
      </c>
      <c r="AA15" s="87">
        <f t="shared" si="12"/>
        <v>0</v>
      </c>
      <c r="AB15" s="87">
        <f t="shared" si="12"/>
        <v>0</v>
      </c>
      <c r="AC15" s="87">
        <f t="shared" si="12"/>
        <v>0</v>
      </c>
      <c r="AD15" s="87">
        <f t="shared" si="12"/>
        <v>0</v>
      </c>
      <c r="AE15" s="87">
        <f t="shared" si="12"/>
        <v>0</v>
      </c>
      <c r="AF15" s="87">
        <f t="shared" si="12"/>
        <v>0</v>
      </c>
      <c r="AG15" s="86">
        <f t="shared" si="12"/>
        <v>0</v>
      </c>
      <c r="AH15" s="88">
        <f t="shared" si="12"/>
        <v>0</v>
      </c>
      <c r="AI15" s="87">
        <f t="shared" si="12"/>
        <v>0</v>
      </c>
      <c r="AJ15" s="87">
        <f t="shared" si="12"/>
        <v>0</v>
      </c>
      <c r="AK15" s="87">
        <f t="shared" si="12"/>
        <v>0</v>
      </c>
      <c r="AL15" s="87">
        <f t="shared" si="12"/>
        <v>0</v>
      </c>
      <c r="AM15" s="87">
        <f t="shared" si="12"/>
        <v>0</v>
      </c>
      <c r="AN15" s="87">
        <f t="shared" si="12"/>
        <v>0</v>
      </c>
      <c r="AO15" s="87">
        <f t="shared" si="12"/>
        <v>0</v>
      </c>
      <c r="AP15" s="87">
        <f t="shared" si="12"/>
        <v>0</v>
      </c>
      <c r="AQ15" s="87">
        <f t="shared" si="12"/>
        <v>0</v>
      </c>
      <c r="AR15" s="87">
        <f t="shared" si="12"/>
        <v>0</v>
      </c>
      <c r="AS15" s="86">
        <f t="shared" si="12"/>
        <v>0</v>
      </c>
      <c r="AT15" s="88">
        <f t="shared" si="12"/>
        <v>0</v>
      </c>
      <c r="AU15" s="87">
        <f t="shared" si="12"/>
        <v>0</v>
      </c>
      <c r="AV15" s="87">
        <f t="shared" si="12"/>
        <v>0</v>
      </c>
      <c r="AW15" s="87">
        <f t="shared" si="12"/>
        <v>0</v>
      </c>
      <c r="AX15" s="87">
        <f t="shared" si="12"/>
        <v>0</v>
      </c>
      <c r="AY15" s="87">
        <f t="shared" si="12"/>
        <v>0</v>
      </c>
      <c r="AZ15" s="87">
        <f t="shared" si="12"/>
        <v>0</v>
      </c>
      <c r="BA15" s="87">
        <f t="shared" si="12"/>
        <v>0</v>
      </c>
      <c r="BB15" s="87">
        <f t="shared" si="12"/>
        <v>0</v>
      </c>
      <c r="BC15" s="87">
        <f t="shared" si="12"/>
        <v>0</v>
      </c>
      <c r="BD15" s="87">
        <f t="shared" si="12"/>
        <v>0</v>
      </c>
      <c r="BE15" s="86">
        <f t="shared" si="12"/>
        <v>0</v>
      </c>
      <c r="BF15" s="88">
        <f t="shared" si="12"/>
        <v>0</v>
      </c>
      <c r="BG15" s="87">
        <f t="shared" si="12"/>
        <v>0</v>
      </c>
      <c r="BH15" s="87">
        <f t="shared" si="12"/>
        <v>0</v>
      </c>
      <c r="BI15" s="87">
        <f t="shared" si="12"/>
        <v>0</v>
      </c>
      <c r="BJ15" s="87">
        <f t="shared" si="12"/>
        <v>0</v>
      </c>
      <c r="BK15" s="87">
        <f t="shared" si="12"/>
        <v>0</v>
      </c>
      <c r="BL15" s="87">
        <f t="shared" si="12"/>
        <v>0</v>
      </c>
      <c r="BM15" s="87">
        <f t="shared" si="12"/>
        <v>0</v>
      </c>
      <c r="BN15" s="87">
        <f t="shared" si="12"/>
        <v>0</v>
      </c>
      <c r="BO15" s="87">
        <f t="shared" si="12"/>
        <v>0</v>
      </c>
      <c r="BP15" s="87">
        <f t="shared" si="12"/>
        <v>0</v>
      </c>
      <c r="BQ15" s="86">
        <f t="shared" si="12"/>
        <v>0</v>
      </c>
      <c r="BR15" s="88">
        <f t="shared" si="12"/>
        <v>0</v>
      </c>
      <c r="BS15" s="87">
        <f t="shared" si="12"/>
        <v>0</v>
      </c>
      <c r="BT15" s="87">
        <f t="shared" si="12"/>
        <v>0</v>
      </c>
      <c r="BU15" s="87">
        <f t="shared" ref="BU15:CC15" si="13">+SUM(BU16:BU19)</f>
        <v>0</v>
      </c>
      <c r="BV15" s="87">
        <f t="shared" si="13"/>
        <v>0</v>
      </c>
      <c r="BW15" s="87">
        <f t="shared" si="13"/>
        <v>0</v>
      </c>
      <c r="BX15" s="87">
        <f t="shared" si="13"/>
        <v>0</v>
      </c>
      <c r="BY15" s="87">
        <f t="shared" si="13"/>
        <v>0</v>
      </c>
      <c r="BZ15" s="87">
        <f t="shared" si="13"/>
        <v>0</v>
      </c>
      <c r="CA15" s="87">
        <f t="shared" si="13"/>
        <v>0</v>
      </c>
      <c r="CB15" s="87">
        <f t="shared" si="13"/>
        <v>0</v>
      </c>
      <c r="CC15" s="86">
        <f t="shared" si="13"/>
        <v>0</v>
      </c>
      <c r="CD15"/>
    </row>
    <row r="16" spans="2:82" ht="12.75" customHeight="1">
      <c r="B16" s="75"/>
      <c r="C16" s="89" t="s">
        <v>9</v>
      </c>
      <c r="D16" s="132" t="s">
        <v>64</v>
      </c>
      <c r="E16" s="326">
        <v>72</v>
      </c>
      <c r="F16" s="230"/>
      <c r="G16" s="76">
        <f t="shared" si="2"/>
        <v>0</v>
      </c>
      <c r="H16" s="77"/>
      <c r="I16" s="78"/>
      <c r="J16" s="226"/>
      <c r="K16" s="227"/>
      <c r="L16" s="227"/>
      <c r="M16" s="227"/>
      <c r="N16" s="227"/>
      <c r="O16" s="227"/>
      <c r="P16" s="227"/>
      <c r="Q16" s="227"/>
      <c r="R16" s="227"/>
      <c r="S16" s="227"/>
      <c r="T16" s="227"/>
      <c r="U16" s="225"/>
      <c r="V16" s="226"/>
      <c r="W16" s="227"/>
      <c r="X16" s="227"/>
      <c r="Y16" s="227"/>
      <c r="Z16" s="227"/>
      <c r="AA16" s="227"/>
      <c r="AB16" s="227"/>
      <c r="AC16" s="227"/>
      <c r="AD16" s="227"/>
      <c r="AE16" s="227"/>
      <c r="AF16" s="227"/>
      <c r="AG16" s="225"/>
      <c r="AH16" s="228"/>
      <c r="AI16" s="227"/>
      <c r="AJ16" s="227"/>
      <c r="AK16" s="227"/>
      <c r="AL16" s="227"/>
      <c r="AM16" s="227"/>
      <c r="AN16" s="227"/>
      <c r="AO16" s="227"/>
      <c r="AP16" s="227"/>
      <c r="AQ16" s="227"/>
      <c r="AR16" s="227"/>
      <c r="AS16" s="225"/>
      <c r="AT16" s="228"/>
      <c r="AU16" s="227"/>
      <c r="AV16" s="227"/>
      <c r="AW16" s="227"/>
      <c r="AX16" s="227"/>
      <c r="AY16" s="227"/>
      <c r="AZ16" s="227"/>
      <c r="BA16" s="227"/>
      <c r="BB16" s="227"/>
      <c r="BC16" s="227"/>
      <c r="BD16" s="227"/>
      <c r="BE16" s="225"/>
      <c r="BF16" s="228"/>
      <c r="BG16" s="227"/>
      <c r="BH16" s="227"/>
      <c r="BI16" s="227"/>
      <c r="BJ16" s="227"/>
      <c r="BK16" s="227"/>
      <c r="BL16" s="227"/>
      <c r="BM16" s="227"/>
      <c r="BN16" s="227"/>
      <c r="BO16" s="227"/>
      <c r="BP16" s="227"/>
      <c r="BQ16" s="225"/>
      <c r="BR16" s="228"/>
      <c r="BS16" s="227"/>
      <c r="BT16" s="227"/>
      <c r="BU16" s="227"/>
      <c r="BV16" s="227"/>
      <c r="BW16" s="227"/>
      <c r="BX16" s="227"/>
      <c r="BY16" s="227"/>
      <c r="BZ16" s="227"/>
      <c r="CA16" s="227"/>
      <c r="CB16" s="227"/>
      <c r="CC16" s="225"/>
      <c r="CD16"/>
    </row>
    <row r="17" spans="1:82" ht="12.75" customHeight="1">
      <c r="A17" s="41"/>
      <c r="B17" s="75"/>
      <c r="C17" s="89" t="s">
        <v>10</v>
      </c>
      <c r="D17" s="132" t="s">
        <v>64</v>
      </c>
      <c r="E17" s="326">
        <v>72</v>
      </c>
      <c r="F17" s="230"/>
      <c r="G17" s="76">
        <f t="shared" si="2"/>
        <v>0</v>
      </c>
      <c r="H17" s="77"/>
      <c r="I17" s="78"/>
      <c r="J17" s="226"/>
      <c r="K17" s="227"/>
      <c r="L17" s="227"/>
      <c r="M17" s="227"/>
      <c r="N17" s="227"/>
      <c r="O17" s="227"/>
      <c r="P17" s="227"/>
      <c r="Q17" s="227"/>
      <c r="R17" s="227"/>
      <c r="S17" s="227"/>
      <c r="T17" s="227"/>
      <c r="U17" s="225"/>
      <c r="V17" s="226"/>
      <c r="W17" s="227"/>
      <c r="X17" s="227"/>
      <c r="Y17" s="227"/>
      <c r="Z17" s="227"/>
      <c r="AA17" s="227"/>
      <c r="AB17" s="227"/>
      <c r="AC17" s="227"/>
      <c r="AD17" s="227"/>
      <c r="AE17" s="227"/>
      <c r="AF17" s="227"/>
      <c r="AG17" s="225"/>
      <c r="AH17" s="228"/>
      <c r="AI17" s="227"/>
      <c r="AJ17" s="227"/>
      <c r="AK17" s="227"/>
      <c r="AL17" s="227"/>
      <c r="AM17" s="227"/>
      <c r="AN17" s="227"/>
      <c r="AO17" s="227"/>
      <c r="AP17" s="227"/>
      <c r="AQ17" s="227"/>
      <c r="AR17" s="227"/>
      <c r="AS17" s="225"/>
      <c r="AT17" s="228"/>
      <c r="AU17" s="227"/>
      <c r="AV17" s="227"/>
      <c r="AW17" s="227"/>
      <c r="AX17" s="227"/>
      <c r="AY17" s="227"/>
      <c r="AZ17" s="227"/>
      <c r="BA17" s="227"/>
      <c r="BB17" s="227"/>
      <c r="BC17" s="227"/>
      <c r="BD17" s="227"/>
      <c r="BE17" s="225"/>
      <c r="BF17" s="228"/>
      <c r="BG17" s="227"/>
      <c r="BH17" s="227"/>
      <c r="BI17" s="227"/>
      <c r="BJ17" s="227"/>
      <c r="BK17" s="227"/>
      <c r="BL17" s="227"/>
      <c r="BM17" s="227"/>
      <c r="BN17" s="227"/>
      <c r="BO17" s="227"/>
      <c r="BP17" s="227"/>
      <c r="BQ17" s="225"/>
      <c r="BR17" s="228"/>
      <c r="BS17" s="227"/>
      <c r="BT17" s="227"/>
      <c r="BU17" s="227"/>
      <c r="BV17" s="227"/>
      <c r="BW17" s="227"/>
      <c r="BX17" s="227"/>
      <c r="BY17" s="227"/>
      <c r="BZ17" s="227"/>
      <c r="CA17" s="227"/>
      <c r="CB17" s="227"/>
      <c r="CC17" s="225"/>
      <c r="CD17"/>
    </row>
    <row r="18" spans="1:82" ht="12.75" customHeight="1">
      <c r="A18" s="41"/>
      <c r="B18" s="75"/>
      <c r="C18" s="89" t="s">
        <v>11</v>
      </c>
      <c r="D18" s="132" t="s">
        <v>64</v>
      </c>
      <c r="E18" s="326">
        <v>72</v>
      </c>
      <c r="F18" s="230"/>
      <c r="G18" s="76">
        <f t="shared" si="2"/>
        <v>0</v>
      </c>
      <c r="H18" s="77"/>
      <c r="I18" s="78"/>
      <c r="J18" s="226"/>
      <c r="K18" s="227"/>
      <c r="L18" s="227"/>
      <c r="M18" s="227"/>
      <c r="N18" s="227"/>
      <c r="O18" s="227"/>
      <c r="P18" s="227"/>
      <c r="Q18" s="227"/>
      <c r="R18" s="227"/>
      <c r="S18" s="227"/>
      <c r="T18" s="227"/>
      <c r="U18" s="225"/>
      <c r="V18" s="226"/>
      <c r="W18" s="227"/>
      <c r="X18" s="227"/>
      <c r="Y18" s="227"/>
      <c r="Z18" s="227"/>
      <c r="AA18" s="227"/>
      <c r="AB18" s="227"/>
      <c r="AC18" s="227"/>
      <c r="AD18" s="227"/>
      <c r="AE18" s="227"/>
      <c r="AF18" s="227"/>
      <c r="AG18" s="225"/>
      <c r="AH18" s="228"/>
      <c r="AI18" s="227"/>
      <c r="AJ18" s="227"/>
      <c r="AK18" s="227"/>
      <c r="AL18" s="227"/>
      <c r="AM18" s="227"/>
      <c r="AN18" s="227"/>
      <c r="AO18" s="227"/>
      <c r="AP18" s="227"/>
      <c r="AQ18" s="227"/>
      <c r="AR18" s="227"/>
      <c r="AS18" s="225"/>
      <c r="AT18" s="228"/>
      <c r="AU18" s="227"/>
      <c r="AV18" s="227"/>
      <c r="AW18" s="227"/>
      <c r="AX18" s="227"/>
      <c r="AY18" s="227"/>
      <c r="AZ18" s="227"/>
      <c r="BA18" s="227"/>
      <c r="BB18" s="227"/>
      <c r="BC18" s="227"/>
      <c r="BD18" s="227"/>
      <c r="BE18" s="225"/>
      <c r="BF18" s="228"/>
      <c r="BG18" s="227"/>
      <c r="BH18" s="227"/>
      <c r="BI18" s="227"/>
      <c r="BJ18" s="227"/>
      <c r="BK18" s="227"/>
      <c r="BL18" s="227"/>
      <c r="BM18" s="227"/>
      <c r="BN18" s="227"/>
      <c r="BO18" s="227"/>
      <c r="BP18" s="227"/>
      <c r="BQ18" s="225"/>
      <c r="BR18" s="228"/>
      <c r="BS18" s="227"/>
      <c r="BT18" s="227"/>
      <c r="BU18" s="227"/>
      <c r="BV18" s="227"/>
      <c r="BW18" s="227"/>
      <c r="BX18" s="227"/>
      <c r="BY18" s="227"/>
      <c r="BZ18" s="227"/>
      <c r="CA18" s="227"/>
      <c r="CB18" s="227"/>
      <c r="CC18" s="225"/>
      <c r="CD18"/>
    </row>
    <row r="19" spans="1:82" ht="12.75" customHeight="1">
      <c r="A19" s="41"/>
      <c r="B19" s="75"/>
      <c r="C19" s="89" t="s">
        <v>12</v>
      </c>
      <c r="D19" s="132" t="s">
        <v>64</v>
      </c>
      <c r="E19" s="326">
        <v>72</v>
      </c>
      <c r="F19" s="230"/>
      <c r="G19" s="76">
        <f t="shared" si="2"/>
        <v>0</v>
      </c>
      <c r="H19" s="77"/>
      <c r="I19" s="78"/>
      <c r="J19" s="226"/>
      <c r="K19" s="227"/>
      <c r="L19" s="227"/>
      <c r="M19" s="227"/>
      <c r="N19" s="227"/>
      <c r="O19" s="227"/>
      <c r="P19" s="227"/>
      <c r="Q19" s="227"/>
      <c r="R19" s="227"/>
      <c r="S19" s="227"/>
      <c r="T19" s="227"/>
      <c r="U19" s="225"/>
      <c r="V19" s="226"/>
      <c r="W19" s="227"/>
      <c r="X19" s="227"/>
      <c r="Y19" s="227"/>
      <c r="Z19" s="227"/>
      <c r="AA19" s="227"/>
      <c r="AB19" s="227"/>
      <c r="AC19" s="227"/>
      <c r="AD19" s="227"/>
      <c r="AE19" s="227"/>
      <c r="AF19" s="227"/>
      <c r="AG19" s="225"/>
      <c r="AH19" s="228"/>
      <c r="AI19" s="227"/>
      <c r="AJ19" s="227"/>
      <c r="AK19" s="227"/>
      <c r="AL19" s="227"/>
      <c r="AM19" s="227"/>
      <c r="AN19" s="227"/>
      <c r="AO19" s="227"/>
      <c r="AP19" s="227"/>
      <c r="AQ19" s="227"/>
      <c r="AR19" s="227"/>
      <c r="AS19" s="225"/>
      <c r="AT19" s="228"/>
      <c r="AU19" s="227"/>
      <c r="AV19" s="227"/>
      <c r="AW19" s="227"/>
      <c r="AX19" s="227"/>
      <c r="AY19" s="227"/>
      <c r="AZ19" s="227"/>
      <c r="BA19" s="227"/>
      <c r="BB19" s="227"/>
      <c r="BC19" s="227"/>
      <c r="BD19" s="227"/>
      <c r="BE19" s="225"/>
      <c r="BF19" s="228"/>
      <c r="BG19" s="227"/>
      <c r="BH19" s="227"/>
      <c r="BI19" s="227"/>
      <c r="BJ19" s="227"/>
      <c r="BK19" s="227"/>
      <c r="BL19" s="227"/>
      <c r="BM19" s="227"/>
      <c r="BN19" s="227"/>
      <c r="BO19" s="227"/>
      <c r="BP19" s="227"/>
      <c r="BQ19" s="225"/>
      <c r="BR19" s="228"/>
      <c r="BS19" s="227"/>
      <c r="BT19" s="227"/>
      <c r="BU19" s="227"/>
      <c r="BV19" s="227"/>
      <c r="BW19" s="227"/>
      <c r="BX19" s="227"/>
      <c r="BY19" s="227"/>
      <c r="BZ19" s="227"/>
      <c r="CA19" s="227"/>
      <c r="CB19" s="227"/>
      <c r="CC19" s="225"/>
      <c r="CD19"/>
    </row>
    <row r="20" spans="1:82" ht="12.75" customHeight="1">
      <c r="A20" s="41"/>
      <c r="B20" s="91"/>
      <c r="C20" s="404"/>
      <c r="D20" s="440"/>
      <c r="E20" s="440"/>
      <c r="F20" s="441"/>
      <c r="G20" s="92">
        <f t="shared" ref="G20:AL20" si="14">IF(SUM(G16:G19)=0,0,IF(AND((SUM(G16:G19)/G12)&gt;0.4,G173=0),0.4,(SUM(G16:G19)/G12)))</f>
        <v>0</v>
      </c>
      <c r="H20" s="93">
        <f t="shared" si="14"/>
        <v>0</v>
      </c>
      <c r="I20" s="94">
        <f t="shared" si="14"/>
        <v>0</v>
      </c>
      <c r="J20" s="93">
        <f t="shared" si="14"/>
        <v>0</v>
      </c>
      <c r="K20" s="95">
        <f t="shared" si="14"/>
        <v>0</v>
      </c>
      <c r="L20" s="95">
        <f t="shared" si="14"/>
        <v>0</v>
      </c>
      <c r="M20" s="95">
        <f t="shared" si="14"/>
        <v>0</v>
      </c>
      <c r="N20" s="95">
        <f t="shared" si="14"/>
        <v>0</v>
      </c>
      <c r="O20" s="95">
        <f t="shared" si="14"/>
        <v>0</v>
      </c>
      <c r="P20" s="95">
        <f t="shared" si="14"/>
        <v>0</v>
      </c>
      <c r="Q20" s="95">
        <f t="shared" si="14"/>
        <v>0</v>
      </c>
      <c r="R20" s="95">
        <f t="shared" si="14"/>
        <v>0</v>
      </c>
      <c r="S20" s="95">
        <f t="shared" si="14"/>
        <v>0</v>
      </c>
      <c r="T20" s="95">
        <f t="shared" si="14"/>
        <v>0</v>
      </c>
      <c r="U20" s="94">
        <f t="shared" si="14"/>
        <v>0</v>
      </c>
      <c r="V20" s="93">
        <f t="shared" si="14"/>
        <v>0</v>
      </c>
      <c r="W20" s="95">
        <f t="shared" si="14"/>
        <v>0</v>
      </c>
      <c r="X20" s="95">
        <f t="shared" si="14"/>
        <v>0</v>
      </c>
      <c r="Y20" s="95">
        <f t="shared" si="14"/>
        <v>0</v>
      </c>
      <c r="Z20" s="95">
        <f t="shared" si="14"/>
        <v>0</v>
      </c>
      <c r="AA20" s="95">
        <f t="shared" si="14"/>
        <v>0</v>
      </c>
      <c r="AB20" s="95">
        <f t="shared" si="14"/>
        <v>0</v>
      </c>
      <c r="AC20" s="95">
        <f t="shared" si="14"/>
        <v>0</v>
      </c>
      <c r="AD20" s="95">
        <f t="shared" si="14"/>
        <v>0</v>
      </c>
      <c r="AE20" s="95">
        <f t="shared" si="14"/>
        <v>0</v>
      </c>
      <c r="AF20" s="95">
        <f t="shared" si="14"/>
        <v>0</v>
      </c>
      <c r="AG20" s="94">
        <f t="shared" si="14"/>
        <v>0</v>
      </c>
      <c r="AH20" s="96">
        <f t="shared" si="14"/>
        <v>0</v>
      </c>
      <c r="AI20" s="95">
        <f t="shared" si="14"/>
        <v>0</v>
      </c>
      <c r="AJ20" s="95">
        <f t="shared" si="14"/>
        <v>0</v>
      </c>
      <c r="AK20" s="95">
        <f t="shared" si="14"/>
        <v>0</v>
      </c>
      <c r="AL20" s="95">
        <f t="shared" si="14"/>
        <v>0</v>
      </c>
      <c r="AM20" s="95">
        <f t="shared" ref="AM20:BR20" si="15">IF(SUM(AM16:AM19)=0,0,IF(AND((SUM(AM16:AM19)/AM12)&gt;0.4,AM173=0),0.4,(SUM(AM16:AM19)/AM12)))</f>
        <v>0</v>
      </c>
      <c r="AN20" s="95">
        <f t="shared" si="15"/>
        <v>0</v>
      </c>
      <c r="AO20" s="95">
        <f t="shared" si="15"/>
        <v>0</v>
      </c>
      <c r="AP20" s="95">
        <f t="shared" si="15"/>
        <v>0</v>
      </c>
      <c r="AQ20" s="95">
        <f t="shared" si="15"/>
        <v>0</v>
      </c>
      <c r="AR20" s="95">
        <f t="shared" si="15"/>
        <v>0</v>
      </c>
      <c r="AS20" s="94">
        <f t="shared" si="15"/>
        <v>0</v>
      </c>
      <c r="AT20" s="96">
        <f t="shared" si="15"/>
        <v>0</v>
      </c>
      <c r="AU20" s="95">
        <f t="shared" si="15"/>
        <v>0</v>
      </c>
      <c r="AV20" s="95">
        <f t="shared" si="15"/>
        <v>0</v>
      </c>
      <c r="AW20" s="95">
        <f t="shared" si="15"/>
        <v>0</v>
      </c>
      <c r="AX20" s="95">
        <f t="shared" si="15"/>
        <v>0</v>
      </c>
      <c r="AY20" s="95">
        <f t="shared" si="15"/>
        <v>0</v>
      </c>
      <c r="AZ20" s="95">
        <f t="shared" si="15"/>
        <v>0</v>
      </c>
      <c r="BA20" s="95">
        <f t="shared" si="15"/>
        <v>0</v>
      </c>
      <c r="BB20" s="95">
        <f t="shared" si="15"/>
        <v>0</v>
      </c>
      <c r="BC20" s="95">
        <f t="shared" si="15"/>
        <v>0</v>
      </c>
      <c r="BD20" s="95">
        <f t="shared" si="15"/>
        <v>0</v>
      </c>
      <c r="BE20" s="94">
        <f t="shared" si="15"/>
        <v>0</v>
      </c>
      <c r="BF20" s="96">
        <f t="shared" si="15"/>
        <v>0</v>
      </c>
      <c r="BG20" s="95">
        <f t="shared" si="15"/>
        <v>0</v>
      </c>
      <c r="BH20" s="95">
        <f t="shared" si="15"/>
        <v>0</v>
      </c>
      <c r="BI20" s="95">
        <f t="shared" si="15"/>
        <v>0</v>
      </c>
      <c r="BJ20" s="95">
        <f t="shared" si="15"/>
        <v>0</v>
      </c>
      <c r="BK20" s="95">
        <f t="shared" si="15"/>
        <v>0</v>
      </c>
      <c r="BL20" s="95">
        <f t="shared" si="15"/>
        <v>0</v>
      </c>
      <c r="BM20" s="95">
        <f t="shared" si="15"/>
        <v>0</v>
      </c>
      <c r="BN20" s="95">
        <f t="shared" si="15"/>
        <v>0</v>
      </c>
      <c r="BO20" s="95">
        <f t="shared" si="15"/>
        <v>0</v>
      </c>
      <c r="BP20" s="95">
        <f t="shared" si="15"/>
        <v>0</v>
      </c>
      <c r="BQ20" s="94">
        <f t="shared" si="15"/>
        <v>0</v>
      </c>
      <c r="BR20" s="96">
        <f t="shared" si="15"/>
        <v>0</v>
      </c>
      <c r="BS20" s="95">
        <f t="shared" ref="BS20:CC20" si="16">IF(SUM(BS16:BS19)=0,0,IF(AND((SUM(BS16:BS19)/BS12)&gt;0.4,BS173=0),0.4,(SUM(BS16:BS19)/BS12)))</f>
        <v>0</v>
      </c>
      <c r="BT20" s="95">
        <f t="shared" si="16"/>
        <v>0</v>
      </c>
      <c r="BU20" s="95">
        <f t="shared" si="16"/>
        <v>0</v>
      </c>
      <c r="BV20" s="95">
        <f t="shared" si="16"/>
        <v>0</v>
      </c>
      <c r="BW20" s="95">
        <f t="shared" si="16"/>
        <v>0</v>
      </c>
      <c r="BX20" s="95">
        <f t="shared" si="16"/>
        <v>0</v>
      </c>
      <c r="BY20" s="95">
        <f t="shared" si="16"/>
        <v>0</v>
      </c>
      <c r="BZ20" s="95">
        <f t="shared" si="16"/>
        <v>0</v>
      </c>
      <c r="CA20" s="95">
        <f t="shared" si="16"/>
        <v>0</v>
      </c>
      <c r="CB20" s="95">
        <f t="shared" si="16"/>
        <v>0</v>
      </c>
      <c r="CC20" s="94">
        <f t="shared" si="16"/>
        <v>0</v>
      </c>
      <c r="CD20"/>
    </row>
    <row r="21" spans="1:82" ht="12.75" customHeight="1">
      <c r="A21" s="41"/>
      <c r="B21" s="97" t="s">
        <v>48</v>
      </c>
      <c r="C21" s="412" t="s">
        <v>49</v>
      </c>
      <c r="D21" s="413"/>
      <c r="E21" s="413"/>
      <c r="F21" s="414"/>
      <c r="G21" s="98">
        <f t="shared" ref="G21:G26" si="17">+SUM(H21:CC21)</f>
        <v>21973600</v>
      </c>
      <c r="H21" s="99">
        <f>+H213</f>
        <v>0</v>
      </c>
      <c r="I21" s="100">
        <f t="shared" ref="I21:BT21" si="18">+I213</f>
        <v>0</v>
      </c>
      <c r="J21" s="99">
        <f t="shared" si="18"/>
        <v>0</v>
      </c>
      <c r="K21" s="101">
        <f t="shared" si="18"/>
        <v>0</v>
      </c>
      <c r="L21" s="101">
        <f t="shared" si="18"/>
        <v>0</v>
      </c>
      <c r="M21" s="101">
        <f t="shared" si="18"/>
        <v>0</v>
      </c>
      <c r="N21" s="101">
        <f t="shared" si="18"/>
        <v>0</v>
      </c>
      <c r="O21" s="101">
        <f t="shared" si="18"/>
        <v>0</v>
      </c>
      <c r="P21" s="101">
        <f t="shared" si="18"/>
        <v>0</v>
      </c>
      <c r="Q21" s="101">
        <f t="shared" si="18"/>
        <v>0</v>
      </c>
      <c r="R21" s="101">
        <f t="shared" si="18"/>
        <v>0</v>
      </c>
      <c r="S21" s="101">
        <f t="shared" si="18"/>
        <v>0</v>
      </c>
      <c r="T21" s="101">
        <f t="shared" si="18"/>
        <v>0</v>
      </c>
      <c r="U21" s="100">
        <f t="shared" si="18"/>
        <v>3662266.67</v>
      </c>
      <c r="V21" s="99">
        <f t="shared" si="18"/>
        <v>0</v>
      </c>
      <c r="W21" s="101">
        <f t="shared" si="18"/>
        <v>0</v>
      </c>
      <c r="X21" s="101">
        <f t="shared" si="18"/>
        <v>0</v>
      </c>
      <c r="Y21" s="101">
        <f t="shared" si="18"/>
        <v>0</v>
      </c>
      <c r="Z21" s="101">
        <f t="shared" si="18"/>
        <v>0</v>
      </c>
      <c r="AA21" s="101">
        <f t="shared" si="18"/>
        <v>0</v>
      </c>
      <c r="AB21" s="101">
        <f t="shared" si="18"/>
        <v>0</v>
      </c>
      <c r="AC21" s="101">
        <f t="shared" si="18"/>
        <v>0</v>
      </c>
      <c r="AD21" s="101">
        <f t="shared" si="18"/>
        <v>0</v>
      </c>
      <c r="AE21" s="101">
        <f t="shared" si="18"/>
        <v>0</v>
      </c>
      <c r="AF21" s="101">
        <f t="shared" si="18"/>
        <v>0</v>
      </c>
      <c r="AG21" s="100">
        <f t="shared" si="18"/>
        <v>3662266.67</v>
      </c>
      <c r="AH21" s="102">
        <f t="shared" si="18"/>
        <v>0</v>
      </c>
      <c r="AI21" s="101">
        <f t="shared" si="18"/>
        <v>0</v>
      </c>
      <c r="AJ21" s="101">
        <f t="shared" si="18"/>
        <v>0</v>
      </c>
      <c r="AK21" s="101">
        <f t="shared" si="18"/>
        <v>0</v>
      </c>
      <c r="AL21" s="101">
        <f t="shared" si="18"/>
        <v>0</v>
      </c>
      <c r="AM21" s="101">
        <f t="shared" si="18"/>
        <v>0</v>
      </c>
      <c r="AN21" s="101">
        <f t="shared" si="18"/>
        <v>0</v>
      </c>
      <c r="AO21" s="101">
        <f t="shared" si="18"/>
        <v>0</v>
      </c>
      <c r="AP21" s="101">
        <f t="shared" si="18"/>
        <v>0</v>
      </c>
      <c r="AQ21" s="101">
        <f t="shared" si="18"/>
        <v>0</v>
      </c>
      <c r="AR21" s="101">
        <f t="shared" si="18"/>
        <v>0</v>
      </c>
      <c r="AS21" s="100">
        <f t="shared" si="18"/>
        <v>3662266.67</v>
      </c>
      <c r="AT21" s="102">
        <f t="shared" si="18"/>
        <v>0</v>
      </c>
      <c r="AU21" s="101">
        <f t="shared" si="18"/>
        <v>0</v>
      </c>
      <c r="AV21" s="101">
        <f t="shared" si="18"/>
        <v>0</v>
      </c>
      <c r="AW21" s="101">
        <f t="shared" si="18"/>
        <v>0</v>
      </c>
      <c r="AX21" s="101">
        <f t="shared" si="18"/>
        <v>0</v>
      </c>
      <c r="AY21" s="101">
        <f t="shared" si="18"/>
        <v>0</v>
      </c>
      <c r="AZ21" s="101">
        <f t="shared" si="18"/>
        <v>0</v>
      </c>
      <c r="BA21" s="101">
        <f t="shared" si="18"/>
        <v>0</v>
      </c>
      <c r="BB21" s="101">
        <f t="shared" si="18"/>
        <v>0</v>
      </c>
      <c r="BC21" s="101">
        <f t="shared" si="18"/>
        <v>0</v>
      </c>
      <c r="BD21" s="101">
        <f t="shared" si="18"/>
        <v>0</v>
      </c>
      <c r="BE21" s="100">
        <f t="shared" si="18"/>
        <v>3662266.67</v>
      </c>
      <c r="BF21" s="102">
        <f t="shared" si="18"/>
        <v>0</v>
      </c>
      <c r="BG21" s="101">
        <f t="shared" si="18"/>
        <v>0</v>
      </c>
      <c r="BH21" s="101">
        <f t="shared" si="18"/>
        <v>0</v>
      </c>
      <c r="BI21" s="101">
        <f t="shared" si="18"/>
        <v>0</v>
      </c>
      <c r="BJ21" s="101">
        <f t="shared" si="18"/>
        <v>0</v>
      </c>
      <c r="BK21" s="101">
        <f t="shared" si="18"/>
        <v>0</v>
      </c>
      <c r="BL21" s="101">
        <f t="shared" si="18"/>
        <v>0</v>
      </c>
      <c r="BM21" s="101">
        <f t="shared" si="18"/>
        <v>0</v>
      </c>
      <c r="BN21" s="101">
        <f t="shared" si="18"/>
        <v>0</v>
      </c>
      <c r="BO21" s="101">
        <f t="shared" si="18"/>
        <v>0</v>
      </c>
      <c r="BP21" s="101">
        <f t="shared" si="18"/>
        <v>0</v>
      </c>
      <c r="BQ21" s="100">
        <f t="shared" si="18"/>
        <v>3662266.67</v>
      </c>
      <c r="BR21" s="102">
        <f t="shared" si="18"/>
        <v>0</v>
      </c>
      <c r="BS21" s="101">
        <f t="shared" si="18"/>
        <v>0</v>
      </c>
      <c r="BT21" s="101">
        <f t="shared" si="18"/>
        <v>0</v>
      </c>
      <c r="BU21" s="101">
        <f t="shared" ref="BU21:CC21" si="19">+BU213</f>
        <v>0</v>
      </c>
      <c r="BV21" s="101">
        <f t="shared" si="19"/>
        <v>0</v>
      </c>
      <c r="BW21" s="101">
        <f t="shared" si="19"/>
        <v>0</v>
      </c>
      <c r="BX21" s="101">
        <f t="shared" si="19"/>
        <v>0</v>
      </c>
      <c r="BY21" s="101">
        <f t="shared" si="19"/>
        <v>0</v>
      </c>
      <c r="BZ21" s="101">
        <f t="shared" si="19"/>
        <v>0</v>
      </c>
      <c r="CA21" s="101">
        <f t="shared" si="19"/>
        <v>0</v>
      </c>
      <c r="CB21" s="101">
        <f t="shared" si="19"/>
        <v>0</v>
      </c>
      <c r="CC21" s="100">
        <f t="shared" si="19"/>
        <v>3662266.65</v>
      </c>
      <c r="CD21" s="316" t="b">
        <f>G21=G213</f>
        <v>1</v>
      </c>
    </row>
    <row r="22" spans="1:82" ht="12.75" customHeight="1">
      <c r="A22" s="41"/>
      <c r="B22" s="103"/>
      <c r="C22" s="405" t="s">
        <v>44</v>
      </c>
      <c r="D22" s="407"/>
      <c r="E22" s="407"/>
      <c r="F22" s="408"/>
      <c r="G22" s="76">
        <f t="shared" si="17"/>
        <v>0</v>
      </c>
      <c r="H22" s="104">
        <f t="shared" ref="H22:BS22" si="20">+H21-H23</f>
        <v>0</v>
      </c>
      <c r="I22" s="105">
        <f t="shared" si="20"/>
        <v>0</v>
      </c>
      <c r="J22" s="104">
        <f t="shared" si="20"/>
        <v>0</v>
      </c>
      <c r="K22" s="79">
        <f t="shared" si="20"/>
        <v>0</v>
      </c>
      <c r="L22" s="79">
        <f t="shared" si="20"/>
        <v>0</v>
      </c>
      <c r="M22" s="79">
        <f t="shared" si="20"/>
        <v>0</v>
      </c>
      <c r="N22" s="79">
        <f t="shared" si="20"/>
        <v>0</v>
      </c>
      <c r="O22" s="79">
        <f t="shared" si="20"/>
        <v>0</v>
      </c>
      <c r="P22" s="79">
        <f t="shared" si="20"/>
        <v>0</v>
      </c>
      <c r="Q22" s="79">
        <f t="shared" si="20"/>
        <v>0</v>
      </c>
      <c r="R22" s="79">
        <f t="shared" si="20"/>
        <v>0</v>
      </c>
      <c r="S22" s="79">
        <f t="shared" si="20"/>
        <v>0</v>
      </c>
      <c r="T22" s="79">
        <f t="shared" si="20"/>
        <v>0</v>
      </c>
      <c r="U22" s="105">
        <f t="shared" si="20"/>
        <v>0</v>
      </c>
      <c r="V22" s="104">
        <f t="shared" si="20"/>
        <v>0</v>
      </c>
      <c r="W22" s="79">
        <f t="shared" si="20"/>
        <v>0</v>
      </c>
      <c r="X22" s="79">
        <f t="shared" si="20"/>
        <v>0</v>
      </c>
      <c r="Y22" s="79">
        <f t="shared" si="20"/>
        <v>0</v>
      </c>
      <c r="Z22" s="79">
        <f t="shared" si="20"/>
        <v>0</v>
      </c>
      <c r="AA22" s="79">
        <f t="shared" si="20"/>
        <v>0</v>
      </c>
      <c r="AB22" s="79">
        <f t="shared" si="20"/>
        <v>0</v>
      </c>
      <c r="AC22" s="79">
        <f t="shared" si="20"/>
        <v>0</v>
      </c>
      <c r="AD22" s="79">
        <f t="shared" si="20"/>
        <v>0</v>
      </c>
      <c r="AE22" s="79">
        <f t="shared" si="20"/>
        <v>0</v>
      </c>
      <c r="AF22" s="79">
        <f t="shared" si="20"/>
        <v>0</v>
      </c>
      <c r="AG22" s="105">
        <f t="shared" si="20"/>
        <v>0</v>
      </c>
      <c r="AH22" s="106">
        <f t="shared" si="20"/>
        <v>0</v>
      </c>
      <c r="AI22" s="79">
        <f t="shared" si="20"/>
        <v>0</v>
      </c>
      <c r="AJ22" s="79">
        <f t="shared" si="20"/>
        <v>0</v>
      </c>
      <c r="AK22" s="79">
        <f t="shared" si="20"/>
        <v>0</v>
      </c>
      <c r="AL22" s="79">
        <f t="shared" si="20"/>
        <v>0</v>
      </c>
      <c r="AM22" s="79">
        <f t="shared" si="20"/>
        <v>0</v>
      </c>
      <c r="AN22" s="79">
        <f t="shared" si="20"/>
        <v>0</v>
      </c>
      <c r="AO22" s="79">
        <f t="shared" si="20"/>
        <v>0</v>
      </c>
      <c r="AP22" s="79">
        <f t="shared" si="20"/>
        <v>0</v>
      </c>
      <c r="AQ22" s="79">
        <f t="shared" si="20"/>
        <v>0</v>
      </c>
      <c r="AR22" s="79">
        <f t="shared" si="20"/>
        <v>0</v>
      </c>
      <c r="AS22" s="105">
        <f t="shared" si="20"/>
        <v>0</v>
      </c>
      <c r="AT22" s="106">
        <f t="shared" si="20"/>
        <v>0</v>
      </c>
      <c r="AU22" s="79">
        <f t="shared" si="20"/>
        <v>0</v>
      </c>
      <c r="AV22" s="79">
        <f t="shared" si="20"/>
        <v>0</v>
      </c>
      <c r="AW22" s="79">
        <f t="shared" si="20"/>
        <v>0</v>
      </c>
      <c r="AX22" s="79">
        <f t="shared" si="20"/>
        <v>0</v>
      </c>
      <c r="AY22" s="79">
        <f t="shared" si="20"/>
        <v>0</v>
      </c>
      <c r="AZ22" s="79">
        <f t="shared" si="20"/>
        <v>0</v>
      </c>
      <c r="BA22" s="79">
        <f t="shared" si="20"/>
        <v>0</v>
      </c>
      <c r="BB22" s="79">
        <f t="shared" si="20"/>
        <v>0</v>
      </c>
      <c r="BC22" s="79">
        <f t="shared" si="20"/>
        <v>0</v>
      </c>
      <c r="BD22" s="79">
        <f t="shared" si="20"/>
        <v>0</v>
      </c>
      <c r="BE22" s="105">
        <f t="shared" si="20"/>
        <v>0</v>
      </c>
      <c r="BF22" s="106">
        <f t="shared" si="20"/>
        <v>0</v>
      </c>
      <c r="BG22" s="79">
        <f t="shared" si="20"/>
        <v>0</v>
      </c>
      <c r="BH22" s="79">
        <f t="shared" si="20"/>
        <v>0</v>
      </c>
      <c r="BI22" s="79">
        <f t="shared" si="20"/>
        <v>0</v>
      </c>
      <c r="BJ22" s="79">
        <f t="shared" si="20"/>
        <v>0</v>
      </c>
      <c r="BK22" s="79">
        <f t="shared" si="20"/>
        <v>0</v>
      </c>
      <c r="BL22" s="79">
        <f t="shared" si="20"/>
        <v>0</v>
      </c>
      <c r="BM22" s="79">
        <f t="shared" si="20"/>
        <v>0</v>
      </c>
      <c r="BN22" s="79">
        <f t="shared" si="20"/>
        <v>0</v>
      </c>
      <c r="BO22" s="79">
        <f t="shared" si="20"/>
        <v>0</v>
      </c>
      <c r="BP22" s="79">
        <f t="shared" si="20"/>
        <v>0</v>
      </c>
      <c r="BQ22" s="105">
        <f t="shared" si="20"/>
        <v>0</v>
      </c>
      <c r="BR22" s="106">
        <f t="shared" si="20"/>
        <v>0</v>
      </c>
      <c r="BS22" s="79">
        <f t="shared" si="20"/>
        <v>0</v>
      </c>
      <c r="BT22" s="79">
        <f t="shared" ref="BT22:CC22" si="21">+BT21-BT23</f>
        <v>0</v>
      </c>
      <c r="BU22" s="79">
        <f t="shared" si="21"/>
        <v>0</v>
      </c>
      <c r="BV22" s="79">
        <f t="shared" si="21"/>
        <v>0</v>
      </c>
      <c r="BW22" s="79">
        <f t="shared" si="21"/>
        <v>0</v>
      </c>
      <c r="BX22" s="79">
        <f t="shared" si="21"/>
        <v>0</v>
      </c>
      <c r="BY22" s="79">
        <f t="shared" si="21"/>
        <v>0</v>
      </c>
      <c r="BZ22" s="79">
        <f t="shared" si="21"/>
        <v>0</v>
      </c>
      <c r="CA22" s="79">
        <f t="shared" si="21"/>
        <v>0</v>
      </c>
      <c r="CB22" s="79">
        <f t="shared" si="21"/>
        <v>0</v>
      </c>
      <c r="CC22" s="105">
        <f t="shared" si="21"/>
        <v>0</v>
      </c>
      <c r="CD22"/>
    </row>
    <row r="23" spans="1:82" ht="12.75" customHeight="1">
      <c r="A23" s="41"/>
      <c r="B23" s="107"/>
      <c r="C23" s="409" t="s">
        <v>45</v>
      </c>
      <c r="D23" s="410"/>
      <c r="E23" s="410"/>
      <c r="F23" s="411"/>
      <c r="G23" s="108">
        <f t="shared" si="17"/>
        <v>21973600</v>
      </c>
      <c r="H23" s="109">
        <f>+H432</f>
        <v>0</v>
      </c>
      <c r="I23" s="110">
        <f t="shared" ref="I23:BT23" si="22">+I432</f>
        <v>0</v>
      </c>
      <c r="J23" s="109">
        <f t="shared" si="22"/>
        <v>0</v>
      </c>
      <c r="K23" s="111">
        <f t="shared" si="22"/>
        <v>0</v>
      </c>
      <c r="L23" s="111">
        <f t="shared" si="22"/>
        <v>0</v>
      </c>
      <c r="M23" s="111">
        <f t="shared" si="22"/>
        <v>0</v>
      </c>
      <c r="N23" s="111">
        <f t="shared" si="22"/>
        <v>0</v>
      </c>
      <c r="O23" s="111">
        <f t="shared" si="22"/>
        <v>0</v>
      </c>
      <c r="P23" s="111">
        <f t="shared" si="22"/>
        <v>0</v>
      </c>
      <c r="Q23" s="111">
        <f t="shared" si="22"/>
        <v>0</v>
      </c>
      <c r="R23" s="111">
        <f t="shared" si="22"/>
        <v>0</v>
      </c>
      <c r="S23" s="111">
        <f t="shared" si="22"/>
        <v>0</v>
      </c>
      <c r="T23" s="111">
        <f t="shared" si="22"/>
        <v>0</v>
      </c>
      <c r="U23" s="110">
        <f t="shared" si="22"/>
        <v>3662266.67</v>
      </c>
      <c r="V23" s="112">
        <f t="shared" si="22"/>
        <v>0</v>
      </c>
      <c r="W23" s="111">
        <f t="shared" si="22"/>
        <v>0</v>
      </c>
      <c r="X23" s="111">
        <f t="shared" si="22"/>
        <v>0</v>
      </c>
      <c r="Y23" s="111">
        <f t="shared" si="22"/>
        <v>0</v>
      </c>
      <c r="Z23" s="111">
        <f t="shared" si="22"/>
        <v>0</v>
      </c>
      <c r="AA23" s="111">
        <f t="shared" si="22"/>
        <v>0</v>
      </c>
      <c r="AB23" s="111">
        <f t="shared" si="22"/>
        <v>0</v>
      </c>
      <c r="AC23" s="111">
        <f t="shared" si="22"/>
        <v>0</v>
      </c>
      <c r="AD23" s="111">
        <f t="shared" si="22"/>
        <v>0</v>
      </c>
      <c r="AE23" s="111">
        <f t="shared" si="22"/>
        <v>0</v>
      </c>
      <c r="AF23" s="111">
        <f t="shared" si="22"/>
        <v>0</v>
      </c>
      <c r="AG23" s="110">
        <f t="shared" si="22"/>
        <v>3662266.67</v>
      </c>
      <c r="AH23" s="112">
        <f t="shared" si="22"/>
        <v>0</v>
      </c>
      <c r="AI23" s="111">
        <f t="shared" si="22"/>
        <v>0</v>
      </c>
      <c r="AJ23" s="111">
        <f t="shared" si="22"/>
        <v>0</v>
      </c>
      <c r="AK23" s="111">
        <f t="shared" si="22"/>
        <v>0</v>
      </c>
      <c r="AL23" s="111">
        <f t="shared" si="22"/>
        <v>0</v>
      </c>
      <c r="AM23" s="111">
        <f t="shared" si="22"/>
        <v>0</v>
      </c>
      <c r="AN23" s="111">
        <f t="shared" si="22"/>
        <v>0</v>
      </c>
      <c r="AO23" s="111">
        <f t="shared" si="22"/>
        <v>0</v>
      </c>
      <c r="AP23" s="111">
        <f t="shared" si="22"/>
        <v>0</v>
      </c>
      <c r="AQ23" s="111">
        <f t="shared" si="22"/>
        <v>0</v>
      </c>
      <c r="AR23" s="111">
        <f t="shared" si="22"/>
        <v>0</v>
      </c>
      <c r="AS23" s="110">
        <f t="shared" si="22"/>
        <v>3662266.67</v>
      </c>
      <c r="AT23" s="112">
        <f t="shared" si="22"/>
        <v>0</v>
      </c>
      <c r="AU23" s="111">
        <f t="shared" si="22"/>
        <v>0</v>
      </c>
      <c r="AV23" s="111">
        <f t="shared" si="22"/>
        <v>0</v>
      </c>
      <c r="AW23" s="111">
        <f t="shared" si="22"/>
        <v>0</v>
      </c>
      <c r="AX23" s="111">
        <f t="shared" si="22"/>
        <v>0</v>
      </c>
      <c r="AY23" s="111">
        <f t="shared" si="22"/>
        <v>0</v>
      </c>
      <c r="AZ23" s="111">
        <f t="shared" si="22"/>
        <v>0</v>
      </c>
      <c r="BA23" s="111">
        <f t="shared" si="22"/>
        <v>0</v>
      </c>
      <c r="BB23" s="111">
        <f t="shared" si="22"/>
        <v>0</v>
      </c>
      <c r="BC23" s="111">
        <f t="shared" si="22"/>
        <v>0</v>
      </c>
      <c r="BD23" s="111">
        <f t="shared" si="22"/>
        <v>0</v>
      </c>
      <c r="BE23" s="110">
        <f t="shared" si="22"/>
        <v>3662266.67</v>
      </c>
      <c r="BF23" s="112">
        <f t="shared" si="22"/>
        <v>0</v>
      </c>
      <c r="BG23" s="111">
        <f t="shared" si="22"/>
        <v>0</v>
      </c>
      <c r="BH23" s="111">
        <f t="shared" si="22"/>
        <v>0</v>
      </c>
      <c r="BI23" s="111">
        <f t="shared" si="22"/>
        <v>0</v>
      </c>
      <c r="BJ23" s="111">
        <f t="shared" si="22"/>
        <v>0</v>
      </c>
      <c r="BK23" s="111">
        <f t="shared" si="22"/>
        <v>0</v>
      </c>
      <c r="BL23" s="111">
        <f t="shared" si="22"/>
        <v>0</v>
      </c>
      <c r="BM23" s="111">
        <f t="shared" si="22"/>
        <v>0</v>
      </c>
      <c r="BN23" s="111">
        <f t="shared" si="22"/>
        <v>0</v>
      </c>
      <c r="BO23" s="111">
        <f t="shared" si="22"/>
        <v>0</v>
      </c>
      <c r="BP23" s="111">
        <f t="shared" si="22"/>
        <v>0</v>
      </c>
      <c r="BQ23" s="110">
        <f t="shared" si="22"/>
        <v>3662266.67</v>
      </c>
      <c r="BR23" s="112">
        <f t="shared" si="22"/>
        <v>0</v>
      </c>
      <c r="BS23" s="111">
        <f t="shared" si="22"/>
        <v>0</v>
      </c>
      <c r="BT23" s="111">
        <f t="shared" si="22"/>
        <v>0</v>
      </c>
      <c r="BU23" s="111">
        <f t="shared" ref="BU23:CC23" si="23">+BU432</f>
        <v>0</v>
      </c>
      <c r="BV23" s="111">
        <f t="shared" si="23"/>
        <v>0</v>
      </c>
      <c r="BW23" s="111">
        <f t="shared" si="23"/>
        <v>0</v>
      </c>
      <c r="BX23" s="111">
        <f t="shared" si="23"/>
        <v>0</v>
      </c>
      <c r="BY23" s="111">
        <f t="shared" si="23"/>
        <v>0</v>
      </c>
      <c r="BZ23" s="111">
        <f t="shared" si="23"/>
        <v>0</v>
      </c>
      <c r="CA23" s="111">
        <f t="shared" si="23"/>
        <v>0</v>
      </c>
      <c r="CB23" s="111">
        <f t="shared" si="23"/>
        <v>0</v>
      </c>
      <c r="CC23" s="110">
        <f t="shared" si="23"/>
        <v>3662266.65</v>
      </c>
      <c r="CD23"/>
    </row>
    <row r="24" spans="1:82" ht="12.75" customHeight="1">
      <c r="A24" s="41"/>
      <c r="B24" s="97" t="s">
        <v>50</v>
      </c>
      <c r="C24" s="412" t="s">
        <v>51</v>
      </c>
      <c r="D24" s="413"/>
      <c r="E24" s="413"/>
      <c r="F24" s="414"/>
      <c r="G24" s="98">
        <f t="shared" si="17"/>
        <v>5313500</v>
      </c>
      <c r="H24" s="99">
        <f t="shared" ref="H24:BS24" si="24">+H468</f>
        <v>0</v>
      </c>
      <c r="I24" s="100">
        <f t="shared" si="24"/>
        <v>0</v>
      </c>
      <c r="J24" s="99">
        <f t="shared" si="24"/>
        <v>0</v>
      </c>
      <c r="K24" s="101">
        <f t="shared" si="24"/>
        <v>0</v>
      </c>
      <c r="L24" s="101">
        <f t="shared" si="24"/>
        <v>0</v>
      </c>
      <c r="M24" s="101">
        <f t="shared" si="24"/>
        <v>0</v>
      </c>
      <c r="N24" s="101">
        <f t="shared" si="24"/>
        <v>0</v>
      </c>
      <c r="O24" s="101">
        <f t="shared" si="24"/>
        <v>0</v>
      </c>
      <c r="P24" s="101">
        <f t="shared" si="24"/>
        <v>0</v>
      </c>
      <c r="Q24" s="101">
        <f t="shared" si="24"/>
        <v>0</v>
      </c>
      <c r="R24" s="101">
        <f t="shared" si="24"/>
        <v>0</v>
      </c>
      <c r="S24" s="101">
        <f t="shared" si="24"/>
        <v>0</v>
      </c>
      <c r="T24" s="101">
        <f t="shared" si="24"/>
        <v>0</v>
      </c>
      <c r="U24" s="100">
        <f t="shared" si="24"/>
        <v>885583.32</v>
      </c>
      <c r="V24" s="99">
        <f t="shared" si="24"/>
        <v>0</v>
      </c>
      <c r="W24" s="101">
        <f t="shared" si="24"/>
        <v>0</v>
      </c>
      <c r="X24" s="101">
        <f t="shared" si="24"/>
        <v>0</v>
      </c>
      <c r="Y24" s="101">
        <f t="shared" si="24"/>
        <v>0</v>
      </c>
      <c r="Z24" s="101">
        <f t="shared" si="24"/>
        <v>0</v>
      </c>
      <c r="AA24" s="101">
        <f t="shared" si="24"/>
        <v>0</v>
      </c>
      <c r="AB24" s="101">
        <f t="shared" si="24"/>
        <v>0</v>
      </c>
      <c r="AC24" s="101">
        <f t="shared" si="24"/>
        <v>0</v>
      </c>
      <c r="AD24" s="101">
        <f t="shared" si="24"/>
        <v>0</v>
      </c>
      <c r="AE24" s="101">
        <f t="shared" si="24"/>
        <v>0</v>
      </c>
      <c r="AF24" s="101">
        <f t="shared" si="24"/>
        <v>0</v>
      </c>
      <c r="AG24" s="100">
        <f t="shared" si="24"/>
        <v>885583.32</v>
      </c>
      <c r="AH24" s="102">
        <f t="shared" si="24"/>
        <v>0</v>
      </c>
      <c r="AI24" s="101">
        <f t="shared" si="24"/>
        <v>0</v>
      </c>
      <c r="AJ24" s="101">
        <f t="shared" si="24"/>
        <v>0</v>
      </c>
      <c r="AK24" s="101">
        <f t="shared" si="24"/>
        <v>0</v>
      </c>
      <c r="AL24" s="101">
        <f t="shared" si="24"/>
        <v>0</v>
      </c>
      <c r="AM24" s="101">
        <f t="shared" si="24"/>
        <v>0</v>
      </c>
      <c r="AN24" s="101">
        <f t="shared" si="24"/>
        <v>0</v>
      </c>
      <c r="AO24" s="101">
        <f t="shared" si="24"/>
        <v>0</v>
      </c>
      <c r="AP24" s="101">
        <f t="shared" si="24"/>
        <v>0</v>
      </c>
      <c r="AQ24" s="101">
        <f t="shared" si="24"/>
        <v>0</v>
      </c>
      <c r="AR24" s="101">
        <f t="shared" si="24"/>
        <v>0</v>
      </c>
      <c r="AS24" s="100">
        <f t="shared" si="24"/>
        <v>885583.32</v>
      </c>
      <c r="AT24" s="102">
        <f t="shared" si="24"/>
        <v>0</v>
      </c>
      <c r="AU24" s="101">
        <f t="shared" si="24"/>
        <v>0</v>
      </c>
      <c r="AV24" s="101">
        <f t="shared" si="24"/>
        <v>0</v>
      </c>
      <c r="AW24" s="101">
        <f t="shared" si="24"/>
        <v>0</v>
      </c>
      <c r="AX24" s="101">
        <f t="shared" si="24"/>
        <v>0</v>
      </c>
      <c r="AY24" s="101">
        <f t="shared" si="24"/>
        <v>0</v>
      </c>
      <c r="AZ24" s="101">
        <f t="shared" si="24"/>
        <v>0</v>
      </c>
      <c r="BA24" s="101">
        <f t="shared" si="24"/>
        <v>0</v>
      </c>
      <c r="BB24" s="101">
        <f t="shared" si="24"/>
        <v>0</v>
      </c>
      <c r="BC24" s="101">
        <f t="shared" si="24"/>
        <v>0</v>
      </c>
      <c r="BD24" s="101">
        <f t="shared" si="24"/>
        <v>0</v>
      </c>
      <c r="BE24" s="100">
        <f t="shared" si="24"/>
        <v>885583.32</v>
      </c>
      <c r="BF24" s="102">
        <f t="shared" si="24"/>
        <v>0</v>
      </c>
      <c r="BG24" s="101">
        <f t="shared" si="24"/>
        <v>0</v>
      </c>
      <c r="BH24" s="101">
        <f t="shared" si="24"/>
        <v>0</v>
      </c>
      <c r="BI24" s="101">
        <f t="shared" si="24"/>
        <v>0</v>
      </c>
      <c r="BJ24" s="101">
        <f t="shared" si="24"/>
        <v>0</v>
      </c>
      <c r="BK24" s="101">
        <f t="shared" si="24"/>
        <v>0</v>
      </c>
      <c r="BL24" s="101">
        <f t="shared" si="24"/>
        <v>0</v>
      </c>
      <c r="BM24" s="101">
        <f t="shared" si="24"/>
        <v>0</v>
      </c>
      <c r="BN24" s="101">
        <f t="shared" si="24"/>
        <v>0</v>
      </c>
      <c r="BO24" s="101">
        <f t="shared" si="24"/>
        <v>0</v>
      </c>
      <c r="BP24" s="101">
        <f t="shared" si="24"/>
        <v>0</v>
      </c>
      <c r="BQ24" s="100">
        <f t="shared" si="24"/>
        <v>885583.32</v>
      </c>
      <c r="BR24" s="102">
        <f t="shared" si="24"/>
        <v>0</v>
      </c>
      <c r="BS24" s="101">
        <f t="shared" si="24"/>
        <v>0</v>
      </c>
      <c r="BT24" s="101">
        <f t="shared" ref="BT24" si="25">+BT468</f>
        <v>0</v>
      </c>
      <c r="BU24" s="101">
        <f>+BU468</f>
        <v>0</v>
      </c>
      <c r="BV24" s="101">
        <f t="shared" ref="BV24:CC24" si="26">+BV468</f>
        <v>0</v>
      </c>
      <c r="BW24" s="101">
        <f t="shared" si="26"/>
        <v>0</v>
      </c>
      <c r="BX24" s="101">
        <f t="shared" si="26"/>
        <v>0</v>
      </c>
      <c r="BY24" s="101">
        <f t="shared" si="26"/>
        <v>0</v>
      </c>
      <c r="BZ24" s="101">
        <f t="shared" si="26"/>
        <v>0</v>
      </c>
      <c r="CA24" s="101">
        <f t="shared" si="26"/>
        <v>0</v>
      </c>
      <c r="CB24" s="101">
        <f t="shared" si="26"/>
        <v>0</v>
      </c>
      <c r="CC24" s="100">
        <f t="shared" si="26"/>
        <v>885583.4</v>
      </c>
      <c r="CD24" s="316" t="b">
        <f>G24=G468</f>
        <v>1</v>
      </c>
    </row>
    <row r="25" spans="1:82" ht="12.75" customHeight="1">
      <c r="A25" s="41"/>
      <c r="B25" s="103"/>
      <c r="C25" s="405" t="s">
        <v>44</v>
      </c>
      <c r="D25" s="407"/>
      <c r="E25" s="407"/>
      <c r="F25" s="408"/>
      <c r="G25" s="76">
        <f t="shared" si="17"/>
        <v>0</v>
      </c>
      <c r="H25" s="104">
        <f>H24-H26</f>
        <v>0</v>
      </c>
      <c r="I25" s="105">
        <f t="shared" ref="I25:BT25" si="27">I24-I26</f>
        <v>0</v>
      </c>
      <c r="J25" s="104">
        <f t="shared" si="27"/>
        <v>0</v>
      </c>
      <c r="K25" s="79">
        <f t="shared" si="27"/>
        <v>0</v>
      </c>
      <c r="L25" s="79">
        <f t="shared" si="27"/>
        <v>0</v>
      </c>
      <c r="M25" s="79">
        <f t="shared" si="27"/>
        <v>0</v>
      </c>
      <c r="N25" s="79">
        <f t="shared" si="27"/>
        <v>0</v>
      </c>
      <c r="O25" s="79">
        <f t="shared" si="27"/>
        <v>0</v>
      </c>
      <c r="P25" s="79">
        <f t="shared" si="27"/>
        <v>0</v>
      </c>
      <c r="Q25" s="79">
        <f t="shared" si="27"/>
        <v>0</v>
      </c>
      <c r="R25" s="79">
        <f t="shared" si="27"/>
        <v>0</v>
      </c>
      <c r="S25" s="79">
        <f t="shared" si="27"/>
        <v>0</v>
      </c>
      <c r="T25" s="79">
        <f t="shared" si="27"/>
        <v>0</v>
      </c>
      <c r="U25" s="105">
        <f t="shared" si="27"/>
        <v>0</v>
      </c>
      <c r="V25" s="104">
        <f t="shared" si="27"/>
        <v>0</v>
      </c>
      <c r="W25" s="79">
        <f t="shared" si="27"/>
        <v>0</v>
      </c>
      <c r="X25" s="79">
        <f t="shared" si="27"/>
        <v>0</v>
      </c>
      <c r="Y25" s="79">
        <f t="shared" si="27"/>
        <v>0</v>
      </c>
      <c r="Z25" s="79">
        <f t="shared" si="27"/>
        <v>0</v>
      </c>
      <c r="AA25" s="79">
        <f t="shared" si="27"/>
        <v>0</v>
      </c>
      <c r="AB25" s="79">
        <f t="shared" si="27"/>
        <v>0</v>
      </c>
      <c r="AC25" s="79">
        <f t="shared" si="27"/>
        <v>0</v>
      </c>
      <c r="AD25" s="79">
        <f t="shared" si="27"/>
        <v>0</v>
      </c>
      <c r="AE25" s="79">
        <f t="shared" si="27"/>
        <v>0</v>
      </c>
      <c r="AF25" s="79">
        <f t="shared" si="27"/>
        <v>0</v>
      </c>
      <c r="AG25" s="105">
        <f t="shared" si="27"/>
        <v>0</v>
      </c>
      <c r="AH25" s="106">
        <f t="shared" si="27"/>
        <v>0</v>
      </c>
      <c r="AI25" s="79">
        <f t="shared" si="27"/>
        <v>0</v>
      </c>
      <c r="AJ25" s="79">
        <f t="shared" si="27"/>
        <v>0</v>
      </c>
      <c r="AK25" s="79">
        <f t="shared" si="27"/>
        <v>0</v>
      </c>
      <c r="AL25" s="79">
        <f t="shared" si="27"/>
        <v>0</v>
      </c>
      <c r="AM25" s="79">
        <f t="shared" si="27"/>
        <v>0</v>
      </c>
      <c r="AN25" s="79">
        <f t="shared" si="27"/>
        <v>0</v>
      </c>
      <c r="AO25" s="79">
        <f t="shared" si="27"/>
        <v>0</v>
      </c>
      <c r="AP25" s="79">
        <f t="shared" si="27"/>
        <v>0</v>
      </c>
      <c r="AQ25" s="79">
        <f t="shared" si="27"/>
        <v>0</v>
      </c>
      <c r="AR25" s="79">
        <f t="shared" si="27"/>
        <v>0</v>
      </c>
      <c r="AS25" s="105">
        <f t="shared" si="27"/>
        <v>0</v>
      </c>
      <c r="AT25" s="106">
        <f t="shared" si="27"/>
        <v>0</v>
      </c>
      <c r="AU25" s="79">
        <f t="shared" si="27"/>
        <v>0</v>
      </c>
      <c r="AV25" s="79">
        <f t="shared" si="27"/>
        <v>0</v>
      </c>
      <c r="AW25" s="79">
        <f t="shared" si="27"/>
        <v>0</v>
      </c>
      <c r="AX25" s="79">
        <f t="shared" si="27"/>
        <v>0</v>
      </c>
      <c r="AY25" s="79">
        <f t="shared" si="27"/>
        <v>0</v>
      </c>
      <c r="AZ25" s="79">
        <f t="shared" si="27"/>
        <v>0</v>
      </c>
      <c r="BA25" s="79">
        <f t="shared" si="27"/>
        <v>0</v>
      </c>
      <c r="BB25" s="79">
        <f t="shared" si="27"/>
        <v>0</v>
      </c>
      <c r="BC25" s="79">
        <f t="shared" si="27"/>
        <v>0</v>
      </c>
      <c r="BD25" s="79">
        <f t="shared" si="27"/>
        <v>0</v>
      </c>
      <c r="BE25" s="105">
        <f t="shared" si="27"/>
        <v>0</v>
      </c>
      <c r="BF25" s="106">
        <f t="shared" si="27"/>
        <v>0</v>
      </c>
      <c r="BG25" s="79">
        <f t="shared" si="27"/>
        <v>0</v>
      </c>
      <c r="BH25" s="79">
        <f t="shared" si="27"/>
        <v>0</v>
      </c>
      <c r="BI25" s="79">
        <f t="shared" si="27"/>
        <v>0</v>
      </c>
      <c r="BJ25" s="79">
        <f t="shared" si="27"/>
        <v>0</v>
      </c>
      <c r="BK25" s="79">
        <f t="shared" si="27"/>
        <v>0</v>
      </c>
      <c r="BL25" s="79">
        <f t="shared" si="27"/>
        <v>0</v>
      </c>
      <c r="BM25" s="79">
        <f t="shared" si="27"/>
        <v>0</v>
      </c>
      <c r="BN25" s="79">
        <f t="shared" si="27"/>
        <v>0</v>
      </c>
      <c r="BO25" s="79">
        <f t="shared" si="27"/>
        <v>0</v>
      </c>
      <c r="BP25" s="79">
        <f t="shared" si="27"/>
        <v>0</v>
      </c>
      <c r="BQ25" s="105">
        <f t="shared" si="27"/>
        <v>0</v>
      </c>
      <c r="BR25" s="106">
        <f t="shared" si="27"/>
        <v>0</v>
      </c>
      <c r="BS25" s="79">
        <f t="shared" si="27"/>
        <v>0</v>
      </c>
      <c r="BT25" s="79">
        <f t="shared" si="27"/>
        <v>0</v>
      </c>
      <c r="BU25" s="79">
        <f t="shared" ref="BU25:CC25" si="28">BU24-BU26</f>
        <v>0</v>
      </c>
      <c r="BV25" s="79">
        <f t="shared" si="28"/>
        <v>0</v>
      </c>
      <c r="BW25" s="79">
        <f t="shared" si="28"/>
        <v>0</v>
      </c>
      <c r="BX25" s="79">
        <f t="shared" si="28"/>
        <v>0</v>
      </c>
      <c r="BY25" s="79">
        <f t="shared" si="28"/>
        <v>0</v>
      </c>
      <c r="BZ25" s="79">
        <f t="shared" si="28"/>
        <v>0</v>
      </c>
      <c r="CA25" s="79">
        <f t="shared" si="28"/>
        <v>0</v>
      </c>
      <c r="CB25" s="79">
        <f t="shared" si="28"/>
        <v>0</v>
      </c>
      <c r="CC25" s="105">
        <f t="shared" si="28"/>
        <v>0</v>
      </c>
      <c r="CD25"/>
    </row>
    <row r="26" spans="1:82" ht="12.75" customHeight="1">
      <c r="A26" s="41"/>
      <c r="B26" s="107"/>
      <c r="C26" s="409" t="s">
        <v>45</v>
      </c>
      <c r="D26" s="410"/>
      <c r="E26" s="410"/>
      <c r="F26" s="411"/>
      <c r="G26" s="108">
        <f t="shared" si="17"/>
        <v>5313500</v>
      </c>
      <c r="H26" s="109">
        <f>SUM(H469,H471,H472,H485:H486,H492:H495,H497,H499,H501:H502)</f>
        <v>0</v>
      </c>
      <c r="I26" s="110">
        <f>SUM(I469,I471,I472,I485:I486,I492:I495,I497,I499,I501:I502)</f>
        <v>0</v>
      </c>
      <c r="J26" s="109">
        <f>SUM(J469,J471,J472,J485:J486,J492:J495,J497,J499,J501:J502)</f>
        <v>0</v>
      </c>
      <c r="K26" s="111">
        <f t="shared" ref="K26:BV26" si="29">SUM(K469,K471,K472,K485:K486,K492:K495,K497,K499,K501:K502)</f>
        <v>0</v>
      </c>
      <c r="L26" s="111">
        <f t="shared" si="29"/>
        <v>0</v>
      </c>
      <c r="M26" s="111">
        <f t="shared" si="29"/>
        <v>0</v>
      </c>
      <c r="N26" s="111">
        <f t="shared" si="29"/>
        <v>0</v>
      </c>
      <c r="O26" s="111">
        <f t="shared" si="29"/>
        <v>0</v>
      </c>
      <c r="P26" s="111">
        <f t="shared" si="29"/>
        <v>0</v>
      </c>
      <c r="Q26" s="111">
        <f t="shared" si="29"/>
        <v>0</v>
      </c>
      <c r="R26" s="111">
        <f t="shared" si="29"/>
        <v>0</v>
      </c>
      <c r="S26" s="111">
        <f t="shared" si="29"/>
        <v>0</v>
      </c>
      <c r="T26" s="111">
        <f t="shared" si="29"/>
        <v>0</v>
      </c>
      <c r="U26" s="110">
        <f t="shared" si="29"/>
        <v>885583.32</v>
      </c>
      <c r="V26" s="109">
        <f t="shared" si="29"/>
        <v>0</v>
      </c>
      <c r="W26" s="111">
        <f t="shared" si="29"/>
        <v>0</v>
      </c>
      <c r="X26" s="111">
        <f t="shared" si="29"/>
        <v>0</v>
      </c>
      <c r="Y26" s="111">
        <f t="shared" si="29"/>
        <v>0</v>
      </c>
      <c r="Z26" s="111">
        <f t="shared" si="29"/>
        <v>0</v>
      </c>
      <c r="AA26" s="111">
        <f t="shared" si="29"/>
        <v>0</v>
      </c>
      <c r="AB26" s="111">
        <f t="shared" si="29"/>
        <v>0</v>
      </c>
      <c r="AC26" s="111">
        <f t="shared" si="29"/>
        <v>0</v>
      </c>
      <c r="AD26" s="111">
        <f t="shared" si="29"/>
        <v>0</v>
      </c>
      <c r="AE26" s="111">
        <f t="shared" si="29"/>
        <v>0</v>
      </c>
      <c r="AF26" s="111">
        <f t="shared" si="29"/>
        <v>0</v>
      </c>
      <c r="AG26" s="110">
        <f t="shared" si="29"/>
        <v>885583.32</v>
      </c>
      <c r="AH26" s="112">
        <f t="shared" si="29"/>
        <v>0</v>
      </c>
      <c r="AI26" s="111">
        <f t="shared" si="29"/>
        <v>0</v>
      </c>
      <c r="AJ26" s="111">
        <f t="shared" si="29"/>
        <v>0</v>
      </c>
      <c r="AK26" s="111">
        <f t="shared" si="29"/>
        <v>0</v>
      </c>
      <c r="AL26" s="111">
        <f t="shared" si="29"/>
        <v>0</v>
      </c>
      <c r="AM26" s="111">
        <f t="shared" si="29"/>
        <v>0</v>
      </c>
      <c r="AN26" s="111">
        <f t="shared" si="29"/>
        <v>0</v>
      </c>
      <c r="AO26" s="111">
        <f t="shared" si="29"/>
        <v>0</v>
      </c>
      <c r="AP26" s="111">
        <f t="shared" si="29"/>
        <v>0</v>
      </c>
      <c r="AQ26" s="111">
        <f t="shared" si="29"/>
        <v>0</v>
      </c>
      <c r="AR26" s="111">
        <f t="shared" si="29"/>
        <v>0</v>
      </c>
      <c r="AS26" s="110">
        <f t="shared" si="29"/>
        <v>885583.32</v>
      </c>
      <c r="AT26" s="112">
        <f t="shared" si="29"/>
        <v>0</v>
      </c>
      <c r="AU26" s="111">
        <f t="shared" si="29"/>
        <v>0</v>
      </c>
      <c r="AV26" s="111">
        <f t="shared" si="29"/>
        <v>0</v>
      </c>
      <c r="AW26" s="111">
        <f t="shared" si="29"/>
        <v>0</v>
      </c>
      <c r="AX26" s="111">
        <f t="shared" si="29"/>
        <v>0</v>
      </c>
      <c r="AY26" s="111">
        <f t="shared" si="29"/>
        <v>0</v>
      </c>
      <c r="AZ26" s="111">
        <f t="shared" si="29"/>
        <v>0</v>
      </c>
      <c r="BA26" s="111">
        <f t="shared" si="29"/>
        <v>0</v>
      </c>
      <c r="BB26" s="111">
        <f t="shared" si="29"/>
        <v>0</v>
      </c>
      <c r="BC26" s="111">
        <f t="shared" si="29"/>
        <v>0</v>
      </c>
      <c r="BD26" s="111">
        <f t="shared" si="29"/>
        <v>0</v>
      </c>
      <c r="BE26" s="110">
        <f t="shared" si="29"/>
        <v>885583.32</v>
      </c>
      <c r="BF26" s="112">
        <f t="shared" si="29"/>
        <v>0</v>
      </c>
      <c r="BG26" s="111">
        <f t="shared" si="29"/>
        <v>0</v>
      </c>
      <c r="BH26" s="111">
        <f t="shared" si="29"/>
        <v>0</v>
      </c>
      <c r="BI26" s="111">
        <f t="shared" si="29"/>
        <v>0</v>
      </c>
      <c r="BJ26" s="111">
        <f t="shared" si="29"/>
        <v>0</v>
      </c>
      <c r="BK26" s="111">
        <f t="shared" si="29"/>
        <v>0</v>
      </c>
      <c r="BL26" s="111">
        <f t="shared" si="29"/>
        <v>0</v>
      </c>
      <c r="BM26" s="111">
        <f t="shared" si="29"/>
        <v>0</v>
      </c>
      <c r="BN26" s="111">
        <f t="shared" si="29"/>
        <v>0</v>
      </c>
      <c r="BO26" s="111">
        <f t="shared" si="29"/>
        <v>0</v>
      </c>
      <c r="BP26" s="111">
        <f t="shared" si="29"/>
        <v>0</v>
      </c>
      <c r="BQ26" s="110">
        <f t="shared" si="29"/>
        <v>885583.32</v>
      </c>
      <c r="BR26" s="112">
        <f t="shared" si="29"/>
        <v>0</v>
      </c>
      <c r="BS26" s="111">
        <f t="shared" si="29"/>
        <v>0</v>
      </c>
      <c r="BT26" s="111">
        <f t="shared" si="29"/>
        <v>0</v>
      </c>
      <c r="BU26" s="111">
        <f t="shared" si="29"/>
        <v>0</v>
      </c>
      <c r="BV26" s="111">
        <f t="shared" si="29"/>
        <v>0</v>
      </c>
      <c r="BW26" s="111">
        <f t="shared" ref="BW26:CC26" si="30">SUM(BW469,BW471,BW472,BW485:BW486,BW492:BW495,BW497,BW499,BW501:BW502)</f>
        <v>0</v>
      </c>
      <c r="BX26" s="111">
        <f t="shared" si="30"/>
        <v>0</v>
      </c>
      <c r="BY26" s="111">
        <f t="shared" si="30"/>
        <v>0</v>
      </c>
      <c r="BZ26" s="111">
        <f t="shared" si="30"/>
        <v>0</v>
      </c>
      <c r="CA26" s="111">
        <f t="shared" si="30"/>
        <v>0</v>
      </c>
      <c r="CB26" s="111">
        <f t="shared" si="30"/>
        <v>0</v>
      </c>
      <c r="CC26" s="110">
        <f t="shared" si="30"/>
        <v>885583.4</v>
      </c>
      <c r="CD26"/>
    </row>
    <row r="27" spans="1:82" ht="12.75" customHeight="1">
      <c r="A27" s="41"/>
      <c r="B27" s="56"/>
      <c r="C27" s="42"/>
      <c r="D27" s="43"/>
      <c r="E27" s="322"/>
      <c r="F27" s="319"/>
      <c r="G27" s="43"/>
      <c r="H27" s="4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4"/>
      <c r="CD27" s="41"/>
    </row>
    <row r="28" spans="1:82" ht="12.75" customHeight="1">
      <c r="A28" s="41"/>
      <c r="B28" s="115" t="s">
        <v>52</v>
      </c>
      <c r="C28" s="116" t="s">
        <v>53</v>
      </c>
      <c r="D28" s="117"/>
      <c r="E28" s="327"/>
      <c r="F28" s="262"/>
      <c r="G28" s="118">
        <f t="shared" ref="G28:AL28" si="31">+SUM(G29,G54,G92,G102,G113,G146,G150,G168,G171,G173)</f>
        <v>39305800</v>
      </c>
      <c r="H28" s="119">
        <f t="shared" si="31"/>
        <v>0</v>
      </c>
      <c r="I28" s="120">
        <f t="shared" si="31"/>
        <v>0</v>
      </c>
      <c r="J28" s="119">
        <f t="shared" si="31"/>
        <v>0</v>
      </c>
      <c r="K28" s="121">
        <f t="shared" si="31"/>
        <v>0</v>
      </c>
      <c r="L28" s="121">
        <f t="shared" si="31"/>
        <v>0</v>
      </c>
      <c r="M28" s="121">
        <f t="shared" si="31"/>
        <v>0</v>
      </c>
      <c r="N28" s="121">
        <f t="shared" si="31"/>
        <v>0</v>
      </c>
      <c r="O28" s="121">
        <f t="shared" si="31"/>
        <v>0</v>
      </c>
      <c r="P28" s="121">
        <f t="shared" si="31"/>
        <v>0</v>
      </c>
      <c r="Q28" s="121">
        <f t="shared" si="31"/>
        <v>0</v>
      </c>
      <c r="R28" s="121">
        <f t="shared" si="31"/>
        <v>0</v>
      </c>
      <c r="S28" s="121">
        <f t="shared" si="31"/>
        <v>0</v>
      </c>
      <c r="T28" s="121">
        <f t="shared" si="31"/>
        <v>0</v>
      </c>
      <c r="U28" s="120">
        <f t="shared" si="31"/>
        <v>6550966.6699999999</v>
      </c>
      <c r="V28" s="119">
        <f t="shared" si="31"/>
        <v>0</v>
      </c>
      <c r="W28" s="121">
        <f t="shared" si="31"/>
        <v>0</v>
      </c>
      <c r="X28" s="121">
        <f t="shared" si="31"/>
        <v>0</v>
      </c>
      <c r="Y28" s="121">
        <f t="shared" si="31"/>
        <v>0</v>
      </c>
      <c r="Z28" s="121">
        <f t="shared" si="31"/>
        <v>0</v>
      </c>
      <c r="AA28" s="121">
        <f t="shared" si="31"/>
        <v>0</v>
      </c>
      <c r="AB28" s="121">
        <f t="shared" si="31"/>
        <v>0</v>
      </c>
      <c r="AC28" s="121">
        <f t="shared" si="31"/>
        <v>0</v>
      </c>
      <c r="AD28" s="121">
        <f t="shared" si="31"/>
        <v>0</v>
      </c>
      <c r="AE28" s="121">
        <f t="shared" si="31"/>
        <v>0</v>
      </c>
      <c r="AF28" s="121">
        <f t="shared" si="31"/>
        <v>0</v>
      </c>
      <c r="AG28" s="120">
        <f t="shared" si="31"/>
        <v>6550966.6699999999</v>
      </c>
      <c r="AH28" s="122">
        <f t="shared" si="31"/>
        <v>0</v>
      </c>
      <c r="AI28" s="121">
        <f t="shared" si="31"/>
        <v>0</v>
      </c>
      <c r="AJ28" s="121">
        <f t="shared" si="31"/>
        <v>0</v>
      </c>
      <c r="AK28" s="121">
        <f t="shared" si="31"/>
        <v>0</v>
      </c>
      <c r="AL28" s="121">
        <f t="shared" si="31"/>
        <v>0</v>
      </c>
      <c r="AM28" s="121">
        <f t="shared" ref="AM28:BR28" si="32">+SUM(AM29,AM54,AM92,AM102,AM113,AM146,AM150,AM168,AM171,AM173)</f>
        <v>0</v>
      </c>
      <c r="AN28" s="121">
        <f t="shared" si="32"/>
        <v>0</v>
      </c>
      <c r="AO28" s="121">
        <f t="shared" si="32"/>
        <v>0</v>
      </c>
      <c r="AP28" s="121">
        <f t="shared" si="32"/>
        <v>0</v>
      </c>
      <c r="AQ28" s="121">
        <f t="shared" si="32"/>
        <v>0</v>
      </c>
      <c r="AR28" s="121">
        <f t="shared" si="32"/>
        <v>0</v>
      </c>
      <c r="AS28" s="120">
        <f t="shared" si="32"/>
        <v>6550966.6699999999</v>
      </c>
      <c r="AT28" s="122">
        <f t="shared" si="32"/>
        <v>0</v>
      </c>
      <c r="AU28" s="121">
        <f t="shared" si="32"/>
        <v>0</v>
      </c>
      <c r="AV28" s="121">
        <f t="shared" si="32"/>
        <v>0</v>
      </c>
      <c r="AW28" s="121">
        <f t="shared" si="32"/>
        <v>0</v>
      </c>
      <c r="AX28" s="121">
        <f t="shared" si="32"/>
        <v>0</v>
      </c>
      <c r="AY28" s="121">
        <f t="shared" si="32"/>
        <v>0</v>
      </c>
      <c r="AZ28" s="121">
        <f t="shared" si="32"/>
        <v>0</v>
      </c>
      <c r="BA28" s="121">
        <f t="shared" si="32"/>
        <v>0</v>
      </c>
      <c r="BB28" s="121">
        <f t="shared" si="32"/>
        <v>0</v>
      </c>
      <c r="BC28" s="121">
        <f t="shared" si="32"/>
        <v>0</v>
      </c>
      <c r="BD28" s="121">
        <f t="shared" si="32"/>
        <v>0</v>
      </c>
      <c r="BE28" s="120">
        <f t="shared" si="32"/>
        <v>6550966.6699999999</v>
      </c>
      <c r="BF28" s="122">
        <f t="shared" si="32"/>
        <v>0</v>
      </c>
      <c r="BG28" s="121">
        <f t="shared" si="32"/>
        <v>0</v>
      </c>
      <c r="BH28" s="121">
        <f t="shared" si="32"/>
        <v>0</v>
      </c>
      <c r="BI28" s="121">
        <f t="shared" si="32"/>
        <v>0</v>
      </c>
      <c r="BJ28" s="121">
        <f t="shared" si="32"/>
        <v>0</v>
      </c>
      <c r="BK28" s="121">
        <f t="shared" si="32"/>
        <v>0</v>
      </c>
      <c r="BL28" s="121">
        <f t="shared" si="32"/>
        <v>0</v>
      </c>
      <c r="BM28" s="121">
        <f t="shared" si="32"/>
        <v>0</v>
      </c>
      <c r="BN28" s="121">
        <f t="shared" si="32"/>
        <v>0</v>
      </c>
      <c r="BO28" s="121">
        <f t="shared" si="32"/>
        <v>0</v>
      </c>
      <c r="BP28" s="121">
        <f t="shared" si="32"/>
        <v>0</v>
      </c>
      <c r="BQ28" s="120">
        <f t="shared" si="32"/>
        <v>6550966.6699999999</v>
      </c>
      <c r="BR28" s="122">
        <f t="shared" si="32"/>
        <v>0</v>
      </c>
      <c r="BS28" s="121">
        <f t="shared" ref="BS28:CC28" si="33">+SUM(BS29,BS54,BS92,BS102,BS113,BS146,BS150,BS168,BS171,BS173)</f>
        <v>0</v>
      </c>
      <c r="BT28" s="121">
        <f t="shared" si="33"/>
        <v>0</v>
      </c>
      <c r="BU28" s="121">
        <f t="shared" si="33"/>
        <v>0</v>
      </c>
      <c r="BV28" s="121">
        <f t="shared" si="33"/>
        <v>0</v>
      </c>
      <c r="BW28" s="121">
        <f t="shared" si="33"/>
        <v>0</v>
      </c>
      <c r="BX28" s="121">
        <f t="shared" si="33"/>
        <v>0</v>
      </c>
      <c r="BY28" s="121">
        <f t="shared" si="33"/>
        <v>0</v>
      </c>
      <c r="BZ28" s="121">
        <f t="shared" si="33"/>
        <v>0</v>
      </c>
      <c r="CA28" s="121">
        <f t="shared" si="33"/>
        <v>0</v>
      </c>
      <c r="CB28" s="121">
        <f t="shared" si="33"/>
        <v>0</v>
      </c>
      <c r="CC28" s="120">
        <f t="shared" si="33"/>
        <v>6550966.6500000004</v>
      </c>
      <c r="CD28" s="41" t="s">
        <v>54</v>
      </c>
    </row>
    <row r="29" spans="1:82" ht="12.75" customHeight="1">
      <c r="A29" s="41"/>
      <c r="B29" s="123" t="s">
        <v>55</v>
      </c>
      <c r="C29" s="124" t="s">
        <v>56</v>
      </c>
      <c r="D29" s="125"/>
      <c r="E29" s="328"/>
      <c r="F29" s="260"/>
      <c r="G29" s="126">
        <f>SUM(G30:G53)</f>
        <v>0</v>
      </c>
      <c r="H29" s="127">
        <f>SUM(H30:H53)</f>
        <v>0</v>
      </c>
      <c r="I29" s="128">
        <f t="shared" ref="I29:BS29" si="34">SUM(I30:I53)</f>
        <v>0</v>
      </c>
      <c r="J29" s="127">
        <f t="shared" si="34"/>
        <v>0</v>
      </c>
      <c r="K29" s="129">
        <f t="shared" si="34"/>
        <v>0</v>
      </c>
      <c r="L29" s="129">
        <f t="shared" si="34"/>
        <v>0</v>
      </c>
      <c r="M29" s="129">
        <f t="shared" si="34"/>
        <v>0</v>
      </c>
      <c r="N29" s="129">
        <f t="shared" si="34"/>
        <v>0</v>
      </c>
      <c r="O29" s="129">
        <f t="shared" si="34"/>
        <v>0</v>
      </c>
      <c r="P29" s="129">
        <f>SUM(P30:P53)</f>
        <v>0</v>
      </c>
      <c r="Q29" s="129">
        <f>SUM(Q30:Q53)</f>
        <v>0</v>
      </c>
      <c r="R29" s="129">
        <f t="shared" si="34"/>
        <v>0</v>
      </c>
      <c r="S29" s="129">
        <f t="shared" si="34"/>
        <v>0</v>
      </c>
      <c r="T29" s="129">
        <f t="shared" si="34"/>
        <v>0</v>
      </c>
      <c r="U29" s="128">
        <f t="shared" si="34"/>
        <v>0</v>
      </c>
      <c r="V29" s="127">
        <f t="shared" si="34"/>
        <v>0</v>
      </c>
      <c r="W29" s="129">
        <f t="shared" si="34"/>
        <v>0</v>
      </c>
      <c r="X29" s="129">
        <f t="shared" si="34"/>
        <v>0</v>
      </c>
      <c r="Y29" s="129">
        <f t="shared" si="34"/>
        <v>0</v>
      </c>
      <c r="Z29" s="129">
        <f t="shared" si="34"/>
        <v>0</v>
      </c>
      <c r="AA29" s="129">
        <f t="shared" si="34"/>
        <v>0</v>
      </c>
      <c r="AB29" s="129">
        <f t="shared" si="34"/>
        <v>0</v>
      </c>
      <c r="AC29" s="129">
        <f t="shared" si="34"/>
        <v>0</v>
      </c>
      <c r="AD29" s="129">
        <f t="shared" si="34"/>
        <v>0</v>
      </c>
      <c r="AE29" s="129">
        <f t="shared" si="34"/>
        <v>0</v>
      </c>
      <c r="AF29" s="129">
        <f t="shared" si="34"/>
        <v>0</v>
      </c>
      <c r="AG29" s="128">
        <f t="shared" si="34"/>
        <v>0</v>
      </c>
      <c r="AH29" s="130">
        <f t="shared" si="34"/>
        <v>0</v>
      </c>
      <c r="AI29" s="129">
        <f t="shared" si="34"/>
        <v>0</v>
      </c>
      <c r="AJ29" s="129">
        <f t="shared" si="34"/>
        <v>0</v>
      </c>
      <c r="AK29" s="129">
        <f t="shared" si="34"/>
        <v>0</v>
      </c>
      <c r="AL29" s="129">
        <f t="shared" si="34"/>
        <v>0</v>
      </c>
      <c r="AM29" s="129">
        <f t="shared" si="34"/>
        <v>0</v>
      </c>
      <c r="AN29" s="129">
        <f t="shared" si="34"/>
        <v>0</v>
      </c>
      <c r="AO29" s="129">
        <f t="shared" si="34"/>
        <v>0</v>
      </c>
      <c r="AP29" s="129">
        <f t="shared" si="34"/>
        <v>0</v>
      </c>
      <c r="AQ29" s="129">
        <f t="shared" si="34"/>
        <v>0</v>
      </c>
      <c r="AR29" s="129">
        <f t="shared" si="34"/>
        <v>0</v>
      </c>
      <c r="AS29" s="128">
        <f t="shared" si="34"/>
        <v>0</v>
      </c>
      <c r="AT29" s="130">
        <f t="shared" si="34"/>
        <v>0</v>
      </c>
      <c r="AU29" s="129">
        <f t="shared" si="34"/>
        <v>0</v>
      </c>
      <c r="AV29" s="129">
        <f t="shared" si="34"/>
        <v>0</v>
      </c>
      <c r="AW29" s="129">
        <f t="shared" si="34"/>
        <v>0</v>
      </c>
      <c r="AX29" s="129">
        <f t="shared" si="34"/>
        <v>0</v>
      </c>
      <c r="AY29" s="129">
        <f t="shared" si="34"/>
        <v>0</v>
      </c>
      <c r="AZ29" s="129">
        <f t="shared" si="34"/>
        <v>0</v>
      </c>
      <c r="BA29" s="129">
        <f t="shared" si="34"/>
        <v>0</v>
      </c>
      <c r="BB29" s="129">
        <f t="shared" si="34"/>
        <v>0</v>
      </c>
      <c r="BC29" s="129">
        <f t="shared" si="34"/>
        <v>0</v>
      </c>
      <c r="BD29" s="129">
        <f t="shared" si="34"/>
        <v>0</v>
      </c>
      <c r="BE29" s="128">
        <f t="shared" si="34"/>
        <v>0</v>
      </c>
      <c r="BF29" s="130">
        <f t="shared" si="34"/>
        <v>0</v>
      </c>
      <c r="BG29" s="129">
        <f t="shared" si="34"/>
        <v>0</v>
      </c>
      <c r="BH29" s="129">
        <f t="shared" si="34"/>
        <v>0</v>
      </c>
      <c r="BI29" s="129">
        <f t="shared" si="34"/>
        <v>0</v>
      </c>
      <c r="BJ29" s="129">
        <f t="shared" si="34"/>
        <v>0</v>
      </c>
      <c r="BK29" s="129">
        <f t="shared" si="34"/>
        <v>0</v>
      </c>
      <c r="BL29" s="129">
        <f t="shared" si="34"/>
        <v>0</v>
      </c>
      <c r="BM29" s="129">
        <f t="shared" si="34"/>
        <v>0</v>
      </c>
      <c r="BN29" s="129">
        <f t="shared" si="34"/>
        <v>0</v>
      </c>
      <c r="BO29" s="129">
        <f t="shared" si="34"/>
        <v>0</v>
      </c>
      <c r="BP29" s="129">
        <f t="shared" si="34"/>
        <v>0</v>
      </c>
      <c r="BQ29" s="128">
        <f t="shared" si="34"/>
        <v>0</v>
      </c>
      <c r="BR29" s="130">
        <f t="shared" si="34"/>
        <v>0</v>
      </c>
      <c r="BS29" s="129">
        <f t="shared" si="34"/>
        <v>0</v>
      </c>
      <c r="BT29" s="129">
        <f t="shared" ref="BT29:CC29" si="35">SUM(BT30:BT53)</f>
        <v>0</v>
      </c>
      <c r="BU29" s="129">
        <f t="shared" si="35"/>
        <v>0</v>
      </c>
      <c r="BV29" s="129">
        <f t="shared" si="35"/>
        <v>0</v>
      </c>
      <c r="BW29" s="129">
        <f t="shared" si="35"/>
        <v>0</v>
      </c>
      <c r="BX29" s="129">
        <f t="shared" si="35"/>
        <v>0</v>
      </c>
      <c r="BY29" s="129">
        <f t="shared" si="35"/>
        <v>0</v>
      </c>
      <c r="BZ29" s="129">
        <f t="shared" si="35"/>
        <v>0</v>
      </c>
      <c r="CA29" s="129">
        <f t="shared" si="35"/>
        <v>0</v>
      </c>
      <c r="CB29" s="129">
        <f t="shared" si="35"/>
        <v>0</v>
      </c>
      <c r="CC29" s="128">
        <f t="shared" si="35"/>
        <v>0</v>
      </c>
      <c r="CD29" s="41" t="s">
        <v>54</v>
      </c>
    </row>
    <row r="30" spans="1:82" ht="15">
      <c r="A30" s="41"/>
      <c r="B30" s="75" t="s">
        <v>57</v>
      </c>
      <c r="C30" s="131" t="s">
        <v>58</v>
      </c>
      <c r="D30" s="132"/>
      <c r="E30" s="266"/>
      <c r="F30" s="231"/>
      <c r="G30" s="224"/>
      <c r="H30" s="77"/>
      <c r="I30" s="78"/>
      <c r="J30" s="237"/>
      <c r="K30" s="238"/>
      <c r="L30" s="238"/>
      <c r="M30" s="238"/>
      <c r="N30" s="238"/>
      <c r="O30" s="238"/>
      <c r="P30" s="238"/>
      <c r="Q30" s="238"/>
      <c r="R30" s="238"/>
      <c r="S30" s="238"/>
      <c r="T30" s="238"/>
      <c r="U30" s="239"/>
      <c r="V30" s="237"/>
      <c r="W30" s="238"/>
      <c r="X30" s="238"/>
      <c r="Y30" s="238"/>
      <c r="Z30" s="238"/>
      <c r="AA30" s="238"/>
      <c r="AB30" s="238"/>
      <c r="AC30" s="238"/>
      <c r="AD30" s="238"/>
      <c r="AE30" s="238"/>
      <c r="AF30" s="238"/>
      <c r="AG30" s="239"/>
      <c r="AH30" s="240"/>
      <c r="AI30" s="238"/>
      <c r="AJ30" s="238"/>
      <c r="AK30" s="238"/>
      <c r="AL30" s="238"/>
      <c r="AM30" s="238"/>
      <c r="AN30" s="238"/>
      <c r="AO30" s="238"/>
      <c r="AP30" s="238"/>
      <c r="AQ30" s="238"/>
      <c r="AR30" s="238"/>
      <c r="AS30" s="239"/>
      <c r="AT30" s="240"/>
      <c r="AU30" s="238"/>
      <c r="AV30" s="238"/>
      <c r="AW30" s="238"/>
      <c r="AX30" s="238"/>
      <c r="AY30" s="238"/>
      <c r="AZ30" s="238"/>
      <c r="BA30" s="238"/>
      <c r="BB30" s="238"/>
      <c r="BC30" s="238"/>
      <c r="BD30" s="238"/>
      <c r="BE30" s="239"/>
      <c r="BF30" s="240"/>
      <c r="BG30" s="238"/>
      <c r="BH30" s="238"/>
      <c r="BI30" s="238"/>
      <c r="BJ30" s="238"/>
      <c r="BK30" s="238"/>
      <c r="BL30" s="238"/>
      <c r="BM30" s="238"/>
      <c r="BN30" s="238"/>
      <c r="BO30" s="238"/>
      <c r="BP30" s="238"/>
      <c r="BQ30" s="239"/>
      <c r="BR30" s="240"/>
      <c r="BS30" s="238"/>
      <c r="BT30" s="238"/>
      <c r="BU30" s="238"/>
      <c r="BV30" s="238"/>
      <c r="BW30" s="238"/>
      <c r="BX30" s="238"/>
      <c r="BY30" s="238"/>
      <c r="BZ30" s="238"/>
      <c r="CA30" s="238"/>
      <c r="CB30" s="238"/>
      <c r="CC30" s="239"/>
      <c r="CD30" s="41" t="s">
        <v>54</v>
      </c>
    </row>
    <row r="31" spans="1:82" ht="15">
      <c r="A31" s="41"/>
      <c r="B31" s="75" t="s">
        <v>59</v>
      </c>
      <c r="C31" s="131" t="s">
        <v>60</v>
      </c>
      <c r="D31" s="132" t="s">
        <v>61</v>
      </c>
      <c r="E31" s="266">
        <v>6</v>
      </c>
      <c r="F31" s="231"/>
      <c r="G31" s="76">
        <f t="shared" ref="G31:G35" si="36">+SUM(H31:CC31)</f>
        <v>0</v>
      </c>
      <c r="H31" s="226"/>
      <c r="I31" s="225"/>
      <c r="J31" s="77"/>
      <c r="K31" s="79"/>
      <c r="L31" s="79"/>
      <c r="M31" s="79"/>
      <c r="N31" s="79"/>
      <c r="O31" s="79"/>
      <c r="P31" s="79"/>
      <c r="Q31" s="79"/>
      <c r="R31" s="79"/>
      <c r="S31" s="79"/>
      <c r="T31" s="79"/>
      <c r="U31" s="78"/>
      <c r="V31" s="77"/>
      <c r="W31" s="79"/>
      <c r="X31" s="79"/>
      <c r="Y31" s="79"/>
      <c r="Z31" s="79"/>
      <c r="AA31" s="79"/>
      <c r="AB31" s="79"/>
      <c r="AC31" s="79"/>
      <c r="AD31" s="79"/>
      <c r="AE31" s="79"/>
      <c r="AF31" s="79"/>
      <c r="AG31" s="78"/>
      <c r="AH31" s="80"/>
      <c r="AI31" s="79"/>
      <c r="AJ31" s="79"/>
      <c r="AK31" s="79"/>
      <c r="AL31" s="79"/>
      <c r="AM31" s="79"/>
      <c r="AN31" s="79"/>
      <c r="AO31" s="79"/>
      <c r="AP31" s="79"/>
      <c r="AQ31" s="79"/>
      <c r="AR31" s="79"/>
      <c r="AS31" s="78"/>
      <c r="AT31" s="80"/>
      <c r="AU31" s="79"/>
      <c r="AV31" s="79"/>
      <c r="AW31" s="79"/>
      <c r="AX31" s="79"/>
      <c r="AY31" s="79"/>
      <c r="AZ31" s="79"/>
      <c r="BA31" s="79"/>
      <c r="BB31" s="79"/>
      <c r="BC31" s="79"/>
      <c r="BD31" s="79"/>
      <c r="BE31" s="78"/>
      <c r="BF31" s="80"/>
      <c r="BG31" s="79"/>
      <c r="BH31" s="79"/>
      <c r="BI31" s="79"/>
      <c r="BJ31" s="79"/>
      <c r="BK31" s="79"/>
      <c r="BL31" s="79"/>
      <c r="BM31" s="79"/>
      <c r="BN31" s="79"/>
      <c r="BO31" s="79"/>
      <c r="BP31" s="79"/>
      <c r="BQ31" s="78"/>
      <c r="BR31" s="80"/>
      <c r="BS31" s="79"/>
      <c r="BT31" s="79"/>
      <c r="BU31" s="79"/>
      <c r="BV31" s="79"/>
      <c r="BW31" s="79"/>
      <c r="BX31" s="79"/>
      <c r="BY31" s="79"/>
      <c r="BZ31" s="79"/>
      <c r="CA31" s="79"/>
      <c r="CB31" s="79"/>
      <c r="CC31" s="78"/>
      <c r="CD31" s="41" t="s">
        <v>54</v>
      </c>
    </row>
    <row r="32" spans="1:82" ht="15">
      <c r="A32" s="41"/>
      <c r="B32" s="75" t="s">
        <v>62</v>
      </c>
      <c r="C32" s="131" t="s">
        <v>63</v>
      </c>
      <c r="D32" s="132" t="s">
        <v>64</v>
      </c>
      <c r="E32" s="266">
        <v>36</v>
      </c>
      <c r="F32" s="231"/>
      <c r="G32" s="76">
        <f t="shared" si="36"/>
        <v>0</v>
      </c>
      <c r="H32" s="77"/>
      <c r="I32" s="78"/>
      <c r="J32" s="226"/>
      <c r="K32" s="227"/>
      <c r="L32" s="227"/>
      <c r="M32" s="227"/>
      <c r="N32" s="227"/>
      <c r="O32" s="227"/>
      <c r="P32" s="227"/>
      <c r="Q32" s="227"/>
      <c r="R32" s="227"/>
      <c r="S32" s="227"/>
      <c r="T32" s="227"/>
      <c r="U32" s="225"/>
      <c r="V32" s="226"/>
      <c r="W32" s="227"/>
      <c r="X32" s="227"/>
      <c r="Y32" s="227"/>
      <c r="Z32" s="227"/>
      <c r="AA32" s="227"/>
      <c r="AB32" s="227"/>
      <c r="AC32" s="227"/>
      <c r="AD32" s="227"/>
      <c r="AE32" s="227"/>
      <c r="AF32" s="227"/>
      <c r="AG32" s="225"/>
      <c r="AH32" s="226"/>
      <c r="AI32" s="227"/>
      <c r="AJ32" s="227"/>
      <c r="AK32" s="227"/>
      <c r="AL32" s="227"/>
      <c r="AM32" s="227"/>
      <c r="AN32" s="227"/>
      <c r="AO32" s="227"/>
      <c r="AP32" s="227"/>
      <c r="AQ32" s="227"/>
      <c r="AR32" s="227"/>
      <c r="AS32" s="225"/>
      <c r="AT32" s="80"/>
      <c r="AU32" s="79"/>
      <c r="AV32" s="79"/>
      <c r="AW32" s="79"/>
      <c r="AX32" s="79"/>
      <c r="AY32" s="79"/>
      <c r="AZ32" s="79"/>
      <c r="BA32" s="79"/>
      <c r="BB32" s="79"/>
      <c r="BC32" s="79"/>
      <c r="BD32" s="79"/>
      <c r="BE32" s="78"/>
      <c r="BF32" s="80"/>
      <c r="BG32" s="79"/>
      <c r="BH32" s="79"/>
      <c r="BI32" s="79"/>
      <c r="BJ32" s="79"/>
      <c r="BK32" s="79"/>
      <c r="BL32" s="79"/>
      <c r="BM32" s="79"/>
      <c r="BN32" s="79"/>
      <c r="BO32" s="79"/>
      <c r="BP32" s="79"/>
      <c r="BQ32" s="78"/>
      <c r="BR32" s="80"/>
      <c r="BS32" s="79"/>
      <c r="BT32" s="79"/>
      <c r="BU32" s="79"/>
      <c r="BV32" s="79"/>
      <c r="BW32" s="79"/>
      <c r="BX32" s="79"/>
      <c r="BY32" s="79"/>
      <c r="BZ32" s="79"/>
      <c r="CA32" s="79"/>
      <c r="CB32" s="79"/>
      <c r="CC32" s="78"/>
      <c r="CD32" s="41" t="s">
        <v>54</v>
      </c>
    </row>
    <row r="33" spans="1:82" ht="15">
      <c r="A33" s="41"/>
      <c r="B33" s="75" t="s">
        <v>65</v>
      </c>
      <c r="C33" s="131" t="s">
        <v>66</v>
      </c>
      <c r="D33" s="132" t="s">
        <v>64</v>
      </c>
      <c r="E33" s="266">
        <v>14</v>
      </c>
      <c r="F33" s="231"/>
      <c r="G33" s="76">
        <f t="shared" si="36"/>
        <v>0</v>
      </c>
      <c r="H33" s="77"/>
      <c r="I33" s="78"/>
      <c r="J33" s="77"/>
      <c r="K33" s="79"/>
      <c r="L33" s="79"/>
      <c r="M33" s="79"/>
      <c r="N33" s="79"/>
      <c r="O33" s="79"/>
      <c r="P33" s="79"/>
      <c r="Q33" s="79"/>
      <c r="R33" s="79"/>
      <c r="S33" s="79"/>
      <c r="T33" s="79"/>
      <c r="U33" s="78"/>
      <c r="V33" s="77"/>
      <c r="W33" s="79"/>
      <c r="X33" s="79"/>
      <c r="Y33" s="79"/>
      <c r="Z33" s="79"/>
      <c r="AA33" s="79"/>
      <c r="AB33" s="79"/>
      <c r="AC33" s="79"/>
      <c r="AD33" s="79"/>
      <c r="AE33" s="79"/>
      <c r="AF33" s="79"/>
      <c r="AG33" s="78"/>
      <c r="AH33" s="77"/>
      <c r="AI33" s="79"/>
      <c r="AJ33" s="79"/>
      <c r="AK33" s="79"/>
      <c r="AL33" s="79"/>
      <c r="AM33" s="79"/>
      <c r="AN33" s="79"/>
      <c r="AO33" s="79"/>
      <c r="AP33" s="79"/>
      <c r="AQ33" s="79"/>
      <c r="AR33" s="79"/>
      <c r="AS33" s="78"/>
      <c r="AT33" s="228"/>
      <c r="AU33" s="227"/>
      <c r="AV33" s="227"/>
      <c r="AW33" s="227"/>
      <c r="AX33" s="227"/>
      <c r="AY33" s="227"/>
      <c r="AZ33" s="227"/>
      <c r="BA33" s="227"/>
      <c r="BB33" s="227"/>
      <c r="BC33" s="227"/>
      <c r="BD33" s="227"/>
      <c r="BE33" s="225"/>
      <c r="BF33" s="228"/>
      <c r="BG33" s="227"/>
      <c r="BH33" s="79"/>
      <c r="BI33" s="79"/>
      <c r="BJ33" s="79"/>
      <c r="BK33" s="79"/>
      <c r="BL33" s="79"/>
      <c r="BM33" s="79"/>
      <c r="BN33" s="79"/>
      <c r="BO33" s="79"/>
      <c r="BP33" s="79"/>
      <c r="BQ33" s="78"/>
      <c r="BR33" s="80"/>
      <c r="BS33" s="79"/>
      <c r="BT33" s="79"/>
      <c r="BU33" s="79"/>
      <c r="BV33" s="79"/>
      <c r="BW33" s="79"/>
      <c r="BX33" s="79"/>
      <c r="BY33" s="79"/>
      <c r="BZ33" s="79"/>
      <c r="CA33" s="79"/>
      <c r="CB33" s="79"/>
      <c r="CC33" s="78"/>
      <c r="CD33" s="41" t="s">
        <v>54</v>
      </c>
    </row>
    <row r="34" spans="1:82" ht="15">
      <c r="A34" s="41"/>
      <c r="B34" s="75" t="s">
        <v>67</v>
      </c>
      <c r="C34" s="131" t="s">
        <v>68</v>
      </c>
      <c r="D34" s="132" t="s">
        <v>64</v>
      </c>
      <c r="E34" s="266">
        <v>11</v>
      </c>
      <c r="F34" s="231"/>
      <c r="G34" s="76">
        <f t="shared" si="36"/>
        <v>0</v>
      </c>
      <c r="H34" s="77"/>
      <c r="I34" s="78"/>
      <c r="J34" s="77"/>
      <c r="K34" s="79"/>
      <c r="L34" s="79"/>
      <c r="M34" s="79"/>
      <c r="N34" s="79"/>
      <c r="O34" s="79"/>
      <c r="P34" s="79"/>
      <c r="Q34" s="79"/>
      <c r="R34" s="79"/>
      <c r="S34" s="79"/>
      <c r="T34" s="79"/>
      <c r="U34" s="78"/>
      <c r="V34" s="77"/>
      <c r="W34" s="79"/>
      <c r="X34" s="79"/>
      <c r="Y34" s="79"/>
      <c r="Z34" s="79"/>
      <c r="AA34" s="79"/>
      <c r="AB34" s="79"/>
      <c r="AC34" s="79"/>
      <c r="AD34" s="79"/>
      <c r="AE34" s="79"/>
      <c r="AF34" s="79"/>
      <c r="AG34" s="78"/>
      <c r="AH34" s="80"/>
      <c r="AI34" s="79"/>
      <c r="AJ34" s="79"/>
      <c r="AK34" s="79"/>
      <c r="AL34" s="79"/>
      <c r="AM34" s="79"/>
      <c r="AN34" s="79"/>
      <c r="AO34" s="79"/>
      <c r="AP34" s="79"/>
      <c r="AQ34" s="79"/>
      <c r="AR34" s="79"/>
      <c r="AS34" s="78"/>
      <c r="AT34" s="80"/>
      <c r="AU34" s="79"/>
      <c r="AV34" s="79"/>
      <c r="AW34" s="79"/>
      <c r="AX34" s="79"/>
      <c r="AY34" s="79"/>
      <c r="AZ34" s="79"/>
      <c r="BA34" s="79"/>
      <c r="BB34" s="79"/>
      <c r="BC34" s="79"/>
      <c r="BD34" s="79"/>
      <c r="BE34" s="78"/>
      <c r="BF34" s="80"/>
      <c r="BG34" s="79"/>
      <c r="BH34" s="227"/>
      <c r="BI34" s="227"/>
      <c r="BJ34" s="227"/>
      <c r="BK34" s="227"/>
      <c r="BL34" s="227"/>
      <c r="BM34" s="227"/>
      <c r="BN34" s="227"/>
      <c r="BO34" s="227"/>
      <c r="BP34" s="227"/>
      <c r="BQ34" s="225"/>
      <c r="BR34" s="228"/>
      <c r="BS34" s="79"/>
      <c r="BT34" s="79"/>
      <c r="BU34" s="79"/>
      <c r="BV34" s="79"/>
      <c r="BW34" s="79"/>
      <c r="BX34" s="79"/>
      <c r="BY34" s="79"/>
      <c r="BZ34" s="79"/>
      <c r="CA34" s="79"/>
      <c r="CB34" s="79"/>
      <c r="CC34" s="78"/>
      <c r="CD34" s="41" t="s">
        <v>54</v>
      </c>
    </row>
    <row r="35" spans="1:82" ht="15">
      <c r="A35" s="179"/>
      <c r="B35" s="75" t="s">
        <v>69</v>
      </c>
      <c r="C35" s="131" t="s">
        <v>70</v>
      </c>
      <c r="D35" s="132" t="s">
        <v>64</v>
      </c>
      <c r="E35" s="266">
        <v>11</v>
      </c>
      <c r="F35" s="236"/>
      <c r="G35" s="76">
        <f t="shared" si="36"/>
        <v>0</v>
      </c>
      <c r="H35" s="232"/>
      <c r="I35" s="233"/>
      <c r="J35" s="232"/>
      <c r="K35" s="234"/>
      <c r="L35" s="234"/>
      <c r="M35" s="234"/>
      <c r="N35" s="234"/>
      <c r="O35" s="234"/>
      <c r="P35" s="234"/>
      <c r="Q35" s="234"/>
      <c r="R35" s="234"/>
      <c r="S35" s="234"/>
      <c r="T35" s="234"/>
      <c r="U35" s="233"/>
      <c r="V35" s="232"/>
      <c r="W35" s="234"/>
      <c r="X35" s="234"/>
      <c r="Y35" s="234"/>
      <c r="Z35" s="234"/>
      <c r="AA35" s="234"/>
      <c r="AB35" s="234"/>
      <c r="AC35" s="234"/>
      <c r="AD35" s="234"/>
      <c r="AE35" s="234"/>
      <c r="AF35" s="234"/>
      <c r="AG35" s="233"/>
      <c r="AH35" s="235"/>
      <c r="AI35" s="234"/>
      <c r="AJ35" s="234"/>
      <c r="AK35" s="234"/>
      <c r="AL35" s="234"/>
      <c r="AM35" s="234"/>
      <c r="AN35" s="234"/>
      <c r="AO35" s="234"/>
      <c r="AP35" s="234"/>
      <c r="AQ35" s="234"/>
      <c r="AR35" s="234"/>
      <c r="AS35" s="233"/>
      <c r="AT35" s="235"/>
      <c r="AU35" s="234"/>
      <c r="AV35" s="234"/>
      <c r="AW35" s="234"/>
      <c r="AX35" s="234"/>
      <c r="AY35" s="234"/>
      <c r="AZ35" s="234"/>
      <c r="BA35" s="234"/>
      <c r="BB35" s="234"/>
      <c r="BC35" s="234"/>
      <c r="BD35" s="234"/>
      <c r="BE35" s="233"/>
      <c r="BF35" s="235"/>
      <c r="BG35" s="234"/>
      <c r="BH35" s="234"/>
      <c r="BI35" s="234"/>
      <c r="BJ35" s="234"/>
      <c r="BK35" s="234"/>
      <c r="BL35" s="234"/>
      <c r="BM35" s="234"/>
      <c r="BN35" s="234"/>
      <c r="BO35" s="234"/>
      <c r="BP35" s="234"/>
      <c r="BQ35" s="233"/>
      <c r="BR35" s="235"/>
      <c r="BS35" s="227"/>
      <c r="BT35" s="227"/>
      <c r="BU35" s="227"/>
      <c r="BV35" s="227"/>
      <c r="BW35" s="227"/>
      <c r="BX35" s="227"/>
      <c r="BY35" s="227"/>
      <c r="BZ35" s="227"/>
      <c r="CA35" s="227"/>
      <c r="CB35" s="227"/>
      <c r="CC35" s="227"/>
      <c r="CD35" s="41" t="s">
        <v>54</v>
      </c>
    </row>
    <row r="36" spans="1:82" ht="15">
      <c r="A36" s="41"/>
      <c r="B36" s="75" t="s">
        <v>71</v>
      </c>
      <c r="C36" s="131" t="s">
        <v>72</v>
      </c>
      <c r="D36" s="132" t="s">
        <v>955</v>
      </c>
      <c r="E36" s="266">
        <v>6</v>
      </c>
      <c r="F36" s="231"/>
      <c r="G36" s="76">
        <f t="shared" ref="G36:G91" si="37">+SUM(H36:CC36)</f>
        <v>0</v>
      </c>
      <c r="H36" s="77"/>
      <c r="I36" s="78"/>
      <c r="J36" s="314"/>
      <c r="K36" s="79"/>
      <c r="L36" s="79"/>
      <c r="M36" s="79"/>
      <c r="N36" s="79"/>
      <c r="O36" s="79"/>
      <c r="P36" s="79"/>
      <c r="Q36" s="79"/>
      <c r="R36" s="79"/>
      <c r="S36" s="79"/>
      <c r="T36" s="79"/>
      <c r="U36" s="78"/>
      <c r="V36" s="314"/>
      <c r="W36" s="79"/>
      <c r="X36" s="79"/>
      <c r="Y36" s="79"/>
      <c r="Z36" s="79"/>
      <c r="AA36" s="79"/>
      <c r="AB36" s="79"/>
      <c r="AC36" s="79"/>
      <c r="AD36" s="79"/>
      <c r="AE36" s="79"/>
      <c r="AF36" s="79"/>
      <c r="AG36" s="78"/>
      <c r="AH36" s="314"/>
      <c r="AI36" s="79"/>
      <c r="AJ36" s="79"/>
      <c r="AK36" s="79"/>
      <c r="AL36" s="79"/>
      <c r="AM36" s="79"/>
      <c r="AN36" s="79"/>
      <c r="AO36" s="79"/>
      <c r="AP36" s="79"/>
      <c r="AQ36" s="79"/>
      <c r="AR36" s="79"/>
      <c r="AS36" s="78"/>
      <c r="AT36" s="314"/>
      <c r="AU36" s="79"/>
      <c r="AV36" s="79"/>
      <c r="AW36" s="79"/>
      <c r="AX36" s="79"/>
      <c r="AY36" s="79"/>
      <c r="AZ36" s="79"/>
      <c r="BA36" s="79"/>
      <c r="BB36" s="79"/>
      <c r="BC36" s="79"/>
      <c r="BD36" s="79"/>
      <c r="BE36" s="78"/>
      <c r="BF36" s="314"/>
      <c r="BG36" s="79"/>
      <c r="BH36" s="79"/>
      <c r="BI36" s="79"/>
      <c r="BJ36" s="79"/>
      <c r="BK36" s="79"/>
      <c r="BL36" s="79"/>
      <c r="BM36" s="79"/>
      <c r="BN36" s="79"/>
      <c r="BO36" s="79"/>
      <c r="BP36" s="79"/>
      <c r="BQ36" s="78"/>
      <c r="BR36" s="314"/>
      <c r="BS36" s="79"/>
      <c r="BT36" s="79"/>
      <c r="BU36" s="79"/>
      <c r="BV36" s="79"/>
      <c r="BW36" s="79"/>
      <c r="BX36" s="79"/>
      <c r="BY36" s="79"/>
      <c r="BZ36" s="79"/>
      <c r="CA36" s="79"/>
      <c r="CB36" s="79"/>
      <c r="CC36" s="78"/>
      <c r="CD36" s="41" t="s">
        <v>54</v>
      </c>
    </row>
    <row r="37" spans="1:82" ht="15">
      <c r="A37" s="41"/>
      <c r="B37" s="75" t="s">
        <v>74</v>
      </c>
      <c r="C37" s="131" t="s">
        <v>75</v>
      </c>
      <c r="D37" s="132" t="s">
        <v>64</v>
      </c>
      <c r="E37" s="266">
        <v>72</v>
      </c>
      <c r="F37" s="231"/>
      <c r="G37" s="76">
        <f t="shared" si="37"/>
        <v>0</v>
      </c>
      <c r="H37" s="77"/>
      <c r="I37" s="78"/>
      <c r="J37" s="226"/>
      <c r="K37" s="227"/>
      <c r="L37" s="227"/>
      <c r="M37" s="227"/>
      <c r="N37" s="227"/>
      <c r="O37" s="227"/>
      <c r="P37" s="227"/>
      <c r="Q37" s="227"/>
      <c r="R37" s="227"/>
      <c r="S37" s="227"/>
      <c r="T37" s="227"/>
      <c r="U37" s="225"/>
      <c r="V37" s="226"/>
      <c r="W37" s="227"/>
      <c r="X37" s="227"/>
      <c r="Y37" s="227"/>
      <c r="Z37" s="227"/>
      <c r="AA37" s="227"/>
      <c r="AB37" s="227"/>
      <c r="AC37" s="227"/>
      <c r="AD37" s="227"/>
      <c r="AE37" s="227"/>
      <c r="AF37" s="227"/>
      <c r="AG37" s="225"/>
      <c r="AH37" s="228"/>
      <c r="AI37" s="227"/>
      <c r="AJ37" s="227"/>
      <c r="AK37" s="227"/>
      <c r="AL37" s="227"/>
      <c r="AM37" s="227"/>
      <c r="AN37" s="227"/>
      <c r="AO37" s="227"/>
      <c r="AP37" s="227"/>
      <c r="AQ37" s="227"/>
      <c r="AR37" s="227"/>
      <c r="AS37" s="225"/>
      <c r="AT37" s="228"/>
      <c r="AU37" s="227"/>
      <c r="AV37" s="227"/>
      <c r="AW37" s="227"/>
      <c r="AX37" s="227"/>
      <c r="AY37" s="227"/>
      <c r="AZ37" s="227"/>
      <c r="BA37" s="227"/>
      <c r="BB37" s="227"/>
      <c r="BC37" s="227"/>
      <c r="BD37" s="227"/>
      <c r="BE37" s="225"/>
      <c r="BF37" s="228"/>
      <c r="BG37" s="227"/>
      <c r="BH37" s="227"/>
      <c r="BI37" s="227"/>
      <c r="BJ37" s="227"/>
      <c r="BK37" s="227"/>
      <c r="BL37" s="227"/>
      <c r="BM37" s="227"/>
      <c r="BN37" s="227"/>
      <c r="BO37" s="227"/>
      <c r="BP37" s="227"/>
      <c r="BQ37" s="225"/>
      <c r="BR37" s="228"/>
      <c r="BS37" s="227"/>
      <c r="BT37" s="227"/>
      <c r="BU37" s="227"/>
      <c r="BV37" s="227"/>
      <c r="BW37" s="227"/>
      <c r="BX37" s="227"/>
      <c r="BY37" s="227"/>
      <c r="BZ37" s="227"/>
      <c r="CA37" s="227"/>
      <c r="CB37" s="227"/>
      <c r="CC37" s="225"/>
      <c r="CD37" s="41" t="s">
        <v>54</v>
      </c>
    </row>
    <row r="38" spans="1:82" ht="15">
      <c r="A38" s="41"/>
      <c r="B38" s="75" t="s">
        <v>76</v>
      </c>
      <c r="C38" s="131" t="s">
        <v>77</v>
      </c>
      <c r="D38" s="132" t="s">
        <v>64</v>
      </c>
      <c r="E38" s="266">
        <v>72</v>
      </c>
      <c r="F38" s="231"/>
      <c r="G38" s="76">
        <f t="shared" si="37"/>
        <v>0</v>
      </c>
      <c r="H38" s="77"/>
      <c r="I38" s="78"/>
      <c r="J38" s="226"/>
      <c r="K38" s="227"/>
      <c r="L38" s="227"/>
      <c r="M38" s="227"/>
      <c r="N38" s="227"/>
      <c r="O38" s="227"/>
      <c r="P38" s="227"/>
      <c r="Q38" s="227"/>
      <c r="R38" s="227"/>
      <c r="S38" s="227"/>
      <c r="T38" s="227"/>
      <c r="U38" s="225"/>
      <c r="V38" s="226"/>
      <c r="W38" s="227"/>
      <c r="X38" s="227"/>
      <c r="Y38" s="227"/>
      <c r="Z38" s="227"/>
      <c r="AA38" s="227"/>
      <c r="AB38" s="227"/>
      <c r="AC38" s="227"/>
      <c r="AD38" s="227"/>
      <c r="AE38" s="227"/>
      <c r="AF38" s="227"/>
      <c r="AG38" s="225"/>
      <c r="AH38" s="228"/>
      <c r="AI38" s="227"/>
      <c r="AJ38" s="227"/>
      <c r="AK38" s="227"/>
      <c r="AL38" s="227"/>
      <c r="AM38" s="227"/>
      <c r="AN38" s="227"/>
      <c r="AO38" s="227"/>
      <c r="AP38" s="227"/>
      <c r="AQ38" s="227"/>
      <c r="AR38" s="227"/>
      <c r="AS38" s="225"/>
      <c r="AT38" s="228"/>
      <c r="AU38" s="227"/>
      <c r="AV38" s="227"/>
      <c r="AW38" s="227"/>
      <c r="AX38" s="227"/>
      <c r="AY38" s="227"/>
      <c r="AZ38" s="227"/>
      <c r="BA38" s="227"/>
      <c r="BB38" s="227"/>
      <c r="BC38" s="227"/>
      <c r="BD38" s="227"/>
      <c r="BE38" s="225"/>
      <c r="BF38" s="228"/>
      <c r="BG38" s="227"/>
      <c r="BH38" s="227"/>
      <c r="BI38" s="227"/>
      <c r="BJ38" s="227"/>
      <c r="BK38" s="227"/>
      <c r="BL38" s="227"/>
      <c r="BM38" s="227"/>
      <c r="BN38" s="227"/>
      <c r="BO38" s="227"/>
      <c r="BP38" s="227"/>
      <c r="BQ38" s="225"/>
      <c r="BR38" s="228"/>
      <c r="BS38" s="227"/>
      <c r="BT38" s="227"/>
      <c r="BU38" s="227"/>
      <c r="BV38" s="227"/>
      <c r="BW38" s="227"/>
      <c r="BX38" s="227"/>
      <c r="BY38" s="227"/>
      <c r="BZ38" s="227"/>
      <c r="CA38" s="227"/>
      <c r="CB38" s="227"/>
      <c r="CC38" s="225"/>
      <c r="CD38" s="41" t="s">
        <v>54</v>
      </c>
    </row>
    <row r="39" spans="1:82" ht="15">
      <c r="A39" s="41"/>
      <c r="B39" s="75" t="s">
        <v>78</v>
      </c>
      <c r="C39" s="131" t="s">
        <v>79</v>
      </c>
      <c r="D39" s="132" t="s">
        <v>64</v>
      </c>
      <c r="E39" s="266">
        <v>72</v>
      </c>
      <c r="F39" s="231"/>
      <c r="G39" s="76">
        <f t="shared" si="37"/>
        <v>0</v>
      </c>
      <c r="H39" s="77"/>
      <c r="I39" s="78"/>
      <c r="J39" s="226"/>
      <c r="K39" s="227"/>
      <c r="L39" s="227"/>
      <c r="M39" s="227"/>
      <c r="N39" s="227"/>
      <c r="O39" s="227"/>
      <c r="P39" s="227"/>
      <c r="Q39" s="227"/>
      <c r="R39" s="227"/>
      <c r="S39" s="227"/>
      <c r="T39" s="227"/>
      <c r="U39" s="225"/>
      <c r="V39" s="226"/>
      <c r="W39" s="227"/>
      <c r="X39" s="227"/>
      <c r="Y39" s="227"/>
      <c r="Z39" s="227"/>
      <c r="AA39" s="227"/>
      <c r="AB39" s="227"/>
      <c r="AC39" s="227"/>
      <c r="AD39" s="227"/>
      <c r="AE39" s="227"/>
      <c r="AF39" s="227"/>
      <c r="AG39" s="225"/>
      <c r="AH39" s="228"/>
      <c r="AI39" s="227"/>
      <c r="AJ39" s="227"/>
      <c r="AK39" s="227"/>
      <c r="AL39" s="227"/>
      <c r="AM39" s="227"/>
      <c r="AN39" s="227"/>
      <c r="AO39" s="227"/>
      <c r="AP39" s="227"/>
      <c r="AQ39" s="227"/>
      <c r="AR39" s="227"/>
      <c r="AS39" s="225"/>
      <c r="AT39" s="228"/>
      <c r="AU39" s="227"/>
      <c r="AV39" s="227"/>
      <c r="AW39" s="227"/>
      <c r="AX39" s="227"/>
      <c r="AY39" s="227"/>
      <c r="AZ39" s="227"/>
      <c r="BA39" s="227"/>
      <c r="BB39" s="227"/>
      <c r="BC39" s="227"/>
      <c r="BD39" s="227"/>
      <c r="BE39" s="225"/>
      <c r="BF39" s="228"/>
      <c r="BG39" s="227"/>
      <c r="BH39" s="227"/>
      <c r="BI39" s="227"/>
      <c r="BJ39" s="227"/>
      <c r="BK39" s="227"/>
      <c r="BL39" s="227"/>
      <c r="BM39" s="227"/>
      <c r="BN39" s="227"/>
      <c r="BO39" s="227"/>
      <c r="BP39" s="227"/>
      <c r="BQ39" s="225"/>
      <c r="BR39" s="228"/>
      <c r="BS39" s="227"/>
      <c r="BT39" s="227"/>
      <c r="BU39" s="227"/>
      <c r="BV39" s="227"/>
      <c r="BW39" s="227"/>
      <c r="BX39" s="227"/>
      <c r="BY39" s="227"/>
      <c r="BZ39" s="227"/>
      <c r="CA39" s="227"/>
      <c r="CB39" s="227"/>
      <c r="CC39" s="225"/>
      <c r="CD39" s="41" t="s">
        <v>54</v>
      </c>
    </row>
    <row r="40" spans="1:82" ht="15">
      <c r="A40" s="41"/>
      <c r="B40" s="75" t="s">
        <v>80</v>
      </c>
      <c r="C40" s="131" t="s">
        <v>81</v>
      </c>
      <c r="D40" s="132" t="s">
        <v>64</v>
      </c>
      <c r="E40" s="266">
        <v>72</v>
      </c>
      <c r="F40" s="231"/>
      <c r="G40" s="76">
        <f t="shared" si="37"/>
        <v>0</v>
      </c>
      <c r="H40" s="77"/>
      <c r="I40" s="78"/>
      <c r="J40" s="226"/>
      <c r="K40" s="227"/>
      <c r="L40" s="227"/>
      <c r="M40" s="227"/>
      <c r="N40" s="227"/>
      <c r="O40" s="227"/>
      <c r="P40" s="227"/>
      <c r="Q40" s="227"/>
      <c r="R40" s="227"/>
      <c r="S40" s="227"/>
      <c r="T40" s="227"/>
      <c r="U40" s="225"/>
      <c r="V40" s="226"/>
      <c r="W40" s="227"/>
      <c r="X40" s="227"/>
      <c r="Y40" s="227"/>
      <c r="Z40" s="227"/>
      <c r="AA40" s="227"/>
      <c r="AB40" s="227"/>
      <c r="AC40" s="227"/>
      <c r="AD40" s="227"/>
      <c r="AE40" s="227"/>
      <c r="AF40" s="227"/>
      <c r="AG40" s="225"/>
      <c r="AH40" s="228"/>
      <c r="AI40" s="227"/>
      <c r="AJ40" s="227"/>
      <c r="AK40" s="227"/>
      <c r="AL40" s="227"/>
      <c r="AM40" s="227"/>
      <c r="AN40" s="227"/>
      <c r="AO40" s="227"/>
      <c r="AP40" s="227"/>
      <c r="AQ40" s="227"/>
      <c r="AR40" s="227"/>
      <c r="AS40" s="225"/>
      <c r="AT40" s="228"/>
      <c r="AU40" s="227"/>
      <c r="AV40" s="227"/>
      <c r="AW40" s="227"/>
      <c r="AX40" s="227"/>
      <c r="AY40" s="227"/>
      <c r="AZ40" s="227"/>
      <c r="BA40" s="227"/>
      <c r="BB40" s="227"/>
      <c r="BC40" s="227"/>
      <c r="BD40" s="227"/>
      <c r="BE40" s="225"/>
      <c r="BF40" s="228"/>
      <c r="BG40" s="227"/>
      <c r="BH40" s="227"/>
      <c r="BI40" s="227"/>
      <c r="BJ40" s="227"/>
      <c r="BK40" s="227"/>
      <c r="BL40" s="227"/>
      <c r="BM40" s="227"/>
      <c r="BN40" s="227"/>
      <c r="BO40" s="227"/>
      <c r="BP40" s="227"/>
      <c r="BQ40" s="225"/>
      <c r="BR40" s="228"/>
      <c r="BS40" s="227"/>
      <c r="BT40" s="227"/>
      <c r="BU40" s="227"/>
      <c r="BV40" s="227"/>
      <c r="BW40" s="227"/>
      <c r="BX40" s="227"/>
      <c r="BY40" s="227"/>
      <c r="BZ40" s="227"/>
      <c r="CA40" s="227"/>
      <c r="CB40" s="227"/>
      <c r="CC40" s="225"/>
      <c r="CD40" s="41" t="s">
        <v>54</v>
      </c>
    </row>
    <row r="41" spans="1:82" ht="15">
      <c r="A41" s="41"/>
      <c r="B41" s="75" t="s">
        <v>82</v>
      </c>
      <c r="C41" s="131" t="s">
        <v>83</v>
      </c>
      <c r="D41" s="132" t="s">
        <v>64</v>
      </c>
      <c r="E41" s="266">
        <v>72</v>
      </c>
      <c r="F41" s="231"/>
      <c r="G41" s="76">
        <f t="shared" si="37"/>
        <v>0</v>
      </c>
      <c r="H41" s="77"/>
      <c r="I41" s="78"/>
      <c r="J41" s="226"/>
      <c r="K41" s="227"/>
      <c r="L41" s="227"/>
      <c r="M41" s="227"/>
      <c r="N41" s="227"/>
      <c r="O41" s="227"/>
      <c r="P41" s="227"/>
      <c r="Q41" s="227"/>
      <c r="R41" s="227"/>
      <c r="S41" s="227"/>
      <c r="T41" s="227"/>
      <c r="U41" s="225"/>
      <c r="V41" s="226"/>
      <c r="W41" s="227"/>
      <c r="X41" s="227"/>
      <c r="Y41" s="227"/>
      <c r="Z41" s="227"/>
      <c r="AA41" s="227"/>
      <c r="AB41" s="227"/>
      <c r="AC41" s="227"/>
      <c r="AD41" s="227"/>
      <c r="AE41" s="227"/>
      <c r="AF41" s="227"/>
      <c r="AG41" s="225"/>
      <c r="AH41" s="228"/>
      <c r="AI41" s="227"/>
      <c r="AJ41" s="227"/>
      <c r="AK41" s="227"/>
      <c r="AL41" s="227"/>
      <c r="AM41" s="227"/>
      <c r="AN41" s="227"/>
      <c r="AO41" s="227"/>
      <c r="AP41" s="227"/>
      <c r="AQ41" s="227"/>
      <c r="AR41" s="227"/>
      <c r="AS41" s="225"/>
      <c r="AT41" s="228"/>
      <c r="AU41" s="227"/>
      <c r="AV41" s="227"/>
      <c r="AW41" s="227"/>
      <c r="AX41" s="227"/>
      <c r="AY41" s="227"/>
      <c r="AZ41" s="227"/>
      <c r="BA41" s="227"/>
      <c r="BB41" s="227"/>
      <c r="BC41" s="227"/>
      <c r="BD41" s="227"/>
      <c r="BE41" s="225"/>
      <c r="BF41" s="228"/>
      <c r="BG41" s="227"/>
      <c r="BH41" s="227"/>
      <c r="BI41" s="227"/>
      <c r="BJ41" s="227"/>
      <c r="BK41" s="227"/>
      <c r="BL41" s="227"/>
      <c r="BM41" s="227"/>
      <c r="BN41" s="227"/>
      <c r="BO41" s="227"/>
      <c r="BP41" s="227"/>
      <c r="BQ41" s="225"/>
      <c r="BR41" s="228"/>
      <c r="BS41" s="227"/>
      <c r="BT41" s="227"/>
      <c r="BU41" s="227"/>
      <c r="BV41" s="227"/>
      <c r="BW41" s="227"/>
      <c r="BX41" s="227"/>
      <c r="BY41" s="227"/>
      <c r="BZ41" s="227"/>
      <c r="CA41" s="227"/>
      <c r="CB41" s="227"/>
      <c r="CC41" s="225"/>
      <c r="CD41" s="41" t="s">
        <v>54</v>
      </c>
    </row>
    <row r="42" spans="1:82" ht="15">
      <c r="A42" s="41"/>
      <c r="B42" s="75" t="s">
        <v>84</v>
      </c>
      <c r="C42" s="131" t="s">
        <v>85</v>
      </c>
      <c r="D42" s="132" t="s">
        <v>64</v>
      </c>
      <c r="E42" s="266">
        <v>72</v>
      </c>
      <c r="F42" s="231"/>
      <c r="G42" s="76">
        <f t="shared" si="37"/>
        <v>0</v>
      </c>
      <c r="H42" s="77"/>
      <c r="I42" s="78"/>
      <c r="J42" s="226"/>
      <c r="K42" s="227"/>
      <c r="L42" s="227"/>
      <c r="M42" s="227"/>
      <c r="N42" s="227"/>
      <c r="O42" s="227"/>
      <c r="P42" s="227"/>
      <c r="Q42" s="227"/>
      <c r="R42" s="227"/>
      <c r="S42" s="227"/>
      <c r="T42" s="227"/>
      <c r="U42" s="225"/>
      <c r="V42" s="226"/>
      <c r="W42" s="227"/>
      <c r="X42" s="227"/>
      <c r="Y42" s="227"/>
      <c r="Z42" s="227"/>
      <c r="AA42" s="227"/>
      <c r="AB42" s="227"/>
      <c r="AC42" s="227"/>
      <c r="AD42" s="227"/>
      <c r="AE42" s="227"/>
      <c r="AF42" s="227"/>
      <c r="AG42" s="225"/>
      <c r="AH42" s="228"/>
      <c r="AI42" s="227"/>
      <c r="AJ42" s="227"/>
      <c r="AK42" s="227"/>
      <c r="AL42" s="227"/>
      <c r="AM42" s="227"/>
      <c r="AN42" s="227"/>
      <c r="AO42" s="227"/>
      <c r="AP42" s="227"/>
      <c r="AQ42" s="227"/>
      <c r="AR42" s="227"/>
      <c r="AS42" s="225"/>
      <c r="AT42" s="228"/>
      <c r="AU42" s="227"/>
      <c r="AV42" s="227"/>
      <c r="AW42" s="227"/>
      <c r="AX42" s="227"/>
      <c r="AY42" s="227"/>
      <c r="AZ42" s="227"/>
      <c r="BA42" s="227"/>
      <c r="BB42" s="227"/>
      <c r="BC42" s="227"/>
      <c r="BD42" s="227"/>
      <c r="BE42" s="225"/>
      <c r="BF42" s="228"/>
      <c r="BG42" s="227"/>
      <c r="BH42" s="227"/>
      <c r="BI42" s="227"/>
      <c r="BJ42" s="227"/>
      <c r="BK42" s="227"/>
      <c r="BL42" s="227"/>
      <c r="BM42" s="227"/>
      <c r="BN42" s="227"/>
      <c r="BO42" s="227"/>
      <c r="BP42" s="227"/>
      <c r="BQ42" s="225"/>
      <c r="BR42" s="228"/>
      <c r="BS42" s="227"/>
      <c r="BT42" s="227"/>
      <c r="BU42" s="227"/>
      <c r="BV42" s="227"/>
      <c r="BW42" s="227"/>
      <c r="BX42" s="227"/>
      <c r="BY42" s="227"/>
      <c r="BZ42" s="227"/>
      <c r="CA42" s="227"/>
      <c r="CB42" s="227"/>
      <c r="CC42" s="225"/>
      <c r="CD42" s="41" t="s">
        <v>54</v>
      </c>
    </row>
    <row r="43" spans="1:82" ht="15">
      <c r="A43" s="41"/>
      <c r="B43" s="75" t="s">
        <v>86</v>
      </c>
      <c r="C43" s="131" t="s">
        <v>87</v>
      </c>
      <c r="D43" s="132" t="s">
        <v>64</v>
      </c>
      <c r="E43" s="266">
        <v>72</v>
      </c>
      <c r="F43" s="231"/>
      <c r="G43" s="76">
        <f t="shared" si="37"/>
        <v>0</v>
      </c>
      <c r="H43" s="77"/>
      <c r="I43" s="78"/>
      <c r="J43" s="226"/>
      <c r="K43" s="227"/>
      <c r="L43" s="227"/>
      <c r="M43" s="227"/>
      <c r="N43" s="227"/>
      <c r="O43" s="227"/>
      <c r="P43" s="227"/>
      <c r="Q43" s="227"/>
      <c r="R43" s="227"/>
      <c r="S43" s="227"/>
      <c r="T43" s="227"/>
      <c r="U43" s="225"/>
      <c r="V43" s="226"/>
      <c r="W43" s="227"/>
      <c r="X43" s="227"/>
      <c r="Y43" s="227"/>
      <c r="Z43" s="227"/>
      <c r="AA43" s="227"/>
      <c r="AB43" s="227"/>
      <c r="AC43" s="227"/>
      <c r="AD43" s="227"/>
      <c r="AE43" s="227"/>
      <c r="AF43" s="227"/>
      <c r="AG43" s="225"/>
      <c r="AH43" s="228"/>
      <c r="AI43" s="227"/>
      <c r="AJ43" s="227"/>
      <c r="AK43" s="227"/>
      <c r="AL43" s="227"/>
      <c r="AM43" s="227"/>
      <c r="AN43" s="227"/>
      <c r="AO43" s="227"/>
      <c r="AP43" s="227"/>
      <c r="AQ43" s="227"/>
      <c r="AR43" s="227"/>
      <c r="AS43" s="225"/>
      <c r="AT43" s="228"/>
      <c r="AU43" s="227"/>
      <c r="AV43" s="227"/>
      <c r="AW43" s="227"/>
      <c r="AX43" s="227"/>
      <c r="AY43" s="227"/>
      <c r="AZ43" s="227"/>
      <c r="BA43" s="227"/>
      <c r="BB43" s="227"/>
      <c r="BC43" s="227"/>
      <c r="BD43" s="227"/>
      <c r="BE43" s="225"/>
      <c r="BF43" s="228"/>
      <c r="BG43" s="227"/>
      <c r="BH43" s="227"/>
      <c r="BI43" s="227"/>
      <c r="BJ43" s="227"/>
      <c r="BK43" s="227"/>
      <c r="BL43" s="227"/>
      <c r="BM43" s="227"/>
      <c r="BN43" s="227"/>
      <c r="BO43" s="227"/>
      <c r="BP43" s="227"/>
      <c r="BQ43" s="225"/>
      <c r="BR43" s="228"/>
      <c r="BS43" s="227"/>
      <c r="BT43" s="227"/>
      <c r="BU43" s="227"/>
      <c r="BV43" s="227"/>
      <c r="BW43" s="227"/>
      <c r="BX43" s="227"/>
      <c r="BY43" s="227"/>
      <c r="BZ43" s="227"/>
      <c r="CA43" s="227"/>
      <c r="CB43" s="227"/>
      <c r="CC43" s="225"/>
      <c r="CD43" s="41" t="s">
        <v>54</v>
      </c>
    </row>
    <row r="44" spans="1:82" ht="15">
      <c r="A44" s="41"/>
      <c r="B44" s="75" t="s">
        <v>88</v>
      </c>
      <c r="C44" s="131" t="s">
        <v>89</v>
      </c>
      <c r="D44" s="132" t="s">
        <v>64</v>
      </c>
      <c r="E44" s="266">
        <v>72</v>
      </c>
      <c r="F44" s="231"/>
      <c r="G44" s="76">
        <f t="shared" si="37"/>
        <v>0</v>
      </c>
      <c r="H44" s="77"/>
      <c r="I44" s="78"/>
      <c r="J44" s="226"/>
      <c r="K44" s="227"/>
      <c r="L44" s="227"/>
      <c r="M44" s="227"/>
      <c r="N44" s="227"/>
      <c r="O44" s="227"/>
      <c r="P44" s="227"/>
      <c r="Q44" s="227"/>
      <c r="R44" s="227"/>
      <c r="S44" s="227"/>
      <c r="T44" s="227"/>
      <c r="U44" s="225"/>
      <c r="V44" s="226"/>
      <c r="W44" s="227"/>
      <c r="X44" s="227"/>
      <c r="Y44" s="227"/>
      <c r="Z44" s="227"/>
      <c r="AA44" s="227"/>
      <c r="AB44" s="227"/>
      <c r="AC44" s="227"/>
      <c r="AD44" s="227"/>
      <c r="AE44" s="227"/>
      <c r="AF44" s="227"/>
      <c r="AG44" s="225"/>
      <c r="AH44" s="228"/>
      <c r="AI44" s="227"/>
      <c r="AJ44" s="227"/>
      <c r="AK44" s="227"/>
      <c r="AL44" s="227"/>
      <c r="AM44" s="227"/>
      <c r="AN44" s="227"/>
      <c r="AO44" s="227"/>
      <c r="AP44" s="227"/>
      <c r="AQ44" s="227"/>
      <c r="AR44" s="227"/>
      <c r="AS44" s="225"/>
      <c r="AT44" s="228"/>
      <c r="AU44" s="227"/>
      <c r="AV44" s="227"/>
      <c r="AW44" s="227"/>
      <c r="AX44" s="227"/>
      <c r="AY44" s="227"/>
      <c r="AZ44" s="227"/>
      <c r="BA44" s="227"/>
      <c r="BB44" s="227"/>
      <c r="BC44" s="227"/>
      <c r="BD44" s="227"/>
      <c r="BE44" s="225"/>
      <c r="BF44" s="228"/>
      <c r="BG44" s="227"/>
      <c r="BH44" s="227"/>
      <c r="BI44" s="227"/>
      <c r="BJ44" s="227"/>
      <c r="BK44" s="227"/>
      <c r="BL44" s="227"/>
      <c r="BM44" s="227"/>
      <c r="BN44" s="227"/>
      <c r="BO44" s="227"/>
      <c r="BP44" s="227"/>
      <c r="BQ44" s="225"/>
      <c r="BR44" s="228"/>
      <c r="BS44" s="227"/>
      <c r="BT44" s="227"/>
      <c r="BU44" s="227"/>
      <c r="BV44" s="227"/>
      <c r="BW44" s="227"/>
      <c r="BX44" s="227"/>
      <c r="BY44" s="227"/>
      <c r="BZ44" s="227"/>
      <c r="CA44" s="227"/>
      <c r="CB44" s="227"/>
      <c r="CC44" s="225"/>
      <c r="CD44" s="41" t="s">
        <v>54</v>
      </c>
    </row>
    <row r="45" spans="1:82" ht="15">
      <c r="A45" s="41"/>
      <c r="B45" s="75" t="s">
        <v>90</v>
      </c>
      <c r="C45" s="131" t="s">
        <v>91</v>
      </c>
      <c r="D45" s="132" t="s">
        <v>92</v>
      </c>
      <c r="E45" s="266">
        <v>1</v>
      </c>
      <c r="F45" s="223"/>
      <c r="G45" s="76">
        <f>+E45*F45</f>
        <v>0</v>
      </c>
      <c r="H45" s="77"/>
      <c r="I45" s="78"/>
      <c r="J45" s="77"/>
      <c r="K45" s="79"/>
      <c r="L45" s="79"/>
      <c r="M45" s="79"/>
      <c r="N45" s="79"/>
      <c r="O45" s="79"/>
      <c r="P45" s="79"/>
      <c r="Q45" s="79"/>
      <c r="R45" s="79"/>
      <c r="S45" s="79"/>
      <c r="T45" s="79"/>
      <c r="U45" s="78"/>
      <c r="V45" s="77"/>
      <c r="W45" s="79"/>
      <c r="X45" s="79"/>
      <c r="Y45" s="79"/>
      <c r="Z45" s="79"/>
      <c r="AA45" s="79"/>
      <c r="AB45" s="79"/>
      <c r="AC45" s="79"/>
      <c r="AD45" s="79"/>
      <c r="AE45" s="79"/>
      <c r="AF45" s="79"/>
      <c r="AG45" s="78"/>
      <c r="AH45" s="80"/>
      <c r="AI45" s="79"/>
      <c r="AJ45" s="79"/>
      <c r="AK45" s="79"/>
      <c r="AL45" s="79"/>
      <c r="AM45" s="79"/>
      <c r="AN45" s="79"/>
      <c r="AO45" s="79"/>
      <c r="AP45" s="79"/>
      <c r="AQ45" s="79"/>
      <c r="AR45" s="79"/>
      <c r="AS45" s="78"/>
      <c r="AT45" s="80"/>
      <c r="AU45" s="79"/>
      <c r="AV45" s="79"/>
      <c r="AW45" s="79"/>
      <c r="AX45" s="79"/>
      <c r="AY45" s="79"/>
      <c r="AZ45" s="79"/>
      <c r="BA45" s="79"/>
      <c r="BB45" s="79"/>
      <c r="BC45" s="79"/>
      <c r="BD45" s="79"/>
      <c r="BE45" s="78"/>
      <c r="BF45" s="80"/>
      <c r="BG45" s="79"/>
      <c r="BH45" s="79"/>
      <c r="BI45" s="79"/>
      <c r="BJ45" s="79"/>
      <c r="BK45" s="79"/>
      <c r="BL45" s="79"/>
      <c r="BM45" s="79"/>
      <c r="BN45" s="79"/>
      <c r="BO45" s="79"/>
      <c r="BP45" s="79"/>
      <c r="BQ45" s="78"/>
      <c r="BR45" s="80"/>
      <c r="BS45" s="79"/>
      <c r="BT45" s="79"/>
      <c r="BU45" s="79"/>
      <c r="BV45" s="79"/>
      <c r="BW45" s="79"/>
      <c r="BX45" s="79"/>
      <c r="BY45" s="79"/>
      <c r="BZ45" s="79"/>
      <c r="CA45" s="79"/>
      <c r="CB45" s="79"/>
      <c r="CC45" s="78">
        <f>G45</f>
        <v>0</v>
      </c>
      <c r="CD45" s="41" t="s">
        <v>54</v>
      </c>
    </row>
    <row r="46" spans="1:82" ht="15">
      <c r="A46" s="41"/>
      <c r="B46" s="75" t="s">
        <v>93</v>
      </c>
      <c r="C46" s="131" t="s">
        <v>94</v>
      </c>
      <c r="D46" s="132" t="s">
        <v>92</v>
      </c>
      <c r="E46" s="266">
        <v>1</v>
      </c>
      <c r="F46" s="223"/>
      <c r="G46" s="76">
        <f>+E46*F46</f>
        <v>0</v>
      </c>
      <c r="H46" s="77"/>
      <c r="I46" s="78"/>
      <c r="J46" s="77"/>
      <c r="K46" s="79"/>
      <c r="L46" s="79"/>
      <c r="M46" s="79"/>
      <c r="N46" s="79"/>
      <c r="O46" s="79"/>
      <c r="P46" s="79"/>
      <c r="Q46" s="79"/>
      <c r="R46" s="79"/>
      <c r="S46" s="79"/>
      <c r="T46" s="79"/>
      <c r="U46" s="78">
        <f>G46/6</f>
        <v>0</v>
      </c>
      <c r="V46" s="77"/>
      <c r="W46" s="79"/>
      <c r="X46" s="79"/>
      <c r="Y46" s="79"/>
      <c r="Z46" s="79"/>
      <c r="AA46" s="79"/>
      <c r="AB46" s="79"/>
      <c r="AC46" s="79"/>
      <c r="AD46" s="79"/>
      <c r="AE46" s="79"/>
      <c r="AF46" s="79"/>
      <c r="AG46" s="78">
        <f>G46/6</f>
        <v>0</v>
      </c>
      <c r="AH46" s="80"/>
      <c r="AI46" s="79"/>
      <c r="AJ46" s="79"/>
      <c r="AK46" s="79"/>
      <c r="AL46" s="79"/>
      <c r="AM46" s="79"/>
      <c r="AN46" s="79"/>
      <c r="AO46" s="79"/>
      <c r="AP46" s="79"/>
      <c r="AQ46" s="79"/>
      <c r="AR46" s="79"/>
      <c r="AS46" s="78">
        <f>G46/6</f>
        <v>0</v>
      </c>
      <c r="AT46" s="80"/>
      <c r="AU46" s="79"/>
      <c r="AV46" s="79"/>
      <c r="AW46" s="79"/>
      <c r="AX46" s="79"/>
      <c r="AY46" s="79"/>
      <c r="AZ46" s="79"/>
      <c r="BA46" s="79"/>
      <c r="BB46" s="79"/>
      <c r="BC46" s="79"/>
      <c r="BD46" s="79"/>
      <c r="BE46" s="78">
        <f>G46/6</f>
        <v>0</v>
      </c>
      <c r="BF46" s="80"/>
      <c r="BG46" s="79"/>
      <c r="BH46" s="79"/>
      <c r="BI46" s="79"/>
      <c r="BJ46" s="79"/>
      <c r="BK46" s="79"/>
      <c r="BL46" s="79"/>
      <c r="BM46" s="79"/>
      <c r="BN46" s="79"/>
      <c r="BO46" s="79"/>
      <c r="BP46" s="79"/>
      <c r="BQ46" s="78">
        <f>G46/6</f>
        <v>0</v>
      </c>
      <c r="BR46" s="80"/>
      <c r="BS46" s="79"/>
      <c r="BT46" s="79"/>
      <c r="BU46" s="79"/>
      <c r="BV46" s="79"/>
      <c r="BW46" s="79"/>
      <c r="BX46" s="79"/>
      <c r="BY46" s="79"/>
      <c r="BZ46" s="79"/>
      <c r="CA46" s="79"/>
      <c r="CB46" s="79"/>
      <c r="CC46" s="78">
        <f>G46-SUM(J46:CB46)</f>
        <v>0</v>
      </c>
      <c r="CD46" s="41" t="s">
        <v>54</v>
      </c>
    </row>
    <row r="47" spans="1:82" ht="15">
      <c r="A47" s="41"/>
      <c r="B47" s="75" t="s">
        <v>95</v>
      </c>
      <c r="C47" s="131" t="s">
        <v>96</v>
      </c>
      <c r="D47" s="132" t="s">
        <v>64</v>
      </c>
      <c r="E47" s="266">
        <v>72</v>
      </c>
      <c r="F47" s="231"/>
      <c r="G47" s="76">
        <f t="shared" si="37"/>
        <v>0</v>
      </c>
      <c r="H47" s="77"/>
      <c r="I47" s="78"/>
      <c r="J47" s="226"/>
      <c r="K47" s="227"/>
      <c r="L47" s="227"/>
      <c r="M47" s="227"/>
      <c r="N47" s="227"/>
      <c r="O47" s="227"/>
      <c r="P47" s="227"/>
      <c r="Q47" s="227"/>
      <c r="R47" s="227"/>
      <c r="S47" s="227"/>
      <c r="T47" s="227"/>
      <c r="U47" s="225"/>
      <c r="V47" s="226"/>
      <c r="W47" s="227"/>
      <c r="X47" s="227"/>
      <c r="Y47" s="227"/>
      <c r="Z47" s="227"/>
      <c r="AA47" s="227"/>
      <c r="AB47" s="227"/>
      <c r="AC47" s="227"/>
      <c r="AD47" s="227"/>
      <c r="AE47" s="227"/>
      <c r="AF47" s="227"/>
      <c r="AG47" s="225"/>
      <c r="AH47" s="228"/>
      <c r="AI47" s="227"/>
      <c r="AJ47" s="227"/>
      <c r="AK47" s="227"/>
      <c r="AL47" s="227"/>
      <c r="AM47" s="227"/>
      <c r="AN47" s="227"/>
      <c r="AO47" s="227"/>
      <c r="AP47" s="227"/>
      <c r="AQ47" s="227"/>
      <c r="AR47" s="227"/>
      <c r="AS47" s="225"/>
      <c r="AT47" s="228"/>
      <c r="AU47" s="227"/>
      <c r="AV47" s="227"/>
      <c r="AW47" s="227"/>
      <c r="AX47" s="227"/>
      <c r="AY47" s="227"/>
      <c r="AZ47" s="227"/>
      <c r="BA47" s="227"/>
      <c r="BB47" s="227"/>
      <c r="BC47" s="227"/>
      <c r="BD47" s="227"/>
      <c r="BE47" s="225"/>
      <c r="BF47" s="228"/>
      <c r="BG47" s="227"/>
      <c r="BH47" s="227"/>
      <c r="BI47" s="227"/>
      <c r="BJ47" s="227"/>
      <c r="BK47" s="227"/>
      <c r="BL47" s="227"/>
      <c r="BM47" s="227"/>
      <c r="BN47" s="227"/>
      <c r="BO47" s="227"/>
      <c r="BP47" s="227"/>
      <c r="BQ47" s="225"/>
      <c r="BR47" s="228"/>
      <c r="BS47" s="227"/>
      <c r="BT47" s="227"/>
      <c r="BU47" s="227"/>
      <c r="BV47" s="227"/>
      <c r="BW47" s="227"/>
      <c r="BX47" s="227"/>
      <c r="BY47" s="227"/>
      <c r="BZ47" s="227"/>
      <c r="CA47" s="227"/>
      <c r="CB47" s="227"/>
      <c r="CC47" s="225"/>
      <c r="CD47" s="41" t="s">
        <v>54</v>
      </c>
    </row>
    <row r="48" spans="1:82" ht="15">
      <c r="A48" s="41"/>
      <c r="B48" s="75" t="s">
        <v>97</v>
      </c>
      <c r="C48" s="131" t="s">
        <v>98</v>
      </c>
      <c r="D48" s="132" t="s">
        <v>64</v>
      </c>
      <c r="E48" s="266">
        <v>72</v>
      </c>
      <c r="F48" s="231"/>
      <c r="G48" s="76">
        <f t="shared" si="37"/>
        <v>0</v>
      </c>
      <c r="H48" s="77"/>
      <c r="I48" s="78"/>
      <c r="J48" s="226"/>
      <c r="K48" s="227"/>
      <c r="L48" s="227"/>
      <c r="M48" s="227"/>
      <c r="N48" s="227"/>
      <c r="O48" s="227"/>
      <c r="P48" s="227"/>
      <c r="Q48" s="227"/>
      <c r="R48" s="227"/>
      <c r="S48" s="227"/>
      <c r="T48" s="227"/>
      <c r="U48" s="225"/>
      <c r="V48" s="226"/>
      <c r="W48" s="227"/>
      <c r="X48" s="227"/>
      <c r="Y48" s="227"/>
      <c r="Z48" s="227"/>
      <c r="AA48" s="227"/>
      <c r="AB48" s="227"/>
      <c r="AC48" s="227"/>
      <c r="AD48" s="227"/>
      <c r="AE48" s="227"/>
      <c r="AF48" s="227"/>
      <c r="AG48" s="225"/>
      <c r="AH48" s="228"/>
      <c r="AI48" s="227"/>
      <c r="AJ48" s="227"/>
      <c r="AK48" s="227"/>
      <c r="AL48" s="227"/>
      <c r="AM48" s="227"/>
      <c r="AN48" s="227"/>
      <c r="AO48" s="227"/>
      <c r="AP48" s="227"/>
      <c r="AQ48" s="227"/>
      <c r="AR48" s="227"/>
      <c r="AS48" s="225"/>
      <c r="AT48" s="228"/>
      <c r="AU48" s="227"/>
      <c r="AV48" s="227"/>
      <c r="AW48" s="227"/>
      <c r="AX48" s="227"/>
      <c r="AY48" s="227"/>
      <c r="AZ48" s="227"/>
      <c r="BA48" s="227"/>
      <c r="BB48" s="227"/>
      <c r="BC48" s="227"/>
      <c r="BD48" s="227"/>
      <c r="BE48" s="225"/>
      <c r="BF48" s="228"/>
      <c r="BG48" s="227"/>
      <c r="BH48" s="227"/>
      <c r="BI48" s="227"/>
      <c r="BJ48" s="227"/>
      <c r="BK48" s="227"/>
      <c r="BL48" s="227"/>
      <c r="BM48" s="227"/>
      <c r="BN48" s="227"/>
      <c r="BO48" s="227"/>
      <c r="BP48" s="227"/>
      <c r="BQ48" s="225"/>
      <c r="BR48" s="228"/>
      <c r="BS48" s="227"/>
      <c r="BT48" s="227"/>
      <c r="BU48" s="227"/>
      <c r="BV48" s="227"/>
      <c r="BW48" s="227"/>
      <c r="BX48" s="227"/>
      <c r="BY48" s="227"/>
      <c r="BZ48" s="227"/>
      <c r="CA48" s="227"/>
      <c r="CB48" s="227"/>
      <c r="CC48" s="225"/>
      <c r="CD48" s="41" t="s">
        <v>54</v>
      </c>
    </row>
    <row r="49" spans="1:82" ht="15">
      <c r="A49" s="41"/>
      <c r="B49" s="75" t="s">
        <v>99</v>
      </c>
      <c r="C49" s="131" t="s">
        <v>100</v>
      </c>
      <c r="D49" s="132" t="s">
        <v>64</v>
      </c>
      <c r="E49" s="266">
        <v>72</v>
      </c>
      <c r="F49" s="231"/>
      <c r="G49" s="76">
        <f t="shared" si="37"/>
        <v>0</v>
      </c>
      <c r="H49" s="77"/>
      <c r="I49" s="78"/>
      <c r="J49" s="226"/>
      <c r="K49" s="227"/>
      <c r="L49" s="227"/>
      <c r="M49" s="227"/>
      <c r="N49" s="227"/>
      <c r="O49" s="227"/>
      <c r="P49" s="227"/>
      <c r="Q49" s="227"/>
      <c r="R49" s="227"/>
      <c r="S49" s="227"/>
      <c r="T49" s="227"/>
      <c r="U49" s="225"/>
      <c r="V49" s="226"/>
      <c r="W49" s="227"/>
      <c r="X49" s="227"/>
      <c r="Y49" s="227"/>
      <c r="Z49" s="227"/>
      <c r="AA49" s="227"/>
      <c r="AB49" s="227"/>
      <c r="AC49" s="227"/>
      <c r="AD49" s="227"/>
      <c r="AE49" s="227"/>
      <c r="AF49" s="227"/>
      <c r="AG49" s="225"/>
      <c r="AH49" s="228"/>
      <c r="AI49" s="227"/>
      <c r="AJ49" s="227"/>
      <c r="AK49" s="227"/>
      <c r="AL49" s="227"/>
      <c r="AM49" s="227"/>
      <c r="AN49" s="227"/>
      <c r="AO49" s="227"/>
      <c r="AP49" s="227"/>
      <c r="AQ49" s="227"/>
      <c r="AR49" s="227"/>
      <c r="AS49" s="225"/>
      <c r="AT49" s="228"/>
      <c r="AU49" s="227"/>
      <c r="AV49" s="227"/>
      <c r="AW49" s="227"/>
      <c r="AX49" s="227"/>
      <c r="AY49" s="227"/>
      <c r="AZ49" s="227"/>
      <c r="BA49" s="227"/>
      <c r="BB49" s="227"/>
      <c r="BC49" s="227"/>
      <c r="BD49" s="227"/>
      <c r="BE49" s="225"/>
      <c r="BF49" s="228"/>
      <c r="BG49" s="227"/>
      <c r="BH49" s="227"/>
      <c r="BI49" s="227"/>
      <c r="BJ49" s="227"/>
      <c r="BK49" s="227"/>
      <c r="BL49" s="227"/>
      <c r="BM49" s="227"/>
      <c r="BN49" s="227"/>
      <c r="BO49" s="227"/>
      <c r="BP49" s="227"/>
      <c r="BQ49" s="225"/>
      <c r="BR49" s="228"/>
      <c r="BS49" s="227"/>
      <c r="BT49" s="227"/>
      <c r="BU49" s="227"/>
      <c r="BV49" s="227"/>
      <c r="BW49" s="227"/>
      <c r="BX49" s="227"/>
      <c r="BY49" s="227"/>
      <c r="BZ49" s="227"/>
      <c r="CA49" s="227"/>
      <c r="CB49" s="227"/>
      <c r="CC49" s="225"/>
      <c r="CD49" s="41" t="s">
        <v>54</v>
      </c>
    </row>
    <row r="50" spans="1:82" ht="15">
      <c r="A50" s="41"/>
      <c r="B50" s="75" t="s">
        <v>101</v>
      </c>
      <c r="C50" s="131" t="s">
        <v>102</v>
      </c>
      <c r="D50" s="132"/>
      <c r="E50" s="266"/>
      <c r="F50" s="231"/>
      <c r="G50" s="76"/>
      <c r="H50" s="77"/>
      <c r="I50" s="78"/>
      <c r="J50" s="77"/>
      <c r="K50" s="79"/>
      <c r="L50" s="79"/>
      <c r="M50" s="79"/>
      <c r="N50" s="79"/>
      <c r="O50" s="79"/>
      <c r="P50" s="79"/>
      <c r="Q50" s="79"/>
      <c r="R50" s="79"/>
      <c r="S50" s="79"/>
      <c r="T50" s="79"/>
      <c r="U50" s="78"/>
      <c r="V50" s="77"/>
      <c r="W50" s="79"/>
      <c r="X50" s="79"/>
      <c r="Y50" s="79"/>
      <c r="Z50" s="79"/>
      <c r="AA50" s="79"/>
      <c r="AB50" s="79"/>
      <c r="AC50" s="79"/>
      <c r="AD50" s="79"/>
      <c r="AE50" s="79"/>
      <c r="AF50" s="79"/>
      <c r="AG50" s="78"/>
      <c r="AH50" s="80"/>
      <c r="AI50" s="79"/>
      <c r="AJ50" s="79"/>
      <c r="AK50" s="79"/>
      <c r="AL50" s="79"/>
      <c r="AM50" s="79"/>
      <c r="AN50" s="79"/>
      <c r="AO50" s="79"/>
      <c r="AP50" s="79"/>
      <c r="AQ50" s="79"/>
      <c r="AR50" s="79"/>
      <c r="AS50" s="78"/>
      <c r="AT50" s="80"/>
      <c r="AU50" s="79"/>
      <c r="AV50" s="79"/>
      <c r="AW50" s="79"/>
      <c r="AX50" s="79"/>
      <c r="AY50" s="79"/>
      <c r="AZ50" s="79"/>
      <c r="BA50" s="79"/>
      <c r="BB50" s="79"/>
      <c r="BC50" s="79"/>
      <c r="BD50" s="79"/>
      <c r="BE50" s="78"/>
      <c r="BF50" s="80"/>
      <c r="BG50" s="79"/>
      <c r="BH50" s="79"/>
      <c r="BI50" s="79"/>
      <c r="BJ50" s="79"/>
      <c r="BK50" s="79"/>
      <c r="BL50" s="79"/>
      <c r="BM50" s="79"/>
      <c r="BN50" s="79"/>
      <c r="BO50" s="79"/>
      <c r="BP50" s="79"/>
      <c r="BQ50" s="78"/>
      <c r="BR50" s="80"/>
      <c r="BS50" s="79"/>
      <c r="BT50" s="79"/>
      <c r="BU50" s="79"/>
      <c r="BV50" s="79"/>
      <c r="BW50" s="79"/>
      <c r="BX50" s="79"/>
      <c r="BY50" s="79"/>
      <c r="BZ50" s="79"/>
      <c r="CA50" s="79"/>
      <c r="CB50" s="79"/>
      <c r="CC50" s="78"/>
      <c r="CD50" s="41" t="s">
        <v>54</v>
      </c>
    </row>
    <row r="51" spans="1:82" ht="15">
      <c r="A51" s="41"/>
      <c r="B51" s="75" t="s">
        <v>103</v>
      </c>
      <c r="C51" s="131" t="s">
        <v>104</v>
      </c>
      <c r="D51" s="132" t="s">
        <v>64</v>
      </c>
      <c r="E51" s="266">
        <v>12</v>
      </c>
      <c r="F51" s="231"/>
      <c r="G51" s="76">
        <f t="shared" si="37"/>
        <v>0</v>
      </c>
      <c r="H51" s="77"/>
      <c r="I51" s="78"/>
      <c r="J51" s="226"/>
      <c r="K51" s="227"/>
      <c r="L51" s="227"/>
      <c r="M51" s="227"/>
      <c r="N51" s="227"/>
      <c r="O51" s="227"/>
      <c r="P51" s="227"/>
      <c r="Q51" s="227"/>
      <c r="R51" s="227"/>
      <c r="S51" s="227"/>
      <c r="T51" s="227"/>
      <c r="U51" s="225"/>
      <c r="V51" s="77"/>
      <c r="W51" s="79"/>
      <c r="X51" s="79"/>
      <c r="Y51" s="79"/>
      <c r="Z51" s="79"/>
      <c r="AA51" s="79"/>
      <c r="AB51" s="79"/>
      <c r="AC51" s="79"/>
      <c r="AD51" s="79"/>
      <c r="AE51" s="79"/>
      <c r="AF51" s="79"/>
      <c r="AG51" s="78"/>
      <c r="AH51" s="80"/>
      <c r="AI51" s="79"/>
      <c r="AJ51" s="79"/>
      <c r="AK51" s="79"/>
      <c r="AL51" s="79"/>
      <c r="AM51" s="79"/>
      <c r="AN51" s="79"/>
      <c r="AO51" s="79"/>
      <c r="AP51" s="79"/>
      <c r="AQ51" s="79"/>
      <c r="AR51" s="79"/>
      <c r="AS51" s="78"/>
      <c r="AT51" s="80"/>
      <c r="AU51" s="79"/>
      <c r="AV51" s="79"/>
      <c r="AW51" s="79"/>
      <c r="AX51" s="79"/>
      <c r="AY51" s="79"/>
      <c r="AZ51" s="79"/>
      <c r="BA51" s="79"/>
      <c r="BB51" s="79"/>
      <c r="BC51" s="79"/>
      <c r="BD51" s="79"/>
      <c r="BE51" s="78"/>
      <c r="BF51" s="80"/>
      <c r="BG51" s="79"/>
      <c r="BH51" s="79"/>
      <c r="BI51" s="79"/>
      <c r="BJ51" s="79"/>
      <c r="BK51" s="79"/>
      <c r="BL51" s="79"/>
      <c r="BM51" s="79"/>
      <c r="BN51" s="79"/>
      <c r="BO51" s="79"/>
      <c r="BP51" s="79"/>
      <c r="BQ51" s="78"/>
      <c r="BR51" s="80"/>
      <c r="BS51" s="79"/>
      <c r="BT51" s="79"/>
      <c r="BU51" s="79"/>
      <c r="BV51" s="79"/>
      <c r="BW51" s="79"/>
      <c r="BX51" s="79"/>
      <c r="BY51" s="79"/>
      <c r="BZ51" s="79"/>
      <c r="CA51" s="79"/>
      <c r="CB51" s="79"/>
      <c r="CC51" s="78"/>
      <c r="CD51" s="41" t="s">
        <v>54</v>
      </c>
    </row>
    <row r="52" spans="1:82" ht="15">
      <c r="A52" s="41"/>
      <c r="B52" s="75" t="s">
        <v>105</v>
      </c>
      <c r="C52" s="131" t="s">
        <v>106</v>
      </c>
      <c r="D52" s="132" t="s">
        <v>64</v>
      </c>
      <c r="E52" s="266">
        <v>60</v>
      </c>
      <c r="F52" s="231"/>
      <c r="G52" s="76">
        <f t="shared" si="37"/>
        <v>0</v>
      </c>
      <c r="H52" s="77"/>
      <c r="I52" s="78"/>
      <c r="J52" s="77"/>
      <c r="K52" s="79"/>
      <c r="L52" s="79"/>
      <c r="M52" s="79"/>
      <c r="N52" s="79"/>
      <c r="O52" s="79"/>
      <c r="P52" s="79"/>
      <c r="Q52" s="79"/>
      <c r="R52" s="79"/>
      <c r="S52" s="79"/>
      <c r="T52" s="79"/>
      <c r="U52" s="78"/>
      <c r="V52" s="226"/>
      <c r="W52" s="227"/>
      <c r="X52" s="227"/>
      <c r="Y52" s="227"/>
      <c r="Z52" s="227"/>
      <c r="AA52" s="227"/>
      <c r="AB52" s="227"/>
      <c r="AC52" s="227"/>
      <c r="AD52" s="227"/>
      <c r="AE52" s="227"/>
      <c r="AF52" s="227"/>
      <c r="AG52" s="225"/>
      <c r="AH52" s="228"/>
      <c r="AI52" s="227"/>
      <c r="AJ52" s="227"/>
      <c r="AK52" s="227"/>
      <c r="AL52" s="227"/>
      <c r="AM52" s="227"/>
      <c r="AN52" s="227"/>
      <c r="AO52" s="227"/>
      <c r="AP52" s="227"/>
      <c r="AQ52" s="227"/>
      <c r="AR52" s="227"/>
      <c r="AS52" s="225"/>
      <c r="AT52" s="228"/>
      <c r="AU52" s="227"/>
      <c r="AV52" s="227"/>
      <c r="AW52" s="227"/>
      <c r="AX52" s="227"/>
      <c r="AY52" s="227"/>
      <c r="AZ52" s="227"/>
      <c r="BA52" s="227"/>
      <c r="BB52" s="227"/>
      <c r="BC52" s="227"/>
      <c r="BD52" s="227"/>
      <c r="BE52" s="225"/>
      <c r="BF52" s="228"/>
      <c r="BG52" s="227"/>
      <c r="BH52" s="227"/>
      <c r="BI52" s="227"/>
      <c r="BJ52" s="227"/>
      <c r="BK52" s="227"/>
      <c r="BL52" s="227"/>
      <c r="BM52" s="227"/>
      <c r="BN52" s="227"/>
      <c r="BO52" s="227"/>
      <c r="BP52" s="227"/>
      <c r="BQ52" s="225"/>
      <c r="BR52" s="228"/>
      <c r="BS52" s="227"/>
      <c r="BT52" s="227"/>
      <c r="BU52" s="227"/>
      <c r="BV52" s="227"/>
      <c r="BW52" s="227"/>
      <c r="BX52" s="227"/>
      <c r="BY52" s="227"/>
      <c r="BZ52" s="227"/>
      <c r="CA52" s="227"/>
      <c r="CB52" s="227"/>
      <c r="CC52" s="225"/>
      <c r="CD52" s="41" t="s">
        <v>54</v>
      </c>
    </row>
    <row r="53" spans="1:82" ht="15">
      <c r="A53" s="41"/>
      <c r="B53" s="75" t="s">
        <v>107</v>
      </c>
      <c r="C53" s="131" t="s">
        <v>108</v>
      </c>
      <c r="D53" s="132" t="s">
        <v>64</v>
      </c>
      <c r="E53" s="266">
        <v>72</v>
      </c>
      <c r="F53" s="231"/>
      <c r="G53" s="76">
        <f t="shared" ref="G53" si="38">+SUM(H53:CC53)</f>
        <v>0</v>
      </c>
      <c r="H53" s="77"/>
      <c r="I53" s="78"/>
      <c r="J53" s="226"/>
      <c r="K53" s="227"/>
      <c r="L53" s="227"/>
      <c r="M53" s="227"/>
      <c r="N53" s="227"/>
      <c r="O53" s="227"/>
      <c r="P53" s="227"/>
      <c r="Q53" s="227"/>
      <c r="R53" s="227"/>
      <c r="S53" s="227"/>
      <c r="T53" s="227"/>
      <c r="U53" s="225"/>
      <c r="V53" s="226"/>
      <c r="W53" s="227"/>
      <c r="X53" s="227"/>
      <c r="Y53" s="227"/>
      <c r="Z53" s="227"/>
      <c r="AA53" s="227"/>
      <c r="AB53" s="227"/>
      <c r="AC53" s="227"/>
      <c r="AD53" s="227"/>
      <c r="AE53" s="227"/>
      <c r="AF53" s="227"/>
      <c r="AG53" s="225"/>
      <c r="AH53" s="228"/>
      <c r="AI53" s="227"/>
      <c r="AJ53" s="227"/>
      <c r="AK53" s="227"/>
      <c r="AL53" s="227"/>
      <c r="AM53" s="227"/>
      <c r="AN53" s="227"/>
      <c r="AO53" s="227"/>
      <c r="AP53" s="227"/>
      <c r="AQ53" s="227"/>
      <c r="AR53" s="227"/>
      <c r="AS53" s="225"/>
      <c r="AT53" s="228"/>
      <c r="AU53" s="227"/>
      <c r="AV53" s="227"/>
      <c r="AW53" s="227"/>
      <c r="AX53" s="227"/>
      <c r="AY53" s="227"/>
      <c r="AZ53" s="227"/>
      <c r="BA53" s="227"/>
      <c r="BB53" s="227"/>
      <c r="BC53" s="227"/>
      <c r="BD53" s="227"/>
      <c r="BE53" s="225"/>
      <c r="BF53" s="228"/>
      <c r="BG53" s="227"/>
      <c r="BH53" s="227"/>
      <c r="BI53" s="227"/>
      <c r="BJ53" s="227"/>
      <c r="BK53" s="227"/>
      <c r="BL53" s="227"/>
      <c r="BM53" s="227"/>
      <c r="BN53" s="227"/>
      <c r="BO53" s="227"/>
      <c r="BP53" s="227"/>
      <c r="BQ53" s="225"/>
      <c r="BR53" s="228"/>
      <c r="BS53" s="227"/>
      <c r="BT53" s="227"/>
      <c r="BU53" s="227"/>
      <c r="BV53" s="227"/>
      <c r="BW53" s="227"/>
      <c r="BX53" s="227"/>
      <c r="BY53" s="227"/>
      <c r="BZ53" s="227"/>
      <c r="CA53" s="227"/>
      <c r="CB53" s="227"/>
      <c r="CC53" s="225"/>
      <c r="CD53" s="41" t="s">
        <v>54</v>
      </c>
    </row>
    <row r="54" spans="1:82" ht="15">
      <c r="A54" s="41"/>
      <c r="B54" s="123" t="s">
        <v>109</v>
      </c>
      <c r="C54" s="124" t="s">
        <v>110</v>
      </c>
      <c r="D54" s="125"/>
      <c r="E54" s="328"/>
      <c r="F54" s="260"/>
      <c r="G54" s="126">
        <f>SUM(G55:G91)</f>
        <v>0</v>
      </c>
      <c r="H54" s="127">
        <f>SUM(H55:H91)</f>
        <v>0</v>
      </c>
      <c r="I54" s="128">
        <f t="shared" ref="I54:BT54" si="39">SUM(I55:I91)</f>
        <v>0</v>
      </c>
      <c r="J54" s="127">
        <f t="shared" si="39"/>
        <v>0</v>
      </c>
      <c r="K54" s="129">
        <f t="shared" si="39"/>
        <v>0</v>
      </c>
      <c r="L54" s="129">
        <f t="shared" si="39"/>
        <v>0</v>
      </c>
      <c r="M54" s="129">
        <f t="shared" si="39"/>
        <v>0</v>
      </c>
      <c r="N54" s="129">
        <f t="shared" si="39"/>
        <v>0</v>
      </c>
      <c r="O54" s="129">
        <f t="shared" si="39"/>
        <v>0</v>
      </c>
      <c r="P54" s="129">
        <f t="shared" si="39"/>
        <v>0</v>
      </c>
      <c r="Q54" s="129">
        <f t="shared" si="39"/>
        <v>0</v>
      </c>
      <c r="R54" s="129">
        <f>SUM(R55:R91)</f>
        <v>0</v>
      </c>
      <c r="S54" s="129">
        <f t="shared" si="39"/>
        <v>0</v>
      </c>
      <c r="T54" s="129">
        <f t="shared" si="39"/>
        <v>0</v>
      </c>
      <c r="U54" s="128">
        <f t="shared" si="39"/>
        <v>0</v>
      </c>
      <c r="V54" s="127">
        <f t="shared" si="39"/>
        <v>0</v>
      </c>
      <c r="W54" s="129">
        <f t="shared" si="39"/>
        <v>0</v>
      </c>
      <c r="X54" s="129">
        <f t="shared" si="39"/>
        <v>0</v>
      </c>
      <c r="Y54" s="129">
        <f t="shared" si="39"/>
        <v>0</v>
      </c>
      <c r="Z54" s="129">
        <f t="shared" si="39"/>
        <v>0</v>
      </c>
      <c r="AA54" s="129">
        <f t="shared" si="39"/>
        <v>0</v>
      </c>
      <c r="AB54" s="129">
        <f t="shared" si="39"/>
        <v>0</v>
      </c>
      <c r="AC54" s="129">
        <f t="shared" si="39"/>
        <v>0</v>
      </c>
      <c r="AD54" s="129">
        <f t="shared" si="39"/>
        <v>0</v>
      </c>
      <c r="AE54" s="129">
        <f t="shared" si="39"/>
        <v>0</v>
      </c>
      <c r="AF54" s="129">
        <f t="shared" si="39"/>
        <v>0</v>
      </c>
      <c r="AG54" s="128">
        <f t="shared" si="39"/>
        <v>0</v>
      </c>
      <c r="AH54" s="130">
        <f t="shared" si="39"/>
        <v>0</v>
      </c>
      <c r="AI54" s="129">
        <f t="shared" si="39"/>
        <v>0</v>
      </c>
      <c r="AJ54" s="129">
        <f t="shared" si="39"/>
        <v>0</v>
      </c>
      <c r="AK54" s="129">
        <f t="shared" si="39"/>
        <v>0</v>
      </c>
      <c r="AL54" s="129">
        <f t="shared" si="39"/>
        <v>0</v>
      </c>
      <c r="AM54" s="129">
        <f t="shared" si="39"/>
        <v>0</v>
      </c>
      <c r="AN54" s="129">
        <f t="shared" si="39"/>
        <v>0</v>
      </c>
      <c r="AO54" s="129">
        <f t="shared" si="39"/>
        <v>0</v>
      </c>
      <c r="AP54" s="129">
        <f t="shared" si="39"/>
        <v>0</v>
      </c>
      <c r="AQ54" s="129">
        <f t="shared" si="39"/>
        <v>0</v>
      </c>
      <c r="AR54" s="129">
        <f t="shared" si="39"/>
        <v>0</v>
      </c>
      <c r="AS54" s="128">
        <f t="shared" si="39"/>
        <v>0</v>
      </c>
      <c r="AT54" s="130">
        <f t="shared" si="39"/>
        <v>0</v>
      </c>
      <c r="AU54" s="129">
        <f t="shared" si="39"/>
        <v>0</v>
      </c>
      <c r="AV54" s="129">
        <f t="shared" si="39"/>
        <v>0</v>
      </c>
      <c r="AW54" s="129">
        <f t="shared" si="39"/>
        <v>0</v>
      </c>
      <c r="AX54" s="129">
        <f t="shared" si="39"/>
        <v>0</v>
      </c>
      <c r="AY54" s="129">
        <f t="shared" si="39"/>
        <v>0</v>
      </c>
      <c r="AZ54" s="129">
        <f t="shared" si="39"/>
        <v>0</v>
      </c>
      <c r="BA54" s="129">
        <f t="shared" si="39"/>
        <v>0</v>
      </c>
      <c r="BB54" s="129">
        <f t="shared" si="39"/>
        <v>0</v>
      </c>
      <c r="BC54" s="129">
        <f t="shared" si="39"/>
        <v>0</v>
      </c>
      <c r="BD54" s="129">
        <f t="shared" si="39"/>
        <v>0</v>
      </c>
      <c r="BE54" s="128">
        <f t="shared" si="39"/>
        <v>0</v>
      </c>
      <c r="BF54" s="130">
        <f t="shared" si="39"/>
        <v>0</v>
      </c>
      <c r="BG54" s="129">
        <f t="shared" si="39"/>
        <v>0</v>
      </c>
      <c r="BH54" s="129">
        <f t="shared" si="39"/>
        <v>0</v>
      </c>
      <c r="BI54" s="129">
        <f t="shared" si="39"/>
        <v>0</v>
      </c>
      <c r="BJ54" s="129">
        <f t="shared" si="39"/>
        <v>0</v>
      </c>
      <c r="BK54" s="129">
        <f t="shared" si="39"/>
        <v>0</v>
      </c>
      <c r="BL54" s="129">
        <f t="shared" si="39"/>
        <v>0</v>
      </c>
      <c r="BM54" s="129">
        <f t="shared" si="39"/>
        <v>0</v>
      </c>
      <c r="BN54" s="129">
        <f t="shared" si="39"/>
        <v>0</v>
      </c>
      <c r="BO54" s="129">
        <f t="shared" si="39"/>
        <v>0</v>
      </c>
      <c r="BP54" s="129">
        <f t="shared" si="39"/>
        <v>0</v>
      </c>
      <c r="BQ54" s="128">
        <f t="shared" si="39"/>
        <v>0</v>
      </c>
      <c r="BR54" s="130">
        <f t="shared" si="39"/>
        <v>0</v>
      </c>
      <c r="BS54" s="129">
        <f t="shared" si="39"/>
        <v>0</v>
      </c>
      <c r="BT54" s="129">
        <f t="shared" si="39"/>
        <v>0</v>
      </c>
      <c r="BU54" s="129">
        <f t="shared" ref="BU54:CC54" si="40">SUM(BU55:BU91)</f>
        <v>0</v>
      </c>
      <c r="BV54" s="129">
        <f t="shared" si="40"/>
        <v>0</v>
      </c>
      <c r="BW54" s="129">
        <f t="shared" si="40"/>
        <v>0</v>
      </c>
      <c r="BX54" s="129">
        <f t="shared" si="40"/>
        <v>0</v>
      </c>
      <c r="BY54" s="129">
        <f t="shared" si="40"/>
        <v>0</v>
      </c>
      <c r="BZ54" s="129">
        <f t="shared" si="40"/>
        <v>0</v>
      </c>
      <c r="CA54" s="129">
        <f t="shared" si="40"/>
        <v>0</v>
      </c>
      <c r="CB54" s="129">
        <f t="shared" si="40"/>
        <v>0</v>
      </c>
      <c r="CC54" s="128">
        <f t="shared" si="40"/>
        <v>0</v>
      </c>
      <c r="CD54" s="41" t="s">
        <v>54</v>
      </c>
    </row>
    <row r="55" spans="1:82" ht="15">
      <c r="A55" s="41"/>
      <c r="B55" s="75" t="s">
        <v>111</v>
      </c>
      <c r="C55" s="131" t="s">
        <v>112</v>
      </c>
      <c r="D55" s="132" t="s">
        <v>64</v>
      </c>
      <c r="E55" s="266">
        <v>72</v>
      </c>
      <c r="F55" s="231"/>
      <c r="G55" s="76">
        <f t="shared" si="37"/>
        <v>0</v>
      </c>
      <c r="H55" s="237"/>
      <c r="I55" s="239"/>
      <c r="J55" s="226"/>
      <c r="K55" s="227"/>
      <c r="L55" s="227"/>
      <c r="M55" s="227"/>
      <c r="N55" s="227"/>
      <c r="O55" s="227"/>
      <c r="P55" s="227"/>
      <c r="Q55" s="227"/>
      <c r="R55" s="227"/>
      <c r="S55" s="227"/>
      <c r="T55" s="227"/>
      <c r="U55" s="225"/>
      <c r="V55" s="226"/>
      <c r="W55" s="227"/>
      <c r="X55" s="227"/>
      <c r="Y55" s="227"/>
      <c r="Z55" s="227"/>
      <c r="AA55" s="227"/>
      <c r="AB55" s="227"/>
      <c r="AC55" s="227"/>
      <c r="AD55" s="227"/>
      <c r="AE55" s="227"/>
      <c r="AF55" s="227"/>
      <c r="AG55" s="225"/>
      <c r="AH55" s="228"/>
      <c r="AI55" s="227"/>
      <c r="AJ55" s="227"/>
      <c r="AK55" s="227"/>
      <c r="AL55" s="227"/>
      <c r="AM55" s="227"/>
      <c r="AN55" s="227"/>
      <c r="AO55" s="227"/>
      <c r="AP55" s="227"/>
      <c r="AQ55" s="227"/>
      <c r="AR55" s="227"/>
      <c r="AS55" s="225"/>
      <c r="AT55" s="228"/>
      <c r="AU55" s="227"/>
      <c r="AV55" s="227"/>
      <c r="AW55" s="227"/>
      <c r="AX55" s="227"/>
      <c r="AY55" s="227"/>
      <c r="AZ55" s="227"/>
      <c r="BA55" s="227"/>
      <c r="BB55" s="227"/>
      <c r="BC55" s="227"/>
      <c r="BD55" s="227"/>
      <c r="BE55" s="225"/>
      <c r="BF55" s="228"/>
      <c r="BG55" s="227"/>
      <c r="BH55" s="227"/>
      <c r="BI55" s="227"/>
      <c r="BJ55" s="227"/>
      <c r="BK55" s="227"/>
      <c r="BL55" s="227"/>
      <c r="BM55" s="227"/>
      <c r="BN55" s="227"/>
      <c r="BO55" s="227"/>
      <c r="BP55" s="227"/>
      <c r="BQ55" s="225"/>
      <c r="BR55" s="228"/>
      <c r="BS55" s="227"/>
      <c r="BT55" s="227"/>
      <c r="BU55" s="227"/>
      <c r="BV55" s="227"/>
      <c r="BW55" s="227"/>
      <c r="BX55" s="227"/>
      <c r="BY55" s="227"/>
      <c r="BZ55" s="227"/>
      <c r="CA55" s="227"/>
      <c r="CB55" s="227"/>
      <c r="CC55" s="225"/>
      <c r="CD55" s="41" t="s">
        <v>54</v>
      </c>
    </row>
    <row r="56" spans="1:82" ht="15">
      <c r="A56" s="41"/>
      <c r="B56" s="75" t="s">
        <v>113</v>
      </c>
      <c r="C56" s="131" t="s">
        <v>114</v>
      </c>
      <c r="D56" s="132" t="s">
        <v>64</v>
      </c>
      <c r="E56" s="266">
        <v>72</v>
      </c>
      <c r="F56" s="231"/>
      <c r="G56" s="76">
        <f t="shared" si="37"/>
        <v>0</v>
      </c>
      <c r="H56" s="237"/>
      <c r="I56" s="239"/>
      <c r="J56" s="226"/>
      <c r="K56" s="227"/>
      <c r="L56" s="227"/>
      <c r="M56" s="227"/>
      <c r="N56" s="227"/>
      <c r="O56" s="227"/>
      <c r="P56" s="227"/>
      <c r="Q56" s="227"/>
      <c r="R56" s="227"/>
      <c r="S56" s="227"/>
      <c r="T56" s="227"/>
      <c r="U56" s="225"/>
      <c r="V56" s="226"/>
      <c r="W56" s="227"/>
      <c r="X56" s="227"/>
      <c r="Y56" s="227"/>
      <c r="Z56" s="227"/>
      <c r="AA56" s="227"/>
      <c r="AB56" s="227"/>
      <c r="AC56" s="227"/>
      <c r="AD56" s="227"/>
      <c r="AE56" s="227"/>
      <c r="AF56" s="227"/>
      <c r="AG56" s="225"/>
      <c r="AH56" s="228"/>
      <c r="AI56" s="227"/>
      <c r="AJ56" s="227"/>
      <c r="AK56" s="227"/>
      <c r="AL56" s="227"/>
      <c r="AM56" s="227"/>
      <c r="AN56" s="227"/>
      <c r="AO56" s="227"/>
      <c r="AP56" s="227"/>
      <c r="AQ56" s="227"/>
      <c r="AR56" s="227"/>
      <c r="AS56" s="225"/>
      <c r="AT56" s="228"/>
      <c r="AU56" s="227"/>
      <c r="AV56" s="227"/>
      <c r="AW56" s="227"/>
      <c r="AX56" s="227"/>
      <c r="AY56" s="227"/>
      <c r="AZ56" s="227"/>
      <c r="BA56" s="227"/>
      <c r="BB56" s="227"/>
      <c r="BC56" s="227"/>
      <c r="BD56" s="227"/>
      <c r="BE56" s="225"/>
      <c r="BF56" s="228"/>
      <c r="BG56" s="227"/>
      <c r="BH56" s="227"/>
      <c r="BI56" s="227"/>
      <c r="BJ56" s="227"/>
      <c r="BK56" s="227"/>
      <c r="BL56" s="227"/>
      <c r="BM56" s="227"/>
      <c r="BN56" s="227"/>
      <c r="BO56" s="227"/>
      <c r="BP56" s="227"/>
      <c r="BQ56" s="225"/>
      <c r="BR56" s="228"/>
      <c r="BS56" s="227"/>
      <c r="BT56" s="227"/>
      <c r="BU56" s="227"/>
      <c r="BV56" s="227"/>
      <c r="BW56" s="227"/>
      <c r="BX56" s="227"/>
      <c r="BY56" s="227"/>
      <c r="BZ56" s="227"/>
      <c r="CA56" s="227"/>
      <c r="CB56" s="227"/>
      <c r="CC56" s="225"/>
      <c r="CD56" s="41" t="s">
        <v>54</v>
      </c>
    </row>
    <row r="57" spans="1:82" ht="15">
      <c r="A57" s="41"/>
      <c r="B57" s="75" t="s">
        <v>115</v>
      </c>
      <c r="C57" s="131" t="s">
        <v>116</v>
      </c>
      <c r="D57" s="132" t="s">
        <v>64</v>
      </c>
      <c r="E57" s="266">
        <v>72</v>
      </c>
      <c r="F57" s="231"/>
      <c r="G57" s="76">
        <f t="shared" si="37"/>
        <v>0</v>
      </c>
      <c r="H57" s="237"/>
      <c r="I57" s="239"/>
      <c r="J57" s="226"/>
      <c r="K57" s="227"/>
      <c r="L57" s="227"/>
      <c r="M57" s="227"/>
      <c r="N57" s="227"/>
      <c r="O57" s="227"/>
      <c r="P57" s="227"/>
      <c r="Q57" s="227"/>
      <c r="R57" s="227"/>
      <c r="S57" s="227"/>
      <c r="T57" s="227"/>
      <c r="U57" s="225"/>
      <c r="V57" s="226"/>
      <c r="W57" s="227"/>
      <c r="X57" s="227"/>
      <c r="Y57" s="227"/>
      <c r="Z57" s="227"/>
      <c r="AA57" s="227"/>
      <c r="AB57" s="227"/>
      <c r="AC57" s="227"/>
      <c r="AD57" s="227"/>
      <c r="AE57" s="227"/>
      <c r="AF57" s="227"/>
      <c r="AG57" s="225"/>
      <c r="AH57" s="228"/>
      <c r="AI57" s="227"/>
      <c r="AJ57" s="227"/>
      <c r="AK57" s="227"/>
      <c r="AL57" s="227"/>
      <c r="AM57" s="227"/>
      <c r="AN57" s="227"/>
      <c r="AO57" s="227"/>
      <c r="AP57" s="227"/>
      <c r="AQ57" s="227"/>
      <c r="AR57" s="227"/>
      <c r="AS57" s="225"/>
      <c r="AT57" s="228"/>
      <c r="AU57" s="227"/>
      <c r="AV57" s="227"/>
      <c r="AW57" s="227"/>
      <c r="AX57" s="227"/>
      <c r="AY57" s="227"/>
      <c r="AZ57" s="227"/>
      <c r="BA57" s="227"/>
      <c r="BB57" s="227"/>
      <c r="BC57" s="227"/>
      <c r="BD57" s="227"/>
      <c r="BE57" s="225"/>
      <c r="BF57" s="228"/>
      <c r="BG57" s="227"/>
      <c r="BH57" s="227"/>
      <c r="BI57" s="227"/>
      <c r="BJ57" s="227"/>
      <c r="BK57" s="227"/>
      <c r="BL57" s="227"/>
      <c r="BM57" s="227"/>
      <c r="BN57" s="227"/>
      <c r="BO57" s="227"/>
      <c r="BP57" s="227"/>
      <c r="BQ57" s="225"/>
      <c r="BR57" s="228"/>
      <c r="BS57" s="227"/>
      <c r="BT57" s="227"/>
      <c r="BU57" s="227"/>
      <c r="BV57" s="227"/>
      <c r="BW57" s="227"/>
      <c r="BX57" s="227"/>
      <c r="BY57" s="227"/>
      <c r="BZ57" s="227"/>
      <c r="CA57" s="227"/>
      <c r="CB57" s="227"/>
      <c r="CC57" s="225"/>
      <c r="CD57" s="41" t="s">
        <v>54</v>
      </c>
    </row>
    <row r="58" spans="1:82" ht="15">
      <c r="A58" s="41"/>
      <c r="B58" s="75" t="s">
        <v>117</v>
      </c>
      <c r="C58" s="131" t="s">
        <v>118</v>
      </c>
      <c r="D58" s="132" t="s">
        <v>64</v>
      </c>
      <c r="E58" s="266">
        <v>72</v>
      </c>
      <c r="F58" s="231"/>
      <c r="G58" s="76">
        <f t="shared" si="37"/>
        <v>0</v>
      </c>
      <c r="H58" s="237"/>
      <c r="I58" s="239"/>
      <c r="J58" s="226"/>
      <c r="K58" s="227"/>
      <c r="L58" s="227"/>
      <c r="M58" s="227"/>
      <c r="N58" s="227"/>
      <c r="O58" s="227"/>
      <c r="P58" s="227"/>
      <c r="Q58" s="227"/>
      <c r="R58" s="227"/>
      <c r="S58" s="227"/>
      <c r="T58" s="227"/>
      <c r="U58" s="225"/>
      <c r="V58" s="226"/>
      <c r="W58" s="227"/>
      <c r="X58" s="227"/>
      <c r="Y58" s="227"/>
      <c r="Z58" s="227"/>
      <c r="AA58" s="227"/>
      <c r="AB58" s="227"/>
      <c r="AC58" s="227"/>
      <c r="AD58" s="227"/>
      <c r="AE58" s="227"/>
      <c r="AF58" s="227"/>
      <c r="AG58" s="225"/>
      <c r="AH58" s="228"/>
      <c r="AI58" s="227"/>
      <c r="AJ58" s="227"/>
      <c r="AK58" s="227"/>
      <c r="AL58" s="227"/>
      <c r="AM58" s="227"/>
      <c r="AN58" s="227"/>
      <c r="AO58" s="227"/>
      <c r="AP58" s="227"/>
      <c r="AQ58" s="227"/>
      <c r="AR58" s="227"/>
      <c r="AS58" s="225"/>
      <c r="AT58" s="228"/>
      <c r="AU58" s="227"/>
      <c r="AV58" s="227"/>
      <c r="AW58" s="227"/>
      <c r="AX58" s="227"/>
      <c r="AY58" s="227"/>
      <c r="AZ58" s="227"/>
      <c r="BA58" s="227"/>
      <c r="BB58" s="227"/>
      <c r="BC58" s="227"/>
      <c r="BD58" s="227"/>
      <c r="BE58" s="225"/>
      <c r="BF58" s="228"/>
      <c r="BG58" s="227"/>
      <c r="BH58" s="227"/>
      <c r="BI58" s="227"/>
      <c r="BJ58" s="227"/>
      <c r="BK58" s="227"/>
      <c r="BL58" s="227"/>
      <c r="BM58" s="227"/>
      <c r="BN58" s="227"/>
      <c r="BO58" s="227"/>
      <c r="BP58" s="227"/>
      <c r="BQ58" s="225"/>
      <c r="BR58" s="228"/>
      <c r="BS58" s="227"/>
      <c r="BT58" s="227"/>
      <c r="BU58" s="227"/>
      <c r="BV58" s="227"/>
      <c r="BW58" s="227"/>
      <c r="BX58" s="227"/>
      <c r="BY58" s="227"/>
      <c r="BZ58" s="227"/>
      <c r="CA58" s="227"/>
      <c r="CB58" s="227"/>
      <c r="CC58" s="225"/>
      <c r="CD58" s="41" t="s">
        <v>54</v>
      </c>
    </row>
    <row r="59" spans="1:82" ht="15">
      <c r="A59" s="41"/>
      <c r="B59" s="75" t="s">
        <v>119</v>
      </c>
      <c r="C59" s="131" t="s">
        <v>120</v>
      </c>
      <c r="D59" s="132" t="s">
        <v>64</v>
      </c>
      <c r="E59" s="266">
        <v>72</v>
      </c>
      <c r="F59" s="231"/>
      <c r="G59" s="76">
        <f t="shared" si="37"/>
        <v>0</v>
      </c>
      <c r="H59" s="237"/>
      <c r="I59" s="239"/>
      <c r="J59" s="226"/>
      <c r="K59" s="227"/>
      <c r="L59" s="227"/>
      <c r="M59" s="227"/>
      <c r="N59" s="227"/>
      <c r="O59" s="227"/>
      <c r="P59" s="227"/>
      <c r="Q59" s="227"/>
      <c r="R59" s="227"/>
      <c r="S59" s="227"/>
      <c r="T59" s="227"/>
      <c r="U59" s="225"/>
      <c r="V59" s="226"/>
      <c r="W59" s="227"/>
      <c r="X59" s="227"/>
      <c r="Y59" s="227"/>
      <c r="Z59" s="227"/>
      <c r="AA59" s="227"/>
      <c r="AB59" s="227"/>
      <c r="AC59" s="227"/>
      <c r="AD59" s="227"/>
      <c r="AE59" s="227"/>
      <c r="AF59" s="227"/>
      <c r="AG59" s="225"/>
      <c r="AH59" s="228"/>
      <c r="AI59" s="227"/>
      <c r="AJ59" s="227"/>
      <c r="AK59" s="227"/>
      <c r="AL59" s="227"/>
      <c r="AM59" s="227"/>
      <c r="AN59" s="227"/>
      <c r="AO59" s="227"/>
      <c r="AP59" s="227"/>
      <c r="AQ59" s="227"/>
      <c r="AR59" s="227"/>
      <c r="AS59" s="225"/>
      <c r="AT59" s="228"/>
      <c r="AU59" s="227"/>
      <c r="AV59" s="227"/>
      <c r="AW59" s="227"/>
      <c r="AX59" s="227"/>
      <c r="AY59" s="227"/>
      <c r="AZ59" s="227"/>
      <c r="BA59" s="227"/>
      <c r="BB59" s="227"/>
      <c r="BC59" s="227"/>
      <c r="BD59" s="227"/>
      <c r="BE59" s="225"/>
      <c r="BF59" s="228"/>
      <c r="BG59" s="227"/>
      <c r="BH59" s="227"/>
      <c r="BI59" s="227"/>
      <c r="BJ59" s="227"/>
      <c r="BK59" s="227"/>
      <c r="BL59" s="227"/>
      <c r="BM59" s="227"/>
      <c r="BN59" s="227"/>
      <c r="BO59" s="227"/>
      <c r="BP59" s="227"/>
      <c r="BQ59" s="225"/>
      <c r="BR59" s="228"/>
      <c r="BS59" s="227"/>
      <c r="BT59" s="227"/>
      <c r="BU59" s="227"/>
      <c r="BV59" s="227"/>
      <c r="BW59" s="227"/>
      <c r="BX59" s="227"/>
      <c r="BY59" s="227"/>
      <c r="BZ59" s="227"/>
      <c r="CA59" s="227"/>
      <c r="CB59" s="227"/>
      <c r="CC59" s="225"/>
      <c r="CD59" s="41" t="s">
        <v>54</v>
      </c>
    </row>
    <row r="60" spans="1:82" ht="15">
      <c r="A60" s="41"/>
      <c r="B60" s="75" t="s">
        <v>121</v>
      </c>
      <c r="C60" s="131" t="s">
        <v>122</v>
      </c>
      <c r="D60" s="132" t="s">
        <v>64</v>
      </c>
      <c r="E60" s="266">
        <v>72</v>
      </c>
      <c r="F60" s="231"/>
      <c r="G60" s="76">
        <f t="shared" si="37"/>
        <v>0</v>
      </c>
      <c r="H60" s="237"/>
      <c r="I60" s="239"/>
      <c r="J60" s="226"/>
      <c r="K60" s="227"/>
      <c r="L60" s="227"/>
      <c r="M60" s="227"/>
      <c r="N60" s="227"/>
      <c r="O60" s="227"/>
      <c r="P60" s="227"/>
      <c r="Q60" s="227"/>
      <c r="R60" s="227"/>
      <c r="S60" s="227"/>
      <c r="T60" s="227"/>
      <c r="U60" s="225"/>
      <c r="V60" s="226"/>
      <c r="W60" s="227"/>
      <c r="X60" s="227"/>
      <c r="Y60" s="227"/>
      <c r="Z60" s="227"/>
      <c r="AA60" s="227"/>
      <c r="AB60" s="227"/>
      <c r="AC60" s="227"/>
      <c r="AD60" s="227"/>
      <c r="AE60" s="227"/>
      <c r="AF60" s="227"/>
      <c r="AG60" s="225"/>
      <c r="AH60" s="228"/>
      <c r="AI60" s="227"/>
      <c r="AJ60" s="227"/>
      <c r="AK60" s="227"/>
      <c r="AL60" s="227"/>
      <c r="AM60" s="227"/>
      <c r="AN60" s="227"/>
      <c r="AO60" s="227"/>
      <c r="AP60" s="227"/>
      <c r="AQ60" s="227"/>
      <c r="AR60" s="227"/>
      <c r="AS60" s="225"/>
      <c r="AT60" s="228"/>
      <c r="AU60" s="227"/>
      <c r="AV60" s="227"/>
      <c r="AW60" s="227"/>
      <c r="AX60" s="227"/>
      <c r="AY60" s="227"/>
      <c r="AZ60" s="227"/>
      <c r="BA60" s="227"/>
      <c r="BB60" s="227"/>
      <c r="BC60" s="227"/>
      <c r="BD60" s="227"/>
      <c r="BE60" s="225"/>
      <c r="BF60" s="228"/>
      <c r="BG60" s="227"/>
      <c r="BH60" s="227"/>
      <c r="BI60" s="227"/>
      <c r="BJ60" s="227"/>
      <c r="BK60" s="227"/>
      <c r="BL60" s="227"/>
      <c r="BM60" s="227"/>
      <c r="BN60" s="227"/>
      <c r="BO60" s="227"/>
      <c r="BP60" s="227"/>
      <c r="BQ60" s="225"/>
      <c r="BR60" s="228"/>
      <c r="BS60" s="227"/>
      <c r="BT60" s="227"/>
      <c r="BU60" s="227"/>
      <c r="BV60" s="227"/>
      <c r="BW60" s="227"/>
      <c r="BX60" s="227"/>
      <c r="BY60" s="227"/>
      <c r="BZ60" s="227"/>
      <c r="CA60" s="227"/>
      <c r="CB60" s="227"/>
      <c r="CC60" s="225"/>
      <c r="CD60" s="41" t="s">
        <v>54</v>
      </c>
    </row>
    <row r="61" spans="1:82" ht="15">
      <c r="A61" s="41"/>
      <c r="B61" s="75" t="s">
        <v>123</v>
      </c>
      <c r="C61" s="131" t="s">
        <v>124</v>
      </c>
      <c r="D61" s="132" t="s">
        <v>64</v>
      </c>
      <c r="E61" s="266">
        <v>72</v>
      </c>
      <c r="F61" s="231"/>
      <c r="G61" s="76">
        <f t="shared" si="37"/>
        <v>0</v>
      </c>
      <c r="H61" s="237"/>
      <c r="I61" s="239"/>
      <c r="J61" s="226"/>
      <c r="K61" s="227"/>
      <c r="L61" s="227"/>
      <c r="M61" s="227"/>
      <c r="N61" s="227"/>
      <c r="O61" s="227"/>
      <c r="P61" s="227"/>
      <c r="Q61" s="227"/>
      <c r="R61" s="227"/>
      <c r="S61" s="227"/>
      <c r="T61" s="227"/>
      <c r="U61" s="225"/>
      <c r="V61" s="226"/>
      <c r="W61" s="227"/>
      <c r="X61" s="227"/>
      <c r="Y61" s="227"/>
      <c r="Z61" s="227"/>
      <c r="AA61" s="227"/>
      <c r="AB61" s="227"/>
      <c r="AC61" s="227"/>
      <c r="AD61" s="227"/>
      <c r="AE61" s="227"/>
      <c r="AF61" s="227"/>
      <c r="AG61" s="225"/>
      <c r="AH61" s="228"/>
      <c r="AI61" s="227"/>
      <c r="AJ61" s="227"/>
      <c r="AK61" s="227"/>
      <c r="AL61" s="227"/>
      <c r="AM61" s="227"/>
      <c r="AN61" s="227"/>
      <c r="AO61" s="227"/>
      <c r="AP61" s="227"/>
      <c r="AQ61" s="227"/>
      <c r="AR61" s="227"/>
      <c r="AS61" s="225"/>
      <c r="AT61" s="228"/>
      <c r="AU61" s="227"/>
      <c r="AV61" s="227"/>
      <c r="AW61" s="227"/>
      <c r="AX61" s="227"/>
      <c r="AY61" s="227"/>
      <c r="AZ61" s="227"/>
      <c r="BA61" s="227"/>
      <c r="BB61" s="227"/>
      <c r="BC61" s="227"/>
      <c r="BD61" s="227"/>
      <c r="BE61" s="225"/>
      <c r="BF61" s="228"/>
      <c r="BG61" s="227"/>
      <c r="BH61" s="227"/>
      <c r="BI61" s="227"/>
      <c r="BJ61" s="227"/>
      <c r="BK61" s="227"/>
      <c r="BL61" s="227"/>
      <c r="BM61" s="227"/>
      <c r="BN61" s="227"/>
      <c r="BO61" s="227"/>
      <c r="BP61" s="227"/>
      <c r="BQ61" s="225"/>
      <c r="BR61" s="228"/>
      <c r="BS61" s="227"/>
      <c r="BT61" s="227"/>
      <c r="BU61" s="227"/>
      <c r="BV61" s="227"/>
      <c r="BW61" s="227"/>
      <c r="BX61" s="227"/>
      <c r="BY61" s="227"/>
      <c r="BZ61" s="227"/>
      <c r="CA61" s="227"/>
      <c r="CB61" s="227"/>
      <c r="CC61" s="225"/>
      <c r="CD61" s="41" t="s">
        <v>54</v>
      </c>
    </row>
    <row r="62" spans="1:82" ht="15">
      <c r="A62" s="41"/>
      <c r="B62" s="75" t="s">
        <v>125</v>
      </c>
      <c r="C62" s="131" t="s">
        <v>126</v>
      </c>
      <c r="D62" s="132" t="s">
        <v>64</v>
      </c>
      <c r="E62" s="266">
        <v>72</v>
      </c>
      <c r="F62" s="231"/>
      <c r="G62" s="76">
        <f t="shared" si="37"/>
        <v>0</v>
      </c>
      <c r="H62" s="237"/>
      <c r="I62" s="239"/>
      <c r="J62" s="226"/>
      <c r="K62" s="227"/>
      <c r="L62" s="227"/>
      <c r="M62" s="227"/>
      <c r="N62" s="227"/>
      <c r="O62" s="227"/>
      <c r="P62" s="227"/>
      <c r="Q62" s="227"/>
      <c r="R62" s="227"/>
      <c r="S62" s="227"/>
      <c r="T62" s="227"/>
      <c r="U62" s="225"/>
      <c r="V62" s="226"/>
      <c r="W62" s="227"/>
      <c r="X62" s="227"/>
      <c r="Y62" s="227"/>
      <c r="Z62" s="227"/>
      <c r="AA62" s="227"/>
      <c r="AB62" s="227"/>
      <c r="AC62" s="227"/>
      <c r="AD62" s="227"/>
      <c r="AE62" s="227"/>
      <c r="AF62" s="227"/>
      <c r="AG62" s="225"/>
      <c r="AH62" s="228"/>
      <c r="AI62" s="227"/>
      <c r="AJ62" s="227"/>
      <c r="AK62" s="227"/>
      <c r="AL62" s="227"/>
      <c r="AM62" s="227"/>
      <c r="AN62" s="227"/>
      <c r="AO62" s="227"/>
      <c r="AP62" s="227"/>
      <c r="AQ62" s="227"/>
      <c r="AR62" s="227"/>
      <c r="AS62" s="225"/>
      <c r="AT62" s="228"/>
      <c r="AU62" s="227"/>
      <c r="AV62" s="227"/>
      <c r="AW62" s="227"/>
      <c r="AX62" s="227"/>
      <c r="AY62" s="227"/>
      <c r="AZ62" s="227"/>
      <c r="BA62" s="227"/>
      <c r="BB62" s="227"/>
      <c r="BC62" s="227"/>
      <c r="BD62" s="227"/>
      <c r="BE62" s="225"/>
      <c r="BF62" s="228"/>
      <c r="BG62" s="227"/>
      <c r="BH62" s="227"/>
      <c r="BI62" s="227"/>
      <c r="BJ62" s="227"/>
      <c r="BK62" s="227"/>
      <c r="BL62" s="227"/>
      <c r="BM62" s="227"/>
      <c r="BN62" s="227"/>
      <c r="BO62" s="227"/>
      <c r="BP62" s="227"/>
      <c r="BQ62" s="225"/>
      <c r="BR62" s="228"/>
      <c r="BS62" s="227"/>
      <c r="BT62" s="227"/>
      <c r="BU62" s="227"/>
      <c r="BV62" s="227"/>
      <c r="BW62" s="227"/>
      <c r="BX62" s="227"/>
      <c r="BY62" s="227"/>
      <c r="BZ62" s="227"/>
      <c r="CA62" s="227"/>
      <c r="CB62" s="227"/>
      <c r="CC62" s="225"/>
      <c r="CD62" s="41" t="s">
        <v>54</v>
      </c>
    </row>
    <row r="63" spans="1:82" ht="15">
      <c r="A63" s="41"/>
      <c r="B63" s="75" t="s">
        <v>127</v>
      </c>
      <c r="C63" s="131" t="s">
        <v>128</v>
      </c>
      <c r="D63" s="132" t="s">
        <v>64</v>
      </c>
      <c r="E63" s="266">
        <v>72</v>
      </c>
      <c r="F63" s="231"/>
      <c r="G63" s="76">
        <f t="shared" si="37"/>
        <v>0</v>
      </c>
      <c r="H63" s="237"/>
      <c r="I63" s="239"/>
      <c r="J63" s="226"/>
      <c r="K63" s="227"/>
      <c r="L63" s="227"/>
      <c r="M63" s="227"/>
      <c r="N63" s="227"/>
      <c r="O63" s="227"/>
      <c r="P63" s="227"/>
      <c r="Q63" s="227"/>
      <c r="R63" s="227"/>
      <c r="S63" s="227"/>
      <c r="T63" s="227"/>
      <c r="U63" s="225"/>
      <c r="V63" s="226"/>
      <c r="W63" s="227"/>
      <c r="X63" s="227"/>
      <c r="Y63" s="227"/>
      <c r="Z63" s="227"/>
      <c r="AA63" s="227"/>
      <c r="AB63" s="227"/>
      <c r="AC63" s="227"/>
      <c r="AD63" s="227"/>
      <c r="AE63" s="227"/>
      <c r="AF63" s="227"/>
      <c r="AG63" s="225"/>
      <c r="AH63" s="228"/>
      <c r="AI63" s="227"/>
      <c r="AJ63" s="227"/>
      <c r="AK63" s="227"/>
      <c r="AL63" s="227"/>
      <c r="AM63" s="227"/>
      <c r="AN63" s="227"/>
      <c r="AO63" s="227"/>
      <c r="AP63" s="227"/>
      <c r="AQ63" s="227"/>
      <c r="AR63" s="227"/>
      <c r="AS63" s="225"/>
      <c r="AT63" s="228"/>
      <c r="AU63" s="227"/>
      <c r="AV63" s="227"/>
      <c r="AW63" s="227"/>
      <c r="AX63" s="227"/>
      <c r="AY63" s="227"/>
      <c r="AZ63" s="227"/>
      <c r="BA63" s="227"/>
      <c r="BB63" s="227"/>
      <c r="BC63" s="227"/>
      <c r="BD63" s="227"/>
      <c r="BE63" s="225"/>
      <c r="BF63" s="228"/>
      <c r="BG63" s="227"/>
      <c r="BH63" s="227"/>
      <c r="BI63" s="227"/>
      <c r="BJ63" s="227"/>
      <c r="BK63" s="227"/>
      <c r="BL63" s="227"/>
      <c r="BM63" s="227"/>
      <c r="BN63" s="227"/>
      <c r="BO63" s="227"/>
      <c r="BP63" s="227"/>
      <c r="BQ63" s="225"/>
      <c r="BR63" s="228"/>
      <c r="BS63" s="227"/>
      <c r="BT63" s="227"/>
      <c r="BU63" s="227"/>
      <c r="BV63" s="227"/>
      <c r="BW63" s="227"/>
      <c r="BX63" s="227"/>
      <c r="BY63" s="227"/>
      <c r="BZ63" s="227"/>
      <c r="CA63" s="227"/>
      <c r="CB63" s="227"/>
      <c r="CC63" s="225"/>
      <c r="CD63" s="41" t="s">
        <v>54</v>
      </c>
    </row>
    <row r="64" spans="1:82" ht="15">
      <c r="A64" s="41"/>
      <c r="B64" s="75" t="s">
        <v>129</v>
      </c>
      <c r="C64" s="131" t="s">
        <v>130</v>
      </c>
      <c r="D64" s="132" t="s">
        <v>64</v>
      </c>
      <c r="E64" s="266">
        <v>72</v>
      </c>
      <c r="F64" s="231"/>
      <c r="G64" s="76">
        <f t="shared" si="37"/>
        <v>0</v>
      </c>
      <c r="H64" s="237"/>
      <c r="I64" s="239"/>
      <c r="J64" s="226"/>
      <c r="K64" s="227"/>
      <c r="L64" s="227"/>
      <c r="M64" s="227"/>
      <c r="N64" s="227"/>
      <c r="O64" s="227"/>
      <c r="P64" s="227"/>
      <c r="Q64" s="227"/>
      <c r="R64" s="227"/>
      <c r="S64" s="227"/>
      <c r="T64" s="227"/>
      <c r="U64" s="225"/>
      <c r="V64" s="226"/>
      <c r="W64" s="227"/>
      <c r="X64" s="227"/>
      <c r="Y64" s="227"/>
      <c r="Z64" s="227"/>
      <c r="AA64" s="227"/>
      <c r="AB64" s="227"/>
      <c r="AC64" s="227"/>
      <c r="AD64" s="227"/>
      <c r="AE64" s="227"/>
      <c r="AF64" s="227"/>
      <c r="AG64" s="225"/>
      <c r="AH64" s="228"/>
      <c r="AI64" s="227"/>
      <c r="AJ64" s="227"/>
      <c r="AK64" s="227"/>
      <c r="AL64" s="227"/>
      <c r="AM64" s="227"/>
      <c r="AN64" s="227"/>
      <c r="AO64" s="227"/>
      <c r="AP64" s="227"/>
      <c r="AQ64" s="227"/>
      <c r="AR64" s="227"/>
      <c r="AS64" s="225"/>
      <c r="AT64" s="228"/>
      <c r="AU64" s="227"/>
      <c r="AV64" s="227"/>
      <c r="AW64" s="227"/>
      <c r="AX64" s="227"/>
      <c r="AY64" s="227"/>
      <c r="AZ64" s="227"/>
      <c r="BA64" s="227"/>
      <c r="BB64" s="227"/>
      <c r="BC64" s="227"/>
      <c r="BD64" s="227"/>
      <c r="BE64" s="225"/>
      <c r="BF64" s="228"/>
      <c r="BG64" s="227"/>
      <c r="BH64" s="227"/>
      <c r="BI64" s="227"/>
      <c r="BJ64" s="227"/>
      <c r="BK64" s="227"/>
      <c r="BL64" s="227"/>
      <c r="BM64" s="227"/>
      <c r="BN64" s="227"/>
      <c r="BO64" s="227"/>
      <c r="BP64" s="227"/>
      <c r="BQ64" s="225"/>
      <c r="BR64" s="228"/>
      <c r="BS64" s="227"/>
      <c r="BT64" s="227"/>
      <c r="BU64" s="227"/>
      <c r="BV64" s="227"/>
      <c r="BW64" s="227"/>
      <c r="BX64" s="227"/>
      <c r="BY64" s="227"/>
      <c r="BZ64" s="227"/>
      <c r="CA64" s="227"/>
      <c r="CB64" s="227"/>
      <c r="CC64" s="225"/>
      <c r="CD64" s="41" t="s">
        <v>54</v>
      </c>
    </row>
    <row r="65" spans="1:82" ht="15">
      <c r="A65" s="41"/>
      <c r="B65" s="103" t="s">
        <v>131</v>
      </c>
      <c r="C65" s="286" t="s">
        <v>132</v>
      </c>
      <c r="D65" s="132"/>
      <c r="E65" s="266"/>
      <c r="F65" s="231"/>
      <c r="G65" s="76"/>
      <c r="H65" s="237"/>
      <c r="I65" s="239"/>
      <c r="J65" s="232"/>
      <c r="K65" s="234"/>
      <c r="L65" s="234"/>
      <c r="M65" s="234"/>
      <c r="N65" s="234"/>
      <c r="O65" s="234"/>
      <c r="P65" s="234"/>
      <c r="Q65" s="234"/>
      <c r="R65" s="234"/>
      <c r="S65" s="234"/>
      <c r="T65" s="234"/>
      <c r="U65" s="233"/>
      <c r="V65" s="232"/>
      <c r="W65" s="234"/>
      <c r="X65" s="234"/>
      <c r="Y65" s="234"/>
      <c r="Z65" s="234"/>
      <c r="AA65" s="234"/>
      <c r="AB65" s="234"/>
      <c r="AC65" s="234"/>
      <c r="AD65" s="234"/>
      <c r="AE65" s="234"/>
      <c r="AF65" s="234"/>
      <c r="AG65" s="233"/>
      <c r="AH65" s="235"/>
      <c r="AI65" s="234"/>
      <c r="AJ65" s="234"/>
      <c r="AK65" s="234"/>
      <c r="AL65" s="234"/>
      <c r="AM65" s="234"/>
      <c r="AN65" s="234"/>
      <c r="AO65" s="234"/>
      <c r="AP65" s="234"/>
      <c r="AQ65" s="234"/>
      <c r="AR65" s="234"/>
      <c r="AS65" s="233"/>
      <c r="AT65" s="235"/>
      <c r="AU65" s="234"/>
      <c r="AV65" s="234"/>
      <c r="AW65" s="234"/>
      <c r="AX65" s="234"/>
      <c r="AY65" s="234"/>
      <c r="AZ65" s="234"/>
      <c r="BA65" s="234"/>
      <c r="BB65" s="234"/>
      <c r="BC65" s="234"/>
      <c r="BD65" s="234"/>
      <c r="BE65" s="233"/>
      <c r="BF65" s="235"/>
      <c r="BG65" s="234"/>
      <c r="BH65" s="234"/>
      <c r="BI65" s="234"/>
      <c r="BJ65" s="234"/>
      <c r="BK65" s="234"/>
      <c r="BL65" s="234"/>
      <c r="BM65" s="234"/>
      <c r="BN65" s="234"/>
      <c r="BO65" s="234"/>
      <c r="BP65" s="234"/>
      <c r="BQ65" s="233"/>
      <c r="BR65" s="235"/>
      <c r="BS65" s="234"/>
      <c r="BT65" s="234"/>
      <c r="BU65" s="234"/>
      <c r="BV65" s="234"/>
      <c r="BW65" s="234"/>
      <c r="BX65" s="234"/>
      <c r="BY65" s="234"/>
      <c r="BZ65" s="234"/>
      <c r="CA65" s="234"/>
      <c r="CB65" s="234"/>
      <c r="CC65" s="233"/>
      <c r="CD65" s="41"/>
    </row>
    <row r="66" spans="1:82" ht="30">
      <c r="A66" s="41"/>
      <c r="B66" s="75" t="s">
        <v>133</v>
      </c>
      <c r="C66" s="131" t="s">
        <v>928</v>
      </c>
      <c r="D66" s="132" t="s">
        <v>64</v>
      </c>
      <c r="E66" s="266">
        <v>72</v>
      </c>
      <c r="F66" s="231"/>
      <c r="G66" s="76">
        <f>+SUM(H66:CC66)</f>
        <v>0</v>
      </c>
      <c r="H66" s="77"/>
      <c r="I66" s="78"/>
      <c r="J66" s="226"/>
      <c r="K66" s="227"/>
      <c r="L66" s="227"/>
      <c r="M66" s="227"/>
      <c r="N66" s="227"/>
      <c r="O66" s="227"/>
      <c r="P66" s="227"/>
      <c r="Q66" s="227"/>
      <c r="R66" s="227"/>
      <c r="S66" s="227"/>
      <c r="T66" s="227"/>
      <c r="U66" s="225"/>
      <c r="V66" s="226"/>
      <c r="W66" s="227"/>
      <c r="X66" s="227"/>
      <c r="Y66" s="227"/>
      <c r="Z66" s="227"/>
      <c r="AA66" s="227"/>
      <c r="AB66" s="227"/>
      <c r="AC66" s="227"/>
      <c r="AD66" s="227"/>
      <c r="AE66" s="227"/>
      <c r="AF66" s="227"/>
      <c r="AG66" s="225"/>
      <c r="AH66" s="228"/>
      <c r="AI66" s="227"/>
      <c r="AJ66" s="227"/>
      <c r="AK66" s="227"/>
      <c r="AL66" s="227"/>
      <c r="AM66" s="227"/>
      <c r="AN66" s="227"/>
      <c r="AO66" s="227"/>
      <c r="AP66" s="227"/>
      <c r="AQ66" s="227"/>
      <c r="AR66" s="227"/>
      <c r="AS66" s="225"/>
      <c r="AT66" s="228"/>
      <c r="AU66" s="227"/>
      <c r="AV66" s="227"/>
      <c r="AW66" s="227"/>
      <c r="AX66" s="227"/>
      <c r="AY66" s="227"/>
      <c r="AZ66" s="227"/>
      <c r="BA66" s="227"/>
      <c r="BB66" s="227"/>
      <c r="BC66" s="227"/>
      <c r="BD66" s="227"/>
      <c r="BE66" s="225"/>
      <c r="BF66" s="228"/>
      <c r="BG66" s="227"/>
      <c r="BH66" s="227"/>
      <c r="BI66" s="227"/>
      <c r="BJ66" s="227"/>
      <c r="BK66" s="227"/>
      <c r="BL66" s="227"/>
      <c r="BM66" s="227"/>
      <c r="BN66" s="227"/>
      <c r="BO66" s="227"/>
      <c r="BP66" s="227"/>
      <c r="BQ66" s="225"/>
      <c r="BR66" s="228"/>
      <c r="BS66" s="227"/>
      <c r="BT66" s="227"/>
      <c r="BU66" s="227"/>
      <c r="BV66" s="227"/>
      <c r="BW66" s="227"/>
      <c r="BX66" s="227"/>
      <c r="BY66" s="227"/>
      <c r="BZ66" s="227"/>
      <c r="CA66" s="227"/>
      <c r="CB66" s="227"/>
      <c r="CC66" s="225"/>
      <c r="CD66" s="41" t="s">
        <v>54</v>
      </c>
    </row>
    <row r="67" spans="1:82" ht="30">
      <c r="A67" s="41"/>
      <c r="B67" s="75" t="s">
        <v>135</v>
      </c>
      <c r="C67" s="131" t="s">
        <v>956</v>
      </c>
      <c r="D67" s="132" t="s">
        <v>64</v>
      </c>
      <c r="E67" s="266">
        <v>72</v>
      </c>
      <c r="F67" s="231"/>
      <c r="G67" s="76">
        <f>+SUM(H67:CC67)</f>
        <v>0</v>
      </c>
      <c r="H67" s="77"/>
      <c r="I67" s="78"/>
      <c r="J67" s="226"/>
      <c r="K67" s="227"/>
      <c r="L67" s="227"/>
      <c r="M67" s="227"/>
      <c r="N67" s="227"/>
      <c r="O67" s="227"/>
      <c r="P67" s="227"/>
      <c r="Q67" s="227"/>
      <c r="R67" s="227"/>
      <c r="S67" s="227"/>
      <c r="T67" s="227"/>
      <c r="U67" s="225"/>
      <c r="V67" s="226"/>
      <c r="W67" s="227"/>
      <c r="X67" s="227"/>
      <c r="Y67" s="227"/>
      <c r="Z67" s="227"/>
      <c r="AA67" s="227"/>
      <c r="AB67" s="227"/>
      <c r="AC67" s="227"/>
      <c r="AD67" s="227"/>
      <c r="AE67" s="227"/>
      <c r="AF67" s="227"/>
      <c r="AG67" s="225"/>
      <c r="AH67" s="228"/>
      <c r="AI67" s="227"/>
      <c r="AJ67" s="227"/>
      <c r="AK67" s="227"/>
      <c r="AL67" s="227"/>
      <c r="AM67" s="227"/>
      <c r="AN67" s="227"/>
      <c r="AO67" s="227"/>
      <c r="AP67" s="227"/>
      <c r="AQ67" s="227"/>
      <c r="AR67" s="227"/>
      <c r="AS67" s="225"/>
      <c r="AT67" s="228"/>
      <c r="AU67" s="227"/>
      <c r="AV67" s="227"/>
      <c r="AW67" s="227"/>
      <c r="AX67" s="227"/>
      <c r="AY67" s="227"/>
      <c r="AZ67" s="227"/>
      <c r="BA67" s="227"/>
      <c r="BB67" s="227"/>
      <c r="BC67" s="227"/>
      <c r="BD67" s="227"/>
      <c r="BE67" s="225"/>
      <c r="BF67" s="228"/>
      <c r="BG67" s="227"/>
      <c r="BH67" s="227"/>
      <c r="BI67" s="227"/>
      <c r="BJ67" s="227"/>
      <c r="BK67" s="227"/>
      <c r="BL67" s="227"/>
      <c r="BM67" s="227"/>
      <c r="BN67" s="227"/>
      <c r="BO67" s="227"/>
      <c r="BP67" s="227"/>
      <c r="BQ67" s="225"/>
      <c r="BR67" s="228"/>
      <c r="BS67" s="227"/>
      <c r="BT67" s="227"/>
      <c r="BU67" s="227"/>
      <c r="BV67" s="227"/>
      <c r="BW67" s="227"/>
      <c r="BX67" s="227"/>
      <c r="BY67" s="227"/>
      <c r="BZ67" s="227"/>
      <c r="CA67" s="227"/>
      <c r="CB67" s="227"/>
      <c r="CC67" s="225"/>
      <c r="CD67" s="41" t="s">
        <v>54</v>
      </c>
    </row>
    <row r="68" spans="1:82" ht="30">
      <c r="A68" s="41"/>
      <c r="B68" s="75" t="s">
        <v>137</v>
      </c>
      <c r="C68" s="131" t="s">
        <v>138</v>
      </c>
      <c r="D68" s="132" t="s">
        <v>64</v>
      </c>
      <c r="E68" s="266">
        <v>72</v>
      </c>
      <c r="F68" s="231"/>
      <c r="G68" s="76">
        <f t="shared" ref="G68:G70" si="41">+SUM(H68:CC68)</f>
        <v>0</v>
      </c>
      <c r="H68" s="77"/>
      <c r="I68" s="78"/>
      <c r="J68" s="226"/>
      <c r="K68" s="227"/>
      <c r="L68" s="227"/>
      <c r="M68" s="227"/>
      <c r="N68" s="227"/>
      <c r="O68" s="227"/>
      <c r="P68" s="227"/>
      <c r="Q68" s="227"/>
      <c r="R68" s="227"/>
      <c r="S68" s="227"/>
      <c r="T68" s="227"/>
      <c r="U68" s="225"/>
      <c r="V68" s="226"/>
      <c r="W68" s="227"/>
      <c r="X68" s="227"/>
      <c r="Y68" s="227"/>
      <c r="Z68" s="227"/>
      <c r="AA68" s="227"/>
      <c r="AB68" s="227"/>
      <c r="AC68" s="227"/>
      <c r="AD68" s="227"/>
      <c r="AE68" s="227"/>
      <c r="AF68" s="227"/>
      <c r="AG68" s="225"/>
      <c r="AH68" s="228"/>
      <c r="AI68" s="227"/>
      <c r="AJ68" s="227"/>
      <c r="AK68" s="227"/>
      <c r="AL68" s="227"/>
      <c r="AM68" s="227"/>
      <c r="AN68" s="227"/>
      <c r="AO68" s="227"/>
      <c r="AP68" s="227"/>
      <c r="AQ68" s="227"/>
      <c r="AR68" s="227"/>
      <c r="AS68" s="225"/>
      <c r="AT68" s="228"/>
      <c r="AU68" s="227"/>
      <c r="AV68" s="227"/>
      <c r="AW68" s="227"/>
      <c r="AX68" s="227"/>
      <c r="AY68" s="227"/>
      <c r="AZ68" s="227"/>
      <c r="BA68" s="227"/>
      <c r="BB68" s="227"/>
      <c r="BC68" s="227"/>
      <c r="BD68" s="227"/>
      <c r="BE68" s="225"/>
      <c r="BF68" s="228"/>
      <c r="BG68" s="227"/>
      <c r="BH68" s="227"/>
      <c r="BI68" s="227"/>
      <c r="BJ68" s="227"/>
      <c r="BK68" s="227"/>
      <c r="BL68" s="227"/>
      <c r="BM68" s="227"/>
      <c r="BN68" s="227"/>
      <c r="BO68" s="227"/>
      <c r="BP68" s="227"/>
      <c r="BQ68" s="225"/>
      <c r="BR68" s="228"/>
      <c r="BS68" s="227"/>
      <c r="BT68" s="227"/>
      <c r="BU68" s="227"/>
      <c r="BV68" s="227"/>
      <c r="BW68" s="227"/>
      <c r="BX68" s="227"/>
      <c r="BY68" s="227"/>
      <c r="BZ68" s="227"/>
      <c r="CA68" s="227"/>
      <c r="CB68" s="227"/>
      <c r="CC68" s="225"/>
      <c r="CD68" s="41" t="s">
        <v>54</v>
      </c>
    </row>
    <row r="69" spans="1:82" ht="15">
      <c r="A69" s="41"/>
      <c r="B69" s="180" t="s">
        <v>139</v>
      </c>
      <c r="C69" s="181" t="s">
        <v>140</v>
      </c>
      <c r="D69" s="182" t="s">
        <v>64</v>
      </c>
      <c r="E69" s="334">
        <v>0</v>
      </c>
      <c r="F69" s="231"/>
      <c r="G69" s="178">
        <f t="shared" si="41"/>
        <v>0</v>
      </c>
      <c r="H69" s="237"/>
      <c r="I69" s="239"/>
      <c r="J69" s="226"/>
      <c r="K69" s="227"/>
      <c r="L69" s="227"/>
      <c r="M69" s="227"/>
      <c r="N69" s="227"/>
      <c r="O69" s="227"/>
      <c r="P69" s="227"/>
      <c r="Q69" s="227"/>
      <c r="R69" s="227"/>
      <c r="S69" s="227"/>
      <c r="T69" s="227"/>
      <c r="U69" s="225"/>
      <c r="V69" s="226"/>
      <c r="W69" s="227"/>
      <c r="X69" s="227"/>
      <c r="Y69" s="227"/>
      <c r="Z69" s="227"/>
      <c r="AA69" s="227"/>
      <c r="AB69" s="227"/>
      <c r="AC69" s="227"/>
      <c r="AD69" s="227"/>
      <c r="AE69" s="227"/>
      <c r="AF69" s="227"/>
      <c r="AG69" s="225"/>
      <c r="AH69" s="228"/>
      <c r="AI69" s="227"/>
      <c r="AJ69" s="227"/>
      <c r="AK69" s="227"/>
      <c r="AL69" s="227"/>
      <c r="AM69" s="227"/>
      <c r="AN69" s="227"/>
      <c r="AO69" s="227"/>
      <c r="AP69" s="227"/>
      <c r="AQ69" s="227"/>
      <c r="AR69" s="227"/>
      <c r="AS69" s="225"/>
      <c r="AT69" s="228"/>
      <c r="AU69" s="227"/>
      <c r="AV69" s="227"/>
      <c r="AW69" s="227"/>
      <c r="AX69" s="227"/>
      <c r="AY69" s="227"/>
      <c r="AZ69" s="227"/>
      <c r="BA69" s="227"/>
      <c r="BB69" s="227"/>
      <c r="BC69" s="227"/>
      <c r="BD69" s="227"/>
      <c r="BE69" s="225"/>
      <c r="BF69" s="228"/>
      <c r="BG69" s="227"/>
      <c r="BH69" s="227"/>
      <c r="BI69" s="227"/>
      <c r="BJ69" s="227"/>
      <c r="BK69" s="227"/>
      <c r="BL69" s="227"/>
      <c r="BM69" s="227"/>
      <c r="BN69" s="227"/>
      <c r="BO69" s="227"/>
      <c r="BP69" s="227"/>
      <c r="BQ69" s="225"/>
      <c r="BR69" s="228"/>
      <c r="BS69" s="227"/>
      <c r="BT69" s="227"/>
      <c r="BU69" s="227"/>
      <c r="BV69" s="227"/>
      <c r="BW69" s="227"/>
      <c r="BX69" s="227"/>
      <c r="BY69" s="227"/>
      <c r="BZ69" s="227"/>
      <c r="CA69" s="227"/>
      <c r="CB69" s="227"/>
      <c r="CC69" s="225"/>
      <c r="CD69" s="41"/>
    </row>
    <row r="70" spans="1:82" ht="30">
      <c r="A70" s="41"/>
      <c r="B70" s="75" t="s">
        <v>141</v>
      </c>
      <c r="C70" s="131" t="s">
        <v>142</v>
      </c>
      <c r="D70" s="132" t="s">
        <v>64</v>
      </c>
      <c r="E70" s="266">
        <v>72</v>
      </c>
      <c r="F70" s="231"/>
      <c r="G70" s="76">
        <f t="shared" si="41"/>
        <v>0</v>
      </c>
      <c r="H70" s="237"/>
      <c r="I70" s="239"/>
      <c r="J70" s="226"/>
      <c r="K70" s="227"/>
      <c r="L70" s="227"/>
      <c r="M70" s="227"/>
      <c r="N70" s="227"/>
      <c r="O70" s="227"/>
      <c r="P70" s="227"/>
      <c r="Q70" s="227"/>
      <c r="R70" s="227"/>
      <c r="S70" s="227"/>
      <c r="T70" s="227"/>
      <c r="U70" s="225"/>
      <c r="V70" s="226"/>
      <c r="W70" s="227"/>
      <c r="X70" s="227"/>
      <c r="Y70" s="227"/>
      <c r="Z70" s="227"/>
      <c r="AA70" s="227"/>
      <c r="AB70" s="227"/>
      <c r="AC70" s="227"/>
      <c r="AD70" s="227"/>
      <c r="AE70" s="227"/>
      <c r="AF70" s="227"/>
      <c r="AG70" s="225"/>
      <c r="AH70" s="228"/>
      <c r="AI70" s="227"/>
      <c r="AJ70" s="227"/>
      <c r="AK70" s="227"/>
      <c r="AL70" s="227"/>
      <c r="AM70" s="227"/>
      <c r="AN70" s="227"/>
      <c r="AO70" s="227"/>
      <c r="AP70" s="227"/>
      <c r="AQ70" s="227"/>
      <c r="AR70" s="227"/>
      <c r="AS70" s="225"/>
      <c r="AT70" s="228"/>
      <c r="AU70" s="227"/>
      <c r="AV70" s="227"/>
      <c r="AW70" s="227"/>
      <c r="AX70" s="227"/>
      <c r="AY70" s="227"/>
      <c r="AZ70" s="227"/>
      <c r="BA70" s="227"/>
      <c r="BB70" s="227"/>
      <c r="BC70" s="227"/>
      <c r="BD70" s="227"/>
      <c r="BE70" s="225"/>
      <c r="BF70" s="228"/>
      <c r="BG70" s="227"/>
      <c r="BH70" s="227"/>
      <c r="BI70" s="227"/>
      <c r="BJ70" s="227"/>
      <c r="BK70" s="227"/>
      <c r="BL70" s="227"/>
      <c r="BM70" s="227"/>
      <c r="BN70" s="227"/>
      <c r="BO70" s="227"/>
      <c r="BP70" s="227"/>
      <c r="BQ70" s="225"/>
      <c r="BR70" s="228"/>
      <c r="BS70" s="227"/>
      <c r="BT70" s="227"/>
      <c r="BU70" s="227"/>
      <c r="BV70" s="227"/>
      <c r="BW70" s="227"/>
      <c r="BX70" s="227"/>
      <c r="BY70" s="227"/>
      <c r="BZ70" s="227"/>
      <c r="CA70" s="227"/>
      <c r="CB70" s="227"/>
      <c r="CC70" s="225"/>
      <c r="CD70" s="41" t="s">
        <v>54</v>
      </c>
    </row>
    <row r="71" spans="1:82" ht="30">
      <c r="A71" s="41"/>
      <c r="B71" s="103" t="s">
        <v>143</v>
      </c>
      <c r="C71" s="286" t="s">
        <v>144</v>
      </c>
      <c r="D71" s="132"/>
      <c r="E71" s="266"/>
      <c r="F71" s="231"/>
      <c r="G71" s="76"/>
      <c r="H71" s="237"/>
      <c r="I71" s="239"/>
      <c r="J71" s="232"/>
      <c r="K71" s="234"/>
      <c r="L71" s="234"/>
      <c r="M71" s="234"/>
      <c r="N71" s="234"/>
      <c r="O71" s="234"/>
      <c r="P71" s="234"/>
      <c r="Q71" s="234"/>
      <c r="R71" s="234"/>
      <c r="S71" s="234"/>
      <c r="T71" s="234"/>
      <c r="U71" s="233"/>
      <c r="V71" s="232"/>
      <c r="W71" s="234"/>
      <c r="X71" s="234"/>
      <c r="Y71" s="234"/>
      <c r="Z71" s="234"/>
      <c r="AA71" s="234"/>
      <c r="AB71" s="234"/>
      <c r="AC71" s="234"/>
      <c r="AD71" s="234"/>
      <c r="AE71" s="234"/>
      <c r="AF71" s="234"/>
      <c r="AG71" s="233"/>
      <c r="AH71" s="235"/>
      <c r="AI71" s="234"/>
      <c r="AJ71" s="234"/>
      <c r="AK71" s="234"/>
      <c r="AL71" s="234"/>
      <c r="AM71" s="234"/>
      <c r="AN71" s="234"/>
      <c r="AO71" s="234"/>
      <c r="AP71" s="234"/>
      <c r="AQ71" s="234"/>
      <c r="AR71" s="234"/>
      <c r="AS71" s="233"/>
      <c r="AT71" s="235"/>
      <c r="AU71" s="234"/>
      <c r="AV71" s="234"/>
      <c r="AW71" s="234"/>
      <c r="AX71" s="234"/>
      <c r="AY71" s="234"/>
      <c r="AZ71" s="234"/>
      <c r="BA71" s="234"/>
      <c r="BB71" s="234"/>
      <c r="BC71" s="234"/>
      <c r="BD71" s="234"/>
      <c r="BE71" s="233"/>
      <c r="BF71" s="235"/>
      <c r="BG71" s="234"/>
      <c r="BH71" s="234"/>
      <c r="BI71" s="234"/>
      <c r="BJ71" s="234"/>
      <c r="BK71" s="234"/>
      <c r="BL71" s="234"/>
      <c r="BM71" s="234"/>
      <c r="BN71" s="234"/>
      <c r="BO71" s="234"/>
      <c r="BP71" s="234"/>
      <c r="BQ71" s="233"/>
      <c r="BR71" s="235"/>
      <c r="BS71" s="234"/>
      <c r="BT71" s="234"/>
      <c r="BU71" s="234"/>
      <c r="BV71" s="234"/>
      <c r="BW71" s="234"/>
      <c r="BX71" s="234"/>
      <c r="BY71" s="234"/>
      <c r="BZ71" s="234"/>
      <c r="CA71" s="234"/>
      <c r="CB71" s="234"/>
      <c r="CC71" s="233"/>
      <c r="CD71" s="41"/>
    </row>
    <row r="72" spans="1:82" ht="15">
      <c r="A72" s="41"/>
      <c r="B72" s="75" t="s">
        <v>145</v>
      </c>
      <c r="C72" s="131" t="s">
        <v>931</v>
      </c>
      <c r="D72" s="132" t="s">
        <v>64</v>
      </c>
      <c r="E72" s="266">
        <v>72</v>
      </c>
      <c r="F72" s="231"/>
      <c r="G72" s="76">
        <f t="shared" si="37"/>
        <v>0</v>
      </c>
      <c r="H72" s="237"/>
      <c r="I72" s="239"/>
      <c r="J72" s="226"/>
      <c r="K72" s="227"/>
      <c r="L72" s="227"/>
      <c r="M72" s="227"/>
      <c r="N72" s="227"/>
      <c r="O72" s="227"/>
      <c r="P72" s="227"/>
      <c r="Q72" s="227"/>
      <c r="R72" s="227"/>
      <c r="S72" s="227"/>
      <c r="T72" s="227"/>
      <c r="U72" s="225"/>
      <c r="V72" s="226"/>
      <c r="W72" s="227"/>
      <c r="X72" s="227"/>
      <c r="Y72" s="227"/>
      <c r="Z72" s="227"/>
      <c r="AA72" s="227"/>
      <c r="AB72" s="227"/>
      <c r="AC72" s="227"/>
      <c r="AD72" s="227"/>
      <c r="AE72" s="227"/>
      <c r="AF72" s="227"/>
      <c r="AG72" s="225"/>
      <c r="AH72" s="228"/>
      <c r="AI72" s="227"/>
      <c r="AJ72" s="227"/>
      <c r="AK72" s="227"/>
      <c r="AL72" s="227"/>
      <c r="AM72" s="227"/>
      <c r="AN72" s="227"/>
      <c r="AO72" s="227"/>
      <c r="AP72" s="227"/>
      <c r="AQ72" s="227"/>
      <c r="AR72" s="227"/>
      <c r="AS72" s="225"/>
      <c r="AT72" s="228"/>
      <c r="AU72" s="227"/>
      <c r="AV72" s="227"/>
      <c r="AW72" s="227"/>
      <c r="AX72" s="227"/>
      <c r="AY72" s="227"/>
      <c r="AZ72" s="227"/>
      <c r="BA72" s="227"/>
      <c r="BB72" s="227"/>
      <c r="BC72" s="227"/>
      <c r="BD72" s="227"/>
      <c r="BE72" s="225"/>
      <c r="BF72" s="228"/>
      <c r="BG72" s="227"/>
      <c r="BH72" s="227"/>
      <c r="BI72" s="227"/>
      <c r="BJ72" s="227"/>
      <c r="BK72" s="227"/>
      <c r="BL72" s="227"/>
      <c r="BM72" s="227"/>
      <c r="BN72" s="227"/>
      <c r="BO72" s="227"/>
      <c r="BP72" s="227"/>
      <c r="BQ72" s="225"/>
      <c r="BR72" s="228"/>
      <c r="BS72" s="227"/>
      <c r="BT72" s="227"/>
      <c r="BU72" s="227"/>
      <c r="BV72" s="227"/>
      <c r="BW72" s="227"/>
      <c r="BX72" s="227"/>
      <c r="BY72" s="227"/>
      <c r="BZ72" s="227"/>
      <c r="CA72" s="227"/>
      <c r="CB72" s="227"/>
      <c r="CC72" s="225"/>
      <c r="CD72" s="41" t="s">
        <v>54</v>
      </c>
    </row>
    <row r="73" spans="1:82" ht="15">
      <c r="A73" s="41"/>
      <c r="B73" s="75" t="s">
        <v>147</v>
      </c>
      <c r="C73" s="131" t="s">
        <v>148</v>
      </c>
      <c r="D73" s="132" t="s">
        <v>64</v>
      </c>
      <c r="E73" s="266">
        <v>72</v>
      </c>
      <c r="F73" s="231"/>
      <c r="G73" s="76">
        <f t="shared" si="37"/>
        <v>0</v>
      </c>
      <c r="H73" s="237"/>
      <c r="I73" s="239"/>
      <c r="J73" s="226"/>
      <c r="K73" s="227"/>
      <c r="L73" s="227"/>
      <c r="M73" s="227"/>
      <c r="N73" s="227"/>
      <c r="O73" s="227"/>
      <c r="P73" s="227"/>
      <c r="Q73" s="227"/>
      <c r="R73" s="227"/>
      <c r="S73" s="227"/>
      <c r="T73" s="227"/>
      <c r="U73" s="225"/>
      <c r="V73" s="226"/>
      <c r="W73" s="227"/>
      <c r="X73" s="227"/>
      <c r="Y73" s="227"/>
      <c r="Z73" s="227"/>
      <c r="AA73" s="227"/>
      <c r="AB73" s="227"/>
      <c r="AC73" s="227"/>
      <c r="AD73" s="227"/>
      <c r="AE73" s="227"/>
      <c r="AF73" s="227"/>
      <c r="AG73" s="225"/>
      <c r="AH73" s="228"/>
      <c r="AI73" s="227"/>
      <c r="AJ73" s="227"/>
      <c r="AK73" s="227"/>
      <c r="AL73" s="227"/>
      <c r="AM73" s="227"/>
      <c r="AN73" s="227"/>
      <c r="AO73" s="227"/>
      <c r="AP73" s="227"/>
      <c r="AQ73" s="227"/>
      <c r="AR73" s="227"/>
      <c r="AS73" s="225"/>
      <c r="AT73" s="228"/>
      <c r="AU73" s="227"/>
      <c r="AV73" s="227"/>
      <c r="AW73" s="227"/>
      <c r="AX73" s="227"/>
      <c r="AY73" s="227"/>
      <c r="AZ73" s="227"/>
      <c r="BA73" s="227"/>
      <c r="BB73" s="227"/>
      <c r="BC73" s="227"/>
      <c r="BD73" s="227"/>
      <c r="BE73" s="225"/>
      <c r="BF73" s="228"/>
      <c r="BG73" s="227"/>
      <c r="BH73" s="227"/>
      <c r="BI73" s="227"/>
      <c r="BJ73" s="227"/>
      <c r="BK73" s="227"/>
      <c r="BL73" s="227"/>
      <c r="BM73" s="227"/>
      <c r="BN73" s="227"/>
      <c r="BO73" s="227"/>
      <c r="BP73" s="227"/>
      <c r="BQ73" s="225"/>
      <c r="BR73" s="228"/>
      <c r="BS73" s="227"/>
      <c r="BT73" s="227"/>
      <c r="BU73" s="227"/>
      <c r="BV73" s="227"/>
      <c r="BW73" s="227"/>
      <c r="BX73" s="227"/>
      <c r="BY73" s="227"/>
      <c r="BZ73" s="227"/>
      <c r="CA73" s="227"/>
      <c r="CB73" s="227"/>
      <c r="CC73" s="225"/>
      <c r="CD73" s="41" t="s">
        <v>54</v>
      </c>
    </row>
    <row r="74" spans="1:82" ht="31" customHeight="1">
      <c r="A74" s="41"/>
      <c r="B74" s="103" t="s">
        <v>149</v>
      </c>
      <c r="C74" s="286" t="s">
        <v>150</v>
      </c>
      <c r="D74" s="132"/>
      <c r="E74" s="266"/>
      <c r="F74" s="231"/>
      <c r="G74" s="76"/>
      <c r="H74" s="237"/>
      <c r="I74" s="239"/>
      <c r="J74" s="232"/>
      <c r="K74" s="234"/>
      <c r="L74" s="234"/>
      <c r="M74" s="234"/>
      <c r="N74" s="234"/>
      <c r="O74" s="234"/>
      <c r="P74" s="234"/>
      <c r="Q74" s="234"/>
      <c r="R74" s="234"/>
      <c r="S74" s="234"/>
      <c r="T74" s="234"/>
      <c r="U74" s="233"/>
      <c r="V74" s="232"/>
      <c r="W74" s="234"/>
      <c r="X74" s="234"/>
      <c r="Y74" s="234"/>
      <c r="Z74" s="234"/>
      <c r="AA74" s="234"/>
      <c r="AB74" s="234"/>
      <c r="AC74" s="234"/>
      <c r="AD74" s="234"/>
      <c r="AE74" s="234"/>
      <c r="AF74" s="234"/>
      <c r="AG74" s="233"/>
      <c r="AH74" s="235"/>
      <c r="AI74" s="234"/>
      <c r="AJ74" s="234"/>
      <c r="AK74" s="234"/>
      <c r="AL74" s="234"/>
      <c r="AM74" s="234"/>
      <c r="AN74" s="234"/>
      <c r="AO74" s="234"/>
      <c r="AP74" s="234"/>
      <c r="AQ74" s="234"/>
      <c r="AR74" s="234"/>
      <c r="AS74" s="233"/>
      <c r="AT74" s="235"/>
      <c r="AU74" s="234"/>
      <c r="AV74" s="234"/>
      <c r="AW74" s="234"/>
      <c r="AX74" s="234"/>
      <c r="AY74" s="234"/>
      <c r="AZ74" s="234"/>
      <c r="BA74" s="234"/>
      <c r="BB74" s="234"/>
      <c r="BC74" s="234"/>
      <c r="BD74" s="234"/>
      <c r="BE74" s="233"/>
      <c r="BF74" s="235"/>
      <c r="BG74" s="234"/>
      <c r="BH74" s="234"/>
      <c r="BI74" s="234"/>
      <c r="BJ74" s="234"/>
      <c r="BK74" s="234"/>
      <c r="BL74" s="234"/>
      <c r="BM74" s="234"/>
      <c r="BN74" s="234"/>
      <c r="BO74" s="234"/>
      <c r="BP74" s="234"/>
      <c r="BQ74" s="233"/>
      <c r="BR74" s="235"/>
      <c r="BS74" s="234"/>
      <c r="BT74" s="234"/>
      <c r="BU74" s="234"/>
      <c r="BV74" s="234"/>
      <c r="BW74" s="234"/>
      <c r="BX74" s="234"/>
      <c r="BY74" s="234"/>
      <c r="BZ74" s="234"/>
      <c r="CA74" s="234"/>
      <c r="CB74" s="234"/>
      <c r="CC74" s="233"/>
      <c r="CD74" s="41"/>
    </row>
    <row r="75" spans="1:82" ht="16" customHeight="1">
      <c r="A75" s="41"/>
      <c r="B75" s="75" t="s">
        <v>151</v>
      </c>
      <c r="C75" s="131" t="s">
        <v>152</v>
      </c>
      <c r="D75" s="132" t="s">
        <v>64</v>
      </c>
      <c r="E75" s="266">
        <v>72</v>
      </c>
      <c r="F75" s="231"/>
      <c r="G75" s="76">
        <f t="shared" si="37"/>
        <v>0</v>
      </c>
      <c r="H75" s="237"/>
      <c r="I75" s="239"/>
      <c r="J75" s="226"/>
      <c r="K75" s="227"/>
      <c r="L75" s="227"/>
      <c r="M75" s="227"/>
      <c r="N75" s="227"/>
      <c r="O75" s="227"/>
      <c r="P75" s="227"/>
      <c r="Q75" s="227"/>
      <c r="R75" s="227"/>
      <c r="S75" s="227"/>
      <c r="T75" s="227"/>
      <c r="U75" s="225"/>
      <c r="V75" s="226"/>
      <c r="W75" s="227"/>
      <c r="X75" s="227"/>
      <c r="Y75" s="227"/>
      <c r="Z75" s="227"/>
      <c r="AA75" s="227"/>
      <c r="AB75" s="227"/>
      <c r="AC75" s="227"/>
      <c r="AD75" s="227"/>
      <c r="AE75" s="227"/>
      <c r="AF75" s="227"/>
      <c r="AG75" s="225"/>
      <c r="AH75" s="228"/>
      <c r="AI75" s="227"/>
      <c r="AJ75" s="227"/>
      <c r="AK75" s="227"/>
      <c r="AL75" s="227"/>
      <c r="AM75" s="227"/>
      <c r="AN75" s="227"/>
      <c r="AO75" s="227"/>
      <c r="AP75" s="227"/>
      <c r="AQ75" s="227"/>
      <c r="AR75" s="227"/>
      <c r="AS75" s="225"/>
      <c r="AT75" s="228"/>
      <c r="AU75" s="227"/>
      <c r="AV75" s="227"/>
      <c r="AW75" s="227"/>
      <c r="AX75" s="227"/>
      <c r="AY75" s="227"/>
      <c r="AZ75" s="227"/>
      <c r="BA75" s="227"/>
      <c r="BB75" s="227"/>
      <c r="BC75" s="227"/>
      <c r="BD75" s="227"/>
      <c r="BE75" s="225"/>
      <c r="BF75" s="228"/>
      <c r="BG75" s="227"/>
      <c r="BH75" s="227"/>
      <c r="BI75" s="227"/>
      <c r="BJ75" s="227"/>
      <c r="BK75" s="227"/>
      <c r="BL75" s="227"/>
      <c r="BM75" s="227"/>
      <c r="BN75" s="227"/>
      <c r="BO75" s="227"/>
      <c r="BP75" s="227"/>
      <c r="BQ75" s="225"/>
      <c r="BR75" s="228"/>
      <c r="BS75" s="227"/>
      <c r="BT75" s="227"/>
      <c r="BU75" s="227"/>
      <c r="BV75" s="227"/>
      <c r="BW75" s="227"/>
      <c r="BX75" s="227"/>
      <c r="BY75" s="227"/>
      <c r="BZ75" s="227"/>
      <c r="CA75" s="227"/>
      <c r="CB75" s="227"/>
      <c r="CC75" s="225"/>
      <c r="CD75" s="41" t="s">
        <v>54</v>
      </c>
    </row>
    <row r="76" spans="1:82" ht="16" customHeight="1">
      <c r="A76" s="41"/>
      <c r="B76" s="75" t="s">
        <v>153</v>
      </c>
      <c r="C76" s="131" t="s">
        <v>154</v>
      </c>
      <c r="D76" s="132" t="s">
        <v>64</v>
      </c>
      <c r="E76" s="266">
        <v>72</v>
      </c>
      <c r="F76" s="231"/>
      <c r="G76" s="76">
        <f t="shared" si="37"/>
        <v>0</v>
      </c>
      <c r="H76" s="237"/>
      <c r="I76" s="239"/>
      <c r="J76" s="226"/>
      <c r="K76" s="227"/>
      <c r="L76" s="227"/>
      <c r="M76" s="227"/>
      <c r="N76" s="227"/>
      <c r="O76" s="227"/>
      <c r="P76" s="227"/>
      <c r="Q76" s="227"/>
      <c r="R76" s="227"/>
      <c r="S76" s="227"/>
      <c r="T76" s="227"/>
      <c r="U76" s="225"/>
      <c r="V76" s="226"/>
      <c r="W76" s="227"/>
      <c r="X76" s="227"/>
      <c r="Y76" s="227"/>
      <c r="Z76" s="227"/>
      <c r="AA76" s="227"/>
      <c r="AB76" s="227"/>
      <c r="AC76" s="227"/>
      <c r="AD76" s="227"/>
      <c r="AE76" s="227"/>
      <c r="AF76" s="227"/>
      <c r="AG76" s="225"/>
      <c r="AH76" s="228"/>
      <c r="AI76" s="227"/>
      <c r="AJ76" s="227"/>
      <c r="AK76" s="227"/>
      <c r="AL76" s="227"/>
      <c r="AM76" s="227"/>
      <c r="AN76" s="227"/>
      <c r="AO76" s="227"/>
      <c r="AP76" s="227"/>
      <c r="AQ76" s="227"/>
      <c r="AR76" s="227"/>
      <c r="AS76" s="225"/>
      <c r="AT76" s="228"/>
      <c r="AU76" s="227"/>
      <c r="AV76" s="227"/>
      <c r="AW76" s="227"/>
      <c r="AX76" s="227"/>
      <c r="AY76" s="227"/>
      <c r="AZ76" s="227"/>
      <c r="BA76" s="227"/>
      <c r="BB76" s="227"/>
      <c r="BC76" s="227"/>
      <c r="BD76" s="227"/>
      <c r="BE76" s="225"/>
      <c r="BF76" s="228"/>
      <c r="BG76" s="227"/>
      <c r="BH76" s="227"/>
      <c r="BI76" s="227"/>
      <c r="BJ76" s="227"/>
      <c r="BK76" s="227"/>
      <c r="BL76" s="227"/>
      <c r="BM76" s="227"/>
      <c r="BN76" s="227"/>
      <c r="BO76" s="227"/>
      <c r="BP76" s="227"/>
      <c r="BQ76" s="225"/>
      <c r="BR76" s="228"/>
      <c r="BS76" s="227"/>
      <c r="BT76" s="227"/>
      <c r="BU76" s="227"/>
      <c r="BV76" s="227"/>
      <c r="BW76" s="227"/>
      <c r="BX76" s="227"/>
      <c r="BY76" s="227"/>
      <c r="BZ76" s="227"/>
      <c r="CA76" s="227"/>
      <c r="CB76" s="227"/>
      <c r="CC76" s="225"/>
      <c r="CD76" s="41" t="s">
        <v>54</v>
      </c>
    </row>
    <row r="77" spans="1:82" ht="16" customHeight="1">
      <c r="A77" s="41"/>
      <c r="B77" s="75" t="s">
        <v>155</v>
      </c>
      <c r="C77" s="131" t="s">
        <v>156</v>
      </c>
      <c r="D77" s="132" t="s">
        <v>64</v>
      </c>
      <c r="E77" s="266">
        <v>72</v>
      </c>
      <c r="F77" s="231"/>
      <c r="G77" s="76">
        <f t="shared" si="37"/>
        <v>0</v>
      </c>
      <c r="H77" s="237"/>
      <c r="I77" s="239"/>
      <c r="J77" s="226"/>
      <c r="K77" s="227"/>
      <c r="L77" s="227"/>
      <c r="M77" s="227"/>
      <c r="N77" s="227"/>
      <c r="O77" s="227"/>
      <c r="P77" s="227"/>
      <c r="Q77" s="227"/>
      <c r="R77" s="227"/>
      <c r="S77" s="227"/>
      <c r="T77" s="227"/>
      <c r="U77" s="225"/>
      <c r="V77" s="226"/>
      <c r="W77" s="227"/>
      <c r="X77" s="227"/>
      <c r="Y77" s="227"/>
      <c r="Z77" s="227"/>
      <c r="AA77" s="227"/>
      <c r="AB77" s="227"/>
      <c r="AC77" s="227"/>
      <c r="AD77" s="227"/>
      <c r="AE77" s="227"/>
      <c r="AF77" s="227"/>
      <c r="AG77" s="225"/>
      <c r="AH77" s="228"/>
      <c r="AI77" s="227"/>
      <c r="AJ77" s="227"/>
      <c r="AK77" s="227"/>
      <c r="AL77" s="227"/>
      <c r="AM77" s="227"/>
      <c r="AN77" s="227"/>
      <c r="AO77" s="227"/>
      <c r="AP77" s="227"/>
      <c r="AQ77" s="227"/>
      <c r="AR77" s="227"/>
      <c r="AS77" s="225"/>
      <c r="AT77" s="228"/>
      <c r="AU77" s="227"/>
      <c r="AV77" s="227"/>
      <c r="AW77" s="227"/>
      <c r="AX77" s="227"/>
      <c r="AY77" s="227"/>
      <c r="AZ77" s="227"/>
      <c r="BA77" s="227"/>
      <c r="BB77" s="227"/>
      <c r="BC77" s="227"/>
      <c r="BD77" s="227"/>
      <c r="BE77" s="225"/>
      <c r="BF77" s="228"/>
      <c r="BG77" s="227"/>
      <c r="BH77" s="227"/>
      <c r="BI77" s="227"/>
      <c r="BJ77" s="227"/>
      <c r="BK77" s="227"/>
      <c r="BL77" s="227"/>
      <c r="BM77" s="227"/>
      <c r="BN77" s="227"/>
      <c r="BO77" s="227"/>
      <c r="BP77" s="227"/>
      <c r="BQ77" s="225"/>
      <c r="BR77" s="228"/>
      <c r="BS77" s="227"/>
      <c r="BT77" s="227"/>
      <c r="BU77" s="227"/>
      <c r="BV77" s="227"/>
      <c r="BW77" s="227"/>
      <c r="BX77" s="227"/>
      <c r="BY77" s="227"/>
      <c r="BZ77" s="227"/>
      <c r="CA77" s="227"/>
      <c r="CB77" s="227"/>
      <c r="CC77" s="225"/>
      <c r="CD77" s="41" t="s">
        <v>54</v>
      </c>
    </row>
    <row r="78" spans="1:82" ht="16" customHeight="1">
      <c r="A78" s="41"/>
      <c r="B78" s="75" t="s">
        <v>157</v>
      </c>
      <c r="C78" s="131" t="s">
        <v>158</v>
      </c>
      <c r="D78" s="132" t="s">
        <v>64</v>
      </c>
      <c r="E78" s="266">
        <v>72</v>
      </c>
      <c r="F78" s="231"/>
      <c r="G78" s="76">
        <f t="shared" si="37"/>
        <v>0</v>
      </c>
      <c r="H78" s="77"/>
      <c r="I78" s="78"/>
      <c r="J78" s="226"/>
      <c r="K78" s="227"/>
      <c r="L78" s="227"/>
      <c r="M78" s="227"/>
      <c r="N78" s="227"/>
      <c r="O78" s="227"/>
      <c r="P78" s="227"/>
      <c r="Q78" s="227"/>
      <c r="R78" s="227"/>
      <c r="S78" s="227"/>
      <c r="T78" s="227"/>
      <c r="U78" s="225"/>
      <c r="V78" s="226"/>
      <c r="W78" s="227"/>
      <c r="X78" s="227"/>
      <c r="Y78" s="227"/>
      <c r="Z78" s="227"/>
      <c r="AA78" s="227"/>
      <c r="AB78" s="227"/>
      <c r="AC78" s="227"/>
      <c r="AD78" s="227"/>
      <c r="AE78" s="227"/>
      <c r="AF78" s="227"/>
      <c r="AG78" s="225"/>
      <c r="AH78" s="228"/>
      <c r="AI78" s="227"/>
      <c r="AJ78" s="227"/>
      <c r="AK78" s="227"/>
      <c r="AL78" s="227"/>
      <c r="AM78" s="227"/>
      <c r="AN78" s="227"/>
      <c r="AO78" s="227"/>
      <c r="AP78" s="227"/>
      <c r="AQ78" s="227"/>
      <c r="AR78" s="227"/>
      <c r="AS78" s="225"/>
      <c r="AT78" s="228"/>
      <c r="AU78" s="227"/>
      <c r="AV78" s="227"/>
      <c r="AW78" s="227"/>
      <c r="AX78" s="227"/>
      <c r="AY78" s="227"/>
      <c r="AZ78" s="227"/>
      <c r="BA78" s="227"/>
      <c r="BB78" s="227"/>
      <c r="BC78" s="227"/>
      <c r="BD78" s="227"/>
      <c r="BE78" s="225"/>
      <c r="BF78" s="228"/>
      <c r="BG78" s="227"/>
      <c r="BH78" s="227"/>
      <c r="BI78" s="227"/>
      <c r="BJ78" s="227"/>
      <c r="BK78" s="227"/>
      <c r="BL78" s="227"/>
      <c r="BM78" s="227"/>
      <c r="BN78" s="227"/>
      <c r="BO78" s="227"/>
      <c r="BP78" s="227"/>
      <c r="BQ78" s="225"/>
      <c r="BR78" s="228"/>
      <c r="BS78" s="227"/>
      <c r="BT78" s="227"/>
      <c r="BU78" s="227"/>
      <c r="BV78" s="227"/>
      <c r="BW78" s="227"/>
      <c r="BX78" s="227"/>
      <c r="BY78" s="227"/>
      <c r="BZ78" s="227"/>
      <c r="CA78" s="227"/>
      <c r="CB78" s="227"/>
      <c r="CC78" s="225"/>
      <c r="CD78" s="41" t="s">
        <v>54</v>
      </c>
    </row>
    <row r="79" spans="1:82" ht="16" customHeight="1">
      <c r="A79" s="41"/>
      <c r="B79" s="75" t="s">
        <v>159</v>
      </c>
      <c r="C79" s="131" t="s">
        <v>160</v>
      </c>
      <c r="D79" s="132" t="s">
        <v>64</v>
      </c>
      <c r="E79" s="266">
        <v>72</v>
      </c>
      <c r="F79" s="231"/>
      <c r="G79" s="76">
        <f t="shared" si="37"/>
        <v>0</v>
      </c>
      <c r="H79" s="77"/>
      <c r="I79" s="78"/>
      <c r="J79" s="226"/>
      <c r="K79" s="227"/>
      <c r="L79" s="227"/>
      <c r="M79" s="227"/>
      <c r="N79" s="227"/>
      <c r="O79" s="227"/>
      <c r="P79" s="227"/>
      <c r="Q79" s="227"/>
      <c r="R79" s="227"/>
      <c r="S79" s="227"/>
      <c r="T79" s="227"/>
      <c r="U79" s="225"/>
      <c r="V79" s="226"/>
      <c r="W79" s="227"/>
      <c r="X79" s="227"/>
      <c r="Y79" s="227"/>
      <c r="Z79" s="227"/>
      <c r="AA79" s="227"/>
      <c r="AB79" s="227"/>
      <c r="AC79" s="227"/>
      <c r="AD79" s="227"/>
      <c r="AE79" s="227"/>
      <c r="AF79" s="227"/>
      <c r="AG79" s="225"/>
      <c r="AH79" s="228"/>
      <c r="AI79" s="227"/>
      <c r="AJ79" s="227"/>
      <c r="AK79" s="227"/>
      <c r="AL79" s="227"/>
      <c r="AM79" s="227"/>
      <c r="AN79" s="227"/>
      <c r="AO79" s="227"/>
      <c r="AP79" s="227"/>
      <c r="AQ79" s="227"/>
      <c r="AR79" s="227"/>
      <c r="AS79" s="225"/>
      <c r="AT79" s="228"/>
      <c r="AU79" s="227"/>
      <c r="AV79" s="227"/>
      <c r="AW79" s="227"/>
      <c r="AX79" s="227"/>
      <c r="AY79" s="227"/>
      <c r="AZ79" s="227"/>
      <c r="BA79" s="227"/>
      <c r="BB79" s="227"/>
      <c r="BC79" s="227"/>
      <c r="BD79" s="227"/>
      <c r="BE79" s="225"/>
      <c r="BF79" s="228"/>
      <c r="BG79" s="227"/>
      <c r="BH79" s="227"/>
      <c r="BI79" s="227"/>
      <c r="BJ79" s="227"/>
      <c r="BK79" s="227"/>
      <c r="BL79" s="227"/>
      <c r="BM79" s="227"/>
      <c r="BN79" s="227"/>
      <c r="BO79" s="227"/>
      <c r="BP79" s="227"/>
      <c r="BQ79" s="225"/>
      <c r="BR79" s="228"/>
      <c r="BS79" s="227"/>
      <c r="BT79" s="227"/>
      <c r="BU79" s="227"/>
      <c r="BV79" s="227"/>
      <c r="BW79" s="227"/>
      <c r="BX79" s="227"/>
      <c r="BY79" s="227"/>
      <c r="BZ79" s="227"/>
      <c r="CA79" s="227"/>
      <c r="CB79" s="227"/>
      <c r="CC79" s="225"/>
      <c r="CD79" s="41" t="s">
        <v>54</v>
      </c>
    </row>
    <row r="80" spans="1:82" ht="16" customHeight="1">
      <c r="A80" s="41"/>
      <c r="B80" s="103" t="s">
        <v>161</v>
      </c>
      <c r="C80" s="286" t="s">
        <v>162</v>
      </c>
      <c r="D80" s="132"/>
      <c r="E80" s="266"/>
      <c r="F80" s="231"/>
      <c r="G80" s="76"/>
      <c r="H80" s="77"/>
      <c r="I80" s="78"/>
      <c r="J80" s="232"/>
      <c r="K80" s="234"/>
      <c r="L80" s="234"/>
      <c r="M80" s="234"/>
      <c r="N80" s="234"/>
      <c r="O80" s="234"/>
      <c r="P80" s="234"/>
      <c r="Q80" s="234"/>
      <c r="R80" s="234"/>
      <c r="S80" s="234"/>
      <c r="T80" s="234"/>
      <c r="U80" s="233"/>
      <c r="V80" s="232"/>
      <c r="W80" s="234"/>
      <c r="X80" s="234"/>
      <c r="Y80" s="234"/>
      <c r="Z80" s="234"/>
      <c r="AA80" s="234"/>
      <c r="AB80" s="234"/>
      <c r="AC80" s="234"/>
      <c r="AD80" s="234"/>
      <c r="AE80" s="234"/>
      <c r="AF80" s="234"/>
      <c r="AG80" s="233"/>
      <c r="AH80" s="235"/>
      <c r="AI80" s="234"/>
      <c r="AJ80" s="234"/>
      <c r="AK80" s="234"/>
      <c r="AL80" s="234"/>
      <c r="AM80" s="234"/>
      <c r="AN80" s="234"/>
      <c r="AO80" s="234"/>
      <c r="AP80" s="234"/>
      <c r="AQ80" s="234"/>
      <c r="AR80" s="234"/>
      <c r="AS80" s="233"/>
      <c r="AT80" s="235"/>
      <c r="AU80" s="234"/>
      <c r="AV80" s="234"/>
      <c r="AW80" s="234"/>
      <c r="AX80" s="234"/>
      <c r="AY80" s="234"/>
      <c r="AZ80" s="234"/>
      <c r="BA80" s="234"/>
      <c r="BB80" s="234"/>
      <c r="BC80" s="234"/>
      <c r="BD80" s="234"/>
      <c r="BE80" s="233"/>
      <c r="BF80" s="235"/>
      <c r="BG80" s="234"/>
      <c r="BH80" s="234"/>
      <c r="BI80" s="234"/>
      <c r="BJ80" s="234"/>
      <c r="BK80" s="234"/>
      <c r="BL80" s="234"/>
      <c r="BM80" s="234"/>
      <c r="BN80" s="234"/>
      <c r="BO80" s="234"/>
      <c r="BP80" s="234"/>
      <c r="BQ80" s="233"/>
      <c r="BR80" s="235"/>
      <c r="BS80" s="234"/>
      <c r="BT80" s="234"/>
      <c r="BU80" s="234"/>
      <c r="BV80" s="234"/>
      <c r="BW80" s="234"/>
      <c r="BX80" s="234"/>
      <c r="BY80" s="234"/>
      <c r="BZ80" s="234"/>
      <c r="CA80" s="234"/>
      <c r="CB80" s="234"/>
      <c r="CC80" s="233"/>
      <c r="CD80" s="41"/>
    </row>
    <row r="81" spans="1:82" ht="15">
      <c r="A81" s="41"/>
      <c r="B81" s="75" t="s">
        <v>163</v>
      </c>
      <c r="C81" s="131" t="s">
        <v>164</v>
      </c>
      <c r="D81" s="132" t="s">
        <v>64</v>
      </c>
      <c r="E81" s="266">
        <v>72</v>
      </c>
      <c r="F81" s="231"/>
      <c r="G81" s="76">
        <f t="shared" si="37"/>
        <v>0</v>
      </c>
      <c r="H81" s="77"/>
      <c r="I81" s="78"/>
      <c r="J81" s="226"/>
      <c r="K81" s="227"/>
      <c r="L81" s="227"/>
      <c r="M81" s="227"/>
      <c r="N81" s="227"/>
      <c r="O81" s="227"/>
      <c r="P81" s="227"/>
      <c r="Q81" s="227"/>
      <c r="R81" s="227"/>
      <c r="S81" s="227"/>
      <c r="T81" s="227"/>
      <c r="U81" s="225"/>
      <c r="V81" s="226"/>
      <c r="W81" s="227"/>
      <c r="X81" s="227"/>
      <c r="Y81" s="227"/>
      <c r="Z81" s="227"/>
      <c r="AA81" s="227"/>
      <c r="AB81" s="227"/>
      <c r="AC81" s="227"/>
      <c r="AD81" s="227"/>
      <c r="AE81" s="227"/>
      <c r="AF81" s="227"/>
      <c r="AG81" s="225"/>
      <c r="AH81" s="228"/>
      <c r="AI81" s="227"/>
      <c r="AJ81" s="227"/>
      <c r="AK81" s="227"/>
      <c r="AL81" s="227"/>
      <c r="AM81" s="227"/>
      <c r="AN81" s="227"/>
      <c r="AO81" s="227"/>
      <c r="AP81" s="227"/>
      <c r="AQ81" s="227"/>
      <c r="AR81" s="227"/>
      <c r="AS81" s="225"/>
      <c r="AT81" s="228"/>
      <c r="AU81" s="227"/>
      <c r="AV81" s="227"/>
      <c r="AW81" s="227"/>
      <c r="AX81" s="227"/>
      <c r="AY81" s="227"/>
      <c r="AZ81" s="227"/>
      <c r="BA81" s="227"/>
      <c r="BB81" s="227"/>
      <c r="BC81" s="227"/>
      <c r="BD81" s="227"/>
      <c r="BE81" s="225"/>
      <c r="BF81" s="228"/>
      <c r="BG81" s="227"/>
      <c r="BH81" s="227"/>
      <c r="BI81" s="227"/>
      <c r="BJ81" s="227"/>
      <c r="BK81" s="227"/>
      <c r="BL81" s="227"/>
      <c r="BM81" s="227"/>
      <c r="BN81" s="227"/>
      <c r="BO81" s="227"/>
      <c r="BP81" s="227"/>
      <c r="BQ81" s="225"/>
      <c r="BR81" s="228"/>
      <c r="BS81" s="227"/>
      <c r="BT81" s="227"/>
      <c r="BU81" s="227"/>
      <c r="BV81" s="227"/>
      <c r="BW81" s="227"/>
      <c r="BX81" s="227"/>
      <c r="BY81" s="227"/>
      <c r="BZ81" s="227"/>
      <c r="CA81" s="227"/>
      <c r="CB81" s="227"/>
      <c r="CC81" s="225"/>
      <c r="CD81" s="41" t="s">
        <v>54</v>
      </c>
    </row>
    <row r="82" spans="1:82" ht="15">
      <c r="A82" s="41"/>
      <c r="B82" s="75" t="s">
        <v>165</v>
      </c>
      <c r="C82" s="131" t="s">
        <v>166</v>
      </c>
      <c r="D82" s="132" t="s">
        <v>64</v>
      </c>
      <c r="E82" s="266">
        <v>72</v>
      </c>
      <c r="F82" s="231"/>
      <c r="G82" s="76">
        <f t="shared" si="37"/>
        <v>0</v>
      </c>
      <c r="H82" s="77"/>
      <c r="I82" s="78"/>
      <c r="J82" s="226"/>
      <c r="K82" s="227"/>
      <c r="L82" s="227"/>
      <c r="M82" s="227"/>
      <c r="N82" s="227"/>
      <c r="O82" s="227"/>
      <c r="P82" s="227"/>
      <c r="Q82" s="227"/>
      <c r="R82" s="227"/>
      <c r="S82" s="227"/>
      <c r="T82" s="227"/>
      <c r="U82" s="225"/>
      <c r="V82" s="226"/>
      <c r="W82" s="227"/>
      <c r="X82" s="227"/>
      <c r="Y82" s="227"/>
      <c r="Z82" s="227"/>
      <c r="AA82" s="227"/>
      <c r="AB82" s="227"/>
      <c r="AC82" s="227"/>
      <c r="AD82" s="227"/>
      <c r="AE82" s="227"/>
      <c r="AF82" s="227"/>
      <c r="AG82" s="225"/>
      <c r="AH82" s="228"/>
      <c r="AI82" s="227"/>
      <c r="AJ82" s="227"/>
      <c r="AK82" s="227"/>
      <c r="AL82" s="227"/>
      <c r="AM82" s="227"/>
      <c r="AN82" s="227"/>
      <c r="AO82" s="227"/>
      <c r="AP82" s="227"/>
      <c r="AQ82" s="227"/>
      <c r="AR82" s="227"/>
      <c r="AS82" s="225"/>
      <c r="AT82" s="228"/>
      <c r="AU82" s="227"/>
      <c r="AV82" s="227"/>
      <c r="AW82" s="227"/>
      <c r="AX82" s="227"/>
      <c r="AY82" s="227"/>
      <c r="AZ82" s="227"/>
      <c r="BA82" s="227"/>
      <c r="BB82" s="227"/>
      <c r="BC82" s="227"/>
      <c r="BD82" s="227"/>
      <c r="BE82" s="225"/>
      <c r="BF82" s="228"/>
      <c r="BG82" s="227"/>
      <c r="BH82" s="227"/>
      <c r="BI82" s="227"/>
      <c r="BJ82" s="227"/>
      <c r="BK82" s="227"/>
      <c r="BL82" s="227"/>
      <c r="BM82" s="227"/>
      <c r="BN82" s="227"/>
      <c r="BO82" s="227"/>
      <c r="BP82" s="227"/>
      <c r="BQ82" s="225"/>
      <c r="BR82" s="228"/>
      <c r="BS82" s="227"/>
      <c r="BT82" s="227"/>
      <c r="BU82" s="227"/>
      <c r="BV82" s="227"/>
      <c r="BW82" s="227"/>
      <c r="BX82" s="227"/>
      <c r="BY82" s="227"/>
      <c r="BZ82" s="227"/>
      <c r="CA82" s="227"/>
      <c r="CB82" s="227"/>
      <c r="CC82" s="225"/>
      <c r="CD82" s="41" t="s">
        <v>54</v>
      </c>
    </row>
    <row r="83" spans="1:82" ht="15">
      <c r="A83" s="41"/>
      <c r="B83" s="75" t="s">
        <v>167</v>
      </c>
      <c r="C83" s="131" t="s">
        <v>168</v>
      </c>
      <c r="D83" s="132" t="s">
        <v>64</v>
      </c>
      <c r="E83" s="266">
        <v>72</v>
      </c>
      <c r="F83" s="231"/>
      <c r="G83" s="76">
        <f t="shared" si="37"/>
        <v>0</v>
      </c>
      <c r="H83" s="77"/>
      <c r="I83" s="78"/>
      <c r="J83" s="226"/>
      <c r="K83" s="227"/>
      <c r="L83" s="227"/>
      <c r="M83" s="227"/>
      <c r="N83" s="227"/>
      <c r="O83" s="227"/>
      <c r="P83" s="227"/>
      <c r="Q83" s="227"/>
      <c r="R83" s="227"/>
      <c r="S83" s="227"/>
      <c r="T83" s="227"/>
      <c r="U83" s="225"/>
      <c r="V83" s="226"/>
      <c r="W83" s="227"/>
      <c r="X83" s="227"/>
      <c r="Y83" s="227"/>
      <c r="Z83" s="227"/>
      <c r="AA83" s="227"/>
      <c r="AB83" s="227"/>
      <c r="AC83" s="227"/>
      <c r="AD83" s="227"/>
      <c r="AE83" s="227"/>
      <c r="AF83" s="227"/>
      <c r="AG83" s="225"/>
      <c r="AH83" s="228"/>
      <c r="AI83" s="227"/>
      <c r="AJ83" s="227"/>
      <c r="AK83" s="227"/>
      <c r="AL83" s="227"/>
      <c r="AM83" s="227"/>
      <c r="AN83" s="227"/>
      <c r="AO83" s="227"/>
      <c r="AP83" s="227"/>
      <c r="AQ83" s="227"/>
      <c r="AR83" s="227"/>
      <c r="AS83" s="225"/>
      <c r="AT83" s="228"/>
      <c r="AU83" s="227"/>
      <c r="AV83" s="227"/>
      <c r="AW83" s="227"/>
      <c r="AX83" s="227"/>
      <c r="AY83" s="227"/>
      <c r="AZ83" s="227"/>
      <c r="BA83" s="227"/>
      <c r="BB83" s="227"/>
      <c r="BC83" s="227"/>
      <c r="BD83" s="227"/>
      <c r="BE83" s="225"/>
      <c r="BF83" s="228"/>
      <c r="BG83" s="227"/>
      <c r="BH83" s="227"/>
      <c r="BI83" s="227"/>
      <c r="BJ83" s="227"/>
      <c r="BK83" s="227"/>
      <c r="BL83" s="227"/>
      <c r="BM83" s="227"/>
      <c r="BN83" s="227"/>
      <c r="BO83" s="227"/>
      <c r="BP83" s="227"/>
      <c r="BQ83" s="225"/>
      <c r="BR83" s="228"/>
      <c r="BS83" s="227"/>
      <c r="BT83" s="227"/>
      <c r="BU83" s="227"/>
      <c r="BV83" s="227"/>
      <c r="BW83" s="227"/>
      <c r="BX83" s="227"/>
      <c r="BY83" s="227"/>
      <c r="BZ83" s="227"/>
      <c r="CA83" s="227"/>
      <c r="CB83" s="227"/>
      <c r="CC83" s="225"/>
      <c r="CD83" s="41" t="s">
        <v>54</v>
      </c>
    </row>
    <row r="84" spans="1:82" ht="15">
      <c r="A84" s="179"/>
      <c r="B84" s="180" t="s">
        <v>169</v>
      </c>
      <c r="C84" s="181" t="s">
        <v>170</v>
      </c>
      <c r="D84" s="182" t="s">
        <v>64</v>
      </c>
      <c r="E84" s="334">
        <v>0</v>
      </c>
      <c r="F84" s="231"/>
      <c r="G84" s="178">
        <f>+E84*F84</f>
        <v>0</v>
      </c>
      <c r="H84" s="232"/>
      <c r="I84" s="233"/>
      <c r="J84" s="232"/>
      <c r="K84" s="234"/>
      <c r="L84" s="234"/>
      <c r="M84" s="234"/>
      <c r="N84" s="234"/>
      <c r="O84" s="234"/>
      <c r="P84" s="234"/>
      <c r="Q84" s="234"/>
      <c r="R84" s="234"/>
      <c r="S84" s="234"/>
      <c r="T84" s="234"/>
      <c r="U84" s="233"/>
      <c r="V84" s="232"/>
      <c r="W84" s="234"/>
      <c r="X84" s="234"/>
      <c r="Y84" s="234"/>
      <c r="Z84" s="234"/>
      <c r="AA84" s="234"/>
      <c r="AB84" s="234"/>
      <c r="AC84" s="234"/>
      <c r="AD84" s="234"/>
      <c r="AE84" s="234"/>
      <c r="AF84" s="234"/>
      <c r="AG84" s="233"/>
      <c r="AH84" s="235"/>
      <c r="AI84" s="234"/>
      <c r="AJ84" s="234"/>
      <c r="AK84" s="234"/>
      <c r="AL84" s="234"/>
      <c r="AM84" s="234"/>
      <c r="AN84" s="234"/>
      <c r="AO84" s="234"/>
      <c r="AP84" s="234"/>
      <c r="AQ84" s="234"/>
      <c r="AR84" s="234"/>
      <c r="AS84" s="233"/>
      <c r="AT84" s="235"/>
      <c r="AU84" s="234"/>
      <c r="AV84" s="234"/>
      <c r="AW84" s="234"/>
      <c r="AX84" s="234"/>
      <c r="AY84" s="234"/>
      <c r="AZ84" s="234"/>
      <c r="BA84" s="234"/>
      <c r="BB84" s="234"/>
      <c r="BC84" s="234"/>
      <c r="BD84" s="234"/>
      <c r="BE84" s="233"/>
      <c r="BF84" s="235"/>
      <c r="BG84" s="234"/>
      <c r="BH84" s="234"/>
      <c r="BI84" s="234"/>
      <c r="BJ84" s="234"/>
      <c r="BK84" s="234"/>
      <c r="BL84" s="234"/>
      <c r="BM84" s="234"/>
      <c r="BN84" s="234"/>
      <c r="BO84" s="234"/>
      <c r="BP84" s="234"/>
      <c r="BQ84" s="233"/>
      <c r="BR84" s="235"/>
      <c r="BS84" s="234"/>
      <c r="BT84" s="234"/>
      <c r="BU84" s="234"/>
      <c r="BV84" s="234"/>
      <c r="BW84" s="234"/>
      <c r="BX84" s="234"/>
      <c r="BY84" s="234"/>
      <c r="BZ84" s="234"/>
      <c r="CA84" s="234"/>
      <c r="CB84" s="234"/>
      <c r="CC84" s="233"/>
      <c r="CD84" s="41" t="s">
        <v>54</v>
      </c>
    </row>
    <row r="85" spans="1:82" ht="15">
      <c r="A85" s="41"/>
      <c r="B85" s="75" t="s">
        <v>171</v>
      </c>
      <c r="C85" s="131" t="s">
        <v>172</v>
      </c>
      <c r="D85" s="132" t="s">
        <v>64</v>
      </c>
      <c r="E85" s="266">
        <v>72</v>
      </c>
      <c r="F85" s="231"/>
      <c r="G85" s="76">
        <f t="shared" si="37"/>
        <v>0</v>
      </c>
      <c r="H85" s="77"/>
      <c r="I85" s="78"/>
      <c r="J85" s="226"/>
      <c r="K85" s="227"/>
      <c r="L85" s="227"/>
      <c r="M85" s="227"/>
      <c r="N85" s="227"/>
      <c r="O85" s="227"/>
      <c r="P85" s="227"/>
      <c r="Q85" s="227"/>
      <c r="R85" s="227"/>
      <c r="S85" s="227"/>
      <c r="T85" s="227"/>
      <c r="U85" s="225"/>
      <c r="V85" s="226"/>
      <c r="W85" s="227"/>
      <c r="X85" s="227"/>
      <c r="Y85" s="227"/>
      <c r="Z85" s="227"/>
      <c r="AA85" s="227"/>
      <c r="AB85" s="227"/>
      <c r="AC85" s="227"/>
      <c r="AD85" s="227"/>
      <c r="AE85" s="227"/>
      <c r="AF85" s="227"/>
      <c r="AG85" s="225"/>
      <c r="AH85" s="228"/>
      <c r="AI85" s="227"/>
      <c r="AJ85" s="227"/>
      <c r="AK85" s="227"/>
      <c r="AL85" s="227"/>
      <c r="AM85" s="227"/>
      <c r="AN85" s="227"/>
      <c r="AO85" s="227"/>
      <c r="AP85" s="227"/>
      <c r="AQ85" s="227"/>
      <c r="AR85" s="227"/>
      <c r="AS85" s="225"/>
      <c r="AT85" s="228"/>
      <c r="AU85" s="227"/>
      <c r="AV85" s="227"/>
      <c r="AW85" s="227"/>
      <c r="AX85" s="227"/>
      <c r="AY85" s="227"/>
      <c r="AZ85" s="227"/>
      <c r="BA85" s="227"/>
      <c r="BB85" s="227"/>
      <c r="BC85" s="227"/>
      <c r="BD85" s="227"/>
      <c r="BE85" s="225"/>
      <c r="BF85" s="228"/>
      <c r="BG85" s="227"/>
      <c r="BH85" s="227"/>
      <c r="BI85" s="227"/>
      <c r="BJ85" s="227"/>
      <c r="BK85" s="227"/>
      <c r="BL85" s="227"/>
      <c r="BM85" s="227"/>
      <c r="BN85" s="227"/>
      <c r="BO85" s="227"/>
      <c r="BP85" s="227"/>
      <c r="BQ85" s="225"/>
      <c r="BR85" s="228"/>
      <c r="BS85" s="227"/>
      <c r="BT85" s="227"/>
      <c r="BU85" s="227"/>
      <c r="BV85" s="227"/>
      <c r="BW85" s="227"/>
      <c r="BX85" s="227"/>
      <c r="BY85" s="227"/>
      <c r="BZ85" s="227"/>
      <c r="CA85" s="227"/>
      <c r="CB85" s="227"/>
      <c r="CC85" s="225"/>
      <c r="CD85" s="41" t="s">
        <v>54</v>
      </c>
    </row>
    <row r="86" spans="1:82" ht="15">
      <c r="A86" s="179"/>
      <c r="B86" s="180" t="s">
        <v>173</v>
      </c>
      <c r="C86" s="181" t="s">
        <v>174</v>
      </c>
      <c r="D86" s="182" t="s">
        <v>64</v>
      </c>
      <c r="E86" s="334">
        <v>0</v>
      </c>
      <c r="F86" s="236"/>
      <c r="G86" s="178">
        <f>+E86*F86</f>
        <v>0</v>
      </c>
      <c r="H86" s="232"/>
      <c r="I86" s="233"/>
      <c r="J86" s="232"/>
      <c r="K86" s="234"/>
      <c r="L86" s="234"/>
      <c r="M86" s="234"/>
      <c r="N86" s="234"/>
      <c r="O86" s="234"/>
      <c r="P86" s="234"/>
      <c r="Q86" s="234"/>
      <c r="R86" s="234"/>
      <c r="S86" s="234"/>
      <c r="T86" s="234"/>
      <c r="U86" s="233"/>
      <c r="V86" s="232"/>
      <c r="W86" s="234"/>
      <c r="X86" s="234"/>
      <c r="Y86" s="234"/>
      <c r="Z86" s="234"/>
      <c r="AA86" s="234"/>
      <c r="AB86" s="234"/>
      <c r="AC86" s="234"/>
      <c r="AD86" s="234"/>
      <c r="AE86" s="234"/>
      <c r="AF86" s="234"/>
      <c r="AG86" s="233"/>
      <c r="AH86" s="235"/>
      <c r="AI86" s="234"/>
      <c r="AJ86" s="234"/>
      <c r="AK86" s="234"/>
      <c r="AL86" s="234"/>
      <c r="AM86" s="234"/>
      <c r="AN86" s="234"/>
      <c r="AO86" s="234"/>
      <c r="AP86" s="234"/>
      <c r="AQ86" s="234"/>
      <c r="AR86" s="234"/>
      <c r="AS86" s="233"/>
      <c r="AT86" s="235"/>
      <c r="AU86" s="234"/>
      <c r="AV86" s="234"/>
      <c r="AW86" s="234"/>
      <c r="AX86" s="234"/>
      <c r="AY86" s="234"/>
      <c r="AZ86" s="234"/>
      <c r="BA86" s="234"/>
      <c r="BB86" s="234"/>
      <c r="BC86" s="234"/>
      <c r="BD86" s="234"/>
      <c r="BE86" s="233"/>
      <c r="BF86" s="235"/>
      <c r="BG86" s="234"/>
      <c r="BH86" s="234"/>
      <c r="BI86" s="234"/>
      <c r="BJ86" s="234"/>
      <c r="BK86" s="234"/>
      <c r="BL86" s="234"/>
      <c r="BM86" s="234"/>
      <c r="BN86" s="234"/>
      <c r="BO86" s="234"/>
      <c r="BP86" s="234"/>
      <c r="BQ86" s="233"/>
      <c r="BR86" s="235"/>
      <c r="BS86" s="234"/>
      <c r="BT86" s="234"/>
      <c r="BU86" s="234"/>
      <c r="BV86" s="234"/>
      <c r="BW86" s="234"/>
      <c r="BX86" s="234"/>
      <c r="BY86" s="234"/>
      <c r="BZ86" s="234"/>
      <c r="CA86" s="234"/>
      <c r="CB86" s="234"/>
      <c r="CC86" s="233"/>
      <c r="CD86" s="41" t="s">
        <v>54</v>
      </c>
    </row>
    <row r="87" spans="1:82" ht="15">
      <c r="A87" s="179"/>
      <c r="B87" s="180" t="s">
        <v>175</v>
      </c>
      <c r="C87" s="181" t="s">
        <v>176</v>
      </c>
      <c r="D87" s="182" t="s">
        <v>64</v>
      </c>
      <c r="E87" s="334">
        <v>0</v>
      </c>
      <c r="F87" s="236"/>
      <c r="G87" s="178">
        <f>+E87*F87</f>
        <v>0</v>
      </c>
      <c r="H87" s="232"/>
      <c r="I87" s="233"/>
      <c r="J87" s="232"/>
      <c r="K87" s="234"/>
      <c r="L87" s="234"/>
      <c r="M87" s="234"/>
      <c r="N87" s="234"/>
      <c r="O87" s="234"/>
      <c r="P87" s="234"/>
      <c r="Q87" s="234"/>
      <c r="R87" s="234"/>
      <c r="S87" s="234"/>
      <c r="T87" s="234"/>
      <c r="U87" s="233"/>
      <c r="V87" s="232"/>
      <c r="W87" s="234"/>
      <c r="X87" s="234"/>
      <c r="Y87" s="234"/>
      <c r="Z87" s="234"/>
      <c r="AA87" s="234"/>
      <c r="AB87" s="234"/>
      <c r="AC87" s="234"/>
      <c r="AD87" s="234"/>
      <c r="AE87" s="234"/>
      <c r="AF87" s="234"/>
      <c r="AG87" s="233"/>
      <c r="AH87" s="235"/>
      <c r="AI87" s="234"/>
      <c r="AJ87" s="234"/>
      <c r="AK87" s="234"/>
      <c r="AL87" s="234"/>
      <c r="AM87" s="234"/>
      <c r="AN87" s="234"/>
      <c r="AO87" s="234"/>
      <c r="AP87" s="234"/>
      <c r="AQ87" s="234"/>
      <c r="AR87" s="234"/>
      <c r="AS87" s="233"/>
      <c r="AT87" s="235"/>
      <c r="AU87" s="234"/>
      <c r="AV87" s="234"/>
      <c r="AW87" s="234"/>
      <c r="AX87" s="234"/>
      <c r="AY87" s="234"/>
      <c r="AZ87" s="234"/>
      <c r="BA87" s="234"/>
      <c r="BB87" s="234"/>
      <c r="BC87" s="234"/>
      <c r="BD87" s="234"/>
      <c r="BE87" s="233"/>
      <c r="BF87" s="235"/>
      <c r="BG87" s="234"/>
      <c r="BH87" s="234"/>
      <c r="BI87" s="234"/>
      <c r="BJ87" s="234"/>
      <c r="BK87" s="234"/>
      <c r="BL87" s="234"/>
      <c r="BM87" s="234"/>
      <c r="BN87" s="234"/>
      <c r="BO87" s="234"/>
      <c r="BP87" s="234"/>
      <c r="BQ87" s="233"/>
      <c r="BR87" s="235"/>
      <c r="BS87" s="234"/>
      <c r="BT87" s="234"/>
      <c r="BU87" s="234"/>
      <c r="BV87" s="234"/>
      <c r="BW87" s="234"/>
      <c r="BX87" s="234"/>
      <c r="BY87" s="234"/>
      <c r="BZ87" s="234"/>
      <c r="CA87" s="234"/>
      <c r="CB87" s="234"/>
      <c r="CC87" s="233"/>
      <c r="CD87" s="41" t="s">
        <v>54</v>
      </c>
    </row>
    <row r="88" spans="1:82" ht="15">
      <c r="A88" s="179"/>
      <c r="B88" s="180" t="s">
        <v>177</v>
      </c>
      <c r="C88" s="181" t="s">
        <v>178</v>
      </c>
      <c r="D88" s="182" t="s">
        <v>64</v>
      </c>
      <c r="E88" s="334">
        <v>0</v>
      </c>
      <c r="F88" s="236"/>
      <c r="G88" s="178">
        <f>+E88*F88</f>
        <v>0</v>
      </c>
      <c r="H88" s="232"/>
      <c r="I88" s="233"/>
      <c r="J88" s="232"/>
      <c r="K88" s="234"/>
      <c r="L88" s="234"/>
      <c r="M88" s="234"/>
      <c r="N88" s="234"/>
      <c r="O88" s="234"/>
      <c r="P88" s="234"/>
      <c r="Q88" s="234"/>
      <c r="R88" s="234"/>
      <c r="S88" s="234"/>
      <c r="T88" s="234"/>
      <c r="U88" s="233"/>
      <c r="V88" s="232"/>
      <c r="W88" s="234"/>
      <c r="X88" s="234"/>
      <c r="Y88" s="234"/>
      <c r="Z88" s="234"/>
      <c r="AA88" s="234"/>
      <c r="AB88" s="234"/>
      <c r="AC88" s="234"/>
      <c r="AD88" s="234"/>
      <c r="AE88" s="234"/>
      <c r="AF88" s="234"/>
      <c r="AG88" s="233"/>
      <c r="AH88" s="235"/>
      <c r="AI88" s="234"/>
      <c r="AJ88" s="234"/>
      <c r="AK88" s="234"/>
      <c r="AL88" s="234"/>
      <c r="AM88" s="234"/>
      <c r="AN88" s="234"/>
      <c r="AO88" s="234"/>
      <c r="AP88" s="234"/>
      <c r="AQ88" s="234"/>
      <c r="AR88" s="234"/>
      <c r="AS88" s="233"/>
      <c r="AT88" s="235"/>
      <c r="AU88" s="234"/>
      <c r="AV88" s="234"/>
      <c r="AW88" s="234"/>
      <c r="AX88" s="234"/>
      <c r="AY88" s="234"/>
      <c r="AZ88" s="234"/>
      <c r="BA88" s="234"/>
      <c r="BB88" s="234"/>
      <c r="BC88" s="234"/>
      <c r="BD88" s="234"/>
      <c r="BE88" s="233"/>
      <c r="BF88" s="235"/>
      <c r="BG88" s="234"/>
      <c r="BH88" s="234"/>
      <c r="BI88" s="234"/>
      <c r="BJ88" s="234"/>
      <c r="BK88" s="234"/>
      <c r="BL88" s="234"/>
      <c r="BM88" s="234"/>
      <c r="BN88" s="234"/>
      <c r="BO88" s="234"/>
      <c r="BP88" s="234"/>
      <c r="BQ88" s="233"/>
      <c r="BR88" s="235"/>
      <c r="BS88" s="234"/>
      <c r="BT88" s="234"/>
      <c r="BU88" s="234"/>
      <c r="BV88" s="234"/>
      <c r="BW88" s="234"/>
      <c r="BX88" s="234"/>
      <c r="BY88" s="234"/>
      <c r="BZ88" s="234"/>
      <c r="CA88" s="234"/>
      <c r="CB88" s="234"/>
      <c r="CC88" s="233"/>
      <c r="CD88" s="41" t="s">
        <v>54</v>
      </c>
    </row>
    <row r="89" spans="1:82" ht="15">
      <c r="A89" s="179"/>
      <c r="B89" s="180" t="s">
        <v>179</v>
      </c>
      <c r="C89" s="181" t="s">
        <v>180</v>
      </c>
      <c r="D89" s="182" t="s">
        <v>64</v>
      </c>
      <c r="E89" s="334">
        <v>0</v>
      </c>
      <c r="F89" s="236"/>
      <c r="G89" s="178">
        <f>+E89*F89</f>
        <v>0</v>
      </c>
      <c r="H89" s="232"/>
      <c r="I89" s="233"/>
      <c r="J89" s="232"/>
      <c r="K89" s="234"/>
      <c r="L89" s="234"/>
      <c r="M89" s="234"/>
      <c r="N89" s="234"/>
      <c r="O89" s="234"/>
      <c r="P89" s="234"/>
      <c r="Q89" s="234"/>
      <c r="R89" s="234"/>
      <c r="S89" s="234"/>
      <c r="T89" s="234"/>
      <c r="U89" s="233"/>
      <c r="V89" s="232"/>
      <c r="W89" s="234"/>
      <c r="X89" s="234"/>
      <c r="Y89" s="234"/>
      <c r="Z89" s="234"/>
      <c r="AA89" s="234"/>
      <c r="AB89" s="234"/>
      <c r="AC89" s="234"/>
      <c r="AD89" s="234"/>
      <c r="AE89" s="234"/>
      <c r="AF89" s="234"/>
      <c r="AG89" s="233"/>
      <c r="AH89" s="235"/>
      <c r="AI89" s="234"/>
      <c r="AJ89" s="234"/>
      <c r="AK89" s="234"/>
      <c r="AL89" s="234"/>
      <c r="AM89" s="234"/>
      <c r="AN89" s="234"/>
      <c r="AO89" s="234"/>
      <c r="AP89" s="234"/>
      <c r="AQ89" s="234"/>
      <c r="AR89" s="234"/>
      <c r="AS89" s="233"/>
      <c r="AT89" s="235"/>
      <c r="AU89" s="234"/>
      <c r="AV89" s="234"/>
      <c r="AW89" s="234"/>
      <c r="AX89" s="234"/>
      <c r="AY89" s="234"/>
      <c r="AZ89" s="234"/>
      <c r="BA89" s="234"/>
      <c r="BB89" s="234"/>
      <c r="BC89" s="234"/>
      <c r="BD89" s="234"/>
      <c r="BE89" s="233"/>
      <c r="BF89" s="235"/>
      <c r="BG89" s="234"/>
      <c r="BH89" s="234"/>
      <c r="BI89" s="234"/>
      <c r="BJ89" s="234"/>
      <c r="BK89" s="234"/>
      <c r="BL89" s="234"/>
      <c r="BM89" s="234"/>
      <c r="BN89" s="234"/>
      <c r="BO89" s="234"/>
      <c r="BP89" s="234"/>
      <c r="BQ89" s="233"/>
      <c r="BR89" s="235"/>
      <c r="BS89" s="234"/>
      <c r="BT89" s="234"/>
      <c r="BU89" s="234"/>
      <c r="BV89" s="234"/>
      <c r="BW89" s="234"/>
      <c r="BX89" s="234"/>
      <c r="BY89" s="234"/>
      <c r="BZ89" s="234"/>
      <c r="CA89" s="234"/>
      <c r="CB89" s="234"/>
      <c r="CC89" s="233"/>
      <c r="CD89" s="41" t="s">
        <v>54</v>
      </c>
    </row>
    <row r="90" spans="1:82" ht="15">
      <c r="A90" s="41"/>
      <c r="B90" s="75" t="s">
        <v>181</v>
      </c>
      <c r="C90" s="131" t="s">
        <v>182</v>
      </c>
      <c r="D90" s="132" t="s">
        <v>64</v>
      </c>
      <c r="E90" s="266">
        <v>72</v>
      </c>
      <c r="F90" s="231"/>
      <c r="G90" s="76">
        <f t="shared" ref="G90" si="42">+SUM(H90:CC90)</f>
        <v>0</v>
      </c>
      <c r="H90" s="237"/>
      <c r="I90" s="239"/>
      <c r="J90" s="226"/>
      <c r="K90" s="227"/>
      <c r="L90" s="227"/>
      <c r="M90" s="227"/>
      <c r="N90" s="227"/>
      <c r="O90" s="227"/>
      <c r="P90" s="227"/>
      <c r="Q90" s="227"/>
      <c r="R90" s="227"/>
      <c r="S90" s="227"/>
      <c r="T90" s="227"/>
      <c r="U90" s="225"/>
      <c r="V90" s="226"/>
      <c r="W90" s="227"/>
      <c r="X90" s="227"/>
      <c r="Y90" s="227"/>
      <c r="Z90" s="227"/>
      <c r="AA90" s="227"/>
      <c r="AB90" s="227"/>
      <c r="AC90" s="227"/>
      <c r="AD90" s="227"/>
      <c r="AE90" s="227"/>
      <c r="AF90" s="227"/>
      <c r="AG90" s="225"/>
      <c r="AH90" s="228"/>
      <c r="AI90" s="227"/>
      <c r="AJ90" s="227"/>
      <c r="AK90" s="227"/>
      <c r="AL90" s="227"/>
      <c r="AM90" s="227"/>
      <c r="AN90" s="227"/>
      <c r="AO90" s="227"/>
      <c r="AP90" s="227"/>
      <c r="AQ90" s="227"/>
      <c r="AR90" s="227"/>
      <c r="AS90" s="225"/>
      <c r="AT90" s="228"/>
      <c r="AU90" s="227"/>
      <c r="AV90" s="227"/>
      <c r="AW90" s="227"/>
      <c r="AX90" s="227"/>
      <c r="AY90" s="227"/>
      <c r="AZ90" s="227"/>
      <c r="BA90" s="227"/>
      <c r="BB90" s="227"/>
      <c r="BC90" s="227"/>
      <c r="BD90" s="227"/>
      <c r="BE90" s="225"/>
      <c r="BF90" s="228"/>
      <c r="BG90" s="227"/>
      <c r="BH90" s="227"/>
      <c r="BI90" s="227"/>
      <c r="BJ90" s="227"/>
      <c r="BK90" s="227"/>
      <c r="BL90" s="227"/>
      <c r="BM90" s="227"/>
      <c r="BN90" s="227"/>
      <c r="BO90" s="227"/>
      <c r="BP90" s="227"/>
      <c r="BQ90" s="225"/>
      <c r="BR90" s="228"/>
      <c r="BS90" s="227"/>
      <c r="BT90" s="227"/>
      <c r="BU90" s="227"/>
      <c r="BV90" s="227"/>
      <c r="BW90" s="227"/>
      <c r="BX90" s="227"/>
      <c r="BY90" s="227"/>
      <c r="BZ90" s="227"/>
      <c r="CA90" s="227"/>
      <c r="CB90" s="227"/>
      <c r="CC90" s="225"/>
      <c r="CD90" s="41" t="s">
        <v>54</v>
      </c>
    </row>
    <row r="91" spans="1:82" ht="15">
      <c r="A91" s="41"/>
      <c r="B91" s="75" t="s">
        <v>183</v>
      </c>
      <c r="C91" s="131" t="s">
        <v>184</v>
      </c>
      <c r="D91" s="132" t="s">
        <v>64</v>
      </c>
      <c r="E91" s="266">
        <v>72</v>
      </c>
      <c r="F91" s="231"/>
      <c r="G91" s="76">
        <f t="shared" si="37"/>
        <v>0</v>
      </c>
      <c r="H91" s="237"/>
      <c r="I91" s="239"/>
      <c r="J91" s="226"/>
      <c r="K91" s="227"/>
      <c r="L91" s="227"/>
      <c r="M91" s="227"/>
      <c r="N91" s="227"/>
      <c r="O91" s="227"/>
      <c r="P91" s="227"/>
      <c r="Q91" s="227"/>
      <c r="R91" s="227"/>
      <c r="S91" s="227"/>
      <c r="T91" s="227"/>
      <c r="U91" s="225"/>
      <c r="V91" s="226"/>
      <c r="W91" s="227"/>
      <c r="X91" s="227"/>
      <c r="Y91" s="227"/>
      <c r="Z91" s="227"/>
      <c r="AA91" s="227"/>
      <c r="AB91" s="227"/>
      <c r="AC91" s="227"/>
      <c r="AD91" s="227"/>
      <c r="AE91" s="227"/>
      <c r="AF91" s="227"/>
      <c r="AG91" s="225"/>
      <c r="AH91" s="228"/>
      <c r="AI91" s="227"/>
      <c r="AJ91" s="227"/>
      <c r="AK91" s="227"/>
      <c r="AL91" s="227"/>
      <c r="AM91" s="227"/>
      <c r="AN91" s="227"/>
      <c r="AO91" s="227"/>
      <c r="AP91" s="227"/>
      <c r="AQ91" s="227"/>
      <c r="AR91" s="227"/>
      <c r="AS91" s="225"/>
      <c r="AT91" s="228"/>
      <c r="AU91" s="227"/>
      <c r="AV91" s="227"/>
      <c r="AW91" s="227"/>
      <c r="AX91" s="227"/>
      <c r="AY91" s="227"/>
      <c r="AZ91" s="227"/>
      <c r="BA91" s="227"/>
      <c r="BB91" s="227"/>
      <c r="BC91" s="227"/>
      <c r="BD91" s="227"/>
      <c r="BE91" s="225"/>
      <c r="BF91" s="228"/>
      <c r="BG91" s="227"/>
      <c r="BH91" s="227"/>
      <c r="BI91" s="227"/>
      <c r="BJ91" s="227"/>
      <c r="BK91" s="227"/>
      <c r="BL91" s="227"/>
      <c r="BM91" s="227"/>
      <c r="BN91" s="227"/>
      <c r="BO91" s="227"/>
      <c r="BP91" s="227"/>
      <c r="BQ91" s="225"/>
      <c r="BR91" s="228"/>
      <c r="BS91" s="227"/>
      <c r="BT91" s="227"/>
      <c r="BU91" s="227"/>
      <c r="BV91" s="227"/>
      <c r="BW91" s="227"/>
      <c r="BX91" s="227"/>
      <c r="BY91" s="227"/>
      <c r="BZ91" s="227"/>
      <c r="CA91" s="227"/>
      <c r="CB91" s="227"/>
      <c r="CC91" s="225"/>
      <c r="CD91" s="41" t="s">
        <v>54</v>
      </c>
    </row>
    <row r="92" spans="1:82" ht="15">
      <c r="A92" s="41"/>
      <c r="B92" s="123" t="s">
        <v>185</v>
      </c>
      <c r="C92" s="124" t="s">
        <v>186</v>
      </c>
      <c r="D92" s="125"/>
      <c r="E92" s="328"/>
      <c r="F92" s="260"/>
      <c r="G92" s="126">
        <f>SUM(G93:G101)</f>
        <v>0</v>
      </c>
      <c r="H92" s="127">
        <f>SUM(H93:H101)</f>
        <v>0</v>
      </c>
      <c r="I92" s="128">
        <f t="shared" ref="I92:BT92" si="43">SUM(I93:I101)</f>
        <v>0</v>
      </c>
      <c r="J92" s="127">
        <f t="shared" si="43"/>
        <v>0</v>
      </c>
      <c r="K92" s="129">
        <f t="shared" si="43"/>
        <v>0</v>
      </c>
      <c r="L92" s="129">
        <f t="shared" si="43"/>
        <v>0</v>
      </c>
      <c r="M92" s="129">
        <f t="shared" si="43"/>
        <v>0</v>
      </c>
      <c r="N92" s="129">
        <f t="shared" si="43"/>
        <v>0</v>
      </c>
      <c r="O92" s="129">
        <f t="shared" si="43"/>
        <v>0</v>
      </c>
      <c r="P92" s="129">
        <f t="shared" si="43"/>
        <v>0</v>
      </c>
      <c r="Q92" s="129">
        <f t="shared" si="43"/>
        <v>0</v>
      </c>
      <c r="R92" s="129">
        <f>SUM(R93:R101)</f>
        <v>0</v>
      </c>
      <c r="S92" s="129">
        <f t="shared" si="43"/>
        <v>0</v>
      </c>
      <c r="T92" s="129">
        <f t="shared" si="43"/>
        <v>0</v>
      </c>
      <c r="U92" s="128">
        <f t="shared" si="43"/>
        <v>0</v>
      </c>
      <c r="V92" s="127">
        <f t="shared" si="43"/>
        <v>0</v>
      </c>
      <c r="W92" s="129">
        <f t="shared" si="43"/>
        <v>0</v>
      </c>
      <c r="X92" s="129">
        <f t="shared" si="43"/>
        <v>0</v>
      </c>
      <c r="Y92" s="129">
        <f t="shared" si="43"/>
        <v>0</v>
      </c>
      <c r="Z92" s="129">
        <f t="shared" si="43"/>
        <v>0</v>
      </c>
      <c r="AA92" s="129">
        <f t="shared" si="43"/>
        <v>0</v>
      </c>
      <c r="AB92" s="129">
        <f t="shared" si="43"/>
        <v>0</v>
      </c>
      <c r="AC92" s="129">
        <f t="shared" si="43"/>
        <v>0</v>
      </c>
      <c r="AD92" s="129">
        <f t="shared" si="43"/>
        <v>0</v>
      </c>
      <c r="AE92" s="129">
        <f t="shared" si="43"/>
        <v>0</v>
      </c>
      <c r="AF92" s="129">
        <f t="shared" si="43"/>
        <v>0</v>
      </c>
      <c r="AG92" s="128">
        <f t="shared" si="43"/>
        <v>0</v>
      </c>
      <c r="AH92" s="130">
        <f t="shared" si="43"/>
        <v>0</v>
      </c>
      <c r="AI92" s="129">
        <f t="shared" si="43"/>
        <v>0</v>
      </c>
      <c r="AJ92" s="129">
        <f t="shared" si="43"/>
        <v>0</v>
      </c>
      <c r="AK92" s="129">
        <f t="shared" si="43"/>
        <v>0</v>
      </c>
      <c r="AL92" s="129">
        <f t="shared" si="43"/>
        <v>0</v>
      </c>
      <c r="AM92" s="129">
        <f t="shared" si="43"/>
        <v>0</v>
      </c>
      <c r="AN92" s="129">
        <f t="shared" si="43"/>
        <v>0</v>
      </c>
      <c r="AO92" s="129">
        <f t="shared" si="43"/>
        <v>0</v>
      </c>
      <c r="AP92" s="129">
        <f t="shared" si="43"/>
        <v>0</v>
      </c>
      <c r="AQ92" s="129">
        <f t="shared" si="43"/>
        <v>0</v>
      </c>
      <c r="AR92" s="129">
        <f t="shared" si="43"/>
        <v>0</v>
      </c>
      <c r="AS92" s="128">
        <f t="shared" si="43"/>
        <v>0</v>
      </c>
      <c r="AT92" s="130">
        <f t="shared" si="43"/>
        <v>0</v>
      </c>
      <c r="AU92" s="129">
        <f t="shared" si="43"/>
        <v>0</v>
      </c>
      <c r="AV92" s="129">
        <f t="shared" si="43"/>
        <v>0</v>
      </c>
      <c r="AW92" s="129">
        <f t="shared" si="43"/>
        <v>0</v>
      </c>
      <c r="AX92" s="129">
        <f t="shared" si="43"/>
        <v>0</v>
      </c>
      <c r="AY92" s="129">
        <f t="shared" si="43"/>
        <v>0</v>
      </c>
      <c r="AZ92" s="129">
        <f t="shared" si="43"/>
        <v>0</v>
      </c>
      <c r="BA92" s="129">
        <f t="shared" si="43"/>
        <v>0</v>
      </c>
      <c r="BB92" s="129">
        <f t="shared" si="43"/>
        <v>0</v>
      </c>
      <c r="BC92" s="129">
        <f t="shared" si="43"/>
        <v>0</v>
      </c>
      <c r="BD92" s="129">
        <f t="shared" si="43"/>
        <v>0</v>
      </c>
      <c r="BE92" s="128">
        <f t="shared" si="43"/>
        <v>0</v>
      </c>
      <c r="BF92" s="130">
        <f t="shared" si="43"/>
        <v>0</v>
      </c>
      <c r="BG92" s="129">
        <f t="shared" si="43"/>
        <v>0</v>
      </c>
      <c r="BH92" s="129">
        <f t="shared" si="43"/>
        <v>0</v>
      </c>
      <c r="BI92" s="129">
        <f t="shared" si="43"/>
        <v>0</v>
      </c>
      <c r="BJ92" s="129">
        <f t="shared" si="43"/>
        <v>0</v>
      </c>
      <c r="BK92" s="129">
        <f t="shared" si="43"/>
        <v>0</v>
      </c>
      <c r="BL92" s="129">
        <f t="shared" si="43"/>
        <v>0</v>
      </c>
      <c r="BM92" s="129">
        <f t="shared" si="43"/>
        <v>0</v>
      </c>
      <c r="BN92" s="129">
        <f t="shared" si="43"/>
        <v>0</v>
      </c>
      <c r="BO92" s="129">
        <f t="shared" si="43"/>
        <v>0</v>
      </c>
      <c r="BP92" s="129">
        <f t="shared" si="43"/>
        <v>0</v>
      </c>
      <c r="BQ92" s="128">
        <f t="shared" si="43"/>
        <v>0</v>
      </c>
      <c r="BR92" s="130">
        <f t="shared" si="43"/>
        <v>0</v>
      </c>
      <c r="BS92" s="129">
        <f t="shared" si="43"/>
        <v>0</v>
      </c>
      <c r="BT92" s="129">
        <f t="shared" si="43"/>
        <v>0</v>
      </c>
      <c r="BU92" s="129">
        <f t="shared" ref="BU92:CC92" si="44">SUM(BU93:BU101)</f>
        <v>0</v>
      </c>
      <c r="BV92" s="129">
        <f t="shared" si="44"/>
        <v>0</v>
      </c>
      <c r="BW92" s="129">
        <f t="shared" si="44"/>
        <v>0</v>
      </c>
      <c r="BX92" s="129">
        <f t="shared" si="44"/>
        <v>0</v>
      </c>
      <c r="BY92" s="129">
        <f t="shared" si="44"/>
        <v>0</v>
      </c>
      <c r="BZ92" s="129">
        <f t="shared" si="44"/>
        <v>0</v>
      </c>
      <c r="CA92" s="129">
        <f t="shared" si="44"/>
        <v>0</v>
      </c>
      <c r="CB92" s="129">
        <f t="shared" si="44"/>
        <v>0</v>
      </c>
      <c r="CC92" s="128">
        <f t="shared" si="44"/>
        <v>0</v>
      </c>
      <c r="CD92" s="41" t="s">
        <v>54</v>
      </c>
    </row>
    <row r="93" spans="1:82" ht="15">
      <c r="A93" s="41"/>
      <c r="B93" s="75" t="s">
        <v>187</v>
      </c>
      <c r="C93" s="131" t="s">
        <v>188</v>
      </c>
      <c r="D93" s="132" t="s">
        <v>64</v>
      </c>
      <c r="E93" s="266">
        <v>72</v>
      </c>
      <c r="F93" s="231"/>
      <c r="G93" s="76">
        <f t="shared" ref="G93:G101" si="45">+SUM(H93:CC93)</f>
        <v>0</v>
      </c>
      <c r="H93" s="237"/>
      <c r="I93" s="239"/>
      <c r="J93" s="226"/>
      <c r="K93" s="227"/>
      <c r="L93" s="227"/>
      <c r="M93" s="227"/>
      <c r="N93" s="227"/>
      <c r="O93" s="227"/>
      <c r="P93" s="227"/>
      <c r="Q93" s="227"/>
      <c r="R93" s="227"/>
      <c r="S93" s="227"/>
      <c r="T93" s="227"/>
      <c r="U93" s="225"/>
      <c r="V93" s="226"/>
      <c r="W93" s="227"/>
      <c r="X93" s="227"/>
      <c r="Y93" s="227"/>
      <c r="Z93" s="227"/>
      <c r="AA93" s="227"/>
      <c r="AB93" s="227"/>
      <c r="AC93" s="227"/>
      <c r="AD93" s="227"/>
      <c r="AE93" s="227"/>
      <c r="AF93" s="227"/>
      <c r="AG93" s="225"/>
      <c r="AH93" s="228"/>
      <c r="AI93" s="227"/>
      <c r="AJ93" s="227"/>
      <c r="AK93" s="227"/>
      <c r="AL93" s="227"/>
      <c r="AM93" s="227"/>
      <c r="AN93" s="227"/>
      <c r="AO93" s="227"/>
      <c r="AP93" s="227"/>
      <c r="AQ93" s="227"/>
      <c r="AR93" s="227"/>
      <c r="AS93" s="225"/>
      <c r="AT93" s="228"/>
      <c r="AU93" s="227"/>
      <c r="AV93" s="227"/>
      <c r="AW93" s="227"/>
      <c r="AX93" s="227"/>
      <c r="AY93" s="227"/>
      <c r="AZ93" s="227"/>
      <c r="BA93" s="227"/>
      <c r="BB93" s="227"/>
      <c r="BC93" s="227"/>
      <c r="BD93" s="227"/>
      <c r="BE93" s="225"/>
      <c r="BF93" s="228"/>
      <c r="BG93" s="227"/>
      <c r="BH93" s="227"/>
      <c r="BI93" s="227"/>
      <c r="BJ93" s="227"/>
      <c r="BK93" s="227"/>
      <c r="BL93" s="227"/>
      <c r="BM93" s="227"/>
      <c r="BN93" s="227"/>
      <c r="BO93" s="227"/>
      <c r="BP93" s="227"/>
      <c r="BQ93" s="225"/>
      <c r="BR93" s="228"/>
      <c r="BS93" s="227"/>
      <c r="BT93" s="227"/>
      <c r="BU93" s="227"/>
      <c r="BV93" s="227"/>
      <c r="BW93" s="227"/>
      <c r="BX93" s="227"/>
      <c r="BY93" s="227"/>
      <c r="BZ93" s="227"/>
      <c r="CA93" s="227"/>
      <c r="CB93" s="227"/>
      <c r="CC93" s="225"/>
      <c r="CD93" s="41" t="s">
        <v>54</v>
      </c>
    </row>
    <row r="94" spans="1:82" ht="15">
      <c r="A94" s="41"/>
      <c r="B94" s="75" t="s">
        <v>189</v>
      </c>
      <c r="C94" s="131" t="s">
        <v>190</v>
      </c>
      <c r="D94" s="132" t="s">
        <v>64</v>
      </c>
      <c r="E94" s="266">
        <v>72</v>
      </c>
      <c r="F94" s="231"/>
      <c r="G94" s="76">
        <f t="shared" si="45"/>
        <v>0</v>
      </c>
      <c r="H94" s="237"/>
      <c r="I94" s="239"/>
      <c r="J94" s="226"/>
      <c r="K94" s="227"/>
      <c r="L94" s="227"/>
      <c r="M94" s="227"/>
      <c r="N94" s="227"/>
      <c r="O94" s="227"/>
      <c r="P94" s="227"/>
      <c r="Q94" s="227"/>
      <c r="R94" s="227"/>
      <c r="S94" s="227"/>
      <c r="T94" s="227"/>
      <c r="U94" s="225"/>
      <c r="V94" s="226"/>
      <c r="W94" s="227"/>
      <c r="X94" s="227"/>
      <c r="Y94" s="227"/>
      <c r="Z94" s="227"/>
      <c r="AA94" s="227"/>
      <c r="AB94" s="227"/>
      <c r="AC94" s="227"/>
      <c r="AD94" s="227"/>
      <c r="AE94" s="227"/>
      <c r="AF94" s="227"/>
      <c r="AG94" s="225"/>
      <c r="AH94" s="228"/>
      <c r="AI94" s="227"/>
      <c r="AJ94" s="227"/>
      <c r="AK94" s="227"/>
      <c r="AL94" s="227"/>
      <c r="AM94" s="227"/>
      <c r="AN94" s="227"/>
      <c r="AO94" s="227"/>
      <c r="AP94" s="227"/>
      <c r="AQ94" s="227"/>
      <c r="AR94" s="227"/>
      <c r="AS94" s="225"/>
      <c r="AT94" s="228"/>
      <c r="AU94" s="227"/>
      <c r="AV94" s="227"/>
      <c r="AW94" s="227"/>
      <c r="AX94" s="227"/>
      <c r="AY94" s="227"/>
      <c r="AZ94" s="227"/>
      <c r="BA94" s="227"/>
      <c r="BB94" s="227"/>
      <c r="BC94" s="227"/>
      <c r="BD94" s="227"/>
      <c r="BE94" s="225"/>
      <c r="BF94" s="228"/>
      <c r="BG94" s="227"/>
      <c r="BH94" s="227"/>
      <c r="BI94" s="227"/>
      <c r="BJ94" s="227"/>
      <c r="BK94" s="227"/>
      <c r="BL94" s="227"/>
      <c r="BM94" s="227"/>
      <c r="BN94" s="227"/>
      <c r="BO94" s="227"/>
      <c r="BP94" s="227"/>
      <c r="BQ94" s="225"/>
      <c r="BR94" s="228"/>
      <c r="BS94" s="227"/>
      <c r="BT94" s="227"/>
      <c r="BU94" s="227"/>
      <c r="BV94" s="227"/>
      <c r="BW94" s="227"/>
      <c r="BX94" s="227"/>
      <c r="BY94" s="227"/>
      <c r="BZ94" s="227"/>
      <c r="CA94" s="227"/>
      <c r="CB94" s="227"/>
      <c r="CC94" s="225"/>
      <c r="CD94" s="41" t="s">
        <v>54</v>
      </c>
    </row>
    <row r="95" spans="1:82" ht="15">
      <c r="A95" s="41"/>
      <c r="B95" s="75" t="s">
        <v>191</v>
      </c>
      <c r="C95" s="131" t="s">
        <v>192</v>
      </c>
      <c r="D95" s="132" t="s">
        <v>64</v>
      </c>
      <c r="E95" s="266">
        <v>72</v>
      </c>
      <c r="F95" s="231"/>
      <c r="G95" s="76">
        <f t="shared" si="45"/>
        <v>0</v>
      </c>
      <c r="H95" s="237"/>
      <c r="I95" s="239"/>
      <c r="J95" s="226"/>
      <c r="K95" s="227"/>
      <c r="L95" s="227"/>
      <c r="M95" s="227"/>
      <c r="N95" s="227"/>
      <c r="O95" s="227"/>
      <c r="P95" s="227"/>
      <c r="Q95" s="227"/>
      <c r="R95" s="227"/>
      <c r="S95" s="227"/>
      <c r="T95" s="227"/>
      <c r="U95" s="225"/>
      <c r="V95" s="226"/>
      <c r="W95" s="227"/>
      <c r="X95" s="227"/>
      <c r="Y95" s="227"/>
      <c r="Z95" s="227"/>
      <c r="AA95" s="227"/>
      <c r="AB95" s="227"/>
      <c r="AC95" s="227"/>
      <c r="AD95" s="227"/>
      <c r="AE95" s="227"/>
      <c r="AF95" s="227"/>
      <c r="AG95" s="225"/>
      <c r="AH95" s="228"/>
      <c r="AI95" s="227"/>
      <c r="AJ95" s="227"/>
      <c r="AK95" s="227"/>
      <c r="AL95" s="227"/>
      <c r="AM95" s="227"/>
      <c r="AN95" s="227"/>
      <c r="AO95" s="227"/>
      <c r="AP95" s="227"/>
      <c r="AQ95" s="227"/>
      <c r="AR95" s="227"/>
      <c r="AS95" s="225"/>
      <c r="AT95" s="228"/>
      <c r="AU95" s="227"/>
      <c r="AV95" s="227"/>
      <c r="AW95" s="227"/>
      <c r="AX95" s="227"/>
      <c r="AY95" s="227"/>
      <c r="AZ95" s="227"/>
      <c r="BA95" s="227"/>
      <c r="BB95" s="227"/>
      <c r="BC95" s="227"/>
      <c r="BD95" s="227"/>
      <c r="BE95" s="225"/>
      <c r="BF95" s="228"/>
      <c r="BG95" s="227"/>
      <c r="BH95" s="227"/>
      <c r="BI95" s="227"/>
      <c r="BJ95" s="227"/>
      <c r="BK95" s="227"/>
      <c r="BL95" s="227"/>
      <c r="BM95" s="227"/>
      <c r="BN95" s="227"/>
      <c r="BO95" s="227"/>
      <c r="BP95" s="227"/>
      <c r="BQ95" s="225"/>
      <c r="BR95" s="228"/>
      <c r="BS95" s="227"/>
      <c r="BT95" s="227"/>
      <c r="BU95" s="227"/>
      <c r="BV95" s="227"/>
      <c r="BW95" s="227"/>
      <c r="BX95" s="227"/>
      <c r="BY95" s="227"/>
      <c r="BZ95" s="227"/>
      <c r="CA95" s="227"/>
      <c r="CB95" s="227"/>
      <c r="CC95" s="225"/>
      <c r="CD95" s="41" t="s">
        <v>54</v>
      </c>
    </row>
    <row r="96" spans="1:82" ht="15">
      <c r="A96" s="41"/>
      <c r="B96" s="131" t="s">
        <v>193</v>
      </c>
      <c r="C96" s="131" t="s">
        <v>194</v>
      </c>
      <c r="D96" s="132" t="s">
        <v>64</v>
      </c>
      <c r="E96" s="266">
        <v>72</v>
      </c>
      <c r="F96" s="231"/>
      <c r="G96" s="76">
        <f t="shared" si="45"/>
        <v>0</v>
      </c>
      <c r="H96" s="77"/>
      <c r="I96" s="78"/>
      <c r="J96" s="226"/>
      <c r="K96" s="227"/>
      <c r="L96" s="227"/>
      <c r="M96" s="227"/>
      <c r="N96" s="227"/>
      <c r="O96" s="227"/>
      <c r="P96" s="227"/>
      <c r="Q96" s="227"/>
      <c r="R96" s="227"/>
      <c r="S96" s="227"/>
      <c r="T96" s="227"/>
      <c r="U96" s="225"/>
      <c r="V96" s="226"/>
      <c r="W96" s="227"/>
      <c r="X96" s="227"/>
      <c r="Y96" s="227"/>
      <c r="Z96" s="227"/>
      <c r="AA96" s="227"/>
      <c r="AB96" s="227"/>
      <c r="AC96" s="227"/>
      <c r="AD96" s="227"/>
      <c r="AE96" s="227"/>
      <c r="AF96" s="227"/>
      <c r="AG96" s="225"/>
      <c r="AH96" s="228"/>
      <c r="AI96" s="227"/>
      <c r="AJ96" s="227"/>
      <c r="AK96" s="227"/>
      <c r="AL96" s="227"/>
      <c r="AM96" s="227"/>
      <c r="AN96" s="227"/>
      <c r="AO96" s="227"/>
      <c r="AP96" s="227"/>
      <c r="AQ96" s="227"/>
      <c r="AR96" s="227"/>
      <c r="AS96" s="225"/>
      <c r="AT96" s="228"/>
      <c r="AU96" s="227"/>
      <c r="AV96" s="227"/>
      <c r="AW96" s="227"/>
      <c r="AX96" s="227"/>
      <c r="AY96" s="227"/>
      <c r="AZ96" s="227"/>
      <c r="BA96" s="227"/>
      <c r="BB96" s="227"/>
      <c r="BC96" s="227"/>
      <c r="BD96" s="227"/>
      <c r="BE96" s="225"/>
      <c r="BF96" s="228"/>
      <c r="BG96" s="227"/>
      <c r="BH96" s="227"/>
      <c r="BI96" s="227"/>
      <c r="BJ96" s="227"/>
      <c r="BK96" s="227"/>
      <c r="BL96" s="227"/>
      <c r="BM96" s="227"/>
      <c r="BN96" s="227"/>
      <c r="BO96" s="227"/>
      <c r="BP96" s="227"/>
      <c r="BQ96" s="225"/>
      <c r="BR96" s="228"/>
      <c r="BS96" s="227"/>
      <c r="BT96" s="227"/>
      <c r="BU96" s="227"/>
      <c r="BV96" s="227"/>
      <c r="BW96" s="227"/>
      <c r="BX96" s="227"/>
      <c r="BY96" s="227"/>
      <c r="BZ96" s="227"/>
      <c r="CA96" s="227"/>
      <c r="CB96" s="227"/>
      <c r="CC96" s="225"/>
      <c r="CD96" s="41" t="s">
        <v>54</v>
      </c>
    </row>
    <row r="97" spans="1:85" ht="15">
      <c r="A97" s="41"/>
      <c r="B97" s="131" t="s">
        <v>195</v>
      </c>
      <c r="C97" s="131" t="s">
        <v>196</v>
      </c>
      <c r="D97" s="132" t="s">
        <v>64</v>
      </c>
      <c r="E97" s="266">
        <v>72</v>
      </c>
      <c r="F97" s="231"/>
      <c r="G97" s="76">
        <f t="shared" si="45"/>
        <v>0</v>
      </c>
      <c r="H97" s="237"/>
      <c r="I97" s="239"/>
      <c r="J97" s="226"/>
      <c r="K97" s="227"/>
      <c r="L97" s="227"/>
      <c r="M97" s="227"/>
      <c r="N97" s="227"/>
      <c r="O97" s="227"/>
      <c r="P97" s="227"/>
      <c r="Q97" s="227"/>
      <c r="R97" s="227"/>
      <c r="S97" s="227"/>
      <c r="T97" s="227"/>
      <c r="U97" s="225"/>
      <c r="V97" s="226"/>
      <c r="W97" s="227"/>
      <c r="X97" s="227"/>
      <c r="Y97" s="227"/>
      <c r="Z97" s="227"/>
      <c r="AA97" s="227"/>
      <c r="AB97" s="227"/>
      <c r="AC97" s="227"/>
      <c r="AD97" s="227"/>
      <c r="AE97" s="227"/>
      <c r="AF97" s="227"/>
      <c r="AG97" s="225"/>
      <c r="AH97" s="228"/>
      <c r="AI97" s="227"/>
      <c r="AJ97" s="227"/>
      <c r="AK97" s="227"/>
      <c r="AL97" s="227"/>
      <c r="AM97" s="227"/>
      <c r="AN97" s="227"/>
      <c r="AO97" s="227"/>
      <c r="AP97" s="227"/>
      <c r="AQ97" s="227"/>
      <c r="AR97" s="227"/>
      <c r="AS97" s="225"/>
      <c r="AT97" s="228"/>
      <c r="AU97" s="227"/>
      <c r="AV97" s="227"/>
      <c r="AW97" s="227"/>
      <c r="AX97" s="227"/>
      <c r="AY97" s="227"/>
      <c r="AZ97" s="227"/>
      <c r="BA97" s="227"/>
      <c r="BB97" s="227"/>
      <c r="BC97" s="227"/>
      <c r="BD97" s="227"/>
      <c r="BE97" s="225"/>
      <c r="BF97" s="228"/>
      <c r="BG97" s="227"/>
      <c r="BH97" s="227"/>
      <c r="BI97" s="227"/>
      <c r="BJ97" s="227"/>
      <c r="BK97" s="227"/>
      <c r="BL97" s="227"/>
      <c r="BM97" s="227"/>
      <c r="BN97" s="227"/>
      <c r="BO97" s="227"/>
      <c r="BP97" s="227"/>
      <c r="BQ97" s="225"/>
      <c r="BR97" s="228"/>
      <c r="BS97" s="227"/>
      <c r="BT97" s="227"/>
      <c r="BU97" s="227"/>
      <c r="BV97" s="227"/>
      <c r="BW97" s="227"/>
      <c r="BX97" s="227"/>
      <c r="BY97" s="227"/>
      <c r="BZ97" s="227"/>
      <c r="CA97" s="227"/>
      <c r="CB97" s="227"/>
      <c r="CC97" s="225"/>
      <c r="CD97" s="41" t="s">
        <v>54</v>
      </c>
    </row>
    <row r="98" spans="1:85" ht="15">
      <c r="A98" s="41"/>
      <c r="B98" s="131" t="s">
        <v>197</v>
      </c>
      <c r="C98" s="229" t="s">
        <v>198</v>
      </c>
      <c r="D98" s="132" t="s">
        <v>64</v>
      </c>
      <c r="E98" s="266">
        <v>72</v>
      </c>
      <c r="F98" s="231"/>
      <c r="G98" s="76">
        <f t="shared" si="45"/>
        <v>0</v>
      </c>
      <c r="H98" s="237"/>
      <c r="I98" s="239"/>
      <c r="J98" s="226"/>
      <c r="K98" s="227"/>
      <c r="L98" s="227"/>
      <c r="M98" s="227"/>
      <c r="N98" s="227"/>
      <c r="O98" s="227"/>
      <c r="P98" s="227"/>
      <c r="Q98" s="227"/>
      <c r="R98" s="227"/>
      <c r="S98" s="227"/>
      <c r="T98" s="227"/>
      <c r="U98" s="225"/>
      <c r="V98" s="226"/>
      <c r="W98" s="227"/>
      <c r="X98" s="227"/>
      <c r="Y98" s="227"/>
      <c r="Z98" s="227"/>
      <c r="AA98" s="227"/>
      <c r="AB98" s="227"/>
      <c r="AC98" s="227"/>
      <c r="AD98" s="227"/>
      <c r="AE98" s="227"/>
      <c r="AF98" s="227"/>
      <c r="AG98" s="225"/>
      <c r="AH98" s="228"/>
      <c r="AI98" s="227"/>
      <c r="AJ98" s="227"/>
      <c r="AK98" s="227"/>
      <c r="AL98" s="227"/>
      <c r="AM98" s="227"/>
      <c r="AN98" s="227"/>
      <c r="AO98" s="227"/>
      <c r="AP98" s="227"/>
      <c r="AQ98" s="227"/>
      <c r="AR98" s="227"/>
      <c r="AS98" s="225"/>
      <c r="AT98" s="228"/>
      <c r="AU98" s="227"/>
      <c r="AV98" s="227"/>
      <c r="AW98" s="227"/>
      <c r="AX98" s="227"/>
      <c r="AY98" s="227"/>
      <c r="AZ98" s="227"/>
      <c r="BA98" s="227"/>
      <c r="BB98" s="227"/>
      <c r="BC98" s="227"/>
      <c r="BD98" s="227"/>
      <c r="BE98" s="225"/>
      <c r="BF98" s="228"/>
      <c r="BG98" s="227"/>
      <c r="BH98" s="227"/>
      <c r="BI98" s="227"/>
      <c r="BJ98" s="227"/>
      <c r="BK98" s="227"/>
      <c r="BL98" s="227"/>
      <c r="BM98" s="227"/>
      <c r="BN98" s="227"/>
      <c r="BO98" s="227"/>
      <c r="BP98" s="227"/>
      <c r="BQ98" s="225"/>
      <c r="BR98" s="228"/>
      <c r="BS98" s="227"/>
      <c r="BT98" s="227"/>
      <c r="BU98" s="227"/>
      <c r="BV98" s="227"/>
      <c r="BW98" s="227"/>
      <c r="BX98" s="227"/>
      <c r="BY98" s="227"/>
      <c r="BZ98" s="227"/>
      <c r="CA98" s="227"/>
      <c r="CB98" s="227"/>
      <c r="CC98" s="225"/>
      <c r="CD98" s="41" t="s">
        <v>54</v>
      </c>
    </row>
    <row r="99" spans="1:85" ht="15">
      <c r="A99" s="41"/>
      <c r="B99" s="131" t="s">
        <v>199</v>
      </c>
      <c r="C99" s="229" t="s">
        <v>200</v>
      </c>
      <c r="D99" s="132" t="s">
        <v>64</v>
      </c>
      <c r="E99" s="266">
        <v>72</v>
      </c>
      <c r="F99" s="231"/>
      <c r="G99" s="76">
        <f t="shared" si="45"/>
        <v>0</v>
      </c>
      <c r="H99" s="77"/>
      <c r="I99" s="78"/>
      <c r="J99" s="226"/>
      <c r="K99" s="227"/>
      <c r="L99" s="227"/>
      <c r="M99" s="227"/>
      <c r="N99" s="227"/>
      <c r="O99" s="227"/>
      <c r="P99" s="227"/>
      <c r="Q99" s="227"/>
      <c r="R99" s="227"/>
      <c r="S99" s="227"/>
      <c r="T99" s="227"/>
      <c r="U99" s="225"/>
      <c r="V99" s="226"/>
      <c r="W99" s="227"/>
      <c r="X99" s="227"/>
      <c r="Y99" s="227"/>
      <c r="Z99" s="227"/>
      <c r="AA99" s="227"/>
      <c r="AB99" s="227"/>
      <c r="AC99" s="227"/>
      <c r="AD99" s="227"/>
      <c r="AE99" s="227"/>
      <c r="AF99" s="227"/>
      <c r="AG99" s="225"/>
      <c r="AH99" s="228"/>
      <c r="AI99" s="227"/>
      <c r="AJ99" s="227"/>
      <c r="AK99" s="227"/>
      <c r="AL99" s="227"/>
      <c r="AM99" s="227"/>
      <c r="AN99" s="227"/>
      <c r="AO99" s="227"/>
      <c r="AP99" s="227"/>
      <c r="AQ99" s="227"/>
      <c r="AR99" s="227"/>
      <c r="AS99" s="225"/>
      <c r="AT99" s="228"/>
      <c r="AU99" s="227"/>
      <c r="AV99" s="227"/>
      <c r="AW99" s="227"/>
      <c r="AX99" s="227"/>
      <c r="AY99" s="227"/>
      <c r="AZ99" s="227"/>
      <c r="BA99" s="227"/>
      <c r="BB99" s="227"/>
      <c r="BC99" s="227"/>
      <c r="BD99" s="227"/>
      <c r="BE99" s="225"/>
      <c r="BF99" s="228"/>
      <c r="BG99" s="227"/>
      <c r="BH99" s="227"/>
      <c r="BI99" s="227"/>
      <c r="BJ99" s="227"/>
      <c r="BK99" s="227"/>
      <c r="BL99" s="227"/>
      <c r="BM99" s="227"/>
      <c r="BN99" s="227"/>
      <c r="BO99" s="227"/>
      <c r="BP99" s="227"/>
      <c r="BQ99" s="225"/>
      <c r="BR99" s="228"/>
      <c r="BS99" s="227"/>
      <c r="BT99" s="227"/>
      <c r="BU99" s="227"/>
      <c r="BV99" s="227"/>
      <c r="BW99" s="227"/>
      <c r="BX99" s="227"/>
      <c r="BY99" s="227"/>
      <c r="BZ99" s="227"/>
      <c r="CA99" s="227"/>
      <c r="CB99" s="227"/>
      <c r="CC99" s="225"/>
      <c r="CD99" s="41" t="s">
        <v>54</v>
      </c>
    </row>
    <row r="100" spans="1:85" ht="15">
      <c r="A100" s="41"/>
      <c r="B100" s="131" t="s">
        <v>201</v>
      </c>
      <c r="C100" s="131" t="s">
        <v>202</v>
      </c>
      <c r="D100" s="132" t="s">
        <v>64</v>
      </c>
      <c r="E100" s="266">
        <v>72</v>
      </c>
      <c r="F100" s="231"/>
      <c r="G100" s="76">
        <f t="shared" si="45"/>
        <v>0</v>
      </c>
      <c r="H100" s="77"/>
      <c r="I100" s="78"/>
      <c r="J100" s="226"/>
      <c r="K100" s="227"/>
      <c r="L100" s="227"/>
      <c r="M100" s="227"/>
      <c r="N100" s="227"/>
      <c r="O100" s="227"/>
      <c r="P100" s="227"/>
      <c r="Q100" s="227"/>
      <c r="R100" s="227"/>
      <c r="S100" s="227"/>
      <c r="T100" s="227"/>
      <c r="U100" s="225"/>
      <c r="V100" s="226"/>
      <c r="W100" s="227"/>
      <c r="X100" s="227"/>
      <c r="Y100" s="227"/>
      <c r="Z100" s="227"/>
      <c r="AA100" s="227"/>
      <c r="AB100" s="227"/>
      <c r="AC100" s="227"/>
      <c r="AD100" s="227"/>
      <c r="AE100" s="227"/>
      <c r="AF100" s="227"/>
      <c r="AG100" s="225"/>
      <c r="AH100" s="228"/>
      <c r="AI100" s="227"/>
      <c r="AJ100" s="227"/>
      <c r="AK100" s="227"/>
      <c r="AL100" s="227"/>
      <c r="AM100" s="227"/>
      <c r="AN100" s="227"/>
      <c r="AO100" s="227"/>
      <c r="AP100" s="227"/>
      <c r="AQ100" s="227"/>
      <c r="AR100" s="227"/>
      <c r="AS100" s="225"/>
      <c r="AT100" s="228"/>
      <c r="AU100" s="227"/>
      <c r="AV100" s="227"/>
      <c r="AW100" s="227"/>
      <c r="AX100" s="227"/>
      <c r="AY100" s="227"/>
      <c r="AZ100" s="227"/>
      <c r="BA100" s="227"/>
      <c r="BB100" s="227"/>
      <c r="BC100" s="227"/>
      <c r="BD100" s="227"/>
      <c r="BE100" s="225"/>
      <c r="BF100" s="228"/>
      <c r="BG100" s="227"/>
      <c r="BH100" s="227"/>
      <c r="BI100" s="227"/>
      <c r="BJ100" s="227"/>
      <c r="BK100" s="227"/>
      <c r="BL100" s="227"/>
      <c r="BM100" s="227"/>
      <c r="BN100" s="227"/>
      <c r="BO100" s="227"/>
      <c r="BP100" s="227"/>
      <c r="BQ100" s="225"/>
      <c r="BR100" s="228"/>
      <c r="BS100" s="227"/>
      <c r="BT100" s="227"/>
      <c r="BU100" s="227"/>
      <c r="BV100" s="227"/>
      <c r="BW100" s="227"/>
      <c r="BX100" s="227"/>
      <c r="BY100" s="227"/>
      <c r="BZ100" s="227"/>
      <c r="CA100" s="227"/>
      <c r="CB100" s="227"/>
      <c r="CC100" s="225"/>
      <c r="CD100" s="41" t="s">
        <v>54</v>
      </c>
    </row>
    <row r="101" spans="1:85" ht="15">
      <c r="A101" s="41"/>
      <c r="B101" s="131" t="s">
        <v>203</v>
      </c>
      <c r="C101" s="131" t="s">
        <v>204</v>
      </c>
      <c r="D101" s="132" t="s">
        <v>64</v>
      </c>
      <c r="E101" s="266">
        <v>72</v>
      </c>
      <c r="F101" s="231"/>
      <c r="G101" s="76">
        <f t="shared" si="45"/>
        <v>0</v>
      </c>
      <c r="H101" s="237"/>
      <c r="I101" s="239"/>
      <c r="J101" s="226"/>
      <c r="K101" s="227"/>
      <c r="L101" s="227"/>
      <c r="M101" s="227"/>
      <c r="N101" s="227"/>
      <c r="O101" s="227"/>
      <c r="P101" s="227"/>
      <c r="Q101" s="227"/>
      <c r="R101" s="227"/>
      <c r="S101" s="227"/>
      <c r="T101" s="227"/>
      <c r="U101" s="225"/>
      <c r="V101" s="226"/>
      <c r="W101" s="227"/>
      <c r="X101" s="227"/>
      <c r="Y101" s="227"/>
      <c r="Z101" s="227"/>
      <c r="AA101" s="227"/>
      <c r="AB101" s="227"/>
      <c r="AC101" s="227"/>
      <c r="AD101" s="227"/>
      <c r="AE101" s="227"/>
      <c r="AF101" s="227"/>
      <c r="AG101" s="225"/>
      <c r="AH101" s="228"/>
      <c r="AI101" s="227"/>
      <c r="AJ101" s="227"/>
      <c r="AK101" s="227"/>
      <c r="AL101" s="227"/>
      <c r="AM101" s="227"/>
      <c r="AN101" s="227"/>
      <c r="AO101" s="227"/>
      <c r="AP101" s="227"/>
      <c r="AQ101" s="227"/>
      <c r="AR101" s="227"/>
      <c r="AS101" s="225"/>
      <c r="AT101" s="228"/>
      <c r="AU101" s="227"/>
      <c r="AV101" s="227"/>
      <c r="AW101" s="227"/>
      <c r="AX101" s="227"/>
      <c r="AY101" s="227"/>
      <c r="AZ101" s="227"/>
      <c r="BA101" s="227"/>
      <c r="BB101" s="227"/>
      <c r="BC101" s="227"/>
      <c r="BD101" s="227"/>
      <c r="BE101" s="225"/>
      <c r="BF101" s="228"/>
      <c r="BG101" s="227"/>
      <c r="BH101" s="227"/>
      <c r="BI101" s="227"/>
      <c r="BJ101" s="227"/>
      <c r="BK101" s="227"/>
      <c r="BL101" s="227"/>
      <c r="BM101" s="227"/>
      <c r="BN101" s="227"/>
      <c r="BO101" s="227"/>
      <c r="BP101" s="227"/>
      <c r="BQ101" s="225"/>
      <c r="BR101" s="228"/>
      <c r="BS101" s="227"/>
      <c r="BT101" s="227"/>
      <c r="BU101" s="227"/>
      <c r="BV101" s="227"/>
      <c r="BW101" s="227"/>
      <c r="BX101" s="227"/>
      <c r="BY101" s="227"/>
      <c r="BZ101" s="227"/>
      <c r="CA101" s="227"/>
      <c r="CB101" s="227"/>
      <c r="CC101" s="225"/>
      <c r="CD101" s="41" t="s">
        <v>54</v>
      </c>
    </row>
    <row r="102" spans="1:85" ht="15">
      <c r="A102" s="41"/>
      <c r="B102" s="123" t="s">
        <v>205</v>
      </c>
      <c r="C102" s="124" t="s">
        <v>206</v>
      </c>
      <c r="D102" s="125"/>
      <c r="E102" s="328"/>
      <c r="F102" s="260"/>
      <c r="G102" s="126">
        <f t="shared" ref="G102:AL102" si="46">SUM(G103:G112)</f>
        <v>0</v>
      </c>
      <c r="H102" s="127">
        <f t="shared" si="46"/>
        <v>0</v>
      </c>
      <c r="I102" s="128">
        <f t="shared" si="46"/>
        <v>0</v>
      </c>
      <c r="J102" s="127">
        <f t="shared" si="46"/>
        <v>0</v>
      </c>
      <c r="K102" s="129">
        <f t="shared" si="46"/>
        <v>0</v>
      </c>
      <c r="L102" s="129">
        <f t="shared" si="46"/>
        <v>0</v>
      </c>
      <c r="M102" s="129">
        <f t="shared" si="46"/>
        <v>0</v>
      </c>
      <c r="N102" s="129">
        <f t="shared" si="46"/>
        <v>0</v>
      </c>
      <c r="O102" s="129">
        <f t="shared" si="46"/>
        <v>0</v>
      </c>
      <c r="P102" s="129">
        <f t="shared" si="46"/>
        <v>0</v>
      </c>
      <c r="Q102" s="129">
        <f t="shared" si="46"/>
        <v>0</v>
      </c>
      <c r="R102" s="129">
        <f t="shared" si="46"/>
        <v>0</v>
      </c>
      <c r="S102" s="129">
        <f t="shared" si="46"/>
        <v>0</v>
      </c>
      <c r="T102" s="129">
        <f t="shared" si="46"/>
        <v>0</v>
      </c>
      <c r="U102" s="128">
        <f t="shared" si="46"/>
        <v>0</v>
      </c>
      <c r="V102" s="127">
        <f t="shared" si="46"/>
        <v>0</v>
      </c>
      <c r="W102" s="129">
        <f t="shared" si="46"/>
        <v>0</v>
      </c>
      <c r="X102" s="129">
        <f t="shared" si="46"/>
        <v>0</v>
      </c>
      <c r="Y102" s="129">
        <f t="shared" si="46"/>
        <v>0</v>
      </c>
      <c r="Z102" s="129">
        <f t="shared" si="46"/>
        <v>0</v>
      </c>
      <c r="AA102" s="129">
        <f t="shared" si="46"/>
        <v>0</v>
      </c>
      <c r="AB102" s="129">
        <f t="shared" si="46"/>
        <v>0</v>
      </c>
      <c r="AC102" s="129">
        <f t="shared" si="46"/>
        <v>0</v>
      </c>
      <c r="AD102" s="129">
        <f t="shared" si="46"/>
        <v>0</v>
      </c>
      <c r="AE102" s="129">
        <f t="shared" si="46"/>
        <v>0</v>
      </c>
      <c r="AF102" s="129">
        <f t="shared" si="46"/>
        <v>0</v>
      </c>
      <c r="AG102" s="128">
        <f t="shared" si="46"/>
        <v>0</v>
      </c>
      <c r="AH102" s="130">
        <f t="shared" si="46"/>
        <v>0</v>
      </c>
      <c r="AI102" s="129">
        <f t="shared" si="46"/>
        <v>0</v>
      </c>
      <c r="AJ102" s="129">
        <f t="shared" si="46"/>
        <v>0</v>
      </c>
      <c r="AK102" s="129">
        <f t="shared" si="46"/>
        <v>0</v>
      </c>
      <c r="AL102" s="129">
        <f t="shared" si="46"/>
        <v>0</v>
      </c>
      <c r="AM102" s="129">
        <f t="shared" ref="AM102:BR102" si="47">SUM(AM103:AM112)</f>
        <v>0</v>
      </c>
      <c r="AN102" s="129">
        <f t="shared" si="47"/>
        <v>0</v>
      </c>
      <c r="AO102" s="129">
        <f t="shared" si="47"/>
        <v>0</v>
      </c>
      <c r="AP102" s="129">
        <f t="shared" si="47"/>
        <v>0</v>
      </c>
      <c r="AQ102" s="129">
        <f t="shared" si="47"/>
        <v>0</v>
      </c>
      <c r="AR102" s="129">
        <f t="shared" si="47"/>
        <v>0</v>
      </c>
      <c r="AS102" s="128">
        <f t="shared" si="47"/>
        <v>0</v>
      </c>
      <c r="AT102" s="130">
        <f t="shared" si="47"/>
        <v>0</v>
      </c>
      <c r="AU102" s="129">
        <f t="shared" si="47"/>
        <v>0</v>
      </c>
      <c r="AV102" s="129">
        <f t="shared" si="47"/>
        <v>0</v>
      </c>
      <c r="AW102" s="129">
        <f t="shared" si="47"/>
        <v>0</v>
      </c>
      <c r="AX102" s="129">
        <f t="shared" si="47"/>
        <v>0</v>
      </c>
      <c r="AY102" s="129">
        <f t="shared" si="47"/>
        <v>0</v>
      </c>
      <c r="AZ102" s="129">
        <f t="shared" si="47"/>
        <v>0</v>
      </c>
      <c r="BA102" s="129">
        <f t="shared" si="47"/>
        <v>0</v>
      </c>
      <c r="BB102" s="129">
        <f t="shared" si="47"/>
        <v>0</v>
      </c>
      <c r="BC102" s="129">
        <f t="shared" si="47"/>
        <v>0</v>
      </c>
      <c r="BD102" s="129">
        <f t="shared" si="47"/>
        <v>0</v>
      </c>
      <c r="BE102" s="128">
        <f t="shared" si="47"/>
        <v>0</v>
      </c>
      <c r="BF102" s="130">
        <f t="shared" si="47"/>
        <v>0</v>
      </c>
      <c r="BG102" s="129">
        <f t="shared" si="47"/>
        <v>0</v>
      </c>
      <c r="BH102" s="129">
        <f t="shared" si="47"/>
        <v>0</v>
      </c>
      <c r="BI102" s="129">
        <f t="shared" si="47"/>
        <v>0</v>
      </c>
      <c r="BJ102" s="129">
        <f t="shared" si="47"/>
        <v>0</v>
      </c>
      <c r="BK102" s="129">
        <f t="shared" si="47"/>
        <v>0</v>
      </c>
      <c r="BL102" s="129">
        <f t="shared" si="47"/>
        <v>0</v>
      </c>
      <c r="BM102" s="129">
        <f t="shared" si="47"/>
        <v>0</v>
      </c>
      <c r="BN102" s="129">
        <f t="shared" si="47"/>
        <v>0</v>
      </c>
      <c r="BO102" s="129">
        <f t="shared" si="47"/>
        <v>0</v>
      </c>
      <c r="BP102" s="129">
        <f t="shared" si="47"/>
        <v>0</v>
      </c>
      <c r="BQ102" s="128">
        <f t="shared" si="47"/>
        <v>0</v>
      </c>
      <c r="BR102" s="130">
        <f t="shared" si="47"/>
        <v>0</v>
      </c>
      <c r="BS102" s="129">
        <f t="shared" ref="BS102:CC102" si="48">SUM(BS103:BS112)</f>
        <v>0</v>
      </c>
      <c r="BT102" s="129">
        <f t="shared" si="48"/>
        <v>0</v>
      </c>
      <c r="BU102" s="129">
        <f t="shared" si="48"/>
        <v>0</v>
      </c>
      <c r="BV102" s="129">
        <f t="shared" si="48"/>
        <v>0</v>
      </c>
      <c r="BW102" s="129">
        <f t="shared" si="48"/>
        <v>0</v>
      </c>
      <c r="BX102" s="129">
        <f t="shared" si="48"/>
        <v>0</v>
      </c>
      <c r="BY102" s="129">
        <f t="shared" si="48"/>
        <v>0</v>
      </c>
      <c r="BZ102" s="129">
        <f t="shared" si="48"/>
        <v>0</v>
      </c>
      <c r="CA102" s="129">
        <f t="shared" si="48"/>
        <v>0</v>
      </c>
      <c r="CB102" s="129">
        <f t="shared" si="48"/>
        <v>0</v>
      </c>
      <c r="CC102" s="128">
        <f t="shared" si="48"/>
        <v>0</v>
      </c>
      <c r="CD102" s="41" t="s">
        <v>54</v>
      </c>
    </row>
    <row r="103" spans="1:85" ht="15">
      <c r="A103" s="41"/>
      <c r="B103" s="75" t="s">
        <v>207</v>
      </c>
      <c r="C103" s="131" t="s">
        <v>208</v>
      </c>
      <c r="D103" s="132" t="s">
        <v>64</v>
      </c>
      <c r="E103" s="266">
        <v>72</v>
      </c>
      <c r="F103" s="231"/>
      <c r="G103" s="76">
        <f t="shared" ref="G103:G112" si="49">+SUM(H103:CC103)</f>
        <v>0</v>
      </c>
      <c r="H103" s="237"/>
      <c r="I103" s="239"/>
      <c r="J103" s="226"/>
      <c r="K103" s="227"/>
      <c r="L103" s="227"/>
      <c r="M103" s="227"/>
      <c r="N103" s="227"/>
      <c r="O103" s="227"/>
      <c r="P103" s="227"/>
      <c r="Q103" s="227"/>
      <c r="R103" s="227"/>
      <c r="S103" s="227"/>
      <c r="T103" s="227"/>
      <c r="U103" s="225"/>
      <c r="V103" s="226"/>
      <c r="W103" s="227"/>
      <c r="X103" s="227"/>
      <c r="Y103" s="227"/>
      <c r="Z103" s="227"/>
      <c r="AA103" s="227"/>
      <c r="AB103" s="227"/>
      <c r="AC103" s="227"/>
      <c r="AD103" s="227"/>
      <c r="AE103" s="227"/>
      <c r="AF103" s="227"/>
      <c r="AG103" s="225"/>
      <c r="AH103" s="228"/>
      <c r="AI103" s="227"/>
      <c r="AJ103" s="227"/>
      <c r="AK103" s="227"/>
      <c r="AL103" s="227"/>
      <c r="AM103" s="227"/>
      <c r="AN103" s="227"/>
      <c r="AO103" s="227"/>
      <c r="AP103" s="227"/>
      <c r="AQ103" s="227"/>
      <c r="AR103" s="227"/>
      <c r="AS103" s="225"/>
      <c r="AT103" s="228"/>
      <c r="AU103" s="227"/>
      <c r="AV103" s="227"/>
      <c r="AW103" s="227"/>
      <c r="AX103" s="227"/>
      <c r="AY103" s="227"/>
      <c r="AZ103" s="227"/>
      <c r="BA103" s="227"/>
      <c r="BB103" s="227"/>
      <c r="BC103" s="227"/>
      <c r="BD103" s="227"/>
      <c r="BE103" s="225"/>
      <c r="BF103" s="228"/>
      <c r="BG103" s="227"/>
      <c r="BH103" s="227"/>
      <c r="BI103" s="227"/>
      <c r="BJ103" s="227"/>
      <c r="BK103" s="227"/>
      <c r="BL103" s="227"/>
      <c r="BM103" s="227"/>
      <c r="BN103" s="227"/>
      <c r="BO103" s="227"/>
      <c r="BP103" s="227"/>
      <c r="BQ103" s="225"/>
      <c r="BR103" s="228"/>
      <c r="BS103" s="227"/>
      <c r="BT103" s="227"/>
      <c r="BU103" s="227"/>
      <c r="BV103" s="227"/>
      <c r="BW103" s="227"/>
      <c r="BX103" s="227"/>
      <c r="BY103" s="227"/>
      <c r="BZ103" s="227"/>
      <c r="CA103" s="227"/>
      <c r="CB103" s="227"/>
      <c r="CC103" s="225"/>
      <c r="CD103" s="41" t="s">
        <v>54</v>
      </c>
    </row>
    <row r="104" spans="1:85" ht="15">
      <c r="A104" s="41"/>
      <c r="B104" s="75" t="s">
        <v>209</v>
      </c>
      <c r="C104" s="131" t="s">
        <v>210</v>
      </c>
      <c r="D104" s="132" t="s">
        <v>64</v>
      </c>
      <c r="E104" s="266">
        <v>72</v>
      </c>
      <c r="F104" s="231"/>
      <c r="G104" s="76">
        <f t="shared" si="49"/>
        <v>0</v>
      </c>
      <c r="H104" s="237"/>
      <c r="I104" s="239"/>
      <c r="J104" s="226"/>
      <c r="K104" s="227"/>
      <c r="L104" s="227"/>
      <c r="M104" s="227"/>
      <c r="N104" s="227"/>
      <c r="O104" s="227"/>
      <c r="P104" s="227"/>
      <c r="Q104" s="227"/>
      <c r="R104" s="227"/>
      <c r="S104" s="227"/>
      <c r="T104" s="227"/>
      <c r="U104" s="225"/>
      <c r="V104" s="226"/>
      <c r="W104" s="227"/>
      <c r="X104" s="227"/>
      <c r="Y104" s="227"/>
      <c r="Z104" s="227"/>
      <c r="AA104" s="227"/>
      <c r="AB104" s="227"/>
      <c r="AC104" s="227"/>
      <c r="AD104" s="227"/>
      <c r="AE104" s="227"/>
      <c r="AF104" s="227"/>
      <c r="AG104" s="225"/>
      <c r="AH104" s="228"/>
      <c r="AI104" s="227"/>
      <c r="AJ104" s="227"/>
      <c r="AK104" s="227"/>
      <c r="AL104" s="227"/>
      <c r="AM104" s="227"/>
      <c r="AN104" s="227"/>
      <c r="AO104" s="227"/>
      <c r="AP104" s="227"/>
      <c r="AQ104" s="227"/>
      <c r="AR104" s="227"/>
      <c r="AS104" s="225"/>
      <c r="AT104" s="228"/>
      <c r="AU104" s="227"/>
      <c r="AV104" s="227"/>
      <c r="AW104" s="227"/>
      <c r="AX104" s="227"/>
      <c r="AY104" s="227"/>
      <c r="AZ104" s="227"/>
      <c r="BA104" s="227"/>
      <c r="BB104" s="227"/>
      <c r="BC104" s="227"/>
      <c r="BD104" s="227"/>
      <c r="BE104" s="225"/>
      <c r="BF104" s="228"/>
      <c r="BG104" s="227"/>
      <c r="BH104" s="227"/>
      <c r="BI104" s="227"/>
      <c r="BJ104" s="227"/>
      <c r="BK104" s="227"/>
      <c r="BL104" s="227"/>
      <c r="BM104" s="227"/>
      <c r="BN104" s="227"/>
      <c r="BO104" s="227"/>
      <c r="BP104" s="227"/>
      <c r="BQ104" s="225"/>
      <c r="BR104" s="228"/>
      <c r="BS104" s="227"/>
      <c r="BT104" s="227"/>
      <c r="BU104" s="227"/>
      <c r="BV104" s="227"/>
      <c r="BW104" s="227"/>
      <c r="BX104" s="227"/>
      <c r="BY104" s="227"/>
      <c r="BZ104" s="227"/>
      <c r="CA104" s="227"/>
      <c r="CB104" s="227"/>
      <c r="CC104" s="225"/>
      <c r="CD104" s="41" t="s">
        <v>54</v>
      </c>
    </row>
    <row r="105" spans="1:85" ht="15">
      <c r="A105" s="41"/>
      <c r="B105" s="75" t="s">
        <v>211</v>
      </c>
      <c r="C105" s="131" t="s">
        <v>212</v>
      </c>
      <c r="D105" s="132" t="s">
        <v>64</v>
      </c>
      <c r="E105" s="266">
        <v>72</v>
      </c>
      <c r="F105" s="231"/>
      <c r="G105" s="76">
        <f t="shared" si="49"/>
        <v>0</v>
      </c>
      <c r="H105" s="237"/>
      <c r="I105" s="239"/>
      <c r="J105" s="226"/>
      <c r="K105" s="227"/>
      <c r="L105" s="227"/>
      <c r="M105" s="227"/>
      <c r="N105" s="227"/>
      <c r="O105" s="227"/>
      <c r="P105" s="227"/>
      <c r="Q105" s="227"/>
      <c r="R105" s="227"/>
      <c r="S105" s="227"/>
      <c r="T105" s="227"/>
      <c r="U105" s="225"/>
      <c r="V105" s="226"/>
      <c r="W105" s="227"/>
      <c r="X105" s="227"/>
      <c r="Y105" s="227"/>
      <c r="Z105" s="227"/>
      <c r="AA105" s="227"/>
      <c r="AB105" s="227"/>
      <c r="AC105" s="227"/>
      <c r="AD105" s="227"/>
      <c r="AE105" s="227"/>
      <c r="AF105" s="227"/>
      <c r="AG105" s="225"/>
      <c r="AH105" s="228"/>
      <c r="AI105" s="227"/>
      <c r="AJ105" s="227"/>
      <c r="AK105" s="227"/>
      <c r="AL105" s="227"/>
      <c r="AM105" s="227"/>
      <c r="AN105" s="227"/>
      <c r="AO105" s="227"/>
      <c r="AP105" s="227"/>
      <c r="AQ105" s="227"/>
      <c r="AR105" s="227"/>
      <c r="AS105" s="225"/>
      <c r="AT105" s="228"/>
      <c r="AU105" s="227"/>
      <c r="AV105" s="227"/>
      <c r="AW105" s="227"/>
      <c r="AX105" s="227"/>
      <c r="AY105" s="227"/>
      <c r="AZ105" s="227"/>
      <c r="BA105" s="227"/>
      <c r="BB105" s="227"/>
      <c r="BC105" s="227"/>
      <c r="BD105" s="227"/>
      <c r="BE105" s="225"/>
      <c r="BF105" s="228"/>
      <c r="BG105" s="227"/>
      <c r="BH105" s="227"/>
      <c r="BI105" s="227"/>
      <c r="BJ105" s="227"/>
      <c r="BK105" s="227"/>
      <c r="BL105" s="227"/>
      <c r="BM105" s="227"/>
      <c r="BN105" s="227"/>
      <c r="BO105" s="227"/>
      <c r="BP105" s="227"/>
      <c r="BQ105" s="225"/>
      <c r="BR105" s="228"/>
      <c r="BS105" s="227"/>
      <c r="BT105" s="227"/>
      <c r="BU105" s="227"/>
      <c r="BV105" s="227"/>
      <c r="BW105" s="227"/>
      <c r="BX105" s="227"/>
      <c r="BY105" s="227"/>
      <c r="BZ105" s="227"/>
      <c r="CA105" s="227"/>
      <c r="CB105" s="227"/>
      <c r="CC105" s="225"/>
      <c r="CD105" s="41" t="s">
        <v>54</v>
      </c>
    </row>
    <row r="106" spans="1:85" ht="15">
      <c r="A106" s="41"/>
      <c r="B106" s="75" t="s">
        <v>213</v>
      </c>
      <c r="C106" s="131" t="s">
        <v>214</v>
      </c>
      <c r="D106" s="132" t="s">
        <v>64</v>
      </c>
      <c r="E106" s="266">
        <v>72</v>
      </c>
      <c r="F106" s="231"/>
      <c r="G106" s="76">
        <f t="shared" si="49"/>
        <v>0</v>
      </c>
      <c r="H106" s="237"/>
      <c r="I106" s="239"/>
      <c r="J106" s="226"/>
      <c r="K106" s="227"/>
      <c r="L106" s="227"/>
      <c r="M106" s="227"/>
      <c r="N106" s="227"/>
      <c r="O106" s="227"/>
      <c r="P106" s="227"/>
      <c r="Q106" s="227"/>
      <c r="R106" s="227"/>
      <c r="S106" s="227"/>
      <c r="T106" s="227"/>
      <c r="U106" s="225"/>
      <c r="V106" s="226"/>
      <c r="W106" s="227"/>
      <c r="X106" s="227"/>
      <c r="Y106" s="227"/>
      <c r="Z106" s="227"/>
      <c r="AA106" s="227"/>
      <c r="AB106" s="227"/>
      <c r="AC106" s="227"/>
      <c r="AD106" s="227"/>
      <c r="AE106" s="227"/>
      <c r="AF106" s="227"/>
      <c r="AG106" s="225"/>
      <c r="AH106" s="228"/>
      <c r="AI106" s="227"/>
      <c r="AJ106" s="227"/>
      <c r="AK106" s="227"/>
      <c r="AL106" s="227"/>
      <c r="AM106" s="227"/>
      <c r="AN106" s="227"/>
      <c r="AO106" s="227"/>
      <c r="AP106" s="227"/>
      <c r="AQ106" s="227"/>
      <c r="AR106" s="227"/>
      <c r="AS106" s="225"/>
      <c r="AT106" s="228"/>
      <c r="AU106" s="227"/>
      <c r="AV106" s="227"/>
      <c r="AW106" s="227"/>
      <c r="AX106" s="227"/>
      <c r="AY106" s="227"/>
      <c r="AZ106" s="227"/>
      <c r="BA106" s="227"/>
      <c r="BB106" s="227"/>
      <c r="BC106" s="227"/>
      <c r="BD106" s="227"/>
      <c r="BE106" s="225"/>
      <c r="BF106" s="228"/>
      <c r="BG106" s="227"/>
      <c r="BH106" s="227"/>
      <c r="BI106" s="227"/>
      <c r="BJ106" s="227"/>
      <c r="BK106" s="227"/>
      <c r="BL106" s="227"/>
      <c r="BM106" s="227"/>
      <c r="BN106" s="227"/>
      <c r="BO106" s="227"/>
      <c r="BP106" s="227"/>
      <c r="BQ106" s="225"/>
      <c r="BR106" s="228"/>
      <c r="BS106" s="227"/>
      <c r="BT106" s="227"/>
      <c r="BU106" s="227"/>
      <c r="BV106" s="227"/>
      <c r="BW106" s="227"/>
      <c r="BX106" s="227"/>
      <c r="BY106" s="227"/>
      <c r="BZ106" s="227"/>
      <c r="CA106" s="227"/>
      <c r="CB106" s="227"/>
      <c r="CC106" s="225"/>
      <c r="CD106" s="41" t="s">
        <v>54</v>
      </c>
    </row>
    <row r="107" spans="1:85" ht="15">
      <c r="A107" s="41"/>
      <c r="B107" s="75" t="s">
        <v>215</v>
      </c>
      <c r="C107" s="131" t="s">
        <v>216</v>
      </c>
      <c r="D107" s="132" t="s">
        <v>64</v>
      </c>
      <c r="E107" s="266">
        <v>72</v>
      </c>
      <c r="F107" s="231"/>
      <c r="G107" s="76">
        <f t="shared" si="49"/>
        <v>0</v>
      </c>
      <c r="H107" s="237"/>
      <c r="I107" s="239"/>
      <c r="J107" s="226"/>
      <c r="K107" s="227"/>
      <c r="L107" s="227"/>
      <c r="M107" s="227"/>
      <c r="N107" s="227"/>
      <c r="O107" s="227"/>
      <c r="P107" s="227"/>
      <c r="Q107" s="227"/>
      <c r="R107" s="227"/>
      <c r="S107" s="227"/>
      <c r="T107" s="227"/>
      <c r="U107" s="225"/>
      <c r="V107" s="226"/>
      <c r="W107" s="227"/>
      <c r="X107" s="227"/>
      <c r="Y107" s="227"/>
      <c r="Z107" s="227"/>
      <c r="AA107" s="227"/>
      <c r="AB107" s="227"/>
      <c r="AC107" s="227"/>
      <c r="AD107" s="227"/>
      <c r="AE107" s="227"/>
      <c r="AF107" s="227"/>
      <c r="AG107" s="225"/>
      <c r="AH107" s="228"/>
      <c r="AI107" s="227"/>
      <c r="AJ107" s="227"/>
      <c r="AK107" s="227"/>
      <c r="AL107" s="227"/>
      <c r="AM107" s="227"/>
      <c r="AN107" s="227"/>
      <c r="AO107" s="227"/>
      <c r="AP107" s="227"/>
      <c r="AQ107" s="227"/>
      <c r="AR107" s="227"/>
      <c r="AS107" s="225"/>
      <c r="AT107" s="228"/>
      <c r="AU107" s="227"/>
      <c r="AV107" s="227"/>
      <c r="AW107" s="227"/>
      <c r="AX107" s="227"/>
      <c r="AY107" s="227"/>
      <c r="AZ107" s="227"/>
      <c r="BA107" s="227"/>
      <c r="BB107" s="227"/>
      <c r="BC107" s="227"/>
      <c r="BD107" s="227"/>
      <c r="BE107" s="225"/>
      <c r="BF107" s="228"/>
      <c r="BG107" s="227"/>
      <c r="BH107" s="227"/>
      <c r="BI107" s="227"/>
      <c r="BJ107" s="227"/>
      <c r="BK107" s="227"/>
      <c r="BL107" s="227"/>
      <c r="BM107" s="227"/>
      <c r="BN107" s="227"/>
      <c r="BO107" s="227"/>
      <c r="BP107" s="227"/>
      <c r="BQ107" s="225"/>
      <c r="BR107" s="228"/>
      <c r="BS107" s="227"/>
      <c r="BT107" s="227"/>
      <c r="BU107" s="227"/>
      <c r="BV107" s="227"/>
      <c r="BW107" s="227"/>
      <c r="BX107" s="227"/>
      <c r="BY107" s="227"/>
      <c r="BZ107" s="227"/>
      <c r="CA107" s="227"/>
      <c r="CB107" s="227"/>
      <c r="CC107" s="225"/>
      <c r="CD107" s="41" t="s">
        <v>54</v>
      </c>
    </row>
    <row r="108" spans="1:85" ht="15">
      <c r="A108" s="41"/>
      <c r="B108" s="75" t="s">
        <v>217</v>
      </c>
      <c r="C108" s="131" t="s">
        <v>218</v>
      </c>
      <c r="D108" s="132" t="s">
        <v>64</v>
      </c>
      <c r="E108" s="266">
        <v>72</v>
      </c>
      <c r="F108" s="231"/>
      <c r="G108" s="76">
        <f t="shared" si="49"/>
        <v>0</v>
      </c>
      <c r="H108" s="77"/>
      <c r="I108" s="78"/>
      <c r="J108" s="226"/>
      <c r="K108" s="227"/>
      <c r="L108" s="227"/>
      <c r="M108" s="227"/>
      <c r="N108" s="227"/>
      <c r="O108" s="227"/>
      <c r="P108" s="227"/>
      <c r="Q108" s="227"/>
      <c r="R108" s="227"/>
      <c r="S108" s="227"/>
      <c r="T108" s="227"/>
      <c r="U108" s="225"/>
      <c r="V108" s="226"/>
      <c r="W108" s="227"/>
      <c r="X108" s="227"/>
      <c r="Y108" s="227"/>
      <c r="Z108" s="227"/>
      <c r="AA108" s="227"/>
      <c r="AB108" s="227"/>
      <c r="AC108" s="227"/>
      <c r="AD108" s="227"/>
      <c r="AE108" s="227"/>
      <c r="AF108" s="227"/>
      <c r="AG108" s="225"/>
      <c r="AH108" s="228"/>
      <c r="AI108" s="227"/>
      <c r="AJ108" s="227"/>
      <c r="AK108" s="227"/>
      <c r="AL108" s="227"/>
      <c r="AM108" s="227"/>
      <c r="AN108" s="227"/>
      <c r="AO108" s="227"/>
      <c r="AP108" s="227"/>
      <c r="AQ108" s="227"/>
      <c r="AR108" s="227"/>
      <c r="AS108" s="225"/>
      <c r="AT108" s="228"/>
      <c r="AU108" s="227"/>
      <c r="AV108" s="227"/>
      <c r="AW108" s="227"/>
      <c r="AX108" s="227"/>
      <c r="AY108" s="227"/>
      <c r="AZ108" s="227"/>
      <c r="BA108" s="227"/>
      <c r="BB108" s="227"/>
      <c r="BC108" s="227"/>
      <c r="BD108" s="227"/>
      <c r="BE108" s="225"/>
      <c r="BF108" s="228"/>
      <c r="BG108" s="227"/>
      <c r="BH108" s="227"/>
      <c r="BI108" s="227"/>
      <c r="BJ108" s="227"/>
      <c r="BK108" s="227"/>
      <c r="BL108" s="227"/>
      <c r="BM108" s="227"/>
      <c r="BN108" s="227"/>
      <c r="BO108" s="227"/>
      <c r="BP108" s="227"/>
      <c r="BQ108" s="225"/>
      <c r="BR108" s="228"/>
      <c r="BS108" s="227"/>
      <c r="BT108" s="227"/>
      <c r="BU108" s="227"/>
      <c r="BV108" s="227"/>
      <c r="BW108" s="227"/>
      <c r="BX108" s="227"/>
      <c r="BY108" s="227"/>
      <c r="BZ108" s="227"/>
      <c r="CA108" s="227"/>
      <c r="CB108" s="227"/>
      <c r="CC108" s="225"/>
      <c r="CD108" s="41" t="s">
        <v>54</v>
      </c>
    </row>
    <row r="109" spans="1:85" ht="15">
      <c r="A109" s="41"/>
      <c r="B109" s="75" t="s">
        <v>219</v>
      </c>
      <c r="C109" s="131" t="s">
        <v>220</v>
      </c>
      <c r="D109" s="132" t="s">
        <v>64</v>
      </c>
      <c r="E109" s="266">
        <v>72</v>
      </c>
      <c r="F109" s="231"/>
      <c r="G109" s="76">
        <f t="shared" si="49"/>
        <v>0</v>
      </c>
      <c r="H109" s="77"/>
      <c r="I109" s="78"/>
      <c r="J109" s="226"/>
      <c r="K109" s="227"/>
      <c r="L109" s="227"/>
      <c r="M109" s="227"/>
      <c r="N109" s="227"/>
      <c r="O109" s="227"/>
      <c r="P109" s="227"/>
      <c r="Q109" s="227"/>
      <c r="R109" s="227"/>
      <c r="S109" s="227"/>
      <c r="T109" s="227"/>
      <c r="U109" s="225"/>
      <c r="V109" s="226"/>
      <c r="W109" s="227"/>
      <c r="X109" s="227"/>
      <c r="Y109" s="227"/>
      <c r="Z109" s="227"/>
      <c r="AA109" s="227"/>
      <c r="AB109" s="227"/>
      <c r="AC109" s="227"/>
      <c r="AD109" s="227"/>
      <c r="AE109" s="227"/>
      <c r="AF109" s="227"/>
      <c r="AG109" s="225"/>
      <c r="AH109" s="228"/>
      <c r="AI109" s="227"/>
      <c r="AJ109" s="227"/>
      <c r="AK109" s="227"/>
      <c r="AL109" s="227"/>
      <c r="AM109" s="227"/>
      <c r="AN109" s="227"/>
      <c r="AO109" s="227"/>
      <c r="AP109" s="227"/>
      <c r="AQ109" s="227"/>
      <c r="AR109" s="227"/>
      <c r="AS109" s="225"/>
      <c r="AT109" s="228"/>
      <c r="AU109" s="227"/>
      <c r="AV109" s="227"/>
      <c r="AW109" s="227"/>
      <c r="AX109" s="227"/>
      <c r="AY109" s="227"/>
      <c r="AZ109" s="227"/>
      <c r="BA109" s="227"/>
      <c r="BB109" s="227"/>
      <c r="BC109" s="227"/>
      <c r="BD109" s="227"/>
      <c r="BE109" s="225"/>
      <c r="BF109" s="228"/>
      <c r="BG109" s="227"/>
      <c r="BH109" s="227"/>
      <c r="BI109" s="227"/>
      <c r="BJ109" s="227"/>
      <c r="BK109" s="227"/>
      <c r="BL109" s="227"/>
      <c r="BM109" s="227"/>
      <c r="BN109" s="227"/>
      <c r="BO109" s="227"/>
      <c r="BP109" s="227"/>
      <c r="BQ109" s="225"/>
      <c r="BR109" s="228"/>
      <c r="BS109" s="227"/>
      <c r="BT109" s="227"/>
      <c r="BU109" s="227"/>
      <c r="BV109" s="227"/>
      <c r="BW109" s="227"/>
      <c r="BX109" s="227"/>
      <c r="BY109" s="227"/>
      <c r="BZ109" s="227"/>
      <c r="CA109" s="227"/>
      <c r="CB109" s="227"/>
      <c r="CC109" s="225"/>
      <c r="CD109" s="41" t="s">
        <v>54</v>
      </c>
    </row>
    <row r="110" spans="1:85" ht="15">
      <c r="A110" s="41"/>
      <c r="B110" s="75" t="s">
        <v>221</v>
      </c>
      <c r="C110" s="131" t="s">
        <v>222</v>
      </c>
      <c r="D110" s="132" t="s">
        <v>64</v>
      </c>
      <c r="E110" s="266">
        <v>72</v>
      </c>
      <c r="F110" s="231"/>
      <c r="G110" s="76">
        <f t="shared" si="49"/>
        <v>0</v>
      </c>
      <c r="H110" s="77"/>
      <c r="I110" s="78"/>
      <c r="J110" s="226"/>
      <c r="K110" s="227"/>
      <c r="L110" s="227"/>
      <c r="M110" s="227"/>
      <c r="N110" s="227"/>
      <c r="O110" s="227"/>
      <c r="P110" s="227"/>
      <c r="Q110" s="227"/>
      <c r="R110" s="227"/>
      <c r="S110" s="227"/>
      <c r="T110" s="227"/>
      <c r="U110" s="225"/>
      <c r="V110" s="226"/>
      <c r="W110" s="227"/>
      <c r="X110" s="227"/>
      <c r="Y110" s="227"/>
      <c r="Z110" s="227"/>
      <c r="AA110" s="227"/>
      <c r="AB110" s="227"/>
      <c r="AC110" s="227"/>
      <c r="AD110" s="227"/>
      <c r="AE110" s="227"/>
      <c r="AF110" s="227"/>
      <c r="AG110" s="225"/>
      <c r="AH110" s="228"/>
      <c r="AI110" s="227"/>
      <c r="AJ110" s="227"/>
      <c r="AK110" s="227"/>
      <c r="AL110" s="227"/>
      <c r="AM110" s="227"/>
      <c r="AN110" s="227"/>
      <c r="AO110" s="227"/>
      <c r="AP110" s="227"/>
      <c r="AQ110" s="227"/>
      <c r="AR110" s="227"/>
      <c r="AS110" s="225"/>
      <c r="AT110" s="228"/>
      <c r="AU110" s="227"/>
      <c r="AV110" s="227"/>
      <c r="AW110" s="227"/>
      <c r="AX110" s="227"/>
      <c r="AY110" s="227"/>
      <c r="AZ110" s="227"/>
      <c r="BA110" s="227"/>
      <c r="BB110" s="227"/>
      <c r="BC110" s="227"/>
      <c r="BD110" s="227"/>
      <c r="BE110" s="225"/>
      <c r="BF110" s="228"/>
      <c r="BG110" s="227"/>
      <c r="BH110" s="227"/>
      <c r="BI110" s="227"/>
      <c r="BJ110" s="227"/>
      <c r="BK110" s="227"/>
      <c r="BL110" s="227"/>
      <c r="BM110" s="227"/>
      <c r="BN110" s="227"/>
      <c r="BO110" s="227"/>
      <c r="BP110" s="227"/>
      <c r="BQ110" s="225"/>
      <c r="BR110" s="228"/>
      <c r="BS110" s="227"/>
      <c r="BT110" s="227"/>
      <c r="BU110" s="227"/>
      <c r="BV110" s="227"/>
      <c r="BW110" s="227"/>
      <c r="BX110" s="227"/>
      <c r="BY110" s="227"/>
      <c r="BZ110" s="227"/>
      <c r="CA110" s="227"/>
      <c r="CB110" s="227"/>
      <c r="CC110" s="225"/>
      <c r="CD110" s="41" t="s">
        <v>54</v>
      </c>
    </row>
    <row r="111" spans="1:85" ht="15">
      <c r="A111" s="41"/>
      <c r="B111" s="75" t="s">
        <v>223</v>
      </c>
      <c r="C111" s="131" t="s">
        <v>224</v>
      </c>
      <c r="D111" s="132" t="s">
        <v>64</v>
      </c>
      <c r="E111" s="266">
        <v>72</v>
      </c>
      <c r="F111" s="231"/>
      <c r="G111" s="76">
        <f t="shared" si="49"/>
        <v>0</v>
      </c>
      <c r="H111" s="77"/>
      <c r="I111" s="78"/>
      <c r="J111" s="226"/>
      <c r="K111" s="227"/>
      <c r="L111" s="227"/>
      <c r="M111" s="227"/>
      <c r="N111" s="227"/>
      <c r="O111" s="227"/>
      <c r="P111" s="227"/>
      <c r="Q111" s="227"/>
      <c r="R111" s="227"/>
      <c r="S111" s="227"/>
      <c r="T111" s="227"/>
      <c r="U111" s="225"/>
      <c r="V111" s="226"/>
      <c r="W111" s="227"/>
      <c r="X111" s="227"/>
      <c r="Y111" s="227"/>
      <c r="Z111" s="227"/>
      <c r="AA111" s="227"/>
      <c r="AB111" s="227"/>
      <c r="AC111" s="227"/>
      <c r="AD111" s="227"/>
      <c r="AE111" s="227"/>
      <c r="AF111" s="227"/>
      <c r="AG111" s="225"/>
      <c r="AH111" s="228"/>
      <c r="AI111" s="227"/>
      <c r="AJ111" s="227"/>
      <c r="AK111" s="227"/>
      <c r="AL111" s="227"/>
      <c r="AM111" s="227"/>
      <c r="AN111" s="227"/>
      <c r="AO111" s="227"/>
      <c r="AP111" s="227"/>
      <c r="AQ111" s="227"/>
      <c r="AR111" s="227"/>
      <c r="AS111" s="225"/>
      <c r="AT111" s="228"/>
      <c r="AU111" s="227"/>
      <c r="AV111" s="227"/>
      <c r="AW111" s="227"/>
      <c r="AX111" s="227"/>
      <c r="AY111" s="227"/>
      <c r="AZ111" s="227"/>
      <c r="BA111" s="227"/>
      <c r="BB111" s="227"/>
      <c r="BC111" s="227"/>
      <c r="BD111" s="227"/>
      <c r="BE111" s="225"/>
      <c r="BF111" s="228"/>
      <c r="BG111" s="227"/>
      <c r="BH111" s="227"/>
      <c r="BI111" s="227"/>
      <c r="BJ111" s="227"/>
      <c r="BK111" s="227"/>
      <c r="BL111" s="227"/>
      <c r="BM111" s="227"/>
      <c r="BN111" s="227"/>
      <c r="BO111" s="227"/>
      <c r="BP111" s="227"/>
      <c r="BQ111" s="225"/>
      <c r="BR111" s="228"/>
      <c r="BS111" s="227"/>
      <c r="BT111" s="227"/>
      <c r="BU111" s="227"/>
      <c r="BV111" s="227"/>
      <c r="BW111" s="227"/>
      <c r="BX111" s="227"/>
      <c r="BY111" s="227"/>
      <c r="BZ111" s="227"/>
      <c r="CA111" s="227"/>
      <c r="CB111" s="227"/>
      <c r="CC111" s="225"/>
      <c r="CD111" s="41" t="s">
        <v>54</v>
      </c>
    </row>
    <row r="112" spans="1:85" ht="15">
      <c r="A112" s="41"/>
      <c r="B112" s="75" t="s">
        <v>225</v>
      </c>
      <c r="C112" s="131" t="s">
        <v>226</v>
      </c>
      <c r="D112" s="132" t="s">
        <v>64</v>
      </c>
      <c r="E112" s="266">
        <v>72</v>
      </c>
      <c r="F112" s="231"/>
      <c r="G112" s="76">
        <f t="shared" si="49"/>
        <v>0</v>
      </c>
      <c r="H112" s="237"/>
      <c r="I112" s="239"/>
      <c r="J112" s="226"/>
      <c r="K112" s="227"/>
      <c r="L112" s="227"/>
      <c r="M112" s="227"/>
      <c r="N112" s="227"/>
      <c r="O112" s="227"/>
      <c r="P112" s="227"/>
      <c r="Q112" s="227"/>
      <c r="R112" s="227"/>
      <c r="S112" s="227"/>
      <c r="T112" s="227"/>
      <c r="U112" s="225"/>
      <c r="V112" s="226"/>
      <c r="W112" s="227"/>
      <c r="X112" s="227"/>
      <c r="Y112" s="227"/>
      <c r="Z112" s="227"/>
      <c r="AA112" s="227"/>
      <c r="AB112" s="227"/>
      <c r="AC112" s="227"/>
      <c r="AD112" s="227"/>
      <c r="AE112" s="227"/>
      <c r="AF112" s="227"/>
      <c r="AG112" s="225"/>
      <c r="AH112" s="228"/>
      <c r="AI112" s="227"/>
      <c r="AJ112" s="227"/>
      <c r="AK112" s="227"/>
      <c r="AL112" s="227"/>
      <c r="AM112" s="227"/>
      <c r="AN112" s="227"/>
      <c r="AO112" s="227"/>
      <c r="AP112" s="227"/>
      <c r="AQ112" s="227"/>
      <c r="AR112" s="227"/>
      <c r="AS112" s="225"/>
      <c r="AT112" s="228"/>
      <c r="AU112" s="227"/>
      <c r="AV112" s="227"/>
      <c r="AW112" s="227"/>
      <c r="AX112" s="227"/>
      <c r="AY112" s="227"/>
      <c r="AZ112" s="227"/>
      <c r="BA112" s="227"/>
      <c r="BB112" s="227"/>
      <c r="BC112" s="227"/>
      <c r="BD112" s="227"/>
      <c r="BE112" s="225"/>
      <c r="BF112" s="228"/>
      <c r="BG112" s="227"/>
      <c r="BH112" s="227"/>
      <c r="BI112" s="227"/>
      <c r="BJ112" s="227"/>
      <c r="BK112" s="227"/>
      <c r="BL112" s="227"/>
      <c r="BM112" s="227"/>
      <c r="BN112" s="227"/>
      <c r="BO112" s="227"/>
      <c r="BP112" s="227"/>
      <c r="BQ112" s="225"/>
      <c r="BR112" s="228"/>
      <c r="BS112" s="227"/>
      <c r="BT112" s="227"/>
      <c r="BU112" s="227"/>
      <c r="BV112" s="227"/>
      <c r="BW112" s="227"/>
      <c r="BX112" s="227"/>
      <c r="BY112" s="227"/>
      <c r="BZ112" s="227"/>
      <c r="CA112" s="227"/>
      <c r="CB112" s="227"/>
      <c r="CC112" s="225"/>
      <c r="CD112" s="41" t="s">
        <v>54</v>
      </c>
      <c r="CG112" s="301"/>
    </row>
    <row r="113" spans="1:82" ht="15">
      <c r="A113" s="41"/>
      <c r="B113" s="123" t="s">
        <v>227</v>
      </c>
      <c r="C113" s="124" t="s">
        <v>228</v>
      </c>
      <c r="D113" s="125"/>
      <c r="E113" s="328"/>
      <c r="F113" s="260"/>
      <c r="G113" s="126">
        <f t="shared" ref="G113:AL113" si="50">+G114+G126+G136</f>
        <v>0</v>
      </c>
      <c r="H113" s="127">
        <f t="shared" si="50"/>
        <v>0</v>
      </c>
      <c r="I113" s="128">
        <f t="shared" si="50"/>
        <v>0</v>
      </c>
      <c r="J113" s="127">
        <f t="shared" si="50"/>
        <v>0</v>
      </c>
      <c r="K113" s="129">
        <f t="shared" si="50"/>
        <v>0</v>
      </c>
      <c r="L113" s="129">
        <f t="shared" si="50"/>
        <v>0</v>
      </c>
      <c r="M113" s="129">
        <f t="shared" si="50"/>
        <v>0</v>
      </c>
      <c r="N113" s="129">
        <f t="shared" si="50"/>
        <v>0</v>
      </c>
      <c r="O113" s="129">
        <f t="shared" si="50"/>
        <v>0</v>
      </c>
      <c r="P113" s="129">
        <f t="shared" si="50"/>
        <v>0</v>
      </c>
      <c r="Q113" s="129">
        <f t="shared" si="50"/>
        <v>0</v>
      </c>
      <c r="R113" s="129">
        <f t="shared" si="50"/>
        <v>0</v>
      </c>
      <c r="S113" s="129">
        <f t="shared" si="50"/>
        <v>0</v>
      </c>
      <c r="T113" s="129">
        <f t="shared" si="50"/>
        <v>0</v>
      </c>
      <c r="U113" s="128">
        <f t="shared" si="50"/>
        <v>0</v>
      </c>
      <c r="V113" s="127">
        <f t="shared" si="50"/>
        <v>0</v>
      </c>
      <c r="W113" s="129">
        <f t="shared" si="50"/>
        <v>0</v>
      </c>
      <c r="X113" s="129">
        <f t="shared" si="50"/>
        <v>0</v>
      </c>
      <c r="Y113" s="129">
        <f t="shared" si="50"/>
        <v>0</v>
      </c>
      <c r="Z113" s="129">
        <f t="shared" si="50"/>
        <v>0</v>
      </c>
      <c r="AA113" s="129">
        <f t="shared" si="50"/>
        <v>0</v>
      </c>
      <c r="AB113" s="129">
        <f t="shared" si="50"/>
        <v>0</v>
      </c>
      <c r="AC113" s="129">
        <f t="shared" si="50"/>
        <v>0</v>
      </c>
      <c r="AD113" s="129">
        <f t="shared" si="50"/>
        <v>0</v>
      </c>
      <c r="AE113" s="129">
        <f t="shared" si="50"/>
        <v>0</v>
      </c>
      <c r="AF113" s="129">
        <f t="shared" si="50"/>
        <v>0</v>
      </c>
      <c r="AG113" s="128">
        <f t="shared" si="50"/>
        <v>0</v>
      </c>
      <c r="AH113" s="130">
        <f t="shared" si="50"/>
        <v>0</v>
      </c>
      <c r="AI113" s="129">
        <f t="shared" si="50"/>
        <v>0</v>
      </c>
      <c r="AJ113" s="129">
        <f t="shared" si="50"/>
        <v>0</v>
      </c>
      <c r="AK113" s="129">
        <f t="shared" si="50"/>
        <v>0</v>
      </c>
      <c r="AL113" s="129">
        <f t="shared" si="50"/>
        <v>0</v>
      </c>
      <c r="AM113" s="129">
        <f t="shared" ref="AM113:BR113" si="51">+AM114+AM126+AM136</f>
        <v>0</v>
      </c>
      <c r="AN113" s="129">
        <f t="shared" si="51"/>
        <v>0</v>
      </c>
      <c r="AO113" s="129">
        <f t="shared" si="51"/>
        <v>0</v>
      </c>
      <c r="AP113" s="129">
        <f t="shared" si="51"/>
        <v>0</v>
      </c>
      <c r="AQ113" s="129">
        <f t="shared" si="51"/>
        <v>0</v>
      </c>
      <c r="AR113" s="129">
        <f t="shared" si="51"/>
        <v>0</v>
      </c>
      <c r="AS113" s="128">
        <f t="shared" si="51"/>
        <v>0</v>
      </c>
      <c r="AT113" s="130">
        <f t="shared" si="51"/>
        <v>0</v>
      </c>
      <c r="AU113" s="129">
        <f t="shared" si="51"/>
        <v>0</v>
      </c>
      <c r="AV113" s="129">
        <f t="shared" si="51"/>
        <v>0</v>
      </c>
      <c r="AW113" s="129">
        <f t="shared" si="51"/>
        <v>0</v>
      </c>
      <c r="AX113" s="129">
        <f t="shared" si="51"/>
        <v>0</v>
      </c>
      <c r="AY113" s="129">
        <f t="shared" si="51"/>
        <v>0</v>
      </c>
      <c r="AZ113" s="129">
        <f t="shared" si="51"/>
        <v>0</v>
      </c>
      <c r="BA113" s="129">
        <f t="shared" si="51"/>
        <v>0</v>
      </c>
      <c r="BB113" s="129">
        <f t="shared" si="51"/>
        <v>0</v>
      </c>
      <c r="BC113" s="129">
        <f t="shared" si="51"/>
        <v>0</v>
      </c>
      <c r="BD113" s="129">
        <f t="shared" si="51"/>
        <v>0</v>
      </c>
      <c r="BE113" s="128">
        <f t="shared" si="51"/>
        <v>0</v>
      </c>
      <c r="BF113" s="130">
        <f t="shared" si="51"/>
        <v>0</v>
      </c>
      <c r="BG113" s="129">
        <f t="shared" si="51"/>
        <v>0</v>
      </c>
      <c r="BH113" s="129">
        <f t="shared" si="51"/>
        <v>0</v>
      </c>
      <c r="BI113" s="129">
        <f t="shared" si="51"/>
        <v>0</v>
      </c>
      <c r="BJ113" s="129">
        <f t="shared" si="51"/>
        <v>0</v>
      </c>
      <c r="BK113" s="129">
        <f t="shared" si="51"/>
        <v>0</v>
      </c>
      <c r="BL113" s="129">
        <f t="shared" si="51"/>
        <v>0</v>
      </c>
      <c r="BM113" s="129">
        <f t="shared" si="51"/>
        <v>0</v>
      </c>
      <c r="BN113" s="129">
        <f t="shared" si="51"/>
        <v>0</v>
      </c>
      <c r="BO113" s="129">
        <f t="shared" si="51"/>
        <v>0</v>
      </c>
      <c r="BP113" s="129">
        <f t="shared" si="51"/>
        <v>0</v>
      </c>
      <c r="BQ113" s="128">
        <f t="shared" si="51"/>
        <v>0</v>
      </c>
      <c r="BR113" s="130">
        <f t="shared" si="51"/>
        <v>0</v>
      </c>
      <c r="BS113" s="129">
        <f t="shared" ref="BS113:CC113" si="52">+BS114+BS126+BS136</f>
        <v>0</v>
      </c>
      <c r="BT113" s="129">
        <f t="shared" si="52"/>
        <v>0</v>
      </c>
      <c r="BU113" s="129">
        <f t="shared" si="52"/>
        <v>0</v>
      </c>
      <c r="BV113" s="129">
        <f t="shared" si="52"/>
        <v>0</v>
      </c>
      <c r="BW113" s="129">
        <f t="shared" si="52"/>
        <v>0</v>
      </c>
      <c r="BX113" s="129">
        <f t="shared" si="52"/>
        <v>0</v>
      </c>
      <c r="BY113" s="129">
        <f t="shared" si="52"/>
        <v>0</v>
      </c>
      <c r="BZ113" s="129">
        <f t="shared" si="52"/>
        <v>0</v>
      </c>
      <c r="CA113" s="129">
        <f t="shared" si="52"/>
        <v>0</v>
      </c>
      <c r="CB113" s="129">
        <f t="shared" si="52"/>
        <v>0</v>
      </c>
      <c r="CC113" s="128">
        <f t="shared" si="52"/>
        <v>0</v>
      </c>
      <c r="CD113" s="41" t="s">
        <v>54</v>
      </c>
    </row>
    <row r="114" spans="1:82" ht="15">
      <c r="A114" s="41"/>
      <c r="B114" s="133" t="s">
        <v>229</v>
      </c>
      <c r="C114" s="134" t="s">
        <v>230</v>
      </c>
      <c r="D114" s="135"/>
      <c r="E114" s="330"/>
      <c r="F114" s="261"/>
      <c r="G114" s="136">
        <f t="shared" ref="G114:AL114" si="53">SUM(G115:G125)</f>
        <v>0</v>
      </c>
      <c r="H114" s="137">
        <f t="shared" si="53"/>
        <v>0</v>
      </c>
      <c r="I114" s="138">
        <f t="shared" si="53"/>
        <v>0</v>
      </c>
      <c r="J114" s="137">
        <f t="shared" si="53"/>
        <v>0</v>
      </c>
      <c r="K114" s="139">
        <f t="shared" si="53"/>
        <v>0</v>
      </c>
      <c r="L114" s="139">
        <f t="shared" si="53"/>
        <v>0</v>
      </c>
      <c r="M114" s="139">
        <f t="shared" si="53"/>
        <v>0</v>
      </c>
      <c r="N114" s="139">
        <f t="shared" si="53"/>
        <v>0</v>
      </c>
      <c r="O114" s="139">
        <f t="shared" si="53"/>
        <v>0</v>
      </c>
      <c r="P114" s="139">
        <f t="shared" si="53"/>
        <v>0</v>
      </c>
      <c r="Q114" s="139">
        <f t="shared" si="53"/>
        <v>0</v>
      </c>
      <c r="R114" s="139">
        <f t="shared" si="53"/>
        <v>0</v>
      </c>
      <c r="S114" s="139">
        <f t="shared" si="53"/>
        <v>0</v>
      </c>
      <c r="T114" s="139">
        <f t="shared" si="53"/>
        <v>0</v>
      </c>
      <c r="U114" s="138">
        <f t="shared" si="53"/>
        <v>0</v>
      </c>
      <c r="V114" s="137">
        <f t="shared" si="53"/>
        <v>0</v>
      </c>
      <c r="W114" s="139">
        <f t="shared" si="53"/>
        <v>0</v>
      </c>
      <c r="X114" s="139">
        <f t="shared" si="53"/>
        <v>0</v>
      </c>
      <c r="Y114" s="139">
        <f t="shared" si="53"/>
        <v>0</v>
      </c>
      <c r="Z114" s="139">
        <f t="shared" si="53"/>
        <v>0</v>
      </c>
      <c r="AA114" s="139">
        <f t="shared" si="53"/>
        <v>0</v>
      </c>
      <c r="AB114" s="139">
        <f t="shared" si="53"/>
        <v>0</v>
      </c>
      <c r="AC114" s="139">
        <f t="shared" si="53"/>
        <v>0</v>
      </c>
      <c r="AD114" s="139">
        <f t="shared" si="53"/>
        <v>0</v>
      </c>
      <c r="AE114" s="139">
        <f t="shared" si="53"/>
        <v>0</v>
      </c>
      <c r="AF114" s="139">
        <f t="shared" si="53"/>
        <v>0</v>
      </c>
      <c r="AG114" s="138">
        <f t="shared" si="53"/>
        <v>0</v>
      </c>
      <c r="AH114" s="140">
        <f t="shared" si="53"/>
        <v>0</v>
      </c>
      <c r="AI114" s="139">
        <f t="shared" si="53"/>
        <v>0</v>
      </c>
      <c r="AJ114" s="139">
        <f t="shared" si="53"/>
        <v>0</v>
      </c>
      <c r="AK114" s="139">
        <f t="shared" si="53"/>
        <v>0</v>
      </c>
      <c r="AL114" s="139">
        <f t="shared" si="53"/>
        <v>0</v>
      </c>
      <c r="AM114" s="139">
        <f t="shared" ref="AM114:BR114" si="54">SUM(AM115:AM125)</f>
        <v>0</v>
      </c>
      <c r="AN114" s="139">
        <f t="shared" si="54"/>
        <v>0</v>
      </c>
      <c r="AO114" s="139">
        <f t="shared" si="54"/>
        <v>0</v>
      </c>
      <c r="AP114" s="139">
        <f t="shared" si="54"/>
        <v>0</v>
      </c>
      <c r="AQ114" s="139">
        <f t="shared" si="54"/>
        <v>0</v>
      </c>
      <c r="AR114" s="139">
        <f t="shared" si="54"/>
        <v>0</v>
      </c>
      <c r="AS114" s="138">
        <f t="shared" si="54"/>
        <v>0</v>
      </c>
      <c r="AT114" s="140">
        <f t="shared" si="54"/>
        <v>0</v>
      </c>
      <c r="AU114" s="139">
        <f t="shared" si="54"/>
        <v>0</v>
      </c>
      <c r="AV114" s="139">
        <f t="shared" si="54"/>
        <v>0</v>
      </c>
      <c r="AW114" s="139">
        <f t="shared" si="54"/>
        <v>0</v>
      </c>
      <c r="AX114" s="139">
        <f t="shared" si="54"/>
        <v>0</v>
      </c>
      <c r="AY114" s="139">
        <f t="shared" si="54"/>
        <v>0</v>
      </c>
      <c r="AZ114" s="139">
        <f t="shared" si="54"/>
        <v>0</v>
      </c>
      <c r="BA114" s="139">
        <f t="shared" si="54"/>
        <v>0</v>
      </c>
      <c r="BB114" s="139">
        <f t="shared" si="54"/>
        <v>0</v>
      </c>
      <c r="BC114" s="139">
        <f t="shared" si="54"/>
        <v>0</v>
      </c>
      <c r="BD114" s="139">
        <f t="shared" si="54"/>
        <v>0</v>
      </c>
      <c r="BE114" s="138">
        <f t="shared" si="54"/>
        <v>0</v>
      </c>
      <c r="BF114" s="140">
        <f t="shared" si="54"/>
        <v>0</v>
      </c>
      <c r="BG114" s="139">
        <f t="shared" si="54"/>
        <v>0</v>
      </c>
      <c r="BH114" s="139">
        <f t="shared" si="54"/>
        <v>0</v>
      </c>
      <c r="BI114" s="139">
        <f t="shared" si="54"/>
        <v>0</v>
      </c>
      <c r="BJ114" s="139">
        <f t="shared" si="54"/>
        <v>0</v>
      </c>
      <c r="BK114" s="139">
        <f t="shared" si="54"/>
        <v>0</v>
      </c>
      <c r="BL114" s="139">
        <f t="shared" si="54"/>
        <v>0</v>
      </c>
      <c r="BM114" s="139">
        <f t="shared" si="54"/>
        <v>0</v>
      </c>
      <c r="BN114" s="139">
        <f t="shared" si="54"/>
        <v>0</v>
      </c>
      <c r="BO114" s="139">
        <f t="shared" si="54"/>
        <v>0</v>
      </c>
      <c r="BP114" s="139">
        <f t="shared" si="54"/>
        <v>0</v>
      </c>
      <c r="BQ114" s="138">
        <f t="shared" si="54"/>
        <v>0</v>
      </c>
      <c r="BR114" s="140">
        <f t="shared" si="54"/>
        <v>0</v>
      </c>
      <c r="BS114" s="139">
        <f t="shared" ref="BS114:CC114" si="55">SUM(BS115:BS125)</f>
        <v>0</v>
      </c>
      <c r="BT114" s="139">
        <f t="shared" si="55"/>
        <v>0</v>
      </c>
      <c r="BU114" s="139">
        <f t="shared" si="55"/>
        <v>0</v>
      </c>
      <c r="BV114" s="139">
        <f t="shared" si="55"/>
        <v>0</v>
      </c>
      <c r="BW114" s="139">
        <f t="shared" si="55"/>
        <v>0</v>
      </c>
      <c r="BX114" s="139">
        <f t="shared" si="55"/>
        <v>0</v>
      </c>
      <c r="BY114" s="139">
        <f t="shared" si="55"/>
        <v>0</v>
      </c>
      <c r="BZ114" s="139">
        <f t="shared" si="55"/>
        <v>0</v>
      </c>
      <c r="CA114" s="139">
        <f t="shared" si="55"/>
        <v>0</v>
      </c>
      <c r="CB114" s="139">
        <f t="shared" si="55"/>
        <v>0</v>
      </c>
      <c r="CC114" s="138">
        <f t="shared" si="55"/>
        <v>0</v>
      </c>
      <c r="CD114" s="41" t="s">
        <v>54</v>
      </c>
    </row>
    <row r="115" spans="1:82" ht="15">
      <c r="A115" s="41"/>
      <c r="B115" s="75" t="s">
        <v>231</v>
      </c>
      <c r="C115" s="131" t="s">
        <v>232</v>
      </c>
      <c r="D115" s="132" t="s">
        <v>64</v>
      </c>
      <c r="E115" s="266">
        <v>72</v>
      </c>
      <c r="F115" s="231"/>
      <c r="G115" s="76">
        <f t="shared" ref="G115:G123" si="56">+SUM(H115:CC115)</f>
        <v>0</v>
      </c>
      <c r="H115" s="237"/>
      <c r="I115" s="239"/>
      <c r="J115" s="226"/>
      <c r="K115" s="227"/>
      <c r="L115" s="227"/>
      <c r="M115" s="227"/>
      <c r="N115" s="227"/>
      <c r="O115" s="227"/>
      <c r="P115" s="227"/>
      <c r="Q115" s="227"/>
      <c r="R115" s="227"/>
      <c r="S115" s="227"/>
      <c r="T115" s="227"/>
      <c r="U115" s="225"/>
      <c r="V115" s="226"/>
      <c r="W115" s="227"/>
      <c r="X115" s="227"/>
      <c r="Y115" s="227"/>
      <c r="Z115" s="227"/>
      <c r="AA115" s="227"/>
      <c r="AB115" s="227"/>
      <c r="AC115" s="227"/>
      <c r="AD115" s="227"/>
      <c r="AE115" s="227"/>
      <c r="AF115" s="227"/>
      <c r="AG115" s="225"/>
      <c r="AH115" s="228"/>
      <c r="AI115" s="227"/>
      <c r="AJ115" s="227"/>
      <c r="AK115" s="227"/>
      <c r="AL115" s="227"/>
      <c r="AM115" s="227"/>
      <c r="AN115" s="227"/>
      <c r="AO115" s="227"/>
      <c r="AP115" s="227"/>
      <c r="AQ115" s="227"/>
      <c r="AR115" s="227"/>
      <c r="AS115" s="225"/>
      <c r="AT115" s="228"/>
      <c r="AU115" s="227"/>
      <c r="AV115" s="227"/>
      <c r="AW115" s="227"/>
      <c r="AX115" s="227"/>
      <c r="AY115" s="227"/>
      <c r="AZ115" s="227"/>
      <c r="BA115" s="227"/>
      <c r="BB115" s="227"/>
      <c r="BC115" s="227"/>
      <c r="BD115" s="227"/>
      <c r="BE115" s="225"/>
      <c r="BF115" s="228"/>
      <c r="BG115" s="227"/>
      <c r="BH115" s="227"/>
      <c r="BI115" s="227"/>
      <c r="BJ115" s="227"/>
      <c r="BK115" s="227"/>
      <c r="BL115" s="227"/>
      <c r="BM115" s="227"/>
      <c r="BN115" s="227"/>
      <c r="BO115" s="227"/>
      <c r="BP115" s="227"/>
      <c r="BQ115" s="225"/>
      <c r="BR115" s="228"/>
      <c r="BS115" s="227"/>
      <c r="BT115" s="227"/>
      <c r="BU115" s="227"/>
      <c r="BV115" s="227"/>
      <c r="BW115" s="227"/>
      <c r="BX115" s="227"/>
      <c r="BY115" s="227"/>
      <c r="BZ115" s="227"/>
      <c r="CA115" s="227"/>
      <c r="CB115" s="227"/>
      <c r="CC115" s="225"/>
      <c r="CD115" s="41" t="s">
        <v>54</v>
      </c>
    </row>
    <row r="116" spans="1:82" ht="15">
      <c r="A116" s="41"/>
      <c r="B116" s="75" t="s">
        <v>233</v>
      </c>
      <c r="C116" s="131" t="s">
        <v>234</v>
      </c>
      <c r="D116" s="132" t="s">
        <v>64</v>
      </c>
      <c r="E116" s="266">
        <v>72</v>
      </c>
      <c r="F116" s="231"/>
      <c r="G116" s="76">
        <f t="shared" si="56"/>
        <v>0</v>
      </c>
      <c r="H116" s="237"/>
      <c r="I116" s="239"/>
      <c r="J116" s="226"/>
      <c r="K116" s="227"/>
      <c r="L116" s="227"/>
      <c r="M116" s="227"/>
      <c r="N116" s="227"/>
      <c r="O116" s="227"/>
      <c r="P116" s="227"/>
      <c r="Q116" s="227"/>
      <c r="R116" s="227"/>
      <c r="S116" s="227"/>
      <c r="T116" s="227"/>
      <c r="U116" s="225"/>
      <c r="V116" s="226"/>
      <c r="W116" s="227"/>
      <c r="X116" s="227"/>
      <c r="Y116" s="227"/>
      <c r="Z116" s="227"/>
      <c r="AA116" s="227"/>
      <c r="AB116" s="227"/>
      <c r="AC116" s="227"/>
      <c r="AD116" s="227"/>
      <c r="AE116" s="227"/>
      <c r="AF116" s="227"/>
      <c r="AG116" s="225"/>
      <c r="AH116" s="228"/>
      <c r="AI116" s="227"/>
      <c r="AJ116" s="227"/>
      <c r="AK116" s="227"/>
      <c r="AL116" s="227"/>
      <c r="AM116" s="227"/>
      <c r="AN116" s="227"/>
      <c r="AO116" s="227"/>
      <c r="AP116" s="227"/>
      <c r="AQ116" s="227"/>
      <c r="AR116" s="227"/>
      <c r="AS116" s="225"/>
      <c r="AT116" s="228"/>
      <c r="AU116" s="227"/>
      <c r="AV116" s="227"/>
      <c r="AW116" s="227"/>
      <c r="AX116" s="227"/>
      <c r="AY116" s="227"/>
      <c r="AZ116" s="227"/>
      <c r="BA116" s="227"/>
      <c r="BB116" s="227"/>
      <c r="BC116" s="227"/>
      <c r="BD116" s="227"/>
      <c r="BE116" s="225"/>
      <c r="BF116" s="228"/>
      <c r="BG116" s="227"/>
      <c r="BH116" s="227"/>
      <c r="BI116" s="227"/>
      <c r="BJ116" s="227"/>
      <c r="BK116" s="227"/>
      <c r="BL116" s="227"/>
      <c r="BM116" s="227"/>
      <c r="BN116" s="227"/>
      <c r="BO116" s="227"/>
      <c r="BP116" s="227"/>
      <c r="BQ116" s="225"/>
      <c r="BR116" s="228"/>
      <c r="BS116" s="227"/>
      <c r="BT116" s="227"/>
      <c r="BU116" s="227"/>
      <c r="BV116" s="227"/>
      <c r="BW116" s="227"/>
      <c r="BX116" s="227"/>
      <c r="BY116" s="227"/>
      <c r="BZ116" s="227"/>
      <c r="CA116" s="227"/>
      <c r="CB116" s="227"/>
      <c r="CC116" s="225"/>
      <c r="CD116" s="41" t="s">
        <v>54</v>
      </c>
    </row>
    <row r="117" spans="1:82" ht="15">
      <c r="A117" s="41"/>
      <c r="B117" s="75" t="s">
        <v>235</v>
      </c>
      <c r="C117" s="131" t="s">
        <v>236</v>
      </c>
      <c r="D117" s="132" t="s">
        <v>64</v>
      </c>
      <c r="E117" s="266">
        <v>72</v>
      </c>
      <c r="F117" s="231"/>
      <c r="G117" s="76">
        <f t="shared" si="56"/>
        <v>0</v>
      </c>
      <c r="H117" s="237"/>
      <c r="I117" s="239"/>
      <c r="J117" s="226"/>
      <c r="K117" s="227"/>
      <c r="L117" s="227"/>
      <c r="M117" s="227"/>
      <c r="N117" s="227"/>
      <c r="O117" s="227"/>
      <c r="P117" s="227"/>
      <c r="Q117" s="227"/>
      <c r="R117" s="227"/>
      <c r="S117" s="227"/>
      <c r="T117" s="227"/>
      <c r="U117" s="225"/>
      <c r="V117" s="226"/>
      <c r="W117" s="227"/>
      <c r="X117" s="227"/>
      <c r="Y117" s="227"/>
      <c r="Z117" s="227"/>
      <c r="AA117" s="227"/>
      <c r="AB117" s="227"/>
      <c r="AC117" s="227"/>
      <c r="AD117" s="227"/>
      <c r="AE117" s="227"/>
      <c r="AF117" s="227"/>
      <c r="AG117" s="225"/>
      <c r="AH117" s="228"/>
      <c r="AI117" s="227"/>
      <c r="AJ117" s="227"/>
      <c r="AK117" s="227"/>
      <c r="AL117" s="227"/>
      <c r="AM117" s="227"/>
      <c r="AN117" s="227"/>
      <c r="AO117" s="227"/>
      <c r="AP117" s="227"/>
      <c r="AQ117" s="227"/>
      <c r="AR117" s="227"/>
      <c r="AS117" s="225"/>
      <c r="AT117" s="228"/>
      <c r="AU117" s="227"/>
      <c r="AV117" s="227"/>
      <c r="AW117" s="227"/>
      <c r="AX117" s="227"/>
      <c r="AY117" s="227"/>
      <c r="AZ117" s="227"/>
      <c r="BA117" s="227"/>
      <c r="BB117" s="227"/>
      <c r="BC117" s="227"/>
      <c r="BD117" s="227"/>
      <c r="BE117" s="225"/>
      <c r="BF117" s="228"/>
      <c r="BG117" s="227"/>
      <c r="BH117" s="227"/>
      <c r="BI117" s="227"/>
      <c r="BJ117" s="227"/>
      <c r="BK117" s="227"/>
      <c r="BL117" s="227"/>
      <c r="BM117" s="227"/>
      <c r="BN117" s="227"/>
      <c r="BO117" s="227"/>
      <c r="BP117" s="227"/>
      <c r="BQ117" s="225"/>
      <c r="BR117" s="228"/>
      <c r="BS117" s="227"/>
      <c r="BT117" s="227"/>
      <c r="BU117" s="227"/>
      <c r="BV117" s="227"/>
      <c r="BW117" s="227"/>
      <c r="BX117" s="227"/>
      <c r="BY117" s="227"/>
      <c r="BZ117" s="227"/>
      <c r="CA117" s="227"/>
      <c r="CB117" s="227"/>
      <c r="CC117" s="225"/>
      <c r="CD117" s="41" t="s">
        <v>54</v>
      </c>
    </row>
    <row r="118" spans="1:82" ht="15">
      <c r="A118" s="41"/>
      <c r="B118" s="75" t="s">
        <v>237</v>
      </c>
      <c r="C118" s="131" t="s">
        <v>238</v>
      </c>
      <c r="D118" s="132" t="s">
        <v>64</v>
      </c>
      <c r="E118" s="266">
        <v>72</v>
      </c>
      <c r="F118" s="231"/>
      <c r="G118" s="76">
        <f t="shared" si="56"/>
        <v>0</v>
      </c>
      <c r="H118" s="237"/>
      <c r="I118" s="239"/>
      <c r="J118" s="226"/>
      <c r="K118" s="227"/>
      <c r="L118" s="227"/>
      <c r="M118" s="227"/>
      <c r="N118" s="227"/>
      <c r="O118" s="227"/>
      <c r="P118" s="227"/>
      <c r="Q118" s="227"/>
      <c r="R118" s="227"/>
      <c r="S118" s="227"/>
      <c r="T118" s="227"/>
      <c r="U118" s="225"/>
      <c r="V118" s="226"/>
      <c r="W118" s="227"/>
      <c r="X118" s="227"/>
      <c r="Y118" s="227"/>
      <c r="Z118" s="227"/>
      <c r="AA118" s="227"/>
      <c r="AB118" s="227"/>
      <c r="AC118" s="227"/>
      <c r="AD118" s="227"/>
      <c r="AE118" s="227"/>
      <c r="AF118" s="227"/>
      <c r="AG118" s="225"/>
      <c r="AH118" s="228"/>
      <c r="AI118" s="227"/>
      <c r="AJ118" s="227"/>
      <c r="AK118" s="227"/>
      <c r="AL118" s="227"/>
      <c r="AM118" s="227"/>
      <c r="AN118" s="227"/>
      <c r="AO118" s="227"/>
      <c r="AP118" s="227"/>
      <c r="AQ118" s="227"/>
      <c r="AR118" s="227"/>
      <c r="AS118" s="225"/>
      <c r="AT118" s="228"/>
      <c r="AU118" s="227"/>
      <c r="AV118" s="227"/>
      <c r="AW118" s="227"/>
      <c r="AX118" s="227"/>
      <c r="AY118" s="227"/>
      <c r="AZ118" s="227"/>
      <c r="BA118" s="227"/>
      <c r="BB118" s="227"/>
      <c r="BC118" s="227"/>
      <c r="BD118" s="227"/>
      <c r="BE118" s="225"/>
      <c r="BF118" s="228"/>
      <c r="BG118" s="227"/>
      <c r="BH118" s="227"/>
      <c r="BI118" s="227"/>
      <c r="BJ118" s="227"/>
      <c r="BK118" s="227"/>
      <c r="BL118" s="227"/>
      <c r="BM118" s="227"/>
      <c r="BN118" s="227"/>
      <c r="BO118" s="227"/>
      <c r="BP118" s="227"/>
      <c r="BQ118" s="225"/>
      <c r="BR118" s="228"/>
      <c r="BS118" s="227"/>
      <c r="BT118" s="227"/>
      <c r="BU118" s="227"/>
      <c r="BV118" s="227"/>
      <c r="BW118" s="227"/>
      <c r="BX118" s="227"/>
      <c r="BY118" s="227"/>
      <c r="BZ118" s="227"/>
      <c r="CA118" s="227"/>
      <c r="CB118" s="227"/>
      <c r="CC118" s="225"/>
      <c r="CD118" s="41" t="s">
        <v>54</v>
      </c>
    </row>
    <row r="119" spans="1:82" ht="15">
      <c r="A119" s="41"/>
      <c r="B119" s="75" t="s">
        <v>239</v>
      </c>
      <c r="C119" s="131" t="s">
        <v>240</v>
      </c>
      <c r="D119" s="132" t="s">
        <v>64</v>
      </c>
      <c r="E119" s="266">
        <v>72</v>
      </c>
      <c r="F119" s="231"/>
      <c r="G119" s="76">
        <f t="shared" si="56"/>
        <v>0</v>
      </c>
      <c r="H119" s="77"/>
      <c r="I119" s="78"/>
      <c r="J119" s="226"/>
      <c r="K119" s="227"/>
      <c r="L119" s="227"/>
      <c r="M119" s="227"/>
      <c r="N119" s="227"/>
      <c r="O119" s="227"/>
      <c r="P119" s="227"/>
      <c r="Q119" s="227"/>
      <c r="R119" s="227"/>
      <c r="S119" s="227"/>
      <c r="T119" s="227"/>
      <c r="U119" s="225"/>
      <c r="V119" s="226"/>
      <c r="W119" s="227"/>
      <c r="X119" s="227"/>
      <c r="Y119" s="227"/>
      <c r="Z119" s="227"/>
      <c r="AA119" s="227"/>
      <c r="AB119" s="227"/>
      <c r="AC119" s="227"/>
      <c r="AD119" s="227"/>
      <c r="AE119" s="227"/>
      <c r="AF119" s="227"/>
      <c r="AG119" s="225"/>
      <c r="AH119" s="228"/>
      <c r="AI119" s="227"/>
      <c r="AJ119" s="227"/>
      <c r="AK119" s="227"/>
      <c r="AL119" s="227"/>
      <c r="AM119" s="227"/>
      <c r="AN119" s="227"/>
      <c r="AO119" s="227"/>
      <c r="AP119" s="227"/>
      <c r="AQ119" s="227"/>
      <c r="AR119" s="227"/>
      <c r="AS119" s="225"/>
      <c r="AT119" s="228"/>
      <c r="AU119" s="227"/>
      <c r="AV119" s="227"/>
      <c r="AW119" s="227"/>
      <c r="AX119" s="227"/>
      <c r="AY119" s="227"/>
      <c r="AZ119" s="227"/>
      <c r="BA119" s="227"/>
      <c r="BB119" s="227"/>
      <c r="BC119" s="227"/>
      <c r="BD119" s="227"/>
      <c r="BE119" s="225"/>
      <c r="BF119" s="228"/>
      <c r="BG119" s="227"/>
      <c r="BH119" s="227"/>
      <c r="BI119" s="227"/>
      <c r="BJ119" s="227"/>
      <c r="BK119" s="227"/>
      <c r="BL119" s="227"/>
      <c r="BM119" s="227"/>
      <c r="BN119" s="227"/>
      <c r="BO119" s="227"/>
      <c r="BP119" s="227"/>
      <c r="BQ119" s="225"/>
      <c r="BR119" s="228"/>
      <c r="BS119" s="227"/>
      <c r="BT119" s="227"/>
      <c r="BU119" s="227"/>
      <c r="BV119" s="227"/>
      <c r="BW119" s="227"/>
      <c r="BX119" s="227"/>
      <c r="BY119" s="227"/>
      <c r="BZ119" s="227"/>
      <c r="CA119" s="227"/>
      <c r="CB119" s="227"/>
      <c r="CC119" s="225"/>
      <c r="CD119" s="41" t="s">
        <v>54</v>
      </c>
    </row>
    <row r="120" spans="1:82" ht="15">
      <c r="A120" s="41"/>
      <c r="B120" s="75" t="s">
        <v>241</v>
      </c>
      <c r="C120" s="131" t="s">
        <v>242</v>
      </c>
      <c r="D120" s="132" t="s">
        <v>243</v>
      </c>
      <c r="E120" s="266">
        <v>48</v>
      </c>
      <c r="F120" s="289"/>
      <c r="G120" s="76">
        <f>+E120*F120</f>
        <v>0</v>
      </c>
      <c r="H120" s="77"/>
      <c r="I120" s="78"/>
      <c r="J120" s="237"/>
      <c r="K120" s="234"/>
      <c r="L120" s="238"/>
      <c r="M120" s="238"/>
      <c r="N120" s="238"/>
      <c r="O120" s="238"/>
      <c r="P120" s="238"/>
      <c r="Q120" s="238"/>
      <c r="R120" s="238"/>
      <c r="S120" s="238"/>
      <c r="T120" s="238"/>
      <c r="U120" s="239">
        <f>G120/6</f>
        <v>0</v>
      </c>
      <c r="V120" s="237"/>
      <c r="W120" s="238"/>
      <c r="X120" s="238"/>
      <c r="Y120" s="238"/>
      <c r="Z120" s="238"/>
      <c r="AA120" s="238"/>
      <c r="AB120" s="238"/>
      <c r="AC120" s="238"/>
      <c r="AD120" s="238"/>
      <c r="AE120" s="238"/>
      <c r="AF120" s="238"/>
      <c r="AG120" s="239">
        <f>G120/6</f>
        <v>0</v>
      </c>
      <c r="AH120" s="240"/>
      <c r="AI120" s="238"/>
      <c r="AJ120" s="238"/>
      <c r="AK120" s="238"/>
      <c r="AL120" s="238"/>
      <c r="AM120" s="238"/>
      <c r="AN120" s="238"/>
      <c r="AO120" s="238"/>
      <c r="AP120" s="238"/>
      <c r="AQ120" s="238"/>
      <c r="AR120" s="238"/>
      <c r="AS120" s="239">
        <f>G120/6</f>
        <v>0</v>
      </c>
      <c r="AT120" s="240"/>
      <c r="AU120" s="238"/>
      <c r="AV120" s="238"/>
      <c r="AW120" s="238"/>
      <c r="AX120" s="238"/>
      <c r="AY120" s="238"/>
      <c r="AZ120" s="238"/>
      <c r="BA120" s="238"/>
      <c r="BB120" s="238"/>
      <c r="BC120" s="238"/>
      <c r="BD120" s="238"/>
      <c r="BE120" s="239">
        <f>G120/6</f>
        <v>0</v>
      </c>
      <c r="BF120" s="240"/>
      <c r="BG120" s="238"/>
      <c r="BH120" s="238"/>
      <c r="BI120" s="238"/>
      <c r="BJ120" s="238"/>
      <c r="BK120" s="238"/>
      <c r="BL120" s="238"/>
      <c r="BM120" s="238"/>
      <c r="BN120" s="238"/>
      <c r="BO120" s="238"/>
      <c r="BP120" s="238"/>
      <c r="BQ120" s="239">
        <f>G120/6</f>
        <v>0</v>
      </c>
      <c r="BR120" s="240"/>
      <c r="BS120" s="238"/>
      <c r="BT120" s="238"/>
      <c r="BU120" s="238"/>
      <c r="BV120" s="238"/>
      <c r="BW120" s="238"/>
      <c r="BX120" s="238"/>
      <c r="BY120" s="238"/>
      <c r="BZ120" s="238"/>
      <c r="CA120" s="238"/>
      <c r="CB120" s="238"/>
      <c r="CC120" s="239">
        <f>G120-SUM(H120:CB120)</f>
        <v>0</v>
      </c>
      <c r="CD120" s="41" t="s">
        <v>54</v>
      </c>
    </row>
    <row r="121" spans="1:82" ht="15">
      <c r="A121" s="41"/>
      <c r="B121" s="75" t="s">
        <v>244</v>
      </c>
      <c r="C121" s="131" t="s">
        <v>245</v>
      </c>
      <c r="D121" s="132" t="s">
        <v>64</v>
      </c>
      <c r="E121" s="266">
        <v>72</v>
      </c>
      <c r="F121" s="231"/>
      <c r="G121" s="76">
        <f t="shared" si="56"/>
        <v>0</v>
      </c>
      <c r="H121" s="77"/>
      <c r="I121" s="78"/>
      <c r="J121" s="226"/>
      <c r="K121" s="227"/>
      <c r="L121" s="227"/>
      <c r="M121" s="227"/>
      <c r="N121" s="227"/>
      <c r="O121" s="227"/>
      <c r="P121" s="227"/>
      <c r="Q121" s="227"/>
      <c r="R121" s="227"/>
      <c r="S121" s="227"/>
      <c r="T121" s="227"/>
      <c r="U121" s="225"/>
      <c r="V121" s="226"/>
      <c r="W121" s="227"/>
      <c r="X121" s="227"/>
      <c r="Y121" s="227"/>
      <c r="Z121" s="227"/>
      <c r="AA121" s="227"/>
      <c r="AB121" s="227"/>
      <c r="AC121" s="227"/>
      <c r="AD121" s="227"/>
      <c r="AE121" s="227"/>
      <c r="AF121" s="227"/>
      <c r="AG121" s="225"/>
      <c r="AH121" s="228"/>
      <c r="AI121" s="227"/>
      <c r="AJ121" s="227"/>
      <c r="AK121" s="227"/>
      <c r="AL121" s="227"/>
      <c r="AM121" s="227"/>
      <c r="AN121" s="227"/>
      <c r="AO121" s="227"/>
      <c r="AP121" s="227"/>
      <c r="AQ121" s="227"/>
      <c r="AR121" s="227"/>
      <c r="AS121" s="225"/>
      <c r="AT121" s="228"/>
      <c r="AU121" s="227"/>
      <c r="AV121" s="227"/>
      <c r="AW121" s="227"/>
      <c r="AX121" s="227"/>
      <c r="AY121" s="227"/>
      <c r="AZ121" s="227"/>
      <c r="BA121" s="227"/>
      <c r="BB121" s="227"/>
      <c r="BC121" s="227"/>
      <c r="BD121" s="227"/>
      <c r="BE121" s="225"/>
      <c r="BF121" s="228"/>
      <c r="BG121" s="227"/>
      <c r="BH121" s="227"/>
      <c r="BI121" s="227"/>
      <c r="BJ121" s="227"/>
      <c r="BK121" s="227"/>
      <c r="BL121" s="227"/>
      <c r="BM121" s="227"/>
      <c r="BN121" s="227"/>
      <c r="BO121" s="227"/>
      <c r="BP121" s="227"/>
      <c r="BQ121" s="225"/>
      <c r="BR121" s="228"/>
      <c r="BS121" s="227"/>
      <c r="BT121" s="227"/>
      <c r="BU121" s="227"/>
      <c r="BV121" s="227"/>
      <c r="BW121" s="227"/>
      <c r="BX121" s="227"/>
      <c r="BY121" s="227"/>
      <c r="BZ121" s="227"/>
      <c r="CA121" s="227"/>
      <c r="CB121" s="227"/>
      <c r="CC121" s="225"/>
      <c r="CD121" s="41" t="s">
        <v>54</v>
      </c>
    </row>
    <row r="122" spans="1:82" ht="15">
      <c r="A122" s="41"/>
      <c r="B122" s="75" t="s">
        <v>246</v>
      </c>
      <c r="C122" s="131" t="s">
        <v>247</v>
      </c>
      <c r="D122" s="132" t="s">
        <v>631</v>
      </c>
      <c r="E122" s="266">
        <v>60</v>
      </c>
      <c r="F122" s="289"/>
      <c r="G122" s="76">
        <f>+E122*F122</f>
        <v>0</v>
      </c>
      <c r="H122" s="77"/>
      <c r="I122" s="78"/>
      <c r="J122" s="237"/>
      <c r="K122" s="234"/>
      <c r="L122" s="238"/>
      <c r="M122" s="238"/>
      <c r="N122" s="238"/>
      <c r="O122" s="238"/>
      <c r="P122" s="238"/>
      <c r="Q122" s="238"/>
      <c r="R122" s="238"/>
      <c r="S122" s="238"/>
      <c r="T122" s="238"/>
      <c r="U122" s="239">
        <f>G122/6</f>
        <v>0</v>
      </c>
      <c r="V122" s="237"/>
      <c r="W122" s="238"/>
      <c r="X122" s="238"/>
      <c r="Y122" s="238"/>
      <c r="Z122" s="238"/>
      <c r="AA122" s="238"/>
      <c r="AB122" s="238"/>
      <c r="AC122" s="238"/>
      <c r="AD122" s="238"/>
      <c r="AE122" s="238"/>
      <c r="AF122" s="238"/>
      <c r="AG122" s="239">
        <f>G122/6</f>
        <v>0</v>
      </c>
      <c r="AH122" s="240"/>
      <c r="AI122" s="238"/>
      <c r="AJ122" s="238"/>
      <c r="AK122" s="238"/>
      <c r="AL122" s="238"/>
      <c r="AM122" s="238"/>
      <c r="AN122" s="238"/>
      <c r="AO122" s="238"/>
      <c r="AP122" s="238"/>
      <c r="AQ122" s="238"/>
      <c r="AR122" s="238"/>
      <c r="AS122" s="239">
        <f>G122/6</f>
        <v>0</v>
      </c>
      <c r="AT122" s="240"/>
      <c r="AU122" s="238"/>
      <c r="AV122" s="238"/>
      <c r="AW122" s="238"/>
      <c r="AX122" s="238"/>
      <c r="AY122" s="238"/>
      <c r="AZ122" s="238"/>
      <c r="BA122" s="238"/>
      <c r="BB122" s="238"/>
      <c r="BC122" s="238"/>
      <c r="BD122" s="238"/>
      <c r="BE122" s="239">
        <f>G122/6</f>
        <v>0</v>
      </c>
      <c r="BF122" s="240"/>
      <c r="BG122" s="238"/>
      <c r="BH122" s="238"/>
      <c r="BI122" s="238"/>
      <c r="BJ122" s="238"/>
      <c r="BK122" s="238"/>
      <c r="BL122" s="238"/>
      <c r="BM122" s="238"/>
      <c r="BN122" s="238"/>
      <c r="BO122" s="238"/>
      <c r="BP122" s="238"/>
      <c r="BQ122" s="239">
        <f>G122/6</f>
        <v>0</v>
      </c>
      <c r="BR122" s="240"/>
      <c r="BS122" s="238"/>
      <c r="BT122" s="238"/>
      <c r="BU122" s="238"/>
      <c r="BV122" s="238"/>
      <c r="BW122" s="238"/>
      <c r="BX122" s="238"/>
      <c r="BY122" s="238"/>
      <c r="BZ122" s="238"/>
      <c r="CA122" s="238"/>
      <c r="CB122" s="238"/>
      <c r="CC122" s="239">
        <f>G122-SUM(H122:CB122)</f>
        <v>0</v>
      </c>
      <c r="CD122" s="41" t="s">
        <v>54</v>
      </c>
    </row>
    <row r="123" spans="1:82" ht="15">
      <c r="A123" s="41"/>
      <c r="B123" s="75" t="s">
        <v>249</v>
      </c>
      <c r="C123" s="131" t="s">
        <v>250</v>
      </c>
      <c r="D123" s="132" t="s">
        <v>64</v>
      </c>
      <c r="E123" s="266">
        <v>72</v>
      </c>
      <c r="F123" s="231"/>
      <c r="G123" s="76">
        <f t="shared" si="56"/>
        <v>0</v>
      </c>
      <c r="H123" s="237"/>
      <c r="I123" s="239"/>
      <c r="J123" s="226"/>
      <c r="K123" s="227"/>
      <c r="L123" s="227"/>
      <c r="M123" s="227"/>
      <c r="N123" s="227"/>
      <c r="O123" s="227"/>
      <c r="P123" s="227"/>
      <c r="Q123" s="227"/>
      <c r="R123" s="227"/>
      <c r="S123" s="227"/>
      <c r="T123" s="227"/>
      <c r="U123" s="225"/>
      <c r="V123" s="226"/>
      <c r="W123" s="227"/>
      <c r="X123" s="227"/>
      <c r="Y123" s="227"/>
      <c r="Z123" s="227"/>
      <c r="AA123" s="227"/>
      <c r="AB123" s="227"/>
      <c r="AC123" s="227"/>
      <c r="AD123" s="227"/>
      <c r="AE123" s="227"/>
      <c r="AF123" s="227"/>
      <c r="AG123" s="225"/>
      <c r="AH123" s="228"/>
      <c r="AI123" s="227"/>
      <c r="AJ123" s="227"/>
      <c r="AK123" s="227"/>
      <c r="AL123" s="227"/>
      <c r="AM123" s="227"/>
      <c r="AN123" s="227"/>
      <c r="AO123" s="227"/>
      <c r="AP123" s="227"/>
      <c r="AQ123" s="227"/>
      <c r="AR123" s="227"/>
      <c r="AS123" s="225"/>
      <c r="AT123" s="228"/>
      <c r="AU123" s="227"/>
      <c r="AV123" s="227"/>
      <c r="AW123" s="227"/>
      <c r="AX123" s="227"/>
      <c r="AY123" s="227"/>
      <c r="AZ123" s="227"/>
      <c r="BA123" s="227"/>
      <c r="BB123" s="227"/>
      <c r="BC123" s="227"/>
      <c r="BD123" s="227"/>
      <c r="BE123" s="225"/>
      <c r="BF123" s="228"/>
      <c r="BG123" s="227"/>
      <c r="BH123" s="227"/>
      <c r="BI123" s="227"/>
      <c r="BJ123" s="227"/>
      <c r="BK123" s="227"/>
      <c r="BL123" s="227"/>
      <c r="BM123" s="227"/>
      <c r="BN123" s="227"/>
      <c r="BO123" s="227"/>
      <c r="BP123" s="227"/>
      <c r="BQ123" s="225"/>
      <c r="BR123" s="228"/>
      <c r="BS123" s="227"/>
      <c r="BT123" s="227"/>
      <c r="BU123" s="227"/>
      <c r="BV123" s="227"/>
      <c r="BW123" s="227"/>
      <c r="BX123" s="227"/>
      <c r="BY123" s="227"/>
      <c r="BZ123" s="227"/>
      <c r="CA123" s="227"/>
      <c r="CB123" s="227"/>
      <c r="CC123" s="225"/>
      <c r="CD123" s="41" t="s">
        <v>54</v>
      </c>
    </row>
    <row r="124" spans="1:82" ht="15">
      <c r="A124" s="41"/>
      <c r="B124" s="75" t="s">
        <v>251</v>
      </c>
      <c r="C124" s="131" t="s">
        <v>252</v>
      </c>
      <c r="D124" s="132" t="s">
        <v>92</v>
      </c>
      <c r="E124" s="266">
        <v>1</v>
      </c>
      <c r="F124" s="223"/>
      <c r="G124" s="76">
        <f>+E124*F124</f>
        <v>0</v>
      </c>
      <c r="H124" s="237"/>
      <c r="I124" s="239"/>
      <c r="J124" s="237"/>
      <c r="K124" s="234"/>
      <c r="L124" s="238"/>
      <c r="M124" s="238"/>
      <c r="N124" s="238"/>
      <c r="O124" s="238"/>
      <c r="P124" s="238"/>
      <c r="Q124" s="238"/>
      <c r="R124" s="238"/>
      <c r="S124" s="238"/>
      <c r="T124" s="238"/>
      <c r="U124" s="239">
        <f>G124/6</f>
        <v>0</v>
      </c>
      <c r="V124" s="237"/>
      <c r="W124" s="238"/>
      <c r="X124" s="238"/>
      <c r="Y124" s="238"/>
      <c r="Z124" s="238"/>
      <c r="AA124" s="238"/>
      <c r="AB124" s="238"/>
      <c r="AC124" s="238"/>
      <c r="AD124" s="238"/>
      <c r="AE124" s="238"/>
      <c r="AF124" s="238"/>
      <c r="AG124" s="239">
        <f>G124/6</f>
        <v>0</v>
      </c>
      <c r="AH124" s="240"/>
      <c r="AI124" s="238"/>
      <c r="AJ124" s="238"/>
      <c r="AK124" s="238"/>
      <c r="AL124" s="238"/>
      <c r="AM124" s="238"/>
      <c r="AN124" s="238"/>
      <c r="AO124" s="238"/>
      <c r="AP124" s="238"/>
      <c r="AQ124" s="238"/>
      <c r="AR124" s="238"/>
      <c r="AS124" s="239">
        <f>G124/6</f>
        <v>0</v>
      </c>
      <c r="AT124" s="240"/>
      <c r="AU124" s="238"/>
      <c r="AV124" s="238"/>
      <c r="AW124" s="238"/>
      <c r="AX124" s="238"/>
      <c r="AY124" s="238"/>
      <c r="AZ124" s="238"/>
      <c r="BA124" s="238"/>
      <c r="BB124" s="238"/>
      <c r="BC124" s="238"/>
      <c r="BD124" s="238"/>
      <c r="BE124" s="239">
        <f>G124/6</f>
        <v>0</v>
      </c>
      <c r="BF124" s="240"/>
      <c r="BG124" s="238"/>
      <c r="BH124" s="238"/>
      <c r="BI124" s="238"/>
      <c r="BJ124" s="238"/>
      <c r="BK124" s="238"/>
      <c r="BL124" s="238"/>
      <c r="BM124" s="238"/>
      <c r="BN124" s="238"/>
      <c r="BO124" s="238"/>
      <c r="BP124" s="238"/>
      <c r="BQ124" s="239">
        <f>G124/6</f>
        <v>0</v>
      </c>
      <c r="BR124" s="240"/>
      <c r="BS124" s="238"/>
      <c r="BT124" s="238"/>
      <c r="BU124" s="238"/>
      <c r="BV124" s="238"/>
      <c r="BW124" s="238"/>
      <c r="BX124" s="238"/>
      <c r="BY124" s="238"/>
      <c r="BZ124" s="238"/>
      <c r="CA124" s="238"/>
      <c r="CB124" s="238"/>
      <c r="CC124" s="239">
        <f>G124-SUM(J124:CB124)</f>
        <v>0</v>
      </c>
      <c r="CD124" s="41" t="s">
        <v>54</v>
      </c>
    </row>
    <row r="125" spans="1:82" ht="15">
      <c r="A125" s="41"/>
      <c r="B125" s="180" t="s">
        <v>253</v>
      </c>
      <c r="C125" s="181" t="s">
        <v>254</v>
      </c>
      <c r="D125" s="182" t="s">
        <v>64</v>
      </c>
      <c r="E125" s="329">
        <v>0</v>
      </c>
      <c r="F125" s="78"/>
      <c r="G125" s="178">
        <f t="shared" ref="G125" si="57">+SUM(H125:CC125)</f>
        <v>0</v>
      </c>
      <c r="H125" s="237"/>
      <c r="I125" s="239"/>
      <c r="J125" s="237"/>
      <c r="K125" s="234"/>
      <c r="L125" s="238"/>
      <c r="M125" s="238"/>
      <c r="N125" s="238"/>
      <c r="O125" s="238"/>
      <c r="P125" s="238"/>
      <c r="Q125" s="238"/>
      <c r="R125" s="238"/>
      <c r="S125" s="238"/>
      <c r="T125" s="238"/>
      <c r="U125" s="239"/>
      <c r="V125" s="237"/>
      <c r="W125" s="238"/>
      <c r="X125" s="238"/>
      <c r="Y125" s="238"/>
      <c r="Z125" s="238"/>
      <c r="AA125" s="238"/>
      <c r="AB125" s="238"/>
      <c r="AC125" s="238"/>
      <c r="AD125" s="238"/>
      <c r="AE125" s="238"/>
      <c r="AF125" s="238"/>
      <c r="AG125" s="239"/>
      <c r="AH125" s="240"/>
      <c r="AI125" s="238"/>
      <c r="AJ125" s="238"/>
      <c r="AK125" s="238"/>
      <c r="AL125" s="238"/>
      <c r="AM125" s="238"/>
      <c r="AN125" s="238"/>
      <c r="AO125" s="238"/>
      <c r="AP125" s="238"/>
      <c r="AQ125" s="238"/>
      <c r="AR125" s="238"/>
      <c r="AS125" s="239"/>
      <c r="AT125" s="240"/>
      <c r="AU125" s="238"/>
      <c r="AV125" s="238"/>
      <c r="AW125" s="238"/>
      <c r="AX125" s="238"/>
      <c r="AY125" s="238"/>
      <c r="AZ125" s="238"/>
      <c r="BA125" s="238"/>
      <c r="BB125" s="238"/>
      <c r="BC125" s="238"/>
      <c r="BD125" s="238"/>
      <c r="BE125" s="239"/>
      <c r="BF125" s="240"/>
      <c r="BG125" s="238"/>
      <c r="BH125" s="238"/>
      <c r="BI125" s="238"/>
      <c r="BJ125" s="238"/>
      <c r="BK125" s="238"/>
      <c r="BL125" s="238"/>
      <c r="BM125" s="238"/>
      <c r="BN125" s="238"/>
      <c r="BO125" s="238"/>
      <c r="BP125" s="238"/>
      <c r="BQ125" s="239"/>
      <c r="BR125" s="240"/>
      <c r="BS125" s="238"/>
      <c r="BT125" s="238"/>
      <c r="BU125" s="238"/>
      <c r="BV125" s="238"/>
      <c r="BW125" s="238"/>
      <c r="BX125" s="238"/>
      <c r="BY125" s="238"/>
      <c r="BZ125" s="238"/>
      <c r="CA125" s="238"/>
      <c r="CB125" s="238"/>
      <c r="CC125" s="239"/>
      <c r="CD125" s="41" t="s">
        <v>54</v>
      </c>
    </row>
    <row r="126" spans="1:82" ht="15">
      <c r="A126" s="41"/>
      <c r="B126" s="133" t="s">
        <v>255</v>
      </c>
      <c r="C126" s="134" t="s">
        <v>256</v>
      </c>
      <c r="D126" s="135"/>
      <c r="E126" s="330"/>
      <c r="F126" s="261"/>
      <c r="G126" s="136">
        <f t="shared" ref="G126:AL126" si="58">SUM(G127:G135)</f>
        <v>0</v>
      </c>
      <c r="H126" s="137">
        <f t="shared" si="58"/>
        <v>0</v>
      </c>
      <c r="I126" s="138">
        <f t="shared" si="58"/>
        <v>0</v>
      </c>
      <c r="J126" s="137">
        <f t="shared" si="58"/>
        <v>0</v>
      </c>
      <c r="K126" s="139">
        <f t="shared" si="58"/>
        <v>0</v>
      </c>
      <c r="L126" s="139">
        <f t="shared" si="58"/>
        <v>0</v>
      </c>
      <c r="M126" s="139">
        <f t="shared" si="58"/>
        <v>0</v>
      </c>
      <c r="N126" s="139">
        <f t="shared" si="58"/>
        <v>0</v>
      </c>
      <c r="O126" s="139">
        <f t="shared" si="58"/>
        <v>0</v>
      </c>
      <c r="P126" s="139">
        <f t="shared" si="58"/>
        <v>0</v>
      </c>
      <c r="Q126" s="139">
        <f t="shared" si="58"/>
        <v>0</v>
      </c>
      <c r="R126" s="139">
        <f t="shared" si="58"/>
        <v>0</v>
      </c>
      <c r="S126" s="139">
        <f t="shared" si="58"/>
        <v>0</v>
      </c>
      <c r="T126" s="139">
        <f t="shared" si="58"/>
        <v>0</v>
      </c>
      <c r="U126" s="138">
        <f t="shared" si="58"/>
        <v>0</v>
      </c>
      <c r="V126" s="137">
        <f t="shared" si="58"/>
        <v>0</v>
      </c>
      <c r="W126" s="139">
        <f t="shared" si="58"/>
        <v>0</v>
      </c>
      <c r="X126" s="139">
        <f t="shared" si="58"/>
        <v>0</v>
      </c>
      <c r="Y126" s="139">
        <f t="shared" si="58"/>
        <v>0</v>
      </c>
      <c r="Z126" s="139">
        <f t="shared" si="58"/>
        <v>0</v>
      </c>
      <c r="AA126" s="139">
        <f t="shared" si="58"/>
        <v>0</v>
      </c>
      <c r="AB126" s="139">
        <f t="shared" si="58"/>
        <v>0</v>
      </c>
      <c r="AC126" s="139">
        <f t="shared" si="58"/>
        <v>0</v>
      </c>
      <c r="AD126" s="139">
        <f t="shared" si="58"/>
        <v>0</v>
      </c>
      <c r="AE126" s="139">
        <f t="shared" si="58"/>
        <v>0</v>
      </c>
      <c r="AF126" s="139">
        <f t="shared" si="58"/>
        <v>0</v>
      </c>
      <c r="AG126" s="138">
        <f t="shared" si="58"/>
        <v>0</v>
      </c>
      <c r="AH126" s="140">
        <f t="shared" si="58"/>
        <v>0</v>
      </c>
      <c r="AI126" s="139">
        <f t="shared" si="58"/>
        <v>0</v>
      </c>
      <c r="AJ126" s="139">
        <f t="shared" si="58"/>
        <v>0</v>
      </c>
      <c r="AK126" s="139">
        <f t="shared" si="58"/>
        <v>0</v>
      </c>
      <c r="AL126" s="139">
        <f t="shared" si="58"/>
        <v>0</v>
      </c>
      <c r="AM126" s="139">
        <f t="shared" ref="AM126:BR126" si="59">SUM(AM127:AM135)</f>
        <v>0</v>
      </c>
      <c r="AN126" s="139">
        <f t="shared" si="59"/>
        <v>0</v>
      </c>
      <c r="AO126" s="139">
        <f t="shared" si="59"/>
        <v>0</v>
      </c>
      <c r="AP126" s="139">
        <f t="shared" si="59"/>
        <v>0</v>
      </c>
      <c r="AQ126" s="139">
        <f t="shared" si="59"/>
        <v>0</v>
      </c>
      <c r="AR126" s="139">
        <f t="shared" si="59"/>
        <v>0</v>
      </c>
      <c r="AS126" s="138">
        <f t="shared" si="59"/>
        <v>0</v>
      </c>
      <c r="AT126" s="140">
        <f t="shared" si="59"/>
        <v>0</v>
      </c>
      <c r="AU126" s="139">
        <f t="shared" si="59"/>
        <v>0</v>
      </c>
      <c r="AV126" s="139">
        <f t="shared" si="59"/>
        <v>0</v>
      </c>
      <c r="AW126" s="139">
        <f t="shared" si="59"/>
        <v>0</v>
      </c>
      <c r="AX126" s="139">
        <f t="shared" si="59"/>
        <v>0</v>
      </c>
      <c r="AY126" s="139">
        <f t="shared" si="59"/>
        <v>0</v>
      </c>
      <c r="AZ126" s="139">
        <f t="shared" si="59"/>
        <v>0</v>
      </c>
      <c r="BA126" s="139">
        <f t="shared" si="59"/>
        <v>0</v>
      </c>
      <c r="BB126" s="139">
        <f t="shared" si="59"/>
        <v>0</v>
      </c>
      <c r="BC126" s="139">
        <f t="shared" si="59"/>
        <v>0</v>
      </c>
      <c r="BD126" s="139">
        <f t="shared" si="59"/>
        <v>0</v>
      </c>
      <c r="BE126" s="138">
        <f t="shared" si="59"/>
        <v>0</v>
      </c>
      <c r="BF126" s="140">
        <f t="shared" si="59"/>
        <v>0</v>
      </c>
      <c r="BG126" s="139">
        <f t="shared" si="59"/>
        <v>0</v>
      </c>
      <c r="BH126" s="139">
        <f t="shared" si="59"/>
        <v>0</v>
      </c>
      <c r="BI126" s="139">
        <f t="shared" si="59"/>
        <v>0</v>
      </c>
      <c r="BJ126" s="139">
        <f t="shared" si="59"/>
        <v>0</v>
      </c>
      <c r="BK126" s="139">
        <f t="shared" si="59"/>
        <v>0</v>
      </c>
      <c r="BL126" s="139">
        <f t="shared" si="59"/>
        <v>0</v>
      </c>
      <c r="BM126" s="139">
        <f t="shared" si="59"/>
        <v>0</v>
      </c>
      <c r="BN126" s="139">
        <f t="shared" si="59"/>
        <v>0</v>
      </c>
      <c r="BO126" s="139">
        <f t="shared" si="59"/>
        <v>0</v>
      </c>
      <c r="BP126" s="139">
        <f t="shared" si="59"/>
        <v>0</v>
      </c>
      <c r="BQ126" s="138">
        <f t="shared" si="59"/>
        <v>0</v>
      </c>
      <c r="BR126" s="140">
        <f t="shared" si="59"/>
        <v>0</v>
      </c>
      <c r="BS126" s="139">
        <f t="shared" ref="BS126:CC126" si="60">SUM(BS127:BS135)</f>
        <v>0</v>
      </c>
      <c r="BT126" s="139">
        <f t="shared" si="60"/>
        <v>0</v>
      </c>
      <c r="BU126" s="139">
        <f t="shared" si="60"/>
        <v>0</v>
      </c>
      <c r="BV126" s="139">
        <f t="shared" si="60"/>
        <v>0</v>
      </c>
      <c r="BW126" s="139">
        <f t="shared" si="60"/>
        <v>0</v>
      </c>
      <c r="BX126" s="139">
        <f t="shared" si="60"/>
        <v>0</v>
      </c>
      <c r="BY126" s="139">
        <f t="shared" si="60"/>
        <v>0</v>
      </c>
      <c r="BZ126" s="139">
        <f t="shared" si="60"/>
        <v>0</v>
      </c>
      <c r="CA126" s="139">
        <f t="shared" si="60"/>
        <v>0</v>
      </c>
      <c r="CB126" s="139">
        <f t="shared" si="60"/>
        <v>0</v>
      </c>
      <c r="CC126" s="138">
        <f t="shared" si="60"/>
        <v>0</v>
      </c>
      <c r="CD126" s="41" t="s">
        <v>54</v>
      </c>
    </row>
    <row r="127" spans="1:82" ht="15">
      <c r="A127" s="41"/>
      <c r="B127" s="75" t="s">
        <v>257</v>
      </c>
      <c r="C127" s="131" t="s">
        <v>258</v>
      </c>
      <c r="D127" s="141" t="s">
        <v>64</v>
      </c>
      <c r="E127" s="266">
        <v>72</v>
      </c>
      <c r="F127" s="231"/>
      <c r="G127" s="76">
        <f t="shared" ref="G127:G135" si="61">+SUM(H127:CC127)</f>
        <v>0</v>
      </c>
      <c r="H127" s="237"/>
      <c r="I127" s="239"/>
      <c r="J127" s="226"/>
      <c r="K127" s="227"/>
      <c r="L127" s="227"/>
      <c r="M127" s="227"/>
      <c r="N127" s="227"/>
      <c r="O127" s="227"/>
      <c r="P127" s="227"/>
      <c r="Q127" s="227"/>
      <c r="R127" s="227"/>
      <c r="S127" s="227"/>
      <c r="T127" s="227"/>
      <c r="U127" s="225"/>
      <c r="V127" s="226"/>
      <c r="W127" s="227"/>
      <c r="X127" s="227"/>
      <c r="Y127" s="227"/>
      <c r="Z127" s="227"/>
      <c r="AA127" s="227"/>
      <c r="AB127" s="227"/>
      <c r="AC127" s="227"/>
      <c r="AD127" s="227"/>
      <c r="AE127" s="227"/>
      <c r="AF127" s="227"/>
      <c r="AG127" s="225"/>
      <c r="AH127" s="228"/>
      <c r="AI127" s="227"/>
      <c r="AJ127" s="227"/>
      <c r="AK127" s="227"/>
      <c r="AL127" s="227"/>
      <c r="AM127" s="227"/>
      <c r="AN127" s="227"/>
      <c r="AO127" s="227"/>
      <c r="AP127" s="227"/>
      <c r="AQ127" s="227"/>
      <c r="AR127" s="227"/>
      <c r="AS127" s="225"/>
      <c r="AT127" s="228"/>
      <c r="AU127" s="227"/>
      <c r="AV127" s="227"/>
      <c r="AW127" s="227"/>
      <c r="AX127" s="227"/>
      <c r="AY127" s="227"/>
      <c r="AZ127" s="227"/>
      <c r="BA127" s="227"/>
      <c r="BB127" s="227"/>
      <c r="BC127" s="227"/>
      <c r="BD127" s="227"/>
      <c r="BE127" s="225"/>
      <c r="BF127" s="228"/>
      <c r="BG127" s="227"/>
      <c r="BH127" s="227"/>
      <c r="BI127" s="227"/>
      <c r="BJ127" s="227"/>
      <c r="BK127" s="227"/>
      <c r="BL127" s="227"/>
      <c r="BM127" s="227"/>
      <c r="BN127" s="227"/>
      <c r="BO127" s="227"/>
      <c r="BP127" s="227"/>
      <c r="BQ127" s="225"/>
      <c r="BR127" s="228"/>
      <c r="BS127" s="227"/>
      <c r="BT127" s="227"/>
      <c r="BU127" s="227"/>
      <c r="BV127" s="227"/>
      <c r="BW127" s="227"/>
      <c r="BX127" s="227"/>
      <c r="BY127" s="227"/>
      <c r="BZ127" s="227"/>
      <c r="CA127" s="227"/>
      <c r="CB127" s="227"/>
      <c r="CC127" s="225"/>
      <c r="CD127" s="41" t="s">
        <v>54</v>
      </c>
    </row>
    <row r="128" spans="1:82" ht="15">
      <c r="A128" s="41"/>
      <c r="B128" s="75" t="s">
        <v>259</v>
      </c>
      <c r="C128" s="131" t="s">
        <v>260</v>
      </c>
      <c r="D128" s="141" t="s">
        <v>64</v>
      </c>
      <c r="E128" s="266">
        <v>72</v>
      </c>
      <c r="F128" s="231"/>
      <c r="G128" s="76">
        <f t="shared" si="61"/>
        <v>0</v>
      </c>
      <c r="H128" s="237"/>
      <c r="I128" s="239"/>
      <c r="J128" s="226"/>
      <c r="K128" s="227"/>
      <c r="L128" s="227"/>
      <c r="M128" s="227"/>
      <c r="N128" s="227"/>
      <c r="O128" s="227"/>
      <c r="P128" s="227"/>
      <c r="Q128" s="227"/>
      <c r="R128" s="227"/>
      <c r="S128" s="227"/>
      <c r="T128" s="227"/>
      <c r="U128" s="225"/>
      <c r="V128" s="226"/>
      <c r="W128" s="227"/>
      <c r="X128" s="227"/>
      <c r="Y128" s="227"/>
      <c r="Z128" s="227"/>
      <c r="AA128" s="227"/>
      <c r="AB128" s="227"/>
      <c r="AC128" s="227"/>
      <c r="AD128" s="227"/>
      <c r="AE128" s="227"/>
      <c r="AF128" s="227"/>
      <c r="AG128" s="225"/>
      <c r="AH128" s="228"/>
      <c r="AI128" s="227"/>
      <c r="AJ128" s="227"/>
      <c r="AK128" s="227"/>
      <c r="AL128" s="227"/>
      <c r="AM128" s="227"/>
      <c r="AN128" s="227"/>
      <c r="AO128" s="227"/>
      <c r="AP128" s="227"/>
      <c r="AQ128" s="227"/>
      <c r="AR128" s="227"/>
      <c r="AS128" s="225"/>
      <c r="AT128" s="228"/>
      <c r="AU128" s="227"/>
      <c r="AV128" s="227"/>
      <c r="AW128" s="227"/>
      <c r="AX128" s="227"/>
      <c r="AY128" s="227"/>
      <c r="AZ128" s="227"/>
      <c r="BA128" s="227"/>
      <c r="BB128" s="227"/>
      <c r="BC128" s="227"/>
      <c r="BD128" s="227"/>
      <c r="BE128" s="225"/>
      <c r="BF128" s="228"/>
      <c r="BG128" s="227"/>
      <c r="BH128" s="227"/>
      <c r="BI128" s="227"/>
      <c r="BJ128" s="227"/>
      <c r="BK128" s="227"/>
      <c r="BL128" s="227"/>
      <c r="BM128" s="227"/>
      <c r="BN128" s="227"/>
      <c r="BO128" s="227"/>
      <c r="BP128" s="227"/>
      <c r="BQ128" s="225"/>
      <c r="BR128" s="228"/>
      <c r="BS128" s="227"/>
      <c r="BT128" s="227"/>
      <c r="BU128" s="227"/>
      <c r="BV128" s="227"/>
      <c r="BW128" s="227"/>
      <c r="BX128" s="227"/>
      <c r="BY128" s="227"/>
      <c r="BZ128" s="227"/>
      <c r="CA128" s="227"/>
      <c r="CB128" s="227"/>
      <c r="CC128" s="225"/>
      <c r="CD128" s="41" t="s">
        <v>54</v>
      </c>
    </row>
    <row r="129" spans="1:82" ht="15">
      <c r="A129" s="41"/>
      <c r="B129" s="75" t="s">
        <v>261</v>
      </c>
      <c r="C129" s="131" t="s">
        <v>262</v>
      </c>
      <c r="D129" s="141" t="s">
        <v>64</v>
      </c>
      <c r="E129" s="266">
        <v>72</v>
      </c>
      <c r="F129" s="231"/>
      <c r="G129" s="76">
        <f t="shared" si="61"/>
        <v>0</v>
      </c>
      <c r="H129" s="237"/>
      <c r="I129" s="239"/>
      <c r="J129" s="226"/>
      <c r="K129" s="227"/>
      <c r="L129" s="227"/>
      <c r="M129" s="227"/>
      <c r="N129" s="227"/>
      <c r="O129" s="227"/>
      <c r="P129" s="227"/>
      <c r="Q129" s="227"/>
      <c r="R129" s="227"/>
      <c r="S129" s="227"/>
      <c r="T129" s="227"/>
      <c r="U129" s="225"/>
      <c r="V129" s="226"/>
      <c r="W129" s="227"/>
      <c r="X129" s="227"/>
      <c r="Y129" s="227"/>
      <c r="Z129" s="227"/>
      <c r="AA129" s="227"/>
      <c r="AB129" s="227"/>
      <c r="AC129" s="227"/>
      <c r="AD129" s="227"/>
      <c r="AE129" s="227"/>
      <c r="AF129" s="227"/>
      <c r="AG129" s="225"/>
      <c r="AH129" s="228"/>
      <c r="AI129" s="227"/>
      <c r="AJ129" s="227"/>
      <c r="AK129" s="227"/>
      <c r="AL129" s="227"/>
      <c r="AM129" s="227"/>
      <c r="AN129" s="227"/>
      <c r="AO129" s="227"/>
      <c r="AP129" s="227"/>
      <c r="AQ129" s="227"/>
      <c r="AR129" s="227"/>
      <c r="AS129" s="225"/>
      <c r="AT129" s="228"/>
      <c r="AU129" s="227"/>
      <c r="AV129" s="227"/>
      <c r="AW129" s="227"/>
      <c r="AX129" s="227"/>
      <c r="AY129" s="227"/>
      <c r="AZ129" s="227"/>
      <c r="BA129" s="227"/>
      <c r="BB129" s="227"/>
      <c r="BC129" s="227"/>
      <c r="BD129" s="227"/>
      <c r="BE129" s="225"/>
      <c r="BF129" s="228"/>
      <c r="BG129" s="227"/>
      <c r="BH129" s="227"/>
      <c r="BI129" s="227"/>
      <c r="BJ129" s="227"/>
      <c r="BK129" s="227"/>
      <c r="BL129" s="227"/>
      <c r="BM129" s="227"/>
      <c r="BN129" s="227"/>
      <c r="BO129" s="227"/>
      <c r="BP129" s="227"/>
      <c r="BQ129" s="225"/>
      <c r="BR129" s="228"/>
      <c r="BS129" s="227"/>
      <c r="BT129" s="227"/>
      <c r="BU129" s="227"/>
      <c r="BV129" s="227"/>
      <c r="BW129" s="227"/>
      <c r="BX129" s="227"/>
      <c r="BY129" s="227"/>
      <c r="BZ129" s="227"/>
      <c r="CA129" s="227"/>
      <c r="CB129" s="227"/>
      <c r="CC129" s="225"/>
      <c r="CD129" s="41" t="s">
        <v>54</v>
      </c>
    </row>
    <row r="130" spans="1:82" ht="15">
      <c r="A130" s="41"/>
      <c r="B130" s="75" t="s">
        <v>263</v>
      </c>
      <c r="C130" s="131" t="s">
        <v>264</v>
      </c>
      <c r="D130" s="141" t="s">
        <v>64</v>
      </c>
      <c r="E130" s="266">
        <v>72</v>
      </c>
      <c r="F130" s="231"/>
      <c r="G130" s="76">
        <f t="shared" si="61"/>
        <v>0</v>
      </c>
      <c r="H130" s="237"/>
      <c r="I130" s="239"/>
      <c r="J130" s="226"/>
      <c r="K130" s="227"/>
      <c r="L130" s="227"/>
      <c r="M130" s="227"/>
      <c r="N130" s="227"/>
      <c r="O130" s="227"/>
      <c r="P130" s="227"/>
      <c r="Q130" s="227"/>
      <c r="R130" s="227"/>
      <c r="S130" s="227"/>
      <c r="T130" s="227"/>
      <c r="U130" s="225"/>
      <c r="V130" s="226"/>
      <c r="W130" s="227"/>
      <c r="X130" s="227"/>
      <c r="Y130" s="227"/>
      <c r="Z130" s="227"/>
      <c r="AA130" s="227"/>
      <c r="AB130" s="227"/>
      <c r="AC130" s="227"/>
      <c r="AD130" s="227"/>
      <c r="AE130" s="227"/>
      <c r="AF130" s="227"/>
      <c r="AG130" s="225"/>
      <c r="AH130" s="228"/>
      <c r="AI130" s="227"/>
      <c r="AJ130" s="227"/>
      <c r="AK130" s="227"/>
      <c r="AL130" s="227"/>
      <c r="AM130" s="227"/>
      <c r="AN130" s="227"/>
      <c r="AO130" s="227"/>
      <c r="AP130" s="227"/>
      <c r="AQ130" s="227"/>
      <c r="AR130" s="227"/>
      <c r="AS130" s="225"/>
      <c r="AT130" s="228"/>
      <c r="AU130" s="227"/>
      <c r="AV130" s="227"/>
      <c r="AW130" s="227"/>
      <c r="AX130" s="227"/>
      <c r="AY130" s="227"/>
      <c r="AZ130" s="227"/>
      <c r="BA130" s="227"/>
      <c r="BB130" s="227"/>
      <c r="BC130" s="227"/>
      <c r="BD130" s="227"/>
      <c r="BE130" s="225"/>
      <c r="BF130" s="228"/>
      <c r="BG130" s="227"/>
      <c r="BH130" s="227"/>
      <c r="BI130" s="227"/>
      <c r="BJ130" s="227"/>
      <c r="BK130" s="227"/>
      <c r="BL130" s="227"/>
      <c r="BM130" s="227"/>
      <c r="BN130" s="227"/>
      <c r="BO130" s="227"/>
      <c r="BP130" s="227"/>
      <c r="BQ130" s="225"/>
      <c r="BR130" s="228"/>
      <c r="BS130" s="227"/>
      <c r="BT130" s="227"/>
      <c r="BU130" s="227"/>
      <c r="BV130" s="227"/>
      <c r="BW130" s="227"/>
      <c r="BX130" s="227"/>
      <c r="BY130" s="227"/>
      <c r="BZ130" s="227"/>
      <c r="CA130" s="227"/>
      <c r="CB130" s="227"/>
      <c r="CC130" s="225"/>
      <c r="CD130" s="41" t="s">
        <v>54</v>
      </c>
    </row>
    <row r="131" spans="1:82" ht="15">
      <c r="A131" s="41"/>
      <c r="B131" s="75" t="s">
        <v>265</v>
      </c>
      <c r="C131" s="131" t="s">
        <v>266</v>
      </c>
      <c r="D131" s="141" t="s">
        <v>64</v>
      </c>
      <c r="E131" s="266">
        <v>72</v>
      </c>
      <c r="F131" s="231"/>
      <c r="G131" s="76">
        <f t="shared" si="61"/>
        <v>0</v>
      </c>
      <c r="H131" s="237"/>
      <c r="I131" s="239"/>
      <c r="J131" s="226"/>
      <c r="K131" s="227"/>
      <c r="L131" s="227"/>
      <c r="M131" s="227"/>
      <c r="N131" s="227"/>
      <c r="O131" s="227"/>
      <c r="P131" s="227"/>
      <c r="Q131" s="227"/>
      <c r="R131" s="227"/>
      <c r="S131" s="227"/>
      <c r="T131" s="227"/>
      <c r="U131" s="225"/>
      <c r="V131" s="226"/>
      <c r="W131" s="227"/>
      <c r="X131" s="227"/>
      <c r="Y131" s="227"/>
      <c r="Z131" s="227"/>
      <c r="AA131" s="227"/>
      <c r="AB131" s="227"/>
      <c r="AC131" s="227"/>
      <c r="AD131" s="227"/>
      <c r="AE131" s="227"/>
      <c r="AF131" s="227"/>
      <c r="AG131" s="225"/>
      <c r="AH131" s="228"/>
      <c r="AI131" s="227"/>
      <c r="AJ131" s="227"/>
      <c r="AK131" s="227"/>
      <c r="AL131" s="227"/>
      <c r="AM131" s="227"/>
      <c r="AN131" s="227"/>
      <c r="AO131" s="227"/>
      <c r="AP131" s="227"/>
      <c r="AQ131" s="227"/>
      <c r="AR131" s="227"/>
      <c r="AS131" s="225"/>
      <c r="AT131" s="228"/>
      <c r="AU131" s="227"/>
      <c r="AV131" s="227"/>
      <c r="AW131" s="227"/>
      <c r="AX131" s="227"/>
      <c r="AY131" s="227"/>
      <c r="AZ131" s="227"/>
      <c r="BA131" s="227"/>
      <c r="BB131" s="227"/>
      <c r="BC131" s="227"/>
      <c r="BD131" s="227"/>
      <c r="BE131" s="225"/>
      <c r="BF131" s="228"/>
      <c r="BG131" s="227"/>
      <c r="BH131" s="227"/>
      <c r="BI131" s="227"/>
      <c r="BJ131" s="227"/>
      <c r="BK131" s="227"/>
      <c r="BL131" s="227"/>
      <c r="BM131" s="227"/>
      <c r="BN131" s="227"/>
      <c r="BO131" s="227"/>
      <c r="BP131" s="227"/>
      <c r="BQ131" s="225"/>
      <c r="BR131" s="228"/>
      <c r="BS131" s="227"/>
      <c r="BT131" s="227"/>
      <c r="BU131" s="227"/>
      <c r="BV131" s="227"/>
      <c r="BW131" s="227"/>
      <c r="BX131" s="227"/>
      <c r="BY131" s="227"/>
      <c r="BZ131" s="227"/>
      <c r="CA131" s="227"/>
      <c r="CB131" s="227"/>
      <c r="CC131" s="225"/>
      <c r="CD131" s="41" t="s">
        <v>54</v>
      </c>
    </row>
    <row r="132" spans="1:82" ht="15">
      <c r="A132" s="41"/>
      <c r="B132" s="75" t="s">
        <v>267</v>
      </c>
      <c r="C132" s="131" t="s">
        <v>268</v>
      </c>
      <c r="D132" s="141" t="s">
        <v>64</v>
      </c>
      <c r="E132" s="266">
        <v>72</v>
      </c>
      <c r="F132" s="231"/>
      <c r="G132" s="76">
        <f t="shared" si="61"/>
        <v>0</v>
      </c>
      <c r="H132" s="237"/>
      <c r="I132" s="239"/>
      <c r="J132" s="226"/>
      <c r="K132" s="227"/>
      <c r="L132" s="227"/>
      <c r="M132" s="227"/>
      <c r="N132" s="227"/>
      <c r="O132" s="227"/>
      <c r="P132" s="227"/>
      <c r="Q132" s="227"/>
      <c r="R132" s="227"/>
      <c r="S132" s="227"/>
      <c r="T132" s="227"/>
      <c r="U132" s="225"/>
      <c r="V132" s="226"/>
      <c r="W132" s="227"/>
      <c r="X132" s="227"/>
      <c r="Y132" s="227"/>
      <c r="Z132" s="227"/>
      <c r="AA132" s="227"/>
      <c r="AB132" s="227"/>
      <c r="AC132" s="227"/>
      <c r="AD132" s="227"/>
      <c r="AE132" s="227"/>
      <c r="AF132" s="227"/>
      <c r="AG132" s="225"/>
      <c r="AH132" s="228"/>
      <c r="AI132" s="227"/>
      <c r="AJ132" s="227"/>
      <c r="AK132" s="227"/>
      <c r="AL132" s="227"/>
      <c r="AM132" s="227"/>
      <c r="AN132" s="227"/>
      <c r="AO132" s="227"/>
      <c r="AP132" s="227"/>
      <c r="AQ132" s="227"/>
      <c r="AR132" s="227"/>
      <c r="AS132" s="225"/>
      <c r="AT132" s="228"/>
      <c r="AU132" s="227"/>
      <c r="AV132" s="227"/>
      <c r="AW132" s="227"/>
      <c r="AX132" s="227"/>
      <c r="AY132" s="227"/>
      <c r="AZ132" s="227"/>
      <c r="BA132" s="227"/>
      <c r="BB132" s="227"/>
      <c r="BC132" s="227"/>
      <c r="BD132" s="227"/>
      <c r="BE132" s="225"/>
      <c r="BF132" s="228"/>
      <c r="BG132" s="227"/>
      <c r="BH132" s="227"/>
      <c r="BI132" s="227"/>
      <c r="BJ132" s="227"/>
      <c r="BK132" s="227"/>
      <c r="BL132" s="227"/>
      <c r="BM132" s="227"/>
      <c r="BN132" s="227"/>
      <c r="BO132" s="227"/>
      <c r="BP132" s="227"/>
      <c r="BQ132" s="225"/>
      <c r="BR132" s="228"/>
      <c r="BS132" s="227"/>
      <c r="BT132" s="227"/>
      <c r="BU132" s="227"/>
      <c r="BV132" s="227"/>
      <c r="BW132" s="227"/>
      <c r="BX132" s="227"/>
      <c r="BY132" s="227"/>
      <c r="BZ132" s="227"/>
      <c r="CA132" s="227"/>
      <c r="CB132" s="227"/>
      <c r="CC132" s="225"/>
      <c r="CD132" s="41" t="s">
        <v>54</v>
      </c>
    </row>
    <row r="133" spans="1:82" ht="15">
      <c r="A133" s="41"/>
      <c r="B133" s="75" t="s">
        <v>269</v>
      </c>
      <c r="C133" s="131" t="s">
        <v>270</v>
      </c>
      <c r="D133" s="141" t="s">
        <v>64</v>
      </c>
      <c r="E133" s="266">
        <v>72</v>
      </c>
      <c r="F133" s="231"/>
      <c r="G133" s="76">
        <f t="shared" si="61"/>
        <v>0</v>
      </c>
      <c r="H133" s="237"/>
      <c r="I133" s="239"/>
      <c r="J133" s="226"/>
      <c r="K133" s="227"/>
      <c r="L133" s="227"/>
      <c r="M133" s="227"/>
      <c r="N133" s="227"/>
      <c r="O133" s="227"/>
      <c r="P133" s="227"/>
      <c r="Q133" s="227"/>
      <c r="R133" s="227"/>
      <c r="S133" s="227"/>
      <c r="T133" s="227"/>
      <c r="U133" s="225"/>
      <c r="V133" s="226"/>
      <c r="W133" s="227"/>
      <c r="X133" s="227"/>
      <c r="Y133" s="227"/>
      <c r="Z133" s="227"/>
      <c r="AA133" s="227"/>
      <c r="AB133" s="227"/>
      <c r="AC133" s="227"/>
      <c r="AD133" s="227"/>
      <c r="AE133" s="227"/>
      <c r="AF133" s="227"/>
      <c r="AG133" s="225"/>
      <c r="AH133" s="228"/>
      <c r="AI133" s="227"/>
      <c r="AJ133" s="227"/>
      <c r="AK133" s="227"/>
      <c r="AL133" s="227"/>
      <c r="AM133" s="227"/>
      <c r="AN133" s="227"/>
      <c r="AO133" s="227"/>
      <c r="AP133" s="227"/>
      <c r="AQ133" s="227"/>
      <c r="AR133" s="227"/>
      <c r="AS133" s="225"/>
      <c r="AT133" s="228"/>
      <c r="AU133" s="227"/>
      <c r="AV133" s="227"/>
      <c r="AW133" s="227"/>
      <c r="AX133" s="227"/>
      <c r="AY133" s="227"/>
      <c r="AZ133" s="227"/>
      <c r="BA133" s="227"/>
      <c r="BB133" s="227"/>
      <c r="BC133" s="227"/>
      <c r="BD133" s="227"/>
      <c r="BE133" s="225"/>
      <c r="BF133" s="228"/>
      <c r="BG133" s="227"/>
      <c r="BH133" s="227"/>
      <c r="BI133" s="227"/>
      <c r="BJ133" s="227"/>
      <c r="BK133" s="227"/>
      <c r="BL133" s="227"/>
      <c r="BM133" s="227"/>
      <c r="BN133" s="227"/>
      <c r="BO133" s="227"/>
      <c r="BP133" s="227"/>
      <c r="BQ133" s="225"/>
      <c r="BR133" s="228"/>
      <c r="BS133" s="227"/>
      <c r="BT133" s="227"/>
      <c r="BU133" s="227"/>
      <c r="BV133" s="227"/>
      <c r="BW133" s="227"/>
      <c r="BX133" s="227"/>
      <c r="BY133" s="227"/>
      <c r="BZ133" s="227"/>
      <c r="CA133" s="227"/>
      <c r="CB133" s="227"/>
      <c r="CC133" s="225"/>
      <c r="CD133" s="41" t="s">
        <v>54</v>
      </c>
    </row>
    <row r="134" spans="1:82" ht="15">
      <c r="A134" s="41"/>
      <c r="B134" s="75" t="s">
        <v>271</v>
      </c>
      <c r="C134" s="131" t="s">
        <v>272</v>
      </c>
      <c r="D134" s="132" t="s">
        <v>64</v>
      </c>
      <c r="E134" s="266">
        <v>72</v>
      </c>
      <c r="F134" s="231"/>
      <c r="G134" s="76">
        <f t="shared" si="61"/>
        <v>0</v>
      </c>
      <c r="H134" s="237"/>
      <c r="I134" s="239"/>
      <c r="J134" s="226"/>
      <c r="K134" s="227"/>
      <c r="L134" s="227"/>
      <c r="M134" s="227"/>
      <c r="N134" s="227"/>
      <c r="O134" s="227"/>
      <c r="P134" s="227"/>
      <c r="Q134" s="227"/>
      <c r="R134" s="227"/>
      <c r="S134" s="227"/>
      <c r="T134" s="227"/>
      <c r="U134" s="225"/>
      <c r="V134" s="226"/>
      <c r="W134" s="227"/>
      <c r="X134" s="227"/>
      <c r="Y134" s="227"/>
      <c r="Z134" s="227"/>
      <c r="AA134" s="227"/>
      <c r="AB134" s="227"/>
      <c r="AC134" s="227"/>
      <c r="AD134" s="227"/>
      <c r="AE134" s="227"/>
      <c r="AF134" s="227"/>
      <c r="AG134" s="225"/>
      <c r="AH134" s="228"/>
      <c r="AI134" s="227"/>
      <c r="AJ134" s="227"/>
      <c r="AK134" s="227"/>
      <c r="AL134" s="227"/>
      <c r="AM134" s="227"/>
      <c r="AN134" s="227"/>
      <c r="AO134" s="227"/>
      <c r="AP134" s="227"/>
      <c r="AQ134" s="227"/>
      <c r="AR134" s="227"/>
      <c r="AS134" s="225"/>
      <c r="AT134" s="228"/>
      <c r="AU134" s="227"/>
      <c r="AV134" s="227"/>
      <c r="AW134" s="227"/>
      <c r="AX134" s="227"/>
      <c r="AY134" s="227"/>
      <c r="AZ134" s="227"/>
      <c r="BA134" s="227"/>
      <c r="BB134" s="227"/>
      <c r="BC134" s="227"/>
      <c r="BD134" s="227"/>
      <c r="BE134" s="225"/>
      <c r="BF134" s="228"/>
      <c r="BG134" s="227"/>
      <c r="BH134" s="227"/>
      <c r="BI134" s="227"/>
      <c r="BJ134" s="227"/>
      <c r="BK134" s="227"/>
      <c r="BL134" s="227"/>
      <c r="BM134" s="227"/>
      <c r="BN134" s="227"/>
      <c r="BO134" s="227"/>
      <c r="BP134" s="227"/>
      <c r="BQ134" s="225"/>
      <c r="BR134" s="228"/>
      <c r="BS134" s="227"/>
      <c r="BT134" s="227"/>
      <c r="BU134" s="227"/>
      <c r="BV134" s="227"/>
      <c r="BW134" s="227"/>
      <c r="BX134" s="227"/>
      <c r="BY134" s="227"/>
      <c r="BZ134" s="227"/>
      <c r="CA134" s="227"/>
      <c r="CB134" s="227"/>
      <c r="CC134" s="225"/>
      <c r="CD134" s="41" t="s">
        <v>54</v>
      </c>
    </row>
    <row r="135" spans="1:82" ht="30">
      <c r="A135" s="41"/>
      <c r="B135" s="75" t="s">
        <v>273</v>
      </c>
      <c r="C135" s="131" t="s">
        <v>274</v>
      </c>
      <c r="D135" s="141" t="s">
        <v>64</v>
      </c>
      <c r="E135" s="266">
        <v>72</v>
      </c>
      <c r="F135" s="231"/>
      <c r="G135" s="76">
        <f t="shared" si="61"/>
        <v>0</v>
      </c>
      <c r="H135" s="237"/>
      <c r="I135" s="239"/>
      <c r="J135" s="226"/>
      <c r="K135" s="227"/>
      <c r="L135" s="227"/>
      <c r="M135" s="227"/>
      <c r="N135" s="227"/>
      <c r="O135" s="227"/>
      <c r="P135" s="227"/>
      <c r="Q135" s="227"/>
      <c r="R135" s="227"/>
      <c r="S135" s="227"/>
      <c r="T135" s="227"/>
      <c r="U135" s="225"/>
      <c r="V135" s="226"/>
      <c r="W135" s="227"/>
      <c r="X135" s="227"/>
      <c r="Y135" s="227"/>
      <c r="Z135" s="227"/>
      <c r="AA135" s="227"/>
      <c r="AB135" s="227"/>
      <c r="AC135" s="227"/>
      <c r="AD135" s="227"/>
      <c r="AE135" s="227"/>
      <c r="AF135" s="227"/>
      <c r="AG135" s="225"/>
      <c r="AH135" s="228"/>
      <c r="AI135" s="227"/>
      <c r="AJ135" s="227"/>
      <c r="AK135" s="227"/>
      <c r="AL135" s="227"/>
      <c r="AM135" s="227"/>
      <c r="AN135" s="227"/>
      <c r="AO135" s="227"/>
      <c r="AP135" s="227"/>
      <c r="AQ135" s="227"/>
      <c r="AR135" s="227"/>
      <c r="AS135" s="225"/>
      <c r="AT135" s="228"/>
      <c r="AU135" s="227"/>
      <c r="AV135" s="227"/>
      <c r="AW135" s="227"/>
      <c r="AX135" s="227"/>
      <c r="AY135" s="227"/>
      <c r="AZ135" s="227"/>
      <c r="BA135" s="227"/>
      <c r="BB135" s="227"/>
      <c r="BC135" s="227"/>
      <c r="BD135" s="227"/>
      <c r="BE135" s="225"/>
      <c r="BF135" s="228"/>
      <c r="BG135" s="227"/>
      <c r="BH135" s="227"/>
      <c r="BI135" s="227"/>
      <c r="BJ135" s="227"/>
      <c r="BK135" s="227"/>
      <c r="BL135" s="227"/>
      <c r="BM135" s="227"/>
      <c r="BN135" s="227"/>
      <c r="BO135" s="227"/>
      <c r="BP135" s="227"/>
      <c r="BQ135" s="225"/>
      <c r="BR135" s="228"/>
      <c r="BS135" s="227"/>
      <c r="BT135" s="227"/>
      <c r="BU135" s="227"/>
      <c r="BV135" s="227"/>
      <c r="BW135" s="227"/>
      <c r="BX135" s="227"/>
      <c r="BY135" s="227"/>
      <c r="BZ135" s="227"/>
      <c r="CA135" s="227"/>
      <c r="CB135" s="227"/>
      <c r="CC135" s="225"/>
      <c r="CD135" s="41" t="s">
        <v>54</v>
      </c>
    </row>
    <row r="136" spans="1:82" ht="15">
      <c r="A136" s="179"/>
      <c r="B136" s="133" t="s">
        <v>275</v>
      </c>
      <c r="C136" s="134" t="s">
        <v>276</v>
      </c>
      <c r="D136" s="135"/>
      <c r="E136" s="330"/>
      <c r="F136" s="261"/>
      <c r="G136" s="136">
        <f t="shared" ref="G136:AL136" si="62">SUM(G137:G145)</f>
        <v>0</v>
      </c>
      <c r="H136" s="137">
        <f t="shared" si="62"/>
        <v>0</v>
      </c>
      <c r="I136" s="138">
        <f t="shared" si="62"/>
        <v>0</v>
      </c>
      <c r="J136" s="137">
        <f t="shared" si="62"/>
        <v>0</v>
      </c>
      <c r="K136" s="139">
        <f t="shared" si="62"/>
        <v>0</v>
      </c>
      <c r="L136" s="139">
        <f t="shared" si="62"/>
        <v>0</v>
      </c>
      <c r="M136" s="139">
        <f t="shared" si="62"/>
        <v>0</v>
      </c>
      <c r="N136" s="139">
        <f t="shared" si="62"/>
        <v>0</v>
      </c>
      <c r="O136" s="139">
        <f t="shared" si="62"/>
        <v>0</v>
      </c>
      <c r="P136" s="139">
        <f t="shared" si="62"/>
        <v>0</v>
      </c>
      <c r="Q136" s="139">
        <f t="shared" si="62"/>
        <v>0</v>
      </c>
      <c r="R136" s="139">
        <f t="shared" si="62"/>
        <v>0</v>
      </c>
      <c r="S136" s="139">
        <f t="shared" si="62"/>
        <v>0</v>
      </c>
      <c r="T136" s="139">
        <f t="shared" si="62"/>
        <v>0</v>
      </c>
      <c r="U136" s="138">
        <f t="shared" si="62"/>
        <v>0</v>
      </c>
      <c r="V136" s="137">
        <f t="shared" si="62"/>
        <v>0</v>
      </c>
      <c r="W136" s="139">
        <f t="shared" si="62"/>
        <v>0</v>
      </c>
      <c r="X136" s="139">
        <f t="shared" si="62"/>
        <v>0</v>
      </c>
      <c r="Y136" s="139">
        <f t="shared" si="62"/>
        <v>0</v>
      </c>
      <c r="Z136" s="139">
        <f t="shared" si="62"/>
        <v>0</v>
      </c>
      <c r="AA136" s="139">
        <f t="shared" si="62"/>
        <v>0</v>
      </c>
      <c r="AB136" s="139">
        <f t="shared" si="62"/>
        <v>0</v>
      </c>
      <c r="AC136" s="139">
        <f t="shared" si="62"/>
        <v>0</v>
      </c>
      <c r="AD136" s="139">
        <f t="shared" si="62"/>
        <v>0</v>
      </c>
      <c r="AE136" s="139">
        <f t="shared" si="62"/>
        <v>0</v>
      </c>
      <c r="AF136" s="139">
        <f t="shared" si="62"/>
        <v>0</v>
      </c>
      <c r="AG136" s="138">
        <f t="shared" si="62"/>
        <v>0</v>
      </c>
      <c r="AH136" s="140">
        <f t="shared" si="62"/>
        <v>0</v>
      </c>
      <c r="AI136" s="139">
        <f t="shared" si="62"/>
        <v>0</v>
      </c>
      <c r="AJ136" s="139">
        <f t="shared" si="62"/>
        <v>0</v>
      </c>
      <c r="AK136" s="139">
        <f t="shared" si="62"/>
        <v>0</v>
      </c>
      <c r="AL136" s="139">
        <f t="shared" si="62"/>
        <v>0</v>
      </c>
      <c r="AM136" s="139">
        <f t="shared" ref="AM136:BR136" si="63">SUM(AM137:AM145)</f>
        <v>0</v>
      </c>
      <c r="AN136" s="139">
        <f t="shared" si="63"/>
        <v>0</v>
      </c>
      <c r="AO136" s="139">
        <f t="shared" si="63"/>
        <v>0</v>
      </c>
      <c r="AP136" s="139">
        <f t="shared" si="63"/>
        <v>0</v>
      </c>
      <c r="AQ136" s="139">
        <f t="shared" si="63"/>
        <v>0</v>
      </c>
      <c r="AR136" s="139">
        <f t="shared" si="63"/>
        <v>0</v>
      </c>
      <c r="AS136" s="138">
        <f t="shared" si="63"/>
        <v>0</v>
      </c>
      <c r="AT136" s="140">
        <f t="shared" si="63"/>
        <v>0</v>
      </c>
      <c r="AU136" s="139">
        <f t="shared" si="63"/>
        <v>0</v>
      </c>
      <c r="AV136" s="139">
        <f t="shared" si="63"/>
        <v>0</v>
      </c>
      <c r="AW136" s="139">
        <f t="shared" si="63"/>
        <v>0</v>
      </c>
      <c r="AX136" s="139">
        <f t="shared" si="63"/>
        <v>0</v>
      </c>
      <c r="AY136" s="139">
        <f t="shared" si="63"/>
        <v>0</v>
      </c>
      <c r="AZ136" s="139">
        <f t="shared" si="63"/>
        <v>0</v>
      </c>
      <c r="BA136" s="139">
        <f t="shared" si="63"/>
        <v>0</v>
      </c>
      <c r="BB136" s="139">
        <f t="shared" si="63"/>
        <v>0</v>
      </c>
      <c r="BC136" s="139">
        <f t="shared" si="63"/>
        <v>0</v>
      </c>
      <c r="BD136" s="139">
        <f t="shared" si="63"/>
        <v>0</v>
      </c>
      <c r="BE136" s="138">
        <f t="shared" si="63"/>
        <v>0</v>
      </c>
      <c r="BF136" s="140">
        <f t="shared" si="63"/>
        <v>0</v>
      </c>
      <c r="BG136" s="139">
        <f t="shared" si="63"/>
        <v>0</v>
      </c>
      <c r="BH136" s="139">
        <f t="shared" si="63"/>
        <v>0</v>
      </c>
      <c r="BI136" s="139">
        <f t="shared" si="63"/>
        <v>0</v>
      </c>
      <c r="BJ136" s="139">
        <f t="shared" si="63"/>
        <v>0</v>
      </c>
      <c r="BK136" s="139">
        <f t="shared" si="63"/>
        <v>0</v>
      </c>
      <c r="BL136" s="139">
        <f t="shared" si="63"/>
        <v>0</v>
      </c>
      <c r="BM136" s="139">
        <f t="shared" si="63"/>
        <v>0</v>
      </c>
      <c r="BN136" s="139">
        <f t="shared" si="63"/>
        <v>0</v>
      </c>
      <c r="BO136" s="139">
        <f t="shared" si="63"/>
        <v>0</v>
      </c>
      <c r="BP136" s="139">
        <f t="shared" si="63"/>
        <v>0</v>
      </c>
      <c r="BQ136" s="138">
        <f t="shared" si="63"/>
        <v>0</v>
      </c>
      <c r="BR136" s="140">
        <f t="shared" si="63"/>
        <v>0</v>
      </c>
      <c r="BS136" s="139">
        <f t="shared" ref="BS136:CC136" si="64">SUM(BS137:BS145)</f>
        <v>0</v>
      </c>
      <c r="BT136" s="139">
        <f t="shared" si="64"/>
        <v>0</v>
      </c>
      <c r="BU136" s="139">
        <f t="shared" si="64"/>
        <v>0</v>
      </c>
      <c r="BV136" s="139">
        <f t="shared" si="64"/>
        <v>0</v>
      </c>
      <c r="BW136" s="139">
        <f t="shared" si="64"/>
        <v>0</v>
      </c>
      <c r="BX136" s="139">
        <f t="shared" si="64"/>
        <v>0</v>
      </c>
      <c r="BY136" s="139">
        <f t="shared" si="64"/>
        <v>0</v>
      </c>
      <c r="BZ136" s="139">
        <f t="shared" si="64"/>
        <v>0</v>
      </c>
      <c r="CA136" s="139">
        <f t="shared" si="64"/>
        <v>0</v>
      </c>
      <c r="CB136" s="139">
        <f t="shared" si="64"/>
        <v>0</v>
      </c>
      <c r="CC136" s="138">
        <f t="shared" si="64"/>
        <v>0</v>
      </c>
      <c r="CD136" s="41" t="s">
        <v>54</v>
      </c>
    </row>
    <row r="137" spans="1:82" ht="15">
      <c r="A137" s="179"/>
      <c r="B137" s="180" t="s">
        <v>277</v>
      </c>
      <c r="C137" s="181" t="s">
        <v>278</v>
      </c>
      <c r="D137" s="182" t="s">
        <v>64</v>
      </c>
      <c r="E137" s="334">
        <v>0</v>
      </c>
      <c r="F137" s="236"/>
      <c r="G137" s="189">
        <f>+E137*F137</f>
        <v>0</v>
      </c>
      <c r="H137" s="232"/>
      <c r="I137" s="233"/>
      <c r="J137" s="232"/>
      <c r="K137" s="234"/>
      <c r="L137" s="234"/>
      <c r="M137" s="234"/>
      <c r="N137" s="234"/>
      <c r="O137" s="234"/>
      <c r="P137" s="234"/>
      <c r="Q137" s="234"/>
      <c r="R137" s="234"/>
      <c r="S137" s="234"/>
      <c r="T137" s="234"/>
      <c r="U137" s="233"/>
      <c r="V137" s="232"/>
      <c r="W137" s="234"/>
      <c r="X137" s="234"/>
      <c r="Y137" s="234"/>
      <c r="Z137" s="234"/>
      <c r="AA137" s="234"/>
      <c r="AB137" s="234"/>
      <c r="AC137" s="234"/>
      <c r="AD137" s="234"/>
      <c r="AE137" s="234"/>
      <c r="AF137" s="234"/>
      <c r="AG137" s="233"/>
      <c r="AH137" s="235"/>
      <c r="AI137" s="234"/>
      <c r="AJ137" s="234"/>
      <c r="AK137" s="234"/>
      <c r="AL137" s="234"/>
      <c r="AM137" s="234"/>
      <c r="AN137" s="234"/>
      <c r="AO137" s="234"/>
      <c r="AP137" s="234"/>
      <c r="AQ137" s="234"/>
      <c r="AR137" s="234"/>
      <c r="AS137" s="233"/>
      <c r="AT137" s="235"/>
      <c r="AU137" s="234"/>
      <c r="AV137" s="234"/>
      <c r="AW137" s="234"/>
      <c r="AX137" s="234"/>
      <c r="AY137" s="234"/>
      <c r="AZ137" s="234"/>
      <c r="BA137" s="234"/>
      <c r="BB137" s="234"/>
      <c r="BC137" s="234"/>
      <c r="BD137" s="234"/>
      <c r="BE137" s="233"/>
      <c r="BF137" s="235"/>
      <c r="BG137" s="234"/>
      <c r="BH137" s="234"/>
      <c r="BI137" s="234"/>
      <c r="BJ137" s="234"/>
      <c r="BK137" s="234"/>
      <c r="BL137" s="234"/>
      <c r="BM137" s="234"/>
      <c r="BN137" s="234"/>
      <c r="BO137" s="234"/>
      <c r="BP137" s="234"/>
      <c r="BQ137" s="233"/>
      <c r="BR137" s="235"/>
      <c r="BS137" s="234"/>
      <c r="BT137" s="234"/>
      <c r="BU137" s="234"/>
      <c r="BV137" s="234"/>
      <c r="BW137" s="234"/>
      <c r="BX137" s="234"/>
      <c r="BY137" s="234"/>
      <c r="BZ137" s="234"/>
      <c r="CA137" s="234"/>
      <c r="CB137" s="234"/>
      <c r="CC137" s="233"/>
      <c r="CD137" s="179" t="s">
        <v>54</v>
      </c>
    </row>
    <row r="138" spans="1:82" ht="15">
      <c r="A138" s="179"/>
      <c r="B138" s="180" t="s">
        <v>279</v>
      </c>
      <c r="C138" s="181" t="s">
        <v>280</v>
      </c>
      <c r="D138" s="182" t="s">
        <v>64</v>
      </c>
      <c r="E138" s="334">
        <v>0</v>
      </c>
      <c r="F138" s="236"/>
      <c r="G138" s="189">
        <f>+E138*F138</f>
        <v>0</v>
      </c>
      <c r="H138" s="232"/>
      <c r="I138" s="233"/>
      <c r="J138" s="232"/>
      <c r="K138" s="234"/>
      <c r="L138" s="234"/>
      <c r="M138" s="234"/>
      <c r="N138" s="234"/>
      <c r="O138" s="234"/>
      <c r="P138" s="234"/>
      <c r="Q138" s="234"/>
      <c r="R138" s="234"/>
      <c r="S138" s="234"/>
      <c r="T138" s="234"/>
      <c r="U138" s="233"/>
      <c r="V138" s="232"/>
      <c r="W138" s="234"/>
      <c r="X138" s="234"/>
      <c r="Y138" s="234"/>
      <c r="Z138" s="234"/>
      <c r="AA138" s="234"/>
      <c r="AB138" s="234"/>
      <c r="AC138" s="234"/>
      <c r="AD138" s="234"/>
      <c r="AE138" s="234"/>
      <c r="AF138" s="234"/>
      <c r="AG138" s="233"/>
      <c r="AH138" s="235"/>
      <c r="AI138" s="234"/>
      <c r="AJ138" s="234"/>
      <c r="AK138" s="234"/>
      <c r="AL138" s="234"/>
      <c r="AM138" s="234"/>
      <c r="AN138" s="234"/>
      <c r="AO138" s="234"/>
      <c r="AP138" s="234"/>
      <c r="AQ138" s="234"/>
      <c r="AR138" s="234"/>
      <c r="AS138" s="233"/>
      <c r="AT138" s="235"/>
      <c r="AU138" s="234"/>
      <c r="AV138" s="234"/>
      <c r="AW138" s="234"/>
      <c r="AX138" s="234"/>
      <c r="AY138" s="234"/>
      <c r="AZ138" s="234"/>
      <c r="BA138" s="234"/>
      <c r="BB138" s="234"/>
      <c r="BC138" s="234"/>
      <c r="BD138" s="234"/>
      <c r="BE138" s="233"/>
      <c r="BF138" s="235"/>
      <c r="BG138" s="234"/>
      <c r="BH138" s="234"/>
      <c r="BI138" s="234"/>
      <c r="BJ138" s="234"/>
      <c r="BK138" s="234"/>
      <c r="BL138" s="234"/>
      <c r="BM138" s="234"/>
      <c r="BN138" s="234"/>
      <c r="BO138" s="234"/>
      <c r="BP138" s="234"/>
      <c r="BQ138" s="233"/>
      <c r="BR138" s="235"/>
      <c r="BS138" s="234"/>
      <c r="BT138" s="234"/>
      <c r="BU138" s="234"/>
      <c r="BV138" s="234"/>
      <c r="BW138" s="234"/>
      <c r="BX138" s="234"/>
      <c r="BY138" s="234"/>
      <c r="BZ138" s="234"/>
      <c r="CA138" s="234"/>
      <c r="CB138" s="234"/>
      <c r="CC138" s="233"/>
      <c r="CD138" s="179" t="s">
        <v>54</v>
      </c>
    </row>
    <row r="139" spans="1:82" ht="15">
      <c r="A139" s="41"/>
      <c r="B139" s="180" t="s">
        <v>281</v>
      </c>
      <c r="C139" s="181" t="s">
        <v>282</v>
      </c>
      <c r="D139" s="182" t="s">
        <v>64</v>
      </c>
      <c r="E139" s="334">
        <v>0</v>
      </c>
      <c r="F139" s="236"/>
      <c r="G139" s="189">
        <f>+E139*F139</f>
        <v>0</v>
      </c>
      <c r="H139" s="232"/>
      <c r="I139" s="233"/>
      <c r="J139" s="232"/>
      <c r="K139" s="234"/>
      <c r="L139" s="234"/>
      <c r="M139" s="234"/>
      <c r="N139" s="234"/>
      <c r="O139" s="234"/>
      <c r="P139" s="234"/>
      <c r="Q139" s="234"/>
      <c r="R139" s="234"/>
      <c r="S139" s="234"/>
      <c r="T139" s="234"/>
      <c r="U139" s="233"/>
      <c r="V139" s="232"/>
      <c r="W139" s="234"/>
      <c r="X139" s="234"/>
      <c r="Y139" s="234"/>
      <c r="Z139" s="234"/>
      <c r="AA139" s="234"/>
      <c r="AB139" s="234"/>
      <c r="AC139" s="234"/>
      <c r="AD139" s="234"/>
      <c r="AE139" s="234"/>
      <c r="AF139" s="234"/>
      <c r="AG139" s="233"/>
      <c r="AH139" s="235"/>
      <c r="AI139" s="234"/>
      <c r="AJ139" s="234"/>
      <c r="AK139" s="234"/>
      <c r="AL139" s="234"/>
      <c r="AM139" s="234"/>
      <c r="AN139" s="234"/>
      <c r="AO139" s="234"/>
      <c r="AP139" s="234"/>
      <c r="AQ139" s="234"/>
      <c r="AR139" s="234"/>
      <c r="AS139" s="233"/>
      <c r="AT139" s="235"/>
      <c r="AU139" s="234"/>
      <c r="AV139" s="234"/>
      <c r="AW139" s="234"/>
      <c r="AX139" s="234"/>
      <c r="AY139" s="234"/>
      <c r="AZ139" s="234"/>
      <c r="BA139" s="234"/>
      <c r="BB139" s="234"/>
      <c r="BC139" s="234"/>
      <c r="BD139" s="234"/>
      <c r="BE139" s="233"/>
      <c r="BF139" s="235"/>
      <c r="BG139" s="234"/>
      <c r="BH139" s="234"/>
      <c r="BI139" s="234"/>
      <c r="BJ139" s="234"/>
      <c r="BK139" s="234"/>
      <c r="BL139" s="234"/>
      <c r="BM139" s="234"/>
      <c r="BN139" s="234"/>
      <c r="BO139" s="234"/>
      <c r="BP139" s="234"/>
      <c r="BQ139" s="233"/>
      <c r="BR139" s="235"/>
      <c r="BS139" s="234"/>
      <c r="BT139" s="234"/>
      <c r="BU139" s="234"/>
      <c r="BV139" s="234"/>
      <c r="BW139" s="234"/>
      <c r="BX139" s="234"/>
      <c r="BY139" s="234"/>
      <c r="BZ139" s="234"/>
      <c r="CA139" s="234"/>
      <c r="CB139" s="234"/>
      <c r="CC139" s="233"/>
      <c r="CD139" s="179" t="s">
        <v>54</v>
      </c>
    </row>
    <row r="140" spans="1:82" ht="15">
      <c r="A140" s="41"/>
      <c r="B140" s="180" t="s">
        <v>283</v>
      </c>
      <c r="C140" s="181" t="s">
        <v>284</v>
      </c>
      <c r="D140" s="182" t="s">
        <v>64</v>
      </c>
      <c r="E140" s="334">
        <v>0</v>
      </c>
      <c r="F140" s="236"/>
      <c r="G140" s="189">
        <f>+E140*F140</f>
        <v>0</v>
      </c>
      <c r="H140" s="232"/>
      <c r="I140" s="233"/>
      <c r="J140" s="232"/>
      <c r="K140" s="234"/>
      <c r="L140" s="234"/>
      <c r="M140" s="234"/>
      <c r="N140" s="234"/>
      <c r="O140" s="234"/>
      <c r="P140" s="234"/>
      <c r="Q140" s="234"/>
      <c r="R140" s="234"/>
      <c r="S140" s="234"/>
      <c r="T140" s="234"/>
      <c r="U140" s="233"/>
      <c r="V140" s="232"/>
      <c r="W140" s="234"/>
      <c r="X140" s="234"/>
      <c r="Y140" s="234"/>
      <c r="Z140" s="234"/>
      <c r="AA140" s="234"/>
      <c r="AB140" s="234"/>
      <c r="AC140" s="234"/>
      <c r="AD140" s="234"/>
      <c r="AE140" s="234"/>
      <c r="AF140" s="234"/>
      <c r="AG140" s="233"/>
      <c r="AH140" s="235"/>
      <c r="AI140" s="234"/>
      <c r="AJ140" s="234"/>
      <c r="AK140" s="234"/>
      <c r="AL140" s="234"/>
      <c r="AM140" s="234"/>
      <c r="AN140" s="234"/>
      <c r="AO140" s="234"/>
      <c r="AP140" s="234"/>
      <c r="AQ140" s="234"/>
      <c r="AR140" s="234"/>
      <c r="AS140" s="233"/>
      <c r="AT140" s="235"/>
      <c r="AU140" s="234"/>
      <c r="AV140" s="234"/>
      <c r="AW140" s="234"/>
      <c r="AX140" s="234"/>
      <c r="AY140" s="234"/>
      <c r="AZ140" s="234"/>
      <c r="BA140" s="234"/>
      <c r="BB140" s="234"/>
      <c r="BC140" s="234"/>
      <c r="BD140" s="234"/>
      <c r="BE140" s="233"/>
      <c r="BF140" s="235"/>
      <c r="BG140" s="234"/>
      <c r="BH140" s="234"/>
      <c r="BI140" s="234"/>
      <c r="BJ140" s="234"/>
      <c r="BK140" s="234"/>
      <c r="BL140" s="234"/>
      <c r="BM140" s="234"/>
      <c r="BN140" s="234"/>
      <c r="BO140" s="234"/>
      <c r="BP140" s="234"/>
      <c r="BQ140" s="233"/>
      <c r="BR140" s="235"/>
      <c r="BS140" s="234"/>
      <c r="BT140" s="234"/>
      <c r="BU140" s="234"/>
      <c r="BV140" s="234"/>
      <c r="BW140" s="234"/>
      <c r="BX140" s="234"/>
      <c r="BY140" s="234"/>
      <c r="BZ140" s="234"/>
      <c r="CA140" s="234"/>
      <c r="CB140" s="234"/>
      <c r="CC140" s="233"/>
      <c r="CD140" s="179" t="s">
        <v>54</v>
      </c>
    </row>
    <row r="141" spans="1:82" ht="15">
      <c r="A141" s="179"/>
      <c r="B141" s="180" t="s">
        <v>285</v>
      </c>
      <c r="C141" s="181" t="s">
        <v>286</v>
      </c>
      <c r="D141" s="182" t="s">
        <v>64</v>
      </c>
      <c r="E141" s="334">
        <v>0</v>
      </c>
      <c r="F141" s="236"/>
      <c r="G141" s="189">
        <f>+E141*F141</f>
        <v>0</v>
      </c>
      <c r="H141" s="232"/>
      <c r="I141" s="233"/>
      <c r="J141" s="232"/>
      <c r="K141" s="234"/>
      <c r="L141" s="234"/>
      <c r="M141" s="234"/>
      <c r="N141" s="234"/>
      <c r="O141" s="234"/>
      <c r="P141" s="234"/>
      <c r="Q141" s="234"/>
      <c r="R141" s="234"/>
      <c r="S141" s="234"/>
      <c r="T141" s="234"/>
      <c r="U141" s="233"/>
      <c r="V141" s="232"/>
      <c r="W141" s="234"/>
      <c r="X141" s="234"/>
      <c r="Y141" s="234"/>
      <c r="Z141" s="234"/>
      <c r="AA141" s="234"/>
      <c r="AB141" s="234"/>
      <c r="AC141" s="234"/>
      <c r="AD141" s="234"/>
      <c r="AE141" s="234"/>
      <c r="AF141" s="234"/>
      <c r="AG141" s="233"/>
      <c r="AH141" s="235"/>
      <c r="AI141" s="234"/>
      <c r="AJ141" s="234"/>
      <c r="AK141" s="234"/>
      <c r="AL141" s="234"/>
      <c r="AM141" s="234"/>
      <c r="AN141" s="234"/>
      <c r="AO141" s="234"/>
      <c r="AP141" s="234"/>
      <c r="AQ141" s="234"/>
      <c r="AR141" s="234"/>
      <c r="AS141" s="233"/>
      <c r="AT141" s="235"/>
      <c r="AU141" s="234"/>
      <c r="AV141" s="234"/>
      <c r="AW141" s="234"/>
      <c r="AX141" s="234"/>
      <c r="AY141" s="234"/>
      <c r="AZ141" s="234"/>
      <c r="BA141" s="234"/>
      <c r="BB141" s="234"/>
      <c r="BC141" s="234"/>
      <c r="BD141" s="234"/>
      <c r="BE141" s="233"/>
      <c r="BF141" s="235"/>
      <c r="BG141" s="234"/>
      <c r="BH141" s="234"/>
      <c r="BI141" s="234"/>
      <c r="BJ141" s="234"/>
      <c r="BK141" s="234"/>
      <c r="BL141" s="234"/>
      <c r="BM141" s="234"/>
      <c r="BN141" s="234"/>
      <c r="BO141" s="234"/>
      <c r="BP141" s="234"/>
      <c r="BQ141" s="233"/>
      <c r="BR141" s="235"/>
      <c r="BS141" s="234"/>
      <c r="BT141" s="234"/>
      <c r="BU141" s="234"/>
      <c r="BV141" s="234"/>
      <c r="BW141" s="234"/>
      <c r="BX141" s="234"/>
      <c r="BY141" s="234"/>
      <c r="BZ141" s="234"/>
      <c r="CA141" s="234"/>
      <c r="CB141" s="234"/>
      <c r="CC141" s="233"/>
      <c r="CD141" s="179" t="s">
        <v>54</v>
      </c>
    </row>
    <row r="142" spans="1:82" ht="15">
      <c r="A142" s="41"/>
      <c r="B142" s="75" t="s">
        <v>287</v>
      </c>
      <c r="C142" s="131" t="s">
        <v>288</v>
      </c>
      <c r="D142" s="132" t="s">
        <v>64</v>
      </c>
      <c r="E142" s="266">
        <v>72</v>
      </c>
      <c r="F142" s="231"/>
      <c r="G142" s="76">
        <f t="shared" ref="G142:G143" si="65">+SUM(H142:CC142)</f>
        <v>0</v>
      </c>
      <c r="H142" s="237"/>
      <c r="I142" s="239"/>
      <c r="J142" s="226"/>
      <c r="K142" s="227"/>
      <c r="L142" s="227"/>
      <c r="M142" s="227"/>
      <c r="N142" s="227"/>
      <c r="O142" s="227"/>
      <c r="P142" s="227"/>
      <c r="Q142" s="227"/>
      <c r="R142" s="227"/>
      <c r="S142" s="227"/>
      <c r="T142" s="227"/>
      <c r="U142" s="225"/>
      <c r="V142" s="226"/>
      <c r="W142" s="227"/>
      <c r="X142" s="227"/>
      <c r="Y142" s="227"/>
      <c r="Z142" s="227"/>
      <c r="AA142" s="227"/>
      <c r="AB142" s="227"/>
      <c r="AC142" s="227"/>
      <c r="AD142" s="227"/>
      <c r="AE142" s="227"/>
      <c r="AF142" s="227"/>
      <c r="AG142" s="225"/>
      <c r="AH142" s="228"/>
      <c r="AI142" s="227"/>
      <c r="AJ142" s="227"/>
      <c r="AK142" s="227"/>
      <c r="AL142" s="227"/>
      <c r="AM142" s="227"/>
      <c r="AN142" s="227"/>
      <c r="AO142" s="227"/>
      <c r="AP142" s="227"/>
      <c r="AQ142" s="227"/>
      <c r="AR142" s="227"/>
      <c r="AS142" s="225"/>
      <c r="AT142" s="228"/>
      <c r="AU142" s="227"/>
      <c r="AV142" s="227"/>
      <c r="AW142" s="227"/>
      <c r="AX142" s="227"/>
      <c r="AY142" s="227"/>
      <c r="AZ142" s="227"/>
      <c r="BA142" s="227"/>
      <c r="BB142" s="227"/>
      <c r="BC142" s="227"/>
      <c r="BD142" s="227"/>
      <c r="BE142" s="225"/>
      <c r="BF142" s="228"/>
      <c r="BG142" s="227"/>
      <c r="BH142" s="227"/>
      <c r="BI142" s="227"/>
      <c r="BJ142" s="227"/>
      <c r="BK142" s="227"/>
      <c r="BL142" s="227"/>
      <c r="BM142" s="227"/>
      <c r="BN142" s="227"/>
      <c r="BO142" s="227"/>
      <c r="BP142" s="227"/>
      <c r="BQ142" s="225"/>
      <c r="BR142" s="228"/>
      <c r="BS142" s="227"/>
      <c r="BT142" s="227"/>
      <c r="BU142" s="227"/>
      <c r="BV142" s="227"/>
      <c r="BW142" s="227"/>
      <c r="BX142" s="227"/>
      <c r="BY142" s="227"/>
      <c r="BZ142" s="227"/>
      <c r="CA142" s="227"/>
      <c r="CB142" s="227"/>
      <c r="CC142" s="225"/>
      <c r="CD142" s="41" t="s">
        <v>54</v>
      </c>
    </row>
    <row r="143" spans="1:82" ht="15">
      <c r="A143" s="41"/>
      <c r="B143" s="75" t="s">
        <v>289</v>
      </c>
      <c r="C143" s="131" t="s">
        <v>290</v>
      </c>
      <c r="D143" s="132" t="s">
        <v>64</v>
      </c>
      <c r="E143" s="266">
        <v>72</v>
      </c>
      <c r="F143" s="231"/>
      <c r="G143" s="76">
        <f t="shared" si="65"/>
        <v>0</v>
      </c>
      <c r="H143" s="237"/>
      <c r="I143" s="239"/>
      <c r="J143" s="226"/>
      <c r="K143" s="227"/>
      <c r="L143" s="227"/>
      <c r="M143" s="227"/>
      <c r="N143" s="227"/>
      <c r="O143" s="227"/>
      <c r="P143" s="227"/>
      <c r="Q143" s="227"/>
      <c r="R143" s="227"/>
      <c r="S143" s="227"/>
      <c r="T143" s="227"/>
      <c r="U143" s="225"/>
      <c r="V143" s="226"/>
      <c r="W143" s="227"/>
      <c r="X143" s="227"/>
      <c r="Y143" s="227"/>
      <c r="Z143" s="227"/>
      <c r="AA143" s="227"/>
      <c r="AB143" s="227"/>
      <c r="AC143" s="227"/>
      <c r="AD143" s="227"/>
      <c r="AE143" s="227"/>
      <c r="AF143" s="227"/>
      <c r="AG143" s="225"/>
      <c r="AH143" s="228"/>
      <c r="AI143" s="227"/>
      <c r="AJ143" s="227"/>
      <c r="AK143" s="227"/>
      <c r="AL143" s="227"/>
      <c r="AM143" s="227"/>
      <c r="AN143" s="227"/>
      <c r="AO143" s="227"/>
      <c r="AP143" s="227"/>
      <c r="AQ143" s="227"/>
      <c r="AR143" s="227"/>
      <c r="AS143" s="225"/>
      <c r="AT143" s="228"/>
      <c r="AU143" s="227"/>
      <c r="AV143" s="227"/>
      <c r="AW143" s="227"/>
      <c r="AX143" s="227"/>
      <c r="AY143" s="227"/>
      <c r="AZ143" s="227"/>
      <c r="BA143" s="227"/>
      <c r="BB143" s="227"/>
      <c r="BC143" s="227"/>
      <c r="BD143" s="227"/>
      <c r="BE143" s="225"/>
      <c r="BF143" s="228"/>
      <c r="BG143" s="227"/>
      <c r="BH143" s="227"/>
      <c r="BI143" s="227"/>
      <c r="BJ143" s="227"/>
      <c r="BK143" s="227"/>
      <c r="BL143" s="227"/>
      <c r="BM143" s="227"/>
      <c r="BN143" s="227"/>
      <c r="BO143" s="227"/>
      <c r="BP143" s="227"/>
      <c r="BQ143" s="225"/>
      <c r="BR143" s="228"/>
      <c r="BS143" s="227"/>
      <c r="BT143" s="227"/>
      <c r="BU143" s="227"/>
      <c r="BV143" s="227"/>
      <c r="BW143" s="227"/>
      <c r="BX143" s="227"/>
      <c r="BY143" s="227"/>
      <c r="BZ143" s="227"/>
      <c r="CA143" s="227"/>
      <c r="CB143" s="227"/>
      <c r="CC143" s="225"/>
      <c r="CD143" s="41" t="s">
        <v>54</v>
      </c>
    </row>
    <row r="144" spans="1:82" ht="15">
      <c r="A144" s="179"/>
      <c r="B144" s="180" t="s">
        <v>291</v>
      </c>
      <c r="C144" s="181" t="s">
        <v>292</v>
      </c>
      <c r="D144" s="182" t="s">
        <v>92</v>
      </c>
      <c r="E144" s="334">
        <v>0</v>
      </c>
      <c r="F144" s="236"/>
      <c r="G144" s="189">
        <f>+E144*F144</f>
        <v>0</v>
      </c>
      <c r="H144" s="232"/>
      <c r="I144" s="233"/>
      <c r="J144" s="232"/>
      <c r="K144" s="234"/>
      <c r="L144" s="234"/>
      <c r="M144" s="234"/>
      <c r="N144" s="234"/>
      <c r="O144" s="234"/>
      <c r="P144" s="234"/>
      <c r="Q144" s="234"/>
      <c r="R144" s="234"/>
      <c r="S144" s="234"/>
      <c r="T144" s="234"/>
      <c r="U144" s="233">
        <f>G144/2.5</f>
        <v>0</v>
      </c>
      <c r="V144" s="232"/>
      <c r="W144" s="234"/>
      <c r="X144" s="234"/>
      <c r="Y144" s="234"/>
      <c r="Z144" s="234"/>
      <c r="AA144" s="234"/>
      <c r="AB144" s="234"/>
      <c r="AC144" s="234"/>
      <c r="AD144" s="234"/>
      <c r="AE144" s="234"/>
      <c r="AF144" s="234"/>
      <c r="AG144" s="233">
        <f>G144/2.5</f>
        <v>0</v>
      </c>
      <c r="AH144" s="235"/>
      <c r="AI144" s="234"/>
      <c r="AJ144" s="234"/>
      <c r="AK144" s="234"/>
      <c r="AL144" s="234"/>
      <c r="AM144" s="234">
        <f>G144-SUM(J144:AL144)</f>
        <v>0</v>
      </c>
      <c r="AN144" s="234"/>
      <c r="AO144" s="234"/>
      <c r="AP144" s="234"/>
      <c r="AQ144" s="234"/>
      <c r="AR144" s="234"/>
      <c r="AS144" s="233"/>
      <c r="AT144" s="235"/>
      <c r="AU144" s="234"/>
      <c r="AV144" s="234"/>
      <c r="AW144" s="234"/>
      <c r="AX144" s="234"/>
      <c r="AY144" s="234"/>
      <c r="AZ144" s="234"/>
      <c r="BA144" s="234"/>
      <c r="BB144" s="234"/>
      <c r="BC144" s="234"/>
      <c r="BD144" s="234"/>
      <c r="BE144" s="233"/>
      <c r="BF144" s="235"/>
      <c r="BG144" s="234"/>
      <c r="BH144" s="234"/>
      <c r="BI144" s="234"/>
      <c r="BJ144" s="234"/>
      <c r="BK144" s="234"/>
      <c r="BL144" s="234"/>
      <c r="BM144" s="234"/>
      <c r="BN144" s="234"/>
      <c r="BO144" s="234"/>
      <c r="BP144" s="234"/>
      <c r="BQ144" s="233"/>
      <c r="BR144" s="235"/>
      <c r="BS144" s="234"/>
      <c r="BT144" s="234"/>
      <c r="BU144" s="234"/>
      <c r="BV144" s="234"/>
      <c r="BW144" s="234"/>
      <c r="BX144" s="234"/>
      <c r="BY144" s="234"/>
      <c r="BZ144" s="234"/>
      <c r="CA144" s="234"/>
      <c r="CB144" s="234"/>
      <c r="CC144" s="233"/>
      <c r="CD144" s="41" t="s">
        <v>54</v>
      </c>
    </row>
    <row r="145" spans="1:82" ht="15">
      <c r="A145" s="41"/>
      <c r="B145" s="75" t="s">
        <v>293</v>
      </c>
      <c r="C145" s="131" t="s">
        <v>294</v>
      </c>
      <c r="D145" s="132" t="s">
        <v>92</v>
      </c>
      <c r="E145" s="266">
        <v>1</v>
      </c>
      <c r="F145" s="223"/>
      <c r="G145" s="76">
        <f>+E145*F145</f>
        <v>0</v>
      </c>
      <c r="H145" s="237"/>
      <c r="I145" s="239"/>
      <c r="J145" s="237"/>
      <c r="K145" s="234"/>
      <c r="L145" s="238"/>
      <c r="M145" s="238"/>
      <c r="N145" s="238"/>
      <c r="O145" s="238"/>
      <c r="P145" s="238"/>
      <c r="Q145" s="238"/>
      <c r="R145" s="238"/>
      <c r="S145" s="238"/>
      <c r="T145" s="238"/>
      <c r="U145" s="239"/>
      <c r="V145" s="237"/>
      <c r="W145" s="238"/>
      <c r="X145" s="238"/>
      <c r="Y145" s="238"/>
      <c r="Z145" s="238"/>
      <c r="AA145" s="238"/>
      <c r="AB145" s="238"/>
      <c r="AC145" s="238"/>
      <c r="AD145" s="238"/>
      <c r="AE145" s="238"/>
      <c r="AF145" s="238"/>
      <c r="AG145" s="239"/>
      <c r="AH145" s="240"/>
      <c r="AI145" s="238"/>
      <c r="AJ145" s="238"/>
      <c r="AK145" s="238"/>
      <c r="AL145" s="238"/>
      <c r="AM145" s="238"/>
      <c r="AN145" s="238"/>
      <c r="AO145" s="238"/>
      <c r="AP145" s="238"/>
      <c r="AQ145" s="238"/>
      <c r="AR145" s="238"/>
      <c r="AS145" s="239"/>
      <c r="AT145" s="240"/>
      <c r="AU145" s="238"/>
      <c r="AV145" s="238"/>
      <c r="AW145" s="238"/>
      <c r="AX145" s="238"/>
      <c r="AY145" s="238"/>
      <c r="AZ145" s="238"/>
      <c r="BA145" s="238"/>
      <c r="BB145" s="238"/>
      <c r="BC145" s="238"/>
      <c r="BD145" s="238"/>
      <c r="BE145" s="239"/>
      <c r="BF145" s="240"/>
      <c r="BG145" s="238"/>
      <c r="BH145" s="238"/>
      <c r="BI145" s="238"/>
      <c r="BJ145" s="238"/>
      <c r="BK145" s="238"/>
      <c r="BL145" s="238"/>
      <c r="BM145" s="238"/>
      <c r="BN145" s="238"/>
      <c r="BO145" s="238"/>
      <c r="BP145" s="238"/>
      <c r="BQ145" s="239"/>
      <c r="BR145" s="240"/>
      <c r="BS145" s="238"/>
      <c r="BT145" s="238"/>
      <c r="BU145" s="238"/>
      <c r="BV145" s="238"/>
      <c r="BW145" s="238"/>
      <c r="BX145" s="238"/>
      <c r="BY145" s="238"/>
      <c r="BZ145" s="238"/>
      <c r="CA145" s="238"/>
      <c r="CB145" s="238"/>
      <c r="CC145" s="239">
        <f>G145</f>
        <v>0</v>
      </c>
      <c r="CD145" s="41" t="s">
        <v>54</v>
      </c>
    </row>
    <row r="146" spans="1:82" ht="15">
      <c r="A146" s="41"/>
      <c r="B146" s="123" t="s">
        <v>295</v>
      </c>
      <c r="C146" s="124" t="s">
        <v>296</v>
      </c>
      <c r="D146" s="125"/>
      <c r="E146" s="328"/>
      <c r="F146" s="260"/>
      <c r="G146" s="126">
        <f>SUM(G147:G149)</f>
        <v>0</v>
      </c>
      <c r="H146" s="127">
        <f>SUM(H147:H149)</f>
        <v>0</v>
      </c>
      <c r="I146" s="128">
        <f t="shared" ref="I146:BT146" si="66">SUM(I147:I149)</f>
        <v>0</v>
      </c>
      <c r="J146" s="127">
        <f t="shared" si="66"/>
        <v>0</v>
      </c>
      <c r="K146" s="129">
        <f t="shared" si="66"/>
        <v>0</v>
      </c>
      <c r="L146" s="129">
        <f t="shared" si="66"/>
        <v>0</v>
      </c>
      <c r="M146" s="129">
        <f t="shared" si="66"/>
        <v>0</v>
      </c>
      <c r="N146" s="129">
        <f t="shared" si="66"/>
        <v>0</v>
      </c>
      <c r="O146" s="129">
        <f t="shared" si="66"/>
        <v>0</v>
      </c>
      <c r="P146" s="129">
        <f t="shared" si="66"/>
        <v>0</v>
      </c>
      <c r="Q146" s="129">
        <f t="shared" si="66"/>
        <v>0</v>
      </c>
      <c r="R146" s="129">
        <f>SUM(R147:R149)</f>
        <v>0</v>
      </c>
      <c r="S146" s="129">
        <f t="shared" si="66"/>
        <v>0</v>
      </c>
      <c r="T146" s="129">
        <f t="shared" si="66"/>
        <v>0</v>
      </c>
      <c r="U146" s="128">
        <f t="shared" si="66"/>
        <v>0</v>
      </c>
      <c r="V146" s="127">
        <f t="shared" si="66"/>
        <v>0</v>
      </c>
      <c r="W146" s="129">
        <f t="shared" si="66"/>
        <v>0</v>
      </c>
      <c r="X146" s="129">
        <f t="shared" si="66"/>
        <v>0</v>
      </c>
      <c r="Y146" s="129">
        <f t="shared" si="66"/>
        <v>0</v>
      </c>
      <c r="Z146" s="129">
        <f t="shared" si="66"/>
        <v>0</v>
      </c>
      <c r="AA146" s="129">
        <f t="shared" si="66"/>
        <v>0</v>
      </c>
      <c r="AB146" s="129">
        <f t="shared" si="66"/>
        <v>0</v>
      </c>
      <c r="AC146" s="129">
        <f t="shared" si="66"/>
        <v>0</v>
      </c>
      <c r="AD146" s="129">
        <f t="shared" si="66"/>
        <v>0</v>
      </c>
      <c r="AE146" s="129">
        <f t="shared" si="66"/>
        <v>0</v>
      </c>
      <c r="AF146" s="129">
        <f t="shared" si="66"/>
        <v>0</v>
      </c>
      <c r="AG146" s="128">
        <f t="shared" si="66"/>
        <v>0</v>
      </c>
      <c r="AH146" s="130">
        <f t="shared" si="66"/>
        <v>0</v>
      </c>
      <c r="AI146" s="129">
        <f t="shared" si="66"/>
        <v>0</v>
      </c>
      <c r="AJ146" s="129">
        <f t="shared" si="66"/>
        <v>0</v>
      </c>
      <c r="AK146" s="129">
        <f t="shared" si="66"/>
        <v>0</v>
      </c>
      <c r="AL146" s="129">
        <f t="shared" si="66"/>
        <v>0</v>
      </c>
      <c r="AM146" s="129">
        <f t="shared" si="66"/>
        <v>0</v>
      </c>
      <c r="AN146" s="129">
        <f t="shared" si="66"/>
        <v>0</v>
      </c>
      <c r="AO146" s="129">
        <f t="shared" si="66"/>
        <v>0</v>
      </c>
      <c r="AP146" s="129">
        <f t="shared" si="66"/>
        <v>0</v>
      </c>
      <c r="AQ146" s="129">
        <f t="shared" si="66"/>
        <v>0</v>
      </c>
      <c r="AR146" s="129">
        <f t="shared" si="66"/>
        <v>0</v>
      </c>
      <c r="AS146" s="128">
        <f t="shared" si="66"/>
        <v>0</v>
      </c>
      <c r="AT146" s="130">
        <f t="shared" si="66"/>
        <v>0</v>
      </c>
      <c r="AU146" s="129">
        <f t="shared" si="66"/>
        <v>0</v>
      </c>
      <c r="AV146" s="129">
        <f t="shared" si="66"/>
        <v>0</v>
      </c>
      <c r="AW146" s="129">
        <f t="shared" si="66"/>
        <v>0</v>
      </c>
      <c r="AX146" s="129">
        <f t="shared" si="66"/>
        <v>0</v>
      </c>
      <c r="AY146" s="129">
        <f t="shared" si="66"/>
        <v>0</v>
      </c>
      <c r="AZ146" s="129">
        <f t="shared" si="66"/>
        <v>0</v>
      </c>
      <c r="BA146" s="129">
        <f t="shared" si="66"/>
        <v>0</v>
      </c>
      <c r="BB146" s="129">
        <f t="shared" si="66"/>
        <v>0</v>
      </c>
      <c r="BC146" s="129">
        <f t="shared" si="66"/>
        <v>0</v>
      </c>
      <c r="BD146" s="129">
        <f t="shared" si="66"/>
        <v>0</v>
      </c>
      <c r="BE146" s="128">
        <f t="shared" si="66"/>
        <v>0</v>
      </c>
      <c r="BF146" s="130">
        <f t="shared" si="66"/>
        <v>0</v>
      </c>
      <c r="BG146" s="129">
        <f t="shared" si="66"/>
        <v>0</v>
      </c>
      <c r="BH146" s="129">
        <f t="shared" si="66"/>
        <v>0</v>
      </c>
      <c r="BI146" s="129">
        <f t="shared" si="66"/>
        <v>0</v>
      </c>
      <c r="BJ146" s="129">
        <f t="shared" si="66"/>
        <v>0</v>
      </c>
      <c r="BK146" s="129">
        <f t="shared" si="66"/>
        <v>0</v>
      </c>
      <c r="BL146" s="129">
        <f t="shared" si="66"/>
        <v>0</v>
      </c>
      <c r="BM146" s="129">
        <f t="shared" si="66"/>
        <v>0</v>
      </c>
      <c r="BN146" s="129">
        <f t="shared" si="66"/>
        <v>0</v>
      </c>
      <c r="BO146" s="129">
        <f t="shared" si="66"/>
        <v>0</v>
      </c>
      <c r="BP146" s="129">
        <f t="shared" si="66"/>
        <v>0</v>
      </c>
      <c r="BQ146" s="128">
        <f t="shared" si="66"/>
        <v>0</v>
      </c>
      <c r="BR146" s="130">
        <f t="shared" si="66"/>
        <v>0</v>
      </c>
      <c r="BS146" s="129">
        <f t="shared" si="66"/>
        <v>0</v>
      </c>
      <c r="BT146" s="129">
        <f t="shared" si="66"/>
        <v>0</v>
      </c>
      <c r="BU146" s="129">
        <f t="shared" ref="BU146:CC146" si="67">SUM(BU147:BU149)</f>
        <v>0</v>
      </c>
      <c r="BV146" s="129">
        <f t="shared" si="67"/>
        <v>0</v>
      </c>
      <c r="BW146" s="129">
        <f t="shared" si="67"/>
        <v>0</v>
      </c>
      <c r="BX146" s="129">
        <f t="shared" si="67"/>
        <v>0</v>
      </c>
      <c r="BY146" s="129">
        <f t="shared" si="67"/>
        <v>0</v>
      </c>
      <c r="BZ146" s="129">
        <f t="shared" si="67"/>
        <v>0</v>
      </c>
      <c r="CA146" s="129">
        <f t="shared" si="67"/>
        <v>0</v>
      </c>
      <c r="CB146" s="129">
        <f t="shared" si="67"/>
        <v>0</v>
      </c>
      <c r="CC146" s="128">
        <f t="shared" si="67"/>
        <v>0</v>
      </c>
      <c r="CD146" s="41" t="s">
        <v>54</v>
      </c>
    </row>
    <row r="147" spans="1:82" ht="15">
      <c r="A147" s="41"/>
      <c r="B147" s="75" t="s">
        <v>297</v>
      </c>
      <c r="C147" s="131" t="s">
        <v>298</v>
      </c>
      <c r="D147" s="141" t="s">
        <v>64</v>
      </c>
      <c r="E147" s="266">
        <v>72</v>
      </c>
      <c r="F147" s="231"/>
      <c r="G147" s="76">
        <f t="shared" ref="G147:G149" si="68">+SUM(H147:CC147)</f>
        <v>0</v>
      </c>
      <c r="H147" s="237"/>
      <c r="I147" s="239"/>
      <c r="J147" s="226"/>
      <c r="K147" s="227"/>
      <c r="L147" s="227"/>
      <c r="M147" s="227"/>
      <c r="N147" s="227"/>
      <c r="O147" s="227"/>
      <c r="P147" s="227"/>
      <c r="Q147" s="227"/>
      <c r="R147" s="227"/>
      <c r="S147" s="227"/>
      <c r="T147" s="227"/>
      <c r="U147" s="225"/>
      <c r="V147" s="226"/>
      <c r="W147" s="227"/>
      <c r="X147" s="227"/>
      <c r="Y147" s="227"/>
      <c r="Z147" s="227"/>
      <c r="AA147" s="227"/>
      <c r="AB147" s="227"/>
      <c r="AC147" s="227"/>
      <c r="AD147" s="227"/>
      <c r="AE147" s="227"/>
      <c r="AF147" s="227"/>
      <c r="AG147" s="225"/>
      <c r="AH147" s="228"/>
      <c r="AI147" s="227"/>
      <c r="AJ147" s="227"/>
      <c r="AK147" s="227"/>
      <c r="AL147" s="227"/>
      <c r="AM147" s="227"/>
      <c r="AN147" s="227"/>
      <c r="AO147" s="227"/>
      <c r="AP147" s="227"/>
      <c r="AQ147" s="227"/>
      <c r="AR147" s="227"/>
      <c r="AS147" s="225"/>
      <c r="AT147" s="228"/>
      <c r="AU147" s="227"/>
      <c r="AV147" s="227"/>
      <c r="AW147" s="227"/>
      <c r="AX147" s="227"/>
      <c r="AY147" s="227"/>
      <c r="AZ147" s="227"/>
      <c r="BA147" s="227"/>
      <c r="BB147" s="227"/>
      <c r="BC147" s="227"/>
      <c r="BD147" s="227"/>
      <c r="BE147" s="225"/>
      <c r="BF147" s="228"/>
      <c r="BG147" s="227"/>
      <c r="BH147" s="227"/>
      <c r="BI147" s="227"/>
      <c r="BJ147" s="227"/>
      <c r="BK147" s="227"/>
      <c r="BL147" s="227"/>
      <c r="BM147" s="227"/>
      <c r="BN147" s="227"/>
      <c r="BO147" s="227"/>
      <c r="BP147" s="227"/>
      <c r="BQ147" s="225"/>
      <c r="BR147" s="228"/>
      <c r="BS147" s="227"/>
      <c r="BT147" s="227"/>
      <c r="BU147" s="227"/>
      <c r="BV147" s="227"/>
      <c r="BW147" s="227"/>
      <c r="BX147" s="227"/>
      <c r="BY147" s="227"/>
      <c r="BZ147" s="227"/>
      <c r="CA147" s="227"/>
      <c r="CB147" s="227"/>
      <c r="CC147" s="225"/>
      <c r="CD147" s="41" t="s">
        <v>54</v>
      </c>
    </row>
    <row r="148" spans="1:82" ht="15">
      <c r="A148" s="41"/>
      <c r="B148" s="25" t="s">
        <v>299</v>
      </c>
      <c r="C148" s="142" t="s">
        <v>300</v>
      </c>
      <c r="D148" s="141" t="s">
        <v>64</v>
      </c>
      <c r="E148" s="266">
        <v>72</v>
      </c>
      <c r="F148" s="269"/>
      <c r="G148" s="76">
        <f t="shared" si="68"/>
        <v>0</v>
      </c>
      <c r="H148" s="237"/>
      <c r="I148" s="239"/>
      <c r="J148" s="226"/>
      <c r="K148" s="227"/>
      <c r="L148" s="227"/>
      <c r="M148" s="227"/>
      <c r="N148" s="227"/>
      <c r="O148" s="227"/>
      <c r="P148" s="227"/>
      <c r="Q148" s="227"/>
      <c r="R148" s="227"/>
      <c r="S148" s="227"/>
      <c r="T148" s="227"/>
      <c r="U148" s="225"/>
      <c r="V148" s="226"/>
      <c r="W148" s="227"/>
      <c r="X148" s="227"/>
      <c r="Y148" s="227"/>
      <c r="Z148" s="227"/>
      <c r="AA148" s="227"/>
      <c r="AB148" s="227"/>
      <c r="AC148" s="227"/>
      <c r="AD148" s="227"/>
      <c r="AE148" s="227"/>
      <c r="AF148" s="227"/>
      <c r="AG148" s="225"/>
      <c r="AH148" s="228"/>
      <c r="AI148" s="227"/>
      <c r="AJ148" s="227"/>
      <c r="AK148" s="227"/>
      <c r="AL148" s="227"/>
      <c r="AM148" s="227"/>
      <c r="AN148" s="227"/>
      <c r="AO148" s="227"/>
      <c r="AP148" s="227"/>
      <c r="AQ148" s="227"/>
      <c r="AR148" s="227"/>
      <c r="AS148" s="225"/>
      <c r="AT148" s="228"/>
      <c r="AU148" s="227"/>
      <c r="AV148" s="227"/>
      <c r="AW148" s="227"/>
      <c r="AX148" s="227"/>
      <c r="AY148" s="227"/>
      <c r="AZ148" s="227"/>
      <c r="BA148" s="227"/>
      <c r="BB148" s="227"/>
      <c r="BC148" s="227"/>
      <c r="BD148" s="227"/>
      <c r="BE148" s="225"/>
      <c r="BF148" s="228"/>
      <c r="BG148" s="227"/>
      <c r="BH148" s="227"/>
      <c r="BI148" s="227"/>
      <c r="BJ148" s="227"/>
      <c r="BK148" s="227"/>
      <c r="BL148" s="227"/>
      <c r="BM148" s="227"/>
      <c r="BN148" s="227"/>
      <c r="BO148" s="227"/>
      <c r="BP148" s="227"/>
      <c r="BQ148" s="225"/>
      <c r="BR148" s="228"/>
      <c r="BS148" s="227"/>
      <c r="BT148" s="227"/>
      <c r="BU148" s="227"/>
      <c r="BV148" s="227"/>
      <c r="BW148" s="227"/>
      <c r="BX148" s="227"/>
      <c r="BY148" s="227"/>
      <c r="BZ148" s="227"/>
      <c r="CA148" s="227"/>
      <c r="CB148" s="227"/>
      <c r="CC148" s="225"/>
      <c r="CD148" s="41" t="s">
        <v>54</v>
      </c>
    </row>
    <row r="149" spans="1:82" ht="15">
      <c r="A149" s="41"/>
      <c r="B149" s="25" t="s">
        <v>301</v>
      </c>
      <c r="C149" s="142" t="s">
        <v>302</v>
      </c>
      <c r="D149" s="141" t="s">
        <v>64</v>
      </c>
      <c r="E149" s="266">
        <v>72</v>
      </c>
      <c r="F149" s="269"/>
      <c r="G149" s="76">
        <f t="shared" si="68"/>
        <v>0</v>
      </c>
      <c r="H149" s="237"/>
      <c r="I149" s="239"/>
      <c r="J149" s="226"/>
      <c r="K149" s="227"/>
      <c r="L149" s="227"/>
      <c r="M149" s="227"/>
      <c r="N149" s="227"/>
      <c r="O149" s="227"/>
      <c r="P149" s="227"/>
      <c r="Q149" s="227"/>
      <c r="R149" s="227"/>
      <c r="S149" s="227"/>
      <c r="T149" s="227"/>
      <c r="U149" s="225"/>
      <c r="V149" s="226"/>
      <c r="W149" s="227"/>
      <c r="X149" s="227"/>
      <c r="Y149" s="227"/>
      <c r="Z149" s="227"/>
      <c r="AA149" s="227"/>
      <c r="AB149" s="227"/>
      <c r="AC149" s="227"/>
      <c r="AD149" s="227"/>
      <c r="AE149" s="227"/>
      <c r="AF149" s="227"/>
      <c r="AG149" s="225"/>
      <c r="AH149" s="228"/>
      <c r="AI149" s="227"/>
      <c r="AJ149" s="227"/>
      <c r="AK149" s="227"/>
      <c r="AL149" s="227"/>
      <c r="AM149" s="227"/>
      <c r="AN149" s="227"/>
      <c r="AO149" s="227"/>
      <c r="AP149" s="227"/>
      <c r="AQ149" s="227"/>
      <c r="AR149" s="227"/>
      <c r="AS149" s="225"/>
      <c r="AT149" s="228"/>
      <c r="AU149" s="227"/>
      <c r="AV149" s="227"/>
      <c r="AW149" s="227"/>
      <c r="AX149" s="227"/>
      <c r="AY149" s="227"/>
      <c r="AZ149" s="227"/>
      <c r="BA149" s="227"/>
      <c r="BB149" s="227"/>
      <c r="BC149" s="227"/>
      <c r="BD149" s="227"/>
      <c r="BE149" s="225"/>
      <c r="BF149" s="228"/>
      <c r="BG149" s="227"/>
      <c r="BH149" s="227"/>
      <c r="BI149" s="227"/>
      <c r="BJ149" s="227"/>
      <c r="BK149" s="227"/>
      <c r="BL149" s="227"/>
      <c r="BM149" s="227"/>
      <c r="BN149" s="227"/>
      <c r="BO149" s="227"/>
      <c r="BP149" s="227"/>
      <c r="BQ149" s="225"/>
      <c r="BR149" s="228"/>
      <c r="BS149" s="227"/>
      <c r="BT149" s="227"/>
      <c r="BU149" s="227"/>
      <c r="BV149" s="227"/>
      <c r="BW149" s="227"/>
      <c r="BX149" s="227"/>
      <c r="BY149" s="227"/>
      <c r="BZ149" s="227"/>
      <c r="CA149" s="227"/>
      <c r="CB149" s="227"/>
      <c r="CC149" s="225"/>
      <c r="CD149" s="41" t="s">
        <v>54</v>
      </c>
    </row>
    <row r="150" spans="1:82" ht="15">
      <c r="A150" s="41"/>
      <c r="B150" s="123" t="s">
        <v>303</v>
      </c>
      <c r="C150" s="124" t="s">
        <v>304</v>
      </c>
      <c r="D150" s="125"/>
      <c r="E150" s="328"/>
      <c r="F150" s="260"/>
      <c r="G150" s="126">
        <f t="shared" ref="G150:AL150" si="69">SUM(G151:G167)</f>
        <v>0</v>
      </c>
      <c r="H150" s="127">
        <f t="shared" si="69"/>
        <v>0</v>
      </c>
      <c r="I150" s="128">
        <f t="shared" si="69"/>
        <v>0</v>
      </c>
      <c r="J150" s="127">
        <f t="shared" si="69"/>
        <v>0</v>
      </c>
      <c r="K150" s="129">
        <f t="shared" si="69"/>
        <v>0</v>
      </c>
      <c r="L150" s="129">
        <f t="shared" si="69"/>
        <v>0</v>
      </c>
      <c r="M150" s="129">
        <f t="shared" si="69"/>
        <v>0</v>
      </c>
      <c r="N150" s="129">
        <f t="shared" si="69"/>
        <v>0</v>
      </c>
      <c r="O150" s="129">
        <f t="shared" si="69"/>
        <v>0</v>
      </c>
      <c r="P150" s="129">
        <f t="shared" si="69"/>
        <v>0</v>
      </c>
      <c r="Q150" s="129">
        <f t="shared" si="69"/>
        <v>0</v>
      </c>
      <c r="R150" s="129">
        <f t="shared" si="69"/>
        <v>0</v>
      </c>
      <c r="S150" s="129">
        <f t="shared" si="69"/>
        <v>0</v>
      </c>
      <c r="T150" s="129">
        <f t="shared" si="69"/>
        <v>0</v>
      </c>
      <c r="U150" s="128">
        <f t="shared" si="69"/>
        <v>0</v>
      </c>
      <c r="V150" s="127">
        <f t="shared" si="69"/>
        <v>0</v>
      </c>
      <c r="W150" s="129">
        <f t="shared" si="69"/>
        <v>0</v>
      </c>
      <c r="X150" s="129">
        <f t="shared" si="69"/>
        <v>0</v>
      </c>
      <c r="Y150" s="129">
        <f t="shared" si="69"/>
        <v>0</v>
      </c>
      <c r="Z150" s="129">
        <f t="shared" si="69"/>
        <v>0</v>
      </c>
      <c r="AA150" s="129">
        <f t="shared" si="69"/>
        <v>0</v>
      </c>
      <c r="AB150" s="129">
        <f t="shared" si="69"/>
        <v>0</v>
      </c>
      <c r="AC150" s="129">
        <f t="shared" si="69"/>
        <v>0</v>
      </c>
      <c r="AD150" s="129">
        <f t="shared" si="69"/>
        <v>0</v>
      </c>
      <c r="AE150" s="129">
        <f t="shared" si="69"/>
        <v>0</v>
      </c>
      <c r="AF150" s="129">
        <f t="shared" si="69"/>
        <v>0</v>
      </c>
      <c r="AG150" s="128">
        <f t="shared" si="69"/>
        <v>0</v>
      </c>
      <c r="AH150" s="130">
        <f t="shared" si="69"/>
        <v>0</v>
      </c>
      <c r="AI150" s="129">
        <f t="shared" si="69"/>
        <v>0</v>
      </c>
      <c r="AJ150" s="129">
        <f t="shared" si="69"/>
        <v>0</v>
      </c>
      <c r="AK150" s="129">
        <f t="shared" si="69"/>
        <v>0</v>
      </c>
      <c r="AL150" s="129">
        <f t="shared" si="69"/>
        <v>0</v>
      </c>
      <c r="AM150" s="129">
        <f t="shared" ref="AM150:BR150" si="70">SUM(AM151:AM167)</f>
        <v>0</v>
      </c>
      <c r="AN150" s="129">
        <f t="shared" si="70"/>
        <v>0</v>
      </c>
      <c r="AO150" s="129">
        <f t="shared" si="70"/>
        <v>0</v>
      </c>
      <c r="AP150" s="129">
        <f t="shared" si="70"/>
        <v>0</v>
      </c>
      <c r="AQ150" s="129">
        <f t="shared" si="70"/>
        <v>0</v>
      </c>
      <c r="AR150" s="129">
        <f t="shared" si="70"/>
        <v>0</v>
      </c>
      <c r="AS150" s="128">
        <f t="shared" si="70"/>
        <v>0</v>
      </c>
      <c r="AT150" s="130">
        <f t="shared" si="70"/>
        <v>0</v>
      </c>
      <c r="AU150" s="129">
        <f t="shared" si="70"/>
        <v>0</v>
      </c>
      <c r="AV150" s="129">
        <f t="shared" si="70"/>
        <v>0</v>
      </c>
      <c r="AW150" s="129">
        <f t="shared" si="70"/>
        <v>0</v>
      </c>
      <c r="AX150" s="129">
        <f t="shared" si="70"/>
        <v>0</v>
      </c>
      <c r="AY150" s="129">
        <f t="shared" si="70"/>
        <v>0</v>
      </c>
      <c r="AZ150" s="129">
        <f t="shared" si="70"/>
        <v>0</v>
      </c>
      <c r="BA150" s="129">
        <f t="shared" si="70"/>
        <v>0</v>
      </c>
      <c r="BB150" s="129">
        <f t="shared" si="70"/>
        <v>0</v>
      </c>
      <c r="BC150" s="129">
        <f t="shared" si="70"/>
        <v>0</v>
      </c>
      <c r="BD150" s="129">
        <f t="shared" si="70"/>
        <v>0</v>
      </c>
      <c r="BE150" s="128">
        <f t="shared" si="70"/>
        <v>0</v>
      </c>
      <c r="BF150" s="130">
        <f t="shared" si="70"/>
        <v>0</v>
      </c>
      <c r="BG150" s="129">
        <f t="shared" si="70"/>
        <v>0</v>
      </c>
      <c r="BH150" s="129">
        <f t="shared" si="70"/>
        <v>0</v>
      </c>
      <c r="BI150" s="129">
        <f t="shared" si="70"/>
        <v>0</v>
      </c>
      <c r="BJ150" s="129">
        <f t="shared" si="70"/>
        <v>0</v>
      </c>
      <c r="BK150" s="129">
        <f t="shared" si="70"/>
        <v>0</v>
      </c>
      <c r="BL150" s="129">
        <f t="shared" si="70"/>
        <v>0</v>
      </c>
      <c r="BM150" s="129">
        <f t="shared" si="70"/>
        <v>0</v>
      </c>
      <c r="BN150" s="129">
        <f t="shared" si="70"/>
        <v>0</v>
      </c>
      <c r="BO150" s="129">
        <f t="shared" si="70"/>
        <v>0</v>
      </c>
      <c r="BP150" s="129">
        <f t="shared" si="70"/>
        <v>0</v>
      </c>
      <c r="BQ150" s="128">
        <f t="shared" si="70"/>
        <v>0</v>
      </c>
      <c r="BR150" s="130">
        <f t="shared" si="70"/>
        <v>0</v>
      </c>
      <c r="BS150" s="129">
        <f t="shared" ref="BS150:CC150" si="71">SUM(BS151:BS167)</f>
        <v>0</v>
      </c>
      <c r="BT150" s="129">
        <f t="shared" si="71"/>
        <v>0</v>
      </c>
      <c r="BU150" s="129">
        <f t="shared" si="71"/>
        <v>0</v>
      </c>
      <c r="BV150" s="129">
        <f t="shared" si="71"/>
        <v>0</v>
      </c>
      <c r="BW150" s="129">
        <f t="shared" si="71"/>
        <v>0</v>
      </c>
      <c r="BX150" s="129">
        <f t="shared" si="71"/>
        <v>0</v>
      </c>
      <c r="BY150" s="129">
        <f t="shared" si="71"/>
        <v>0</v>
      </c>
      <c r="BZ150" s="129">
        <f t="shared" si="71"/>
        <v>0</v>
      </c>
      <c r="CA150" s="129">
        <f t="shared" si="71"/>
        <v>0</v>
      </c>
      <c r="CB150" s="129">
        <f t="shared" si="71"/>
        <v>0</v>
      </c>
      <c r="CC150" s="128">
        <f t="shared" si="71"/>
        <v>0</v>
      </c>
      <c r="CD150" s="41" t="s">
        <v>54</v>
      </c>
    </row>
    <row r="151" spans="1:82" ht="30">
      <c r="A151" s="41"/>
      <c r="B151" s="75" t="s">
        <v>305</v>
      </c>
      <c r="C151" s="131" t="s">
        <v>306</v>
      </c>
      <c r="D151" s="141" t="s">
        <v>64</v>
      </c>
      <c r="E151" s="266">
        <v>72</v>
      </c>
      <c r="F151" s="231"/>
      <c r="G151" s="76">
        <f t="shared" ref="G151:G155" si="72">+SUM(H151:CC151)</f>
        <v>0</v>
      </c>
      <c r="H151" s="237"/>
      <c r="I151" s="239"/>
      <c r="J151" s="226"/>
      <c r="K151" s="227"/>
      <c r="L151" s="227"/>
      <c r="M151" s="227"/>
      <c r="N151" s="227"/>
      <c r="O151" s="227"/>
      <c r="P151" s="227"/>
      <c r="Q151" s="227"/>
      <c r="R151" s="227"/>
      <c r="S151" s="227"/>
      <c r="T151" s="227"/>
      <c r="U151" s="225"/>
      <c r="V151" s="226"/>
      <c r="W151" s="227"/>
      <c r="X151" s="227"/>
      <c r="Y151" s="227"/>
      <c r="Z151" s="227"/>
      <c r="AA151" s="227"/>
      <c r="AB151" s="227"/>
      <c r="AC151" s="227"/>
      <c r="AD151" s="227"/>
      <c r="AE151" s="227"/>
      <c r="AF151" s="227"/>
      <c r="AG151" s="225"/>
      <c r="AH151" s="228"/>
      <c r="AI151" s="227"/>
      <c r="AJ151" s="227"/>
      <c r="AK151" s="227"/>
      <c r="AL151" s="227"/>
      <c r="AM151" s="227"/>
      <c r="AN151" s="227"/>
      <c r="AO151" s="227"/>
      <c r="AP151" s="227"/>
      <c r="AQ151" s="227"/>
      <c r="AR151" s="227"/>
      <c r="AS151" s="225"/>
      <c r="AT151" s="228"/>
      <c r="AU151" s="227"/>
      <c r="AV151" s="227"/>
      <c r="AW151" s="227"/>
      <c r="AX151" s="227"/>
      <c r="AY151" s="227"/>
      <c r="AZ151" s="227"/>
      <c r="BA151" s="227"/>
      <c r="BB151" s="227"/>
      <c r="BC151" s="227"/>
      <c r="BD151" s="227"/>
      <c r="BE151" s="225"/>
      <c r="BF151" s="228"/>
      <c r="BG151" s="227"/>
      <c r="BH151" s="227"/>
      <c r="BI151" s="227"/>
      <c r="BJ151" s="227"/>
      <c r="BK151" s="227"/>
      <c r="BL151" s="227"/>
      <c r="BM151" s="227"/>
      <c r="BN151" s="227"/>
      <c r="BO151" s="227"/>
      <c r="BP151" s="227"/>
      <c r="BQ151" s="225"/>
      <c r="BR151" s="228"/>
      <c r="BS151" s="227"/>
      <c r="BT151" s="227"/>
      <c r="BU151" s="227"/>
      <c r="BV151" s="227"/>
      <c r="BW151" s="227"/>
      <c r="BX151" s="227"/>
      <c r="BY151" s="227"/>
      <c r="BZ151" s="227"/>
      <c r="CA151" s="227"/>
      <c r="CB151" s="227"/>
      <c r="CC151" s="225"/>
      <c r="CD151" s="41" t="s">
        <v>54</v>
      </c>
    </row>
    <row r="152" spans="1:82" ht="30">
      <c r="A152" s="41"/>
      <c r="B152" s="75" t="s">
        <v>307</v>
      </c>
      <c r="C152" s="131" t="s">
        <v>308</v>
      </c>
      <c r="D152" s="141" t="s">
        <v>64</v>
      </c>
      <c r="E152" s="266">
        <v>72</v>
      </c>
      <c r="F152" s="231"/>
      <c r="G152" s="76">
        <f t="shared" si="72"/>
        <v>0</v>
      </c>
      <c r="H152" s="237"/>
      <c r="I152" s="239"/>
      <c r="J152" s="226"/>
      <c r="K152" s="227"/>
      <c r="L152" s="227"/>
      <c r="M152" s="227"/>
      <c r="N152" s="227"/>
      <c r="O152" s="227"/>
      <c r="P152" s="227"/>
      <c r="Q152" s="227"/>
      <c r="R152" s="227"/>
      <c r="S152" s="227"/>
      <c r="T152" s="227"/>
      <c r="U152" s="225"/>
      <c r="V152" s="226"/>
      <c r="W152" s="227"/>
      <c r="X152" s="227"/>
      <c r="Y152" s="227"/>
      <c r="Z152" s="227"/>
      <c r="AA152" s="227"/>
      <c r="AB152" s="227"/>
      <c r="AC152" s="227"/>
      <c r="AD152" s="227"/>
      <c r="AE152" s="227"/>
      <c r="AF152" s="227"/>
      <c r="AG152" s="225"/>
      <c r="AH152" s="228"/>
      <c r="AI152" s="227"/>
      <c r="AJ152" s="227"/>
      <c r="AK152" s="227"/>
      <c r="AL152" s="227"/>
      <c r="AM152" s="227"/>
      <c r="AN152" s="227"/>
      <c r="AO152" s="227"/>
      <c r="AP152" s="227"/>
      <c r="AQ152" s="227"/>
      <c r="AR152" s="227"/>
      <c r="AS152" s="225"/>
      <c r="AT152" s="228"/>
      <c r="AU152" s="227"/>
      <c r="AV152" s="227"/>
      <c r="AW152" s="227"/>
      <c r="AX152" s="227"/>
      <c r="AY152" s="227"/>
      <c r="AZ152" s="227"/>
      <c r="BA152" s="227"/>
      <c r="BB152" s="227"/>
      <c r="BC152" s="227"/>
      <c r="BD152" s="227"/>
      <c r="BE152" s="225"/>
      <c r="BF152" s="228"/>
      <c r="BG152" s="227"/>
      <c r="BH152" s="227"/>
      <c r="BI152" s="227"/>
      <c r="BJ152" s="227"/>
      <c r="BK152" s="227"/>
      <c r="BL152" s="227"/>
      <c r="BM152" s="227"/>
      <c r="BN152" s="227"/>
      <c r="BO152" s="227"/>
      <c r="BP152" s="227"/>
      <c r="BQ152" s="225"/>
      <c r="BR152" s="228"/>
      <c r="BS152" s="227"/>
      <c r="BT152" s="227"/>
      <c r="BU152" s="227"/>
      <c r="BV152" s="227"/>
      <c r="BW152" s="227"/>
      <c r="BX152" s="227"/>
      <c r="BY152" s="227"/>
      <c r="BZ152" s="227"/>
      <c r="CA152" s="227"/>
      <c r="CB152" s="227"/>
      <c r="CC152" s="225"/>
      <c r="CD152" s="41" t="s">
        <v>54</v>
      </c>
    </row>
    <row r="153" spans="1:82" ht="15">
      <c r="A153" s="41"/>
      <c r="B153" s="75" t="s">
        <v>309</v>
      </c>
      <c r="C153" s="131" t="s">
        <v>310</v>
      </c>
      <c r="D153" s="132" t="s">
        <v>64</v>
      </c>
      <c r="E153" s="266">
        <v>72</v>
      </c>
      <c r="F153" s="231"/>
      <c r="G153" s="76">
        <f t="shared" si="72"/>
        <v>0</v>
      </c>
      <c r="H153" s="237"/>
      <c r="I153" s="239"/>
      <c r="J153" s="226"/>
      <c r="K153" s="227"/>
      <c r="L153" s="227"/>
      <c r="M153" s="227"/>
      <c r="N153" s="227"/>
      <c r="O153" s="227"/>
      <c r="P153" s="227"/>
      <c r="Q153" s="227"/>
      <c r="R153" s="227"/>
      <c r="S153" s="227"/>
      <c r="T153" s="227"/>
      <c r="U153" s="225"/>
      <c r="V153" s="226"/>
      <c r="W153" s="227"/>
      <c r="X153" s="227"/>
      <c r="Y153" s="227"/>
      <c r="Z153" s="227"/>
      <c r="AA153" s="227"/>
      <c r="AB153" s="227"/>
      <c r="AC153" s="227"/>
      <c r="AD153" s="227"/>
      <c r="AE153" s="227"/>
      <c r="AF153" s="227"/>
      <c r="AG153" s="225"/>
      <c r="AH153" s="228"/>
      <c r="AI153" s="227"/>
      <c r="AJ153" s="227"/>
      <c r="AK153" s="227"/>
      <c r="AL153" s="227"/>
      <c r="AM153" s="227"/>
      <c r="AN153" s="227"/>
      <c r="AO153" s="227"/>
      <c r="AP153" s="227"/>
      <c r="AQ153" s="227"/>
      <c r="AR153" s="227"/>
      <c r="AS153" s="225"/>
      <c r="AT153" s="228"/>
      <c r="AU153" s="227"/>
      <c r="AV153" s="227"/>
      <c r="AW153" s="227"/>
      <c r="AX153" s="227"/>
      <c r="AY153" s="227"/>
      <c r="AZ153" s="227"/>
      <c r="BA153" s="227"/>
      <c r="BB153" s="227"/>
      <c r="BC153" s="227"/>
      <c r="BD153" s="227"/>
      <c r="BE153" s="225"/>
      <c r="BF153" s="228"/>
      <c r="BG153" s="227"/>
      <c r="BH153" s="227"/>
      <c r="BI153" s="227"/>
      <c r="BJ153" s="227"/>
      <c r="BK153" s="227"/>
      <c r="BL153" s="227"/>
      <c r="BM153" s="227"/>
      <c r="BN153" s="227"/>
      <c r="BO153" s="227"/>
      <c r="BP153" s="227"/>
      <c r="BQ153" s="225"/>
      <c r="BR153" s="228"/>
      <c r="BS153" s="227"/>
      <c r="BT153" s="227"/>
      <c r="BU153" s="227"/>
      <c r="BV153" s="227"/>
      <c r="BW153" s="227"/>
      <c r="BX153" s="227"/>
      <c r="BY153" s="227"/>
      <c r="BZ153" s="227"/>
      <c r="CA153" s="227"/>
      <c r="CB153" s="227"/>
      <c r="CC153" s="225"/>
      <c r="CD153" s="41" t="s">
        <v>54</v>
      </c>
    </row>
    <row r="154" spans="1:82" ht="15">
      <c r="A154" s="41"/>
      <c r="B154" s="103" t="s">
        <v>311</v>
      </c>
      <c r="C154" s="286" t="s">
        <v>312</v>
      </c>
      <c r="D154" s="141"/>
      <c r="E154" s="266"/>
      <c r="F154" s="231"/>
      <c r="G154" s="76"/>
      <c r="H154" s="237"/>
      <c r="I154" s="239"/>
      <c r="J154" s="232"/>
      <c r="K154" s="234"/>
      <c r="L154" s="234"/>
      <c r="M154" s="234"/>
      <c r="N154" s="234"/>
      <c r="O154" s="234"/>
      <c r="P154" s="234"/>
      <c r="Q154" s="234"/>
      <c r="R154" s="234"/>
      <c r="S154" s="234"/>
      <c r="T154" s="234"/>
      <c r="U154" s="233"/>
      <c r="V154" s="232"/>
      <c r="W154" s="234"/>
      <c r="X154" s="234"/>
      <c r="Y154" s="234"/>
      <c r="Z154" s="234"/>
      <c r="AA154" s="234"/>
      <c r="AB154" s="234"/>
      <c r="AC154" s="234"/>
      <c r="AD154" s="234"/>
      <c r="AE154" s="234"/>
      <c r="AF154" s="234"/>
      <c r="AG154" s="233"/>
      <c r="AH154" s="235"/>
      <c r="AI154" s="234"/>
      <c r="AJ154" s="234"/>
      <c r="AK154" s="234"/>
      <c r="AL154" s="234"/>
      <c r="AM154" s="234"/>
      <c r="AN154" s="234"/>
      <c r="AO154" s="234"/>
      <c r="AP154" s="234"/>
      <c r="AQ154" s="234"/>
      <c r="AR154" s="234"/>
      <c r="AS154" s="233"/>
      <c r="AT154" s="235"/>
      <c r="AU154" s="234"/>
      <c r="AV154" s="234"/>
      <c r="AW154" s="234"/>
      <c r="AX154" s="234"/>
      <c r="AY154" s="234"/>
      <c r="AZ154" s="234"/>
      <c r="BA154" s="234"/>
      <c r="BB154" s="234"/>
      <c r="BC154" s="234"/>
      <c r="BD154" s="234"/>
      <c r="BE154" s="233"/>
      <c r="BF154" s="235"/>
      <c r="BG154" s="234"/>
      <c r="BH154" s="234"/>
      <c r="BI154" s="234"/>
      <c r="BJ154" s="234"/>
      <c r="BK154" s="234"/>
      <c r="BL154" s="234"/>
      <c r="BM154" s="234"/>
      <c r="BN154" s="234"/>
      <c r="BO154" s="234"/>
      <c r="BP154" s="234"/>
      <c r="BQ154" s="233"/>
      <c r="BR154" s="235"/>
      <c r="BS154" s="234"/>
      <c r="BT154" s="234"/>
      <c r="BU154" s="234"/>
      <c r="BV154" s="234"/>
      <c r="BW154" s="234"/>
      <c r="BX154" s="234"/>
      <c r="BY154" s="234"/>
      <c r="BZ154" s="234"/>
      <c r="CA154" s="234"/>
      <c r="CB154" s="234"/>
      <c r="CC154" s="233"/>
      <c r="CD154" s="41"/>
    </row>
    <row r="155" spans="1:82" ht="15">
      <c r="A155" s="41"/>
      <c r="B155" s="75" t="s">
        <v>313</v>
      </c>
      <c r="C155" s="131" t="s">
        <v>312</v>
      </c>
      <c r="D155" s="141" t="s">
        <v>64</v>
      </c>
      <c r="E155" s="266">
        <v>72</v>
      </c>
      <c r="F155" s="231"/>
      <c r="G155" s="76">
        <f t="shared" si="72"/>
        <v>0</v>
      </c>
      <c r="H155" s="237"/>
      <c r="I155" s="239"/>
      <c r="J155" s="226"/>
      <c r="K155" s="227"/>
      <c r="L155" s="227"/>
      <c r="M155" s="227"/>
      <c r="N155" s="227"/>
      <c r="O155" s="227"/>
      <c r="P155" s="227"/>
      <c r="Q155" s="227"/>
      <c r="R155" s="227"/>
      <c r="S155" s="227"/>
      <c r="T155" s="227"/>
      <c r="U155" s="225"/>
      <c r="V155" s="226"/>
      <c r="W155" s="227"/>
      <c r="X155" s="227"/>
      <c r="Y155" s="227"/>
      <c r="Z155" s="227"/>
      <c r="AA155" s="227"/>
      <c r="AB155" s="227"/>
      <c r="AC155" s="227"/>
      <c r="AD155" s="227"/>
      <c r="AE155" s="227"/>
      <c r="AF155" s="227"/>
      <c r="AG155" s="225"/>
      <c r="AH155" s="228"/>
      <c r="AI155" s="227"/>
      <c r="AJ155" s="227"/>
      <c r="AK155" s="227"/>
      <c r="AL155" s="227"/>
      <c r="AM155" s="227"/>
      <c r="AN155" s="227"/>
      <c r="AO155" s="227"/>
      <c r="AP155" s="227"/>
      <c r="AQ155" s="227"/>
      <c r="AR155" s="227"/>
      <c r="AS155" s="225"/>
      <c r="AT155" s="228"/>
      <c r="AU155" s="227"/>
      <c r="AV155" s="227"/>
      <c r="AW155" s="227"/>
      <c r="AX155" s="227"/>
      <c r="AY155" s="227"/>
      <c r="AZ155" s="227"/>
      <c r="BA155" s="227"/>
      <c r="BB155" s="227"/>
      <c r="BC155" s="227"/>
      <c r="BD155" s="227"/>
      <c r="BE155" s="225"/>
      <c r="BF155" s="228"/>
      <c r="BG155" s="227"/>
      <c r="BH155" s="227"/>
      <c r="BI155" s="227"/>
      <c r="BJ155" s="227"/>
      <c r="BK155" s="227"/>
      <c r="BL155" s="227"/>
      <c r="BM155" s="227"/>
      <c r="BN155" s="227"/>
      <c r="BO155" s="227"/>
      <c r="BP155" s="227"/>
      <c r="BQ155" s="225"/>
      <c r="BR155" s="228"/>
      <c r="BS155" s="227"/>
      <c r="BT155" s="227"/>
      <c r="BU155" s="227"/>
      <c r="BV155" s="227"/>
      <c r="BW155" s="227"/>
      <c r="BX155" s="227"/>
      <c r="BY155" s="227"/>
      <c r="BZ155" s="227"/>
      <c r="CA155" s="227"/>
      <c r="CB155" s="227"/>
      <c r="CC155" s="225"/>
      <c r="CD155" s="41" t="s">
        <v>54</v>
      </c>
    </row>
    <row r="156" spans="1:82" ht="15">
      <c r="A156" s="41"/>
      <c r="B156" s="75" t="s">
        <v>314</v>
      </c>
      <c r="C156" s="131" t="s">
        <v>315</v>
      </c>
      <c r="D156" s="132" t="s">
        <v>316</v>
      </c>
      <c r="E156" s="266">
        <f>672/2</f>
        <v>336</v>
      </c>
      <c r="F156" s="289"/>
      <c r="G156" s="76">
        <f t="shared" ref="G156:G167" si="73">+E156*F156</f>
        <v>0</v>
      </c>
      <c r="H156" s="237"/>
      <c r="I156" s="239"/>
      <c r="J156" s="237"/>
      <c r="K156" s="238"/>
      <c r="L156" s="238"/>
      <c r="M156" s="238"/>
      <c r="N156" s="238"/>
      <c r="O156" s="238"/>
      <c r="P156" s="238"/>
      <c r="Q156" s="238"/>
      <c r="R156" s="238"/>
      <c r="S156" s="238"/>
      <c r="T156" s="238"/>
      <c r="U156" s="239">
        <f t="shared" ref="U156:U161" si="74">G156/6</f>
        <v>0</v>
      </c>
      <c r="V156" s="237"/>
      <c r="W156" s="238"/>
      <c r="X156" s="238"/>
      <c r="Y156" s="238"/>
      <c r="Z156" s="238"/>
      <c r="AA156" s="238"/>
      <c r="AB156" s="238"/>
      <c r="AC156" s="238"/>
      <c r="AD156" s="238"/>
      <c r="AE156" s="238"/>
      <c r="AF156" s="238"/>
      <c r="AG156" s="239">
        <f t="shared" ref="AG156:AG161" si="75">G156/6</f>
        <v>0</v>
      </c>
      <c r="AH156" s="240"/>
      <c r="AI156" s="238"/>
      <c r="AJ156" s="238"/>
      <c r="AK156" s="238"/>
      <c r="AL156" s="238"/>
      <c r="AM156" s="238"/>
      <c r="AN156" s="238"/>
      <c r="AO156" s="238"/>
      <c r="AP156" s="238"/>
      <c r="AQ156" s="238"/>
      <c r="AR156" s="238"/>
      <c r="AS156" s="239">
        <f t="shared" ref="AS156:AS161" si="76">G156/6</f>
        <v>0</v>
      </c>
      <c r="AT156" s="240"/>
      <c r="AU156" s="238"/>
      <c r="AV156" s="238"/>
      <c r="AW156" s="238"/>
      <c r="AX156" s="238"/>
      <c r="AY156" s="238"/>
      <c r="AZ156" s="238"/>
      <c r="BA156" s="238"/>
      <c r="BB156" s="238"/>
      <c r="BC156" s="238"/>
      <c r="BD156" s="238"/>
      <c r="BE156" s="239">
        <f t="shared" ref="BE156:BE161" si="77">G156/6</f>
        <v>0</v>
      </c>
      <c r="BF156" s="240"/>
      <c r="BG156" s="238"/>
      <c r="BH156" s="238"/>
      <c r="BI156" s="238"/>
      <c r="BJ156" s="238"/>
      <c r="BK156" s="238"/>
      <c r="BL156" s="238"/>
      <c r="BM156" s="238"/>
      <c r="BN156" s="238"/>
      <c r="BO156" s="238"/>
      <c r="BP156" s="238"/>
      <c r="BQ156" s="239">
        <f t="shared" ref="BQ156:BQ161" si="78">G156/6</f>
        <v>0</v>
      </c>
      <c r="BR156" s="240"/>
      <c r="BS156" s="238"/>
      <c r="BT156" s="238"/>
      <c r="BU156" s="238"/>
      <c r="BV156" s="238"/>
      <c r="BW156" s="238"/>
      <c r="BX156" s="238"/>
      <c r="BY156" s="238"/>
      <c r="BZ156" s="238"/>
      <c r="CA156" s="238"/>
      <c r="CB156" s="238"/>
      <c r="CC156" s="239">
        <f t="shared" ref="CC156:CC161" si="79">G156-SUM(H156:CB156)</f>
        <v>0</v>
      </c>
      <c r="CD156" s="41" t="s">
        <v>54</v>
      </c>
    </row>
    <row r="157" spans="1:82" ht="15">
      <c r="A157" s="41"/>
      <c r="B157" s="75" t="s">
        <v>317</v>
      </c>
      <c r="C157" s="131" t="s">
        <v>318</v>
      </c>
      <c r="D157" s="132" t="s">
        <v>316</v>
      </c>
      <c r="E157" s="266">
        <f>366/2</f>
        <v>183</v>
      </c>
      <c r="F157" s="289"/>
      <c r="G157" s="76">
        <f t="shared" si="73"/>
        <v>0</v>
      </c>
      <c r="H157" s="237"/>
      <c r="I157" s="239"/>
      <c r="J157" s="237"/>
      <c r="K157" s="238"/>
      <c r="L157" s="238"/>
      <c r="M157" s="238"/>
      <c r="N157" s="238"/>
      <c r="O157" s="238"/>
      <c r="P157" s="238"/>
      <c r="Q157" s="238"/>
      <c r="R157" s="238"/>
      <c r="S157" s="238"/>
      <c r="T157" s="238"/>
      <c r="U157" s="239">
        <f t="shared" si="74"/>
        <v>0</v>
      </c>
      <c r="V157" s="237"/>
      <c r="W157" s="238"/>
      <c r="X157" s="238"/>
      <c r="Y157" s="238"/>
      <c r="Z157" s="238"/>
      <c r="AA157" s="238"/>
      <c r="AB157" s="238"/>
      <c r="AC157" s="238"/>
      <c r="AD157" s="238"/>
      <c r="AE157" s="238"/>
      <c r="AF157" s="238"/>
      <c r="AG157" s="239">
        <f t="shared" si="75"/>
        <v>0</v>
      </c>
      <c r="AH157" s="240"/>
      <c r="AI157" s="238"/>
      <c r="AJ157" s="238"/>
      <c r="AK157" s="238"/>
      <c r="AL157" s="238"/>
      <c r="AM157" s="238"/>
      <c r="AN157" s="238"/>
      <c r="AO157" s="238"/>
      <c r="AP157" s="238"/>
      <c r="AQ157" s="238"/>
      <c r="AR157" s="238"/>
      <c r="AS157" s="239">
        <f t="shared" si="76"/>
        <v>0</v>
      </c>
      <c r="AT157" s="240"/>
      <c r="AU157" s="238"/>
      <c r="AV157" s="238"/>
      <c r="AW157" s="238"/>
      <c r="AX157" s="238"/>
      <c r="AY157" s="238"/>
      <c r="AZ157" s="238"/>
      <c r="BA157" s="238"/>
      <c r="BB157" s="238"/>
      <c r="BC157" s="238"/>
      <c r="BD157" s="238"/>
      <c r="BE157" s="239">
        <f t="shared" si="77"/>
        <v>0</v>
      </c>
      <c r="BF157" s="240"/>
      <c r="BG157" s="238"/>
      <c r="BH157" s="238"/>
      <c r="BI157" s="238"/>
      <c r="BJ157" s="238"/>
      <c r="BK157" s="238"/>
      <c r="BL157" s="238"/>
      <c r="BM157" s="238"/>
      <c r="BN157" s="238"/>
      <c r="BO157" s="238"/>
      <c r="BP157" s="238"/>
      <c r="BQ157" s="239">
        <f t="shared" si="78"/>
        <v>0</v>
      </c>
      <c r="BR157" s="240"/>
      <c r="BS157" s="238"/>
      <c r="BT157" s="238"/>
      <c r="BU157" s="238"/>
      <c r="BV157" s="238"/>
      <c r="BW157" s="238"/>
      <c r="BX157" s="238"/>
      <c r="BY157" s="238"/>
      <c r="BZ157" s="238"/>
      <c r="CA157" s="238"/>
      <c r="CB157" s="238"/>
      <c r="CC157" s="239">
        <f t="shared" si="79"/>
        <v>0</v>
      </c>
      <c r="CD157" s="41" t="s">
        <v>54</v>
      </c>
    </row>
    <row r="158" spans="1:82" ht="15">
      <c r="A158" s="41"/>
      <c r="B158" s="75" t="s">
        <v>319</v>
      </c>
      <c r="C158" s="131" t="s">
        <v>320</v>
      </c>
      <c r="D158" s="132" t="s">
        <v>316</v>
      </c>
      <c r="E158" s="266">
        <v>92</v>
      </c>
      <c r="F158" s="289"/>
      <c r="G158" s="76">
        <f t="shared" si="73"/>
        <v>0</v>
      </c>
      <c r="H158" s="237"/>
      <c r="I158" s="239"/>
      <c r="J158" s="237"/>
      <c r="K158" s="238"/>
      <c r="L158" s="238"/>
      <c r="M158" s="238"/>
      <c r="N158" s="238"/>
      <c r="O158" s="238"/>
      <c r="P158" s="238"/>
      <c r="Q158" s="238"/>
      <c r="R158" s="238"/>
      <c r="S158" s="238"/>
      <c r="T158" s="238"/>
      <c r="U158" s="239">
        <f t="shared" si="74"/>
        <v>0</v>
      </c>
      <c r="V158" s="237"/>
      <c r="W158" s="238"/>
      <c r="X158" s="238"/>
      <c r="Y158" s="238"/>
      <c r="Z158" s="238"/>
      <c r="AA158" s="238"/>
      <c r="AB158" s="238"/>
      <c r="AC158" s="238"/>
      <c r="AD158" s="238"/>
      <c r="AE158" s="238"/>
      <c r="AF158" s="238"/>
      <c r="AG158" s="239">
        <f t="shared" si="75"/>
        <v>0</v>
      </c>
      <c r="AH158" s="240"/>
      <c r="AI158" s="238"/>
      <c r="AJ158" s="238"/>
      <c r="AK158" s="238"/>
      <c r="AL158" s="238"/>
      <c r="AM158" s="238"/>
      <c r="AN158" s="238"/>
      <c r="AO158" s="238"/>
      <c r="AP158" s="238"/>
      <c r="AQ158" s="238"/>
      <c r="AR158" s="238"/>
      <c r="AS158" s="239">
        <f t="shared" si="76"/>
        <v>0</v>
      </c>
      <c r="AT158" s="240"/>
      <c r="AU158" s="238"/>
      <c r="AV158" s="238"/>
      <c r="AW158" s="238"/>
      <c r="AX158" s="238"/>
      <c r="AY158" s="238"/>
      <c r="AZ158" s="238"/>
      <c r="BA158" s="238"/>
      <c r="BB158" s="238"/>
      <c r="BC158" s="238"/>
      <c r="BD158" s="238"/>
      <c r="BE158" s="239">
        <f t="shared" si="77"/>
        <v>0</v>
      </c>
      <c r="BF158" s="240"/>
      <c r="BG158" s="238"/>
      <c r="BH158" s="238"/>
      <c r="BI158" s="238"/>
      <c r="BJ158" s="238"/>
      <c r="BK158" s="238"/>
      <c r="BL158" s="238"/>
      <c r="BM158" s="238"/>
      <c r="BN158" s="238"/>
      <c r="BO158" s="238"/>
      <c r="BP158" s="238"/>
      <c r="BQ158" s="239">
        <f t="shared" si="78"/>
        <v>0</v>
      </c>
      <c r="BR158" s="240"/>
      <c r="BS158" s="238"/>
      <c r="BT158" s="238"/>
      <c r="BU158" s="238"/>
      <c r="BV158" s="238"/>
      <c r="BW158" s="238"/>
      <c r="BX158" s="238"/>
      <c r="BY158" s="238"/>
      <c r="BZ158" s="238"/>
      <c r="CA158" s="238"/>
      <c r="CB158" s="238"/>
      <c r="CC158" s="239">
        <f t="shared" si="79"/>
        <v>0</v>
      </c>
      <c r="CD158" s="41" t="s">
        <v>54</v>
      </c>
    </row>
    <row r="159" spans="1:82" ht="15">
      <c r="A159" s="41"/>
      <c r="B159" s="75" t="s">
        <v>321</v>
      </c>
      <c r="C159" s="131" t="s">
        <v>322</v>
      </c>
      <c r="D159" s="132" t="s">
        <v>316</v>
      </c>
      <c r="E159" s="266">
        <v>46</v>
      </c>
      <c r="F159" s="289"/>
      <c r="G159" s="76">
        <f t="shared" si="73"/>
        <v>0</v>
      </c>
      <c r="H159" s="237"/>
      <c r="I159" s="239"/>
      <c r="J159" s="237"/>
      <c r="K159" s="238"/>
      <c r="L159" s="238"/>
      <c r="M159" s="238"/>
      <c r="N159" s="238"/>
      <c r="O159" s="238"/>
      <c r="P159" s="238"/>
      <c r="Q159" s="238"/>
      <c r="R159" s="238"/>
      <c r="S159" s="238"/>
      <c r="T159" s="238"/>
      <c r="U159" s="239">
        <f t="shared" si="74"/>
        <v>0</v>
      </c>
      <c r="V159" s="237"/>
      <c r="W159" s="238"/>
      <c r="X159" s="238"/>
      <c r="Y159" s="238"/>
      <c r="Z159" s="238"/>
      <c r="AA159" s="238"/>
      <c r="AB159" s="238"/>
      <c r="AC159" s="238"/>
      <c r="AD159" s="238"/>
      <c r="AE159" s="238"/>
      <c r="AF159" s="238"/>
      <c r="AG159" s="239">
        <f t="shared" si="75"/>
        <v>0</v>
      </c>
      <c r="AH159" s="240"/>
      <c r="AI159" s="238"/>
      <c r="AJ159" s="238"/>
      <c r="AK159" s="238"/>
      <c r="AL159" s="238"/>
      <c r="AM159" s="238"/>
      <c r="AN159" s="238"/>
      <c r="AO159" s="238"/>
      <c r="AP159" s="238"/>
      <c r="AQ159" s="238"/>
      <c r="AR159" s="238"/>
      <c r="AS159" s="239">
        <f t="shared" si="76"/>
        <v>0</v>
      </c>
      <c r="AT159" s="240"/>
      <c r="AU159" s="238"/>
      <c r="AV159" s="238"/>
      <c r="AW159" s="238"/>
      <c r="AX159" s="238"/>
      <c r="AY159" s="238"/>
      <c r="AZ159" s="238"/>
      <c r="BA159" s="238"/>
      <c r="BB159" s="238"/>
      <c r="BC159" s="238"/>
      <c r="BD159" s="238"/>
      <c r="BE159" s="239">
        <f t="shared" si="77"/>
        <v>0</v>
      </c>
      <c r="BF159" s="240"/>
      <c r="BG159" s="238"/>
      <c r="BH159" s="238"/>
      <c r="BI159" s="238"/>
      <c r="BJ159" s="238"/>
      <c r="BK159" s="238"/>
      <c r="BL159" s="238"/>
      <c r="BM159" s="238"/>
      <c r="BN159" s="238"/>
      <c r="BO159" s="238"/>
      <c r="BP159" s="238"/>
      <c r="BQ159" s="239">
        <f t="shared" si="78"/>
        <v>0</v>
      </c>
      <c r="BR159" s="240"/>
      <c r="BS159" s="238"/>
      <c r="BT159" s="238"/>
      <c r="BU159" s="238"/>
      <c r="BV159" s="238"/>
      <c r="BW159" s="238"/>
      <c r="BX159" s="238"/>
      <c r="BY159" s="238"/>
      <c r="BZ159" s="238"/>
      <c r="CA159" s="238"/>
      <c r="CB159" s="238"/>
      <c r="CC159" s="239">
        <f t="shared" si="79"/>
        <v>0</v>
      </c>
      <c r="CD159" s="41" t="s">
        <v>54</v>
      </c>
    </row>
    <row r="160" spans="1:82" ht="15">
      <c r="A160" s="41"/>
      <c r="B160" s="75" t="s">
        <v>323</v>
      </c>
      <c r="C160" s="131" t="s">
        <v>324</v>
      </c>
      <c r="D160" s="132" t="s">
        <v>316</v>
      </c>
      <c r="E160" s="266">
        <v>46</v>
      </c>
      <c r="F160" s="289"/>
      <c r="G160" s="76">
        <f t="shared" si="73"/>
        <v>0</v>
      </c>
      <c r="H160" s="237"/>
      <c r="I160" s="239"/>
      <c r="J160" s="237"/>
      <c r="K160" s="238"/>
      <c r="L160" s="238"/>
      <c r="M160" s="238"/>
      <c r="N160" s="238"/>
      <c r="O160" s="238"/>
      <c r="P160" s="238"/>
      <c r="Q160" s="238"/>
      <c r="R160" s="238"/>
      <c r="S160" s="238"/>
      <c r="T160" s="238"/>
      <c r="U160" s="239">
        <f t="shared" si="74"/>
        <v>0</v>
      </c>
      <c r="V160" s="237"/>
      <c r="W160" s="238"/>
      <c r="X160" s="238"/>
      <c r="Y160" s="238"/>
      <c r="Z160" s="238"/>
      <c r="AA160" s="238"/>
      <c r="AB160" s="238"/>
      <c r="AC160" s="238"/>
      <c r="AD160" s="238"/>
      <c r="AE160" s="238"/>
      <c r="AF160" s="238"/>
      <c r="AG160" s="239">
        <f t="shared" si="75"/>
        <v>0</v>
      </c>
      <c r="AH160" s="240"/>
      <c r="AI160" s="238"/>
      <c r="AJ160" s="238"/>
      <c r="AK160" s="238"/>
      <c r="AL160" s="238"/>
      <c r="AM160" s="238"/>
      <c r="AN160" s="238"/>
      <c r="AO160" s="238"/>
      <c r="AP160" s="238"/>
      <c r="AQ160" s="238"/>
      <c r="AR160" s="238"/>
      <c r="AS160" s="239">
        <f t="shared" si="76"/>
        <v>0</v>
      </c>
      <c r="AT160" s="240"/>
      <c r="AU160" s="238"/>
      <c r="AV160" s="238"/>
      <c r="AW160" s="238"/>
      <c r="AX160" s="238"/>
      <c r="AY160" s="238"/>
      <c r="AZ160" s="238"/>
      <c r="BA160" s="238"/>
      <c r="BB160" s="238"/>
      <c r="BC160" s="238"/>
      <c r="BD160" s="238"/>
      <c r="BE160" s="239">
        <f t="shared" si="77"/>
        <v>0</v>
      </c>
      <c r="BF160" s="240"/>
      <c r="BG160" s="238"/>
      <c r="BH160" s="238"/>
      <c r="BI160" s="238"/>
      <c r="BJ160" s="238"/>
      <c r="BK160" s="238"/>
      <c r="BL160" s="238"/>
      <c r="BM160" s="238"/>
      <c r="BN160" s="238"/>
      <c r="BO160" s="238"/>
      <c r="BP160" s="238"/>
      <c r="BQ160" s="239">
        <f t="shared" si="78"/>
        <v>0</v>
      </c>
      <c r="BR160" s="240"/>
      <c r="BS160" s="238"/>
      <c r="BT160" s="238"/>
      <c r="BU160" s="238"/>
      <c r="BV160" s="238"/>
      <c r="BW160" s="238"/>
      <c r="BX160" s="238"/>
      <c r="BY160" s="238"/>
      <c r="BZ160" s="238"/>
      <c r="CA160" s="238"/>
      <c r="CB160" s="238"/>
      <c r="CC160" s="239">
        <f t="shared" si="79"/>
        <v>0</v>
      </c>
      <c r="CD160" s="41" t="s">
        <v>54</v>
      </c>
    </row>
    <row r="161" spans="1:85" ht="15">
      <c r="A161" s="41"/>
      <c r="B161" s="75" t="s">
        <v>325</v>
      </c>
      <c r="C161" s="131" t="s">
        <v>326</v>
      </c>
      <c r="D161" s="141" t="s">
        <v>316</v>
      </c>
      <c r="E161" s="266">
        <f>183/2</f>
        <v>92</v>
      </c>
      <c r="F161" s="289"/>
      <c r="G161" s="76">
        <f t="shared" si="73"/>
        <v>0</v>
      </c>
      <c r="H161" s="237"/>
      <c r="I161" s="239"/>
      <c r="J161" s="237"/>
      <c r="K161" s="238"/>
      <c r="L161" s="238"/>
      <c r="M161" s="238"/>
      <c r="N161" s="238"/>
      <c r="O161" s="238"/>
      <c r="P161" s="238"/>
      <c r="Q161" s="238"/>
      <c r="R161" s="238"/>
      <c r="S161" s="238"/>
      <c r="T161" s="238"/>
      <c r="U161" s="239">
        <f t="shared" si="74"/>
        <v>0</v>
      </c>
      <c r="V161" s="237"/>
      <c r="W161" s="238"/>
      <c r="X161" s="238"/>
      <c r="Y161" s="238"/>
      <c r="Z161" s="238"/>
      <c r="AA161" s="238"/>
      <c r="AB161" s="238"/>
      <c r="AC161" s="238"/>
      <c r="AD161" s="238"/>
      <c r="AE161" s="238"/>
      <c r="AF161" s="238"/>
      <c r="AG161" s="239">
        <f t="shared" si="75"/>
        <v>0</v>
      </c>
      <c r="AH161" s="240"/>
      <c r="AI161" s="238"/>
      <c r="AJ161" s="238"/>
      <c r="AK161" s="238"/>
      <c r="AL161" s="238"/>
      <c r="AM161" s="238"/>
      <c r="AN161" s="238"/>
      <c r="AO161" s="238"/>
      <c r="AP161" s="238"/>
      <c r="AQ161" s="238"/>
      <c r="AR161" s="238"/>
      <c r="AS161" s="239">
        <f t="shared" si="76"/>
        <v>0</v>
      </c>
      <c r="AT161" s="240"/>
      <c r="AU161" s="238"/>
      <c r="AV161" s="238"/>
      <c r="AW161" s="238"/>
      <c r="AX161" s="238"/>
      <c r="AY161" s="238"/>
      <c r="AZ161" s="238"/>
      <c r="BA161" s="238"/>
      <c r="BB161" s="238"/>
      <c r="BC161" s="238"/>
      <c r="BD161" s="238"/>
      <c r="BE161" s="239">
        <f t="shared" si="77"/>
        <v>0</v>
      </c>
      <c r="BF161" s="240"/>
      <c r="BG161" s="238"/>
      <c r="BH161" s="238"/>
      <c r="BI161" s="238"/>
      <c r="BJ161" s="238"/>
      <c r="BK161" s="238"/>
      <c r="BL161" s="238"/>
      <c r="BM161" s="238"/>
      <c r="BN161" s="238"/>
      <c r="BO161" s="238"/>
      <c r="BP161" s="238"/>
      <c r="BQ161" s="239">
        <f t="shared" si="78"/>
        <v>0</v>
      </c>
      <c r="BR161" s="240"/>
      <c r="BS161" s="238"/>
      <c r="BT161" s="238"/>
      <c r="BU161" s="238"/>
      <c r="BV161" s="238"/>
      <c r="BW161" s="238"/>
      <c r="BX161" s="238"/>
      <c r="BY161" s="238"/>
      <c r="BZ161" s="238"/>
      <c r="CA161" s="238"/>
      <c r="CB161" s="238"/>
      <c r="CC161" s="239">
        <f t="shared" si="79"/>
        <v>0</v>
      </c>
      <c r="CD161" s="41" t="s">
        <v>54</v>
      </c>
    </row>
    <row r="162" spans="1:85" ht="15">
      <c r="A162" s="41"/>
      <c r="B162" s="103" t="s">
        <v>327</v>
      </c>
      <c r="C162" s="286" t="s">
        <v>328</v>
      </c>
      <c r="D162" s="141"/>
      <c r="E162" s="335"/>
      <c r="F162" s="231"/>
      <c r="G162" s="76"/>
      <c r="H162" s="237"/>
      <c r="I162" s="239"/>
      <c r="J162" s="237"/>
      <c r="K162" s="238"/>
      <c r="L162" s="238"/>
      <c r="M162" s="238"/>
      <c r="N162" s="238"/>
      <c r="O162" s="238"/>
      <c r="P162" s="238"/>
      <c r="Q162" s="238"/>
      <c r="R162" s="238"/>
      <c r="S162" s="238"/>
      <c r="T162" s="238"/>
      <c r="U162" s="239"/>
      <c r="V162" s="237"/>
      <c r="W162" s="238"/>
      <c r="X162" s="238"/>
      <c r="Y162" s="238"/>
      <c r="Z162" s="238"/>
      <c r="AA162" s="238"/>
      <c r="AB162" s="238"/>
      <c r="AC162" s="238"/>
      <c r="AD162" s="238"/>
      <c r="AE162" s="238"/>
      <c r="AF162" s="238"/>
      <c r="AG162" s="239"/>
      <c r="AH162" s="240"/>
      <c r="AI162" s="238"/>
      <c r="AJ162" s="238"/>
      <c r="AK162" s="238"/>
      <c r="AL162" s="238"/>
      <c r="AM162" s="238"/>
      <c r="AN162" s="238"/>
      <c r="AO162" s="238"/>
      <c r="AP162" s="238"/>
      <c r="AQ162" s="238"/>
      <c r="AR162" s="238"/>
      <c r="AS162" s="239"/>
      <c r="AT162" s="240"/>
      <c r="AU162" s="238"/>
      <c r="AV162" s="238"/>
      <c r="AW162" s="238"/>
      <c r="AX162" s="238"/>
      <c r="AY162" s="238"/>
      <c r="AZ162" s="238"/>
      <c r="BA162" s="238"/>
      <c r="BB162" s="238"/>
      <c r="BC162" s="238"/>
      <c r="BD162" s="238"/>
      <c r="BE162" s="239"/>
      <c r="BF162" s="240"/>
      <c r="BG162" s="238"/>
      <c r="BH162" s="238"/>
      <c r="BI162" s="238"/>
      <c r="BJ162" s="238"/>
      <c r="BK162" s="238"/>
      <c r="BL162" s="238"/>
      <c r="BM162" s="238"/>
      <c r="BN162" s="238"/>
      <c r="BO162" s="238"/>
      <c r="BP162" s="238"/>
      <c r="BQ162" s="239"/>
      <c r="BR162" s="240"/>
      <c r="BS162" s="238"/>
      <c r="BT162" s="238"/>
      <c r="BU162" s="238"/>
      <c r="BV162" s="238"/>
      <c r="BW162" s="238"/>
      <c r="BX162" s="238"/>
      <c r="BY162" s="238"/>
      <c r="BZ162" s="238"/>
      <c r="CA162" s="238"/>
      <c r="CB162" s="238"/>
      <c r="CC162" s="239"/>
      <c r="CD162" s="41"/>
    </row>
    <row r="163" spans="1:85" ht="30">
      <c r="A163" s="41"/>
      <c r="B163" s="75" t="s">
        <v>329</v>
      </c>
      <c r="C163" s="131" t="s">
        <v>330</v>
      </c>
      <c r="D163" s="132" t="s">
        <v>64</v>
      </c>
      <c r="E163" s="335">
        <v>72</v>
      </c>
      <c r="F163" s="231"/>
      <c r="G163" s="76">
        <f t="shared" ref="G163:G164" si="80">+SUM(H163:CC163)</f>
        <v>0</v>
      </c>
      <c r="H163" s="237"/>
      <c r="I163" s="239"/>
      <c r="J163" s="226"/>
      <c r="K163" s="227"/>
      <c r="L163" s="227"/>
      <c r="M163" s="227"/>
      <c r="N163" s="227"/>
      <c r="O163" s="227"/>
      <c r="P163" s="227"/>
      <c r="Q163" s="227"/>
      <c r="R163" s="227"/>
      <c r="S163" s="227"/>
      <c r="T163" s="227"/>
      <c r="U163" s="225"/>
      <c r="V163" s="226"/>
      <c r="W163" s="227"/>
      <c r="X163" s="227"/>
      <c r="Y163" s="227"/>
      <c r="Z163" s="227"/>
      <c r="AA163" s="227"/>
      <c r="AB163" s="227"/>
      <c r="AC163" s="227"/>
      <c r="AD163" s="227"/>
      <c r="AE163" s="227"/>
      <c r="AF163" s="227"/>
      <c r="AG163" s="225"/>
      <c r="AH163" s="228"/>
      <c r="AI163" s="227"/>
      <c r="AJ163" s="227"/>
      <c r="AK163" s="227"/>
      <c r="AL163" s="227"/>
      <c r="AM163" s="227"/>
      <c r="AN163" s="227"/>
      <c r="AO163" s="227"/>
      <c r="AP163" s="227"/>
      <c r="AQ163" s="227"/>
      <c r="AR163" s="227"/>
      <c r="AS163" s="225"/>
      <c r="AT163" s="228"/>
      <c r="AU163" s="227"/>
      <c r="AV163" s="227"/>
      <c r="AW163" s="227"/>
      <c r="AX163" s="227"/>
      <c r="AY163" s="227"/>
      <c r="AZ163" s="227"/>
      <c r="BA163" s="227"/>
      <c r="BB163" s="227"/>
      <c r="BC163" s="227"/>
      <c r="BD163" s="227"/>
      <c r="BE163" s="225"/>
      <c r="BF163" s="228"/>
      <c r="BG163" s="227"/>
      <c r="BH163" s="227"/>
      <c r="BI163" s="227"/>
      <c r="BJ163" s="227"/>
      <c r="BK163" s="227"/>
      <c r="BL163" s="227"/>
      <c r="BM163" s="227"/>
      <c r="BN163" s="227"/>
      <c r="BO163" s="227"/>
      <c r="BP163" s="227"/>
      <c r="BQ163" s="225"/>
      <c r="BR163" s="228"/>
      <c r="BS163" s="227"/>
      <c r="BT163" s="227"/>
      <c r="BU163" s="227"/>
      <c r="BV163" s="227"/>
      <c r="BW163" s="227"/>
      <c r="BX163" s="227"/>
      <c r="BY163" s="227"/>
      <c r="BZ163" s="227"/>
      <c r="CA163" s="227"/>
      <c r="CB163" s="227"/>
      <c r="CC163" s="225"/>
      <c r="CD163" s="41"/>
    </row>
    <row r="164" spans="1:85" ht="30">
      <c r="A164" s="41"/>
      <c r="B164" s="75" t="s">
        <v>331</v>
      </c>
      <c r="C164" s="131" t="s">
        <v>332</v>
      </c>
      <c r="D164" s="132" t="s">
        <v>333</v>
      </c>
      <c r="E164" s="335">
        <v>396</v>
      </c>
      <c r="F164" s="231"/>
      <c r="G164" s="76">
        <f t="shared" si="80"/>
        <v>0</v>
      </c>
      <c r="H164" s="237"/>
      <c r="I164" s="239"/>
      <c r="J164" s="226"/>
      <c r="K164" s="227"/>
      <c r="L164" s="227"/>
      <c r="M164" s="227"/>
      <c r="N164" s="227"/>
      <c r="O164" s="227"/>
      <c r="P164" s="227"/>
      <c r="Q164" s="227"/>
      <c r="R164" s="227"/>
      <c r="S164" s="227"/>
      <c r="T164" s="227"/>
      <c r="U164" s="225"/>
      <c r="V164" s="226"/>
      <c r="W164" s="227"/>
      <c r="X164" s="227"/>
      <c r="Y164" s="227"/>
      <c r="Z164" s="227"/>
      <c r="AA164" s="227"/>
      <c r="AB164" s="227"/>
      <c r="AC164" s="227"/>
      <c r="AD164" s="227"/>
      <c r="AE164" s="227"/>
      <c r="AF164" s="227"/>
      <c r="AG164" s="225"/>
      <c r="AH164" s="228"/>
      <c r="AI164" s="227"/>
      <c r="AJ164" s="227"/>
      <c r="AK164" s="227"/>
      <c r="AL164" s="227"/>
      <c r="AM164" s="227"/>
      <c r="AN164" s="227"/>
      <c r="AO164" s="227"/>
      <c r="AP164" s="227"/>
      <c r="AQ164" s="227"/>
      <c r="AR164" s="227"/>
      <c r="AS164" s="225"/>
      <c r="AT164" s="228"/>
      <c r="AU164" s="227"/>
      <c r="AV164" s="227"/>
      <c r="AW164" s="227"/>
      <c r="AX164" s="227"/>
      <c r="AY164" s="227"/>
      <c r="AZ164" s="227"/>
      <c r="BA164" s="227"/>
      <c r="BB164" s="227"/>
      <c r="BC164" s="227"/>
      <c r="BD164" s="227"/>
      <c r="BE164" s="225"/>
      <c r="BF164" s="228"/>
      <c r="BG164" s="227"/>
      <c r="BH164" s="227"/>
      <c r="BI164" s="227"/>
      <c r="BJ164" s="227"/>
      <c r="BK164" s="227"/>
      <c r="BL164" s="227"/>
      <c r="BM164" s="227"/>
      <c r="BN164" s="227"/>
      <c r="BO164" s="227"/>
      <c r="BP164" s="227"/>
      <c r="BQ164" s="225"/>
      <c r="BR164" s="228"/>
      <c r="BS164" s="227"/>
      <c r="BT164" s="227"/>
      <c r="BU164" s="227"/>
      <c r="BV164" s="227"/>
      <c r="BW164" s="227"/>
      <c r="BX164" s="227"/>
      <c r="BY164" s="227"/>
      <c r="BZ164" s="227"/>
      <c r="CA164" s="227"/>
      <c r="CB164" s="227"/>
      <c r="CC164" s="225"/>
      <c r="CD164" s="41"/>
    </row>
    <row r="165" spans="1:85" ht="15">
      <c r="A165" s="41"/>
      <c r="B165" s="75" t="s">
        <v>334</v>
      </c>
      <c r="C165" s="131" t="s">
        <v>335</v>
      </c>
      <c r="D165" s="132" t="s">
        <v>631</v>
      </c>
      <c r="E165" s="335">
        <v>500</v>
      </c>
      <c r="F165" s="289"/>
      <c r="G165" s="288">
        <f t="shared" si="73"/>
        <v>0</v>
      </c>
      <c r="H165" s="237"/>
      <c r="I165" s="239"/>
      <c r="J165" s="237"/>
      <c r="K165" s="238"/>
      <c r="L165" s="238"/>
      <c r="M165" s="238"/>
      <c r="N165" s="238"/>
      <c r="O165" s="238"/>
      <c r="P165" s="238"/>
      <c r="Q165" s="238"/>
      <c r="R165" s="238"/>
      <c r="S165" s="238"/>
      <c r="T165" s="238"/>
      <c r="U165" s="239">
        <f t="shared" ref="U165:U167" si="81">G165/6</f>
        <v>0</v>
      </c>
      <c r="V165" s="237"/>
      <c r="W165" s="238"/>
      <c r="X165" s="238"/>
      <c r="Y165" s="238"/>
      <c r="Z165" s="238"/>
      <c r="AA165" s="238"/>
      <c r="AB165" s="238"/>
      <c r="AC165" s="238"/>
      <c r="AD165" s="238"/>
      <c r="AE165" s="238"/>
      <c r="AF165" s="238"/>
      <c r="AG165" s="239">
        <f t="shared" ref="AG165:AG167" si="82">G165/6</f>
        <v>0</v>
      </c>
      <c r="AH165" s="240"/>
      <c r="AI165" s="238"/>
      <c r="AJ165" s="238"/>
      <c r="AK165" s="238"/>
      <c r="AL165" s="238"/>
      <c r="AM165" s="238"/>
      <c r="AN165" s="238"/>
      <c r="AO165" s="238"/>
      <c r="AP165" s="238"/>
      <c r="AQ165" s="238"/>
      <c r="AR165" s="238"/>
      <c r="AS165" s="239">
        <f t="shared" ref="AS165:AS167" si="83">G165/6</f>
        <v>0</v>
      </c>
      <c r="AT165" s="240"/>
      <c r="AU165" s="238"/>
      <c r="AV165" s="238"/>
      <c r="AW165" s="238"/>
      <c r="AX165" s="238"/>
      <c r="AY165" s="238"/>
      <c r="AZ165" s="238"/>
      <c r="BA165" s="238"/>
      <c r="BB165" s="238"/>
      <c r="BC165" s="238"/>
      <c r="BD165" s="238"/>
      <c r="BE165" s="239">
        <f t="shared" ref="BE165:BE167" si="84">G165/6</f>
        <v>0</v>
      </c>
      <c r="BF165" s="240"/>
      <c r="BG165" s="238"/>
      <c r="BH165" s="238"/>
      <c r="BI165" s="238"/>
      <c r="BJ165" s="238"/>
      <c r="BK165" s="238"/>
      <c r="BL165" s="238"/>
      <c r="BM165" s="238"/>
      <c r="BN165" s="238"/>
      <c r="BO165" s="238"/>
      <c r="BP165" s="238"/>
      <c r="BQ165" s="239">
        <f t="shared" ref="BQ165:BQ167" si="85">G165/6</f>
        <v>0</v>
      </c>
      <c r="BR165" s="240"/>
      <c r="BS165" s="238"/>
      <c r="BT165" s="238"/>
      <c r="BU165" s="238"/>
      <c r="BV165" s="238"/>
      <c r="BW165" s="238"/>
      <c r="BX165" s="238"/>
      <c r="BY165" s="238"/>
      <c r="BZ165" s="238"/>
      <c r="CA165" s="238"/>
      <c r="CB165" s="238"/>
      <c r="CC165" s="239">
        <f t="shared" ref="CC165:CC167" si="86">G165-SUM(H165:CB165)</f>
        <v>0</v>
      </c>
      <c r="CD165" s="41"/>
      <c r="CG165" s="301"/>
    </row>
    <row r="166" spans="1:85" ht="30">
      <c r="A166" s="41"/>
      <c r="B166" s="75" t="s">
        <v>336</v>
      </c>
      <c r="C166" s="131" t="s">
        <v>337</v>
      </c>
      <c r="D166" s="132" t="s">
        <v>631</v>
      </c>
      <c r="E166" s="335">
        <v>500</v>
      </c>
      <c r="F166" s="289"/>
      <c r="G166" s="288">
        <f t="shared" si="73"/>
        <v>0</v>
      </c>
      <c r="H166" s="237"/>
      <c r="I166" s="239"/>
      <c r="J166" s="237"/>
      <c r="K166" s="238"/>
      <c r="L166" s="238"/>
      <c r="M166" s="238"/>
      <c r="N166" s="238"/>
      <c r="O166" s="238"/>
      <c r="P166" s="238"/>
      <c r="Q166" s="238"/>
      <c r="R166" s="238"/>
      <c r="S166" s="238"/>
      <c r="T166" s="238"/>
      <c r="U166" s="239">
        <f t="shared" si="81"/>
        <v>0</v>
      </c>
      <c r="V166" s="237"/>
      <c r="W166" s="238"/>
      <c r="X166" s="238"/>
      <c r="Y166" s="238"/>
      <c r="Z166" s="238"/>
      <c r="AA166" s="238"/>
      <c r="AB166" s="238"/>
      <c r="AC166" s="238"/>
      <c r="AD166" s="238"/>
      <c r="AE166" s="238"/>
      <c r="AF166" s="238"/>
      <c r="AG166" s="239">
        <f t="shared" si="82"/>
        <v>0</v>
      </c>
      <c r="AH166" s="240"/>
      <c r="AI166" s="238"/>
      <c r="AJ166" s="238"/>
      <c r="AK166" s="238"/>
      <c r="AL166" s="238"/>
      <c r="AM166" s="238"/>
      <c r="AN166" s="238"/>
      <c r="AO166" s="238"/>
      <c r="AP166" s="238"/>
      <c r="AQ166" s="238"/>
      <c r="AR166" s="238"/>
      <c r="AS166" s="239">
        <f t="shared" si="83"/>
        <v>0</v>
      </c>
      <c r="AT166" s="240"/>
      <c r="AU166" s="238"/>
      <c r="AV166" s="238"/>
      <c r="AW166" s="238"/>
      <c r="AX166" s="238"/>
      <c r="AY166" s="238"/>
      <c r="AZ166" s="238"/>
      <c r="BA166" s="238"/>
      <c r="BB166" s="238"/>
      <c r="BC166" s="238"/>
      <c r="BD166" s="238"/>
      <c r="BE166" s="239">
        <f t="shared" si="84"/>
        <v>0</v>
      </c>
      <c r="BF166" s="240"/>
      <c r="BG166" s="238"/>
      <c r="BH166" s="238"/>
      <c r="BI166" s="238"/>
      <c r="BJ166" s="238"/>
      <c r="BK166" s="238"/>
      <c r="BL166" s="238"/>
      <c r="BM166" s="238"/>
      <c r="BN166" s="238"/>
      <c r="BO166" s="238"/>
      <c r="BP166" s="238"/>
      <c r="BQ166" s="239">
        <f t="shared" si="85"/>
        <v>0</v>
      </c>
      <c r="BR166" s="240"/>
      <c r="BS166" s="238"/>
      <c r="BT166" s="238"/>
      <c r="BU166" s="238"/>
      <c r="BV166" s="238"/>
      <c r="BW166" s="238"/>
      <c r="BX166" s="238"/>
      <c r="BY166" s="238"/>
      <c r="BZ166" s="238"/>
      <c r="CA166" s="238"/>
      <c r="CB166" s="238"/>
      <c r="CC166" s="239">
        <f t="shared" si="86"/>
        <v>0</v>
      </c>
      <c r="CD166" s="41"/>
      <c r="CG166" s="301"/>
    </row>
    <row r="167" spans="1:85" ht="15">
      <c r="A167" s="41"/>
      <c r="B167" s="75" t="s">
        <v>338</v>
      </c>
      <c r="C167" s="131" t="s">
        <v>339</v>
      </c>
      <c r="D167" s="141" t="s">
        <v>243</v>
      </c>
      <c r="E167" s="335">
        <v>7</v>
      </c>
      <c r="F167" s="289"/>
      <c r="G167" s="288">
        <f t="shared" si="73"/>
        <v>0</v>
      </c>
      <c r="H167" s="237"/>
      <c r="I167" s="239"/>
      <c r="J167" s="237"/>
      <c r="K167" s="238"/>
      <c r="L167" s="238"/>
      <c r="M167" s="238"/>
      <c r="N167" s="238"/>
      <c r="O167" s="238"/>
      <c r="P167" s="238"/>
      <c r="Q167" s="238"/>
      <c r="R167" s="238"/>
      <c r="S167" s="238"/>
      <c r="T167" s="238"/>
      <c r="U167" s="239">
        <f t="shared" si="81"/>
        <v>0</v>
      </c>
      <c r="V167" s="237"/>
      <c r="W167" s="238"/>
      <c r="X167" s="238"/>
      <c r="Y167" s="238"/>
      <c r="Z167" s="238"/>
      <c r="AA167" s="238"/>
      <c r="AB167" s="238"/>
      <c r="AC167" s="238"/>
      <c r="AD167" s="238"/>
      <c r="AE167" s="238"/>
      <c r="AF167" s="238"/>
      <c r="AG167" s="239">
        <f t="shared" si="82"/>
        <v>0</v>
      </c>
      <c r="AH167" s="240"/>
      <c r="AI167" s="238"/>
      <c r="AJ167" s="238"/>
      <c r="AK167" s="238"/>
      <c r="AL167" s="238"/>
      <c r="AM167" s="238"/>
      <c r="AN167" s="238"/>
      <c r="AO167" s="238"/>
      <c r="AP167" s="238"/>
      <c r="AQ167" s="238"/>
      <c r="AR167" s="238"/>
      <c r="AS167" s="239">
        <f t="shared" si="83"/>
        <v>0</v>
      </c>
      <c r="AT167" s="240"/>
      <c r="AU167" s="238"/>
      <c r="AV167" s="238"/>
      <c r="AW167" s="238"/>
      <c r="AX167" s="238"/>
      <c r="AY167" s="238"/>
      <c r="AZ167" s="238"/>
      <c r="BA167" s="238"/>
      <c r="BB167" s="238"/>
      <c r="BC167" s="238"/>
      <c r="BD167" s="238"/>
      <c r="BE167" s="239">
        <f t="shared" si="84"/>
        <v>0</v>
      </c>
      <c r="BF167" s="240"/>
      <c r="BG167" s="238"/>
      <c r="BH167" s="238"/>
      <c r="BI167" s="238"/>
      <c r="BJ167" s="238"/>
      <c r="BK167" s="238"/>
      <c r="BL167" s="238"/>
      <c r="BM167" s="238"/>
      <c r="BN167" s="238"/>
      <c r="BO167" s="238"/>
      <c r="BP167" s="238"/>
      <c r="BQ167" s="239">
        <f t="shared" si="85"/>
        <v>0</v>
      </c>
      <c r="BR167" s="240"/>
      <c r="BS167" s="238"/>
      <c r="BT167" s="238"/>
      <c r="BU167" s="238"/>
      <c r="BV167" s="238"/>
      <c r="BW167" s="238"/>
      <c r="BX167" s="238"/>
      <c r="BY167" s="238"/>
      <c r="BZ167" s="238"/>
      <c r="CA167" s="238"/>
      <c r="CB167" s="238"/>
      <c r="CC167" s="239">
        <f t="shared" si="86"/>
        <v>0</v>
      </c>
      <c r="CD167" s="41"/>
    </row>
    <row r="168" spans="1:85" ht="15">
      <c r="A168" s="41"/>
      <c r="B168" s="123" t="s">
        <v>340</v>
      </c>
      <c r="C168" s="124" t="s">
        <v>341</v>
      </c>
      <c r="D168" s="125"/>
      <c r="E168" s="328"/>
      <c r="F168" s="260"/>
      <c r="G168" s="126">
        <f>SUM(G169:G170)</f>
        <v>0</v>
      </c>
      <c r="H168" s="127">
        <f>SUM(H169:H170)</f>
        <v>0</v>
      </c>
      <c r="I168" s="128">
        <f t="shared" ref="I168:BT168" si="87">SUM(I169:I170)</f>
        <v>0</v>
      </c>
      <c r="J168" s="127">
        <f t="shared" si="87"/>
        <v>0</v>
      </c>
      <c r="K168" s="129">
        <f t="shared" si="87"/>
        <v>0</v>
      </c>
      <c r="L168" s="129">
        <f t="shared" si="87"/>
        <v>0</v>
      </c>
      <c r="M168" s="129">
        <f t="shared" si="87"/>
        <v>0</v>
      </c>
      <c r="N168" s="129">
        <f t="shared" si="87"/>
        <v>0</v>
      </c>
      <c r="O168" s="129">
        <f t="shared" si="87"/>
        <v>0</v>
      </c>
      <c r="P168" s="129">
        <f t="shared" si="87"/>
        <v>0</v>
      </c>
      <c r="Q168" s="129">
        <f t="shared" si="87"/>
        <v>0</v>
      </c>
      <c r="R168" s="129">
        <f t="shared" si="87"/>
        <v>0</v>
      </c>
      <c r="S168" s="129">
        <f t="shared" si="87"/>
        <v>0</v>
      </c>
      <c r="T168" s="129">
        <f t="shared" si="87"/>
        <v>0</v>
      </c>
      <c r="U168" s="128">
        <f t="shared" si="87"/>
        <v>0</v>
      </c>
      <c r="V168" s="127">
        <f t="shared" si="87"/>
        <v>0</v>
      </c>
      <c r="W168" s="129">
        <f t="shared" si="87"/>
        <v>0</v>
      </c>
      <c r="X168" s="129">
        <f t="shared" si="87"/>
        <v>0</v>
      </c>
      <c r="Y168" s="129">
        <f t="shared" si="87"/>
        <v>0</v>
      </c>
      <c r="Z168" s="129">
        <f t="shared" si="87"/>
        <v>0</v>
      </c>
      <c r="AA168" s="129">
        <f t="shared" si="87"/>
        <v>0</v>
      </c>
      <c r="AB168" s="129">
        <f t="shared" si="87"/>
        <v>0</v>
      </c>
      <c r="AC168" s="129">
        <f t="shared" si="87"/>
        <v>0</v>
      </c>
      <c r="AD168" s="129">
        <f t="shared" si="87"/>
        <v>0</v>
      </c>
      <c r="AE168" s="129">
        <f t="shared" si="87"/>
        <v>0</v>
      </c>
      <c r="AF168" s="129">
        <f t="shared" si="87"/>
        <v>0</v>
      </c>
      <c r="AG168" s="128">
        <f t="shared" si="87"/>
        <v>0</v>
      </c>
      <c r="AH168" s="130">
        <f t="shared" si="87"/>
        <v>0</v>
      </c>
      <c r="AI168" s="129">
        <f t="shared" si="87"/>
        <v>0</v>
      </c>
      <c r="AJ168" s="129">
        <f t="shared" si="87"/>
        <v>0</v>
      </c>
      <c r="AK168" s="129">
        <f t="shared" si="87"/>
        <v>0</v>
      </c>
      <c r="AL168" s="129">
        <f t="shared" si="87"/>
        <v>0</v>
      </c>
      <c r="AM168" s="129">
        <f t="shared" si="87"/>
        <v>0</v>
      </c>
      <c r="AN168" s="129">
        <f t="shared" si="87"/>
        <v>0</v>
      </c>
      <c r="AO168" s="129">
        <f t="shared" si="87"/>
        <v>0</v>
      </c>
      <c r="AP168" s="129">
        <f t="shared" si="87"/>
        <v>0</v>
      </c>
      <c r="AQ168" s="129">
        <f t="shared" si="87"/>
        <v>0</v>
      </c>
      <c r="AR168" s="129">
        <f t="shared" si="87"/>
        <v>0</v>
      </c>
      <c r="AS168" s="128">
        <f t="shared" si="87"/>
        <v>0</v>
      </c>
      <c r="AT168" s="130">
        <f t="shared" si="87"/>
        <v>0</v>
      </c>
      <c r="AU168" s="129">
        <f t="shared" si="87"/>
        <v>0</v>
      </c>
      <c r="AV168" s="129">
        <f t="shared" si="87"/>
        <v>0</v>
      </c>
      <c r="AW168" s="129">
        <f t="shared" si="87"/>
        <v>0</v>
      </c>
      <c r="AX168" s="129">
        <f t="shared" si="87"/>
        <v>0</v>
      </c>
      <c r="AY168" s="129">
        <f t="shared" si="87"/>
        <v>0</v>
      </c>
      <c r="AZ168" s="129">
        <f t="shared" si="87"/>
        <v>0</v>
      </c>
      <c r="BA168" s="129">
        <f t="shared" si="87"/>
        <v>0</v>
      </c>
      <c r="BB168" s="129">
        <f t="shared" si="87"/>
        <v>0</v>
      </c>
      <c r="BC168" s="129">
        <f t="shared" si="87"/>
        <v>0</v>
      </c>
      <c r="BD168" s="129">
        <f t="shared" si="87"/>
        <v>0</v>
      </c>
      <c r="BE168" s="128">
        <f t="shared" si="87"/>
        <v>0</v>
      </c>
      <c r="BF168" s="130">
        <f t="shared" si="87"/>
        <v>0</v>
      </c>
      <c r="BG168" s="129">
        <f t="shared" si="87"/>
        <v>0</v>
      </c>
      <c r="BH168" s="129">
        <f t="shared" si="87"/>
        <v>0</v>
      </c>
      <c r="BI168" s="129">
        <f t="shared" si="87"/>
        <v>0</v>
      </c>
      <c r="BJ168" s="129">
        <f t="shared" si="87"/>
        <v>0</v>
      </c>
      <c r="BK168" s="129">
        <f t="shared" si="87"/>
        <v>0</v>
      </c>
      <c r="BL168" s="129">
        <f t="shared" si="87"/>
        <v>0</v>
      </c>
      <c r="BM168" s="129">
        <f t="shared" si="87"/>
        <v>0</v>
      </c>
      <c r="BN168" s="129">
        <f t="shared" si="87"/>
        <v>0</v>
      </c>
      <c r="BO168" s="129">
        <f t="shared" si="87"/>
        <v>0</v>
      </c>
      <c r="BP168" s="129">
        <f t="shared" si="87"/>
        <v>0</v>
      </c>
      <c r="BQ168" s="128">
        <f t="shared" si="87"/>
        <v>0</v>
      </c>
      <c r="BR168" s="130">
        <f t="shared" si="87"/>
        <v>0</v>
      </c>
      <c r="BS168" s="129">
        <f t="shared" si="87"/>
        <v>0</v>
      </c>
      <c r="BT168" s="129">
        <f t="shared" si="87"/>
        <v>0</v>
      </c>
      <c r="BU168" s="129">
        <f t="shared" ref="BU168:CC168" si="88">SUM(BU169:BU170)</f>
        <v>0</v>
      </c>
      <c r="BV168" s="129">
        <f t="shared" si="88"/>
        <v>0</v>
      </c>
      <c r="BW168" s="129">
        <f t="shared" si="88"/>
        <v>0</v>
      </c>
      <c r="BX168" s="129">
        <f t="shared" si="88"/>
        <v>0</v>
      </c>
      <c r="BY168" s="129">
        <f t="shared" si="88"/>
        <v>0</v>
      </c>
      <c r="BZ168" s="129">
        <f t="shared" si="88"/>
        <v>0</v>
      </c>
      <c r="CA168" s="129">
        <f t="shared" si="88"/>
        <v>0</v>
      </c>
      <c r="CB168" s="129">
        <f t="shared" si="88"/>
        <v>0</v>
      </c>
      <c r="CC168" s="128">
        <f t="shared" si="88"/>
        <v>0</v>
      </c>
      <c r="CD168" s="41" t="s">
        <v>54</v>
      </c>
    </row>
    <row r="169" spans="1:85" ht="15">
      <c r="A169" s="41"/>
      <c r="B169" s="75" t="s">
        <v>342</v>
      </c>
      <c r="C169" s="131" t="s">
        <v>343</v>
      </c>
      <c r="D169" s="132" t="s">
        <v>92</v>
      </c>
      <c r="E169" s="266">
        <v>1</v>
      </c>
      <c r="F169" s="223"/>
      <c r="G169" s="76">
        <f>+E169*F169</f>
        <v>0</v>
      </c>
      <c r="H169" s="237"/>
      <c r="I169" s="239"/>
      <c r="J169" s="237"/>
      <c r="K169" s="238"/>
      <c r="L169" s="238"/>
      <c r="M169" s="238"/>
      <c r="N169" s="238"/>
      <c r="O169" s="238"/>
      <c r="P169" s="238"/>
      <c r="Q169" s="238"/>
      <c r="R169" s="238"/>
      <c r="S169" s="238"/>
      <c r="T169" s="238"/>
      <c r="U169" s="239">
        <f>G169/2.5</f>
        <v>0</v>
      </c>
      <c r="V169" s="237"/>
      <c r="W169" s="238"/>
      <c r="X169" s="238"/>
      <c r="Y169" s="238"/>
      <c r="Z169" s="238"/>
      <c r="AA169" s="238"/>
      <c r="AB169" s="238"/>
      <c r="AC169" s="238"/>
      <c r="AD169" s="238"/>
      <c r="AE169" s="238"/>
      <c r="AF169" s="238"/>
      <c r="AG169" s="239">
        <f>G169/2.5</f>
        <v>0</v>
      </c>
      <c r="AH169" s="240"/>
      <c r="AI169" s="238"/>
      <c r="AJ169" s="238"/>
      <c r="AK169" s="238"/>
      <c r="AL169" s="238"/>
      <c r="AM169" s="238">
        <f>G169-SUM(J169:AL169)</f>
        <v>0</v>
      </c>
      <c r="AN169" s="238"/>
      <c r="AO169" s="238"/>
      <c r="AP169" s="238"/>
      <c r="AQ169" s="238"/>
      <c r="AR169" s="238"/>
      <c r="AS169" s="239"/>
      <c r="AT169" s="240"/>
      <c r="AU169" s="238"/>
      <c r="AV169" s="238"/>
      <c r="AW169" s="238"/>
      <c r="AX169" s="238"/>
      <c r="AY169" s="238"/>
      <c r="AZ169" s="238"/>
      <c r="BA169" s="238"/>
      <c r="BB169" s="238"/>
      <c r="BC169" s="238"/>
      <c r="BD169" s="238"/>
      <c r="BE169" s="239"/>
      <c r="BF169" s="240"/>
      <c r="BG169" s="238"/>
      <c r="BH169" s="238"/>
      <c r="BI169" s="238"/>
      <c r="BJ169" s="238"/>
      <c r="BK169" s="238"/>
      <c r="BL169" s="238"/>
      <c r="BM169" s="238"/>
      <c r="BN169" s="238"/>
      <c r="BO169" s="238"/>
      <c r="BP169" s="238"/>
      <c r="BQ169" s="239"/>
      <c r="BR169" s="240"/>
      <c r="BS169" s="238"/>
      <c r="BT169" s="238"/>
      <c r="BU169" s="238"/>
      <c r="BV169" s="238"/>
      <c r="BW169" s="238"/>
      <c r="BX169" s="238"/>
      <c r="BY169" s="238"/>
      <c r="BZ169" s="238"/>
      <c r="CA169" s="238"/>
      <c r="CB169" s="238"/>
      <c r="CC169" s="239"/>
      <c r="CD169" s="41" t="s">
        <v>54</v>
      </c>
    </row>
    <row r="170" spans="1:85" ht="15">
      <c r="A170" s="150"/>
      <c r="B170" s="143" t="s">
        <v>344</v>
      </c>
      <c r="C170" s="144" t="s">
        <v>345</v>
      </c>
      <c r="D170" s="141" t="s">
        <v>64</v>
      </c>
      <c r="E170" s="266">
        <v>72</v>
      </c>
      <c r="F170" s="270"/>
      <c r="G170" s="76">
        <f t="shared" ref="G170" si="89">+SUM(H170:CC170)</f>
        <v>0</v>
      </c>
      <c r="H170" s="237"/>
      <c r="I170" s="239"/>
      <c r="J170" s="226"/>
      <c r="K170" s="227"/>
      <c r="L170" s="227"/>
      <c r="M170" s="227"/>
      <c r="N170" s="227"/>
      <c r="O170" s="227"/>
      <c r="P170" s="227"/>
      <c r="Q170" s="227"/>
      <c r="R170" s="227"/>
      <c r="S170" s="227"/>
      <c r="T170" s="227"/>
      <c r="U170" s="225"/>
      <c r="V170" s="226"/>
      <c r="W170" s="227"/>
      <c r="X170" s="227"/>
      <c r="Y170" s="227"/>
      <c r="Z170" s="227"/>
      <c r="AA170" s="227"/>
      <c r="AB170" s="227"/>
      <c r="AC170" s="227"/>
      <c r="AD170" s="227"/>
      <c r="AE170" s="227"/>
      <c r="AF170" s="227"/>
      <c r="AG170" s="225"/>
      <c r="AH170" s="228"/>
      <c r="AI170" s="227"/>
      <c r="AJ170" s="227"/>
      <c r="AK170" s="227"/>
      <c r="AL170" s="227"/>
      <c r="AM170" s="227"/>
      <c r="AN170" s="227"/>
      <c r="AO170" s="227"/>
      <c r="AP170" s="227"/>
      <c r="AQ170" s="227"/>
      <c r="AR170" s="227"/>
      <c r="AS170" s="225"/>
      <c r="AT170" s="228"/>
      <c r="AU170" s="227"/>
      <c r="AV170" s="227"/>
      <c r="AW170" s="227"/>
      <c r="AX170" s="227"/>
      <c r="AY170" s="227"/>
      <c r="AZ170" s="227"/>
      <c r="BA170" s="227"/>
      <c r="BB170" s="227"/>
      <c r="BC170" s="227"/>
      <c r="BD170" s="227"/>
      <c r="BE170" s="225"/>
      <c r="BF170" s="228"/>
      <c r="BG170" s="227"/>
      <c r="BH170" s="227"/>
      <c r="BI170" s="227"/>
      <c r="BJ170" s="227"/>
      <c r="BK170" s="227"/>
      <c r="BL170" s="227"/>
      <c r="BM170" s="227"/>
      <c r="BN170" s="227"/>
      <c r="BO170" s="227"/>
      <c r="BP170" s="227"/>
      <c r="BQ170" s="225"/>
      <c r="BR170" s="228"/>
      <c r="BS170" s="227"/>
      <c r="BT170" s="227"/>
      <c r="BU170" s="227"/>
      <c r="BV170" s="227"/>
      <c r="BW170" s="227"/>
      <c r="BX170" s="227"/>
      <c r="BY170" s="227"/>
      <c r="BZ170" s="227"/>
      <c r="CA170" s="227"/>
      <c r="CB170" s="227"/>
      <c r="CC170" s="225"/>
      <c r="CD170" s="41" t="s">
        <v>54</v>
      </c>
    </row>
    <row r="171" spans="1:85" ht="15">
      <c r="A171" s="41"/>
      <c r="B171" s="123" t="s">
        <v>346</v>
      </c>
      <c r="C171" s="124" t="s">
        <v>347</v>
      </c>
      <c r="D171" s="125"/>
      <c r="E171" s="328"/>
      <c r="F171" s="260"/>
      <c r="G171" s="126">
        <f>G172</f>
        <v>0</v>
      </c>
      <c r="H171" s="127">
        <f>H172</f>
        <v>0</v>
      </c>
      <c r="I171" s="128">
        <f t="shared" ref="I171:BT171" si="90">I172</f>
        <v>0</v>
      </c>
      <c r="J171" s="127">
        <f t="shared" si="90"/>
        <v>0</v>
      </c>
      <c r="K171" s="129">
        <f t="shared" si="90"/>
        <v>0</v>
      </c>
      <c r="L171" s="129">
        <f t="shared" si="90"/>
        <v>0</v>
      </c>
      <c r="M171" s="129">
        <f t="shared" si="90"/>
        <v>0</v>
      </c>
      <c r="N171" s="129">
        <f t="shared" si="90"/>
        <v>0</v>
      </c>
      <c r="O171" s="129">
        <f t="shared" si="90"/>
        <v>0</v>
      </c>
      <c r="P171" s="129">
        <f t="shared" si="90"/>
        <v>0</v>
      </c>
      <c r="Q171" s="129">
        <f t="shared" si="90"/>
        <v>0</v>
      </c>
      <c r="R171" s="129">
        <f t="shared" si="90"/>
        <v>0</v>
      </c>
      <c r="S171" s="129">
        <f t="shared" si="90"/>
        <v>0</v>
      </c>
      <c r="T171" s="129">
        <f t="shared" si="90"/>
        <v>0</v>
      </c>
      <c r="U171" s="128">
        <f t="shared" si="90"/>
        <v>0</v>
      </c>
      <c r="V171" s="127">
        <f t="shared" si="90"/>
        <v>0</v>
      </c>
      <c r="W171" s="129">
        <f t="shared" si="90"/>
        <v>0</v>
      </c>
      <c r="X171" s="129">
        <f t="shared" si="90"/>
        <v>0</v>
      </c>
      <c r="Y171" s="129">
        <f t="shared" si="90"/>
        <v>0</v>
      </c>
      <c r="Z171" s="129">
        <f t="shared" si="90"/>
        <v>0</v>
      </c>
      <c r="AA171" s="129">
        <f t="shared" si="90"/>
        <v>0</v>
      </c>
      <c r="AB171" s="129">
        <f t="shared" si="90"/>
        <v>0</v>
      </c>
      <c r="AC171" s="129">
        <f t="shared" si="90"/>
        <v>0</v>
      </c>
      <c r="AD171" s="129">
        <f t="shared" si="90"/>
        <v>0</v>
      </c>
      <c r="AE171" s="129">
        <f t="shared" si="90"/>
        <v>0</v>
      </c>
      <c r="AF171" s="129">
        <f t="shared" si="90"/>
        <v>0</v>
      </c>
      <c r="AG171" s="128">
        <f t="shared" si="90"/>
        <v>0</v>
      </c>
      <c r="AH171" s="130">
        <f t="shared" si="90"/>
        <v>0</v>
      </c>
      <c r="AI171" s="129">
        <f t="shared" si="90"/>
        <v>0</v>
      </c>
      <c r="AJ171" s="129">
        <f t="shared" si="90"/>
        <v>0</v>
      </c>
      <c r="AK171" s="129">
        <f t="shared" si="90"/>
        <v>0</v>
      </c>
      <c r="AL171" s="129">
        <f t="shared" si="90"/>
        <v>0</v>
      </c>
      <c r="AM171" s="129">
        <f t="shared" si="90"/>
        <v>0</v>
      </c>
      <c r="AN171" s="129">
        <f t="shared" si="90"/>
        <v>0</v>
      </c>
      <c r="AO171" s="129">
        <f t="shared" si="90"/>
        <v>0</v>
      </c>
      <c r="AP171" s="129">
        <f t="shared" si="90"/>
        <v>0</v>
      </c>
      <c r="AQ171" s="129">
        <f t="shared" si="90"/>
        <v>0</v>
      </c>
      <c r="AR171" s="129">
        <f t="shared" si="90"/>
        <v>0</v>
      </c>
      <c r="AS171" s="128">
        <f t="shared" si="90"/>
        <v>0</v>
      </c>
      <c r="AT171" s="130">
        <f t="shared" si="90"/>
        <v>0</v>
      </c>
      <c r="AU171" s="129">
        <f t="shared" si="90"/>
        <v>0</v>
      </c>
      <c r="AV171" s="129">
        <f t="shared" si="90"/>
        <v>0</v>
      </c>
      <c r="AW171" s="129">
        <f t="shared" si="90"/>
        <v>0</v>
      </c>
      <c r="AX171" s="129">
        <f t="shared" si="90"/>
        <v>0</v>
      </c>
      <c r="AY171" s="129">
        <f t="shared" si="90"/>
        <v>0</v>
      </c>
      <c r="AZ171" s="129">
        <f t="shared" si="90"/>
        <v>0</v>
      </c>
      <c r="BA171" s="129">
        <f t="shared" si="90"/>
        <v>0</v>
      </c>
      <c r="BB171" s="129">
        <f t="shared" si="90"/>
        <v>0</v>
      </c>
      <c r="BC171" s="129">
        <f t="shared" si="90"/>
        <v>0</v>
      </c>
      <c r="BD171" s="129">
        <f t="shared" si="90"/>
        <v>0</v>
      </c>
      <c r="BE171" s="128">
        <f t="shared" si="90"/>
        <v>0</v>
      </c>
      <c r="BF171" s="130">
        <f t="shared" si="90"/>
        <v>0</v>
      </c>
      <c r="BG171" s="129">
        <f t="shared" si="90"/>
        <v>0</v>
      </c>
      <c r="BH171" s="129">
        <f t="shared" si="90"/>
        <v>0</v>
      </c>
      <c r="BI171" s="129">
        <f t="shared" si="90"/>
        <v>0</v>
      </c>
      <c r="BJ171" s="129">
        <f t="shared" si="90"/>
        <v>0</v>
      </c>
      <c r="BK171" s="129">
        <f t="shared" si="90"/>
        <v>0</v>
      </c>
      <c r="BL171" s="129">
        <f t="shared" si="90"/>
        <v>0</v>
      </c>
      <c r="BM171" s="129">
        <f t="shared" si="90"/>
        <v>0</v>
      </c>
      <c r="BN171" s="129">
        <f t="shared" si="90"/>
        <v>0</v>
      </c>
      <c r="BO171" s="129">
        <f t="shared" si="90"/>
        <v>0</v>
      </c>
      <c r="BP171" s="129">
        <f t="shared" si="90"/>
        <v>0</v>
      </c>
      <c r="BQ171" s="128">
        <f t="shared" si="90"/>
        <v>0</v>
      </c>
      <c r="BR171" s="130">
        <f t="shared" si="90"/>
        <v>0</v>
      </c>
      <c r="BS171" s="129">
        <f t="shared" si="90"/>
        <v>0</v>
      </c>
      <c r="BT171" s="129">
        <f t="shared" si="90"/>
        <v>0</v>
      </c>
      <c r="BU171" s="129">
        <f t="shared" ref="BU171:CC171" si="91">BU172</f>
        <v>0</v>
      </c>
      <c r="BV171" s="129">
        <f t="shared" si="91"/>
        <v>0</v>
      </c>
      <c r="BW171" s="129">
        <f t="shared" si="91"/>
        <v>0</v>
      </c>
      <c r="BX171" s="129">
        <f t="shared" si="91"/>
        <v>0</v>
      </c>
      <c r="BY171" s="129">
        <f t="shared" si="91"/>
        <v>0</v>
      </c>
      <c r="BZ171" s="129">
        <f t="shared" si="91"/>
        <v>0</v>
      </c>
      <c r="CA171" s="129">
        <f t="shared" si="91"/>
        <v>0</v>
      </c>
      <c r="CB171" s="129">
        <f t="shared" si="91"/>
        <v>0</v>
      </c>
      <c r="CC171" s="128">
        <f t="shared" si="91"/>
        <v>0</v>
      </c>
      <c r="CD171" s="41" t="s">
        <v>54</v>
      </c>
    </row>
    <row r="172" spans="1:85" ht="15">
      <c r="A172" s="150"/>
      <c r="B172" s="143" t="s">
        <v>348</v>
      </c>
      <c r="C172" s="144" t="s">
        <v>347</v>
      </c>
      <c r="D172" s="141" t="s">
        <v>64</v>
      </c>
      <c r="E172" s="266">
        <v>72</v>
      </c>
      <c r="F172" s="271"/>
      <c r="G172" s="76">
        <f>+SUM(H172:CC172)</f>
        <v>0</v>
      </c>
      <c r="H172" s="237"/>
      <c r="I172" s="239"/>
      <c r="J172" s="226"/>
      <c r="K172" s="227"/>
      <c r="L172" s="227"/>
      <c r="M172" s="227"/>
      <c r="N172" s="227"/>
      <c r="O172" s="227"/>
      <c r="P172" s="227"/>
      <c r="Q172" s="227"/>
      <c r="R172" s="227"/>
      <c r="S172" s="227"/>
      <c r="T172" s="227"/>
      <c r="U172" s="225"/>
      <c r="V172" s="226"/>
      <c r="W172" s="227"/>
      <c r="X172" s="227"/>
      <c r="Y172" s="227"/>
      <c r="Z172" s="227"/>
      <c r="AA172" s="227"/>
      <c r="AB172" s="227"/>
      <c r="AC172" s="227"/>
      <c r="AD172" s="227"/>
      <c r="AE172" s="227"/>
      <c r="AF172" s="227"/>
      <c r="AG172" s="225"/>
      <c r="AH172" s="228"/>
      <c r="AI172" s="227"/>
      <c r="AJ172" s="227"/>
      <c r="AK172" s="227"/>
      <c r="AL172" s="227"/>
      <c r="AM172" s="227"/>
      <c r="AN172" s="227"/>
      <c r="AO172" s="227"/>
      <c r="AP172" s="227"/>
      <c r="AQ172" s="227"/>
      <c r="AR172" s="227"/>
      <c r="AS172" s="225"/>
      <c r="AT172" s="228"/>
      <c r="AU172" s="227"/>
      <c r="AV172" s="227"/>
      <c r="AW172" s="227"/>
      <c r="AX172" s="227"/>
      <c r="AY172" s="227"/>
      <c r="AZ172" s="227"/>
      <c r="BA172" s="227"/>
      <c r="BB172" s="227"/>
      <c r="BC172" s="227"/>
      <c r="BD172" s="227"/>
      <c r="BE172" s="225"/>
      <c r="BF172" s="228"/>
      <c r="BG172" s="227"/>
      <c r="BH172" s="227"/>
      <c r="BI172" s="227"/>
      <c r="BJ172" s="227"/>
      <c r="BK172" s="227"/>
      <c r="BL172" s="227"/>
      <c r="BM172" s="227"/>
      <c r="BN172" s="227"/>
      <c r="BO172" s="227"/>
      <c r="BP172" s="227"/>
      <c r="BQ172" s="225"/>
      <c r="BR172" s="228"/>
      <c r="BS172" s="227"/>
      <c r="BT172" s="227"/>
      <c r="BU172" s="227"/>
      <c r="BV172" s="227"/>
      <c r="BW172" s="227"/>
      <c r="BX172" s="227"/>
      <c r="BY172" s="227"/>
      <c r="BZ172" s="227"/>
      <c r="CA172" s="227"/>
      <c r="CB172" s="227"/>
      <c r="CC172" s="225"/>
      <c r="CD172" s="41" t="s">
        <v>54</v>
      </c>
    </row>
    <row r="173" spans="1:85" ht="15">
      <c r="A173" s="41"/>
      <c r="B173" s="123" t="s">
        <v>349</v>
      </c>
      <c r="C173" s="124" t="s">
        <v>45</v>
      </c>
      <c r="D173" s="125"/>
      <c r="E173" s="328"/>
      <c r="F173" s="260"/>
      <c r="G173" s="126">
        <f t="shared" ref="G173:AL173" si="92">SUM(G174:G211)</f>
        <v>39305800</v>
      </c>
      <c r="H173" s="127">
        <f t="shared" si="92"/>
        <v>0</v>
      </c>
      <c r="I173" s="128">
        <f t="shared" si="92"/>
        <v>0</v>
      </c>
      <c r="J173" s="127">
        <f t="shared" si="92"/>
        <v>0</v>
      </c>
      <c r="K173" s="129">
        <f t="shared" si="92"/>
        <v>0</v>
      </c>
      <c r="L173" s="129">
        <f t="shared" si="92"/>
        <v>0</v>
      </c>
      <c r="M173" s="129">
        <f t="shared" si="92"/>
        <v>0</v>
      </c>
      <c r="N173" s="129">
        <f t="shared" si="92"/>
        <v>0</v>
      </c>
      <c r="O173" s="129">
        <f t="shared" si="92"/>
        <v>0</v>
      </c>
      <c r="P173" s="129">
        <f t="shared" si="92"/>
        <v>0</v>
      </c>
      <c r="Q173" s="129">
        <f t="shared" si="92"/>
        <v>0</v>
      </c>
      <c r="R173" s="129">
        <f t="shared" si="92"/>
        <v>0</v>
      </c>
      <c r="S173" s="129">
        <f t="shared" si="92"/>
        <v>0</v>
      </c>
      <c r="T173" s="129">
        <f t="shared" si="92"/>
        <v>0</v>
      </c>
      <c r="U173" s="128">
        <f t="shared" si="92"/>
        <v>6550966.6699999999</v>
      </c>
      <c r="V173" s="127">
        <f t="shared" si="92"/>
        <v>0</v>
      </c>
      <c r="W173" s="129">
        <f t="shared" si="92"/>
        <v>0</v>
      </c>
      <c r="X173" s="129">
        <f t="shared" si="92"/>
        <v>0</v>
      </c>
      <c r="Y173" s="129">
        <f t="shared" si="92"/>
        <v>0</v>
      </c>
      <c r="Z173" s="129">
        <f t="shared" si="92"/>
        <v>0</v>
      </c>
      <c r="AA173" s="129">
        <f t="shared" si="92"/>
        <v>0</v>
      </c>
      <c r="AB173" s="129">
        <f t="shared" si="92"/>
        <v>0</v>
      </c>
      <c r="AC173" s="129">
        <f t="shared" si="92"/>
        <v>0</v>
      </c>
      <c r="AD173" s="129">
        <f t="shared" si="92"/>
        <v>0</v>
      </c>
      <c r="AE173" s="129">
        <f t="shared" si="92"/>
        <v>0</v>
      </c>
      <c r="AF173" s="129">
        <f t="shared" si="92"/>
        <v>0</v>
      </c>
      <c r="AG173" s="128">
        <f t="shared" si="92"/>
        <v>6550966.6699999999</v>
      </c>
      <c r="AH173" s="130">
        <f t="shared" si="92"/>
        <v>0</v>
      </c>
      <c r="AI173" s="129">
        <f t="shared" si="92"/>
        <v>0</v>
      </c>
      <c r="AJ173" s="129">
        <f t="shared" si="92"/>
        <v>0</v>
      </c>
      <c r="AK173" s="129">
        <f t="shared" si="92"/>
        <v>0</v>
      </c>
      <c r="AL173" s="129">
        <f t="shared" si="92"/>
        <v>0</v>
      </c>
      <c r="AM173" s="129">
        <f t="shared" ref="AM173:BR173" si="93">SUM(AM174:AM211)</f>
        <v>0</v>
      </c>
      <c r="AN173" s="129">
        <f t="shared" si="93"/>
        <v>0</v>
      </c>
      <c r="AO173" s="129">
        <f t="shared" si="93"/>
        <v>0</v>
      </c>
      <c r="AP173" s="129">
        <f t="shared" si="93"/>
        <v>0</v>
      </c>
      <c r="AQ173" s="129">
        <f t="shared" si="93"/>
        <v>0</v>
      </c>
      <c r="AR173" s="129">
        <f t="shared" si="93"/>
        <v>0</v>
      </c>
      <c r="AS173" s="128">
        <f t="shared" si="93"/>
        <v>6550966.6699999999</v>
      </c>
      <c r="AT173" s="130">
        <f t="shared" si="93"/>
        <v>0</v>
      </c>
      <c r="AU173" s="129">
        <f t="shared" si="93"/>
        <v>0</v>
      </c>
      <c r="AV173" s="129">
        <f t="shared" si="93"/>
        <v>0</v>
      </c>
      <c r="AW173" s="129">
        <f t="shared" si="93"/>
        <v>0</v>
      </c>
      <c r="AX173" s="129">
        <f t="shared" si="93"/>
        <v>0</v>
      </c>
      <c r="AY173" s="129">
        <f t="shared" si="93"/>
        <v>0</v>
      </c>
      <c r="AZ173" s="129">
        <f t="shared" si="93"/>
        <v>0</v>
      </c>
      <c r="BA173" s="129">
        <f t="shared" si="93"/>
        <v>0</v>
      </c>
      <c r="BB173" s="129">
        <f t="shared" si="93"/>
        <v>0</v>
      </c>
      <c r="BC173" s="129">
        <f t="shared" si="93"/>
        <v>0</v>
      </c>
      <c r="BD173" s="129">
        <f t="shared" si="93"/>
        <v>0</v>
      </c>
      <c r="BE173" s="128">
        <f t="shared" si="93"/>
        <v>6550966.6699999999</v>
      </c>
      <c r="BF173" s="130">
        <f t="shared" si="93"/>
        <v>0</v>
      </c>
      <c r="BG173" s="129">
        <f t="shared" si="93"/>
        <v>0</v>
      </c>
      <c r="BH173" s="129">
        <f t="shared" si="93"/>
        <v>0</v>
      </c>
      <c r="BI173" s="129">
        <f t="shared" si="93"/>
        <v>0</v>
      </c>
      <c r="BJ173" s="129">
        <f t="shared" si="93"/>
        <v>0</v>
      </c>
      <c r="BK173" s="129">
        <f t="shared" si="93"/>
        <v>0</v>
      </c>
      <c r="BL173" s="129">
        <f t="shared" si="93"/>
        <v>0</v>
      </c>
      <c r="BM173" s="129">
        <f t="shared" si="93"/>
        <v>0</v>
      </c>
      <c r="BN173" s="129">
        <f t="shared" si="93"/>
        <v>0</v>
      </c>
      <c r="BO173" s="129">
        <f t="shared" si="93"/>
        <v>0</v>
      </c>
      <c r="BP173" s="129">
        <f t="shared" si="93"/>
        <v>0</v>
      </c>
      <c r="BQ173" s="128">
        <f t="shared" si="93"/>
        <v>6550966.6699999999</v>
      </c>
      <c r="BR173" s="130">
        <f t="shared" si="93"/>
        <v>0</v>
      </c>
      <c r="BS173" s="129">
        <f t="shared" ref="BS173:CC173" si="94">SUM(BS174:BS211)</f>
        <v>0</v>
      </c>
      <c r="BT173" s="129">
        <f t="shared" si="94"/>
        <v>0</v>
      </c>
      <c r="BU173" s="129">
        <f t="shared" si="94"/>
        <v>0</v>
      </c>
      <c r="BV173" s="129">
        <f t="shared" si="94"/>
        <v>0</v>
      </c>
      <c r="BW173" s="129">
        <f t="shared" si="94"/>
        <v>0</v>
      </c>
      <c r="BX173" s="129">
        <f t="shared" si="94"/>
        <v>0</v>
      </c>
      <c r="BY173" s="129">
        <f t="shared" si="94"/>
        <v>0</v>
      </c>
      <c r="BZ173" s="129">
        <f t="shared" si="94"/>
        <v>0</v>
      </c>
      <c r="CA173" s="129">
        <f t="shared" si="94"/>
        <v>0</v>
      </c>
      <c r="CB173" s="129">
        <f t="shared" si="94"/>
        <v>0</v>
      </c>
      <c r="CC173" s="128">
        <f t="shared" si="94"/>
        <v>6550966.6500000004</v>
      </c>
      <c r="CD173" s="41" t="s">
        <v>54</v>
      </c>
    </row>
    <row r="174" spans="1:85" ht="15">
      <c r="A174" s="150"/>
      <c r="B174" s="75" t="s">
        <v>350</v>
      </c>
      <c r="C174" s="145" t="str">
        <f>"Provisional Sum for the repair of Employer's Assets (" &amp; TEXT(F174,"### ###") &amp;")"</f>
        <v>Provisional Sum for the repair of Employer's Assets (5 185 800)</v>
      </c>
      <c r="D174" s="146" t="s">
        <v>351</v>
      </c>
      <c r="E174" s="336">
        <v>1</v>
      </c>
      <c r="F174" s="78">
        <v>5185800</v>
      </c>
      <c r="G174" s="76">
        <f t="shared" ref="G174:G197" si="95">+E174*F174</f>
        <v>5185800</v>
      </c>
      <c r="H174" s="241"/>
      <c r="I174" s="242"/>
      <c r="J174" s="237"/>
      <c r="K174" s="238"/>
      <c r="L174" s="238"/>
      <c r="M174" s="238"/>
      <c r="N174" s="238"/>
      <c r="O174" s="238"/>
      <c r="P174" s="238"/>
      <c r="Q174" s="238"/>
      <c r="R174" s="238"/>
      <c r="S174" s="238"/>
      <c r="T174" s="238"/>
      <c r="U174" s="239">
        <f t="shared" ref="U174" si="96">G174/6</f>
        <v>864300</v>
      </c>
      <c r="V174" s="237"/>
      <c r="W174" s="238"/>
      <c r="X174" s="238"/>
      <c r="Y174" s="238"/>
      <c r="Z174" s="238"/>
      <c r="AA174" s="238"/>
      <c r="AB174" s="238"/>
      <c r="AC174" s="238"/>
      <c r="AD174" s="238"/>
      <c r="AE174" s="238"/>
      <c r="AF174" s="238"/>
      <c r="AG174" s="239">
        <f t="shared" ref="AG174" si="97">G174/6</f>
        <v>864300</v>
      </c>
      <c r="AH174" s="240"/>
      <c r="AI174" s="238"/>
      <c r="AJ174" s="238"/>
      <c r="AK174" s="238"/>
      <c r="AL174" s="238"/>
      <c r="AM174" s="238"/>
      <c r="AN174" s="238"/>
      <c r="AO174" s="238"/>
      <c r="AP174" s="238"/>
      <c r="AQ174" s="238"/>
      <c r="AR174" s="238"/>
      <c r="AS174" s="239">
        <f t="shared" ref="AS174" si="98">G174/6</f>
        <v>864300</v>
      </c>
      <c r="AT174" s="240"/>
      <c r="AU174" s="238"/>
      <c r="AV174" s="238"/>
      <c r="AW174" s="238"/>
      <c r="AX174" s="238"/>
      <c r="AY174" s="238"/>
      <c r="AZ174" s="238"/>
      <c r="BA174" s="238"/>
      <c r="BB174" s="238"/>
      <c r="BC174" s="238"/>
      <c r="BD174" s="238"/>
      <c r="BE174" s="239">
        <f t="shared" ref="BE174" si="99">G174/6</f>
        <v>864300</v>
      </c>
      <c r="BF174" s="240"/>
      <c r="BG174" s="238"/>
      <c r="BH174" s="238"/>
      <c r="BI174" s="238"/>
      <c r="BJ174" s="238"/>
      <c r="BK174" s="238"/>
      <c r="BL174" s="238"/>
      <c r="BM174" s="238"/>
      <c r="BN174" s="238"/>
      <c r="BO174" s="238"/>
      <c r="BP174" s="238"/>
      <c r="BQ174" s="239">
        <f t="shared" ref="BQ174" si="100">G174/6</f>
        <v>864300</v>
      </c>
      <c r="BR174" s="240"/>
      <c r="BS174" s="238"/>
      <c r="BT174" s="238"/>
      <c r="BU174" s="238"/>
      <c r="BV174" s="238"/>
      <c r="BW174" s="238"/>
      <c r="BX174" s="238"/>
      <c r="BY174" s="238"/>
      <c r="BZ174" s="238"/>
      <c r="CA174" s="238"/>
      <c r="CB174" s="238"/>
      <c r="CC174" s="239">
        <f t="shared" ref="CC174" si="101">G174-SUM(H174:CB174)</f>
        <v>864300</v>
      </c>
      <c r="CD174" s="41" t="s">
        <v>54</v>
      </c>
    </row>
    <row r="175" spans="1:85" ht="15">
      <c r="A175" s="41"/>
      <c r="B175" s="147" t="s">
        <v>352</v>
      </c>
      <c r="C175" s="148" t="str">
        <f>"Provision for overhead charges + profit in respect to A-10001-a (" &amp; TEXT(F175,"###%") &amp; ")"</f>
        <v>Provision for overhead charges + profit in respect to A-10001-a (%)</v>
      </c>
      <c r="D175" s="149" t="s">
        <v>353</v>
      </c>
      <c r="E175" s="337">
        <f>+G174</f>
        <v>5185800</v>
      </c>
      <c r="F175" s="356"/>
      <c r="G175" s="76">
        <f>+E175*F175</f>
        <v>0</v>
      </c>
      <c r="H175" s="241"/>
      <c r="I175" s="242"/>
      <c r="J175" s="237"/>
      <c r="K175" s="238"/>
      <c r="L175" s="238"/>
      <c r="M175" s="238"/>
      <c r="N175" s="238"/>
      <c r="O175" s="238"/>
      <c r="P175" s="238"/>
      <c r="Q175" s="238"/>
      <c r="R175" s="238"/>
      <c r="S175" s="238"/>
      <c r="T175" s="238"/>
      <c r="U175" s="239">
        <f>G175/6</f>
        <v>0</v>
      </c>
      <c r="V175" s="237"/>
      <c r="W175" s="238"/>
      <c r="X175" s="238"/>
      <c r="Y175" s="238"/>
      <c r="Z175" s="238"/>
      <c r="AA175" s="238"/>
      <c r="AB175" s="238"/>
      <c r="AC175" s="238"/>
      <c r="AD175" s="238"/>
      <c r="AE175" s="238"/>
      <c r="AF175" s="238"/>
      <c r="AG175" s="239">
        <f>G175/6</f>
        <v>0</v>
      </c>
      <c r="AH175" s="240"/>
      <c r="AI175" s="238"/>
      <c r="AJ175" s="238"/>
      <c r="AK175" s="238"/>
      <c r="AL175" s="238"/>
      <c r="AM175" s="238"/>
      <c r="AN175" s="238"/>
      <c r="AO175" s="238"/>
      <c r="AP175" s="238"/>
      <c r="AQ175" s="238"/>
      <c r="AR175" s="238"/>
      <c r="AS175" s="239">
        <f>G175/6</f>
        <v>0</v>
      </c>
      <c r="AT175" s="240"/>
      <c r="AU175" s="238"/>
      <c r="AV175" s="238"/>
      <c r="AW175" s="238"/>
      <c r="AX175" s="238"/>
      <c r="AY175" s="238"/>
      <c r="AZ175" s="238"/>
      <c r="BA175" s="238"/>
      <c r="BB175" s="238"/>
      <c r="BC175" s="238"/>
      <c r="BD175" s="238"/>
      <c r="BE175" s="239">
        <f>G175/6</f>
        <v>0</v>
      </c>
      <c r="BF175" s="240"/>
      <c r="BG175" s="238"/>
      <c r="BH175" s="238"/>
      <c r="BI175" s="238"/>
      <c r="BJ175" s="238"/>
      <c r="BK175" s="238"/>
      <c r="BL175" s="238"/>
      <c r="BM175" s="238"/>
      <c r="BN175" s="238"/>
      <c r="BO175" s="238"/>
      <c r="BP175" s="238"/>
      <c r="BQ175" s="239">
        <f>G175/6</f>
        <v>0</v>
      </c>
      <c r="BR175" s="240"/>
      <c r="BS175" s="238"/>
      <c r="BT175" s="238"/>
      <c r="BU175" s="238"/>
      <c r="BV175" s="238"/>
      <c r="BW175" s="238"/>
      <c r="BX175" s="238"/>
      <c r="BY175" s="238"/>
      <c r="BZ175" s="238"/>
      <c r="CA175" s="238"/>
      <c r="CB175" s="238"/>
      <c r="CC175" s="239">
        <f>G175-SUM(H175:CB175)</f>
        <v>0</v>
      </c>
      <c r="CD175" s="41" t="s">
        <v>54</v>
      </c>
    </row>
    <row r="176" spans="1:85" ht="15">
      <c r="A176" s="150"/>
      <c r="B176" s="75" t="s">
        <v>354</v>
      </c>
      <c r="C176" s="145" t="str">
        <f>"Provisional Sum for the repair of Electrical and Mechanical Assets (" &amp; TEXT(F176,"# ### ###") &amp;")"</f>
        <v>Provisional Sum for the repair of Electrical and Mechanical Assets (1 350 000)</v>
      </c>
      <c r="D176" s="146" t="s">
        <v>351</v>
      </c>
      <c r="E176" s="336">
        <v>1</v>
      </c>
      <c r="F176" s="78">
        <v>1350000</v>
      </c>
      <c r="G176" s="76">
        <f t="shared" si="95"/>
        <v>1350000</v>
      </c>
      <c r="H176" s="241"/>
      <c r="I176" s="242"/>
      <c r="J176" s="237"/>
      <c r="K176" s="238"/>
      <c r="L176" s="238"/>
      <c r="M176" s="238"/>
      <c r="N176" s="238"/>
      <c r="O176" s="238"/>
      <c r="P176" s="238"/>
      <c r="Q176" s="238"/>
      <c r="R176" s="238"/>
      <c r="S176" s="238"/>
      <c r="T176" s="238"/>
      <c r="U176" s="239">
        <f t="shared" ref="U176" si="102">G176/6</f>
        <v>225000</v>
      </c>
      <c r="V176" s="237"/>
      <c r="W176" s="238"/>
      <c r="X176" s="238"/>
      <c r="Y176" s="238"/>
      <c r="Z176" s="238"/>
      <c r="AA176" s="238"/>
      <c r="AB176" s="238"/>
      <c r="AC176" s="238"/>
      <c r="AD176" s="238"/>
      <c r="AE176" s="238"/>
      <c r="AF176" s="238"/>
      <c r="AG176" s="239">
        <f t="shared" ref="AG176" si="103">G176/6</f>
        <v>225000</v>
      </c>
      <c r="AH176" s="240"/>
      <c r="AI176" s="238"/>
      <c r="AJ176" s="238"/>
      <c r="AK176" s="238"/>
      <c r="AL176" s="238"/>
      <c r="AM176" s="238"/>
      <c r="AN176" s="238"/>
      <c r="AO176" s="238"/>
      <c r="AP176" s="238"/>
      <c r="AQ176" s="238"/>
      <c r="AR176" s="238"/>
      <c r="AS176" s="239">
        <f t="shared" ref="AS176" si="104">G176/6</f>
        <v>225000</v>
      </c>
      <c r="AT176" s="240"/>
      <c r="AU176" s="238"/>
      <c r="AV176" s="238"/>
      <c r="AW176" s="238"/>
      <c r="AX176" s="238"/>
      <c r="AY176" s="238"/>
      <c r="AZ176" s="238"/>
      <c r="BA176" s="238"/>
      <c r="BB176" s="238"/>
      <c r="BC176" s="238"/>
      <c r="BD176" s="238"/>
      <c r="BE176" s="239">
        <f t="shared" ref="BE176" si="105">G176/6</f>
        <v>225000</v>
      </c>
      <c r="BF176" s="240"/>
      <c r="BG176" s="238"/>
      <c r="BH176" s="238"/>
      <c r="BI176" s="238"/>
      <c r="BJ176" s="238"/>
      <c r="BK176" s="238"/>
      <c r="BL176" s="238"/>
      <c r="BM176" s="238"/>
      <c r="BN176" s="238"/>
      <c r="BO176" s="238"/>
      <c r="BP176" s="238"/>
      <c r="BQ176" s="239">
        <f t="shared" ref="BQ176" si="106">G176/6</f>
        <v>225000</v>
      </c>
      <c r="BR176" s="240"/>
      <c r="BS176" s="238"/>
      <c r="BT176" s="238"/>
      <c r="BU176" s="238"/>
      <c r="BV176" s="238"/>
      <c r="BW176" s="238"/>
      <c r="BX176" s="238"/>
      <c r="BY176" s="238"/>
      <c r="BZ176" s="238"/>
      <c r="CA176" s="238"/>
      <c r="CB176" s="238"/>
      <c r="CC176" s="239">
        <f t="shared" ref="CC176" si="107">G176-SUM(H176:CB176)</f>
        <v>225000</v>
      </c>
      <c r="CD176" s="41" t="s">
        <v>54</v>
      </c>
    </row>
    <row r="177" spans="1:82" ht="13.5" customHeight="1">
      <c r="A177" s="41"/>
      <c r="B177" s="147" t="s">
        <v>355</v>
      </c>
      <c r="C177" s="148" t="str">
        <f>"Provision for the overhead charges + profit in respect to A-10002-a (" &amp; TEXT(F177,"###%") &amp; ")"</f>
        <v>Provision for the overhead charges + profit in respect to A-10002-a (%)</v>
      </c>
      <c r="D177" s="149" t="s">
        <v>353</v>
      </c>
      <c r="E177" s="337">
        <f t="shared" ref="E177" si="108">+G176</f>
        <v>1350000</v>
      </c>
      <c r="F177" s="356"/>
      <c r="G177" s="76">
        <f>+E177*F177</f>
        <v>0</v>
      </c>
      <c r="H177" s="241"/>
      <c r="I177" s="242"/>
      <c r="J177" s="237"/>
      <c r="K177" s="238"/>
      <c r="L177" s="238"/>
      <c r="M177" s="238"/>
      <c r="N177" s="238"/>
      <c r="O177" s="238"/>
      <c r="P177" s="238"/>
      <c r="Q177" s="238"/>
      <c r="R177" s="238"/>
      <c r="S177" s="238"/>
      <c r="T177" s="238"/>
      <c r="U177" s="239">
        <f>G177/6</f>
        <v>0</v>
      </c>
      <c r="V177" s="237"/>
      <c r="W177" s="238"/>
      <c r="X177" s="238"/>
      <c r="Y177" s="238"/>
      <c r="Z177" s="238"/>
      <c r="AA177" s="238"/>
      <c r="AB177" s="238"/>
      <c r="AC177" s="238"/>
      <c r="AD177" s="238"/>
      <c r="AE177" s="238"/>
      <c r="AF177" s="238"/>
      <c r="AG177" s="239">
        <f>G177/6</f>
        <v>0</v>
      </c>
      <c r="AH177" s="240"/>
      <c r="AI177" s="238"/>
      <c r="AJ177" s="238"/>
      <c r="AK177" s="238"/>
      <c r="AL177" s="238"/>
      <c r="AM177" s="238"/>
      <c r="AN177" s="238"/>
      <c r="AO177" s="238"/>
      <c r="AP177" s="238"/>
      <c r="AQ177" s="238"/>
      <c r="AR177" s="238"/>
      <c r="AS177" s="239">
        <f>G177/6</f>
        <v>0</v>
      </c>
      <c r="AT177" s="240"/>
      <c r="AU177" s="238"/>
      <c r="AV177" s="238"/>
      <c r="AW177" s="238"/>
      <c r="AX177" s="238"/>
      <c r="AY177" s="238"/>
      <c r="AZ177" s="238"/>
      <c r="BA177" s="238"/>
      <c r="BB177" s="238"/>
      <c r="BC177" s="238"/>
      <c r="BD177" s="238"/>
      <c r="BE177" s="239">
        <f>G177/6</f>
        <v>0</v>
      </c>
      <c r="BF177" s="240"/>
      <c r="BG177" s="238"/>
      <c r="BH177" s="238"/>
      <c r="BI177" s="238"/>
      <c r="BJ177" s="238"/>
      <c r="BK177" s="238"/>
      <c r="BL177" s="238"/>
      <c r="BM177" s="238"/>
      <c r="BN177" s="238"/>
      <c r="BO177" s="238"/>
      <c r="BP177" s="238"/>
      <c r="BQ177" s="239">
        <f>G177/6</f>
        <v>0</v>
      </c>
      <c r="BR177" s="240"/>
      <c r="BS177" s="238"/>
      <c r="BT177" s="238"/>
      <c r="BU177" s="238"/>
      <c r="BV177" s="238"/>
      <c r="BW177" s="238"/>
      <c r="BX177" s="238"/>
      <c r="BY177" s="238"/>
      <c r="BZ177" s="238"/>
      <c r="CA177" s="238"/>
      <c r="CB177" s="238"/>
      <c r="CC177" s="239">
        <f>G177-SUM(H177:CB177)</f>
        <v>0</v>
      </c>
      <c r="CD177" s="41" t="s">
        <v>54</v>
      </c>
    </row>
    <row r="178" spans="1:82" ht="15">
      <c r="A178" s="150"/>
      <c r="B178" s="75" t="s">
        <v>356</v>
      </c>
      <c r="C178" s="145" t="str">
        <f>"Provisional Sum for the repair of Toll System Assets (" &amp; TEXT(F178,"### ###") &amp;")"</f>
        <v>Provisional Sum for the repair of Toll System Assets (450 000)</v>
      </c>
      <c r="D178" s="146" t="s">
        <v>351</v>
      </c>
      <c r="E178" s="336">
        <v>1</v>
      </c>
      <c r="F178" s="78">
        <v>450000</v>
      </c>
      <c r="G178" s="76">
        <f t="shared" si="95"/>
        <v>450000</v>
      </c>
      <c r="H178" s="241"/>
      <c r="I178" s="242"/>
      <c r="J178" s="237"/>
      <c r="K178" s="238"/>
      <c r="L178" s="238"/>
      <c r="M178" s="238"/>
      <c r="N178" s="238"/>
      <c r="O178" s="238"/>
      <c r="P178" s="238"/>
      <c r="Q178" s="238"/>
      <c r="R178" s="238"/>
      <c r="S178" s="238"/>
      <c r="T178" s="238"/>
      <c r="U178" s="239">
        <f t="shared" ref="U178" si="109">G178/6</f>
        <v>75000</v>
      </c>
      <c r="V178" s="237"/>
      <c r="W178" s="238"/>
      <c r="X178" s="238"/>
      <c r="Y178" s="238"/>
      <c r="Z178" s="238"/>
      <c r="AA178" s="238"/>
      <c r="AB178" s="238"/>
      <c r="AC178" s="238"/>
      <c r="AD178" s="238"/>
      <c r="AE178" s="238"/>
      <c r="AF178" s="238"/>
      <c r="AG178" s="239">
        <f t="shared" ref="AG178" si="110">G178/6</f>
        <v>75000</v>
      </c>
      <c r="AH178" s="240"/>
      <c r="AI178" s="238"/>
      <c r="AJ178" s="238"/>
      <c r="AK178" s="238"/>
      <c r="AL178" s="238"/>
      <c r="AM178" s="238"/>
      <c r="AN178" s="238"/>
      <c r="AO178" s="238"/>
      <c r="AP178" s="238"/>
      <c r="AQ178" s="238"/>
      <c r="AR178" s="238"/>
      <c r="AS178" s="239">
        <f t="shared" ref="AS178" si="111">G178/6</f>
        <v>75000</v>
      </c>
      <c r="AT178" s="240"/>
      <c r="AU178" s="238"/>
      <c r="AV178" s="238"/>
      <c r="AW178" s="238"/>
      <c r="AX178" s="238"/>
      <c r="AY178" s="238"/>
      <c r="AZ178" s="238"/>
      <c r="BA178" s="238"/>
      <c r="BB178" s="238"/>
      <c r="BC178" s="238"/>
      <c r="BD178" s="238"/>
      <c r="BE178" s="239">
        <f t="shared" ref="BE178" si="112">G178/6</f>
        <v>75000</v>
      </c>
      <c r="BF178" s="240"/>
      <c r="BG178" s="238"/>
      <c r="BH178" s="238"/>
      <c r="BI178" s="238"/>
      <c r="BJ178" s="238"/>
      <c r="BK178" s="238"/>
      <c r="BL178" s="238"/>
      <c r="BM178" s="238"/>
      <c r="BN178" s="238"/>
      <c r="BO178" s="238"/>
      <c r="BP178" s="238"/>
      <c r="BQ178" s="239">
        <f t="shared" ref="BQ178" si="113">G178/6</f>
        <v>75000</v>
      </c>
      <c r="BR178" s="240"/>
      <c r="BS178" s="238"/>
      <c r="BT178" s="238"/>
      <c r="BU178" s="238"/>
      <c r="BV178" s="238"/>
      <c r="BW178" s="238"/>
      <c r="BX178" s="238"/>
      <c r="BY178" s="238"/>
      <c r="BZ178" s="238"/>
      <c r="CA178" s="238"/>
      <c r="CB178" s="238"/>
      <c r="CC178" s="239">
        <f t="shared" ref="CC178" si="114">G178-SUM(H178:CB178)</f>
        <v>75000</v>
      </c>
      <c r="CD178" s="41" t="s">
        <v>54</v>
      </c>
    </row>
    <row r="179" spans="1:82" ht="15">
      <c r="A179" s="41"/>
      <c r="B179" s="147" t="s">
        <v>357</v>
      </c>
      <c r="C179" s="148" t="str">
        <f>"Provision for the overhead charges + profit in respect to A-10003-a (" &amp; TEXT(F179,"###%") &amp; ")"</f>
        <v>Provision for the overhead charges + profit in respect to A-10003-a (%)</v>
      </c>
      <c r="D179" s="149" t="s">
        <v>353</v>
      </c>
      <c r="E179" s="337">
        <f t="shared" ref="E179" si="115">+G178</f>
        <v>450000</v>
      </c>
      <c r="F179" s="356"/>
      <c r="G179" s="76">
        <f>+E179*F179</f>
        <v>0</v>
      </c>
      <c r="H179" s="241"/>
      <c r="I179" s="242"/>
      <c r="J179" s="237"/>
      <c r="K179" s="238"/>
      <c r="L179" s="238"/>
      <c r="M179" s="238"/>
      <c r="N179" s="238"/>
      <c r="O179" s="238"/>
      <c r="P179" s="238"/>
      <c r="Q179" s="238"/>
      <c r="R179" s="238"/>
      <c r="S179" s="238"/>
      <c r="T179" s="238"/>
      <c r="U179" s="239">
        <f>G179/6</f>
        <v>0</v>
      </c>
      <c r="V179" s="237"/>
      <c r="W179" s="238"/>
      <c r="X179" s="238"/>
      <c r="Y179" s="238"/>
      <c r="Z179" s="238"/>
      <c r="AA179" s="238"/>
      <c r="AB179" s="238"/>
      <c r="AC179" s="238"/>
      <c r="AD179" s="238"/>
      <c r="AE179" s="238"/>
      <c r="AF179" s="238"/>
      <c r="AG179" s="239">
        <f>G179/6</f>
        <v>0</v>
      </c>
      <c r="AH179" s="240"/>
      <c r="AI179" s="238"/>
      <c r="AJ179" s="238"/>
      <c r="AK179" s="238"/>
      <c r="AL179" s="238"/>
      <c r="AM179" s="238"/>
      <c r="AN179" s="238"/>
      <c r="AO179" s="238"/>
      <c r="AP179" s="238"/>
      <c r="AQ179" s="238"/>
      <c r="AR179" s="238"/>
      <c r="AS179" s="239">
        <f>G179/6</f>
        <v>0</v>
      </c>
      <c r="AT179" s="240"/>
      <c r="AU179" s="238"/>
      <c r="AV179" s="238"/>
      <c r="AW179" s="238"/>
      <c r="AX179" s="238"/>
      <c r="AY179" s="238"/>
      <c r="AZ179" s="238"/>
      <c r="BA179" s="238"/>
      <c r="BB179" s="238"/>
      <c r="BC179" s="238"/>
      <c r="BD179" s="238"/>
      <c r="BE179" s="239">
        <f>G179/6</f>
        <v>0</v>
      </c>
      <c r="BF179" s="240"/>
      <c r="BG179" s="238"/>
      <c r="BH179" s="238"/>
      <c r="BI179" s="238"/>
      <c r="BJ179" s="238"/>
      <c r="BK179" s="238"/>
      <c r="BL179" s="238"/>
      <c r="BM179" s="238"/>
      <c r="BN179" s="238"/>
      <c r="BO179" s="238"/>
      <c r="BP179" s="238"/>
      <c r="BQ179" s="239">
        <f>G179/6</f>
        <v>0</v>
      </c>
      <c r="BR179" s="240"/>
      <c r="BS179" s="238"/>
      <c r="BT179" s="238"/>
      <c r="BU179" s="238"/>
      <c r="BV179" s="238"/>
      <c r="BW179" s="238"/>
      <c r="BX179" s="238"/>
      <c r="BY179" s="238"/>
      <c r="BZ179" s="238"/>
      <c r="CA179" s="238"/>
      <c r="CB179" s="238"/>
      <c r="CC179" s="239">
        <f>G179-SUM(H179:CB179)</f>
        <v>0</v>
      </c>
      <c r="CD179" s="41" t="s">
        <v>54</v>
      </c>
    </row>
    <row r="180" spans="1:82" ht="26" customHeight="1">
      <c r="A180" s="150"/>
      <c r="B180" s="75" t="s">
        <v>358</v>
      </c>
      <c r="C180" s="145" t="str">
        <f>"Provisional Sum for Community Participation as described in project document (Volume 3 Book 1)(if triggered)  (" &amp; TEXT(F180,"### ###") &amp;")"</f>
        <v>Provisional Sum for Community Participation as described in project document (Volume 3 Book 1)(if triggered)  (90 000)</v>
      </c>
      <c r="D180" s="146" t="s">
        <v>351</v>
      </c>
      <c r="E180" s="336">
        <v>1</v>
      </c>
      <c r="F180" s="78">
        <v>90000</v>
      </c>
      <c r="G180" s="76">
        <f t="shared" si="95"/>
        <v>90000</v>
      </c>
      <c r="H180" s="241"/>
      <c r="I180" s="242"/>
      <c r="J180" s="237"/>
      <c r="K180" s="238"/>
      <c r="L180" s="238"/>
      <c r="M180" s="238"/>
      <c r="N180" s="238"/>
      <c r="O180" s="238"/>
      <c r="P180" s="238"/>
      <c r="Q180" s="238"/>
      <c r="R180" s="238"/>
      <c r="S180" s="238"/>
      <c r="T180" s="238"/>
      <c r="U180" s="239">
        <f t="shared" ref="U180" si="116">G180/6</f>
        <v>15000</v>
      </c>
      <c r="V180" s="237"/>
      <c r="W180" s="238"/>
      <c r="X180" s="238"/>
      <c r="Y180" s="238"/>
      <c r="Z180" s="238"/>
      <c r="AA180" s="238"/>
      <c r="AB180" s="238"/>
      <c r="AC180" s="238"/>
      <c r="AD180" s="238"/>
      <c r="AE180" s="238"/>
      <c r="AF180" s="238"/>
      <c r="AG180" s="239">
        <f t="shared" ref="AG180" si="117">G180/6</f>
        <v>15000</v>
      </c>
      <c r="AH180" s="240"/>
      <c r="AI180" s="238"/>
      <c r="AJ180" s="238"/>
      <c r="AK180" s="238"/>
      <c r="AL180" s="238"/>
      <c r="AM180" s="238"/>
      <c r="AN180" s="238"/>
      <c r="AO180" s="238"/>
      <c r="AP180" s="238"/>
      <c r="AQ180" s="238"/>
      <c r="AR180" s="238"/>
      <c r="AS180" s="239">
        <f t="shared" ref="AS180" si="118">G180/6</f>
        <v>15000</v>
      </c>
      <c r="AT180" s="240"/>
      <c r="AU180" s="238"/>
      <c r="AV180" s="238"/>
      <c r="AW180" s="238"/>
      <c r="AX180" s="238"/>
      <c r="AY180" s="238"/>
      <c r="AZ180" s="238"/>
      <c r="BA180" s="238"/>
      <c r="BB180" s="238"/>
      <c r="BC180" s="238"/>
      <c r="BD180" s="238"/>
      <c r="BE180" s="239">
        <f t="shared" ref="BE180" si="119">G180/6</f>
        <v>15000</v>
      </c>
      <c r="BF180" s="240"/>
      <c r="BG180" s="238"/>
      <c r="BH180" s="238"/>
      <c r="BI180" s="238"/>
      <c r="BJ180" s="238"/>
      <c r="BK180" s="238"/>
      <c r="BL180" s="238"/>
      <c r="BM180" s="238"/>
      <c r="BN180" s="238"/>
      <c r="BO180" s="238"/>
      <c r="BP180" s="238"/>
      <c r="BQ180" s="239">
        <f t="shared" ref="BQ180" si="120">G180/6</f>
        <v>15000</v>
      </c>
      <c r="BR180" s="240"/>
      <c r="BS180" s="238"/>
      <c r="BT180" s="238"/>
      <c r="BU180" s="238"/>
      <c r="BV180" s="238"/>
      <c r="BW180" s="238"/>
      <c r="BX180" s="238"/>
      <c r="BY180" s="238"/>
      <c r="BZ180" s="238"/>
      <c r="CA180" s="238"/>
      <c r="CB180" s="238"/>
      <c r="CC180" s="239">
        <f t="shared" ref="CC180" si="121">G180-SUM(H180:CB180)</f>
        <v>15000</v>
      </c>
      <c r="CD180" s="41" t="s">
        <v>54</v>
      </c>
    </row>
    <row r="181" spans="1:82" ht="15">
      <c r="A181" s="41"/>
      <c r="B181" s="147" t="s">
        <v>359</v>
      </c>
      <c r="C181" s="148" t="str">
        <f>"Provision for overhead charges + profit in respect to A-10004-a ("&amp; TEXT(F181,"###%") &amp; ") (if triggered) "</f>
        <v xml:space="preserve">Provision for overhead charges + profit in respect to A-10004-a (%) (if triggered) </v>
      </c>
      <c r="D181" s="149" t="s">
        <v>353</v>
      </c>
      <c r="E181" s="337">
        <f t="shared" ref="E181" si="122">+G180</f>
        <v>90000</v>
      </c>
      <c r="F181" s="356"/>
      <c r="G181" s="76">
        <f>+E181*F181</f>
        <v>0</v>
      </c>
      <c r="H181" s="241"/>
      <c r="I181" s="242"/>
      <c r="J181" s="237"/>
      <c r="K181" s="238"/>
      <c r="L181" s="238"/>
      <c r="M181" s="238"/>
      <c r="N181" s="238"/>
      <c r="O181" s="238"/>
      <c r="P181" s="238"/>
      <c r="Q181" s="238"/>
      <c r="R181" s="238"/>
      <c r="S181" s="238"/>
      <c r="T181" s="238"/>
      <c r="U181" s="239">
        <f>G181/6</f>
        <v>0</v>
      </c>
      <c r="V181" s="237"/>
      <c r="W181" s="238"/>
      <c r="X181" s="238"/>
      <c r="Y181" s="238"/>
      <c r="Z181" s="238"/>
      <c r="AA181" s="238"/>
      <c r="AB181" s="238"/>
      <c r="AC181" s="238"/>
      <c r="AD181" s="238"/>
      <c r="AE181" s="238"/>
      <c r="AF181" s="238"/>
      <c r="AG181" s="239">
        <f>G181/6</f>
        <v>0</v>
      </c>
      <c r="AH181" s="240"/>
      <c r="AI181" s="238"/>
      <c r="AJ181" s="238"/>
      <c r="AK181" s="238"/>
      <c r="AL181" s="238"/>
      <c r="AM181" s="238"/>
      <c r="AN181" s="238"/>
      <c r="AO181" s="238"/>
      <c r="AP181" s="238"/>
      <c r="AQ181" s="238"/>
      <c r="AR181" s="238"/>
      <c r="AS181" s="239">
        <f>G181/6</f>
        <v>0</v>
      </c>
      <c r="AT181" s="240"/>
      <c r="AU181" s="238"/>
      <c r="AV181" s="238"/>
      <c r="AW181" s="238"/>
      <c r="AX181" s="238"/>
      <c r="AY181" s="238"/>
      <c r="AZ181" s="238"/>
      <c r="BA181" s="238"/>
      <c r="BB181" s="238"/>
      <c r="BC181" s="238"/>
      <c r="BD181" s="238"/>
      <c r="BE181" s="239">
        <f>G181/6</f>
        <v>0</v>
      </c>
      <c r="BF181" s="240"/>
      <c r="BG181" s="238"/>
      <c r="BH181" s="238"/>
      <c r="BI181" s="238"/>
      <c r="BJ181" s="238"/>
      <c r="BK181" s="238"/>
      <c r="BL181" s="238"/>
      <c r="BM181" s="238"/>
      <c r="BN181" s="238"/>
      <c r="BO181" s="238"/>
      <c r="BP181" s="238"/>
      <c r="BQ181" s="239">
        <f>G181/6</f>
        <v>0</v>
      </c>
      <c r="BR181" s="240"/>
      <c r="BS181" s="238"/>
      <c r="BT181" s="238"/>
      <c r="BU181" s="238"/>
      <c r="BV181" s="238"/>
      <c r="BW181" s="238"/>
      <c r="BX181" s="238"/>
      <c r="BY181" s="238"/>
      <c r="BZ181" s="238"/>
      <c r="CA181" s="238"/>
      <c r="CB181" s="238"/>
      <c r="CC181" s="239">
        <f>G181-SUM(H181:CB181)</f>
        <v>0</v>
      </c>
      <c r="CD181" s="41" t="s">
        <v>54</v>
      </c>
    </row>
    <row r="182" spans="1:82" ht="15">
      <c r="A182" s="150"/>
      <c r="B182" s="75" t="s">
        <v>360</v>
      </c>
      <c r="C182" s="145" t="str">
        <f>"Provisional Sum for Telecommunication services - Broadband service for remote access to QLS (" &amp; TEXT(F182,"### ###") &amp;")"</f>
        <v>Provisional Sum for Telecommunication services - Broadband service for remote access to QLS (90 000)</v>
      </c>
      <c r="D182" s="146" t="s">
        <v>351</v>
      </c>
      <c r="E182" s="336">
        <v>1</v>
      </c>
      <c r="F182" s="78">
        <v>90000</v>
      </c>
      <c r="G182" s="241">
        <f t="shared" si="95"/>
        <v>90000</v>
      </c>
      <c r="H182" s="241"/>
      <c r="I182" s="242"/>
      <c r="J182" s="237"/>
      <c r="K182" s="238"/>
      <c r="L182" s="238"/>
      <c r="M182" s="238"/>
      <c r="N182" s="238"/>
      <c r="O182" s="238"/>
      <c r="P182" s="238"/>
      <c r="Q182" s="238"/>
      <c r="R182" s="238"/>
      <c r="S182" s="238"/>
      <c r="T182" s="238"/>
      <c r="U182" s="239">
        <f t="shared" ref="U182" si="123">G182/6</f>
        <v>15000</v>
      </c>
      <c r="V182" s="237"/>
      <c r="W182" s="238"/>
      <c r="X182" s="238"/>
      <c r="Y182" s="238"/>
      <c r="Z182" s="238"/>
      <c r="AA182" s="238"/>
      <c r="AB182" s="238"/>
      <c r="AC182" s="238"/>
      <c r="AD182" s="238"/>
      <c r="AE182" s="238"/>
      <c r="AF182" s="238"/>
      <c r="AG182" s="239">
        <f t="shared" ref="AG182" si="124">G182/6</f>
        <v>15000</v>
      </c>
      <c r="AH182" s="240"/>
      <c r="AI182" s="238"/>
      <c r="AJ182" s="238"/>
      <c r="AK182" s="238"/>
      <c r="AL182" s="238"/>
      <c r="AM182" s="238"/>
      <c r="AN182" s="238"/>
      <c r="AO182" s="238"/>
      <c r="AP182" s="238"/>
      <c r="AQ182" s="238"/>
      <c r="AR182" s="238"/>
      <c r="AS182" s="239">
        <f t="shared" ref="AS182" si="125">G182/6</f>
        <v>15000</v>
      </c>
      <c r="AT182" s="240"/>
      <c r="AU182" s="238"/>
      <c r="AV182" s="238"/>
      <c r="AW182" s="238"/>
      <c r="AX182" s="238"/>
      <c r="AY182" s="238"/>
      <c r="AZ182" s="238"/>
      <c r="BA182" s="238"/>
      <c r="BB182" s="238"/>
      <c r="BC182" s="238"/>
      <c r="BD182" s="238"/>
      <c r="BE182" s="239">
        <f t="shared" ref="BE182" si="126">G182/6</f>
        <v>15000</v>
      </c>
      <c r="BF182" s="240"/>
      <c r="BG182" s="238"/>
      <c r="BH182" s="238"/>
      <c r="BI182" s="238"/>
      <c r="BJ182" s="238"/>
      <c r="BK182" s="238"/>
      <c r="BL182" s="238"/>
      <c r="BM182" s="238"/>
      <c r="BN182" s="238"/>
      <c r="BO182" s="238"/>
      <c r="BP182" s="238"/>
      <c r="BQ182" s="239">
        <f t="shared" ref="BQ182" si="127">G182/6</f>
        <v>15000</v>
      </c>
      <c r="BR182" s="240"/>
      <c r="BS182" s="238"/>
      <c r="BT182" s="238"/>
      <c r="BU182" s="238"/>
      <c r="BV182" s="238"/>
      <c r="BW182" s="238"/>
      <c r="BX182" s="238"/>
      <c r="BY182" s="238"/>
      <c r="BZ182" s="238"/>
      <c r="CA182" s="238"/>
      <c r="CB182" s="238"/>
      <c r="CC182" s="239">
        <f t="shared" ref="CC182" si="128">G182-SUM(H182:CB182)</f>
        <v>15000</v>
      </c>
      <c r="CD182" s="41" t="s">
        <v>54</v>
      </c>
    </row>
    <row r="183" spans="1:82" ht="15">
      <c r="A183" s="41"/>
      <c r="B183" s="147" t="s">
        <v>361</v>
      </c>
      <c r="C183" s="148" t="str">
        <f>"Provision for overhead charges + profit in respect to A-10005-a ("&amp; TEXT(F183,"###%") &amp; ") (if triggered)"</f>
        <v>Provision for overhead charges + profit in respect to A-10005-a (%) (if triggered)</v>
      </c>
      <c r="D183" s="149" t="s">
        <v>353</v>
      </c>
      <c r="E183" s="337">
        <f t="shared" ref="E183" si="129">+G182</f>
        <v>90000</v>
      </c>
      <c r="F183" s="356"/>
      <c r="G183" s="76">
        <f>+E183*F183</f>
        <v>0</v>
      </c>
      <c r="H183" s="241"/>
      <c r="I183" s="242"/>
      <c r="J183" s="237"/>
      <c r="K183" s="238"/>
      <c r="L183" s="238"/>
      <c r="M183" s="238"/>
      <c r="N183" s="238"/>
      <c r="O183" s="238"/>
      <c r="P183" s="238"/>
      <c r="Q183" s="238"/>
      <c r="R183" s="238"/>
      <c r="S183" s="238"/>
      <c r="T183" s="238"/>
      <c r="U183" s="239">
        <f>G183/6</f>
        <v>0</v>
      </c>
      <c r="V183" s="237"/>
      <c r="W183" s="238"/>
      <c r="X183" s="238"/>
      <c r="Y183" s="238"/>
      <c r="Z183" s="238"/>
      <c r="AA183" s="238"/>
      <c r="AB183" s="238"/>
      <c r="AC183" s="238"/>
      <c r="AD183" s="238"/>
      <c r="AE183" s="238"/>
      <c r="AF183" s="238"/>
      <c r="AG183" s="239">
        <f>G183/6</f>
        <v>0</v>
      </c>
      <c r="AH183" s="240"/>
      <c r="AI183" s="238"/>
      <c r="AJ183" s="238"/>
      <c r="AK183" s="238"/>
      <c r="AL183" s="238"/>
      <c r="AM183" s="238"/>
      <c r="AN183" s="238"/>
      <c r="AO183" s="238"/>
      <c r="AP183" s="238"/>
      <c r="AQ183" s="238"/>
      <c r="AR183" s="238"/>
      <c r="AS183" s="239">
        <f>G183/6</f>
        <v>0</v>
      </c>
      <c r="AT183" s="240"/>
      <c r="AU183" s="238"/>
      <c r="AV183" s="238"/>
      <c r="AW183" s="238"/>
      <c r="AX183" s="238"/>
      <c r="AY183" s="238"/>
      <c r="AZ183" s="238"/>
      <c r="BA183" s="238"/>
      <c r="BB183" s="238"/>
      <c r="BC183" s="238"/>
      <c r="BD183" s="238"/>
      <c r="BE183" s="239">
        <f>G183/6</f>
        <v>0</v>
      </c>
      <c r="BF183" s="240"/>
      <c r="BG183" s="238"/>
      <c r="BH183" s="238"/>
      <c r="BI183" s="238"/>
      <c r="BJ183" s="238"/>
      <c r="BK183" s="238"/>
      <c r="BL183" s="238"/>
      <c r="BM183" s="238"/>
      <c r="BN183" s="238"/>
      <c r="BO183" s="238"/>
      <c r="BP183" s="238"/>
      <c r="BQ183" s="239">
        <f>G183/6</f>
        <v>0</v>
      </c>
      <c r="BR183" s="240"/>
      <c r="BS183" s="238"/>
      <c r="BT183" s="238"/>
      <c r="BU183" s="238"/>
      <c r="BV183" s="238"/>
      <c r="BW183" s="238"/>
      <c r="BX183" s="238"/>
      <c r="BY183" s="238"/>
      <c r="BZ183" s="238"/>
      <c r="CA183" s="238"/>
      <c r="CB183" s="238"/>
      <c r="CC183" s="239">
        <f>G183-SUM(H183:CB183)</f>
        <v>0</v>
      </c>
      <c r="CD183" s="41" t="s">
        <v>54</v>
      </c>
    </row>
    <row r="184" spans="1:82" ht="15">
      <c r="A184" s="150"/>
      <c r="B184" s="75" t="s">
        <v>362</v>
      </c>
      <c r="C184" s="145" t="str">
        <f>"Provisional Sum for ETC related Marketing (" &amp; TEXT(F184,"### ###") &amp;")"</f>
        <v>Provisional Sum for ETC related Marketing (90 000)</v>
      </c>
      <c r="D184" s="146" t="s">
        <v>351</v>
      </c>
      <c r="E184" s="336">
        <v>1</v>
      </c>
      <c r="F184" s="78">
        <v>90000</v>
      </c>
      <c r="G184" s="76">
        <f t="shared" si="95"/>
        <v>90000</v>
      </c>
      <c r="H184" s="241"/>
      <c r="I184" s="242"/>
      <c r="J184" s="237"/>
      <c r="K184" s="238"/>
      <c r="L184" s="238"/>
      <c r="M184" s="238"/>
      <c r="N184" s="238"/>
      <c r="O184" s="238"/>
      <c r="P184" s="238"/>
      <c r="Q184" s="238"/>
      <c r="R184" s="238"/>
      <c r="S184" s="238"/>
      <c r="T184" s="238"/>
      <c r="U184" s="239">
        <f t="shared" ref="U184" si="130">G184/6</f>
        <v>15000</v>
      </c>
      <c r="V184" s="237"/>
      <c r="W184" s="238"/>
      <c r="X184" s="238"/>
      <c r="Y184" s="238"/>
      <c r="Z184" s="238"/>
      <c r="AA184" s="238"/>
      <c r="AB184" s="238"/>
      <c r="AC184" s="238"/>
      <c r="AD184" s="238"/>
      <c r="AE184" s="238"/>
      <c r="AF184" s="238"/>
      <c r="AG184" s="239">
        <f t="shared" ref="AG184" si="131">G184/6</f>
        <v>15000</v>
      </c>
      <c r="AH184" s="240"/>
      <c r="AI184" s="238"/>
      <c r="AJ184" s="238"/>
      <c r="AK184" s="238"/>
      <c r="AL184" s="238"/>
      <c r="AM184" s="238"/>
      <c r="AN184" s="238"/>
      <c r="AO184" s="238"/>
      <c r="AP184" s="238"/>
      <c r="AQ184" s="238"/>
      <c r="AR184" s="238"/>
      <c r="AS184" s="239">
        <f t="shared" ref="AS184" si="132">G184/6</f>
        <v>15000</v>
      </c>
      <c r="AT184" s="240"/>
      <c r="AU184" s="238"/>
      <c r="AV184" s="238"/>
      <c r="AW184" s="238"/>
      <c r="AX184" s="238"/>
      <c r="AY184" s="238"/>
      <c r="AZ184" s="238"/>
      <c r="BA184" s="238"/>
      <c r="BB184" s="238"/>
      <c r="BC184" s="238"/>
      <c r="BD184" s="238"/>
      <c r="BE184" s="239">
        <f t="shared" ref="BE184" si="133">G184/6</f>
        <v>15000</v>
      </c>
      <c r="BF184" s="240"/>
      <c r="BG184" s="238"/>
      <c r="BH184" s="238"/>
      <c r="BI184" s="238"/>
      <c r="BJ184" s="238"/>
      <c r="BK184" s="238"/>
      <c r="BL184" s="238"/>
      <c r="BM184" s="238"/>
      <c r="BN184" s="238"/>
      <c r="BO184" s="238"/>
      <c r="BP184" s="238"/>
      <c r="BQ184" s="239">
        <f t="shared" ref="BQ184" si="134">G184/6</f>
        <v>15000</v>
      </c>
      <c r="BR184" s="240"/>
      <c r="BS184" s="238"/>
      <c r="BT184" s="238"/>
      <c r="BU184" s="238"/>
      <c r="BV184" s="238"/>
      <c r="BW184" s="238"/>
      <c r="BX184" s="238"/>
      <c r="BY184" s="238"/>
      <c r="BZ184" s="238"/>
      <c r="CA184" s="238"/>
      <c r="CB184" s="238"/>
      <c r="CC184" s="239">
        <f t="shared" ref="CC184" si="135">G184-SUM(H184:CB184)</f>
        <v>15000</v>
      </c>
      <c r="CD184" s="41" t="s">
        <v>54</v>
      </c>
    </row>
    <row r="185" spans="1:82" ht="15">
      <c r="A185" s="150"/>
      <c r="B185" s="147" t="s">
        <v>363</v>
      </c>
      <c r="C185" s="148" t="str">
        <f>"Provision for overhead charges + profit in respect to A-10006-a ("&amp; TEXT(F185,"###%") &amp; ")"</f>
        <v>Provision for overhead charges + profit in respect to A-10006-a (%)</v>
      </c>
      <c r="D185" s="149" t="s">
        <v>353</v>
      </c>
      <c r="E185" s="337">
        <f t="shared" ref="E185" si="136">+G184</f>
        <v>90000</v>
      </c>
      <c r="F185" s="356"/>
      <c r="G185" s="76">
        <f>+E185*F185</f>
        <v>0</v>
      </c>
      <c r="H185" s="241"/>
      <c r="I185" s="242"/>
      <c r="J185" s="237"/>
      <c r="K185" s="238"/>
      <c r="L185" s="238"/>
      <c r="M185" s="238"/>
      <c r="N185" s="238"/>
      <c r="O185" s="238"/>
      <c r="P185" s="238"/>
      <c r="Q185" s="238"/>
      <c r="R185" s="238"/>
      <c r="S185" s="238"/>
      <c r="T185" s="238"/>
      <c r="U185" s="239">
        <f>G185/6</f>
        <v>0</v>
      </c>
      <c r="V185" s="237"/>
      <c r="W185" s="238"/>
      <c r="X185" s="238"/>
      <c r="Y185" s="238"/>
      <c r="Z185" s="238"/>
      <c r="AA185" s="238"/>
      <c r="AB185" s="238"/>
      <c r="AC185" s="238"/>
      <c r="AD185" s="238"/>
      <c r="AE185" s="238"/>
      <c r="AF185" s="238"/>
      <c r="AG185" s="239">
        <f>G185/6</f>
        <v>0</v>
      </c>
      <c r="AH185" s="240"/>
      <c r="AI185" s="238"/>
      <c r="AJ185" s="238"/>
      <c r="AK185" s="238"/>
      <c r="AL185" s="238"/>
      <c r="AM185" s="238"/>
      <c r="AN185" s="238"/>
      <c r="AO185" s="238"/>
      <c r="AP185" s="238"/>
      <c r="AQ185" s="238"/>
      <c r="AR185" s="238"/>
      <c r="AS185" s="239">
        <f>G185/6</f>
        <v>0</v>
      </c>
      <c r="AT185" s="240"/>
      <c r="AU185" s="238"/>
      <c r="AV185" s="238"/>
      <c r="AW185" s="238"/>
      <c r="AX185" s="238"/>
      <c r="AY185" s="238"/>
      <c r="AZ185" s="238"/>
      <c r="BA185" s="238"/>
      <c r="BB185" s="238"/>
      <c r="BC185" s="238"/>
      <c r="BD185" s="238"/>
      <c r="BE185" s="239">
        <f>G185/6</f>
        <v>0</v>
      </c>
      <c r="BF185" s="240"/>
      <c r="BG185" s="238"/>
      <c r="BH185" s="238"/>
      <c r="BI185" s="238"/>
      <c r="BJ185" s="238"/>
      <c r="BK185" s="238"/>
      <c r="BL185" s="238"/>
      <c r="BM185" s="238"/>
      <c r="BN185" s="238"/>
      <c r="BO185" s="238"/>
      <c r="BP185" s="238"/>
      <c r="BQ185" s="239">
        <f>G185/6</f>
        <v>0</v>
      </c>
      <c r="BR185" s="240"/>
      <c r="BS185" s="238"/>
      <c r="BT185" s="238"/>
      <c r="BU185" s="238"/>
      <c r="BV185" s="238"/>
      <c r="BW185" s="238"/>
      <c r="BX185" s="238"/>
      <c r="BY185" s="238"/>
      <c r="BZ185" s="238"/>
      <c r="CA185" s="238"/>
      <c r="CB185" s="238"/>
      <c r="CC185" s="239">
        <f>G185-SUM(H185:CB185)</f>
        <v>0</v>
      </c>
      <c r="CD185" s="41" t="s">
        <v>54</v>
      </c>
    </row>
    <row r="186" spans="1:82" ht="15">
      <c r="A186" s="150"/>
      <c r="B186" s="75" t="s">
        <v>364</v>
      </c>
      <c r="C186" s="145" t="str">
        <f>"Provision of transportation and depositing of cash from Customer Service Kiosks (" &amp; TEXT(F186,"### ###") &amp;")"</f>
        <v>Provision of transportation and depositing of cash from Customer Service Kiosks (90 000)</v>
      </c>
      <c r="D186" s="146" t="s">
        <v>351</v>
      </c>
      <c r="E186" s="336">
        <v>1</v>
      </c>
      <c r="F186" s="78">
        <v>90000</v>
      </c>
      <c r="G186" s="241">
        <f t="shared" si="95"/>
        <v>90000</v>
      </c>
      <c r="H186" s="241"/>
      <c r="I186" s="242"/>
      <c r="J186" s="237"/>
      <c r="K186" s="238"/>
      <c r="L186" s="238"/>
      <c r="M186" s="238"/>
      <c r="N186" s="238"/>
      <c r="O186" s="238"/>
      <c r="P186" s="238"/>
      <c r="Q186" s="238"/>
      <c r="R186" s="238"/>
      <c r="S186" s="238"/>
      <c r="T186" s="238"/>
      <c r="U186" s="239">
        <f t="shared" ref="U186" si="137">G186/6</f>
        <v>15000</v>
      </c>
      <c r="V186" s="237"/>
      <c r="W186" s="238"/>
      <c r="X186" s="238"/>
      <c r="Y186" s="238"/>
      <c r="Z186" s="238"/>
      <c r="AA186" s="238"/>
      <c r="AB186" s="238"/>
      <c r="AC186" s="238"/>
      <c r="AD186" s="238"/>
      <c r="AE186" s="238"/>
      <c r="AF186" s="238"/>
      <c r="AG186" s="239">
        <f t="shared" ref="AG186" si="138">G186/6</f>
        <v>15000</v>
      </c>
      <c r="AH186" s="240"/>
      <c r="AI186" s="238"/>
      <c r="AJ186" s="238"/>
      <c r="AK186" s="238"/>
      <c r="AL186" s="238"/>
      <c r="AM186" s="238"/>
      <c r="AN186" s="238"/>
      <c r="AO186" s="238"/>
      <c r="AP186" s="238"/>
      <c r="AQ186" s="238"/>
      <c r="AR186" s="238"/>
      <c r="AS186" s="239">
        <f t="shared" ref="AS186" si="139">G186/6</f>
        <v>15000</v>
      </c>
      <c r="AT186" s="240"/>
      <c r="AU186" s="238"/>
      <c r="AV186" s="238"/>
      <c r="AW186" s="238"/>
      <c r="AX186" s="238"/>
      <c r="AY186" s="238"/>
      <c r="AZ186" s="238"/>
      <c r="BA186" s="238"/>
      <c r="BB186" s="238"/>
      <c r="BC186" s="238"/>
      <c r="BD186" s="238"/>
      <c r="BE186" s="239">
        <f t="shared" ref="BE186" si="140">G186/6</f>
        <v>15000</v>
      </c>
      <c r="BF186" s="240"/>
      <c r="BG186" s="238"/>
      <c r="BH186" s="238"/>
      <c r="BI186" s="238"/>
      <c r="BJ186" s="238"/>
      <c r="BK186" s="238"/>
      <c r="BL186" s="238"/>
      <c r="BM186" s="238"/>
      <c r="BN186" s="238"/>
      <c r="BO186" s="238"/>
      <c r="BP186" s="238"/>
      <c r="BQ186" s="239">
        <f t="shared" ref="BQ186" si="141">G186/6</f>
        <v>15000</v>
      </c>
      <c r="BR186" s="240"/>
      <c r="BS186" s="238"/>
      <c r="BT186" s="238"/>
      <c r="BU186" s="238"/>
      <c r="BV186" s="238"/>
      <c r="BW186" s="238"/>
      <c r="BX186" s="238"/>
      <c r="BY186" s="238"/>
      <c r="BZ186" s="238"/>
      <c r="CA186" s="238"/>
      <c r="CB186" s="238"/>
      <c r="CC186" s="239">
        <f t="shared" ref="CC186" si="142">G186-SUM(H186:CB186)</f>
        <v>15000</v>
      </c>
      <c r="CD186" s="41" t="s">
        <v>54</v>
      </c>
    </row>
    <row r="187" spans="1:82" ht="30">
      <c r="A187" s="41"/>
      <c r="B187" s="147" t="s">
        <v>365</v>
      </c>
      <c r="C187" s="148" t="str">
        <f>"Provision of transportation and Depositing of Cash from Customer Service Kiosks - Overhead charges and profit in respect to item A-10007-a ("&amp; TEXT(F187,"###%") &amp; ")"</f>
        <v>Provision of transportation and Depositing of Cash from Customer Service Kiosks - Overhead charges and profit in respect to item A-10007-a (%)</v>
      </c>
      <c r="D187" s="149" t="s">
        <v>353</v>
      </c>
      <c r="E187" s="337">
        <f t="shared" ref="E187" si="143">+G186</f>
        <v>90000</v>
      </c>
      <c r="F187" s="356"/>
      <c r="G187" s="76">
        <f>+E187*F187</f>
        <v>0</v>
      </c>
      <c r="H187" s="241"/>
      <c r="I187" s="242"/>
      <c r="J187" s="237"/>
      <c r="K187" s="238"/>
      <c r="L187" s="238"/>
      <c r="M187" s="238"/>
      <c r="N187" s="238"/>
      <c r="O187" s="238"/>
      <c r="P187" s="238"/>
      <c r="Q187" s="238"/>
      <c r="R187" s="238"/>
      <c r="S187" s="238"/>
      <c r="T187" s="238"/>
      <c r="U187" s="239">
        <f>G187/6</f>
        <v>0</v>
      </c>
      <c r="V187" s="237"/>
      <c r="W187" s="238"/>
      <c r="X187" s="238"/>
      <c r="Y187" s="238"/>
      <c r="Z187" s="238"/>
      <c r="AA187" s="238"/>
      <c r="AB187" s="238"/>
      <c r="AC187" s="238"/>
      <c r="AD187" s="238"/>
      <c r="AE187" s="238"/>
      <c r="AF187" s="238"/>
      <c r="AG187" s="239">
        <f>G187/6</f>
        <v>0</v>
      </c>
      <c r="AH187" s="240"/>
      <c r="AI187" s="238"/>
      <c r="AJ187" s="238"/>
      <c r="AK187" s="238"/>
      <c r="AL187" s="238"/>
      <c r="AM187" s="238"/>
      <c r="AN187" s="238"/>
      <c r="AO187" s="238"/>
      <c r="AP187" s="238"/>
      <c r="AQ187" s="238"/>
      <c r="AR187" s="238"/>
      <c r="AS187" s="239">
        <f>G187/6</f>
        <v>0</v>
      </c>
      <c r="AT187" s="240"/>
      <c r="AU187" s="238"/>
      <c r="AV187" s="238"/>
      <c r="AW187" s="238"/>
      <c r="AX187" s="238"/>
      <c r="AY187" s="238"/>
      <c r="AZ187" s="238"/>
      <c r="BA187" s="238"/>
      <c r="BB187" s="238"/>
      <c r="BC187" s="238"/>
      <c r="BD187" s="238"/>
      <c r="BE187" s="239">
        <f>G187/6</f>
        <v>0</v>
      </c>
      <c r="BF187" s="240"/>
      <c r="BG187" s="238"/>
      <c r="BH187" s="238"/>
      <c r="BI187" s="238"/>
      <c r="BJ187" s="238"/>
      <c r="BK187" s="238"/>
      <c r="BL187" s="238"/>
      <c r="BM187" s="238"/>
      <c r="BN187" s="238"/>
      <c r="BO187" s="238"/>
      <c r="BP187" s="238"/>
      <c r="BQ187" s="239">
        <f>G187/6</f>
        <v>0</v>
      </c>
      <c r="BR187" s="240"/>
      <c r="BS187" s="238"/>
      <c r="BT187" s="238"/>
      <c r="BU187" s="238"/>
      <c r="BV187" s="238"/>
      <c r="BW187" s="238"/>
      <c r="BX187" s="238"/>
      <c r="BY187" s="238"/>
      <c r="BZ187" s="238"/>
      <c r="CA187" s="238"/>
      <c r="CB187" s="238"/>
      <c r="CC187" s="239">
        <f>G187-SUM(H187:CB187)</f>
        <v>0</v>
      </c>
      <c r="CD187" s="41" t="s">
        <v>54</v>
      </c>
    </row>
    <row r="188" spans="1:82" ht="15">
      <c r="A188" s="150"/>
      <c r="B188" s="75" t="s">
        <v>366</v>
      </c>
      <c r="C188" s="145" t="str">
        <f>"Space Rental for Permanent and Temporary Customer Service Kiosks (" &amp; TEXT(F188,"### ###") &amp;")"</f>
        <v>Space Rental for Permanent and Temporary Customer Service Kiosks (90 000)</v>
      </c>
      <c r="D188" s="146" t="s">
        <v>351</v>
      </c>
      <c r="E188" s="336">
        <v>1</v>
      </c>
      <c r="F188" s="78">
        <v>90000</v>
      </c>
      <c r="G188" s="76">
        <f t="shared" si="95"/>
        <v>90000</v>
      </c>
      <c r="H188" s="241"/>
      <c r="I188" s="242"/>
      <c r="J188" s="237"/>
      <c r="K188" s="238"/>
      <c r="L188" s="238"/>
      <c r="M188" s="238"/>
      <c r="N188" s="238"/>
      <c r="O188" s="238"/>
      <c r="P188" s="238"/>
      <c r="Q188" s="238"/>
      <c r="R188" s="238"/>
      <c r="S188" s="238"/>
      <c r="T188" s="238"/>
      <c r="U188" s="239">
        <f t="shared" ref="U188" si="144">G188/6</f>
        <v>15000</v>
      </c>
      <c r="V188" s="237"/>
      <c r="W188" s="238"/>
      <c r="X188" s="238"/>
      <c r="Y188" s="238"/>
      <c r="Z188" s="238"/>
      <c r="AA188" s="238"/>
      <c r="AB188" s="238"/>
      <c r="AC188" s="238"/>
      <c r="AD188" s="238"/>
      <c r="AE188" s="238"/>
      <c r="AF188" s="238"/>
      <c r="AG188" s="239">
        <f t="shared" ref="AG188" si="145">G188/6</f>
        <v>15000</v>
      </c>
      <c r="AH188" s="240"/>
      <c r="AI188" s="238"/>
      <c r="AJ188" s="238"/>
      <c r="AK188" s="238"/>
      <c r="AL188" s="238"/>
      <c r="AM188" s="238"/>
      <c r="AN188" s="238"/>
      <c r="AO188" s="238"/>
      <c r="AP188" s="238"/>
      <c r="AQ188" s="238"/>
      <c r="AR188" s="238"/>
      <c r="AS188" s="239">
        <f t="shared" ref="AS188" si="146">G188/6</f>
        <v>15000</v>
      </c>
      <c r="AT188" s="240"/>
      <c r="AU188" s="238"/>
      <c r="AV188" s="238"/>
      <c r="AW188" s="238"/>
      <c r="AX188" s="238"/>
      <c r="AY188" s="238"/>
      <c r="AZ188" s="238"/>
      <c r="BA188" s="238"/>
      <c r="BB188" s="238"/>
      <c r="BC188" s="238"/>
      <c r="BD188" s="238"/>
      <c r="BE188" s="239">
        <f t="shared" ref="BE188" si="147">G188/6</f>
        <v>15000</v>
      </c>
      <c r="BF188" s="240"/>
      <c r="BG188" s="238"/>
      <c r="BH188" s="238"/>
      <c r="BI188" s="238"/>
      <c r="BJ188" s="238"/>
      <c r="BK188" s="238"/>
      <c r="BL188" s="238"/>
      <c r="BM188" s="238"/>
      <c r="BN188" s="238"/>
      <c r="BO188" s="238"/>
      <c r="BP188" s="238"/>
      <c r="BQ188" s="239">
        <f t="shared" ref="BQ188" si="148">G188/6</f>
        <v>15000</v>
      </c>
      <c r="BR188" s="240"/>
      <c r="BS188" s="238"/>
      <c r="BT188" s="238"/>
      <c r="BU188" s="238"/>
      <c r="BV188" s="238"/>
      <c r="BW188" s="238"/>
      <c r="BX188" s="238"/>
      <c r="BY188" s="238"/>
      <c r="BZ188" s="238"/>
      <c r="CA188" s="238"/>
      <c r="CB188" s="238"/>
      <c r="CC188" s="239">
        <f t="shared" ref="CC188" si="149">G188-SUM(H188:CB188)</f>
        <v>15000</v>
      </c>
      <c r="CD188" s="41" t="s">
        <v>54</v>
      </c>
    </row>
    <row r="189" spans="1:82" ht="30">
      <c r="A189" s="150"/>
      <c r="B189" s="26" t="s">
        <v>367</v>
      </c>
      <c r="C189" s="27" t="str">
        <f>"Space Rental for Permanent and Temporary Customer Service Kiosks - Overhead charge and profit in respect to A-10008-a ("&amp; TEXT(F189,"###%") &amp; ")"</f>
        <v>Space Rental for Permanent and Temporary Customer Service Kiosks - Overhead charge and profit in respect to A-10008-a (%)</v>
      </c>
      <c r="D189" s="149" t="s">
        <v>353</v>
      </c>
      <c r="E189" s="337">
        <f t="shared" ref="E189" si="150">+G188</f>
        <v>90000</v>
      </c>
      <c r="F189" s="356"/>
      <c r="G189" s="76">
        <f>+E189*F189</f>
        <v>0</v>
      </c>
      <c r="H189" s="241"/>
      <c r="I189" s="242"/>
      <c r="J189" s="237"/>
      <c r="K189" s="238"/>
      <c r="L189" s="238"/>
      <c r="M189" s="238"/>
      <c r="N189" s="238"/>
      <c r="O189" s="238"/>
      <c r="P189" s="238"/>
      <c r="Q189" s="238"/>
      <c r="R189" s="238"/>
      <c r="S189" s="238"/>
      <c r="T189" s="238"/>
      <c r="U189" s="239">
        <f>G189/6</f>
        <v>0</v>
      </c>
      <c r="V189" s="237"/>
      <c r="W189" s="238"/>
      <c r="X189" s="238"/>
      <c r="Y189" s="238"/>
      <c r="Z189" s="238"/>
      <c r="AA189" s="238"/>
      <c r="AB189" s="238"/>
      <c r="AC189" s="238"/>
      <c r="AD189" s="238"/>
      <c r="AE189" s="238"/>
      <c r="AF189" s="238"/>
      <c r="AG189" s="239">
        <f>G189/6</f>
        <v>0</v>
      </c>
      <c r="AH189" s="240"/>
      <c r="AI189" s="238"/>
      <c r="AJ189" s="238"/>
      <c r="AK189" s="238"/>
      <c r="AL189" s="238"/>
      <c r="AM189" s="238"/>
      <c r="AN189" s="238"/>
      <c r="AO189" s="238"/>
      <c r="AP189" s="238"/>
      <c r="AQ189" s="238"/>
      <c r="AR189" s="238"/>
      <c r="AS189" s="239">
        <f>G189/6</f>
        <v>0</v>
      </c>
      <c r="AT189" s="240"/>
      <c r="AU189" s="238"/>
      <c r="AV189" s="238"/>
      <c r="AW189" s="238"/>
      <c r="AX189" s="238"/>
      <c r="AY189" s="238"/>
      <c r="AZ189" s="238"/>
      <c r="BA189" s="238"/>
      <c r="BB189" s="238"/>
      <c r="BC189" s="238"/>
      <c r="BD189" s="238"/>
      <c r="BE189" s="239">
        <f>G189/6</f>
        <v>0</v>
      </c>
      <c r="BF189" s="240"/>
      <c r="BG189" s="238"/>
      <c r="BH189" s="238"/>
      <c r="BI189" s="238"/>
      <c r="BJ189" s="238"/>
      <c r="BK189" s="238"/>
      <c r="BL189" s="238"/>
      <c r="BM189" s="238"/>
      <c r="BN189" s="238"/>
      <c r="BO189" s="238"/>
      <c r="BP189" s="238"/>
      <c r="BQ189" s="239">
        <f>G189/6</f>
        <v>0</v>
      </c>
      <c r="BR189" s="240"/>
      <c r="BS189" s="238"/>
      <c r="BT189" s="238"/>
      <c r="BU189" s="238"/>
      <c r="BV189" s="238"/>
      <c r="BW189" s="238"/>
      <c r="BX189" s="238"/>
      <c r="BY189" s="238"/>
      <c r="BZ189" s="238"/>
      <c r="CA189" s="238"/>
      <c r="CB189" s="238"/>
      <c r="CC189" s="239">
        <f>G189-SUM(H189:CB189)</f>
        <v>0</v>
      </c>
      <c r="CD189" s="41" t="s">
        <v>54</v>
      </c>
    </row>
    <row r="190" spans="1:82" ht="30">
      <c r="A190" s="150"/>
      <c r="B190" s="75" t="s">
        <v>368</v>
      </c>
      <c r="C190" s="145" t="str">
        <f>"Manual Lanes Credit Card transactions: Fees/ commissions related to Bank for Credit Card transactions during the Operations Service Period - Fees and Commissions (" &amp; TEXT(F190,"## ### ###") &amp;")"</f>
        <v>Manual Lanes Credit Card transactions: Fees/ commissions related to Bank for Credit Card transactions during the Operations Service Period - Fees and Commissions (9 400 000)</v>
      </c>
      <c r="D190" s="146" t="s">
        <v>351</v>
      </c>
      <c r="E190" s="336">
        <v>1</v>
      </c>
      <c r="F190" s="78">
        <v>9400000</v>
      </c>
      <c r="G190" s="76">
        <f t="shared" si="95"/>
        <v>9400000</v>
      </c>
      <c r="H190" s="241"/>
      <c r="I190" s="242"/>
      <c r="J190" s="237"/>
      <c r="K190" s="238"/>
      <c r="L190" s="238"/>
      <c r="M190" s="238"/>
      <c r="N190" s="238"/>
      <c r="O190" s="238"/>
      <c r="P190" s="238"/>
      <c r="Q190" s="238"/>
      <c r="R190" s="238"/>
      <c r="S190" s="238"/>
      <c r="T190" s="238"/>
      <c r="U190" s="239">
        <f t="shared" ref="U190" si="151">G190/6</f>
        <v>1566666.67</v>
      </c>
      <c r="V190" s="237"/>
      <c r="W190" s="238"/>
      <c r="X190" s="238"/>
      <c r="Y190" s="238"/>
      <c r="Z190" s="238"/>
      <c r="AA190" s="238"/>
      <c r="AB190" s="238"/>
      <c r="AC190" s="238"/>
      <c r="AD190" s="238"/>
      <c r="AE190" s="238"/>
      <c r="AF190" s="238"/>
      <c r="AG190" s="239">
        <f t="shared" ref="AG190" si="152">G190/6</f>
        <v>1566666.67</v>
      </c>
      <c r="AH190" s="240"/>
      <c r="AI190" s="238"/>
      <c r="AJ190" s="238"/>
      <c r="AK190" s="238"/>
      <c r="AL190" s="238"/>
      <c r="AM190" s="238"/>
      <c r="AN190" s="238"/>
      <c r="AO190" s="238"/>
      <c r="AP190" s="238"/>
      <c r="AQ190" s="238"/>
      <c r="AR190" s="238"/>
      <c r="AS190" s="239">
        <f t="shared" ref="AS190" si="153">G190/6</f>
        <v>1566666.67</v>
      </c>
      <c r="AT190" s="240"/>
      <c r="AU190" s="238"/>
      <c r="AV190" s="238"/>
      <c r="AW190" s="238"/>
      <c r="AX190" s="238"/>
      <c r="AY190" s="238"/>
      <c r="AZ190" s="238"/>
      <c r="BA190" s="238"/>
      <c r="BB190" s="238"/>
      <c r="BC190" s="238"/>
      <c r="BD190" s="238"/>
      <c r="BE190" s="239">
        <f t="shared" ref="BE190" si="154">G190/6</f>
        <v>1566666.67</v>
      </c>
      <c r="BF190" s="240"/>
      <c r="BG190" s="238"/>
      <c r="BH190" s="238"/>
      <c r="BI190" s="238"/>
      <c r="BJ190" s="238"/>
      <c r="BK190" s="238"/>
      <c r="BL190" s="238"/>
      <c r="BM190" s="238"/>
      <c r="BN190" s="238"/>
      <c r="BO190" s="238"/>
      <c r="BP190" s="238"/>
      <c r="BQ190" s="239">
        <f t="shared" ref="BQ190" si="155">G190/6</f>
        <v>1566666.67</v>
      </c>
      <c r="BR190" s="240"/>
      <c r="BS190" s="238"/>
      <c r="BT190" s="238"/>
      <c r="BU190" s="238"/>
      <c r="BV190" s="238"/>
      <c r="BW190" s="238"/>
      <c r="BX190" s="238"/>
      <c r="BY190" s="238"/>
      <c r="BZ190" s="238"/>
      <c r="CA190" s="238"/>
      <c r="CB190" s="238"/>
      <c r="CC190" s="239">
        <f t="shared" ref="CC190" si="156">G190-SUM(H190:CB190)</f>
        <v>1566666.65</v>
      </c>
      <c r="CD190" s="41" t="s">
        <v>54</v>
      </c>
    </row>
    <row r="191" spans="1:82" ht="30">
      <c r="A191" s="150"/>
      <c r="B191" s="147" t="s">
        <v>369</v>
      </c>
      <c r="C191" s="148" t="str">
        <f>"Manual Lanes Credit Card transactions: Fees/ commissions related to Bank for Credit Card transactions during the Operations Service Period - Overhead charge and profit in respect to A-10009-a ("&amp; TEXT(F191,"###%") &amp; ")"</f>
        <v>Manual Lanes Credit Card transactions: Fees/ commissions related to Bank for Credit Card transactions during the Operations Service Period - Overhead charge and profit in respect to A-10009-a (%)</v>
      </c>
      <c r="D191" s="149" t="s">
        <v>353</v>
      </c>
      <c r="E191" s="337">
        <f t="shared" ref="E191" si="157">+G190</f>
        <v>9400000</v>
      </c>
      <c r="F191" s="356"/>
      <c r="G191" s="76">
        <f>+E191*F191</f>
        <v>0</v>
      </c>
      <c r="H191" s="241"/>
      <c r="I191" s="242"/>
      <c r="J191" s="237"/>
      <c r="K191" s="238"/>
      <c r="L191" s="238"/>
      <c r="M191" s="238"/>
      <c r="N191" s="238"/>
      <c r="O191" s="238"/>
      <c r="P191" s="238"/>
      <c r="Q191" s="238"/>
      <c r="R191" s="238"/>
      <c r="S191" s="238"/>
      <c r="T191" s="238"/>
      <c r="U191" s="239">
        <f>G191/6</f>
        <v>0</v>
      </c>
      <c r="V191" s="237"/>
      <c r="W191" s="238"/>
      <c r="X191" s="238"/>
      <c r="Y191" s="238"/>
      <c r="Z191" s="238"/>
      <c r="AA191" s="238"/>
      <c r="AB191" s="238"/>
      <c r="AC191" s="238"/>
      <c r="AD191" s="238"/>
      <c r="AE191" s="238"/>
      <c r="AF191" s="238"/>
      <c r="AG191" s="239">
        <f>G191/6</f>
        <v>0</v>
      </c>
      <c r="AH191" s="240"/>
      <c r="AI191" s="238"/>
      <c r="AJ191" s="238"/>
      <c r="AK191" s="238"/>
      <c r="AL191" s="238"/>
      <c r="AM191" s="238"/>
      <c r="AN191" s="238"/>
      <c r="AO191" s="238"/>
      <c r="AP191" s="238"/>
      <c r="AQ191" s="238"/>
      <c r="AR191" s="238"/>
      <c r="AS191" s="239">
        <f>G191/6</f>
        <v>0</v>
      </c>
      <c r="AT191" s="240"/>
      <c r="AU191" s="238"/>
      <c r="AV191" s="238"/>
      <c r="AW191" s="238"/>
      <c r="AX191" s="238"/>
      <c r="AY191" s="238"/>
      <c r="AZ191" s="238"/>
      <c r="BA191" s="238"/>
      <c r="BB191" s="238"/>
      <c r="BC191" s="238"/>
      <c r="BD191" s="238"/>
      <c r="BE191" s="239">
        <f>G191/6</f>
        <v>0</v>
      </c>
      <c r="BF191" s="240"/>
      <c r="BG191" s="238"/>
      <c r="BH191" s="238"/>
      <c r="BI191" s="238"/>
      <c r="BJ191" s="238"/>
      <c r="BK191" s="238"/>
      <c r="BL191" s="238"/>
      <c r="BM191" s="238"/>
      <c r="BN191" s="238"/>
      <c r="BO191" s="238"/>
      <c r="BP191" s="238"/>
      <c r="BQ191" s="239">
        <f>G191/6</f>
        <v>0</v>
      </c>
      <c r="BR191" s="240"/>
      <c r="BS191" s="238"/>
      <c r="BT191" s="238"/>
      <c r="BU191" s="238"/>
      <c r="BV191" s="238"/>
      <c r="BW191" s="238"/>
      <c r="BX191" s="238"/>
      <c r="BY191" s="238"/>
      <c r="BZ191" s="238"/>
      <c r="CA191" s="238"/>
      <c r="CB191" s="238"/>
      <c r="CC191" s="239">
        <f>G191-SUM(H191:CB191)</f>
        <v>0</v>
      </c>
      <c r="CD191" s="41" t="s">
        <v>54</v>
      </c>
    </row>
    <row r="192" spans="1:82" ht="30">
      <c r="A192" s="199"/>
      <c r="B192" s="25" t="s">
        <v>370</v>
      </c>
      <c r="C192" s="28" t="str">
        <f>"ETC Account Payments: Fees/ commissions related to banks and other providers of Payment means during Operation Service Period- Fees and Commissions (" &amp; TEXT(F192,"## ### ###") &amp;")"</f>
        <v>ETC Account Payments: Fees/ commissions related to banks and other providers of Payment means during Operation Service Period- Fees and Commissions (4 800 000)</v>
      </c>
      <c r="D192" s="146" t="s">
        <v>351</v>
      </c>
      <c r="E192" s="336">
        <v>1</v>
      </c>
      <c r="F192" s="78">
        <v>4800000</v>
      </c>
      <c r="G192" s="76">
        <f t="shared" si="95"/>
        <v>4800000</v>
      </c>
      <c r="H192" s="241"/>
      <c r="I192" s="242"/>
      <c r="J192" s="237"/>
      <c r="K192" s="238"/>
      <c r="L192" s="238"/>
      <c r="M192" s="238"/>
      <c r="N192" s="238"/>
      <c r="O192" s="238"/>
      <c r="P192" s="238"/>
      <c r="Q192" s="238"/>
      <c r="R192" s="238"/>
      <c r="S192" s="238"/>
      <c r="T192" s="238"/>
      <c r="U192" s="239">
        <f t="shared" ref="U192" si="158">G192/6</f>
        <v>800000</v>
      </c>
      <c r="V192" s="237"/>
      <c r="W192" s="238"/>
      <c r="X192" s="238"/>
      <c r="Y192" s="238"/>
      <c r="Z192" s="238"/>
      <c r="AA192" s="238"/>
      <c r="AB192" s="238"/>
      <c r="AC192" s="238"/>
      <c r="AD192" s="238"/>
      <c r="AE192" s="238"/>
      <c r="AF192" s="238"/>
      <c r="AG192" s="239">
        <f t="shared" ref="AG192" si="159">G192/6</f>
        <v>800000</v>
      </c>
      <c r="AH192" s="240"/>
      <c r="AI192" s="238"/>
      <c r="AJ192" s="238"/>
      <c r="AK192" s="238"/>
      <c r="AL192" s="238"/>
      <c r="AM192" s="238"/>
      <c r="AN192" s="238"/>
      <c r="AO192" s="238"/>
      <c r="AP192" s="238"/>
      <c r="AQ192" s="238"/>
      <c r="AR192" s="238"/>
      <c r="AS192" s="239">
        <f t="shared" ref="AS192" si="160">G192/6</f>
        <v>800000</v>
      </c>
      <c r="AT192" s="240"/>
      <c r="AU192" s="238"/>
      <c r="AV192" s="238"/>
      <c r="AW192" s="238"/>
      <c r="AX192" s="238"/>
      <c r="AY192" s="238"/>
      <c r="AZ192" s="238"/>
      <c r="BA192" s="238"/>
      <c r="BB192" s="238"/>
      <c r="BC192" s="238"/>
      <c r="BD192" s="238"/>
      <c r="BE192" s="239">
        <f t="shared" ref="BE192" si="161">G192/6</f>
        <v>800000</v>
      </c>
      <c r="BF192" s="240"/>
      <c r="BG192" s="238"/>
      <c r="BH192" s="238"/>
      <c r="BI192" s="238"/>
      <c r="BJ192" s="238"/>
      <c r="BK192" s="238"/>
      <c r="BL192" s="238"/>
      <c r="BM192" s="238"/>
      <c r="BN192" s="238"/>
      <c r="BO192" s="238"/>
      <c r="BP192" s="238"/>
      <c r="BQ192" s="239">
        <f t="shared" ref="BQ192" si="162">G192/6</f>
        <v>800000</v>
      </c>
      <c r="BR192" s="240"/>
      <c r="BS192" s="238"/>
      <c r="BT192" s="238"/>
      <c r="BU192" s="238"/>
      <c r="BV192" s="238"/>
      <c r="BW192" s="238"/>
      <c r="BX192" s="238"/>
      <c r="BY192" s="238"/>
      <c r="BZ192" s="238"/>
      <c r="CA192" s="238"/>
      <c r="CB192" s="238"/>
      <c r="CC192" s="239">
        <f t="shared" ref="CC192" si="163">G192-SUM(H192:CB192)</f>
        <v>800000</v>
      </c>
      <c r="CD192" s="41" t="s">
        <v>54</v>
      </c>
    </row>
    <row r="193" spans="1:82" ht="30">
      <c r="A193" s="41"/>
      <c r="B193" s="147" t="s">
        <v>371</v>
      </c>
      <c r="C193" s="148" t="str">
        <f>"ETC Account Payments: Fees/ commissions related to banks and other providers of Payment means during Operation Service Period - Overhead charge and profit in respect to A-10010-a ("&amp; TEXT(F193,"###%") &amp; ")"</f>
        <v>ETC Account Payments: Fees/ commissions related to banks and other providers of Payment means during Operation Service Period - Overhead charge and profit in respect to A-10010-a (%)</v>
      </c>
      <c r="D193" s="149" t="s">
        <v>353</v>
      </c>
      <c r="E193" s="337">
        <f t="shared" ref="E193" si="164">+G192</f>
        <v>4800000</v>
      </c>
      <c r="F193" s="356"/>
      <c r="G193" s="76">
        <f>+E193*F193</f>
        <v>0</v>
      </c>
      <c r="H193" s="241"/>
      <c r="I193" s="242"/>
      <c r="J193" s="237"/>
      <c r="K193" s="238"/>
      <c r="L193" s="238"/>
      <c r="M193" s="238"/>
      <c r="N193" s="238"/>
      <c r="O193" s="238"/>
      <c r="P193" s="238"/>
      <c r="Q193" s="238"/>
      <c r="R193" s="238"/>
      <c r="S193" s="238"/>
      <c r="T193" s="238"/>
      <c r="U193" s="239">
        <f>G193/6</f>
        <v>0</v>
      </c>
      <c r="V193" s="237"/>
      <c r="W193" s="238"/>
      <c r="X193" s="238"/>
      <c r="Y193" s="238"/>
      <c r="Z193" s="238"/>
      <c r="AA193" s="238"/>
      <c r="AB193" s="238"/>
      <c r="AC193" s="238"/>
      <c r="AD193" s="238"/>
      <c r="AE193" s="238"/>
      <c r="AF193" s="238"/>
      <c r="AG193" s="239">
        <f>G193/6</f>
        <v>0</v>
      </c>
      <c r="AH193" s="240"/>
      <c r="AI193" s="238"/>
      <c r="AJ193" s="238"/>
      <c r="AK193" s="238"/>
      <c r="AL193" s="238"/>
      <c r="AM193" s="238"/>
      <c r="AN193" s="238"/>
      <c r="AO193" s="238"/>
      <c r="AP193" s="238"/>
      <c r="AQ193" s="238"/>
      <c r="AR193" s="238"/>
      <c r="AS193" s="239">
        <f>G193/6</f>
        <v>0</v>
      </c>
      <c r="AT193" s="240"/>
      <c r="AU193" s="238"/>
      <c r="AV193" s="238"/>
      <c r="AW193" s="238"/>
      <c r="AX193" s="238"/>
      <c r="AY193" s="238"/>
      <c r="AZ193" s="238"/>
      <c r="BA193" s="238"/>
      <c r="BB193" s="238"/>
      <c r="BC193" s="238"/>
      <c r="BD193" s="238"/>
      <c r="BE193" s="239">
        <f>G193/6</f>
        <v>0</v>
      </c>
      <c r="BF193" s="240"/>
      <c r="BG193" s="238"/>
      <c r="BH193" s="238"/>
      <c r="BI193" s="238"/>
      <c r="BJ193" s="238"/>
      <c r="BK193" s="238"/>
      <c r="BL193" s="238"/>
      <c r="BM193" s="238"/>
      <c r="BN193" s="238"/>
      <c r="BO193" s="238"/>
      <c r="BP193" s="238"/>
      <c r="BQ193" s="239">
        <f>G193/6</f>
        <v>0</v>
      </c>
      <c r="BR193" s="240"/>
      <c r="BS193" s="238"/>
      <c r="BT193" s="238"/>
      <c r="BU193" s="238"/>
      <c r="BV193" s="238"/>
      <c r="BW193" s="238"/>
      <c r="BX193" s="238"/>
      <c r="BY193" s="238"/>
      <c r="BZ193" s="238"/>
      <c r="CA193" s="238"/>
      <c r="CB193" s="238"/>
      <c r="CC193" s="239">
        <f>G193-SUM(H193:CB193)</f>
        <v>0</v>
      </c>
      <c r="CD193" s="41" t="s">
        <v>54</v>
      </c>
    </row>
    <row r="194" spans="1:82" ht="15">
      <c r="A194" s="41"/>
      <c r="B194" s="147" t="s">
        <v>372</v>
      </c>
      <c r="C194" s="148" t="str">
        <f>"Fees related to TCH Service - Fees (" &amp; TEXT(F194,"### ###") &amp;")"</f>
        <v>Fees related to TCH Service - Fees (90 000)</v>
      </c>
      <c r="D194" s="146" t="s">
        <v>351</v>
      </c>
      <c r="E194" s="336">
        <v>1</v>
      </c>
      <c r="F194" s="78">
        <v>90000</v>
      </c>
      <c r="G194" s="76">
        <f t="shared" si="95"/>
        <v>90000</v>
      </c>
      <c r="H194" s="241"/>
      <c r="I194" s="242"/>
      <c r="J194" s="237"/>
      <c r="K194" s="238"/>
      <c r="L194" s="238"/>
      <c r="M194" s="238"/>
      <c r="N194" s="238"/>
      <c r="O194" s="238"/>
      <c r="P194" s="238"/>
      <c r="Q194" s="238"/>
      <c r="R194" s="238"/>
      <c r="S194" s="238"/>
      <c r="T194" s="238"/>
      <c r="U194" s="239">
        <f t="shared" ref="U194" si="165">G194/6</f>
        <v>15000</v>
      </c>
      <c r="V194" s="237"/>
      <c r="W194" s="238"/>
      <c r="X194" s="238"/>
      <c r="Y194" s="238"/>
      <c r="Z194" s="238"/>
      <c r="AA194" s="238"/>
      <c r="AB194" s="238"/>
      <c r="AC194" s="238"/>
      <c r="AD194" s="238"/>
      <c r="AE194" s="238"/>
      <c r="AF194" s="238"/>
      <c r="AG194" s="239">
        <f t="shared" ref="AG194" si="166">G194/6</f>
        <v>15000</v>
      </c>
      <c r="AH194" s="240"/>
      <c r="AI194" s="238"/>
      <c r="AJ194" s="238"/>
      <c r="AK194" s="238"/>
      <c r="AL194" s="238"/>
      <c r="AM194" s="238"/>
      <c r="AN194" s="238"/>
      <c r="AO194" s="238"/>
      <c r="AP194" s="238"/>
      <c r="AQ194" s="238"/>
      <c r="AR194" s="238"/>
      <c r="AS194" s="239">
        <f t="shared" ref="AS194" si="167">G194/6</f>
        <v>15000</v>
      </c>
      <c r="AT194" s="240"/>
      <c r="AU194" s="238"/>
      <c r="AV194" s="238"/>
      <c r="AW194" s="238"/>
      <c r="AX194" s="238"/>
      <c r="AY194" s="238"/>
      <c r="AZ194" s="238"/>
      <c r="BA194" s="238"/>
      <c r="BB194" s="238"/>
      <c r="BC194" s="238"/>
      <c r="BD194" s="238"/>
      <c r="BE194" s="239">
        <f t="shared" ref="BE194" si="168">G194/6</f>
        <v>15000</v>
      </c>
      <c r="BF194" s="240"/>
      <c r="BG194" s="238"/>
      <c r="BH194" s="238"/>
      <c r="BI194" s="238"/>
      <c r="BJ194" s="238"/>
      <c r="BK194" s="238"/>
      <c r="BL194" s="238"/>
      <c r="BM194" s="238"/>
      <c r="BN194" s="238"/>
      <c r="BO194" s="238"/>
      <c r="BP194" s="238"/>
      <c r="BQ194" s="239">
        <f t="shared" ref="BQ194" si="169">G194/6</f>
        <v>15000</v>
      </c>
      <c r="BR194" s="240"/>
      <c r="BS194" s="238"/>
      <c r="BT194" s="238"/>
      <c r="BU194" s="238"/>
      <c r="BV194" s="238"/>
      <c r="BW194" s="238"/>
      <c r="BX194" s="238"/>
      <c r="BY194" s="238"/>
      <c r="BZ194" s="238"/>
      <c r="CA194" s="238"/>
      <c r="CB194" s="238"/>
      <c r="CC194" s="239">
        <f t="shared" ref="CC194" si="170">G194-SUM(H194:CB194)</f>
        <v>15000</v>
      </c>
      <c r="CD194" s="41" t="s">
        <v>54</v>
      </c>
    </row>
    <row r="195" spans="1:82" ht="15">
      <c r="A195" s="41"/>
      <c r="B195" s="147" t="s">
        <v>373</v>
      </c>
      <c r="C195" s="148" t="str">
        <f>"Fees related to TCH Service - Overhead charge and profit in respect to A-10011-a ("&amp; TEXT(F195,"###%") &amp; ")"</f>
        <v>Fees related to TCH Service - Overhead charge and profit in respect to A-10011-a (%)</v>
      </c>
      <c r="D195" s="149" t="s">
        <v>353</v>
      </c>
      <c r="E195" s="337">
        <f t="shared" ref="E195" si="171">+G194</f>
        <v>90000</v>
      </c>
      <c r="F195" s="356"/>
      <c r="G195" s="76">
        <f>+E195*F195</f>
        <v>0</v>
      </c>
      <c r="H195" s="241"/>
      <c r="I195" s="242"/>
      <c r="J195" s="237"/>
      <c r="K195" s="238"/>
      <c r="L195" s="238"/>
      <c r="M195" s="238"/>
      <c r="N195" s="238"/>
      <c r="O195" s="238"/>
      <c r="P195" s="238"/>
      <c r="Q195" s="238"/>
      <c r="R195" s="238"/>
      <c r="S195" s="238"/>
      <c r="T195" s="238"/>
      <c r="U195" s="239">
        <f>G195/6</f>
        <v>0</v>
      </c>
      <c r="V195" s="237"/>
      <c r="W195" s="238"/>
      <c r="X195" s="238"/>
      <c r="Y195" s="238"/>
      <c r="Z195" s="238"/>
      <c r="AA195" s="238"/>
      <c r="AB195" s="238"/>
      <c r="AC195" s="238"/>
      <c r="AD195" s="238"/>
      <c r="AE195" s="238"/>
      <c r="AF195" s="238"/>
      <c r="AG195" s="239">
        <f>G195/6</f>
        <v>0</v>
      </c>
      <c r="AH195" s="240"/>
      <c r="AI195" s="238"/>
      <c r="AJ195" s="238"/>
      <c r="AK195" s="238"/>
      <c r="AL195" s="238"/>
      <c r="AM195" s="238"/>
      <c r="AN195" s="238"/>
      <c r="AO195" s="238"/>
      <c r="AP195" s="238"/>
      <c r="AQ195" s="238"/>
      <c r="AR195" s="238"/>
      <c r="AS195" s="239">
        <f>G195/6</f>
        <v>0</v>
      </c>
      <c r="AT195" s="240"/>
      <c r="AU195" s="238"/>
      <c r="AV195" s="238"/>
      <c r="AW195" s="238"/>
      <c r="AX195" s="238"/>
      <c r="AY195" s="238"/>
      <c r="AZ195" s="238"/>
      <c r="BA195" s="238"/>
      <c r="BB195" s="238"/>
      <c r="BC195" s="238"/>
      <c r="BD195" s="238"/>
      <c r="BE195" s="239">
        <f>G195/6</f>
        <v>0</v>
      </c>
      <c r="BF195" s="240"/>
      <c r="BG195" s="238"/>
      <c r="BH195" s="238"/>
      <c r="BI195" s="238"/>
      <c r="BJ195" s="238"/>
      <c r="BK195" s="238"/>
      <c r="BL195" s="238"/>
      <c r="BM195" s="238"/>
      <c r="BN195" s="238"/>
      <c r="BO195" s="238"/>
      <c r="BP195" s="238"/>
      <c r="BQ195" s="239">
        <f>G195/6</f>
        <v>0</v>
      </c>
      <c r="BR195" s="240"/>
      <c r="BS195" s="238"/>
      <c r="BT195" s="238"/>
      <c r="BU195" s="238"/>
      <c r="BV195" s="238"/>
      <c r="BW195" s="238"/>
      <c r="BX195" s="238"/>
      <c r="BY195" s="238"/>
      <c r="BZ195" s="238"/>
      <c r="CA195" s="238"/>
      <c r="CB195" s="238"/>
      <c r="CC195" s="239">
        <f>G195-SUM(H195:CB195)</f>
        <v>0</v>
      </c>
      <c r="CD195" s="41" t="s">
        <v>54</v>
      </c>
    </row>
    <row r="196" spans="1:82" ht="14" customHeight="1">
      <c r="A196" s="179"/>
      <c r="B196" s="75" t="s">
        <v>374</v>
      </c>
      <c r="C196" s="145" t="str">
        <f>"Nominated Subcontract Works and Services (including Provisional Sums and allowances in the Nominated Subcontract (" &amp; TEXT(G196,"##### ####") &amp;")"</f>
        <v>Nominated Subcontract Works and Services (including Provisional Sums and allowances in the Nominated Subcontract (15 400 000)</v>
      </c>
      <c r="D196" s="146" t="s">
        <v>351</v>
      </c>
      <c r="E196" s="336">
        <v>1</v>
      </c>
      <c r="F196" s="78">
        <v>15400000</v>
      </c>
      <c r="G196" s="76">
        <f t="shared" si="95"/>
        <v>15400000</v>
      </c>
      <c r="H196" s="241"/>
      <c r="I196" s="242"/>
      <c r="J196" s="237"/>
      <c r="K196" s="238"/>
      <c r="L196" s="238"/>
      <c r="M196" s="238"/>
      <c r="N196" s="238"/>
      <c r="O196" s="238"/>
      <c r="P196" s="238"/>
      <c r="Q196" s="238"/>
      <c r="R196" s="238"/>
      <c r="S196" s="238"/>
      <c r="T196" s="238"/>
      <c r="U196" s="239">
        <f t="shared" ref="U196" si="172">G196/6</f>
        <v>2566666.67</v>
      </c>
      <c r="V196" s="237"/>
      <c r="W196" s="238"/>
      <c r="X196" s="238"/>
      <c r="Y196" s="238"/>
      <c r="Z196" s="238"/>
      <c r="AA196" s="238"/>
      <c r="AB196" s="238"/>
      <c r="AC196" s="238"/>
      <c r="AD196" s="238"/>
      <c r="AE196" s="238"/>
      <c r="AF196" s="238"/>
      <c r="AG196" s="239">
        <f t="shared" ref="AG196" si="173">G196/6</f>
        <v>2566666.67</v>
      </c>
      <c r="AH196" s="240"/>
      <c r="AI196" s="238"/>
      <c r="AJ196" s="238"/>
      <c r="AK196" s="238"/>
      <c r="AL196" s="238"/>
      <c r="AM196" s="238"/>
      <c r="AN196" s="238"/>
      <c r="AO196" s="238"/>
      <c r="AP196" s="238"/>
      <c r="AQ196" s="238"/>
      <c r="AR196" s="238"/>
      <c r="AS196" s="239">
        <f t="shared" ref="AS196" si="174">G196/6</f>
        <v>2566666.67</v>
      </c>
      <c r="AT196" s="240"/>
      <c r="AU196" s="238"/>
      <c r="AV196" s="238"/>
      <c r="AW196" s="238"/>
      <c r="AX196" s="238"/>
      <c r="AY196" s="238"/>
      <c r="AZ196" s="238"/>
      <c r="BA196" s="238"/>
      <c r="BB196" s="238"/>
      <c r="BC196" s="238"/>
      <c r="BD196" s="238"/>
      <c r="BE196" s="239">
        <f t="shared" ref="BE196" si="175">G196/6</f>
        <v>2566666.67</v>
      </c>
      <c r="BF196" s="240"/>
      <c r="BG196" s="238"/>
      <c r="BH196" s="238"/>
      <c r="BI196" s="238"/>
      <c r="BJ196" s="238"/>
      <c r="BK196" s="238"/>
      <c r="BL196" s="238"/>
      <c r="BM196" s="238"/>
      <c r="BN196" s="238"/>
      <c r="BO196" s="238"/>
      <c r="BP196" s="238"/>
      <c r="BQ196" s="239">
        <f t="shared" ref="BQ196" si="176">G196/6</f>
        <v>2566666.67</v>
      </c>
      <c r="BR196" s="240"/>
      <c r="BS196" s="238"/>
      <c r="BT196" s="238"/>
      <c r="BU196" s="238"/>
      <c r="BV196" s="238"/>
      <c r="BW196" s="238"/>
      <c r="BX196" s="238"/>
      <c r="BY196" s="238"/>
      <c r="BZ196" s="238"/>
      <c r="CA196" s="238"/>
      <c r="CB196" s="238"/>
      <c r="CC196" s="239">
        <f t="shared" ref="CC196" si="177">G196-SUM(H196:CB196)</f>
        <v>2566666.65</v>
      </c>
      <c r="CD196" s="41" t="s">
        <v>54</v>
      </c>
    </row>
    <row r="197" spans="1:82" ht="15">
      <c r="A197" s="41"/>
      <c r="B197" s="147" t="s">
        <v>959</v>
      </c>
      <c r="C197" s="148" t="str">
        <f>"Overhead charges and profit in respect of the above-mentioned item ("&amp; TEXT(F197,"###%") &amp; ")"</f>
        <v>Overhead charges and profit in respect of the above-mentioned item (%)</v>
      </c>
      <c r="D197" s="149" t="s">
        <v>353</v>
      </c>
      <c r="E197" s="337">
        <f t="shared" ref="E197" si="178">+G196</f>
        <v>15400000</v>
      </c>
      <c r="F197" s="356"/>
      <c r="G197" s="76">
        <f t="shared" si="95"/>
        <v>0</v>
      </c>
      <c r="H197" s="241"/>
      <c r="I197" s="242"/>
      <c r="J197" s="237"/>
      <c r="K197" s="238"/>
      <c r="L197" s="238"/>
      <c r="M197" s="238"/>
      <c r="N197" s="238"/>
      <c r="O197" s="238"/>
      <c r="P197" s="238"/>
      <c r="Q197" s="238"/>
      <c r="R197" s="238"/>
      <c r="S197" s="238"/>
      <c r="T197" s="238"/>
      <c r="U197" s="239">
        <f>G197/6</f>
        <v>0</v>
      </c>
      <c r="V197" s="237"/>
      <c r="W197" s="238"/>
      <c r="X197" s="238"/>
      <c r="Y197" s="238"/>
      <c r="Z197" s="238"/>
      <c r="AA197" s="238"/>
      <c r="AB197" s="238"/>
      <c r="AC197" s="238"/>
      <c r="AD197" s="238"/>
      <c r="AE197" s="238"/>
      <c r="AF197" s="238"/>
      <c r="AG197" s="239">
        <f>G197/6</f>
        <v>0</v>
      </c>
      <c r="AH197" s="240"/>
      <c r="AI197" s="238"/>
      <c r="AJ197" s="238"/>
      <c r="AK197" s="238"/>
      <c r="AL197" s="238"/>
      <c r="AM197" s="238"/>
      <c r="AN197" s="238"/>
      <c r="AO197" s="238"/>
      <c r="AP197" s="238"/>
      <c r="AQ197" s="238"/>
      <c r="AR197" s="238"/>
      <c r="AS197" s="239">
        <f>G197/6</f>
        <v>0</v>
      </c>
      <c r="AT197" s="240"/>
      <c r="AU197" s="238"/>
      <c r="AV197" s="238"/>
      <c r="AW197" s="238"/>
      <c r="AX197" s="238"/>
      <c r="AY197" s="238"/>
      <c r="AZ197" s="238"/>
      <c r="BA197" s="238"/>
      <c r="BB197" s="238"/>
      <c r="BC197" s="238"/>
      <c r="BD197" s="238"/>
      <c r="BE197" s="239">
        <f>G197/6</f>
        <v>0</v>
      </c>
      <c r="BF197" s="240"/>
      <c r="BG197" s="238"/>
      <c r="BH197" s="238"/>
      <c r="BI197" s="238"/>
      <c r="BJ197" s="238"/>
      <c r="BK197" s="238"/>
      <c r="BL197" s="238"/>
      <c r="BM197" s="238"/>
      <c r="BN197" s="238"/>
      <c r="BO197" s="238"/>
      <c r="BP197" s="238"/>
      <c r="BQ197" s="239">
        <f>G197/6</f>
        <v>0</v>
      </c>
      <c r="BR197" s="240"/>
      <c r="BS197" s="238"/>
      <c r="BT197" s="238"/>
      <c r="BU197" s="238"/>
      <c r="BV197" s="238"/>
      <c r="BW197" s="238"/>
      <c r="BX197" s="238"/>
      <c r="BY197" s="238"/>
      <c r="BZ197" s="238"/>
      <c r="CA197" s="238"/>
      <c r="CB197" s="238"/>
      <c r="CC197" s="239">
        <f>G197-SUM(H197:CB197)</f>
        <v>0</v>
      </c>
      <c r="CD197" s="41" t="s">
        <v>54</v>
      </c>
    </row>
    <row r="198" spans="1:82" ht="16" customHeight="1">
      <c r="A198" s="179"/>
      <c r="B198" s="103" t="s">
        <v>376</v>
      </c>
      <c r="C198" s="304" t="s">
        <v>377</v>
      </c>
      <c r="D198" s="146"/>
      <c r="E198" s="336"/>
      <c r="F198" s="78"/>
      <c r="G198" s="76"/>
      <c r="H198" s="241"/>
      <c r="I198" s="242"/>
      <c r="J198" s="237"/>
      <c r="K198" s="238"/>
      <c r="L198" s="238"/>
      <c r="M198" s="238"/>
      <c r="N198" s="238"/>
      <c r="O198" s="238"/>
      <c r="P198" s="238"/>
      <c r="Q198" s="238"/>
      <c r="R198" s="238"/>
      <c r="S198" s="238"/>
      <c r="T198" s="238"/>
      <c r="U198" s="239"/>
      <c r="V198" s="237"/>
      <c r="W198" s="238"/>
      <c r="X198" s="238"/>
      <c r="Y198" s="238"/>
      <c r="Z198" s="238"/>
      <c r="AA198" s="238"/>
      <c r="AB198" s="238"/>
      <c r="AC198" s="238"/>
      <c r="AD198" s="238"/>
      <c r="AE198" s="238"/>
      <c r="AF198" s="238"/>
      <c r="AG198" s="239"/>
      <c r="AH198" s="240"/>
      <c r="AI198" s="238"/>
      <c r="AJ198" s="238"/>
      <c r="AK198" s="238"/>
      <c r="AL198" s="238"/>
      <c r="AM198" s="238"/>
      <c r="AN198" s="238"/>
      <c r="AO198" s="238"/>
      <c r="AP198" s="238"/>
      <c r="AQ198" s="238"/>
      <c r="AR198" s="238"/>
      <c r="AS198" s="239"/>
      <c r="AT198" s="240"/>
      <c r="AU198" s="238"/>
      <c r="AV198" s="238"/>
      <c r="AW198" s="238"/>
      <c r="AX198" s="238"/>
      <c r="AY198" s="238"/>
      <c r="AZ198" s="238"/>
      <c r="BA198" s="238"/>
      <c r="BB198" s="238"/>
      <c r="BC198" s="238"/>
      <c r="BD198" s="238"/>
      <c r="BE198" s="239"/>
      <c r="BF198" s="240"/>
      <c r="BG198" s="238"/>
      <c r="BH198" s="238"/>
      <c r="BI198" s="238"/>
      <c r="BJ198" s="238"/>
      <c r="BK198" s="238"/>
      <c r="BL198" s="238"/>
      <c r="BM198" s="238"/>
      <c r="BN198" s="238"/>
      <c r="BO198" s="238"/>
      <c r="BP198" s="238"/>
      <c r="BQ198" s="239"/>
      <c r="BR198" s="240"/>
      <c r="BS198" s="238"/>
      <c r="BT198" s="238"/>
      <c r="BU198" s="238"/>
      <c r="BV198" s="238"/>
      <c r="BW198" s="238"/>
      <c r="BX198" s="238"/>
      <c r="BY198" s="238"/>
      <c r="BZ198" s="238"/>
      <c r="CA198" s="238"/>
      <c r="CB198" s="238"/>
      <c r="CC198" s="239"/>
      <c r="CD198" s="41"/>
    </row>
    <row r="199" spans="1:82" ht="15">
      <c r="A199" s="41"/>
      <c r="B199" s="180" t="s">
        <v>378</v>
      </c>
      <c r="C199" s="181" t="str">
        <f>"Resolving the continuous flooding of the manholes at Denne Road Plaza (" &amp; TEXT(G199,"##### ####") &amp;")"</f>
        <v>Resolving the continuous flooding of the manholes at Denne Road Plaza ()</v>
      </c>
      <c r="D199" s="182" t="s">
        <v>351</v>
      </c>
      <c r="E199" s="334">
        <v>0</v>
      </c>
      <c r="F199" s="236"/>
      <c r="G199" s="189">
        <f t="shared" ref="G199" si="179">+E199*F199</f>
        <v>0</v>
      </c>
      <c r="H199" s="241"/>
      <c r="I199" s="242"/>
      <c r="J199" s="237"/>
      <c r="K199" s="238"/>
      <c r="L199" s="238"/>
      <c r="M199" s="238"/>
      <c r="N199" s="238"/>
      <c r="O199" s="238"/>
      <c r="P199" s="238"/>
      <c r="Q199" s="238"/>
      <c r="R199" s="238"/>
      <c r="S199" s="238"/>
      <c r="T199" s="238"/>
      <c r="U199" s="239">
        <f t="shared" ref="U199" si="180">G199/6</f>
        <v>0</v>
      </c>
      <c r="V199" s="237"/>
      <c r="W199" s="238"/>
      <c r="X199" s="238"/>
      <c r="Y199" s="238"/>
      <c r="Z199" s="238"/>
      <c r="AA199" s="238"/>
      <c r="AB199" s="238"/>
      <c r="AC199" s="238"/>
      <c r="AD199" s="238"/>
      <c r="AE199" s="238"/>
      <c r="AF199" s="238"/>
      <c r="AG199" s="239">
        <f t="shared" ref="AG199" si="181">G199/6</f>
        <v>0</v>
      </c>
      <c r="AH199" s="240"/>
      <c r="AI199" s="238"/>
      <c r="AJ199" s="238"/>
      <c r="AK199" s="238"/>
      <c r="AL199" s="238"/>
      <c r="AM199" s="238"/>
      <c r="AN199" s="238"/>
      <c r="AO199" s="238"/>
      <c r="AP199" s="238"/>
      <c r="AQ199" s="238"/>
      <c r="AR199" s="238"/>
      <c r="AS199" s="239">
        <f t="shared" ref="AS199" si="182">G199/6</f>
        <v>0</v>
      </c>
      <c r="AT199" s="240"/>
      <c r="AU199" s="238"/>
      <c r="AV199" s="238"/>
      <c r="AW199" s="238"/>
      <c r="AX199" s="238"/>
      <c r="AY199" s="238"/>
      <c r="AZ199" s="238"/>
      <c r="BA199" s="238"/>
      <c r="BB199" s="238"/>
      <c r="BC199" s="238"/>
      <c r="BD199" s="238"/>
      <c r="BE199" s="239">
        <f t="shared" ref="BE199" si="183">G199/6</f>
        <v>0</v>
      </c>
      <c r="BF199" s="240"/>
      <c r="BG199" s="238"/>
      <c r="BH199" s="238"/>
      <c r="BI199" s="238"/>
      <c r="BJ199" s="238"/>
      <c r="BK199" s="238"/>
      <c r="BL199" s="238"/>
      <c r="BM199" s="238"/>
      <c r="BN199" s="238"/>
      <c r="BO199" s="238"/>
      <c r="BP199" s="238"/>
      <c r="BQ199" s="239">
        <f t="shared" ref="BQ199" si="184">G199/6</f>
        <v>0</v>
      </c>
      <c r="BR199" s="240"/>
      <c r="BS199" s="238"/>
      <c r="BT199" s="238"/>
      <c r="BU199" s="238"/>
      <c r="BV199" s="238"/>
      <c r="BW199" s="238"/>
      <c r="BX199" s="238"/>
      <c r="BY199" s="238"/>
      <c r="BZ199" s="238"/>
      <c r="CA199" s="238"/>
      <c r="CB199" s="238"/>
      <c r="CC199" s="239">
        <f t="shared" ref="CC199" si="185">G199-SUM(H199:CB199)</f>
        <v>0</v>
      </c>
      <c r="CD199" s="41" t="s">
        <v>54</v>
      </c>
    </row>
    <row r="200" spans="1:82" ht="15">
      <c r="A200" s="41"/>
      <c r="B200" s="180" t="s">
        <v>379</v>
      </c>
      <c r="C200" s="181" t="str">
        <f>"Resolution of flooding  - Overhead charge and profit in respect to A-10013-a ("&amp; TEXT(F200,"###%") &amp; ")"</f>
        <v>Resolution of flooding  - Overhead charge and profit in respect to A-10013-a (%)</v>
      </c>
      <c r="D200" s="182" t="s">
        <v>353</v>
      </c>
      <c r="E200" s="334">
        <f t="shared" ref="E200" si="186">+G199</f>
        <v>0</v>
      </c>
      <c r="F200" s="357"/>
      <c r="G200" s="189">
        <f>+E200*F200</f>
        <v>0</v>
      </c>
      <c r="H200" s="241"/>
      <c r="I200" s="242"/>
      <c r="J200" s="237"/>
      <c r="K200" s="238"/>
      <c r="L200" s="238"/>
      <c r="M200" s="238"/>
      <c r="N200" s="238"/>
      <c r="O200" s="238"/>
      <c r="P200" s="238"/>
      <c r="Q200" s="238"/>
      <c r="R200" s="238"/>
      <c r="S200" s="238"/>
      <c r="T200" s="238"/>
      <c r="U200" s="239">
        <f>G200/6</f>
        <v>0</v>
      </c>
      <c r="V200" s="237"/>
      <c r="W200" s="238"/>
      <c r="X200" s="238"/>
      <c r="Y200" s="238"/>
      <c r="Z200" s="238"/>
      <c r="AA200" s="238"/>
      <c r="AB200" s="238"/>
      <c r="AC200" s="238"/>
      <c r="AD200" s="238"/>
      <c r="AE200" s="238"/>
      <c r="AF200" s="238"/>
      <c r="AG200" s="239">
        <f>G200/6</f>
        <v>0</v>
      </c>
      <c r="AH200" s="240"/>
      <c r="AI200" s="238"/>
      <c r="AJ200" s="238"/>
      <c r="AK200" s="238"/>
      <c r="AL200" s="238"/>
      <c r="AM200" s="238"/>
      <c r="AN200" s="238"/>
      <c r="AO200" s="238"/>
      <c r="AP200" s="238"/>
      <c r="AQ200" s="238"/>
      <c r="AR200" s="238"/>
      <c r="AS200" s="239">
        <f>G200/6</f>
        <v>0</v>
      </c>
      <c r="AT200" s="240"/>
      <c r="AU200" s="238"/>
      <c r="AV200" s="238"/>
      <c r="AW200" s="238"/>
      <c r="AX200" s="238"/>
      <c r="AY200" s="238"/>
      <c r="AZ200" s="238"/>
      <c r="BA200" s="238"/>
      <c r="BB200" s="238"/>
      <c r="BC200" s="238"/>
      <c r="BD200" s="238"/>
      <c r="BE200" s="239">
        <f>G200/6</f>
        <v>0</v>
      </c>
      <c r="BF200" s="240"/>
      <c r="BG200" s="238"/>
      <c r="BH200" s="238"/>
      <c r="BI200" s="238"/>
      <c r="BJ200" s="238"/>
      <c r="BK200" s="238"/>
      <c r="BL200" s="238"/>
      <c r="BM200" s="238"/>
      <c r="BN200" s="238"/>
      <c r="BO200" s="238"/>
      <c r="BP200" s="238"/>
      <c r="BQ200" s="239">
        <f>G200/6</f>
        <v>0</v>
      </c>
      <c r="BR200" s="240"/>
      <c r="BS200" s="238"/>
      <c r="BT200" s="238"/>
      <c r="BU200" s="238"/>
      <c r="BV200" s="238"/>
      <c r="BW200" s="238"/>
      <c r="BX200" s="238"/>
      <c r="BY200" s="238"/>
      <c r="BZ200" s="238"/>
      <c r="CA200" s="238"/>
      <c r="CB200" s="238"/>
      <c r="CC200" s="239">
        <f>G200-SUM(H200:CB200)</f>
        <v>0</v>
      </c>
      <c r="CD200" s="41" t="s">
        <v>54</v>
      </c>
    </row>
    <row r="201" spans="1:82" ht="16" customHeight="1">
      <c r="A201" s="179"/>
      <c r="B201" s="103" t="s">
        <v>380</v>
      </c>
      <c r="C201" s="304" t="s">
        <v>381</v>
      </c>
      <c r="D201" s="146"/>
      <c r="E201" s="336"/>
      <c r="F201" s="78"/>
      <c r="G201" s="76"/>
      <c r="H201" s="241"/>
      <c r="I201" s="242"/>
      <c r="J201" s="237"/>
      <c r="K201" s="238"/>
      <c r="L201" s="238"/>
      <c r="M201" s="238"/>
      <c r="N201" s="238"/>
      <c r="O201" s="238"/>
      <c r="P201" s="238"/>
      <c r="Q201" s="238"/>
      <c r="R201" s="238"/>
      <c r="S201" s="238"/>
      <c r="T201" s="238"/>
      <c r="U201" s="239"/>
      <c r="V201" s="237"/>
      <c r="W201" s="238"/>
      <c r="X201" s="238"/>
      <c r="Y201" s="238"/>
      <c r="Z201" s="238"/>
      <c r="AA201" s="238"/>
      <c r="AB201" s="238"/>
      <c r="AC201" s="238"/>
      <c r="AD201" s="238"/>
      <c r="AE201" s="238"/>
      <c r="AF201" s="238"/>
      <c r="AG201" s="239"/>
      <c r="AH201" s="240"/>
      <c r="AI201" s="238"/>
      <c r="AJ201" s="238"/>
      <c r="AK201" s="238"/>
      <c r="AL201" s="238"/>
      <c r="AM201" s="238"/>
      <c r="AN201" s="238"/>
      <c r="AO201" s="238"/>
      <c r="AP201" s="238"/>
      <c r="AQ201" s="238"/>
      <c r="AR201" s="238"/>
      <c r="AS201" s="239"/>
      <c r="AT201" s="240"/>
      <c r="AU201" s="238"/>
      <c r="AV201" s="238"/>
      <c r="AW201" s="238"/>
      <c r="AX201" s="238"/>
      <c r="AY201" s="238"/>
      <c r="AZ201" s="238"/>
      <c r="BA201" s="238"/>
      <c r="BB201" s="238"/>
      <c r="BC201" s="238"/>
      <c r="BD201" s="238"/>
      <c r="BE201" s="239"/>
      <c r="BF201" s="240"/>
      <c r="BG201" s="238"/>
      <c r="BH201" s="238"/>
      <c r="BI201" s="238"/>
      <c r="BJ201" s="238"/>
      <c r="BK201" s="238"/>
      <c r="BL201" s="238"/>
      <c r="BM201" s="238"/>
      <c r="BN201" s="238"/>
      <c r="BO201" s="238"/>
      <c r="BP201" s="238"/>
      <c r="BQ201" s="239"/>
      <c r="BR201" s="240"/>
      <c r="BS201" s="238"/>
      <c r="BT201" s="238"/>
      <c r="BU201" s="238"/>
      <c r="BV201" s="238"/>
      <c r="BW201" s="238"/>
      <c r="BX201" s="238"/>
      <c r="BY201" s="238"/>
      <c r="BZ201" s="238"/>
      <c r="CA201" s="238"/>
      <c r="CB201" s="238"/>
      <c r="CC201" s="239"/>
      <c r="CD201" s="41"/>
    </row>
    <row r="202" spans="1:82" ht="30">
      <c r="A202" s="41"/>
      <c r="B202" s="75" t="s">
        <v>382</v>
      </c>
      <c r="C202" s="145" t="str">
        <f>"Appointment of Water Proofing Experts to perform a detailed inspection of the water proofing issues at the Eastern Plazas (" &amp; TEXT(G202,"##### ####") &amp;")"</f>
        <v>Appointment of Water Proofing Experts to perform a detailed inspection of the water proofing issues at the Eastern Plazas (90 000)</v>
      </c>
      <c r="D202" s="146" t="s">
        <v>351</v>
      </c>
      <c r="E202" s="336">
        <v>1</v>
      </c>
      <c r="F202" s="78">
        <v>90000</v>
      </c>
      <c r="G202" s="76">
        <f t="shared" ref="G202" si="187">+E202*F202</f>
        <v>90000</v>
      </c>
      <c r="H202" s="241"/>
      <c r="I202" s="242"/>
      <c r="J202" s="237"/>
      <c r="K202" s="238"/>
      <c r="L202" s="238"/>
      <c r="M202" s="238"/>
      <c r="N202" s="238"/>
      <c r="O202" s="238"/>
      <c r="P202" s="238"/>
      <c r="Q202" s="238"/>
      <c r="R202" s="238"/>
      <c r="S202" s="238"/>
      <c r="T202" s="238"/>
      <c r="U202" s="239">
        <f t="shared" ref="U202" si="188">G202/6</f>
        <v>15000</v>
      </c>
      <c r="V202" s="237"/>
      <c r="W202" s="238"/>
      <c r="X202" s="238"/>
      <c r="Y202" s="238"/>
      <c r="Z202" s="238"/>
      <c r="AA202" s="238"/>
      <c r="AB202" s="238"/>
      <c r="AC202" s="238"/>
      <c r="AD202" s="238"/>
      <c r="AE202" s="238"/>
      <c r="AF202" s="238"/>
      <c r="AG202" s="239">
        <f t="shared" ref="AG202" si="189">G202/6</f>
        <v>15000</v>
      </c>
      <c r="AH202" s="240"/>
      <c r="AI202" s="238"/>
      <c r="AJ202" s="238"/>
      <c r="AK202" s="238"/>
      <c r="AL202" s="238"/>
      <c r="AM202" s="238"/>
      <c r="AN202" s="238"/>
      <c r="AO202" s="238"/>
      <c r="AP202" s="238"/>
      <c r="AQ202" s="238"/>
      <c r="AR202" s="238"/>
      <c r="AS202" s="239">
        <f t="shared" ref="AS202" si="190">G202/6</f>
        <v>15000</v>
      </c>
      <c r="AT202" s="240"/>
      <c r="AU202" s="238"/>
      <c r="AV202" s="238"/>
      <c r="AW202" s="238"/>
      <c r="AX202" s="238"/>
      <c r="AY202" s="238"/>
      <c r="AZ202" s="238"/>
      <c r="BA202" s="238"/>
      <c r="BB202" s="238"/>
      <c r="BC202" s="238"/>
      <c r="BD202" s="238"/>
      <c r="BE202" s="239">
        <f t="shared" ref="BE202" si="191">G202/6</f>
        <v>15000</v>
      </c>
      <c r="BF202" s="240"/>
      <c r="BG202" s="238"/>
      <c r="BH202" s="238"/>
      <c r="BI202" s="238"/>
      <c r="BJ202" s="238"/>
      <c r="BK202" s="238"/>
      <c r="BL202" s="238"/>
      <c r="BM202" s="238"/>
      <c r="BN202" s="238"/>
      <c r="BO202" s="238"/>
      <c r="BP202" s="238"/>
      <c r="BQ202" s="239">
        <f t="shared" ref="BQ202" si="192">G202/6</f>
        <v>15000</v>
      </c>
      <c r="BR202" s="240"/>
      <c r="BS202" s="238"/>
      <c r="BT202" s="238"/>
      <c r="BU202" s="238"/>
      <c r="BV202" s="238"/>
      <c r="BW202" s="238"/>
      <c r="BX202" s="238"/>
      <c r="BY202" s="238"/>
      <c r="BZ202" s="238"/>
      <c r="CA202" s="238"/>
      <c r="CB202" s="238"/>
      <c r="CC202" s="239">
        <f t="shared" ref="CC202" si="193">G202-SUM(H202:CB202)</f>
        <v>15000</v>
      </c>
      <c r="CD202" s="41" t="s">
        <v>54</v>
      </c>
    </row>
    <row r="203" spans="1:82" ht="15">
      <c r="A203" s="41"/>
      <c r="B203" s="147" t="s">
        <v>383</v>
      </c>
      <c r="C203" s="148" t="str">
        <f>"Waterproofing at Eastern Plazas  - Overhead charge and profit in respect to A-10014-a ("&amp; TEXT(F203,"###%") &amp; ")"</f>
        <v>Waterproofing at Eastern Plazas  - Overhead charge and profit in respect to A-10014-a (%)</v>
      </c>
      <c r="D203" s="149" t="s">
        <v>353</v>
      </c>
      <c r="E203" s="337">
        <f t="shared" ref="E203" si="194">+G202</f>
        <v>90000</v>
      </c>
      <c r="F203" s="356"/>
      <c r="G203" s="76">
        <f>+E203*F203</f>
        <v>0</v>
      </c>
      <c r="H203" s="241"/>
      <c r="I203" s="242"/>
      <c r="J203" s="237"/>
      <c r="K203" s="238"/>
      <c r="L203" s="238"/>
      <c r="M203" s="238"/>
      <c r="N203" s="238"/>
      <c r="O203" s="238"/>
      <c r="P203" s="238"/>
      <c r="Q203" s="238"/>
      <c r="R203" s="238"/>
      <c r="S203" s="238"/>
      <c r="T203" s="238"/>
      <c r="U203" s="239">
        <f>G203/6</f>
        <v>0</v>
      </c>
      <c r="V203" s="237"/>
      <c r="W203" s="238"/>
      <c r="X203" s="238"/>
      <c r="Y203" s="238"/>
      <c r="Z203" s="238"/>
      <c r="AA203" s="238"/>
      <c r="AB203" s="238"/>
      <c r="AC203" s="238"/>
      <c r="AD203" s="238"/>
      <c r="AE203" s="238"/>
      <c r="AF203" s="238"/>
      <c r="AG203" s="239">
        <f>G203/6</f>
        <v>0</v>
      </c>
      <c r="AH203" s="240"/>
      <c r="AI203" s="238"/>
      <c r="AJ203" s="238"/>
      <c r="AK203" s="238"/>
      <c r="AL203" s="238"/>
      <c r="AM203" s="238"/>
      <c r="AN203" s="238"/>
      <c r="AO203" s="238"/>
      <c r="AP203" s="238"/>
      <c r="AQ203" s="238"/>
      <c r="AR203" s="238"/>
      <c r="AS203" s="239">
        <f>G203/6</f>
        <v>0</v>
      </c>
      <c r="AT203" s="240"/>
      <c r="AU203" s="238"/>
      <c r="AV203" s="238"/>
      <c r="AW203" s="238"/>
      <c r="AX203" s="238"/>
      <c r="AY203" s="238"/>
      <c r="AZ203" s="238"/>
      <c r="BA203" s="238"/>
      <c r="BB203" s="238"/>
      <c r="BC203" s="238"/>
      <c r="BD203" s="238"/>
      <c r="BE203" s="239">
        <f>G203/6</f>
        <v>0</v>
      </c>
      <c r="BF203" s="240"/>
      <c r="BG203" s="238"/>
      <c r="BH203" s="238"/>
      <c r="BI203" s="238"/>
      <c r="BJ203" s="238"/>
      <c r="BK203" s="238"/>
      <c r="BL203" s="238"/>
      <c r="BM203" s="238"/>
      <c r="BN203" s="238"/>
      <c r="BO203" s="238"/>
      <c r="BP203" s="238"/>
      <c r="BQ203" s="239">
        <f>G203/6</f>
        <v>0</v>
      </c>
      <c r="BR203" s="240"/>
      <c r="BS203" s="238"/>
      <c r="BT203" s="238"/>
      <c r="BU203" s="238"/>
      <c r="BV203" s="238"/>
      <c r="BW203" s="238"/>
      <c r="BX203" s="238"/>
      <c r="BY203" s="238"/>
      <c r="BZ203" s="238"/>
      <c r="CA203" s="238"/>
      <c r="CB203" s="238"/>
      <c r="CC203" s="239">
        <f>G203-SUM(H203:CB203)</f>
        <v>0</v>
      </c>
      <c r="CD203" s="41" t="s">
        <v>54</v>
      </c>
    </row>
    <row r="204" spans="1:82" ht="15">
      <c r="A204" s="41"/>
      <c r="B204" s="25" t="s">
        <v>384</v>
      </c>
      <c r="C204" s="28" t="str">
        <f>"Solving the water proofing issues at the Eastern Plazas and repainting of the walls and fixing of the tiles (" &amp; TEXT(G204,"##### ####") &amp;")"</f>
        <v>Solving the water proofing issues at the Eastern Plazas and repainting of the walls and fixing of the tiles (2 000 000)</v>
      </c>
      <c r="D204" s="146" t="s">
        <v>351</v>
      </c>
      <c r="E204" s="336">
        <v>1</v>
      </c>
      <c r="F204" s="78">
        <v>2000000</v>
      </c>
      <c r="G204" s="76">
        <f t="shared" ref="G204" si="195">+E204*F204</f>
        <v>2000000</v>
      </c>
      <c r="H204" s="241"/>
      <c r="I204" s="242"/>
      <c r="J204" s="237"/>
      <c r="K204" s="238"/>
      <c r="L204" s="238"/>
      <c r="M204" s="238"/>
      <c r="N204" s="238"/>
      <c r="O204" s="238"/>
      <c r="P204" s="238"/>
      <c r="Q204" s="238"/>
      <c r="R204" s="238"/>
      <c r="S204" s="238"/>
      <c r="T204" s="238"/>
      <c r="U204" s="239">
        <f t="shared" ref="U204" si="196">G204/6</f>
        <v>333333.33</v>
      </c>
      <c r="V204" s="237"/>
      <c r="W204" s="238"/>
      <c r="X204" s="238"/>
      <c r="Y204" s="238"/>
      <c r="Z204" s="238"/>
      <c r="AA204" s="238"/>
      <c r="AB204" s="238"/>
      <c r="AC204" s="238"/>
      <c r="AD204" s="238"/>
      <c r="AE204" s="238"/>
      <c r="AF204" s="238"/>
      <c r="AG204" s="239">
        <f t="shared" ref="AG204" si="197">G204/6</f>
        <v>333333.33</v>
      </c>
      <c r="AH204" s="240"/>
      <c r="AI204" s="238"/>
      <c r="AJ204" s="238"/>
      <c r="AK204" s="238"/>
      <c r="AL204" s="238"/>
      <c r="AM204" s="238"/>
      <c r="AN204" s="238"/>
      <c r="AO204" s="238"/>
      <c r="AP204" s="238"/>
      <c r="AQ204" s="238"/>
      <c r="AR204" s="238"/>
      <c r="AS204" s="239">
        <f t="shared" ref="AS204" si="198">G204/6</f>
        <v>333333.33</v>
      </c>
      <c r="AT204" s="240"/>
      <c r="AU204" s="238"/>
      <c r="AV204" s="238"/>
      <c r="AW204" s="238"/>
      <c r="AX204" s="238"/>
      <c r="AY204" s="238"/>
      <c r="AZ204" s="238"/>
      <c r="BA204" s="238"/>
      <c r="BB204" s="238"/>
      <c r="BC204" s="238"/>
      <c r="BD204" s="238"/>
      <c r="BE204" s="239">
        <f t="shared" ref="BE204" si="199">G204/6</f>
        <v>333333.33</v>
      </c>
      <c r="BF204" s="240"/>
      <c r="BG204" s="238"/>
      <c r="BH204" s="238"/>
      <c r="BI204" s="238"/>
      <c r="BJ204" s="238"/>
      <c r="BK204" s="238"/>
      <c r="BL204" s="238"/>
      <c r="BM204" s="238"/>
      <c r="BN204" s="238"/>
      <c r="BO204" s="238"/>
      <c r="BP204" s="238"/>
      <c r="BQ204" s="239">
        <f t="shared" ref="BQ204" si="200">G204/6</f>
        <v>333333.33</v>
      </c>
      <c r="BR204" s="240"/>
      <c r="BS204" s="238"/>
      <c r="BT204" s="238"/>
      <c r="BU204" s="238"/>
      <c r="BV204" s="238"/>
      <c r="BW204" s="238"/>
      <c r="BX204" s="238"/>
      <c r="BY204" s="238"/>
      <c r="BZ204" s="238"/>
      <c r="CA204" s="238"/>
      <c r="CB204" s="238"/>
      <c r="CC204" s="239">
        <f t="shared" ref="CC204" si="201">G204-SUM(H204:CB204)</f>
        <v>333333.34999999998</v>
      </c>
      <c r="CD204" s="41" t="s">
        <v>54</v>
      </c>
    </row>
    <row r="205" spans="1:82" ht="15">
      <c r="A205" s="41"/>
      <c r="B205" s="147" t="s">
        <v>385</v>
      </c>
      <c r="C205" s="148" t="str">
        <f>"Waterproofing at Eastern Plazas  - Overhead charge and profit in respect to A-10014-c ("&amp; TEXT(F205,"###%") &amp; ")"</f>
        <v>Waterproofing at Eastern Plazas  - Overhead charge and profit in respect to A-10014-c (%)</v>
      </c>
      <c r="D205" s="149" t="s">
        <v>353</v>
      </c>
      <c r="E205" s="337">
        <f t="shared" ref="E205" si="202">+G204</f>
        <v>2000000</v>
      </c>
      <c r="F205" s="356"/>
      <c r="G205" s="76">
        <f>+E205*F205</f>
        <v>0</v>
      </c>
      <c r="H205" s="241"/>
      <c r="I205" s="242"/>
      <c r="J205" s="237"/>
      <c r="K205" s="238"/>
      <c r="L205" s="238"/>
      <c r="M205" s="238"/>
      <c r="N205" s="238"/>
      <c r="O205" s="238"/>
      <c r="P205" s="238"/>
      <c r="Q205" s="238"/>
      <c r="R205" s="238"/>
      <c r="S205" s="238"/>
      <c r="T205" s="238"/>
      <c r="U205" s="239">
        <f>G205/6</f>
        <v>0</v>
      </c>
      <c r="V205" s="237"/>
      <c r="W205" s="238"/>
      <c r="X205" s="238"/>
      <c r="Y205" s="238"/>
      <c r="Z205" s="238"/>
      <c r="AA205" s="238"/>
      <c r="AB205" s="238"/>
      <c r="AC205" s="238"/>
      <c r="AD205" s="238"/>
      <c r="AE205" s="238"/>
      <c r="AF205" s="238"/>
      <c r="AG205" s="239">
        <f>G205/6</f>
        <v>0</v>
      </c>
      <c r="AH205" s="240"/>
      <c r="AI205" s="238"/>
      <c r="AJ205" s="238"/>
      <c r="AK205" s="238"/>
      <c r="AL205" s="238"/>
      <c r="AM205" s="238"/>
      <c r="AN205" s="238"/>
      <c r="AO205" s="238"/>
      <c r="AP205" s="238"/>
      <c r="AQ205" s="238"/>
      <c r="AR205" s="238"/>
      <c r="AS205" s="239">
        <f>G205/6</f>
        <v>0</v>
      </c>
      <c r="AT205" s="240"/>
      <c r="AU205" s="238"/>
      <c r="AV205" s="238"/>
      <c r="AW205" s="238"/>
      <c r="AX205" s="238"/>
      <c r="AY205" s="238"/>
      <c r="AZ205" s="238"/>
      <c r="BA205" s="238"/>
      <c r="BB205" s="238"/>
      <c r="BC205" s="238"/>
      <c r="BD205" s="238"/>
      <c r="BE205" s="239">
        <f>G205/6</f>
        <v>0</v>
      </c>
      <c r="BF205" s="240"/>
      <c r="BG205" s="238"/>
      <c r="BH205" s="238"/>
      <c r="BI205" s="238"/>
      <c r="BJ205" s="238"/>
      <c r="BK205" s="238"/>
      <c r="BL205" s="238"/>
      <c r="BM205" s="238"/>
      <c r="BN205" s="238"/>
      <c r="BO205" s="238"/>
      <c r="BP205" s="238"/>
      <c r="BQ205" s="239">
        <f>G205/6</f>
        <v>0</v>
      </c>
      <c r="BR205" s="240"/>
      <c r="BS205" s="238"/>
      <c r="BT205" s="238"/>
      <c r="BU205" s="238"/>
      <c r="BV205" s="238"/>
      <c r="BW205" s="238"/>
      <c r="BX205" s="238"/>
      <c r="BY205" s="238"/>
      <c r="BZ205" s="238"/>
      <c r="CA205" s="238"/>
      <c r="CB205" s="238"/>
      <c r="CC205" s="239">
        <f>G205-SUM(H205:CB205)</f>
        <v>0</v>
      </c>
      <c r="CD205" s="41" t="s">
        <v>54</v>
      </c>
    </row>
    <row r="206" spans="1:82" ht="16" customHeight="1">
      <c r="A206" s="179"/>
      <c r="B206" s="103" t="s">
        <v>386</v>
      </c>
      <c r="C206" s="304" t="s">
        <v>387</v>
      </c>
      <c r="D206" s="146"/>
      <c r="E206" s="336"/>
      <c r="F206" s="78"/>
      <c r="G206" s="76"/>
      <c r="H206" s="241"/>
      <c r="I206" s="242"/>
      <c r="J206" s="237"/>
      <c r="K206" s="238"/>
      <c r="L206" s="238"/>
      <c r="M206" s="238"/>
      <c r="N206" s="238"/>
      <c r="O206" s="238"/>
      <c r="P206" s="238"/>
      <c r="Q206" s="238"/>
      <c r="R206" s="238"/>
      <c r="S206" s="238"/>
      <c r="T206" s="238"/>
      <c r="U206" s="239"/>
      <c r="V206" s="237"/>
      <c r="W206" s="238"/>
      <c r="X206" s="238"/>
      <c r="Y206" s="238"/>
      <c r="Z206" s="238"/>
      <c r="AA206" s="238"/>
      <c r="AB206" s="238"/>
      <c r="AC206" s="238"/>
      <c r="AD206" s="238"/>
      <c r="AE206" s="238"/>
      <c r="AF206" s="238"/>
      <c r="AG206" s="239"/>
      <c r="AH206" s="240"/>
      <c r="AI206" s="238"/>
      <c r="AJ206" s="238"/>
      <c r="AK206" s="238"/>
      <c r="AL206" s="238"/>
      <c r="AM206" s="238"/>
      <c r="AN206" s="238"/>
      <c r="AO206" s="238"/>
      <c r="AP206" s="238"/>
      <c r="AQ206" s="238"/>
      <c r="AR206" s="238"/>
      <c r="AS206" s="239"/>
      <c r="AT206" s="240"/>
      <c r="AU206" s="238"/>
      <c r="AV206" s="238"/>
      <c r="AW206" s="238"/>
      <c r="AX206" s="238"/>
      <c r="AY206" s="238"/>
      <c r="AZ206" s="238"/>
      <c r="BA206" s="238"/>
      <c r="BB206" s="238"/>
      <c r="BC206" s="238"/>
      <c r="BD206" s="238"/>
      <c r="BE206" s="239"/>
      <c r="BF206" s="240"/>
      <c r="BG206" s="238"/>
      <c r="BH206" s="238"/>
      <c r="BI206" s="238"/>
      <c r="BJ206" s="238"/>
      <c r="BK206" s="238"/>
      <c r="BL206" s="238"/>
      <c r="BM206" s="238"/>
      <c r="BN206" s="238"/>
      <c r="BO206" s="238"/>
      <c r="BP206" s="238"/>
      <c r="BQ206" s="239"/>
      <c r="BR206" s="240"/>
      <c r="BS206" s="238"/>
      <c r="BT206" s="238"/>
      <c r="BU206" s="238"/>
      <c r="BV206" s="238"/>
      <c r="BW206" s="238"/>
      <c r="BX206" s="238"/>
      <c r="BY206" s="238"/>
      <c r="BZ206" s="238"/>
      <c r="CA206" s="238"/>
      <c r="CB206" s="238"/>
      <c r="CC206" s="239"/>
      <c r="CD206" s="41"/>
    </row>
    <row r="207" spans="1:82" ht="15">
      <c r="A207" s="41"/>
      <c r="B207" s="180" t="s">
        <v>388</v>
      </c>
      <c r="C207" s="181" t="str">
        <f>"Major and general refurbishment of the Gosforth, Dalpark and Denne Road Plaza Buildings (" &amp; TEXT(G207,"##### ####") &amp;")"</f>
        <v>Major and general refurbishment of the Gosforth, Dalpark and Denne Road Plaza Buildings ()</v>
      </c>
      <c r="D207" s="182" t="s">
        <v>351</v>
      </c>
      <c r="E207" s="334">
        <v>0</v>
      </c>
      <c r="F207" s="236"/>
      <c r="G207" s="189">
        <f t="shared" ref="G207" si="203">+E207*F207</f>
        <v>0</v>
      </c>
      <c r="H207" s="241"/>
      <c r="I207" s="242"/>
      <c r="J207" s="237"/>
      <c r="K207" s="238"/>
      <c r="L207" s="238"/>
      <c r="M207" s="238"/>
      <c r="N207" s="238"/>
      <c r="O207" s="238"/>
      <c r="P207" s="238"/>
      <c r="Q207" s="238"/>
      <c r="R207" s="238"/>
      <c r="S207" s="238"/>
      <c r="T207" s="238"/>
      <c r="U207" s="239">
        <f t="shared" ref="U207" si="204">G207/6</f>
        <v>0</v>
      </c>
      <c r="V207" s="237"/>
      <c r="W207" s="238"/>
      <c r="X207" s="238"/>
      <c r="Y207" s="238"/>
      <c r="Z207" s="238"/>
      <c r="AA207" s="238"/>
      <c r="AB207" s="238"/>
      <c r="AC207" s="238"/>
      <c r="AD207" s="238"/>
      <c r="AE207" s="238"/>
      <c r="AF207" s="238"/>
      <c r="AG207" s="239">
        <f t="shared" ref="AG207" si="205">G207/6</f>
        <v>0</v>
      </c>
      <c r="AH207" s="240"/>
      <c r="AI207" s="238"/>
      <c r="AJ207" s="238"/>
      <c r="AK207" s="238"/>
      <c r="AL207" s="238"/>
      <c r="AM207" s="238"/>
      <c r="AN207" s="238"/>
      <c r="AO207" s="238"/>
      <c r="AP207" s="238"/>
      <c r="AQ207" s="238"/>
      <c r="AR207" s="238"/>
      <c r="AS207" s="239">
        <f t="shared" ref="AS207" si="206">G207/6</f>
        <v>0</v>
      </c>
      <c r="AT207" s="240"/>
      <c r="AU207" s="238"/>
      <c r="AV207" s="238"/>
      <c r="AW207" s="238"/>
      <c r="AX207" s="238"/>
      <c r="AY207" s="238"/>
      <c r="AZ207" s="238"/>
      <c r="BA207" s="238"/>
      <c r="BB207" s="238"/>
      <c r="BC207" s="238"/>
      <c r="BD207" s="238"/>
      <c r="BE207" s="239">
        <f t="shared" ref="BE207" si="207">G207/6</f>
        <v>0</v>
      </c>
      <c r="BF207" s="240"/>
      <c r="BG207" s="238"/>
      <c r="BH207" s="238"/>
      <c r="BI207" s="238"/>
      <c r="BJ207" s="238"/>
      <c r="BK207" s="238"/>
      <c r="BL207" s="238"/>
      <c r="BM207" s="238"/>
      <c r="BN207" s="238"/>
      <c r="BO207" s="238"/>
      <c r="BP207" s="238"/>
      <c r="BQ207" s="239">
        <f t="shared" ref="BQ207" si="208">G207/6</f>
        <v>0</v>
      </c>
      <c r="BR207" s="240"/>
      <c r="BS207" s="238"/>
      <c r="BT207" s="238"/>
      <c r="BU207" s="238"/>
      <c r="BV207" s="238"/>
      <c r="BW207" s="238"/>
      <c r="BX207" s="238"/>
      <c r="BY207" s="238"/>
      <c r="BZ207" s="238"/>
      <c r="CA207" s="238"/>
      <c r="CB207" s="238"/>
      <c r="CC207" s="239">
        <f t="shared" ref="CC207" si="209">G207-SUM(H207:CB207)</f>
        <v>0</v>
      </c>
      <c r="CD207" s="41" t="s">
        <v>54</v>
      </c>
    </row>
    <row r="208" spans="1:82" ht="15">
      <c r="A208" s="41"/>
      <c r="B208" s="180" t="s">
        <v>389</v>
      </c>
      <c r="C208" s="181" t="str">
        <f>"Refurbishment of Western Plaza buildings  - Overhead charge and profit in respect to A-10015-a ("&amp; TEXT(F208,"###%") &amp; ")"</f>
        <v>Refurbishment of Western Plaza buildings  - Overhead charge and profit in respect to A-10015-a (%)</v>
      </c>
      <c r="D208" s="182" t="s">
        <v>353</v>
      </c>
      <c r="E208" s="334">
        <f t="shared" ref="E208" si="210">+G207</f>
        <v>0</v>
      </c>
      <c r="F208" s="357"/>
      <c r="G208" s="189">
        <f>+E208*F208</f>
        <v>0</v>
      </c>
      <c r="H208" s="241"/>
      <c r="I208" s="242"/>
      <c r="J208" s="237"/>
      <c r="K208" s="238"/>
      <c r="L208" s="238"/>
      <c r="M208" s="238"/>
      <c r="N208" s="238"/>
      <c r="O208" s="238"/>
      <c r="P208" s="238"/>
      <c r="Q208" s="238"/>
      <c r="R208" s="238"/>
      <c r="S208" s="238"/>
      <c r="T208" s="238"/>
      <c r="U208" s="239">
        <f>G208/6</f>
        <v>0</v>
      </c>
      <c r="V208" s="237"/>
      <c r="W208" s="238"/>
      <c r="X208" s="238"/>
      <c r="Y208" s="238"/>
      <c r="Z208" s="238"/>
      <c r="AA208" s="238"/>
      <c r="AB208" s="238"/>
      <c r="AC208" s="238"/>
      <c r="AD208" s="238"/>
      <c r="AE208" s="238"/>
      <c r="AF208" s="238"/>
      <c r="AG208" s="239">
        <f>G208/6</f>
        <v>0</v>
      </c>
      <c r="AH208" s="240"/>
      <c r="AI208" s="238"/>
      <c r="AJ208" s="238"/>
      <c r="AK208" s="238"/>
      <c r="AL208" s="238"/>
      <c r="AM208" s="238"/>
      <c r="AN208" s="238"/>
      <c r="AO208" s="238"/>
      <c r="AP208" s="238"/>
      <c r="AQ208" s="238"/>
      <c r="AR208" s="238"/>
      <c r="AS208" s="239">
        <f>G208/6</f>
        <v>0</v>
      </c>
      <c r="AT208" s="240"/>
      <c r="AU208" s="238"/>
      <c r="AV208" s="238"/>
      <c r="AW208" s="238"/>
      <c r="AX208" s="238"/>
      <c r="AY208" s="238"/>
      <c r="AZ208" s="238"/>
      <c r="BA208" s="238"/>
      <c r="BB208" s="238"/>
      <c r="BC208" s="238"/>
      <c r="BD208" s="238"/>
      <c r="BE208" s="239">
        <f>G208/6</f>
        <v>0</v>
      </c>
      <c r="BF208" s="240"/>
      <c r="BG208" s="238"/>
      <c r="BH208" s="238"/>
      <c r="BI208" s="238"/>
      <c r="BJ208" s="238"/>
      <c r="BK208" s="238"/>
      <c r="BL208" s="238"/>
      <c r="BM208" s="238"/>
      <c r="BN208" s="238"/>
      <c r="BO208" s="238"/>
      <c r="BP208" s="238"/>
      <c r="BQ208" s="239">
        <f>G208/6</f>
        <v>0</v>
      </c>
      <c r="BR208" s="240"/>
      <c r="BS208" s="238"/>
      <c r="BT208" s="238"/>
      <c r="BU208" s="238"/>
      <c r="BV208" s="238"/>
      <c r="BW208" s="238"/>
      <c r="BX208" s="238"/>
      <c r="BY208" s="238"/>
      <c r="BZ208" s="238"/>
      <c r="CA208" s="238"/>
      <c r="CB208" s="238"/>
      <c r="CC208" s="239">
        <f>G208-SUM(H208:CB208)</f>
        <v>0</v>
      </c>
      <c r="CD208" s="41" t="s">
        <v>54</v>
      </c>
    </row>
    <row r="209" spans="1:82" ht="27" customHeight="1">
      <c r="A209" s="179"/>
      <c r="B209" s="103" t="s">
        <v>390</v>
      </c>
      <c r="C209" s="304" t="s">
        <v>391</v>
      </c>
      <c r="D209" s="146"/>
      <c r="E209" s="336"/>
      <c r="F209" s="78"/>
      <c r="G209" s="76"/>
      <c r="H209" s="241"/>
      <c r="I209" s="242"/>
      <c r="J209" s="237"/>
      <c r="K209" s="238"/>
      <c r="L209" s="238"/>
      <c r="M209" s="238"/>
      <c r="N209" s="238"/>
      <c r="O209" s="238"/>
      <c r="P209" s="238"/>
      <c r="Q209" s="238"/>
      <c r="R209" s="238"/>
      <c r="S209" s="238"/>
      <c r="T209" s="238"/>
      <c r="U209" s="239"/>
      <c r="V209" s="237"/>
      <c r="W209" s="238"/>
      <c r="X209" s="238"/>
      <c r="Y209" s="238"/>
      <c r="Z209" s="238"/>
      <c r="AA209" s="238"/>
      <c r="AB209" s="238"/>
      <c r="AC209" s="238"/>
      <c r="AD209" s="238"/>
      <c r="AE209" s="238"/>
      <c r="AF209" s="238"/>
      <c r="AG209" s="239"/>
      <c r="AH209" s="240"/>
      <c r="AI209" s="238"/>
      <c r="AJ209" s="238"/>
      <c r="AK209" s="238"/>
      <c r="AL209" s="238"/>
      <c r="AM209" s="238"/>
      <c r="AN209" s="238"/>
      <c r="AO209" s="238"/>
      <c r="AP209" s="238"/>
      <c r="AQ209" s="238"/>
      <c r="AR209" s="238"/>
      <c r="AS209" s="239"/>
      <c r="AT209" s="240"/>
      <c r="AU209" s="238"/>
      <c r="AV209" s="238"/>
      <c r="AW209" s="238"/>
      <c r="AX209" s="238"/>
      <c r="AY209" s="238"/>
      <c r="AZ209" s="238"/>
      <c r="BA209" s="238"/>
      <c r="BB209" s="238"/>
      <c r="BC209" s="238"/>
      <c r="BD209" s="238"/>
      <c r="BE209" s="239"/>
      <c r="BF209" s="240"/>
      <c r="BG209" s="238"/>
      <c r="BH209" s="238"/>
      <c r="BI209" s="238"/>
      <c r="BJ209" s="238"/>
      <c r="BK209" s="238"/>
      <c r="BL209" s="238"/>
      <c r="BM209" s="238"/>
      <c r="BN209" s="238"/>
      <c r="BO209" s="238"/>
      <c r="BP209" s="238"/>
      <c r="BQ209" s="239"/>
      <c r="BR209" s="240"/>
      <c r="BS209" s="238"/>
      <c r="BT209" s="238"/>
      <c r="BU209" s="238"/>
      <c r="BV209" s="238"/>
      <c r="BW209" s="238"/>
      <c r="BX209" s="238"/>
      <c r="BY209" s="238"/>
      <c r="BZ209" s="238"/>
      <c r="CA209" s="238"/>
      <c r="CB209" s="238"/>
      <c r="CC209" s="239"/>
      <c r="CD209" s="41"/>
    </row>
    <row r="210" spans="1:82" ht="41" customHeight="1">
      <c r="A210" s="41"/>
      <c r="B210" s="147" t="s">
        <v>392</v>
      </c>
      <c r="C210" s="303" t="s">
        <v>393</v>
      </c>
      <c r="D210" s="146" t="s">
        <v>351</v>
      </c>
      <c r="E210" s="336">
        <v>1</v>
      </c>
      <c r="F210" s="78">
        <v>90000</v>
      </c>
      <c r="G210" s="76">
        <f t="shared" ref="G210" si="211">+E210*F210</f>
        <v>90000</v>
      </c>
      <c r="H210" s="241"/>
      <c r="I210" s="242"/>
      <c r="J210" s="237"/>
      <c r="K210" s="238"/>
      <c r="L210" s="238"/>
      <c r="M210" s="238"/>
      <c r="N210" s="238"/>
      <c r="O210" s="238"/>
      <c r="P210" s="238"/>
      <c r="Q210" s="238"/>
      <c r="R210" s="238"/>
      <c r="S210" s="238"/>
      <c r="T210" s="238"/>
      <c r="U210" s="239">
        <f t="shared" ref="U210" si="212">G210/6</f>
        <v>15000</v>
      </c>
      <c r="V210" s="237"/>
      <c r="W210" s="238"/>
      <c r="X210" s="238"/>
      <c r="Y210" s="238"/>
      <c r="Z210" s="238"/>
      <c r="AA210" s="238"/>
      <c r="AB210" s="238"/>
      <c r="AC210" s="238"/>
      <c r="AD210" s="238"/>
      <c r="AE210" s="238"/>
      <c r="AF210" s="238"/>
      <c r="AG210" s="239">
        <f t="shared" ref="AG210" si="213">G210/6</f>
        <v>15000</v>
      </c>
      <c r="AH210" s="240"/>
      <c r="AI210" s="238"/>
      <c r="AJ210" s="238"/>
      <c r="AK210" s="238"/>
      <c r="AL210" s="238"/>
      <c r="AM210" s="238"/>
      <c r="AN210" s="238"/>
      <c r="AO210" s="238"/>
      <c r="AP210" s="238"/>
      <c r="AQ210" s="238"/>
      <c r="AR210" s="238"/>
      <c r="AS210" s="239">
        <f t="shared" ref="AS210" si="214">G210/6</f>
        <v>15000</v>
      </c>
      <c r="AT210" s="240"/>
      <c r="AU210" s="238"/>
      <c r="AV210" s="238"/>
      <c r="AW210" s="238"/>
      <c r="AX210" s="238"/>
      <c r="AY210" s="238"/>
      <c r="AZ210" s="238"/>
      <c r="BA210" s="238"/>
      <c r="BB210" s="238"/>
      <c r="BC210" s="238"/>
      <c r="BD210" s="238"/>
      <c r="BE210" s="239">
        <f t="shared" ref="BE210" si="215">G210/6</f>
        <v>15000</v>
      </c>
      <c r="BF210" s="240"/>
      <c r="BG210" s="238"/>
      <c r="BH210" s="238"/>
      <c r="BI210" s="238"/>
      <c r="BJ210" s="238"/>
      <c r="BK210" s="238"/>
      <c r="BL210" s="238"/>
      <c r="BM210" s="238"/>
      <c r="BN210" s="238"/>
      <c r="BO210" s="238"/>
      <c r="BP210" s="238"/>
      <c r="BQ210" s="239">
        <f t="shared" ref="BQ210" si="216">G210/6</f>
        <v>15000</v>
      </c>
      <c r="BR210" s="240"/>
      <c r="BS210" s="238"/>
      <c r="BT210" s="238"/>
      <c r="BU210" s="238"/>
      <c r="BV210" s="238"/>
      <c r="BW210" s="238"/>
      <c r="BX210" s="238"/>
      <c r="BY210" s="238"/>
      <c r="BZ210" s="238"/>
      <c r="CA210" s="238"/>
      <c r="CB210" s="238"/>
      <c r="CC210" s="239">
        <f t="shared" ref="CC210" si="217">G210-SUM(H210:CB210)</f>
        <v>15000</v>
      </c>
      <c r="CD210" s="41" t="s">
        <v>54</v>
      </c>
    </row>
    <row r="211" spans="1:82" ht="29" customHeight="1">
      <c r="A211" s="41"/>
      <c r="B211" s="306" t="s">
        <v>394</v>
      </c>
      <c r="C211" s="307" t="str">
        <f>"Replacement of aluminium toll booths and concrete slab replacement  - Overhead charge and profit in respect to A-10016-a ("&amp; TEXT(F211,"###%") &amp; ")"</f>
        <v>Replacement of aluminium toll booths and concrete slab replacement  - Overhead charge and profit in respect to A-10016-a (%)</v>
      </c>
      <c r="D211" s="308" t="s">
        <v>353</v>
      </c>
      <c r="E211" s="338">
        <f t="shared" ref="E211" si="218">+G210</f>
        <v>90000</v>
      </c>
      <c r="F211" s="356"/>
      <c r="G211" s="108">
        <f>+E211*F211</f>
        <v>0</v>
      </c>
      <c r="H211" s="243"/>
      <c r="I211" s="309"/>
      <c r="J211" s="169"/>
      <c r="K211" s="111"/>
      <c r="L211" s="111"/>
      <c r="M211" s="111"/>
      <c r="N211" s="111"/>
      <c r="O211" s="111"/>
      <c r="P211" s="111"/>
      <c r="Q211" s="111"/>
      <c r="R211" s="111"/>
      <c r="S211" s="111"/>
      <c r="T211" s="111"/>
      <c r="U211" s="170">
        <f>G211/6</f>
        <v>0</v>
      </c>
      <c r="V211" s="169"/>
      <c r="W211" s="111"/>
      <c r="X211" s="111"/>
      <c r="Y211" s="111"/>
      <c r="Z211" s="111"/>
      <c r="AA211" s="111"/>
      <c r="AB211" s="111"/>
      <c r="AC211" s="111"/>
      <c r="AD211" s="111"/>
      <c r="AE211" s="111"/>
      <c r="AF211" s="111"/>
      <c r="AG211" s="170">
        <f>G211/6</f>
        <v>0</v>
      </c>
      <c r="AH211" s="171"/>
      <c r="AI211" s="111"/>
      <c r="AJ211" s="111"/>
      <c r="AK211" s="111"/>
      <c r="AL211" s="111"/>
      <c r="AM211" s="111"/>
      <c r="AN211" s="111"/>
      <c r="AO211" s="111"/>
      <c r="AP211" s="111"/>
      <c r="AQ211" s="111"/>
      <c r="AR211" s="111"/>
      <c r="AS211" s="170">
        <f>G211/6</f>
        <v>0</v>
      </c>
      <c r="AT211" s="171"/>
      <c r="AU211" s="111"/>
      <c r="AV211" s="111"/>
      <c r="AW211" s="111"/>
      <c r="AX211" s="111"/>
      <c r="AY211" s="111"/>
      <c r="AZ211" s="111"/>
      <c r="BA211" s="111"/>
      <c r="BB211" s="111"/>
      <c r="BC211" s="111"/>
      <c r="BD211" s="111"/>
      <c r="BE211" s="170">
        <f>G211/6</f>
        <v>0</v>
      </c>
      <c r="BF211" s="171"/>
      <c r="BG211" s="111"/>
      <c r="BH211" s="111"/>
      <c r="BI211" s="111"/>
      <c r="BJ211" s="111"/>
      <c r="BK211" s="111"/>
      <c r="BL211" s="111"/>
      <c r="BM211" s="111"/>
      <c r="BN211" s="111"/>
      <c r="BO211" s="111"/>
      <c r="BP211" s="111"/>
      <c r="BQ211" s="170">
        <f>G211/6</f>
        <v>0</v>
      </c>
      <c r="BR211" s="171"/>
      <c r="BS211" s="111"/>
      <c r="BT211" s="111"/>
      <c r="BU211" s="111"/>
      <c r="BV211" s="111"/>
      <c r="BW211" s="111"/>
      <c r="BX211" s="111"/>
      <c r="BY211" s="111"/>
      <c r="BZ211" s="111"/>
      <c r="CA211" s="111"/>
      <c r="CB211" s="111"/>
      <c r="CC211" s="170">
        <f>G211-SUM(H211:CB211)</f>
        <v>0</v>
      </c>
      <c r="CD211" s="41" t="s">
        <v>54</v>
      </c>
    </row>
    <row r="212" spans="1:82" ht="15">
      <c r="A212" s="41"/>
      <c r="B212" s="56"/>
      <c r="C212" s="198"/>
      <c r="D212" s="43"/>
      <c r="E212" s="322"/>
      <c r="F212" s="361"/>
      <c r="G212" s="44"/>
      <c r="H212" s="44"/>
      <c r="I212" s="59"/>
      <c r="J212" s="59"/>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151"/>
      <c r="CD212" s="41" t="s">
        <v>54</v>
      </c>
    </row>
    <row r="213" spans="1:82" ht="15">
      <c r="A213" s="179"/>
      <c r="B213" s="115" t="s">
        <v>395</v>
      </c>
      <c r="C213" s="116" t="s">
        <v>396</v>
      </c>
      <c r="D213" s="117"/>
      <c r="E213" s="327"/>
      <c r="F213" s="262"/>
      <c r="G213" s="118">
        <f t="shared" ref="G213:AL213" si="219">G214+G229+G262+G278+G428+G432</f>
        <v>21973600</v>
      </c>
      <c r="H213" s="119">
        <f t="shared" si="219"/>
        <v>0</v>
      </c>
      <c r="I213" s="120">
        <f t="shared" si="219"/>
        <v>0</v>
      </c>
      <c r="J213" s="119">
        <f t="shared" si="219"/>
        <v>0</v>
      </c>
      <c r="K213" s="121">
        <f t="shared" si="219"/>
        <v>0</v>
      </c>
      <c r="L213" s="121">
        <f t="shared" si="219"/>
        <v>0</v>
      </c>
      <c r="M213" s="121">
        <f t="shared" si="219"/>
        <v>0</v>
      </c>
      <c r="N213" s="121">
        <f t="shared" si="219"/>
        <v>0</v>
      </c>
      <c r="O213" s="121">
        <f t="shared" si="219"/>
        <v>0</v>
      </c>
      <c r="P213" s="121">
        <f t="shared" si="219"/>
        <v>0</v>
      </c>
      <c r="Q213" s="121">
        <f t="shared" si="219"/>
        <v>0</v>
      </c>
      <c r="R213" s="121">
        <f t="shared" si="219"/>
        <v>0</v>
      </c>
      <c r="S213" s="121">
        <f t="shared" si="219"/>
        <v>0</v>
      </c>
      <c r="T213" s="121">
        <f t="shared" si="219"/>
        <v>0</v>
      </c>
      <c r="U213" s="120">
        <f t="shared" si="219"/>
        <v>3662266.67</v>
      </c>
      <c r="V213" s="119">
        <f t="shared" si="219"/>
        <v>0</v>
      </c>
      <c r="W213" s="121">
        <f t="shared" si="219"/>
        <v>0</v>
      </c>
      <c r="X213" s="121">
        <f t="shared" si="219"/>
        <v>0</v>
      </c>
      <c r="Y213" s="121">
        <f t="shared" si="219"/>
        <v>0</v>
      </c>
      <c r="Z213" s="121">
        <f t="shared" si="219"/>
        <v>0</v>
      </c>
      <c r="AA213" s="121">
        <f t="shared" si="219"/>
        <v>0</v>
      </c>
      <c r="AB213" s="121">
        <f t="shared" si="219"/>
        <v>0</v>
      </c>
      <c r="AC213" s="121">
        <f t="shared" si="219"/>
        <v>0</v>
      </c>
      <c r="AD213" s="121">
        <f t="shared" si="219"/>
        <v>0</v>
      </c>
      <c r="AE213" s="121">
        <f t="shared" si="219"/>
        <v>0</v>
      </c>
      <c r="AF213" s="121">
        <f t="shared" si="219"/>
        <v>0</v>
      </c>
      <c r="AG213" s="120">
        <f t="shared" si="219"/>
        <v>3662266.67</v>
      </c>
      <c r="AH213" s="122">
        <f t="shared" si="219"/>
        <v>0</v>
      </c>
      <c r="AI213" s="121">
        <f t="shared" si="219"/>
        <v>0</v>
      </c>
      <c r="AJ213" s="121">
        <f t="shared" si="219"/>
        <v>0</v>
      </c>
      <c r="AK213" s="121">
        <f t="shared" si="219"/>
        <v>0</v>
      </c>
      <c r="AL213" s="121">
        <f t="shared" si="219"/>
        <v>0</v>
      </c>
      <c r="AM213" s="121">
        <f t="shared" ref="AM213:BR213" si="220">AM214+AM229+AM262+AM278+AM428+AM432</f>
        <v>0</v>
      </c>
      <c r="AN213" s="121">
        <f t="shared" si="220"/>
        <v>0</v>
      </c>
      <c r="AO213" s="121">
        <f t="shared" si="220"/>
        <v>0</v>
      </c>
      <c r="AP213" s="121">
        <f t="shared" si="220"/>
        <v>0</v>
      </c>
      <c r="AQ213" s="121">
        <f t="shared" si="220"/>
        <v>0</v>
      </c>
      <c r="AR213" s="121">
        <f t="shared" si="220"/>
        <v>0</v>
      </c>
      <c r="AS213" s="120">
        <f t="shared" si="220"/>
        <v>3662266.67</v>
      </c>
      <c r="AT213" s="122">
        <f t="shared" si="220"/>
        <v>0</v>
      </c>
      <c r="AU213" s="121">
        <f t="shared" si="220"/>
        <v>0</v>
      </c>
      <c r="AV213" s="121">
        <f t="shared" si="220"/>
        <v>0</v>
      </c>
      <c r="AW213" s="121">
        <f t="shared" si="220"/>
        <v>0</v>
      </c>
      <c r="AX213" s="121">
        <f t="shared" si="220"/>
        <v>0</v>
      </c>
      <c r="AY213" s="121">
        <f t="shared" si="220"/>
        <v>0</v>
      </c>
      <c r="AZ213" s="121">
        <f t="shared" si="220"/>
        <v>0</v>
      </c>
      <c r="BA213" s="121">
        <f t="shared" si="220"/>
        <v>0</v>
      </c>
      <c r="BB213" s="121">
        <f t="shared" si="220"/>
        <v>0</v>
      </c>
      <c r="BC213" s="121">
        <f t="shared" si="220"/>
        <v>0</v>
      </c>
      <c r="BD213" s="121">
        <f t="shared" si="220"/>
        <v>0</v>
      </c>
      <c r="BE213" s="120">
        <f t="shared" si="220"/>
        <v>3662266.67</v>
      </c>
      <c r="BF213" s="122">
        <f t="shared" si="220"/>
        <v>0</v>
      </c>
      <c r="BG213" s="121">
        <f t="shared" si="220"/>
        <v>0</v>
      </c>
      <c r="BH213" s="121">
        <f t="shared" si="220"/>
        <v>0</v>
      </c>
      <c r="BI213" s="121">
        <f t="shared" si="220"/>
        <v>0</v>
      </c>
      <c r="BJ213" s="121">
        <f t="shared" si="220"/>
        <v>0</v>
      </c>
      <c r="BK213" s="121">
        <f t="shared" si="220"/>
        <v>0</v>
      </c>
      <c r="BL213" s="121">
        <f t="shared" si="220"/>
        <v>0</v>
      </c>
      <c r="BM213" s="121">
        <f t="shared" si="220"/>
        <v>0</v>
      </c>
      <c r="BN213" s="121">
        <f t="shared" si="220"/>
        <v>0</v>
      </c>
      <c r="BO213" s="121">
        <f t="shared" si="220"/>
        <v>0</v>
      </c>
      <c r="BP213" s="121">
        <f t="shared" si="220"/>
        <v>0</v>
      </c>
      <c r="BQ213" s="120">
        <f t="shared" si="220"/>
        <v>3662266.67</v>
      </c>
      <c r="BR213" s="122">
        <f t="shared" si="220"/>
        <v>0</v>
      </c>
      <c r="BS213" s="121">
        <f t="shared" ref="BS213:CC213" si="221">BS214+BS229+BS262+BS278+BS428+BS432</f>
        <v>0</v>
      </c>
      <c r="BT213" s="121">
        <f t="shared" si="221"/>
        <v>0</v>
      </c>
      <c r="BU213" s="121">
        <f t="shared" si="221"/>
        <v>0</v>
      </c>
      <c r="BV213" s="121">
        <f t="shared" si="221"/>
        <v>0</v>
      </c>
      <c r="BW213" s="121">
        <f t="shared" si="221"/>
        <v>0</v>
      </c>
      <c r="BX213" s="121">
        <f t="shared" si="221"/>
        <v>0</v>
      </c>
      <c r="BY213" s="121">
        <f t="shared" si="221"/>
        <v>0</v>
      </c>
      <c r="BZ213" s="121">
        <f t="shared" si="221"/>
        <v>0</v>
      </c>
      <c r="CA213" s="121">
        <f t="shared" si="221"/>
        <v>0</v>
      </c>
      <c r="CB213" s="121">
        <f t="shared" si="221"/>
        <v>0</v>
      </c>
      <c r="CC213" s="120">
        <f t="shared" si="221"/>
        <v>3662266.65</v>
      </c>
      <c r="CD213" s="41" t="s">
        <v>54</v>
      </c>
    </row>
    <row r="214" spans="1:82" ht="15">
      <c r="A214" s="179"/>
      <c r="B214" s="123" t="s">
        <v>397</v>
      </c>
      <c r="C214" s="124" t="s">
        <v>398</v>
      </c>
      <c r="D214" s="125"/>
      <c r="E214" s="328"/>
      <c r="F214" s="260"/>
      <c r="G214" s="126">
        <f>SUM(G215:G228)</f>
        <v>0</v>
      </c>
      <c r="H214" s="127">
        <f>SUM(H215:H226)</f>
        <v>0</v>
      </c>
      <c r="I214" s="128">
        <f t="shared" ref="I214:AL214" si="222">SUM(I215:I226)</f>
        <v>0</v>
      </c>
      <c r="J214" s="127">
        <f t="shared" si="222"/>
        <v>0</v>
      </c>
      <c r="K214" s="129">
        <f t="shared" si="222"/>
        <v>0</v>
      </c>
      <c r="L214" s="129">
        <f t="shared" si="222"/>
        <v>0</v>
      </c>
      <c r="M214" s="129">
        <f t="shared" si="222"/>
        <v>0</v>
      </c>
      <c r="N214" s="129">
        <f t="shared" si="222"/>
        <v>0</v>
      </c>
      <c r="O214" s="129">
        <f t="shared" si="222"/>
        <v>0</v>
      </c>
      <c r="P214" s="129">
        <f t="shared" si="222"/>
        <v>0</v>
      </c>
      <c r="Q214" s="129">
        <f>SUM(Q215:Q228)</f>
        <v>0</v>
      </c>
      <c r="R214" s="129">
        <f t="shared" si="222"/>
        <v>0</v>
      </c>
      <c r="S214" s="129">
        <f t="shared" si="222"/>
        <v>0</v>
      </c>
      <c r="T214" s="129">
        <f t="shared" si="222"/>
        <v>0</v>
      </c>
      <c r="U214" s="128">
        <f t="shared" si="222"/>
        <v>0</v>
      </c>
      <c r="V214" s="127">
        <f t="shared" si="222"/>
        <v>0</v>
      </c>
      <c r="W214" s="129">
        <f t="shared" si="222"/>
        <v>0</v>
      </c>
      <c r="X214" s="129">
        <f t="shared" si="222"/>
        <v>0</v>
      </c>
      <c r="Y214" s="129">
        <f t="shared" si="222"/>
        <v>0</v>
      </c>
      <c r="Z214" s="129">
        <f t="shared" si="222"/>
        <v>0</v>
      </c>
      <c r="AA214" s="129">
        <f t="shared" si="222"/>
        <v>0</v>
      </c>
      <c r="AB214" s="129">
        <f t="shared" si="222"/>
        <v>0</v>
      </c>
      <c r="AC214" s="129">
        <f t="shared" si="222"/>
        <v>0</v>
      </c>
      <c r="AD214" s="129">
        <f t="shared" si="222"/>
        <v>0</v>
      </c>
      <c r="AE214" s="129">
        <f t="shared" si="222"/>
        <v>0</v>
      </c>
      <c r="AF214" s="129">
        <f t="shared" si="222"/>
        <v>0</v>
      </c>
      <c r="AG214" s="128">
        <f t="shared" si="222"/>
        <v>0</v>
      </c>
      <c r="AH214" s="130">
        <f t="shared" si="222"/>
        <v>0</v>
      </c>
      <c r="AI214" s="129">
        <f t="shared" si="222"/>
        <v>0</v>
      </c>
      <c r="AJ214" s="129">
        <f t="shared" si="222"/>
        <v>0</v>
      </c>
      <c r="AK214" s="129">
        <f t="shared" si="222"/>
        <v>0</v>
      </c>
      <c r="AL214" s="129">
        <f t="shared" si="222"/>
        <v>0</v>
      </c>
      <c r="AM214" s="129">
        <f t="shared" ref="AM214:CC214" si="223">SUM(AM215:AM226)</f>
        <v>0</v>
      </c>
      <c r="AN214" s="129">
        <f t="shared" si="223"/>
        <v>0</v>
      </c>
      <c r="AO214" s="129">
        <f t="shared" si="223"/>
        <v>0</v>
      </c>
      <c r="AP214" s="129">
        <f t="shared" si="223"/>
        <v>0</v>
      </c>
      <c r="AQ214" s="129">
        <f t="shared" si="223"/>
        <v>0</v>
      </c>
      <c r="AR214" s="129">
        <f t="shared" si="223"/>
        <v>0</v>
      </c>
      <c r="AS214" s="128">
        <f t="shared" si="223"/>
        <v>0</v>
      </c>
      <c r="AT214" s="130">
        <f t="shared" si="223"/>
        <v>0</v>
      </c>
      <c r="AU214" s="129">
        <f t="shared" si="223"/>
        <v>0</v>
      </c>
      <c r="AV214" s="129">
        <f t="shared" si="223"/>
        <v>0</v>
      </c>
      <c r="AW214" s="129">
        <f t="shared" si="223"/>
        <v>0</v>
      </c>
      <c r="AX214" s="129">
        <f t="shared" si="223"/>
        <v>0</v>
      </c>
      <c r="AY214" s="129">
        <f t="shared" si="223"/>
        <v>0</v>
      </c>
      <c r="AZ214" s="129">
        <f t="shared" si="223"/>
        <v>0</v>
      </c>
      <c r="BA214" s="129">
        <f t="shared" si="223"/>
        <v>0</v>
      </c>
      <c r="BB214" s="129">
        <f t="shared" si="223"/>
        <v>0</v>
      </c>
      <c r="BC214" s="129">
        <f t="shared" si="223"/>
        <v>0</v>
      </c>
      <c r="BD214" s="129">
        <f t="shared" si="223"/>
        <v>0</v>
      </c>
      <c r="BE214" s="128">
        <f t="shared" si="223"/>
        <v>0</v>
      </c>
      <c r="BF214" s="130">
        <f t="shared" si="223"/>
        <v>0</v>
      </c>
      <c r="BG214" s="129">
        <f t="shared" si="223"/>
        <v>0</v>
      </c>
      <c r="BH214" s="129">
        <f t="shared" si="223"/>
        <v>0</v>
      </c>
      <c r="BI214" s="129">
        <f t="shared" si="223"/>
        <v>0</v>
      </c>
      <c r="BJ214" s="129">
        <f t="shared" si="223"/>
        <v>0</v>
      </c>
      <c r="BK214" s="129">
        <f t="shared" si="223"/>
        <v>0</v>
      </c>
      <c r="BL214" s="129">
        <f t="shared" si="223"/>
        <v>0</v>
      </c>
      <c r="BM214" s="129">
        <f t="shared" si="223"/>
        <v>0</v>
      </c>
      <c r="BN214" s="129">
        <f t="shared" si="223"/>
        <v>0</v>
      </c>
      <c r="BO214" s="129">
        <f t="shared" si="223"/>
        <v>0</v>
      </c>
      <c r="BP214" s="129">
        <f t="shared" si="223"/>
        <v>0</v>
      </c>
      <c r="BQ214" s="128">
        <f t="shared" si="223"/>
        <v>0</v>
      </c>
      <c r="BR214" s="130">
        <f t="shared" si="223"/>
        <v>0</v>
      </c>
      <c r="BS214" s="129">
        <f t="shared" si="223"/>
        <v>0</v>
      </c>
      <c r="BT214" s="129">
        <f t="shared" si="223"/>
        <v>0</v>
      </c>
      <c r="BU214" s="129">
        <f t="shared" si="223"/>
        <v>0</v>
      </c>
      <c r="BV214" s="129">
        <f t="shared" si="223"/>
        <v>0</v>
      </c>
      <c r="BW214" s="129">
        <f t="shared" si="223"/>
        <v>0</v>
      </c>
      <c r="BX214" s="129">
        <f t="shared" si="223"/>
        <v>0</v>
      </c>
      <c r="BY214" s="129">
        <f t="shared" si="223"/>
        <v>0</v>
      </c>
      <c r="BZ214" s="129">
        <f t="shared" si="223"/>
        <v>0</v>
      </c>
      <c r="CA214" s="129">
        <f t="shared" si="223"/>
        <v>0</v>
      </c>
      <c r="CB214" s="129">
        <f t="shared" si="223"/>
        <v>0</v>
      </c>
      <c r="CC214" s="128">
        <f t="shared" si="223"/>
        <v>0</v>
      </c>
      <c r="CD214" s="41" t="s">
        <v>54</v>
      </c>
    </row>
    <row r="215" spans="1:82" ht="30">
      <c r="A215" s="179"/>
      <c r="B215" s="180" t="s">
        <v>399</v>
      </c>
      <c r="C215" s="181" t="s">
        <v>935</v>
      </c>
      <c r="D215" s="182" t="s">
        <v>92</v>
      </c>
      <c r="E215" s="334">
        <v>0</v>
      </c>
      <c r="F215" s="236"/>
      <c r="G215" s="178">
        <f>+E215*F215</f>
        <v>0</v>
      </c>
      <c r="H215" s="232"/>
      <c r="I215" s="233"/>
      <c r="J215" s="232"/>
      <c r="K215" s="234"/>
      <c r="L215" s="234"/>
      <c r="M215" s="234"/>
      <c r="N215" s="234"/>
      <c r="O215" s="234"/>
      <c r="P215" s="234"/>
      <c r="Q215" s="234"/>
      <c r="R215" s="234"/>
      <c r="S215" s="234"/>
      <c r="T215" s="234"/>
      <c r="U215" s="233">
        <f>G215/2.5</f>
        <v>0</v>
      </c>
      <c r="V215" s="232"/>
      <c r="W215" s="234"/>
      <c r="X215" s="234"/>
      <c r="Y215" s="234"/>
      <c r="Z215" s="234"/>
      <c r="AA215" s="234"/>
      <c r="AB215" s="234"/>
      <c r="AC215" s="234"/>
      <c r="AD215" s="234"/>
      <c r="AE215" s="234"/>
      <c r="AF215" s="234"/>
      <c r="AG215" s="233">
        <f>G215/2.5</f>
        <v>0</v>
      </c>
      <c r="AH215" s="235"/>
      <c r="AI215" s="234"/>
      <c r="AJ215" s="234"/>
      <c r="AK215" s="234"/>
      <c r="AL215" s="234"/>
      <c r="AM215" s="234">
        <f>G215-SUM(J215:AL215)</f>
        <v>0</v>
      </c>
      <c r="AN215" s="234"/>
      <c r="AO215" s="234"/>
      <c r="AP215" s="234"/>
      <c r="AQ215" s="234"/>
      <c r="AR215" s="234"/>
      <c r="AS215" s="233"/>
      <c r="AT215" s="235"/>
      <c r="AU215" s="234"/>
      <c r="AV215" s="234"/>
      <c r="AW215" s="234"/>
      <c r="AX215" s="234"/>
      <c r="AY215" s="234"/>
      <c r="AZ215" s="234"/>
      <c r="BA215" s="234"/>
      <c r="BB215" s="234"/>
      <c r="BC215" s="234"/>
      <c r="BD215" s="234"/>
      <c r="BE215" s="233"/>
      <c r="BF215" s="235"/>
      <c r="BG215" s="234"/>
      <c r="BH215" s="234"/>
      <c r="BI215" s="234"/>
      <c r="BJ215" s="234"/>
      <c r="BK215" s="234"/>
      <c r="BL215" s="234"/>
      <c r="BM215" s="234"/>
      <c r="BN215" s="234"/>
      <c r="BO215" s="234"/>
      <c r="BP215" s="234"/>
      <c r="BQ215" s="233"/>
      <c r="BR215" s="235"/>
      <c r="BS215" s="234"/>
      <c r="BT215" s="234"/>
      <c r="BU215" s="234"/>
      <c r="BV215" s="234"/>
      <c r="BW215" s="234"/>
      <c r="BX215" s="234"/>
      <c r="BY215" s="234"/>
      <c r="BZ215" s="234"/>
      <c r="CA215" s="234"/>
      <c r="CB215" s="234"/>
      <c r="CC215" s="233"/>
      <c r="CD215" s="179" t="s">
        <v>54</v>
      </c>
    </row>
    <row r="216" spans="1:82" ht="30">
      <c r="A216" s="179"/>
      <c r="B216" s="180" t="s">
        <v>401</v>
      </c>
      <c r="C216" s="181" t="s">
        <v>936</v>
      </c>
      <c r="D216" s="182" t="s">
        <v>64</v>
      </c>
      <c r="E216" s="334">
        <v>0</v>
      </c>
      <c r="F216" s="236"/>
      <c r="G216" s="178">
        <f>+E216*F216</f>
        <v>0</v>
      </c>
      <c r="H216" s="232"/>
      <c r="I216" s="233"/>
      <c r="J216" s="232"/>
      <c r="K216" s="234"/>
      <c r="L216" s="234"/>
      <c r="M216" s="234"/>
      <c r="N216" s="234"/>
      <c r="O216" s="234"/>
      <c r="P216" s="234"/>
      <c r="Q216" s="234"/>
      <c r="R216" s="234"/>
      <c r="S216" s="234"/>
      <c r="T216" s="234"/>
      <c r="U216" s="233"/>
      <c r="V216" s="232"/>
      <c r="W216" s="234"/>
      <c r="X216" s="234"/>
      <c r="Y216" s="234"/>
      <c r="Z216" s="234"/>
      <c r="AA216" s="234"/>
      <c r="AB216" s="234"/>
      <c r="AC216" s="234"/>
      <c r="AD216" s="234"/>
      <c r="AE216" s="234"/>
      <c r="AF216" s="234"/>
      <c r="AG216" s="233"/>
      <c r="AH216" s="235"/>
      <c r="AI216" s="234"/>
      <c r="AJ216" s="234"/>
      <c r="AK216" s="234"/>
      <c r="AL216" s="234"/>
      <c r="AM216" s="234"/>
      <c r="AN216" s="234"/>
      <c r="AO216" s="234"/>
      <c r="AP216" s="234"/>
      <c r="AQ216" s="234"/>
      <c r="AR216" s="234"/>
      <c r="AS216" s="233"/>
      <c r="AT216" s="235"/>
      <c r="AU216" s="234"/>
      <c r="AV216" s="234"/>
      <c r="AW216" s="234"/>
      <c r="AX216" s="234"/>
      <c r="AY216" s="234"/>
      <c r="AZ216" s="234"/>
      <c r="BA216" s="234"/>
      <c r="BB216" s="234"/>
      <c r="BC216" s="234"/>
      <c r="BD216" s="234"/>
      <c r="BE216" s="233"/>
      <c r="BF216" s="235"/>
      <c r="BG216" s="234"/>
      <c r="BH216" s="234"/>
      <c r="BI216" s="234"/>
      <c r="BJ216" s="234"/>
      <c r="BK216" s="234"/>
      <c r="BL216" s="234"/>
      <c r="BM216" s="234"/>
      <c r="BN216" s="234"/>
      <c r="BO216" s="234"/>
      <c r="BP216" s="234"/>
      <c r="BQ216" s="233"/>
      <c r="BR216" s="235"/>
      <c r="BS216" s="234"/>
      <c r="BT216" s="234"/>
      <c r="BU216" s="234"/>
      <c r="BV216" s="234"/>
      <c r="BW216" s="234"/>
      <c r="BX216" s="234"/>
      <c r="BY216" s="234"/>
      <c r="BZ216" s="234"/>
      <c r="CA216" s="234"/>
      <c r="CB216" s="234"/>
      <c r="CC216" s="233"/>
      <c r="CD216" s="179" t="s">
        <v>54</v>
      </c>
    </row>
    <row r="217" spans="1:82" ht="15">
      <c r="A217" s="41"/>
      <c r="B217" s="75" t="s">
        <v>403</v>
      </c>
      <c r="C217" s="131" t="str">
        <f>"Allowance for person- hours for variations -Project Manager ("&amp;E217&amp;" hours)"</f>
        <v>Allowance for person- hours for variations -Project Manager (100 hours)</v>
      </c>
      <c r="D217" s="141" t="s">
        <v>937</v>
      </c>
      <c r="E217" s="266">
        <v>100</v>
      </c>
      <c r="F217" s="289"/>
      <c r="G217" s="76">
        <f t="shared" ref="G217" si="224">+E217*F217</f>
        <v>0</v>
      </c>
      <c r="H217" s="237"/>
      <c r="I217" s="239"/>
      <c r="J217" s="237"/>
      <c r="K217" s="238"/>
      <c r="L217" s="238"/>
      <c r="M217" s="238"/>
      <c r="N217" s="238"/>
      <c r="O217" s="238"/>
      <c r="P217" s="238"/>
      <c r="Q217" s="238"/>
      <c r="R217" s="238"/>
      <c r="S217" s="238"/>
      <c r="T217" s="238"/>
      <c r="U217" s="239">
        <f>G217/6</f>
        <v>0</v>
      </c>
      <c r="V217" s="237"/>
      <c r="W217" s="238"/>
      <c r="X217" s="238"/>
      <c r="Y217" s="238"/>
      <c r="Z217" s="238"/>
      <c r="AA217" s="238"/>
      <c r="AB217" s="238"/>
      <c r="AC217" s="238"/>
      <c r="AD217" s="238"/>
      <c r="AE217" s="238"/>
      <c r="AF217" s="238"/>
      <c r="AG217" s="239">
        <f>G217/6</f>
        <v>0</v>
      </c>
      <c r="AH217" s="240"/>
      <c r="AI217" s="238"/>
      <c r="AJ217" s="238"/>
      <c r="AK217" s="238"/>
      <c r="AL217" s="238"/>
      <c r="AM217" s="238"/>
      <c r="AN217" s="238"/>
      <c r="AO217" s="238"/>
      <c r="AP217" s="238"/>
      <c r="AQ217" s="238"/>
      <c r="AR217" s="238"/>
      <c r="AS217" s="239">
        <f>G217/6</f>
        <v>0</v>
      </c>
      <c r="AT217" s="240"/>
      <c r="AU217" s="238"/>
      <c r="AV217" s="238"/>
      <c r="AW217" s="238"/>
      <c r="AX217" s="238"/>
      <c r="AY217" s="238"/>
      <c r="AZ217" s="238"/>
      <c r="BA217" s="238"/>
      <c r="BB217" s="238"/>
      <c r="BC217" s="238"/>
      <c r="BD217" s="238"/>
      <c r="BE217" s="239">
        <f>G217/6</f>
        <v>0</v>
      </c>
      <c r="BF217" s="240"/>
      <c r="BG217" s="238"/>
      <c r="BH217" s="238"/>
      <c r="BI217" s="238"/>
      <c r="BJ217" s="238"/>
      <c r="BK217" s="238"/>
      <c r="BL217" s="238"/>
      <c r="BM217" s="238"/>
      <c r="BN217" s="238"/>
      <c r="BO217" s="238"/>
      <c r="BP217" s="238"/>
      <c r="BQ217" s="239">
        <f>G217/6</f>
        <v>0</v>
      </c>
      <c r="BR217" s="240"/>
      <c r="BS217" s="238"/>
      <c r="BT217" s="238"/>
      <c r="BU217" s="238"/>
      <c r="BV217" s="238"/>
      <c r="BW217" s="238"/>
      <c r="BX217" s="238"/>
      <c r="BY217" s="238"/>
      <c r="BZ217" s="238"/>
      <c r="CA217" s="238"/>
      <c r="CB217" s="238"/>
      <c r="CC217" s="239">
        <f>G217-SUM(H217:CB217)</f>
        <v>0</v>
      </c>
      <c r="CD217" s="41" t="s">
        <v>54</v>
      </c>
    </row>
    <row r="218" spans="1:82" ht="15">
      <c r="A218" s="41"/>
      <c r="B218" s="180" t="s">
        <v>406</v>
      </c>
      <c r="C218" s="181" t="s">
        <v>407</v>
      </c>
      <c r="D218" s="182" t="s">
        <v>405</v>
      </c>
      <c r="E218" s="334">
        <v>0</v>
      </c>
      <c r="F218" s="236"/>
      <c r="G218" s="178">
        <f>+E218*F218</f>
        <v>0</v>
      </c>
      <c r="H218" s="232"/>
      <c r="I218" s="233"/>
      <c r="J218" s="232"/>
      <c r="K218" s="234"/>
      <c r="L218" s="234"/>
      <c r="M218" s="234"/>
      <c r="N218" s="234"/>
      <c r="O218" s="234"/>
      <c r="P218" s="234"/>
      <c r="Q218" s="234"/>
      <c r="R218" s="234"/>
      <c r="S218" s="234"/>
      <c r="T218" s="234"/>
      <c r="U218" s="233"/>
      <c r="V218" s="232"/>
      <c r="W218" s="234"/>
      <c r="X218" s="234"/>
      <c r="Y218" s="234"/>
      <c r="Z218" s="234"/>
      <c r="AA218" s="234"/>
      <c r="AB218" s="234"/>
      <c r="AC218" s="234"/>
      <c r="AD218" s="234"/>
      <c r="AE218" s="234"/>
      <c r="AF218" s="234"/>
      <c r="AG218" s="233"/>
      <c r="AH218" s="235"/>
      <c r="AI218" s="234"/>
      <c r="AJ218" s="234"/>
      <c r="AK218" s="234"/>
      <c r="AL218" s="234"/>
      <c r="AM218" s="234"/>
      <c r="AN218" s="234"/>
      <c r="AO218" s="234"/>
      <c r="AP218" s="234"/>
      <c r="AQ218" s="234"/>
      <c r="AR218" s="234"/>
      <c r="AS218" s="233"/>
      <c r="AT218" s="235"/>
      <c r="AU218" s="234"/>
      <c r="AV218" s="234"/>
      <c r="AW218" s="234"/>
      <c r="AX218" s="234"/>
      <c r="AY218" s="234"/>
      <c r="AZ218" s="234"/>
      <c r="BA218" s="234"/>
      <c r="BB218" s="234"/>
      <c r="BC218" s="234"/>
      <c r="BD218" s="234"/>
      <c r="BE218" s="233"/>
      <c r="BF218" s="235"/>
      <c r="BG218" s="234"/>
      <c r="BH218" s="234"/>
      <c r="BI218" s="234"/>
      <c r="BJ218" s="234"/>
      <c r="BK218" s="234"/>
      <c r="BL218" s="234"/>
      <c r="BM218" s="234"/>
      <c r="BN218" s="234"/>
      <c r="BO218" s="234"/>
      <c r="BP218" s="234"/>
      <c r="BQ218" s="233"/>
      <c r="BR218" s="235"/>
      <c r="BS218" s="234"/>
      <c r="BT218" s="234"/>
      <c r="BU218" s="234"/>
      <c r="BV218" s="234"/>
      <c r="BW218" s="234"/>
      <c r="BX218" s="234"/>
      <c r="BY218" s="234"/>
      <c r="BZ218" s="234"/>
      <c r="CA218" s="234"/>
      <c r="CB218" s="234"/>
      <c r="CC218" s="233"/>
      <c r="CD218" s="179" t="s">
        <v>54</v>
      </c>
    </row>
    <row r="219" spans="1:82" ht="15">
      <c r="A219" s="41"/>
      <c r="B219" s="180" t="s">
        <v>408</v>
      </c>
      <c r="C219" s="181" t="s">
        <v>409</v>
      </c>
      <c r="D219" s="182" t="s">
        <v>405</v>
      </c>
      <c r="E219" s="334">
        <v>0</v>
      </c>
      <c r="F219" s="236"/>
      <c r="G219" s="178">
        <f>+E219*F219</f>
        <v>0</v>
      </c>
      <c r="H219" s="232"/>
      <c r="I219" s="233"/>
      <c r="J219" s="232"/>
      <c r="K219" s="234"/>
      <c r="L219" s="234"/>
      <c r="M219" s="234"/>
      <c r="N219" s="234"/>
      <c r="O219" s="234"/>
      <c r="P219" s="234"/>
      <c r="Q219" s="234"/>
      <c r="R219" s="234"/>
      <c r="S219" s="234"/>
      <c r="T219" s="234"/>
      <c r="U219" s="233"/>
      <c r="V219" s="232"/>
      <c r="W219" s="234"/>
      <c r="X219" s="234"/>
      <c r="Y219" s="234"/>
      <c r="Z219" s="234"/>
      <c r="AA219" s="234"/>
      <c r="AB219" s="234"/>
      <c r="AC219" s="234"/>
      <c r="AD219" s="234"/>
      <c r="AE219" s="234"/>
      <c r="AF219" s="234"/>
      <c r="AG219" s="233"/>
      <c r="AH219" s="235"/>
      <c r="AI219" s="234"/>
      <c r="AJ219" s="234"/>
      <c r="AK219" s="234"/>
      <c r="AL219" s="234"/>
      <c r="AM219" s="234"/>
      <c r="AN219" s="234"/>
      <c r="AO219" s="234"/>
      <c r="AP219" s="234"/>
      <c r="AQ219" s="234"/>
      <c r="AR219" s="234"/>
      <c r="AS219" s="233"/>
      <c r="AT219" s="235"/>
      <c r="AU219" s="234"/>
      <c r="AV219" s="234"/>
      <c r="AW219" s="234"/>
      <c r="AX219" s="234"/>
      <c r="AY219" s="234"/>
      <c r="AZ219" s="234"/>
      <c r="BA219" s="234"/>
      <c r="BB219" s="234"/>
      <c r="BC219" s="234"/>
      <c r="BD219" s="234"/>
      <c r="BE219" s="233"/>
      <c r="BF219" s="235"/>
      <c r="BG219" s="234"/>
      <c r="BH219" s="234"/>
      <c r="BI219" s="234"/>
      <c r="BJ219" s="234"/>
      <c r="BK219" s="234"/>
      <c r="BL219" s="234"/>
      <c r="BM219" s="234"/>
      <c r="BN219" s="234"/>
      <c r="BO219" s="234"/>
      <c r="BP219" s="234"/>
      <c r="BQ219" s="233"/>
      <c r="BR219" s="235"/>
      <c r="BS219" s="234"/>
      <c r="BT219" s="234"/>
      <c r="BU219" s="234"/>
      <c r="BV219" s="234"/>
      <c r="BW219" s="234"/>
      <c r="BX219" s="234"/>
      <c r="BY219" s="234"/>
      <c r="BZ219" s="234"/>
      <c r="CA219" s="234"/>
      <c r="CB219" s="234"/>
      <c r="CC219" s="233"/>
      <c r="CD219" s="179" t="s">
        <v>54</v>
      </c>
    </row>
    <row r="220" spans="1:82" ht="15">
      <c r="A220" s="41"/>
      <c r="B220" s="180" t="s">
        <v>410</v>
      </c>
      <c r="C220" s="181" t="s">
        <v>411</v>
      </c>
      <c r="D220" s="182" t="s">
        <v>405</v>
      </c>
      <c r="E220" s="334">
        <v>0</v>
      </c>
      <c r="F220" s="236"/>
      <c r="G220" s="178">
        <f>+E220*F220</f>
        <v>0</v>
      </c>
      <c r="H220" s="232"/>
      <c r="I220" s="233"/>
      <c r="J220" s="232"/>
      <c r="K220" s="234"/>
      <c r="L220" s="234"/>
      <c r="M220" s="234"/>
      <c r="N220" s="234"/>
      <c r="O220" s="234"/>
      <c r="P220" s="234"/>
      <c r="Q220" s="234"/>
      <c r="R220" s="234"/>
      <c r="S220" s="234"/>
      <c r="T220" s="234"/>
      <c r="U220" s="233"/>
      <c r="V220" s="232"/>
      <c r="W220" s="234"/>
      <c r="X220" s="234"/>
      <c r="Y220" s="234"/>
      <c r="Z220" s="234"/>
      <c r="AA220" s="234"/>
      <c r="AB220" s="234"/>
      <c r="AC220" s="234"/>
      <c r="AD220" s="234"/>
      <c r="AE220" s="234"/>
      <c r="AF220" s="234"/>
      <c r="AG220" s="233"/>
      <c r="AH220" s="235"/>
      <c r="AI220" s="234"/>
      <c r="AJ220" s="234"/>
      <c r="AK220" s="234"/>
      <c r="AL220" s="234"/>
      <c r="AM220" s="234"/>
      <c r="AN220" s="234"/>
      <c r="AO220" s="234"/>
      <c r="AP220" s="234"/>
      <c r="AQ220" s="234"/>
      <c r="AR220" s="234"/>
      <c r="AS220" s="233"/>
      <c r="AT220" s="235"/>
      <c r="AU220" s="234"/>
      <c r="AV220" s="234"/>
      <c r="AW220" s="234"/>
      <c r="AX220" s="234"/>
      <c r="AY220" s="234"/>
      <c r="AZ220" s="234"/>
      <c r="BA220" s="234"/>
      <c r="BB220" s="234"/>
      <c r="BC220" s="234"/>
      <c r="BD220" s="234"/>
      <c r="BE220" s="233"/>
      <c r="BF220" s="235"/>
      <c r="BG220" s="234"/>
      <c r="BH220" s="234"/>
      <c r="BI220" s="234"/>
      <c r="BJ220" s="234"/>
      <c r="BK220" s="234"/>
      <c r="BL220" s="234"/>
      <c r="BM220" s="234"/>
      <c r="BN220" s="234"/>
      <c r="BO220" s="234"/>
      <c r="BP220" s="234"/>
      <c r="BQ220" s="233"/>
      <c r="BR220" s="235"/>
      <c r="BS220" s="234"/>
      <c r="BT220" s="234"/>
      <c r="BU220" s="234"/>
      <c r="BV220" s="234"/>
      <c r="BW220" s="234"/>
      <c r="BX220" s="234"/>
      <c r="BY220" s="234"/>
      <c r="BZ220" s="234"/>
      <c r="CA220" s="234"/>
      <c r="CB220" s="234"/>
      <c r="CC220" s="233"/>
      <c r="CD220" s="179" t="s">
        <v>54</v>
      </c>
    </row>
    <row r="221" spans="1:82" ht="15">
      <c r="A221" s="41"/>
      <c r="B221" s="180" t="s">
        <v>412</v>
      </c>
      <c r="C221" s="181" t="s">
        <v>413</v>
      </c>
      <c r="D221" s="182" t="s">
        <v>405</v>
      </c>
      <c r="E221" s="334">
        <v>0</v>
      </c>
      <c r="F221" s="236"/>
      <c r="G221" s="178">
        <f>+E221*F221</f>
        <v>0</v>
      </c>
      <c r="H221" s="232"/>
      <c r="I221" s="233"/>
      <c r="J221" s="232"/>
      <c r="K221" s="234"/>
      <c r="L221" s="234"/>
      <c r="M221" s="234"/>
      <c r="N221" s="234"/>
      <c r="O221" s="234"/>
      <c r="P221" s="234"/>
      <c r="Q221" s="234"/>
      <c r="R221" s="234"/>
      <c r="S221" s="234"/>
      <c r="T221" s="234"/>
      <c r="U221" s="233"/>
      <c r="V221" s="232"/>
      <c r="W221" s="234"/>
      <c r="X221" s="234"/>
      <c r="Y221" s="234"/>
      <c r="Z221" s="234"/>
      <c r="AA221" s="234"/>
      <c r="AB221" s="234"/>
      <c r="AC221" s="234"/>
      <c r="AD221" s="234"/>
      <c r="AE221" s="234"/>
      <c r="AF221" s="234"/>
      <c r="AG221" s="233"/>
      <c r="AH221" s="235"/>
      <c r="AI221" s="234"/>
      <c r="AJ221" s="234"/>
      <c r="AK221" s="234"/>
      <c r="AL221" s="234"/>
      <c r="AM221" s="234"/>
      <c r="AN221" s="234"/>
      <c r="AO221" s="234"/>
      <c r="AP221" s="234"/>
      <c r="AQ221" s="234"/>
      <c r="AR221" s="234"/>
      <c r="AS221" s="233"/>
      <c r="AT221" s="235"/>
      <c r="AU221" s="234"/>
      <c r="AV221" s="234"/>
      <c r="AW221" s="234"/>
      <c r="AX221" s="234"/>
      <c r="AY221" s="234"/>
      <c r="AZ221" s="234"/>
      <c r="BA221" s="234"/>
      <c r="BB221" s="234"/>
      <c r="BC221" s="234"/>
      <c r="BD221" s="234"/>
      <c r="BE221" s="233"/>
      <c r="BF221" s="235"/>
      <c r="BG221" s="234"/>
      <c r="BH221" s="234"/>
      <c r="BI221" s="234"/>
      <c r="BJ221" s="234"/>
      <c r="BK221" s="234"/>
      <c r="BL221" s="234"/>
      <c r="BM221" s="234"/>
      <c r="BN221" s="234"/>
      <c r="BO221" s="234"/>
      <c r="BP221" s="234"/>
      <c r="BQ221" s="233"/>
      <c r="BR221" s="235"/>
      <c r="BS221" s="234"/>
      <c r="BT221" s="234"/>
      <c r="BU221" s="234"/>
      <c r="BV221" s="234"/>
      <c r="BW221" s="234"/>
      <c r="BX221" s="234"/>
      <c r="BY221" s="234"/>
      <c r="BZ221" s="234"/>
      <c r="CA221" s="234"/>
      <c r="CB221" s="234"/>
      <c r="CC221" s="233"/>
      <c r="CD221" s="179" t="s">
        <v>54</v>
      </c>
    </row>
    <row r="222" spans="1:82" ht="15">
      <c r="A222" s="179"/>
      <c r="B222" s="75" t="s">
        <v>414</v>
      </c>
      <c r="C222" s="131" t="str">
        <f>"Allowance for person- hours for variations -Labourer ("&amp;E222&amp;" hours)"</f>
        <v>Allowance for person- hours for variations -Labourer (100 hours)</v>
      </c>
      <c r="D222" s="141" t="s">
        <v>937</v>
      </c>
      <c r="E222" s="266">
        <v>100</v>
      </c>
      <c r="F222" s="289"/>
      <c r="G222" s="76">
        <f t="shared" ref="G222:G226" si="225">+E222*F222</f>
        <v>0</v>
      </c>
      <c r="H222" s="237"/>
      <c r="I222" s="239"/>
      <c r="J222" s="237"/>
      <c r="K222" s="238"/>
      <c r="L222" s="238"/>
      <c r="M222" s="238"/>
      <c r="N222" s="238"/>
      <c r="O222" s="238"/>
      <c r="P222" s="238"/>
      <c r="Q222" s="238"/>
      <c r="R222" s="238"/>
      <c r="S222" s="238"/>
      <c r="T222" s="238"/>
      <c r="U222" s="239">
        <f>G222/6</f>
        <v>0</v>
      </c>
      <c r="V222" s="237"/>
      <c r="W222" s="238"/>
      <c r="X222" s="238"/>
      <c r="Y222" s="238"/>
      <c r="Z222" s="238"/>
      <c r="AA222" s="238"/>
      <c r="AB222" s="238"/>
      <c r="AC222" s="238"/>
      <c r="AD222" s="238"/>
      <c r="AE222" s="238"/>
      <c r="AF222" s="238"/>
      <c r="AG222" s="239">
        <f>G222/6</f>
        <v>0</v>
      </c>
      <c r="AH222" s="240"/>
      <c r="AI222" s="238"/>
      <c r="AJ222" s="238"/>
      <c r="AK222" s="238"/>
      <c r="AL222" s="238"/>
      <c r="AM222" s="238"/>
      <c r="AN222" s="238"/>
      <c r="AO222" s="238"/>
      <c r="AP222" s="238"/>
      <c r="AQ222" s="238"/>
      <c r="AR222" s="238"/>
      <c r="AS222" s="239">
        <f>G222/6</f>
        <v>0</v>
      </c>
      <c r="AT222" s="240"/>
      <c r="AU222" s="238"/>
      <c r="AV222" s="238"/>
      <c r="AW222" s="238"/>
      <c r="AX222" s="238"/>
      <c r="AY222" s="238"/>
      <c r="AZ222" s="238"/>
      <c r="BA222" s="238"/>
      <c r="BB222" s="238"/>
      <c r="BC222" s="238"/>
      <c r="BD222" s="238"/>
      <c r="BE222" s="239">
        <f>G222/6</f>
        <v>0</v>
      </c>
      <c r="BF222" s="240"/>
      <c r="BG222" s="238"/>
      <c r="BH222" s="238"/>
      <c r="BI222" s="238"/>
      <c r="BJ222" s="238"/>
      <c r="BK222" s="238"/>
      <c r="BL222" s="238"/>
      <c r="BM222" s="238"/>
      <c r="BN222" s="238"/>
      <c r="BO222" s="238"/>
      <c r="BP222" s="238"/>
      <c r="BQ222" s="239">
        <f>G222/6</f>
        <v>0</v>
      </c>
      <c r="BR222" s="240"/>
      <c r="BS222" s="238"/>
      <c r="BT222" s="238"/>
      <c r="BU222" s="238"/>
      <c r="BV222" s="238"/>
      <c r="BW222" s="238"/>
      <c r="BX222" s="238"/>
      <c r="BY222" s="238"/>
      <c r="BZ222" s="238"/>
      <c r="CA222" s="238"/>
      <c r="CB222" s="238"/>
      <c r="CC222" s="239">
        <f>G222-SUM(H222:CB222)</f>
        <v>0</v>
      </c>
      <c r="CD222" s="41" t="s">
        <v>54</v>
      </c>
    </row>
    <row r="223" spans="1:82" ht="15">
      <c r="A223" s="263"/>
      <c r="B223" s="75" t="s">
        <v>416</v>
      </c>
      <c r="C223" s="131" t="str">
        <f>"Allowance for person- hours for variations -Maintenance Technician ("&amp;E223&amp;" hours)"</f>
        <v>Allowance for person- hours for variations -Maintenance Technician (100 hours)</v>
      </c>
      <c r="D223" s="141" t="s">
        <v>937</v>
      </c>
      <c r="E223" s="266">
        <v>100</v>
      </c>
      <c r="F223" s="289"/>
      <c r="G223" s="76">
        <f t="shared" si="225"/>
        <v>0</v>
      </c>
      <c r="H223" s="237"/>
      <c r="I223" s="239"/>
      <c r="J223" s="237"/>
      <c r="K223" s="238"/>
      <c r="L223" s="238"/>
      <c r="M223" s="238"/>
      <c r="N223" s="238"/>
      <c r="O223" s="238"/>
      <c r="P223" s="238"/>
      <c r="Q223" s="238"/>
      <c r="R223" s="238"/>
      <c r="S223" s="238"/>
      <c r="T223" s="238"/>
      <c r="U223" s="239">
        <f>G223/6</f>
        <v>0</v>
      </c>
      <c r="V223" s="237"/>
      <c r="W223" s="238"/>
      <c r="X223" s="238"/>
      <c r="Y223" s="238"/>
      <c r="Z223" s="238"/>
      <c r="AA223" s="238"/>
      <c r="AB223" s="238"/>
      <c r="AC223" s="238"/>
      <c r="AD223" s="238"/>
      <c r="AE223" s="238"/>
      <c r="AF223" s="238"/>
      <c r="AG223" s="239">
        <f>G223/6</f>
        <v>0</v>
      </c>
      <c r="AH223" s="240"/>
      <c r="AI223" s="238"/>
      <c r="AJ223" s="238"/>
      <c r="AK223" s="238"/>
      <c r="AL223" s="238"/>
      <c r="AM223" s="238"/>
      <c r="AN223" s="238"/>
      <c r="AO223" s="238"/>
      <c r="AP223" s="238"/>
      <c r="AQ223" s="238"/>
      <c r="AR223" s="238"/>
      <c r="AS223" s="239">
        <f>G223/6</f>
        <v>0</v>
      </c>
      <c r="AT223" s="240"/>
      <c r="AU223" s="238"/>
      <c r="AV223" s="238"/>
      <c r="AW223" s="238"/>
      <c r="AX223" s="238"/>
      <c r="AY223" s="238"/>
      <c r="AZ223" s="238"/>
      <c r="BA223" s="238"/>
      <c r="BB223" s="238"/>
      <c r="BC223" s="238"/>
      <c r="BD223" s="238"/>
      <c r="BE223" s="239">
        <f>G223/6</f>
        <v>0</v>
      </c>
      <c r="BF223" s="240"/>
      <c r="BG223" s="238"/>
      <c r="BH223" s="238"/>
      <c r="BI223" s="238"/>
      <c r="BJ223" s="238"/>
      <c r="BK223" s="238"/>
      <c r="BL223" s="238"/>
      <c r="BM223" s="238"/>
      <c r="BN223" s="238"/>
      <c r="BO223" s="238"/>
      <c r="BP223" s="238"/>
      <c r="BQ223" s="239">
        <f>G223/6</f>
        <v>0</v>
      </c>
      <c r="BR223" s="240"/>
      <c r="BS223" s="238"/>
      <c r="BT223" s="238"/>
      <c r="BU223" s="238"/>
      <c r="BV223" s="238"/>
      <c r="BW223" s="238"/>
      <c r="BX223" s="238"/>
      <c r="BY223" s="238"/>
      <c r="BZ223" s="238"/>
      <c r="CA223" s="238"/>
      <c r="CB223" s="238"/>
      <c r="CC223" s="239">
        <f>G223-SUM(H223:CB223)</f>
        <v>0</v>
      </c>
      <c r="CD223" s="41" t="s">
        <v>54</v>
      </c>
    </row>
    <row r="224" spans="1:82" ht="15">
      <c r="A224" s="45"/>
      <c r="B224" s="75" t="s">
        <v>418</v>
      </c>
      <c r="C224" s="131" t="str">
        <f>"Allowance for person- hours for variations -Trainer ("&amp;E224&amp;" hours)"</f>
        <v>Allowance for person- hours for variations -Trainer (100 hours)</v>
      </c>
      <c r="D224" s="141" t="s">
        <v>937</v>
      </c>
      <c r="E224" s="266">
        <v>100</v>
      </c>
      <c r="F224" s="289"/>
      <c r="G224" s="76">
        <f t="shared" si="225"/>
        <v>0</v>
      </c>
      <c r="H224" s="237"/>
      <c r="I224" s="239"/>
      <c r="J224" s="237"/>
      <c r="K224" s="238"/>
      <c r="L224" s="238"/>
      <c r="M224" s="238"/>
      <c r="N224" s="238"/>
      <c r="O224" s="238"/>
      <c r="P224" s="238"/>
      <c r="Q224" s="238"/>
      <c r="R224" s="238"/>
      <c r="S224" s="238"/>
      <c r="T224" s="238"/>
      <c r="U224" s="239">
        <f>G224/6</f>
        <v>0</v>
      </c>
      <c r="V224" s="237"/>
      <c r="W224" s="238"/>
      <c r="X224" s="238"/>
      <c r="Y224" s="238"/>
      <c r="Z224" s="238"/>
      <c r="AA224" s="238"/>
      <c r="AB224" s="238"/>
      <c r="AC224" s="238"/>
      <c r="AD224" s="238"/>
      <c r="AE224" s="238"/>
      <c r="AF224" s="238"/>
      <c r="AG224" s="239">
        <f>G224/6</f>
        <v>0</v>
      </c>
      <c r="AH224" s="240"/>
      <c r="AI224" s="238"/>
      <c r="AJ224" s="238"/>
      <c r="AK224" s="238"/>
      <c r="AL224" s="238"/>
      <c r="AM224" s="238"/>
      <c r="AN224" s="238"/>
      <c r="AO224" s="238"/>
      <c r="AP224" s="238"/>
      <c r="AQ224" s="238"/>
      <c r="AR224" s="238"/>
      <c r="AS224" s="239">
        <f>G224/6</f>
        <v>0</v>
      </c>
      <c r="AT224" s="240"/>
      <c r="AU224" s="238"/>
      <c r="AV224" s="238"/>
      <c r="AW224" s="238"/>
      <c r="AX224" s="238"/>
      <c r="AY224" s="238"/>
      <c r="AZ224" s="238"/>
      <c r="BA224" s="238"/>
      <c r="BB224" s="238"/>
      <c r="BC224" s="238"/>
      <c r="BD224" s="238"/>
      <c r="BE224" s="239">
        <f>G224/6</f>
        <v>0</v>
      </c>
      <c r="BF224" s="240"/>
      <c r="BG224" s="238"/>
      <c r="BH224" s="238"/>
      <c r="BI224" s="238"/>
      <c r="BJ224" s="238"/>
      <c r="BK224" s="238"/>
      <c r="BL224" s="238"/>
      <c r="BM224" s="238"/>
      <c r="BN224" s="238"/>
      <c r="BO224" s="238"/>
      <c r="BP224" s="238"/>
      <c r="BQ224" s="239">
        <f>G224/6</f>
        <v>0</v>
      </c>
      <c r="BR224" s="240"/>
      <c r="BS224" s="238"/>
      <c r="BT224" s="238"/>
      <c r="BU224" s="238"/>
      <c r="BV224" s="238"/>
      <c r="BW224" s="238"/>
      <c r="BX224" s="238"/>
      <c r="BY224" s="238"/>
      <c r="BZ224" s="238"/>
      <c r="CA224" s="238"/>
      <c r="CB224" s="238"/>
      <c r="CC224" s="239">
        <f>G224-SUM(H224:CB224)</f>
        <v>0</v>
      </c>
      <c r="CD224" s="41" t="s">
        <v>54</v>
      </c>
    </row>
    <row r="225" spans="1:82" ht="15">
      <c r="A225" s="179"/>
      <c r="B225" s="75" t="s">
        <v>420</v>
      </c>
      <c r="C225" s="131" t="str">
        <f>"Allowance for person- hours for variations -QA Manager ("&amp;E225&amp;" hours)"</f>
        <v>Allowance for person- hours for variations -QA Manager (100 hours)</v>
      </c>
      <c r="D225" s="141" t="s">
        <v>937</v>
      </c>
      <c r="E225" s="266">
        <v>100</v>
      </c>
      <c r="F225" s="289"/>
      <c r="G225" s="76">
        <f t="shared" si="225"/>
        <v>0</v>
      </c>
      <c r="H225" s="237"/>
      <c r="I225" s="239"/>
      <c r="J225" s="237"/>
      <c r="K225" s="238"/>
      <c r="L225" s="238"/>
      <c r="M225" s="238"/>
      <c r="N225" s="238"/>
      <c r="O225" s="238"/>
      <c r="P225" s="238"/>
      <c r="Q225" s="238"/>
      <c r="R225" s="238"/>
      <c r="S225" s="238"/>
      <c r="T225" s="238"/>
      <c r="U225" s="239">
        <f>G225/6</f>
        <v>0</v>
      </c>
      <c r="V225" s="237"/>
      <c r="W225" s="238"/>
      <c r="X225" s="238"/>
      <c r="Y225" s="238"/>
      <c r="Z225" s="238"/>
      <c r="AA225" s="238"/>
      <c r="AB225" s="238"/>
      <c r="AC225" s="238"/>
      <c r="AD225" s="238"/>
      <c r="AE225" s="238"/>
      <c r="AF225" s="238"/>
      <c r="AG225" s="239">
        <f>G225/6</f>
        <v>0</v>
      </c>
      <c r="AH225" s="240"/>
      <c r="AI225" s="238"/>
      <c r="AJ225" s="238"/>
      <c r="AK225" s="238"/>
      <c r="AL225" s="238"/>
      <c r="AM225" s="238"/>
      <c r="AN225" s="238"/>
      <c r="AO225" s="238"/>
      <c r="AP225" s="238"/>
      <c r="AQ225" s="238"/>
      <c r="AR225" s="238"/>
      <c r="AS225" s="239">
        <f>G225/6</f>
        <v>0</v>
      </c>
      <c r="AT225" s="240"/>
      <c r="AU225" s="238"/>
      <c r="AV225" s="238"/>
      <c r="AW225" s="238"/>
      <c r="AX225" s="238"/>
      <c r="AY225" s="238"/>
      <c r="AZ225" s="238"/>
      <c r="BA225" s="238"/>
      <c r="BB225" s="238"/>
      <c r="BC225" s="238"/>
      <c r="BD225" s="238"/>
      <c r="BE225" s="239">
        <f>G225/6</f>
        <v>0</v>
      </c>
      <c r="BF225" s="240"/>
      <c r="BG225" s="238"/>
      <c r="BH225" s="238"/>
      <c r="BI225" s="238"/>
      <c r="BJ225" s="238"/>
      <c r="BK225" s="238"/>
      <c r="BL225" s="238"/>
      <c r="BM225" s="238"/>
      <c r="BN225" s="238"/>
      <c r="BO225" s="238"/>
      <c r="BP225" s="238"/>
      <c r="BQ225" s="239">
        <f>G225/6</f>
        <v>0</v>
      </c>
      <c r="BR225" s="240"/>
      <c r="BS225" s="238"/>
      <c r="BT225" s="238"/>
      <c r="BU225" s="238"/>
      <c r="BV225" s="238"/>
      <c r="BW225" s="238"/>
      <c r="BX225" s="238"/>
      <c r="BY225" s="238"/>
      <c r="BZ225" s="238"/>
      <c r="CA225" s="238"/>
      <c r="CB225" s="238"/>
      <c r="CC225" s="239">
        <f>G225-SUM(H225:CB225)</f>
        <v>0</v>
      </c>
      <c r="CD225" s="41" t="s">
        <v>54</v>
      </c>
    </row>
    <row r="226" spans="1:82" ht="15">
      <c r="A226" s="179"/>
      <c r="B226" s="75" t="s">
        <v>422</v>
      </c>
      <c r="C226" s="131" t="str">
        <f>"Allowance for person- hours for variations -Testers ("&amp;E226&amp;" hours)"</f>
        <v>Allowance for person- hours for variations -Testers (100 hours)</v>
      </c>
      <c r="D226" s="141" t="s">
        <v>937</v>
      </c>
      <c r="E226" s="266">
        <v>100</v>
      </c>
      <c r="F226" s="289"/>
      <c r="G226" s="76">
        <f t="shared" si="225"/>
        <v>0</v>
      </c>
      <c r="H226" s="237"/>
      <c r="I226" s="239"/>
      <c r="J226" s="237"/>
      <c r="K226" s="238"/>
      <c r="L226" s="238"/>
      <c r="M226" s="238"/>
      <c r="N226" s="238"/>
      <c r="O226" s="238"/>
      <c r="P226" s="238"/>
      <c r="Q226" s="238"/>
      <c r="R226" s="238"/>
      <c r="S226" s="238"/>
      <c r="T226" s="238"/>
      <c r="U226" s="239">
        <f>G226/6</f>
        <v>0</v>
      </c>
      <c r="V226" s="237"/>
      <c r="W226" s="238"/>
      <c r="X226" s="238"/>
      <c r="Y226" s="238"/>
      <c r="Z226" s="238"/>
      <c r="AA226" s="238"/>
      <c r="AB226" s="238"/>
      <c r="AC226" s="238"/>
      <c r="AD226" s="238"/>
      <c r="AE226" s="238"/>
      <c r="AF226" s="238"/>
      <c r="AG226" s="239">
        <f>G226/6</f>
        <v>0</v>
      </c>
      <c r="AH226" s="240"/>
      <c r="AI226" s="238"/>
      <c r="AJ226" s="238"/>
      <c r="AK226" s="238"/>
      <c r="AL226" s="238"/>
      <c r="AM226" s="238"/>
      <c r="AN226" s="238"/>
      <c r="AO226" s="238"/>
      <c r="AP226" s="238"/>
      <c r="AQ226" s="238"/>
      <c r="AR226" s="238"/>
      <c r="AS226" s="239">
        <f>G226/6</f>
        <v>0</v>
      </c>
      <c r="AT226" s="240"/>
      <c r="AU226" s="238"/>
      <c r="AV226" s="238"/>
      <c r="AW226" s="238"/>
      <c r="AX226" s="238"/>
      <c r="AY226" s="238"/>
      <c r="AZ226" s="238"/>
      <c r="BA226" s="238"/>
      <c r="BB226" s="238"/>
      <c r="BC226" s="238"/>
      <c r="BD226" s="238"/>
      <c r="BE226" s="239">
        <f>G226/6</f>
        <v>0</v>
      </c>
      <c r="BF226" s="240"/>
      <c r="BG226" s="238"/>
      <c r="BH226" s="238"/>
      <c r="BI226" s="238"/>
      <c r="BJ226" s="238"/>
      <c r="BK226" s="238"/>
      <c r="BL226" s="238"/>
      <c r="BM226" s="238"/>
      <c r="BN226" s="238"/>
      <c r="BO226" s="238"/>
      <c r="BP226" s="238"/>
      <c r="BQ226" s="239">
        <f>G226/6</f>
        <v>0</v>
      </c>
      <c r="BR226" s="240"/>
      <c r="BS226" s="238"/>
      <c r="BT226" s="238"/>
      <c r="BU226" s="238"/>
      <c r="BV226" s="238"/>
      <c r="BW226" s="238"/>
      <c r="BX226" s="238"/>
      <c r="BY226" s="238"/>
      <c r="BZ226" s="238"/>
      <c r="CA226" s="238"/>
      <c r="CB226" s="238"/>
      <c r="CC226" s="239">
        <f>G226-SUM(H226:CB226)</f>
        <v>0</v>
      </c>
      <c r="CD226" s="41" t="s">
        <v>54</v>
      </c>
    </row>
    <row r="227" spans="1:82" ht="15">
      <c r="A227" s="179"/>
      <c r="B227" s="180" t="s">
        <v>424</v>
      </c>
      <c r="C227" s="181" t="s">
        <v>425</v>
      </c>
      <c r="D227" s="182" t="s">
        <v>92</v>
      </c>
      <c r="E227" s="334">
        <v>0</v>
      </c>
      <c r="F227" s="236"/>
      <c r="G227" s="178">
        <f>+E227*F227</f>
        <v>0</v>
      </c>
      <c r="H227" s="232"/>
      <c r="I227" s="233"/>
      <c r="J227" s="232"/>
      <c r="K227" s="234"/>
      <c r="L227" s="234"/>
      <c r="M227" s="234"/>
      <c r="N227" s="234"/>
      <c r="O227" s="234"/>
      <c r="P227" s="234"/>
      <c r="Q227" s="234"/>
      <c r="R227" s="234"/>
      <c r="S227" s="234"/>
      <c r="T227" s="234"/>
      <c r="U227" s="233">
        <f>G227/2.5</f>
        <v>0</v>
      </c>
      <c r="V227" s="232"/>
      <c r="W227" s="234"/>
      <c r="X227" s="234"/>
      <c r="Y227" s="234"/>
      <c r="Z227" s="234"/>
      <c r="AA227" s="234"/>
      <c r="AB227" s="234"/>
      <c r="AC227" s="234"/>
      <c r="AD227" s="234"/>
      <c r="AE227" s="234"/>
      <c r="AF227" s="234"/>
      <c r="AG227" s="233">
        <f>G227/2.5</f>
        <v>0</v>
      </c>
      <c r="AH227" s="235"/>
      <c r="AI227" s="234"/>
      <c r="AJ227" s="234"/>
      <c r="AK227" s="234"/>
      <c r="AL227" s="234"/>
      <c r="AM227" s="234">
        <f>G227-SUM(J227:AL227)</f>
        <v>0</v>
      </c>
      <c r="AN227" s="234"/>
      <c r="AO227" s="234"/>
      <c r="AP227" s="234"/>
      <c r="AQ227" s="234"/>
      <c r="AR227" s="234"/>
      <c r="AS227" s="233"/>
      <c r="AT227" s="235"/>
      <c r="AU227" s="234"/>
      <c r="AV227" s="234"/>
      <c r="AW227" s="234"/>
      <c r="AX227" s="234"/>
      <c r="AY227" s="234"/>
      <c r="AZ227" s="234"/>
      <c r="BA227" s="234"/>
      <c r="BB227" s="234"/>
      <c r="BC227" s="234"/>
      <c r="BD227" s="234"/>
      <c r="BE227" s="233"/>
      <c r="BF227" s="235"/>
      <c r="BG227" s="234"/>
      <c r="BH227" s="234"/>
      <c r="BI227" s="234"/>
      <c r="BJ227" s="234"/>
      <c r="BK227" s="234"/>
      <c r="BL227" s="234"/>
      <c r="BM227" s="234"/>
      <c r="BN227" s="234"/>
      <c r="BO227" s="234"/>
      <c r="BP227" s="234"/>
      <c r="BQ227" s="233"/>
      <c r="BR227" s="235"/>
      <c r="BS227" s="234"/>
      <c r="BT227" s="234"/>
      <c r="BU227" s="234"/>
      <c r="BV227" s="234"/>
      <c r="BW227" s="234"/>
      <c r="BX227" s="234"/>
      <c r="BY227" s="234"/>
      <c r="BZ227" s="234"/>
      <c r="CA227" s="234"/>
      <c r="CB227" s="234"/>
      <c r="CC227" s="233"/>
      <c r="CD227" s="179" t="s">
        <v>54</v>
      </c>
    </row>
    <row r="228" spans="1:82" ht="30">
      <c r="A228" s="179"/>
      <c r="B228" s="180" t="s">
        <v>426</v>
      </c>
      <c r="C228" s="188" t="s">
        <v>427</v>
      </c>
      <c r="D228" s="182" t="s">
        <v>92</v>
      </c>
      <c r="E228" s="334">
        <v>0</v>
      </c>
      <c r="F228" s="236"/>
      <c r="G228" s="178">
        <f>+E228*F228</f>
        <v>0</v>
      </c>
      <c r="H228" s="248"/>
      <c r="I228" s="249"/>
      <c r="J228" s="248"/>
      <c r="K228" s="250"/>
      <c r="L228" s="250"/>
      <c r="M228" s="250"/>
      <c r="N228" s="250"/>
      <c r="O228" s="250"/>
      <c r="P228" s="250"/>
      <c r="Q228" s="250"/>
      <c r="R228" s="250"/>
      <c r="S228" s="250"/>
      <c r="T228" s="250"/>
      <c r="U228" s="249">
        <f>G228/2.5</f>
        <v>0</v>
      </c>
      <c r="V228" s="248"/>
      <c r="W228" s="250"/>
      <c r="X228" s="250"/>
      <c r="Y228" s="250"/>
      <c r="Z228" s="250"/>
      <c r="AA228" s="250"/>
      <c r="AB228" s="250"/>
      <c r="AC228" s="250"/>
      <c r="AD228" s="250"/>
      <c r="AE228" s="250"/>
      <c r="AF228" s="250"/>
      <c r="AG228" s="249">
        <f>G228/2.5</f>
        <v>0</v>
      </c>
      <c r="AH228" s="251"/>
      <c r="AI228" s="250"/>
      <c r="AJ228" s="250"/>
      <c r="AK228" s="250"/>
      <c r="AL228" s="250"/>
      <c r="AM228" s="250">
        <f>G228-SUM(J228:AL228)</f>
        <v>0</v>
      </c>
      <c r="AN228" s="250"/>
      <c r="AO228" s="250"/>
      <c r="AP228" s="250"/>
      <c r="AQ228" s="250"/>
      <c r="AR228" s="250"/>
      <c r="AS228" s="249"/>
      <c r="AT228" s="251"/>
      <c r="AU228" s="250"/>
      <c r="AV228" s="250"/>
      <c r="AW228" s="250"/>
      <c r="AX228" s="250"/>
      <c r="AY228" s="250"/>
      <c r="AZ228" s="250"/>
      <c r="BA228" s="250"/>
      <c r="BB228" s="250"/>
      <c r="BC228" s="250"/>
      <c r="BD228" s="250"/>
      <c r="BE228" s="249"/>
      <c r="BF228" s="251"/>
      <c r="BG228" s="250"/>
      <c r="BH228" s="250"/>
      <c r="BI228" s="250"/>
      <c r="BJ228" s="250"/>
      <c r="BK228" s="250"/>
      <c r="BL228" s="250"/>
      <c r="BM228" s="250"/>
      <c r="BN228" s="250"/>
      <c r="BO228" s="250"/>
      <c r="BP228" s="250"/>
      <c r="BQ228" s="249"/>
      <c r="BR228" s="251"/>
      <c r="BS228" s="250"/>
      <c r="BT228" s="250"/>
      <c r="BU228" s="250"/>
      <c r="BV228" s="250"/>
      <c r="BW228" s="250"/>
      <c r="BX228" s="250"/>
      <c r="BY228" s="250"/>
      <c r="BZ228" s="250"/>
      <c r="CA228" s="250"/>
      <c r="CB228" s="250"/>
      <c r="CC228" s="249"/>
      <c r="CD228" s="179" t="s">
        <v>54</v>
      </c>
    </row>
    <row r="229" spans="1:82" ht="15">
      <c r="A229" s="179"/>
      <c r="B229" s="123" t="s">
        <v>429</v>
      </c>
      <c r="C229" s="124" t="s">
        <v>430</v>
      </c>
      <c r="D229" s="125"/>
      <c r="E229" s="328"/>
      <c r="F229" s="260"/>
      <c r="G229" s="126">
        <f>SUM(G230:G261)</f>
        <v>0</v>
      </c>
      <c r="H229" s="127">
        <f>SUM(H230:H261)</f>
        <v>0</v>
      </c>
      <c r="I229" s="128">
        <f t="shared" ref="I229:AL229" si="226">SUM(I230:I261)</f>
        <v>0</v>
      </c>
      <c r="J229" s="127">
        <f t="shared" si="226"/>
        <v>0</v>
      </c>
      <c r="K229" s="129">
        <f t="shared" si="226"/>
        <v>0</v>
      </c>
      <c r="L229" s="129">
        <f t="shared" si="226"/>
        <v>0</v>
      </c>
      <c r="M229" s="129">
        <f t="shared" si="226"/>
        <v>0</v>
      </c>
      <c r="N229" s="129">
        <f t="shared" si="226"/>
        <v>0</v>
      </c>
      <c r="O229" s="129">
        <f t="shared" si="226"/>
        <v>0</v>
      </c>
      <c r="P229" s="129">
        <f>SUM(P230:P261)</f>
        <v>0</v>
      </c>
      <c r="Q229" s="129">
        <f t="shared" si="226"/>
        <v>0</v>
      </c>
      <c r="R229" s="129">
        <f t="shared" si="226"/>
        <v>0</v>
      </c>
      <c r="S229" s="129">
        <f t="shared" si="226"/>
        <v>0</v>
      </c>
      <c r="T229" s="129">
        <f t="shared" si="226"/>
        <v>0</v>
      </c>
      <c r="U229" s="128">
        <f t="shared" si="226"/>
        <v>0</v>
      </c>
      <c r="V229" s="127">
        <f t="shared" si="226"/>
        <v>0</v>
      </c>
      <c r="W229" s="129">
        <f t="shared" si="226"/>
        <v>0</v>
      </c>
      <c r="X229" s="129">
        <f t="shared" si="226"/>
        <v>0</v>
      </c>
      <c r="Y229" s="129">
        <f t="shared" si="226"/>
        <v>0</v>
      </c>
      <c r="Z229" s="129">
        <f t="shared" si="226"/>
        <v>0</v>
      </c>
      <c r="AA229" s="129">
        <f t="shared" si="226"/>
        <v>0</v>
      </c>
      <c r="AB229" s="129">
        <f t="shared" si="226"/>
        <v>0</v>
      </c>
      <c r="AC229" s="129">
        <f t="shared" si="226"/>
        <v>0</v>
      </c>
      <c r="AD229" s="129">
        <f t="shared" si="226"/>
        <v>0</v>
      </c>
      <c r="AE229" s="129">
        <f t="shared" si="226"/>
        <v>0</v>
      </c>
      <c r="AF229" s="129">
        <f t="shared" si="226"/>
        <v>0</v>
      </c>
      <c r="AG229" s="128">
        <f t="shared" si="226"/>
        <v>0</v>
      </c>
      <c r="AH229" s="130">
        <f t="shared" si="226"/>
        <v>0</v>
      </c>
      <c r="AI229" s="129">
        <f t="shared" si="226"/>
        <v>0</v>
      </c>
      <c r="AJ229" s="129">
        <f t="shared" si="226"/>
        <v>0</v>
      </c>
      <c r="AK229" s="129">
        <f t="shared" si="226"/>
        <v>0</v>
      </c>
      <c r="AL229" s="129">
        <f t="shared" si="226"/>
        <v>0</v>
      </c>
      <c r="AM229" s="129">
        <f t="shared" ref="AM229:CC229" si="227">SUM(AM230:AM261)</f>
        <v>0</v>
      </c>
      <c r="AN229" s="129">
        <f t="shared" si="227"/>
        <v>0</v>
      </c>
      <c r="AO229" s="129">
        <f t="shared" si="227"/>
        <v>0</v>
      </c>
      <c r="AP229" s="129">
        <f t="shared" si="227"/>
        <v>0</v>
      </c>
      <c r="AQ229" s="129">
        <f t="shared" si="227"/>
        <v>0</v>
      </c>
      <c r="AR229" s="129">
        <f t="shared" si="227"/>
        <v>0</v>
      </c>
      <c r="AS229" s="128">
        <f t="shared" si="227"/>
        <v>0</v>
      </c>
      <c r="AT229" s="130">
        <f t="shared" si="227"/>
        <v>0</v>
      </c>
      <c r="AU229" s="129">
        <f t="shared" si="227"/>
        <v>0</v>
      </c>
      <c r="AV229" s="129">
        <f t="shared" si="227"/>
        <v>0</v>
      </c>
      <c r="AW229" s="129">
        <f t="shared" si="227"/>
        <v>0</v>
      </c>
      <c r="AX229" s="129">
        <f t="shared" si="227"/>
        <v>0</v>
      </c>
      <c r="AY229" s="129">
        <f t="shared" si="227"/>
        <v>0</v>
      </c>
      <c r="AZ229" s="129">
        <f t="shared" si="227"/>
        <v>0</v>
      </c>
      <c r="BA229" s="129">
        <f t="shared" si="227"/>
        <v>0</v>
      </c>
      <c r="BB229" s="129">
        <f t="shared" si="227"/>
        <v>0</v>
      </c>
      <c r="BC229" s="129">
        <f t="shared" si="227"/>
        <v>0</v>
      </c>
      <c r="BD229" s="129">
        <f t="shared" si="227"/>
        <v>0</v>
      </c>
      <c r="BE229" s="128">
        <f t="shared" si="227"/>
        <v>0</v>
      </c>
      <c r="BF229" s="130">
        <f t="shared" si="227"/>
        <v>0</v>
      </c>
      <c r="BG229" s="129">
        <f t="shared" si="227"/>
        <v>0</v>
      </c>
      <c r="BH229" s="129">
        <f t="shared" si="227"/>
        <v>0</v>
      </c>
      <c r="BI229" s="129">
        <f t="shared" si="227"/>
        <v>0</v>
      </c>
      <c r="BJ229" s="129">
        <f t="shared" si="227"/>
        <v>0</v>
      </c>
      <c r="BK229" s="129">
        <f t="shared" si="227"/>
        <v>0</v>
      </c>
      <c r="BL229" s="129">
        <f t="shared" si="227"/>
        <v>0</v>
      </c>
      <c r="BM229" s="129">
        <f t="shared" si="227"/>
        <v>0</v>
      </c>
      <c r="BN229" s="129">
        <f t="shared" si="227"/>
        <v>0</v>
      </c>
      <c r="BO229" s="129">
        <f t="shared" si="227"/>
        <v>0</v>
      </c>
      <c r="BP229" s="129">
        <f t="shared" si="227"/>
        <v>0</v>
      </c>
      <c r="BQ229" s="128">
        <f t="shared" si="227"/>
        <v>0</v>
      </c>
      <c r="BR229" s="130">
        <f t="shared" si="227"/>
        <v>0</v>
      </c>
      <c r="BS229" s="129">
        <f t="shared" si="227"/>
        <v>0</v>
      </c>
      <c r="BT229" s="129">
        <f t="shared" si="227"/>
        <v>0</v>
      </c>
      <c r="BU229" s="129">
        <f t="shared" si="227"/>
        <v>0</v>
      </c>
      <c r="BV229" s="129">
        <f t="shared" si="227"/>
        <v>0</v>
      </c>
      <c r="BW229" s="129">
        <f t="shared" si="227"/>
        <v>0</v>
      </c>
      <c r="BX229" s="129">
        <f t="shared" si="227"/>
        <v>0</v>
      </c>
      <c r="BY229" s="129">
        <f t="shared" si="227"/>
        <v>0</v>
      </c>
      <c r="BZ229" s="129">
        <f t="shared" si="227"/>
        <v>0</v>
      </c>
      <c r="CA229" s="129">
        <f t="shared" si="227"/>
        <v>0</v>
      </c>
      <c r="CB229" s="129">
        <f t="shared" si="227"/>
        <v>0</v>
      </c>
      <c r="CC229" s="128">
        <f t="shared" si="227"/>
        <v>0</v>
      </c>
      <c r="CD229" s="41" t="s">
        <v>54</v>
      </c>
    </row>
    <row r="230" spans="1:82" ht="15">
      <c r="A230" s="179"/>
      <c r="B230" s="180" t="s">
        <v>431</v>
      </c>
      <c r="C230" s="181" t="s">
        <v>432</v>
      </c>
      <c r="D230" s="182" t="s">
        <v>92</v>
      </c>
      <c r="E230" s="334">
        <v>0</v>
      </c>
      <c r="F230" s="236"/>
      <c r="G230" s="178">
        <f t="shared" ref="G230:G237" si="228">+E230*F230</f>
        <v>0</v>
      </c>
      <c r="H230" s="232"/>
      <c r="I230" s="233"/>
      <c r="J230" s="232"/>
      <c r="K230" s="234"/>
      <c r="L230" s="234"/>
      <c r="M230" s="234"/>
      <c r="N230" s="234"/>
      <c r="O230" s="234"/>
      <c r="P230" s="234"/>
      <c r="Q230" s="234"/>
      <c r="R230" s="234"/>
      <c r="S230" s="234"/>
      <c r="T230" s="234"/>
      <c r="U230" s="233">
        <f t="shared" ref="U230:U236" si="229">G230/2.5</f>
        <v>0</v>
      </c>
      <c r="V230" s="232"/>
      <c r="W230" s="234"/>
      <c r="X230" s="234"/>
      <c r="Y230" s="234"/>
      <c r="Z230" s="234"/>
      <c r="AA230" s="234"/>
      <c r="AB230" s="234"/>
      <c r="AC230" s="234"/>
      <c r="AD230" s="234"/>
      <c r="AE230" s="234"/>
      <c r="AF230" s="234"/>
      <c r="AG230" s="233">
        <f t="shared" ref="AG230:AG236" si="230">G230/2.5</f>
        <v>0</v>
      </c>
      <c r="AH230" s="235"/>
      <c r="AI230" s="234"/>
      <c r="AJ230" s="234"/>
      <c r="AK230" s="234"/>
      <c r="AL230" s="234"/>
      <c r="AM230" s="234">
        <f t="shared" ref="AM230:AM236" si="231">G230-SUM(J230:AL230)</f>
        <v>0</v>
      </c>
      <c r="AN230" s="234"/>
      <c r="AO230" s="234"/>
      <c r="AP230" s="234"/>
      <c r="AQ230" s="234"/>
      <c r="AR230" s="234"/>
      <c r="AS230" s="233"/>
      <c r="AT230" s="235"/>
      <c r="AU230" s="234"/>
      <c r="AV230" s="234"/>
      <c r="AW230" s="234"/>
      <c r="AX230" s="234"/>
      <c r="AY230" s="234"/>
      <c r="AZ230" s="234"/>
      <c r="BA230" s="234"/>
      <c r="BB230" s="234"/>
      <c r="BC230" s="234"/>
      <c r="BD230" s="234"/>
      <c r="BE230" s="233"/>
      <c r="BF230" s="235"/>
      <c r="BG230" s="234"/>
      <c r="BH230" s="234"/>
      <c r="BI230" s="234"/>
      <c r="BJ230" s="234"/>
      <c r="BK230" s="234"/>
      <c r="BL230" s="234"/>
      <c r="BM230" s="234"/>
      <c r="BN230" s="234"/>
      <c r="BO230" s="234"/>
      <c r="BP230" s="234"/>
      <c r="BQ230" s="233"/>
      <c r="BR230" s="235"/>
      <c r="BS230" s="234"/>
      <c r="BT230" s="234"/>
      <c r="BU230" s="234"/>
      <c r="BV230" s="234"/>
      <c r="BW230" s="234"/>
      <c r="BX230" s="234"/>
      <c r="BY230" s="234"/>
      <c r="BZ230" s="234"/>
      <c r="CA230" s="234"/>
      <c r="CB230" s="234"/>
      <c r="CC230" s="233"/>
      <c r="CD230" s="41" t="s">
        <v>54</v>
      </c>
    </row>
    <row r="231" spans="1:82" ht="15">
      <c r="A231" s="179"/>
      <c r="B231" s="180" t="s">
        <v>433</v>
      </c>
      <c r="C231" s="181" t="s">
        <v>434</v>
      </c>
      <c r="D231" s="182" t="s">
        <v>92</v>
      </c>
      <c r="E231" s="334">
        <v>0</v>
      </c>
      <c r="F231" s="236"/>
      <c r="G231" s="178">
        <f t="shared" si="228"/>
        <v>0</v>
      </c>
      <c r="H231" s="232"/>
      <c r="I231" s="233"/>
      <c r="J231" s="232"/>
      <c r="K231" s="234"/>
      <c r="L231" s="234"/>
      <c r="M231" s="234"/>
      <c r="N231" s="234"/>
      <c r="O231" s="234"/>
      <c r="P231" s="234"/>
      <c r="Q231" s="234"/>
      <c r="R231" s="234"/>
      <c r="S231" s="234"/>
      <c r="T231" s="234"/>
      <c r="U231" s="233">
        <f t="shared" si="229"/>
        <v>0</v>
      </c>
      <c r="V231" s="232"/>
      <c r="W231" s="234"/>
      <c r="X231" s="234"/>
      <c r="Y231" s="234"/>
      <c r="Z231" s="234"/>
      <c r="AA231" s="234"/>
      <c r="AB231" s="234"/>
      <c r="AC231" s="234"/>
      <c r="AD231" s="234"/>
      <c r="AE231" s="234"/>
      <c r="AF231" s="234"/>
      <c r="AG231" s="233">
        <f t="shared" si="230"/>
        <v>0</v>
      </c>
      <c r="AH231" s="235"/>
      <c r="AI231" s="234"/>
      <c r="AJ231" s="234"/>
      <c r="AK231" s="234"/>
      <c r="AL231" s="234"/>
      <c r="AM231" s="234">
        <f t="shared" si="231"/>
        <v>0</v>
      </c>
      <c r="AN231" s="234"/>
      <c r="AO231" s="234"/>
      <c r="AP231" s="234"/>
      <c r="AQ231" s="234"/>
      <c r="AR231" s="234"/>
      <c r="AS231" s="233"/>
      <c r="AT231" s="235"/>
      <c r="AU231" s="234"/>
      <c r="AV231" s="234"/>
      <c r="AW231" s="234"/>
      <c r="AX231" s="234"/>
      <c r="AY231" s="234"/>
      <c r="AZ231" s="234"/>
      <c r="BA231" s="234"/>
      <c r="BB231" s="234"/>
      <c r="BC231" s="234"/>
      <c r="BD231" s="234"/>
      <c r="BE231" s="233"/>
      <c r="BF231" s="235"/>
      <c r="BG231" s="234"/>
      <c r="BH231" s="234"/>
      <c r="BI231" s="234"/>
      <c r="BJ231" s="234"/>
      <c r="BK231" s="234"/>
      <c r="BL231" s="234"/>
      <c r="BM231" s="234"/>
      <c r="BN231" s="234"/>
      <c r="BO231" s="234"/>
      <c r="BP231" s="234"/>
      <c r="BQ231" s="233"/>
      <c r="BR231" s="235"/>
      <c r="BS231" s="234"/>
      <c r="BT231" s="234"/>
      <c r="BU231" s="234"/>
      <c r="BV231" s="234"/>
      <c r="BW231" s="234"/>
      <c r="BX231" s="234"/>
      <c r="BY231" s="234"/>
      <c r="BZ231" s="234"/>
      <c r="CA231" s="234"/>
      <c r="CB231" s="234"/>
      <c r="CC231" s="233"/>
      <c r="CD231" s="41" t="s">
        <v>54</v>
      </c>
    </row>
    <row r="232" spans="1:82" ht="15">
      <c r="A232" s="41"/>
      <c r="B232" s="180" t="s">
        <v>435</v>
      </c>
      <c r="C232" s="181" t="s">
        <v>436</v>
      </c>
      <c r="D232" s="182" t="s">
        <v>92</v>
      </c>
      <c r="E232" s="334">
        <v>0</v>
      </c>
      <c r="F232" s="236"/>
      <c r="G232" s="178">
        <f t="shared" si="228"/>
        <v>0</v>
      </c>
      <c r="H232" s="232"/>
      <c r="I232" s="233"/>
      <c r="J232" s="232"/>
      <c r="K232" s="234"/>
      <c r="L232" s="234"/>
      <c r="M232" s="234"/>
      <c r="N232" s="234"/>
      <c r="O232" s="234"/>
      <c r="P232" s="234"/>
      <c r="Q232" s="234"/>
      <c r="R232" s="234"/>
      <c r="S232" s="234"/>
      <c r="T232" s="234"/>
      <c r="U232" s="233">
        <f t="shared" si="229"/>
        <v>0</v>
      </c>
      <c r="V232" s="232"/>
      <c r="W232" s="234"/>
      <c r="X232" s="234"/>
      <c r="Y232" s="234"/>
      <c r="Z232" s="234"/>
      <c r="AA232" s="234"/>
      <c r="AB232" s="234"/>
      <c r="AC232" s="234"/>
      <c r="AD232" s="234"/>
      <c r="AE232" s="234"/>
      <c r="AF232" s="234"/>
      <c r="AG232" s="233">
        <f t="shared" si="230"/>
        <v>0</v>
      </c>
      <c r="AH232" s="235"/>
      <c r="AI232" s="234"/>
      <c r="AJ232" s="234"/>
      <c r="AK232" s="234"/>
      <c r="AL232" s="234"/>
      <c r="AM232" s="234">
        <f t="shared" si="231"/>
        <v>0</v>
      </c>
      <c r="AN232" s="234"/>
      <c r="AO232" s="234"/>
      <c r="AP232" s="234"/>
      <c r="AQ232" s="234"/>
      <c r="AR232" s="234"/>
      <c r="AS232" s="233"/>
      <c r="AT232" s="235"/>
      <c r="AU232" s="234"/>
      <c r="AV232" s="234"/>
      <c r="AW232" s="234"/>
      <c r="AX232" s="234"/>
      <c r="AY232" s="234"/>
      <c r="AZ232" s="234"/>
      <c r="BA232" s="234"/>
      <c r="BB232" s="234"/>
      <c r="BC232" s="234"/>
      <c r="BD232" s="234"/>
      <c r="BE232" s="233"/>
      <c r="BF232" s="235"/>
      <c r="BG232" s="234"/>
      <c r="BH232" s="234"/>
      <c r="BI232" s="234"/>
      <c r="BJ232" s="234"/>
      <c r="BK232" s="234"/>
      <c r="BL232" s="234"/>
      <c r="BM232" s="234"/>
      <c r="BN232" s="234"/>
      <c r="BO232" s="234"/>
      <c r="BP232" s="234"/>
      <c r="BQ232" s="233"/>
      <c r="BR232" s="235"/>
      <c r="BS232" s="234"/>
      <c r="BT232" s="234"/>
      <c r="BU232" s="234"/>
      <c r="BV232" s="234"/>
      <c r="BW232" s="234"/>
      <c r="BX232" s="234"/>
      <c r="BY232" s="234"/>
      <c r="BZ232" s="234"/>
      <c r="CA232" s="234"/>
      <c r="CB232" s="234"/>
      <c r="CC232" s="233"/>
      <c r="CD232" s="41" t="s">
        <v>54</v>
      </c>
    </row>
    <row r="233" spans="1:82" ht="27" customHeight="1">
      <c r="A233" s="179"/>
      <c r="B233" s="180" t="s">
        <v>437</v>
      </c>
      <c r="C233" s="181" t="s">
        <v>438</v>
      </c>
      <c r="D233" s="182" t="s">
        <v>92</v>
      </c>
      <c r="E233" s="334">
        <v>0</v>
      </c>
      <c r="F233" s="236"/>
      <c r="G233" s="178">
        <f t="shared" si="228"/>
        <v>0</v>
      </c>
      <c r="H233" s="232"/>
      <c r="I233" s="233"/>
      <c r="J233" s="232"/>
      <c r="K233" s="234"/>
      <c r="L233" s="234"/>
      <c r="M233" s="234"/>
      <c r="N233" s="234"/>
      <c r="O233" s="234"/>
      <c r="P233" s="234"/>
      <c r="Q233" s="234"/>
      <c r="R233" s="234"/>
      <c r="S233" s="234"/>
      <c r="T233" s="234"/>
      <c r="U233" s="233">
        <f t="shared" si="229"/>
        <v>0</v>
      </c>
      <c r="V233" s="232"/>
      <c r="W233" s="234"/>
      <c r="X233" s="234"/>
      <c r="Y233" s="234"/>
      <c r="Z233" s="234"/>
      <c r="AA233" s="234"/>
      <c r="AB233" s="234"/>
      <c r="AC233" s="234"/>
      <c r="AD233" s="234"/>
      <c r="AE233" s="234"/>
      <c r="AF233" s="234"/>
      <c r="AG233" s="233">
        <f t="shared" si="230"/>
        <v>0</v>
      </c>
      <c r="AH233" s="235"/>
      <c r="AI233" s="234"/>
      <c r="AJ233" s="234"/>
      <c r="AK233" s="234"/>
      <c r="AL233" s="234"/>
      <c r="AM233" s="234">
        <f t="shared" si="231"/>
        <v>0</v>
      </c>
      <c r="AN233" s="234"/>
      <c r="AO233" s="234"/>
      <c r="AP233" s="234"/>
      <c r="AQ233" s="234"/>
      <c r="AR233" s="234"/>
      <c r="AS233" s="233"/>
      <c r="AT233" s="235"/>
      <c r="AU233" s="234"/>
      <c r="AV233" s="234"/>
      <c r="AW233" s="234"/>
      <c r="AX233" s="234"/>
      <c r="AY233" s="234"/>
      <c r="AZ233" s="234"/>
      <c r="BA233" s="234"/>
      <c r="BB233" s="234"/>
      <c r="BC233" s="234"/>
      <c r="BD233" s="234"/>
      <c r="BE233" s="233"/>
      <c r="BF233" s="235"/>
      <c r="BG233" s="234"/>
      <c r="BH233" s="234"/>
      <c r="BI233" s="234"/>
      <c r="BJ233" s="234"/>
      <c r="BK233" s="234"/>
      <c r="BL233" s="234"/>
      <c r="BM233" s="234"/>
      <c r="BN233" s="234"/>
      <c r="BO233" s="234"/>
      <c r="BP233" s="234"/>
      <c r="BQ233" s="233"/>
      <c r="BR233" s="235"/>
      <c r="BS233" s="234"/>
      <c r="BT233" s="234"/>
      <c r="BU233" s="234"/>
      <c r="BV233" s="234"/>
      <c r="BW233" s="234"/>
      <c r="BX233" s="234"/>
      <c r="BY233" s="234"/>
      <c r="BZ233" s="234"/>
      <c r="CA233" s="234"/>
      <c r="CB233" s="234"/>
      <c r="CC233" s="233"/>
      <c r="CD233" s="41" t="s">
        <v>54</v>
      </c>
    </row>
    <row r="234" spans="1:82" ht="15">
      <c r="A234" s="179"/>
      <c r="B234" s="180" t="s">
        <v>439</v>
      </c>
      <c r="C234" s="181" t="s">
        <v>440</v>
      </c>
      <c r="D234" s="182" t="s">
        <v>92</v>
      </c>
      <c r="E234" s="334">
        <v>0</v>
      </c>
      <c r="F234" s="236"/>
      <c r="G234" s="178">
        <f t="shared" si="228"/>
        <v>0</v>
      </c>
      <c r="H234" s="232"/>
      <c r="I234" s="233"/>
      <c r="J234" s="232"/>
      <c r="K234" s="234"/>
      <c r="L234" s="234"/>
      <c r="M234" s="234"/>
      <c r="N234" s="234"/>
      <c r="O234" s="234"/>
      <c r="P234" s="234"/>
      <c r="Q234" s="234"/>
      <c r="R234" s="234"/>
      <c r="S234" s="234"/>
      <c r="T234" s="234"/>
      <c r="U234" s="233">
        <f t="shared" si="229"/>
        <v>0</v>
      </c>
      <c r="V234" s="232"/>
      <c r="W234" s="234"/>
      <c r="X234" s="234"/>
      <c r="Y234" s="234"/>
      <c r="Z234" s="234"/>
      <c r="AA234" s="234"/>
      <c r="AB234" s="234"/>
      <c r="AC234" s="234"/>
      <c r="AD234" s="234"/>
      <c r="AE234" s="234"/>
      <c r="AF234" s="234"/>
      <c r="AG234" s="233">
        <f t="shared" si="230"/>
        <v>0</v>
      </c>
      <c r="AH234" s="235"/>
      <c r="AI234" s="234"/>
      <c r="AJ234" s="234"/>
      <c r="AK234" s="234"/>
      <c r="AL234" s="234"/>
      <c r="AM234" s="234">
        <f t="shared" si="231"/>
        <v>0</v>
      </c>
      <c r="AN234" s="234"/>
      <c r="AO234" s="234"/>
      <c r="AP234" s="234"/>
      <c r="AQ234" s="234"/>
      <c r="AR234" s="234"/>
      <c r="AS234" s="233"/>
      <c r="AT234" s="235"/>
      <c r="AU234" s="234"/>
      <c r="AV234" s="234"/>
      <c r="AW234" s="234"/>
      <c r="AX234" s="234"/>
      <c r="AY234" s="234"/>
      <c r="AZ234" s="234"/>
      <c r="BA234" s="234"/>
      <c r="BB234" s="234"/>
      <c r="BC234" s="234"/>
      <c r="BD234" s="234"/>
      <c r="BE234" s="233"/>
      <c r="BF234" s="235"/>
      <c r="BG234" s="234"/>
      <c r="BH234" s="234"/>
      <c r="BI234" s="234"/>
      <c r="BJ234" s="234"/>
      <c r="BK234" s="234"/>
      <c r="BL234" s="234"/>
      <c r="BM234" s="234"/>
      <c r="BN234" s="234"/>
      <c r="BO234" s="234"/>
      <c r="BP234" s="234"/>
      <c r="BQ234" s="233"/>
      <c r="BR234" s="235"/>
      <c r="BS234" s="234"/>
      <c r="BT234" s="234"/>
      <c r="BU234" s="234"/>
      <c r="BV234" s="234"/>
      <c r="BW234" s="234"/>
      <c r="BX234" s="234"/>
      <c r="BY234" s="234"/>
      <c r="BZ234" s="234"/>
      <c r="CA234" s="234"/>
      <c r="CB234" s="234"/>
      <c r="CC234" s="233"/>
      <c r="CD234" s="41" t="s">
        <v>54</v>
      </c>
    </row>
    <row r="235" spans="1:82" ht="15">
      <c r="A235" s="179"/>
      <c r="B235" s="180" t="s">
        <v>441</v>
      </c>
      <c r="C235" s="181" t="s">
        <v>442</v>
      </c>
      <c r="D235" s="182" t="s">
        <v>92</v>
      </c>
      <c r="E235" s="334">
        <v>0</v>
      </c>
      <c r="F235" s="236"/>
      <c r="G235" s="178">
        <f t="shared" si="228"/>
        <v>0</v>
      </c>
      <c r="H235" s="232"/>
      <c r="I235" s="233"/>
      <c r="J235" s="232"/>
      <c r="K235" s="234"/>
      <c r="L235" s="234"/>
      <c r="M235" s="234"/>
      <c r="N235" s="234"/>
      <c r="O235" s="234"/>
      <c r="P235" s="234"/>
      <c r="Q235" s="234"/>
      <c r="R235" s="234"/>
      <c r="S235" s="234"/>
      <c r="T235" s="234"/>
      <c r="U235" s="233">
        <f t="shared" si="229"/>
        <v>0</v>
      </c>
      <c r="V235" s="232"/>
      <c r="W235" s="234"/>
      <c r="X235" s="234"/>
      <c r="Y235" s="234"/>
      <c r="Z235" s="234"/>
      <c r="AA235" s="234"/>
      <c r="AB235" s="234"/>
      <c r="AC235" s="234"/>
      <c r="AD235" s="234"/>
      <c r="AE235" s="234"/>
      <c r="AF235" s="234"/>
      <c r="AG235" s="233">
        <f t="shared" si="230"/>
        <v>0</v>
      </c>
      <c r="AH235" s="235"/>
      <c r="AI235" s="234"/>
      <c r="AJ235" s="234"/>
      <c r="AK235" s="234"/>
      <c r="AL235" s="234"/>
      <c r="AM235" s="234">
        <f t="shared" si="231"/>
        <v>0</v>
      </c>
      <c r="AN235" s="234"/>
      <c r="AO235" s="234"/>
      <c r="AP235" s="234"/>
      <c r="AQ235" s="234"/>
      <c r="AR235" s="234"/>
      <c r="AS235" s="233"/>
      <c r="AT235" s="235"/>
      <c r="AU235" s="234"/>
      <c r="AV235" s="234"/>
      <c r="AW235" s="234"/>
      <c r="AX235" s="234"/>
      <c r="AY235" s="234"/>
      <c r="AZ235" s="234"/>
      <c r="BA235" s="234"/>
      <c r="BB235" s="234"/>
      <c r="BC235" s="234"/>
      <c r="BD235" s="234"/>
      <c r="BE235" s="233"/>
      <c r="BF235" s="235"/>
      <c r="BG235" s="234"/>
      <c r="BH235" s="234"/>
      <c r="BI235" s="234"/>
      <c r="BJ235" s="234"/>
      <c r="BK235" s="234"/>
      <c r="BL235" s="234"/>
      <c r="BM235" s="234"/>
      <c r="BN235" s="234"/>
      <c r="BO235" s="234"/>
      <c r="BP235" s="234"/>
      <c r="BQ235" s="233"/>
      <c r="BR235" s="235"/>
      <c r="BS235" s="234"/>
      <c r="BT235" s="234"/>
      <c r="BU235" s="234"/>
      <c r="BV235" s="234"/>
      <c r="BW235" s="234"/>
      <c r="BX235" s="234"/>
      <c r="BY235" s="234"/>
      <c r="BZ235" s="234"/>
      <c r="CA235" s="234"/>
      <c r="CB235" s="234"/>
      <c r="CC235" s="233"/>
      <c r="CD235" s="41" t="s">
        <v>54</v>
      </c>
    </row>
    <row r="236" spans="1:82" ht="15">
      <c r="A236" s="179"/>
      <c r="B236" s="180" t="s">
        <v>443</v>
      </c>
      <c r="C236" s="181" t="s">
        <v>444</v>
      </c>
      <c r="D236" s="182" t="s">
        <v>92</v>
      </c>
      <c r="E236" s="334">
        <v>0</v>
      </c>
      <c r="F236" s="236"/>
      <c r="G236" s="178">
        <f t="shared" si="228"/>
        <v>0</v>
      </c>
      <c r="H236" s="232"/>
      <c r="I236" s="233"/>
      <c r="J236" s="232"/>
      <c r="K236" s="234"/>
      <c r="L236" s="234"/>
      <c r="M236" s="234"/>
      <c r="N236" s="234"/>
      <c r="O236" s="234"/>
      <c r="P236" s="234"/>
      <c r="Q236" s="234"/>
      <c r="R236" s="234"/>
      <c r="S236" s="234"/>
      <c r="T236" s="234"/>
      <c r="U236" s="233">
        <f t="shared" si="229"/>
        <v>0</v>
      </c>
      <c r="V236" s="232"/>
      <c r="W236" s="234"/>
      <c r="X236" s="234"/>
      <c r="Y236" s="234"/>
      <c r="Z236" s="234"/>
      <c r="AA236" s="234"/>
      <c r="AB236" s="234"/>
      <c r="AC236" s="234"/>
      <c r="AD236" s="234"/>
      <c r="AE236" s="234"/>
      <c r="AF236" s="234"/>
      <c r="AG236" s="233">
        <f t="shared" si="230"/>
        <v>0</v>
      </c>
      <c r="AH236" s="235"/>
      <c r="AI236" s="234"/>
      <c r="AJ236" s="234"/>
      <c r="AK236" s="234"/>
      <c r="AL236" s="234"/>
      <c r="AM236" s="234">
        <f t="shared" si="231"/>
        <v>0</v>
      </c>
      <c r="AN236" s="234"/>
      <c r="AO236" s="234"/>
      <c r="AP236" s="234"/>
      <c r="AQ236" s="234"/>
      <c r="AR236" s="234"/>
      <c r="AS236" s="233"/>
      <c r="AT236" s="235"/>
      <c r="AU236" s="234"/>
      <c r="AV236" s="234"/>
      <c r="AW236" s="234"/>
      <c r="AX236" s="234"/>
      <c r="AY236" s="234"/>
      <c r="AZ236" s="234"/>
      <c r="BA236" s="234"/>
      <c r="BB236" s="234"/>
      <c r="BC236" s="234"/>
      <c r="BD236" s="234"/>
      <c r="BE236" s="233"/>
      <c r="BF236" s="235"/>
      <c r="BG236" s="234"/>
      <c r="BH236" s="234"/>
      <c r="BI236" s="234"/>
      <c r="BJ236" s="234"/>
      <c r="BK236" s="234"/>
      <c r="BL236" s="234"/>
      <c r="BM236" s="234"/>
      <c r="BN236" s="234"/>
      <c r="BO236" s="234"/>
      <c r="BP236" s="234"/>
      <c r="BQ236" s="233"/>
      <c r="BR236" s="235"/>
      <c r="BS236" s="234"/>
      <c r="BT236" s="234"/>
      <c r="BU236" s="234"/>
      <c r="BV236" s="234"/>
      <c r="BW236" s="234"/>
      <c r="BX236" s="234"/>
      <c r="BY236" s="234"/>
      <c r="BZ236" s="234"/>
      <c r="CA236" s="234"/>
      <c r="CB236" s="234"/>
      <c r="CC236" s="233"/>
      <c r="CD236" s="41" t="s">
        <v>54</v>
      </c>
    </row>
    <row r="237" spans="1:82" ht="15">
      <c r="A237" s="179"/>
      <c r="B237" s="75" t="s">
        <v>445</v>
      </c>
      <c r="C237" s="131" t="s">
        <v>446</v>
      </c>
      <c r="D237" s="141" t="s">
        <v>92</v>
      </c>
      <c r="E237" s="266">
        <v>1</v>
      </c>
      <c r="F237" s="223"/>
      <c r="G237" s="76">
        <f t="shared" si="228"/>
        <v>0</v>
      </c>
      <c r="H237" s="237"/>
      <c r="I237" s="239"/>
      <c r="J237" s="237"/>
      <c r="K237" s="238"/>
      <c r="L237" s="238"/>
      <c r="M237" s="238"/>
      <c r="N237" s="238"/>
      <c r="O237" s="238"/>
      <c r="P237" s="238"/>
      <c r="Q237" s="238"/>
      <c r="R237" s="238"/>
      <c r="S237" s="238"/>
      <c r="T237" s="238"/>
      <c r="U237" s="239">
        <f>G237/6</f>
        <v>0</v>
      </c>
      <c r="V237" s="237"/>
      <c r="W237" s="238"/>
      <c r="X237" s="238"/>
      <c r="Y237" s="238"/>
      <c r="Z237" s="238"/>
      <c r="AA237" s="238"/>
      <c r="AB237" s="238"/>
      <c r="AC237" s="238"/>
      <c r="AD237" s="238"/>
      <c r="AE237" s="238"/>
      <c r="AF237" s="238"/>
      <c r="AG237" s="239">
        <f>G237/6</f>
        <v>0</v>
      </c>
      <c r="AH237" s="240"/>
      <c r="AI237" s="238"/>
      <c r="AJ237" s="238"/>
      <c r="AK237" s="238"/>
      <c r="AL237" s="238"/>
      <c r="AM237" s="238"/>
      <c r="AN237" s="238"/>
      <c r="AO237" s="238"/>
      <c r="AP237" s="238"/>
      <c r="AQ237" s="238"/>
      <c r="AR237" s="238"/>
      <c r="AS237" s="239">
        <f>G237/6</f>
        <v>0</v>
      </c>
      <c r="AT237" s="240"/>
      <c r="AU237" s="238"/>
      <c r="AV237" s="238"/>
      <c r="AW237" s="238"/>
      <c r="AX237" s="238"/>
      <c r="AY237" s="238"/>
      <c r="AZ237" s="238"/>
      <c r="BA237" s="238"/>
      <c r="BB237" s="238"/>
      <c r="BC237" s="238"/>
      <c r="BD237" s="238"/>
      <c r="BE237" s="239">
        <f>G237/6</f>
        <v>0</v>
      </c>
      <c r="BF237" s="240"/>
      <c r="BG237" s="238"/>
      <c r="BH237" s="238"/>
      <c r="BI237" s="238"/>
      <c r="BJ237" s="238"/>
      <c r="BK237" s="238"/>
      <c r="BL237" s="238"/>
      <c r="BM237" s="238"/>
      <c r="BN237" s="238"/>
      <c r="BO237" s="238"/>
      <c r="BP237" s="238"/>
      <c r="BQ237" s="239">
        <f>G237/6</f>
        <v>0</v>
      </c>
      <c r="BR237" s="240"/>
      <c r="BS237" s="238"/>
      <c r="BT237" s="238"/>
      <c r="BU237" s="238"/>
      <c r="BV237" s="238"/>
      <c r="BW237" s="238"/>
      <c r="BX237" s="238"/>
      <c r="BY237" s="238"/>
      <c r="BZ237" s="238"/>
      <c r="CA237" s="238"/>
      <c r="CB237" s="238"/>
      <c r="CC237" s="239">
        <f>G237-SUM(J237:CB237)</f>
        <v>0</v>
      </c>
      <c r="CD237" s="41" t="s">
        <v>54</v>
      </c>
    </row>
    <row r="238" spans="1:82" ht="30">
      <c r="A238" s="41"/>
      <c r="B238" s="180" t="s">
        <v>447</v>
      </c>
      <c r="C238" s="181" t="s">
        <v>448</v>
      </c>
      <c r="D238" s="182" t="s">
        <v>243</v>
      </c>
      <c r="E238" s="334">
        <v>0</v>
      </c>
      <c r="F238" s="236"/>
      <c r="G238" s="178">
        <f t="shared" ref="G238:G243" si="232">+E238*F238</f>
        <v>0</v>
      </c>
      <c r="H238" s="232"/>
      <c r="I238" s="233"/>
      <c r="J238" s="232"/>
      <c r="K238" s="234"/>
      <c r="L238" s="234"/>
      <c r="M238" s="234"/>
      <c r="N238" s="234"/>
      <c r="O238" s="234"/>
      <c r="P238" s="234"/>
      <c r="Q238" s="234"/>
      <c r="R238" s="234"/>
      <c r="S238" s="234"/>
      <c r="T238" s="234"/>
      <c r="U238" s="233">
        <f t="shared" ref="U238:U243" si="233">G238/2.5</f>
        <v>0</v>
      </c>
      <c r="V238" s="232"/>
      <c r="W238" s="234"/>
      <c r="X238" s="234"/>
      <c r="Y238" s="234"/>
      <c r="Z238" s="234"/>
      <c r="AA238" s="234"/>
      <c r="AB238" s="234"/>
      <c r="AC238" s="234"/>
      <c r="AD238" s="234"/>
      <c r="AE238" s="234"/>
      <c r="AF238" s="234"/>
      <c r="AG238" s="233">
        <f t="shared" ref="AG238:AG243" si="234">G238/2.5</f>
        <v>0</v>
      </c>
      <c r="AH238" s="235"/>
      <c r="AI238" s="234"/>
      <c r="AJ238" s="234"/>
      <c r="AK238" s="234"/>
      <c r="AL238" s="234"/>
      <c r="AM238" s="234">
        <f t="shared" ref="AM238:AM243" si="235">G238-SUM(J238:AL238)</f>
        <v>0</v>
      </c>
      <c r="AN238" s="234"/>
      <c r="AO238" s="234"/>
      <c r="AP238" s="234"/>
      <c r="AQ238" s="234"/>
      <c r="AR238" s="234"/>
      <c r="AS238" s="233"/>
      <c r="AT238" s="235"/>
      <c r="AU238" s="234"/>
      <c r="AV238" s="234"/>
      <c r="AW238" s="234"/>
      <c r="AX238" s="234"/>
      <c r="AY238" s="234"/>
      <c r="AZ238" s="234"/>
      <c r="BA238" s="234"/>
      <c r="BB238" s="234"/>
      <c r="BC238" s="234"/>
      <c r="BD238" s="234"/>
      <c r="BE238" s="233"/>
      <c r="BF238" s="235"/>
      <c r="BG238" s="234"/>
      <c r="BH238" s="234"/>
      <c r="BI238" s="234"/>
      <c r="BJ238" s="234"/>
      <c r="BK238" s="234"/>
      <c r="BL238" s="234"/>
      <c r="BM238" s="234"/>
      <c r="BN238" s="234"/>
      <c r="BO238" s="234"/>
      <c r="BP238" s="234"/>
      <c r="BQ238" s="233"/>
      <c r="BR238" s="235"/>
      <c r="BS238" s="234"/>
      <c r="BT238" s="234"/>
      <c r="BU238" s="234"/>
      <c r="BV238" s="234"/>
      <c r="BW238" s="234"/>
      <c r="BX238" s="234"/>
      <c r="BY238" s="234"/>
      <c r="BZ238" s="234"/>
      <c r="CA238" s="234"/>
      <c r="CB238" s="234"/>
      <c r="CC238" s="233"/>
      <c r="CD238" s="41" t="s">
        <v>54</v>
      </c>
    </row>
    <row r="239" spans="1:82" ht="30">
      <c r="A239" s="41"/>
      <c r="B239" s="180" t="s">
        <v>449</v>
      </c>
      <c r="C239" s="181" t="s">
        <v>450</v>
      </c>
      <c r="D239" s="182" t="s">
        <v>92</v>
      </c>
      <c r="E239" s="334">
        <v>0</v>
      </c>
      <c r="F239" s="236"/>
      <c r="G239" s="178">
        <f t="shared" si="232"/>
        <v>0</v>
      </c>
      <c r="H239" s="232"/>
      <c r="I239" s="233"/>
      <c r="J239" s="232"/>
      <c r="K239" s="234"/>
      <c r="L239" s="234"/>
      <c r="M239" s="234"/>
      <c r="N239" s="234"/>
      <c r="O239" s="234"/>
      <c r="P239" s="234"/>
      <c r="Q239" s="234"/>
      <c r="R239" s="234"/>
      <c r="S239" s="234"/>
      <c r="T239" s="234"/>
      <c r="U239" s="233">
        <f t="shared" si="233"/>
        <v>0</v>
      </c>
      <c r="V239" s="232"/>
      <c r="W239" s="234"/>
      <c r="X239" s="234"/>
      <c r="Y239" s="234"/>
      <c r="Z239" s="234"/>
      <c r="AA239" s="234"/>
      <c r="AB239" s="234"/>
      <c r="AC239" s="234"/>
      <c r="AD239" s="234"/>
      <c r="AE239" s="234"/>
      <c r="AF239" s="234"/>
      <c r="AG239" s="233">
        <f t="shared" si="234"/>
        <v>0</v>
      </c>
      <c r="AH239" s="235"/>
      <c r="AI239" s="234"/>
      <c r="AJ239" s="234"/>
      <c r="AK239" s="234"/>
      <c r="AL239" s="234"/>
      <c r="AM239" s="234">
        <f t="shared" si="235"/>
        <v>0</v>
      </c>
      <c r="AN239" s="234"/>
      <c r="AO239" s="234"/>
      <c r="AP239" s="234"/>
      <c r="AQ239" s="234"/>
      <c r="AR239" s="234"/>
      <c r="AS239" s="233"/>
      <c r="AT239" s="235"/>
      <c r="AU239" s="234"/>
      <c r="AV239" s="234"/>
      <c r="AW239" s="234"/>
      <c r="AX239" s="234"/>
      <c r="AY239" s="234"/>
      <c r="AZ239" s="234"/>
      <c r="BA239" s="234"/>
      <c r="BB239" s="234"/>
      <c r="BC239" s="234"/>
      <c r="BD239" s="234"/>
      <c r="BE239" s="233"/>
      <c r="BF239" s="235"/>
      <c r="BG239" s="234"/>
      <c r="BH239" s="234"/>
      <c r="BI239" s="234"/>
      <c r="BJ239" s="234"/>
      <c r="BK239" s="234"/>
      <c r="BL239" s="234"/>
      <c r="BM239" s="234"/>
      <c r="BN239" s="234"/>
      <c r="BO239" s="234"/>
      <c r="BP239" s="234"/>
      <c r="BQ239" s="233"/>
      <c r="BR239" s="235"/>
      <c r="BS239" s="234"/>
      <c r="BT239" s="234"/>
      <c r="BU239" s="234"/>
      <c r="BV239" s="234"/>
      <c r="BW239" s="234"/>
      <c r="BX239" s="234"/>
      <c r="BY239" s="234"/>
      <c r="BZ239" s="234"/>
      <c r="CA239" s="234"/>
      <c r="CB239" s="234"/>
      <c r="CC239" s="233"/>
      <c r="CD239" s="41" t="s">
        <v>54</v>
      </c>
    </row>
    <row r="240" spans="1:82" ht="27" customHeight="1">
      <c r="A240" s="179"/>
      <c r="B240" s="180" t="s">
        <v>451</v>
      </c>
      <c r="C240" s="181" t="s">
        <v>452</v>
      </c>
      <c r="D240" s="182" t="s">
        <v>92</v>
      </c>
      <c r="E240" s="334">
        <v>0</v>
      </c>
      <c r="F240" s="236"/>
      <c r="G240" s="178">
        <f t="shared" si="232"/>
        <v>0</v>
      </c>
      <c r="H240" s="232"/>
      <c r="I240" s="233"/>
      <c r="J240" s="232"/>
      <c r="K240" s="234"/>
      <c r="L240" s="234"/>
      <c r="M240" s="234"/>
      <c r="N240" s="234"/>
      <c r="O240" s="234"/>
      <c r="P240" s="234"/>
      <c r="Q240" s="234"/>
      <c r="R240" s="234"/>
      <c r="S240" s="234"/>
      <c r="T240" s="234"/>
      <c r="U240" s="233">
        <f t="shared" si="233"/>
        <v>0</v>
      </c>
      <c r="V240" s="232"/>
      <c r="W240" s="234"/>
      <c r="X240" s="234"/>
      <c r="Y240" s="234"/>
      <c r="Z240" s="234"/>
      <c r="AA240" s="234"/>
      <c r="AB240" s="234"/>
      <c r="AC240" s="234"/>
      <c r="AD240" s="234"/>
      <c r="AE240" s="234"/>
      <c r="AF240" s="234"/>
      <c r="AG240" s="233">
        <f t="shared" si="234"/>
        <v>0</v>
      </c>
      <c r="AH240" s="235"/>
      <c r="AI240" s="234"/>
      <c r="AJ240" s="234"/>
      <c r="AK240" s="234"/>
      <c r="AL240" s="234"/>
      <c r="AM240" s="234">
        <f t="shared" si="235"/>
        <v>0</v>
      </c>
      <c r="AN240" s="234"/>
      <c r="AO240" s="234"/>
      <c r="AP240" s="234"/>
      <c r="AQ240" s="234"/>
      <c r="AR240" s="234"/>
      <c r="AS240" s="233"/>
      <c r="AT240" s="235"/>
      <c r="AU240" s="234"/>
      <c r="AV240" s="234"/>
      <c r="AW240" s="234"/>
      <c r="AX240" s="234"/>
      <c r="AY240" s="234"/>
      <c r="AZ240" s="234"/>
      <c r="BA240" s="234"/>
      <c r="BB240" s="234"/>
      <c r="BC240" s="234"/>
      <c r="BD240" s="234"/>
      <c r="BE240" s="233"/>
      <c r="BF240" s="235"/>
      <c r="BG240" s="234"/>
      <c r="BH240" s="234"/>
      <c r="BI240" s="234"/>
      <c r="BJ240" s="234"/>
      <c r="BK240" s="234"/>
      <c r="BL240" s="234"/>
      <c r="BM240" s="234"/>
      <c r="BN240" s="234"/>
      <c r="BO240" s="234"/>
      <c r="BP240" s="234"/>
      <c r="BQ240" s="233"/>
      <c r="BR240" s="235"/>
      <c r="BS240" s="234"/>
      <c r="BT240" s="234"/>
      <c r="BU240" s="234"/>
      <c r="BV240" s="234"/>
      <c r="BW240" s="234"/>
      <c r="BX240" s="234"/>
      <c r="BY240" s="234"/>
      <c r="BZ240" s="234"/>
      <c r="CA240" s="234"/>
      <c r="CB240" s="234"/>
      <c r="CC240" s="233"/>
      <c r="CD240" s="41" t="s">
        <v>54</v>
      </c>
    </row>
    <row r="241" spans="1:82" ht="27" customHeight="1">
      <c r="A241" s="179"/>
      <c r="B241" s="180" t="s">
        <v>453</v>
      </c>
      <c r="C241" s="181" t="s">
        <v>454</v>
      </c>
      <c r="D241" s="182" t="s">
        <v>92</v>
      </c>
      <c r="E241" s="334">
        <v>0</v>
      </c>
      <c r="F241" s="236"/>
      <c r="G241" s="178">
        <f t="shared" si="232"/>
        <v>0</v>
      </c>
      <c r="H241" s="232"/>
      <c r="I241" s="233"/>
      <c r="J241" s="232"/>
      <c r="K241" s="234"/>
      <c r="L241" s="234"/>
      <c r="M241" s="234"/>
      <c r="N241" s="234"/>
      <c r="O241" s="234"/>
      <c r="P241" s="234"/>
      <c r="Q241" s="234"/>
      <c r="R241" s="234"/>
      <c r="S241" s="234"/>
      <c r="T241" s="234"/>
      <c r="U241" s="233">
        <f t="shared" si="233"/>
        <v>0</v>
      </c>
      <c r="V241" s="232"/>
      <c r="W241" s="234"/>
      <c r="X241" s="234"/>
      <c r="Y241" s="234"/>
      <c r="Z241" s="234"/>
      <c r="AA241" s="234"/>
      <c r="AB241" s="234"/>
      <c r="AC241" s="234"/>
      <c r="AD241" s="234"/>
      <c r="AE241" s="234"/>
      <c r="AF241" s="234"/>
      <c r="AG241" s="233">
        <f t="shared" si="234"/>
        <v>0</v>
      </c>
      <c r="AH241" s="235"/>
      <c r="AI241" s="234"/>
      <c r="AJ241" s="234"/>
      <c r="AK241" s="234"/>
      <c r="AL241" s="234"/>
      <c r="AM241" s="234">
        <f t="shared" si="235"/>
        <v>0</v>
      </c>
      <c r="AN241" s="234"/>
      <c r="AO241" s="234"/>
      <c r="AP241" s="234"/>
      <c r="AQ241" s="234"/>
      <c r="AR241" s="234"/>
      <c r="AS241" s="233"/>
      <c r="AT241" s="235"/>
      <c r="AU241" s="234"/>
      <c r="AV241" s="234"/>
      <c r="AW241" s="234"/>
      <c r="AX241" s="234"/>
      <c r="AY241" s="234"/>
      <c r="AZ241" s="234"/>
      <c r="BA241" s="234"/>
      <c r="BB241" s="234"/>
      <c r="BC241" s="234"/>
      <c r="BD241" s="234"/>
      <c r="BE241" s="233"/>
      <c r="BF241" s="235"/>
      <c r="BG241" s="234"/>
      <c r="BH241" s="234"/>
      <c r="BI241" s="234"/>
      <c r="BJ241" s="234"/>
      <c r="BK241" s="234"/>
      <c r="BL241" s="234"/>
      <c r="BM241" s="234"/>
      <c r="BN241" s="234"/>
      <c r="BO241" s="234"/>
      <c r="BP241" s="234"/>
      <c r="BQ241" s="233"/>
      <c r="BR241" s="235"/>
      <c r="BS241" s="234"/>
      <c r="BT241" s="234"/>
      <c r="BU241" s="234"/>
      <c r="BV241" s="234"/>
      <c r="BW241" s="234"/>
      <c r="BX241" s="234"/>
      <c r="BY241" s="234"/>
      <c r="BZ241" s="234"/>
      <c r="CA241" s="234"/>
      <c r="CB241" s="234"/>
      <c r="CC241" s="233"/>
      <c r="CD241" s="41" t="s">
        <v>54</v>
      </c>
    </row>
    <row r="242" spans="1:82" ht="27" customHeight="1">
      <c r="A242" s="179"/>
      <c r="B242" s="180" t="s">
        <v>455</v>
      </c>
      <c r="C242" s="181" t="s">
        <v>456</v>
      </c>
      <c r="D242" s="182" t="s">
        <v>92</v>
      </c>
      <c r="E242" s="334">
        <v>0</v>
      </c>
      <c r="F242" s="236"/>
      <c r="G242" s="178">
        <f t="shared" si="232"/>
        <v>0</v>
      </c>
      <c r="H242" s="232"/>
      <c r="I242" s="233"/>
      <c r="J242" s="232"/>
      <c r="K242" s="234"/>
      <c r="L242" s="234"/>
      <c r="M242" s="234"/>
      <c r="N242" s="234"/>
      <c r="O242" s="234"/>
      <c r="P242" s="234"/>
      <c r="Q242" s="234"/>
      <c r="R242" s="234"/>
      <c r="S242" s="234"/>
      <c r="T242" s="234"/>
      <c r="U242" s="233">
        <f t="shared" si="233"/>
        <v>0</v>
      </c>
      <c r="V242" s="232"/>
      <c r="W242" s="234"/>
      <c r="X242" s="234"/>
      <c r="Y242" s="234"/>
      <c r="Z242" s="234"/>
      <c r="AA242" s="234"/>
      <c r="AB242" s="234"/>
      <c r="AC242" s="234"/>
      <c r="AD242" s="234"/>
      <c r="AE242" s="234"/>
      <c r="AF242" s="234"/>
      <c r="AG242" s="233">
        <f t="shared" si="234"/>
        <v>0</v>
      </c>
      <c r="AH242" s="235"/>
      <c r="AI242" s="234"/>
      <c r="AJ242" s="234"/>
      <c r="AK242" s="234"/>
      <c r="AL242" s="234"/>
      <c r="AM242" s="234">
        <f t="shared" si="235"/>
        <v>0</v>
      </c>
      <c r="AN242" s="234"/>
      <c r="AO242" s="234"/>
      <c r="AP242" s="234"/>
      <c r="AQ242" s="234"/>
      <c r="AR242" s="234"/>
      <c r="AS242" s="233"/>
      <c r="AT242" s="235"/>
      <c r="AU242" s="234"/>
      <c r="AV242" s="234"/>
      <c r="AW242" s="234"/>
      <c r="AX242" s="234"/>
      <c r="AY242" s="234"/>
      <c r="AZ242" s="234"/>
      <c r="BA242" s="234"/>
      <c r="BB242" s="234"/>
      <c r="BC242" s="234"/>
      <c r="BD242" s="234"/>
      <c r="BE242" s="233"/>
      <c r="BF242" s="235"/>
      <c r="BG242" s="234"/>
      <c r="BH242" s="234"/>
      <c r="BI242" s="234"/>
      <c r="BJ242" s="234"/>
      <c r="BK242" s="234"/>
      <c r="BL242" s="234"/>
      <c r="BM242" s="234"/>
      <c r="BN242" s="234"/>
      <c r="BO242" s="234"/>
      <c r="BP242" s="234"/>
      <c r="BQ242" s="233"/>
      <c r="BR242" s="235"/>
      <c r="BS242" s="234"/>
      <c r="BT242" s="234"/>
      <c r="BU242" s="234"/>
      <c r="BV242" s="234"/>
      <c r="BW242" s="234"/>
      <c r="BX242" s="234"/>
      <c r="BY242" s="234"/>
      <c r="BZ242" s="234"/>
      <c r="CA242" s="234"/>
      <c r="CB242" s="234"/>
      <c r="CC242" s="233"/>
      <c r="CD242" s="41" t="s">
        <v>54</v>
      </c>
    </row>
    <row r="243" spans="1:82" ht="27" customHeight="1">
      <c r="A243" s="179"/>
      <c r="B243" s="180" t="s">
        <v>457</v>
      </c>
      <c r="C243" s="181" t="s">
        <v>458</v>
      </c>
      <c r="D243" s="182" t="s">
        <v>92</v>
      </c>
      <c r="E243" s="334">
        <v>0</v>
      </c>
      <c r="F243" s="236"/>
      <c r="G243" s="178">
        <f t="shared" si="232"/>
        <v>0</v>
      </c>
      <c r="H243" s="232"/>
      <c r="I243" s="233"/>
      <c r="J243" s="232"/>
      <c r="K243" s="234"/>
      <c r="L243" s="234"/>
      <c r="M243" s="234"/>
      <c r="N243" s="234"/>
      <c r="O243" s="234"/>
      <c r="P243" s="234"/>
      <c r="Q243" s="234"/>
      <c r="R243" s="234"/>
      <c r="S243" s="234"/>
      <c r="T243" s="234"/>
      <c r="U243" s="233">
        <f t="shared" si="233"/>
        <v>0</v>
      </c>
      <c r="V243" s="232"/>
      <c r="W243" s="234"/>
      <c r="X243" s="234"/>
      <c r="Y243" s="234"/>
      <c r="Z243" s="234"/>
      <c r="AA243" s="234"/>
      <c r="AB243" s="234"/>
      <c r="AC243" s="234"/>
      <c r="AD243" s="234"/>
      <c r="AE243" s="234"/>
      <c r="AF243" s="234"/>
      <c r="AG243" s="233">
        <f t="shared" si="234"/>
        <v>0</v>
      </c>
      <c r="AH243" s="235"/>
      <c r="AI243" s="234"/>
      <c r="AJ243" s="234"/>
      <c r="AK243" s="234"/>
      <c r="AL243" s="234"/>
      <c r="AM243" s="234">
        <f t="shared" si="235"/>
        <v>0</v>
      </c>
      <c r="AN243" s="234"/>
      <c r="AO243" s="234"/>
      <c r="AP243" s="234"/>
      <c r="AQ243" s="234"/>
      <c r="AR243" s="234"/>
      <c r="AS243" s="233"/>
      <c r="AT243" s="235"/>
      <c r="AU243" s="234"/>
      <c r="AV243" s="234"/>
      <c r="AW243" s="234"/>
      <c r="AX243" s="234"/>
      <c r="AY243" s="234"/>
      <c r="AZ243" s="234"/>
      <c r="BA243" s="234"/>
      <c r="BB243" s="234"/>
      <c r="BC243" s="234"/>
      <c r="BD243" s="234"/>
      <c r="BE243" s="233"/>
      <c r="BF243" s="235"/>
      <c r="BG243" s="234"/>
      <c r="BH243" s="234"/>
      <c r="BI243" s="234"/>
      <c r="BJ243" s="234"/>
      <c r="BK243" s="234"/>
      <c r="BL243" s="234"/>
      <c r="BM243" s="234"/>
      <c r="BN243" s="234"/>
      <c r="BO243" s="234"/>
      <c r="BP243" s="234"/>
      <c r="BQ243" s="233"/>
      <c r="BR243" s="235"/>
      <c r="BS243" s="234"/>
      <c r="BT243" s="234"/>
      <c r="BU243" s="234"/>
      <c r="BV243" s="234"/>
      <c r="BW243" s="234"/>
      <c r="BX243" s="234"/>
      <c r="BY243" s="234"/>
      <c r="BZ243" s="234"/>
      <c r="CA243" s="234"/>
      <c r="CB243" s="234"/>
      <c r="CC243" s="233"/>
      <c r="CD243" s="41" t="s">
        <v>54</v>
      </c>
    </row>
    <row r="244" spans="1:82" ht="15">
      <c r="A244" s="179"/>
      <c r="B244" s="75" t="s">
        <v>459</v>
      </c>
      <c r="C244" s="131" t="s">
        <v>460</v>
      </c>
      <c r="D244" s="141" t="s">
        <v>92</v>
      </c>
      <c r="E244" s="266">
        <v>1</v>
      </c>
      <c r="F244" s="223"/>
      <c r="G244" s="76">
        <f t="shared" ref="G244:G254" si="236">+E244*F244</f>
        <v>0</v>
      </c>
      <c r="H244" s="237"/>
      <c r="I244" s="239"/>
      <c r="J244" s="237"/>
      <c r="K244" s="238"/>
      <c r="L244" s="238"/>
      <c r="M244" s="238"/>
      <c r="N244" s="238"/>
      <c r="O244" s="238"/>
      <c r="P244" s="238"/>
      <c r="Q244" s="238"/>
      <c r="R244" s="238"/>
      <c r="S244" s="238"/>
      <c r="T244" s="238"/>
      <c r="U244" s="239">
        <f>G244/6</f>
        <v>0</v>
      </c>
      <c r="V244" s="237"/>
      <c r="W244" s="238"/>
      <c r="X244" s="238"/>
      <c r="Y244" s="238"/>
      <c r="Z244" s="238"/>
      <c r="AA244" s="238"/>
      <c r="AB244" s="238"/>
      <c r="AC244" s="238"/>
      <c r="AD244" s="238"/>
      <c r="AE244" s="238"/>
      <c r="AF244" s="238"/>
      <c r="AG244" s="239">
        <f>G244/6</f>
        <v>0</v>
      </c>
      <c r="AH244" s="240"/>
      <c r="AI244" s="238"/>
      <c r="AJ244" s="238"/>
      <c r="AK244" s="238"/>
      <c r="AL244" s="238"/>
      <c r="AM244" s="238"/>
      <c r="AN244" s="238"/>
      <c r="AO244" s="238"/>
      <c r="AP244" s="238"/>
      <c r="AQ244" s="238"/>
      <c r="AR244" s="238"/>
      <c r="AS244" s="239">
        <f>G244/6</f>
        <v>0</v>
      </c>
      <c r="AT244" s="240"/>
      <c r="AU244" s="238"/>
      <c r="AV244" s="238"/>
      <c r="AW244" s="238"/>
      <c r="AX244" s="238"/>
      <c r="AY244" s="238"/>
      <c r="AZ244" s="238"/>
      <c r="BA244" s="238"/>
      <c r="BB244" s="238"/>
      <c r="BC244" s="238"/>
      <c r="BD244" s="238"/>
      <c r="BE244" s="239">
        <f>G244/6</f>
        <v>0</v>
      </c>
      <c r="BF244" s="240"/>
      <c r="BG244" s="238"/>
      <c r="BH244" s="238"/>
      <c r="BI244" s="238"/>
      <c r="BJ244" s="238"/>
      <c r="BK244" s="238"/>
      <c r="BL244" s="238"/>
      <c r="BM244" s="238"/>
      <c r="BN244" s="238"/>
      <c r="BO244" s="238"/>
      <c r="BP244" s="238"/>
      <c r="BQ244" s="239">
        <f>G244/6</f>
        <v>0</v>
      </c>
      <c r="BR244" s="240"/>
      <c r="BS244" s="238"/>
      <c r="BT244" s="238"/>
      <c r="BU244" s="238"/>
      <c r="BV244" s="238"/>
      <c r="BW244" s="238"/>
      <c r="BX244" s="238"/>
      <c r="BY244" s="238"/>
      <c r="BZ244" s="238"/>
      <c r="CA244" s="238"/>
      <c r="CB244" s="238"/>
      <c r="CC244" s="239">
        <f>G244-SUM(J244:CB244)</f>
        <v>0</v>
      </c>
      <c r="CD244" s="41" t="s">
        <v>54</v>
      </c>
    </row>
    <row r="245" spans="1:82" ht="15">
      <c r="A245" s="179"/>
      <c r="B245" s="180" t="s">
        <v>461</v>
      </c>
      <c r="C245" s="181" t="s">
        <v>462</v>
      </c>
      <c r="D245" s="182" t="s">
        <v>92</v>
      </c>
      <c r="E245" s="334">
        <v>0</v>
      </c>
      <c r="F245" s="236"/>
      <c r="G245" s="178">
        <f t="shared" si="236"/>
        <v>0</v>
      </c>
      <c r="H245" s="232"/>
      <c r="I245" s="233"/>
      <c r="J245" s="232"/>
      <c r="K245" s="234"/>
      <c r="L245" s="234"/>
      <c r="M245" s="234"/>
      <c r="N245" s="234"/>
      <c r="O245" s="234"/>
      <c r="P245" s="234"/>
      <c r="Q245" s="234"/>
      <c r="R245" s="234"/>
      <c r="S245" s="234"/>
      <c r="T245" s="234"/>
      <c r="U245" s="233">
        <f t="shared" ref="U245:U251" si="237">G245/2.5</f>
        <v>0</v>
      </c>
      <c r="V245" s="232"/>
      <c r="W245" s="234"/>
      <c r="X245" s="234"/>
      <c r="Y245" s="234"/>
      <c r="Z245" s="234"/>
      <c r="AA245" s="234"/>
      <c r="AB245" s="234"/>
      <c r="AC245" s="234"/>
      <c r="AD245" s="234"/>
      <c r="AE245" s="234"/>
      <c r="AF245" s="234"/>
      <c r="AG245" s="233">
        <f t="shared" ref="AG245:AG251" si="238">G245/2.5</f>
        <v>0</v>
      </c>
      <c r="AH245" s="235"/>
      <c r="AI245" s="234"/>
      <c r="AJ245" s="234"/>
      <c r="AK245" s="234"/>
      <c r="AL245" s="234"/>
      <c r="AM245" s="234">
        <f t="shared" ref="AM245:AM251" si="239">G245-SUM(J245:AL245)</f>
        <v>0</v>
      </c>
      <c r="AN245" s="234"/>
      <c r="AO245" s="234"/>
      <c r="AP245" s="234"/>
      <c r="AQ245" s="234"/>
      <c r="AR245" s="234"/>
      <c r="AS245" s="233"/>
      <c r="AT245" s="235"/>
      <c r="AU245" s="234"/>
      <c r="AV245" s="234"/>
      <c r="AW245" s="234"/>
      <c r="AX245" s="234"/>
      <c r="AY245" s="234"/>
      <c r="AZ245" s="234"/>
      <c r="BA245" s="234"/>
      <c r="BB245" s="234"/>
      <c r="BC245" s="234"/>
      <c r="BD245" s="234"/>
      <c r="BE245" s="233"/>
      <c r="BF245" s="235"/>
      <c r="BG245" s="234"/>
      <c r="BH245" s="234"/>
      <c r="BI245" s="234"/>
      <c r="BJ245" s="234"/>
      <c r="BK245" s="234"/>
      <c r="BL245" s="234"/>
      <c r="BM245" s="234"/>
      <c r="BN245" s="234"/>
      <c r="BO245" s="234"/>
      <c r="BP245" s="234"/>
      <c r="BQ245" s="233"/>
      <c r="BR245" s="235"/>
      <c r="BS245" s="234"/>
      <c r="BT245" s="234"/>
      <c r="BU245" s="234"/>
      <c r="BV245" s="234"/>
      <c r="BW245" s="234"/>
      <c r="BX245" s="234"/>
      <c r="BY245" s="234"/>
      <c r="BZ245" s="234"/>
      <c r="CA245" s="234"/>
      <c r="CB245" s="234"/>
      <c r="CC245" s="233"/>
      <c r="CD245" s="41" t="s">
        <v>54</v>
      </c>
    </row>
    <row r="246" spans="1:82" ht="15">
      <c r="A246" s="179"/>
      <c r="B246" s="180" t="s">
        <v>463</v>
      </c>
      <c r="C246" s="181" t="s">
        <v>464</v>
      </c>
      <c r="D246" s="182" t="s">
        <v>92</v>
      </c>
      <c r="E246" s="334">
        <v>0</v>
      </c>
      <c r="F246" s="236"/>
      <c r="G246" s="178">
        <f t="shared" si="236"/>
        <v>0</v>
      </c>
      <c r="H246" s="232"/>
      <c r="I246" s="233"/>
      <c r="J246" s="232"/>
      <c r="K246" s="234"/>
      <c r="L246" s="234"/>
      <c r="M246" s="234"/>
      <c r="N246" s="234"/>
      <c r="O246" s="234"/>
      <c r="P246" s="234"/>
      <c r="Q246" s="234"/>
      <c r="R246" s="234"/>
      <c r="S246" s="234"/>
      <c r="T246" s="234"/>
      <c r="U246" s="233">
        <f t="shared" si="237"/>
        <v>0</v>
      </c>
      <c r="V246" s="232"/>
      <c r="W246" s="234"/>
      <c r="X246" s="234"/>
      <c r="Y246" s="234"/>
      <c r="Z246" s="234"/>
      <c r="AA246" s="234"/>
      <c r="AB246" s="234"/>
      <c r="AC246" s="234"/>
      <c r="AD246" s="234"/>
      <c r="AE246" s="234"/>
      <c r="AF246" s="234"/>
      <c r="AG246" s="233">
        <f t="shared" si="238"/>
        <v>0</v>
      </c>
      <c r="AH246" s="235"/>
      <c r="AI246" s="234"/>
      <c r="AJ246" s="234"/>
      <c r="AK246" s="234"/>
      <c r="AL246" s="234"/>
      <c r="AM246" s="234">
        <f t="shared" si="239"/>
        <v>0</v>
      </c>
      <c r="AN246" s="234"/>
      <c r="AO246" s="234"/>
      <c r="AP246" s="234"/>
      <c r="AQ246" s="234"/>
      <c r="AR246" s="234"/>
      <c r="AS246" s="233"/>
      <c r="AT246" s="235"/>
      <c r="AU246" s="234"/>
      <c r="AV246" s="234"/>
      <c r="AW246" s="234"/>
      <c r="AX246" s="234"/>
      <c r="AY246" s="234"/>
      <c r="AZ246" s="234"/>
      <c r="BA246" s="234"/>
      <c r="BB246" s="234"/>
      <c r="BC246" s="234"/>
      <c r="BD246" s="234"/>
      <c r="BE246" s="233"/>
      <c r="BF246" s="235"/>
      <c r="BG246" s="234"/>
      <c r="BH246" s="234"/>
      <c r="BI246" s="234"/>
      <c r="BJ246" s="234"/>
      <c r="BK246" s="234"/>
      <c r="BL246" s="234"/>
      <c r="BM246" s="234"/>
      <c r="BN246" s="234"/>
      <c r="BO246" s="234"/>
      <c r="BP246" s="234"/>
      <c r="BQ246" s="233"/>
      <c r="BR246" s="235"/>
      <c r="BS246" s="234"/>
      <c r="BT246" s="234"/>
      <c r="BU246" s="234"/>
      <c r="BV246" s="234"/>
      <c r="BW246" s="234"/>
      <c r="BX246" s="234"/>
      <c r="BY246" s="234"/>
      <c r="BZ246" s="234"/>
      <c r="CA246" s="234"/>
      <c r="CB246" s="234"/>
      <c r="CC246" s="233"/>
      <c r="CD246" s="41" t="s">
        <v>54</v>
      </c>
    </row>
    <row r="247" spans="1:82" ht="15">
      <c r="A247" s="179"/>
      <c r="B247" s="180" t="s">
        <v>465</v>
      </c>
      <c r="C247" s="181" t="s">
        <v>466</v>
      </c>
      <c r="D247" s="182" t="s">
        <v>92</v>
      </c>
      <c r="E247" s="334">
        <v>0</v>
      </c>
      <c r="F247" s="236"/>
      <c r="G247" s="178">
        <f t="shared" si="236"/>
        <v>0</v>
      </c>
      <c r="H247" s="232"/>
      <c r="I247" s="233"/>
      <c r="J247" s="232"/>
      <c r="K247" s="234"/>
      <c r="L247" s="234"/>
      <c r="M247" s="234"/>
      <c r="N247" s="234"/>
      <c r="O247" s="234"/>
      <c r="P247" s="234"/>
      <c r="Q247" s="234"/>
      <c r="R247" s="234"/>
      <c r="S247" s="234"/>
      <c r="T247" s="234"/>
      <c r="U247" s="233">
        <f t="shared" si="237"/>
        <v>0</v>
      </c>
      <c r="V247" s="232"/>
      <c r="W247" s="234"/>
      <c r="X247" s="234"/>
      <c r="Y247" s="234"/>
      <c r="Z247" s="234"/>
      <c r="AA247" s="234"/>
      <c r="AB247" s="234"/>
      <c r="AC247" s="234"/>
      <c r="AD247" s="234"/>
      <c r="AE247" s="234"/>
      <c r="AF247" s="234"/>
      <c r="AG247" s="233">
        <f t="shared" si="238"/>
        <v>0</v>
      </c>
      <c r="AH247" s="235"/>
      <c r="AI247" s="234"/>
      <c r="AJ247" s="234"/>
      <c r="AK247" s="234"/>
      <c r="AL247" s="234"/>
      <c r="AM247" s="234">
        <f t="shared" si="239"/>
        <v>0</v>
      </c>
      <c r="AN247" s="234"/>
      <c r="AO247" s="234"/>
      <c r="AP247" s="234"/>
      <c r="AQ247" s="234"/>
      <c r="AR247" s="234"/>
      <c r="AS247" s="233"/>
      <c r="AT247" s="235"/>
      <c r="AU247" s="234"/>
      <c r="AV247" s="234"/>
      <c r="AW247" s="234"/>
      <c r="AX247" s="234"/>
      <c r="AY247" s="234"/>
      <c r="AZ247" s="234"/>
      <c r="BA247" s="234"/>
      <c r="BB247" s="234"/>
      <c r="BC247" s="234"/>
      <c r="BD247" s="234"/>
      <c r="BE247" s="233"/>
      <c r="BF247" s="235"/>
      <c r="BG247" s="234"/>
      <c r="BH247" s="234"/>
      <c r="BI247" s="234"/>
      <c r="BJ247" s="234"/>
      <c r="BK247" s="234"/>
      <c r="BL247" s="234"/>
      <c r="BM247" s="234"/>
      <c r="BN247" s="234"/>
      <c r="BO247" s="234"/>
      <c r="BP247" s="234"/>
      <c r="BQ247" s="233"/>
      <c r="BR247" s="235"/>
      <c r="BS247" s="234"/>
      <c r="BT247" s="234"/>
      <c r="BU247" s="234"/>
      <c r="BV247" s="234"/>
      <c r="BW247" s="234"/>
      <c r="BX247" s="234"/>
      <c r="BY247" s="234"/>
      <c r="BZ247" s="234"/>
      <c r="CA247" s="234"/>
      <c r="CB247" s="234"/>
      <c r="CC247" s="233"/>
      <c r="CD247" s="41" t="s">
        <v>54</v>
      </c>
    </row>
    <row r="248" spans="1:82" ht="30">
      <c r="A248" s="41"/>
      <c r="B248" s="180" t="s">
        <v>467</v>
      </c>
      <c r="C248" s="181" t="s">
        <v>468</v>
      </c>
      <c r="D248" s="182" t="s">
        <v>92</v>
      </c>
      <c r="E248" s="334">
        <v>0</v>
      </c>
      <c r="F248" s="236"/>
      <c r="G248" s="178">
        <f t="shared" si="236"/>
        <v>0</v>
      </c>
      <c r="H248" s="232"/>
      <c r="I248" s="233"/>
      <c r="J248" s="232"/>
      <c r="K248" s="234"/>
      <c r="L248" s="234"/>
      <c r="M248" s="234"/>
      <c r="N248" s="234"/>
      <c r="O248" s="234"/>
      <c r="P248" s="234"/>
      <c r="Q248" s="234"/>
      <c r="R248" s="234"/>
      <c r="S248" s="234"/>
      <c r="T248" s="234"/>
      <c r="U248" s="233">
        <f t="shared" si="237"/>
        <v>0</v>
      </c>
      <c r="V248" s="232"/>
      <c r="W248" s="234"/>
      <c r="X248" s="234"/>
      <c r="Y248" s="234"/>
      <c r="Z248" s="234"/>
      <c r="AA248" s="234"/>
      <c r="AB248" s="234"/>
      <c r="AC248" s="234"/>
      <c r="AD248" s="234"/>
      <c r="AE248" s="234"/>
      <c r="AF248" s="234"/>
      <c r="AG248" s="233">
        <f t="shared" si="238"/>
        <v>0</v>
      </c>
      <c r="AH248" s="235"/>
      <c r="AI248" s="234"/>
      <c r="AJ248" s="234"/>
      <c r="AK248" s="234"/>
      <c r="AL248" s="234"/>
      <c r="AM248" s="234">
        <f t="shared" si="239"/>
        <v>0</v>
      </c>
      <c r="AN248" s="234"/>
      <c r="AO248" s="234"/>
      <c r="AP248" s="234"/>
      <c r="AQ248" s="234"/>
      <c r="AR248" s="234"/>
      <c r="AS248" s="233"/>
      <c r="AT248" s="235"/>
      <c r="AU248" s="234"/>
      <c r="AV248" s="234"/>
      <c r="AW248" s="234"/>
      <c r="AX248" s="234"/>
      <c r="AY248" s="234"/>
      <c r="AZ248" s="234"/>
      <c r="BA248" s="234"/>
      <c r="BB248" s="234"/>
      <c r="BC248" s="234"/>
      <c r="BD248" s="234"/>
      <c r="BE248" s="233"/>
      <c r="BF248" s="235"/>
      <c r="BG248" s="234"/>
      <c r="BH248" s="234"/>
      <c r="BI248" s="234"/>
      <c r="BJ248" s="234"/>
      <c r="BK248" s="234"/>
      <c r="BL248" s="234"/>
      <c r="BM248" s="234"/>
      <c r="BN248" s="234"/>
      <c r="BO248" s="234"/>
      <c r="BP248" s="234"/>
      <c r="BQ248" s="233"/>
      <c r="BR248" s="235"/>
      <c r="BS248" s="234"/>
      <c r="BT248" s="234"/>
      <c r="BU248" s="234"/>
      <c r="BV248" s="234"/>
      <c r="BW248" s="234"/>
      <c r="BX248" s="234"/>
      <c r="BY248" s="234"/>
      <c r="BZ248" s="234"/>
      <c r="CA248" s="234"/>
      <c r="CB248" s="234"/>
      <c r="CC248" s="233"/>
      <c r="CD248" s="41" t="s">
        <v>54</v>
      </c>
    </row>
    <row r="249" spans="1:82" ht="15">
      <c r="A249" s="41"/>
      <c r="B249" s="180" t="s">
        <v>469</v>
      </c>
      <c r="C249" s="181" t="s">
        <v>470</v>
      </c>
      <c r="D249" s="182" t="s">
        <v>92</v>
      </c>
      <c r="E249" s="334">
        <v>0</v>
      </c>
      <c r="F249" s="236"/>
      <c r="G249" s="178">
        <f t="shared" si="236"/>
        <v>0</v>
      </c>
      <c r="H249" s="232"/>
      <c r="I249" s="233"/>
      <c r="J249" s="232"/>
      <c r="K249" s="234"/>
      <c r="L249" s="234"/>
      <c r="M249" s="234"/>
      <c r="N249" s="234"/>
      <c r="O249" s="234"/>
      <c r="P249" s="234"/>
      <c r="Q249" s="234"/>
      <c r="R249" s="234"/>
      <c r="S249" s="234"/>
      <c r="T249" s="234"/>
      <c r="U249" s="233">
        <f t="shared" si="237"/>
        <v>0</v>
      </c>
      <c r="V249" s="232"/>
      <c r="W249" s="234"/>
      <c r="X249" s="234"/>
      <c r="Y249" s="234"/>
      <c r="Z249" s="234"/>
      <c r="AA249" s="234"/>
      <c r="AB249" s="234"/>
      <c r="AC249" s="234"/>
      <c r="AD249" s="234"/>
      <c r="AE249" s="234"/>
      <c r="AF249" s="234"/>
      <c r="AG249" s="233">
        <f t="shared" si="238"/>
        <v>0</v>
      </c>
      <c r="AH249" s="235"/>
      <c r="AI249" s="234"/>
      <c r="AJ249" s="234"/>
      <c r="AK249" s="234"/>
      <c r="AL249" s="234"/>
      <c r="AM249" s="234">
        <f t="shared" si="239"/>
        <v>0</v>
      </c>
      <c r="AN249" s="234"/>
      <c r="AO249" s="234"/>
      <c r="AP249" s="234"/>
      <c r="AQ249" s="234"/>
      <c r="AR249" s="234"/>
      <c r="AS249" s="233"/>
      <c r="AT249" s="235"/>
      <c r="AU249" s="234"/>
      <c r="AV249" s="234"/>
      <c r="AW249" s="234"/>
      <c r="AX249" s="234"/>
      <c r="AY249" s="234"/>
      <c r="AZ249" s="234"/>
      <c r="BA249" s="234"/>
      <c r="BB249" s="234"/>
      <c r="BC249" s="234"/>
      <c r="BD249" s="234"/>
      <c r="BE249" s="233"/>
      <c r="BF249" s="235"/>
      <c r="BG249" s="234"/>
      <c r="BH249" s="234"/>
      <c r="BI249" s="234"/>
      <c r="BJ249" s="234"/>
      <c r="BK249" s="234"/>
      <c r="BL249" s="234"/>
      <c r="BM249" s="234"/>
      <c r="BN249" s="234"/>
      <c r="BO249" s="234"/>
      <c r="BP249" s="234"/>
      <c r="BQ249" s="233"/>
      <c r="BR249" s="235"/>
      <c r="BS249" s="234"/>
      <c r="BT249" s="234"/>
      <c r="BU249" s="234"/>
      <c r="BV249" s="234"/>
      <c r="BW249" s="234"/>
      <c r="BX249" s="234"/>
      <c r="BY249" s="234"/>
      <c r="BZ249" s="234"/>
      <c r="CA249" s="234"/>
      <c r="CB249" s="234"/>
      <c r="CC249" s="233"/>
      <c r="CD249" s="41" t="s">
        <v>54</v>
      </c>
    </row>
    <row r="250" spans="1:82" ht="15">
      <c r="A250" s="179"/>
      <c r="B250" s="180" t="s">
        <v>471</v>
      </c>
      <c r="C250" s="181" t="s">
        <v>472</v>
      </c>
      <c r="D250" s="182" t="s">
        <v>92</v>
      </c>
      <c r="E250" s="334">
        <v>0</v>
      </c>
      <c r="F250" s="236"/>
      <c r="G250" s="178">
        <f t="shared" si="236"/>
        <v>0</v>
      </c>
      <c r="H250" s="232"/>
      <c r="I250" s="233"/>
      <c r="J250" s="232"/>
      <c r="K250" s="234"/>
      <c r="L250" s="234"/>
      <c r="M250" s="234"/>
      <c r="N250" s="234"/>
      <c r="O250" s="234"/>
      <c r="P250" s="234"/>
      <c r="Q250" s="234"/>
      <c r="R250" s="234"/>
      <c r="S250" s="234"/>
      <c r="T250" s="234"/>
      <c r="U250" s="233">
        <f t="shared" si="237"/>
        <v>0</v>
      </c>
      <c r="V250" s="232"/>
      <c r="W250" s="234"/>
      <c r="X250" s="234"/>
      <c r="Y250" s="234"/>
      <c r="Z250" s="234"/>
      <c r="AA250" s="234"/>
      <c r="AB250" s="234"/>
      <c r="AC250" s="234"/>
      <c r="AD250" s="234"/>
      <c r="AE250" s="234"/>
      <c r="AF250" s="234"/>
      <c r="AG250" s="233">
        <f t="shared" si="238"/>
        <v>0</v>
      </c>
      <c r="AH250" s="235"/>
      <c r="AI250" s="234"/>
      <c r="AJ250" s="234"/>
      <c r="AK250" s="234"/>
      <c r="AL250" s="234"/>
      <c r="AM250" s="234">
        <f t="shared" si="239"/>
        <v>0</v>
      </c>
      <c r="AN250" s="234"/>
      <c r="AO250" s="234"/>
      <c r="AP250" s="234"/>
      <c r="AQ250" s="234"/>
      <c r="AR250" s="234"/>
      <c r="AS250" s="233"/>
      <c r="AT250" s="235"/>
      <c r="AU250" s="234"/>
      <c r="AV250" s="234"/>
      <c r="AW250" s="234"/>
      <c r="AX250" s="234"/>
      <c r="AY250" s="234"/>
      <c r="AZ250" s="234"/>
      <c r="BA250" s="234"/>
      <c r="BB250" s="234"/>
      <c r="BC250" s="234"/>
      <c r="BD250" s="234"/>
      <c r="BE250" s="233"/>
      <c r="BF250" s="235"/>
      <c r="BG250" s="234"/>
      <c r="BH250" s="234"/>
      <c r="BI250" s="234"/>
      <c r="BJ250" s="234"/>
      <c r="BK250" s="234"/>
      <c r="BL250" s="234"/>
      <c r="BM250" s="234"/>
      <c r="BN250" s="234"/>
      <c r="BO250" s="234"/>
      <c r="BP250" s="234"/>
      <c r="BQ250" s="233"/>
      <c r="BR250" s="235"/>
      <c r="BS250" s="234"/>
      <c r="BT250" s="234"/>
      <c r="BU250" s="234"/>
      <c r="BV250" s="234"/>
      <c r="BW250" s="234"/>
      <c r="BX250" s="234"/>
      <c r="BY250" s="234"/>
      <c r="BZ250" s="234"/>
      <c r="CA250" s="234"/>
      <c r="CB250" s="234"/>
      <c r="CC250" s="233"/>
      <c r="CD250" s="41" t="s">
        <v>54</v>
      </c>
    </row>
    <row r="251" spans="1:82" ht="15">
      <c r="A251" s="179"/>
      <c r="B251" s="180" t="s">
        <v>473</v>
      </c>
      <c r="C251" s="181" t="s">
        <v>474</v>
      </c>
      <c r="D251" s="182" t="s">
        <v>92</v>
      </c>
      <c r="E251" s="334">
        <v>0</v>
      </c>
      <c r="F251" s="236"/>
      <c r="G251" s="178">
        <f t="shared" si="236"/>
        <v>0</v>
      </c>
      <c r="H251" s="232"/>
      <c r="I251" s="233"/>
      <c r="J251" s="232"/>
      <c r="K251" s="234"/>
      <c r="L251" s="234"/>
      <c r="M251" s="234"/>
      <c r="N251" s="234"/>
      <c r="O251" s="234"/>
      <c r="P251" s="234"/>
      <c r="Q251" s="234"/>
      <c r="R251" s="234"/>
      <c r="S251" s="234"/>
      <c r="T251" s="234"/>
      <c r="U251" s="233">
        <f t="shared" si="237"/>
        <v>0</v>
      </c>
      <c r="V251" s="232"/>
      <c r="W251" s="234"/>
      <c r="X251" s="234"/>
      <c r="Y251" s="234"/>
      <c r="Z251" s="234"/>
      <c r="AA251" s="234"/>
      <c r="AB251" s="234"/>
      <c r="AC251" s="234"/>
      <c r="AD251" s="234"/>
      <c r="AE251" s="234"/>
      <c r="AF251" s="234"/>
      <c r="AG251" s="233">
        <f t="shared" si="238"/>
        <v>0</v>
      </c>
      <c r="AH251" s="235"/>
      <c r="AI251" s="234"/>
      <c r="AJ251" s="234"/>
      <c r="AK251" s="234"/>
      <c r="AL251" s="234"/>
      <c r="AM251" s="234">
        <f t="shared" si="239"/>
        <v>0</v>
      </c>
      <c r="AN251" s="234"/>
      <c r="AO251" s="234"/>
      <c r="AP251" s="234"/>
      <c r="AQ251" s="234"/>
      <c r="AR251" s="234"/>
      <c r="AS251" s="233"/>
      <c r="AT251" s="235"/>
      <c r="AU251" s="234"/>
      <c r="AV251" s="234"/>
      <c r="AW251" s="234"/>
      <c r="AX251" s="234"/>
      <c r="AY251" s="234"/>
      <c r="AZ251" s="234"/>
      <c r="BA251" s="234"/>
      <c r="BB251" s="234"/>
      <c r="BC251" s="234"/>
      <c r="BD251" s="234"/>
      <c r="BE251" s="233"/>
      <c r="BF251" s="235"/>
      <c r="BG251" s="234"/>
      <c r="BH251" s="234"/>
      <c r="BI251" s="234"/>
      <c r="BJ251" s="234"/>
      <c r="BK251" s="234"/>
      <c r="BL251" s="234"/>
      <c r="BM251" s="234"/>
      <c r="BN251" s="234"/>
      <c r="BO251" s="234"/>
      <c r="BP251" s="234"/>
      <c r="BQ251" s="233"/>
      <c r="BR251" s="235"/>
      <c r="BS251" s="234"/>
      <c r="BT251" s="234"/>
      <c r="BU251" s="234"/>
      <c r="BV251" s="234"/>
      <c r="BW251" s="234"/>
      <c r="BX251" s="234"/>
      <c r="BY251" s="234"/>
      <c r="BZ251" s="234"/>
      <c r="CA251" s="234"/>
      <c r="CB251" s="234"/>
      <c r="CC251" s="233"/>
      <c r="CD251" s="41" t="s">
        <v>54</v>
      </c>
    </row>
    <row r="252" spans="1:82" ht="15">
      <c r="A252" s="179"/>
      <c r="B252" s="180" t="s">
        <v>476</v>
      </c>
      <c r="C252" s="181" t="s">
        <v>477</v>
      </c>
      <c r="D252" s="182" t="s">
        <v>478</v>
      </c>
      <c r="E252" s="334">
        <v>0</v>
      </c>
      <c r="F252" s="236"/>
      <c r="G252" s="178">
        <f t="shared" si="236"/>
        <v>0</v>
      </c>
      <c r="H252" s="232"/>
      <c r="I252" s="233"/>
      <c r="J252" s="232"/>
      <c r="K252" s="234"/>
      <c r="L252" s="234"/>
      <c r="M252" s="234"/>
      <c r="N252" s="234"/>
      <c r="O252" s="234"/>
      <c r="P252" s="234"/>
      <c r="Q252" s="234"/>
      <c r="R252" s="234"/>
      <c r="S252" s="234"/>
      <c r="T252" s="234"/>
      <c r="U252" s="233"/>
      <c r="V252" s="232"/>
      <c r="W252" s="234"/>
      <c r="X252" s="234"/>
      <c r="Y252" s="234"/>
      <c r="Z252" s="234"/>
      <c r="AA252" s="234"/>
      <c r="AB252" s="234"/>
      <c r="AC252" s="234"/>
      <c r="AD252" s="234"/>
      <c r="AE252" s="234"/>
      <c r="AF252" s="234"/>
      <c r="AG252" s="233"/>
      <c r="AH252" s="235"/>
      <c r="AI252" s="234"/>
      <c r="AJ252" s="234"/>
      <c r="AK252" s="234"/>
      <c r="AL252" s="234"/>
      <c r="AM252" s="234"/>
      <c r="AN252" s="234"/>
      <c r="AO252" s="234"/>
      <c r="AP252" s="234"/>
      <c r="AQ252" s="234"/>
      <c r="AR252" s="234"/>
      <c r="AS252" s="233"/>
      <c r="AT252" s="235"/>
      <c r="AU252" s="234"/>
      <c r="AV252" s="234"/>
      <c r="AW252" s="234"/>
      <c r="AX252" s="234"/>
      <c r="AY252" s="234"/>
      <c r="AZ252" s="234"/>
      <c r="BA252" s="234"/>
      <c r="BB252" s="234"/>
      <c r="BC252" s="234"/>
      <c r="BD252" s="234"/>
      <c r="BE252" s="233"/>
      <c r="BF252" s="235"/>
      <c r="BG252" s="234"/>
      <c r="BH252" s="234"/>
      <c r="BI252" s="234"/>
      <c r="BJ252" s="234"/>
      <c r="BK252" s="234"/>
      <c r="BL252" s="234"/>
      <c r="BM252" s="234"/>
      <c r="BN252" s="234"/>
      <c r="BO252" s="234"/>
      <c r="BP252" s="234"/>
      <c r="BQ252" s="233"/>
      <c r="BR252" s="235"/>
      <c r="BS252" s="234"/>
      <c r="BT252" s="234"/>
      <c r="BU252" s="234"/>
      <c r="BV252" s="234"/>
      <c r="BW252" s="234"/>
      <c r="BX252" s="234"/>
      <c r="BY252" s="234"/>
      <c r="BZ252" s="234"/>
      <c r="CA252" s="234"/>
      <c r="CB252" s="234"/>
      <c r="CC252" s="233"/>
      <c r="CD252" s="41" t="s">
        <v>54</v>
      </c>
    </row>
    <row r="253" spans="1:82" ht="15">
      <c r="A253" s="179"/>
      <c r="B253" s="75" t="s">
        <v>479</v>
      </c>
      <c r="C253" s="131" t="s">
        <v>480</v>
      </c>
      <c r="D253" s="141" t="s">
        <v>92</v>
      </c>
      <c r="E253" s="266">
        <v>1</v>
      </c>
      <c r="F253" s="223"/>
      <c r="G253" s="76">
        <f t="shared" si="236"/>
        <v>0</v>
      </c>
      <c r="H253" s="237"/>
      <c r="I253" s="239"/>
      <c r="J253" s="237"/>
      <c r="K253" s="238"/>
      <c r="L253" s="238"/>
      <c r="M253" s="238"/>
      <c r="N253" s="238"/>
      <c r="O253" s="238"/>
      <c r="P253" s="238"/>
      <c r="Q253" s="238"/>
      <c r="R253" s="238"/>
      <c r="S253" s="238"/>
      <c r="T253" s="238"/>
      <c r="U253" s="239">
        <f>G253/6</f>
        <v>0</v>
      </c>
      <c r="V253" s="237"/>
      <c r="W253" s="238"/>
      <c r="X253" s="238"/>
      <c r="Y253" s="238"/>
      <c r="Z253" s="238"/>
      <c r="AA253" s="238"/>
      <c r="AB253" s="238"/>
      <c r="AC253" s="238"/>
      <c r="AD253" s="238"/>
      <c r="AE253" s="238"/>
      <c r="AF253" s="238"/>
      <c r="AG253" s="239">
        <f>G253/6</f>
        <v>0</v>
      </c>
      <c r="AH253" s="240"/>
      <c r="AI253" s="238"/>
      <c r="AJ253" s="238"/>
      <c r="AK253" s="238"/>
      <c r="AL253" s="238"/>
      <c r="AM253" s="238"/>
      <c r="AN253" s="238"/>
      <c r="AO253" s="238"/>
      <c r="AP253" s="238"/>
      <c r="AQ253" s="238"/>
      <c r="AR253" s="238"/>
      <c r="AS253" s="239">
        <f>G253/6</f>
        <v>0</v>
      </c>
      <c r="AT253" s="240"/>
      <c r="AU253" s="238"/>
      <c r="AV253" s="238"/>
      <c r="AW253" s="238"/>
      <c r="AX253" s="238"/>
      <c r="AY253" s="238"/>
      <c r="AZ253" s="238"/>
      <c r="BA253" s="238"/>
      <c r="BB253" s="238"/>
      <c r="BC253" s="238"/>
      <c r="BD253" s="238"/>
      <c r="BE253" s="239">
        <f>G253/6</f>
        <v>0</v>
      </c>
      <c r="BF253" s="240"/>
      <c r="BG253" s="238"/>
      <c r="BH253" s="238"/>
      <c r="BI253" s="238"/>
      <c r="BJ253" s="238"/>
      <c r="BK253" s="238"/>
      <c r="BL253" s="238"/>
      <c r="BM253" s="238"/>
      <c r="BN253" s="238"/>
      <c r="BO253" s="238"/>
      <c r="BP253" s="238"/>
      <c r="BQ253" s="239">
        <f>G253/6</f>
        <v>0</v>
      </c>
      <c r="BR253" s="240"/>
      <c r="BS253" s="238"/>
      <c r="BT253" s="238"/>
      <c r="BU253" s="238"/>
      <c r="BV253" s="238"/>
      <c r="BW253" s="238"/>
      <c r="BX253" s="238"/>
      <c r="BY253" s="238"/>
      <c r="BZ253" s="238"/>
      <c r="CA253" s="238"/>
      <c r="CB253" s="238"/>
      <c r="CC253" s="239">
        <f>G253-SUM(J253:CB253)</f>
        <v>0</v>
      </c>
      <c r="CD253" s="41" t="s">
        <v>54</v>
      </c>
    </row>
    <row r="254" spans="1:82" ht="15">
      <c r="A254" s="179"/>
      <c r="B254" s="75" t="s">
        <v>481</v>
      </c>
      <c r="C254" s="131" t="s">
        <v>482</v>
      </c>
      <c r="D254" s="141" t="s">
        <v>92</v>
      </c>
      <c r="E254" s="266">
        <v>1</v>
      </c>
      <c r="F254" s="223"/>
      <c r="G254" s="76">
        <f t="shared" si="236"/>
        <v>0</v>
      </c>
      <c r="H254" s="237"/>
      <c r="I254" s="239"/>
      <c r="J254" s="237"/>
      <c r="K254" s="238"/>
      <c r="L254" s="238"/>
      <c r="M254" s="238"/>
      <c r="N254" s="238"/>
      <c r="O254" s="238"/>
      <c r="P254" s="238"/>
      <c r="Q254" s="238"/>
      <c r="R254" s="238"/>
      <c r="S254" s="238"/>
      <c r="T254" s="238"/>
      <c r="U254" s="239">
        <f>G254/6</f>
        <v>0</v>
      </c>
      <c r="V254" s="237"/>
      <c r="W254" s="238"/>
      <c r="X254" s="238"/>
      <c r="Y254" s="238"/>
      <c r="Z254" s="238"/>
      <c r="AA254" s="238"/>
      <c r="AB254" s="238"/>
      <c r="AC254" s="238"/>
      <c r="AD254" s="238"/>
      <c r="AE254" s="238"/>
      <c r="AF254" s="238"/>
      <c r="AG254" s="239">
        <f>G254/6</f>
        <v>0</v>
      </c>
      <c r="AH254" s="240"/>
      <c r="AI254" s="238"/>
      <c r="AJ254" s="238"/>
      <c r="AK254" s="238"/>
      <c r="AL254" s="238"/>
      <c r="AM254" s="238"/>
      <c r="AN254" s="238"/>
      <c r="AO254" s="238"/>
      <c r="AP254" s="238"/>
      <c r="AQ254" s="238"/>
      <c r="AR254" s="238"/>
      <c r="AS254" s="239">
        <f>G254/6</f>
        <v>0</v>
      </c>
      <c r="AT254" s="240"/>
      <c r="AU254" s="238"/>
      <c r="AV254" s="238"/>
      <c r="AW254" s="238"/>
      <c r="AX254" s="238"/>
      <c r="AY254" s="238"/>
      <c r="AZ254" s="238"/>
      <c r="BA254" s="238"/>
      <c r="BB254" s="238"/>
      <c r="BC254" s="238"/>
      <c r="BD254" s="238"/>
      <c r="BE254" s="239">
        <f>G254/6</f>
        <v>0</v>
      </c>
      <c r="BF254" s="240"/>
      <c r="BG254" s="238"/>
      <c r="BH254" s="238"/>
      <c r="BI254" s="238"/>
      <c r="BJ254" s="238"/>
      <c r="BK254" s="238"/>
      <c r="BL254" s="238"/>
      <c r="BM254" s="238"/>
      <c r="BN254" s="238"/>
      <c r="BO254" s="238"/>
      <c r="BP254" s="238"/>
      <c r="BQ254" s="239">
        <f>G254/6</f>
        <v>0</v>
      </c>
      <c r="BR254" s="240"/>
      <c r="BS254" s="238"/>
      <c r="BT254" s="238"/>
      <c r="BU254" s="238"/>
      <c r="BV254" s="238"/>
      <c r="BW254" s="238"/>
      <c r="BX254" s="238"/>
      <c r="BY254" s="238"/>
      <c r="BZ254" s="238"/>
      <c r="CA254" s="238"/>
      <c r="CB254" s="238"/>
      <c r="CC254" s="239">
        <f>G254-SUM(J254:CB254)</f>
        <v>0</v>
      </c>
      <c r="CD254" s="41" t="s">
        <v>54</v>
      </c>
    </row>
    <row r="255" spans="1:82" ht="15">
      <c r="A255" s="41"/>
      <c r="B255" s="180" t="s">
        <v>483</v>
      </c>
      <c r="C255" s="181" t="s">
        <v>484</v>
      </c>
      <c r="D255" s="182" t="s">
        <v>92</v>
      </c>
      <c r="E255" s="334">
        <v>0</v>
      </c>
      <c r="F255" s="236"/>
      <c r="G255" s="178">
        <f>+E255*F255</f>
        <v>0</v>
      </c>
      <c r="H255" s="232"/>
      <c r="I255" s="233"/>
      <c r="J255" s="232"/>
      <c r="K255" s="234"/>
      <c r="L255" s="234"/>
      <c r="M255" s="234"/>
      <c r="N255" s="234"/>
      <c r="O255" s="234"/>
      <c r="P255" s="234"/>
      <c r="Q255" s="234"/>
      <c r="R255" s="234"/>
      <c r="S255" s="234"/>
      <c r="T255" s="234"/>
      <c r="U255" s="233">
        <f>G255/2.5</f>
        <v>0</v>
      </c>
      <c r="V255" s="232"/>
      <c r="W255" s="234"/>
      <c r="X255" s="234"/>
      <c r="Y255" s="234"/>
      <c r="Z255" s="234"/>
      <c r="AA255" s="234"/>
      <c r="AB255" s="234"/>
      <c r="AC255" s="234"/>
      <c r="AD255" s="234"/>
      <c r="AE255" s="234"/>
      <c r="AF255" s="234"/>
      <c r="AG255" s="233">
        <f>G255/2.5</f>
        <v>0</v>
      </c>
      <c r="AH255" s="235"/>
      <c r="AI255" s="234"/>
      <c r="AJ255" s="234"/>
      <c r="AK255" s="234"/>
      <c r="AL255" s="234"/>
      <c r="AM255" s="234">
        <f>G255-SUM(J255:AL255)</f>
        <v>0</v>
      </c>
      <c r="AN255" s="234"/>
      <c r="AO255" s="234"/>
      <c r="AP255" s="234"/>
      <c r="AQ255" s="234"/>
      <c r="AR255" s="234"/>
      <c r="AS255" s="233"/>
      <c r="AT255" s="235"/>
      <c r="AU255" s="234"/>
      <c r="AV255" s="234"/>
      <c r="AW255" s="234"/>
      <c r="AX255" s="234"/>
      <c r="AY255" s="234"/>
      <c r="AZ255" s="234"/>
      <c r="BA255" s="234"/>
      <c r="BB255" s="234"/>
      <c r="BC255" s="234"/>
      <c r="BD255" s="234"/>
      <c r="BE255" s="233"/>
      <c r="BF255" s="235"/>
      <c r="BG255" s="234"/>
      <c r="BH255" s="234"/>
      <c r="BI255" s="234"/>
      <c r="BJ255" s="234"/>
      <c r="BK255" s="234"/>
      <c r="BL255" s="234"/>
      <c r="BM255" s="234"/>
      <c r="BN255" s="234"/>
      <c r="BO255" s="234"/>
      <c r="BP255" s="234"/>
      <c r="BQ255" s="233"/>
      <c r="BR255" s="235"/>
      <c r="BS255" s="234"/>
      <c r="BT255" s="234"/>
      <c r="BU255" s="234"/>
      <c r="BV255" s="234"/>
      <c r="BW255" s="234"/>
      <c r="BX255" s="234"/>
      <c r="BY255" s="234"/>
      <c r="BZ255" s="234"/>
      <c r="CA255" s="234"/>
      <c r="CB255" s="234"/>
      <c r="CC255" s="233"/>
      <c r="CD255" s="41" t="s">
        <v>54</v>
      </c>
    </row>
    <row r="256" spans="1:82" ht="15">
      <c r="A256" s="41"/>
      <c r="B256" s="180" t="s">
        <v>485</v>
      </c>
      <c r="C256" s="181" t="s">
        <v>486</v>
      </c>
      <c r="D256" s="182" t="s">
        <v>92</v>
      </c>
      <c r="E256" s="334">
        <v>0</v>
      </c>
      <c r="F256" s="236"/>
      <c r="G256" s="178">
        <f>+E256*F256</f>
        <v>0</v>
      </c>
      <c r="H256" s="232"/>
      <c r="I256" s="233"/>
      <c r="J256" s="232"/>
      <c r="K256" s="234"/>
      <c r="L256" s="234"/>
      <c r="M256" s="234"/>
      <c r="N256" s="234"/>
      <c r="O256" s="234"/>
      <c r="P256" s="234"/>
      <c r="Q256" s="234"/>
      <c r="R256" s="234"/>
      <c r="S256" s="234"/>
      <c r="T256" s="234"/>
      <c r="U256" s="233">
        <f>G256/2.5</f>
        <v>0</v>
      </c>
      <c r="V256" s="232"/>
      <c r="W256" s="234"/>
      <c r="X256" s="234"/>
      <c r="Y256" s="234"/>
      <c r="Z256" s="234"/>
      <c r="AA256" s="234"/>
      <c r="AB256" s="234"/>
      <c r="AC256" s="234"/>
      <c r="AD256" s="234"/>
      <c r="AE256" s="234"/>
      <c r="AF256" s="234"/>
      <c r="AG256" s="233">
        <f>G256/2.5</f>
        <v>0</v>
      </c>
      <c r="AH256" s="235"/>
      <c r="AI256" s="234"/>
      <c r="AJ256" s="234"/>
      <c r="AK256" s="234"/>
      <c r="AL256" s="234"/>
      <c r="AM256" s="234">
        <f>G256-SUM(J256:AL256)</f>
        <v>0</v>
      </c>
      <c r="AN256" s="234"/>
      <c r="AO256" s="234"/>
      <c r="AP256" s="234"/>
      <c r="AQ256" s="234"/>
      <c r="AR256" s="234"/>
      <c r="AS256" s="233"/>
      <c r="AT256" s="235"/>
      <c r="AU256" s="234"/>
      <c r="AV256" s="234"/>
      <c r="AW256" s="234"/>
      <c r="AX256" s="234"/>
      <c r="AY256" s="234"/>
      <c r="AZ256" s="234"/>
      <c r="BA256" s="234"/>
      <c r="BB256" s="234"/>
      <c r="BC256" s="234"/>
      <c r="BD256" s="234"/>
      <c r="BE256" s="233"/>
      <c r="BF256" s="235"/>
      <c r="BG256" s="234"/>
      <c r="BH256" s="234"/>
      <c r="BI256" s="234"/>
      <c r="BJ256" s="234"/>
      <c r="BK256" s="234"/>
      <c r="BL256" s="234"/>
      <c r="BM256" s="234"/>
      <c r="BN256" s="234"/>
      <c r="BO256" s="234"/>
      <c r="BP256" s="234"/>
      <c r="BQ256" s="233"/>
      <c r="BR256" s="235"/>
      <c r="BS256" s="234"/>
      <c r="BT256" s="234"/>
      <c r="BU256" s="234"/>
      <c r="BV256" s="234"/>
      <c r="BW256" s="234"/>
      <c r="BX256" s="234"/>
      <c r="BY256" s="234"/>
      <c r="BZ256" s="234"/>
      <c r="CA256" s="234"/>
      <c r="CB256" s="234"/>
      <c r="CC256" s="233"/>
      <c r="CD256" s="41" t="s">
        <v>54</v>
      </c>
    </row>
    <row r="257" spans="1:85" ht="15">
      <c r="A257" s="45"/>
      <c r="B257" s="180" t="s">
        <v>487</v>
      </c>
      <c r="C257" s="181" t="s">
        <v>488</v>
      </c>
      <c r="D257" s="182" t="s">
        <v>64</v>
      </c>
      <c r="E257" s="334">
        <v>0</v>
      </c>
      <c r="F257" s="236"/>
      <c r="G257" s="178">
        <f>+E257*F257</f>
        <v>0</v>
      </c>
      <c r="H257" s="232"/>
      <c r="I257" s="233"/>
      <c r="J257" s="232"/>
      <c r="K257" s="234"/>
      <c r="L257" s="234"/>
      <c r="M257" s="234"/>
      <c r="N257" s="234"/>
      <c r="O257" s="234"/>
      <c r="P257" s="234"/>
      <c r="Q257" s="234"/>
      <c r="R257" s="234"/>
      <c r="S257" s="234"/>
      <c r="T257" s="234"/>
      <c r="U257" s="233"/>
      <c r="V257" s="232"/>
      <c r="W257" s="234"/>
      <c r="X257" s="234"/>
      <c r="Y257" s="234"/>
      <c r="Z257" s="234"/>
      <c r="AA257" s="234"/>
      <c r="AB257" s="234"/>
      <c r="AC257" s="234"/>
      <c r="AD257" s="234"/>
      <c r="AE257" s="234"/>
      <c r="AF257" s="234"/>
      <c r="AG257" s="233"/>
      <c r="AH257" s="235"/>
      <c r="AI257" s="234"/>
      <c r="AJ257" s="234"/>
      <c r="AK257" s="234"/>
      <c r="AL257" s="234"/>
      <c r="AM257" s="234"/>
      <c r="AN257" s="234"/>
      <c r="AO257" s="234"/>
      <c r="AP257" s="234"/>
      <c r="AQ257" s="234"/>
      <c r="AR257" s="234"/>
      <c r="AS257" s="233"/>
      <c r="AT257" s="235"/>
      <c r="AU257" s="234"/>
      <c r="AV257" s="234"/>
      <c r="AW257" s="234"/>
      <c r="AX257" s="234"/>
      <c r="AY257" s="234"/>
      <c r="AZ257" s="234"/>
      <c r="BA257" s="234"/>
      <c r="BB257" s="234"/>
      <c r="BC257" s="234"/>
      <c r="BD257" s="234"/>
      <c r="BE257" s="233"/>
      <c r="BF257" s="235"/>
      <c r="BG257" s="234"/>
      <c r="BH257" s="234"/>
      <c r="BI257" s="234"/>
      <c r="BJ257" s="234"/>
      <c r="BK257" s="234"/>
      <c r="BL257" s="234"/>
      <c r="BM257" s="234"/>
      <c r="BN257" s="234"/>
      <c r="BO257" s="234"/>
      <c r="BP257" s="234"/>
      <c r="BQ257" s="233"/>
      <c r="BR257" s="235"/>
      <c r="BS257" s="234"/>
      <c r="BT257" s="234"/>
      <c r="BU257" s="234"/>
      <c r="BV257" s="234"/>
      <c r="BW257" s="234"/>
      <c r="BX257" s="234"/>
      <c r="BY257" s="234"/>
      <c r="BZ257" s="234"/>
      <c r="CA257" s="234"/>
      <c r="CB257" s="234"/>
      <c r="CC257" s="233"/>
      <c r="CD257" s="41" t="s">
        <v>54</v>
      </c>
    </row>
    <row r="258" spans="1:85" ht="15">
      <c r="A258" s="179"/>
      <c r="B258" s="180" t="s">
        <v>489</v>
      </c>
      <c r="C258" s="181" t="s">
        <v>490</v>
      </c>
      <c r="D258" s="182" t="s">
        <v>92</v>
      </c>
      <c r="E258" s="334">
        <v>0</v>
      </c>
      <c r="F258" s="236"/>
      <c r="G258" s="178">
        <f>+E258*F258</f>
        <v>0</v>
      </c>
      <c r="H258" s="232"/>
      <c r="I258" s="233"/>
      <c r="J258" s="232"/>
      <c r="K258" s="234"/>
      <c r="L258" s="234"/>
      <c r="M258" s="234"/>
      <c r="N258" s="234"/>
      <c r="O258" s="234"/>
      <c r="P258" s="234"/>
      <c r="Q258" s="234"/>
      <c r="R258" s="234"/>
      <c r="S258" s="234"/>
      <c r="T258" s="234"/>
      <c r="U258" s="233">
        <f>G258/2.5</f>
        <v>0</v>
      </c>
      <c r="V258" s="232"/>
      <c r="W258" s="234"/>
      <c r="X258" s="234"/>
      <c r="Y258" s="234"/>
      <c r="Z258" s="234"/>
      <c r="AA258" s="234"/>
      <c r="AB258" s="234"/>
      <c r="AC258" s="234"/>
      <c r="AD258" s="234"/>
      <c r="AE258" s="234"/>
      <c r="AF258" s="234"/>
      <c r="AG258" s="233">
        <f>G258/2.5</f>
        <v>0</v>
      </c>
      <c r="AH258" s="235"/>
      <c r="AI258" s="234"/>
      <c r="AJ258" s="234"/>
      <c r="AK258" s="234"/>
      <c r="AL258" s="234"/>
      <c r="AM258" s="234">
        <f>G258-SUM(J258:AL258)</f>
        <v>0</v>
      </c>
      <c r="AN258" s="234"/>
      <c r="AO258" s="234"/>
      <c r="AP258" s="234"/>
      <c r="AQ258" s="234"/>
      <c r="AR258" s="234"/>
      <c r="AS258" s="233"/>
      <c r="AT258" s="235"/>
      <c r="AU258" s="234"/>
      <c r="AV258" s="234"/>
      <c r="AW258" s="234"/>
      <c r="AX258" s="234"/>
      <c r="AY258" s="234"/>
      <c r="AZ258" s="234"/>
      <c r="BA258" s="234"/>
      <c r="BB258" s="234"/>
      <c r="BC258" s="234"/>
      <c r="BD258" s="234"/>
      <c r="BE258" s="233"/>
      <c r="BF258" s="235"/>
      <c r="BG258" s="234"/>
      <c r="BH258" s="234"/>
      <c r="BI258" s="234"/>
      <c r="BJ258" s="234"/>
      <c r="BK258" s="234"/>
      <c r="BL258" s="234"/>
      <c r="BM258" s="234"/>
      <c r="BN258" s="234"/>
      <c r="BO258" s="234"/>
      <c r="BP258" s="234"/>
      <c r="BQ258" s="233"/>
      <c r="BR258" s="235"/>
      <c r="BS258" s="234"/>
      <c r="BT258" s="234"/>
      <c r="BU258" s="234"/>
      <c r="BV258" s="234"/>
      <c r="BW258" s="234"/>
      <c r="BX258" s="234"/>
      <c r="BY258" s="234"/>
      <c r="BZ258" s="234"/>
      <c r="CA258" s="234"/>
      <c r="CB258" s="234"/>
      <c r="CC258" s="233"/>
      <c r="CD258" s="41" t="s">
        <v>54</v>
      </c>
    </row>
    <row r="259" spans="1:85" ht="15">
      <c r="A259" s="179"/>
      <c r="B259" s="180" t="s">
        <v>491</v>
      </c>
      <c r="C259" s="181" t="s">
        <v>492</v>
      </c>
      <c r="D259" s="182" t="s">
        <v>92</v>
      </c>
      <c r="E259" s="334">
        <v>0</v>
      </c>
      <c r="F259" s="236"/>
      <c r="G259" s="178">
        <f>+E259*F259</f>
        <v>0</v>
      </c>
      <c r="H259" s="232"/>
      <c r="I259" s="233"/>
      <c r="J259" s="232"/>
      <c r="K259" s="234"/>
      <c r="L259" s="234"/>
      <c r="M259" s="234"/>
      <c r="N259" s="234"/>
      <c r="O259" s="234"/>
      <c r="P259" s="234"/>
      <c r="Q259" s="234"/>
      <c r="R259" s="234"/>
      <c r="S259" s="234"/>
      <c r="T259" s="234"/>
      <c r="U259" s="233">
        <f>G259/2.5</f>
        <v>0</v>
      </c>
      <c r="V259" s="232"/>
      <c r="W259" s="234"/>
      <c r="X259" s="234"/>
      <c r="Y259" s="234"/>
      <c r="Z259" s="234"/>
      <c r="AA259" s="234"/>
      <c r="AB259" s="234"/>
      <c r="AC259" s="234"/>
      <c r="AD259" s="234"/>
      <c r="AE259" s="234"/>
      <c r="AF259" s="234"/>
      <c r="AG259" s="233">
        <f>G259/2.5</f>
        <v>0</v>
      </c>
      <c r="AH259" s="235"/>
      <c r="AI259" s="234"/>
      <c r="AJ259" s="234"/>
      <c r="AK259" s="234"/>
      <c r="AL259" s="234"/>
      <c r="AM259" s="234">
        <f>G259-SUM(J259:AL259)</f>
        <v>0</v>
      </c>
      <c r="AN259" s="234"/>
      <c r="AO259" s="234"/>
      <c r="AP259" s="234"/>
      <c r="AQ259" s="234"/>
      <c r="AR259" s="234"/>
      <c r="AS259" s="233"/>
      <c r="AT259" s="235"/>
      <c r="AU259" s="234"/>
      <c r="AV259" s="234"/>
      <c r="AW259" s="234"/>
      <c r="AX259" s="234"/>
      <c r="AY259" s="234"/>
      <c r="AZ259" s="234"/>
      <c r="BA259" s="234"/>
      <c r="BB259" s="234"/>
      <c r="BC259" s="234"/>
      <c r="BD259" s="234"/>
      <c r="BE259" s="233"/>
      <c r="BF259" s="235"/>
      <c r="BG259" s="234"/>
      <c r="BH259" s="234"/>
      <c r="BI259" s="234"/>
      <c r="BJ259" s="234"/>
      <c r="BK259" s="234"/>
      <c r="BL259" s="234"/>
      <c r="BM259" s="234"/>
      <c r="BN259" s="234"/>
      <c r="BO259" s="234"/>
      <c r="BP259" s="234"/>
      <c r="BQ259" s="233"/>
      <c r="BR259" s="235"/>
      <c r="BS259" s="234"/>
      <c r="BT259" s="234"/>
      <c r="BU259" s="234"/>
      <c r="BV259" s="234"/>
      <c r="BW259" s="234"/>
      <c r="BX259" s="234"/>
      <c r="BY259" s="234"/>
      <c r="BZ259" s="234"/>
      <c r="CA259" s="234"/>
      <c r="CB259" s="234"/>
      <c r="CC259" s="233"/>
      <c r="CD259" s="41" t="s">
        <v>54</v>
      </c>
    </row>
    <row r="260" spans="1:85" ht="15">
      <c r="A260" s="179"/>
      <c r="B260" s="75" t="s">
        <v>493</v>
      </c>
      <c r="C260" s="131" t="s">
        <v>494</v>
      </c>
      <c r="D260" s="141" t="s">
        <v>92</v>
      </c>
      <c r="E260" s="266">
        <v>1</v>
      </c>
      <c r="F260" s="223"/>
      <c r="G260" s="76">
        <f t="shared" ref="G260" si="240">+E260*F260</f>
        <v>0</v>
      </c>
      <c r="H260" s="237"/>
      <c r="I260" s="239"/>
      <c r="J260" s="237"/>
      <c r="K260" s="238"/>
      <c r="L260" s="238"/>
      <c r="M260" s="238"/>
      <c r="N260" s="238"/>
      <c r="O260" s="238"/>
      <c r="P260" s="238"/>
      <c r="Q260" s="238"/>
      <c r="R260" s="238"/>
      <c r="S260" s="238"/>
      <c r="T260" s="238"/>
      <c r="U260" s="239">
        <f>G260/6</f>
        <v>0</v>
      </c>
      <c r="V260" s="237"/>
      <c r="W260" s="238"/>
      <c r="X260" s="238"/>
      <c r="Y260" s="238"/>
      <c r="Z260" s="238"/>
      <c r="AA260" s="238"/>
      <c r="AB260" s="238"/>
      <c r="AC260" s="238"/>
      <c r="AD260" s="238"/>
      <c r="AE260" s="238"/>
      <c r="AF260" s="238"/>
      <c r="AG260" s="239">
        <f>G260/6</f>
        <v>0</v>
      </c>
      <c r="AH260" s="240"/>
      <c r="AI260" s="238"/>
      <c r="AJ260" s="238"/>
      <c r="AK260" s="238"/>
      <c r="AL260" s="238"/>
      <c r="AM260" s="238"/>
      <c r="AN260" s="238"/>
      <c r="AO260" s="238"/>
      <c r="AP260" s="238"/>
      <c r="AQ260" s="238"/>
      <c r="AR260" s="238"/>
      <c r="AS260" s="239">
        <f>G260/6</f>
        <v>0</v>
      </c>
      <c r="AT260" s="240"/>
      <c r="AU260" s="238"/>
      <c r="AV260" s="238"/>
      <c r="AW260" s="238"/>
      <c r="AX260" s="238"/>
      <c r="AY260" s="238"/>
      <c r="AZ260" s="238"/>
      <c r="BA260" s="238"/>
      <c r="BB260" s="238"/>
      <c r="BC260" s="238"/>
      <c r="BD260" s="238"/>
      <c r="BE260" s="239">
        <f>G260/6</f>
        <v>0</v>
      </c>
      <c r="BF260" s="240"/>
      <c r="BG260" s="238"/>
      <c r="BH260" s="238"/>
      <c r="BI260" s="238"/>
      <c r="BJ260" s="238"/>
      <c r="BK260" s="238"/>
      <c r="BL260" s="238"/>
      <c r="BM260" s="238"/>
      <c r="BN260" s="238"/>
      <c r="BO260" s="238"/>
      <c r="BP260" s="238"/>
      <c r="BQ260" s="239">
        <f>G260/6</f>
        <v>0</v>
      </c>
      <c r="BR260" s="240"/>
      <c r="BS260" s="238"/>
      <c r="BT260" s="238"/>
      <c r="BU260" s="238"/>
      <c r="BV260" s="238"/>
      <c r="BW260" s="238"/>
      <c r="BX260" s="238"/>
      <c r="BY260" s="238"/>
      <c r="BZ260" s="238"/>
      <c r="CA260" s="238"/>
      <c r="CB260" s="238"/>
      <c r="CC260" s="239">
        <f>G260-SUM(J260:CB260)</f>
        <v>0</v>
      </c>
      <c r="CD260" s="41" t="s">
        <v>54</v>
      </c>
    </row>
    <row r="261" spans="1:85" ht="30">
      <c r="A261" s="179"/>
      <c r="B261" s="75" t="s">
        <v>495</v>
      </c>
      <c r="C261" s="131" t="s">
        <v>496</v>
      </c>
      <c r="D261" s="141" t="s">
        <v>92</v>
      </c>
      <c r="E261" s="266">
        <v>1</v>
      </c>
      <c r="F261" s="223"/>
      <c r="G261" s="76">
        <f>+E261*F261</f>
        <v>0</v>
      </c>
      <c r="H261" s="237"/>
      <c r="I261" s="239"/>
      <c r="J261" s="237"/>
      <c r="K261" s="238"/>
      <c r="L261" s="238"/>
      <c r="M261" s="238"/>
      <c r="N261" s="238"/>
      <c r="O261" s="238"/>
      <c r="P261" s="238"/>
      <c r="Q261" s="238"/>
      <c r="R261" s="238"/>
      <c r="S261" s="238"/>
      <c r="T261" s="238"/>
      <c r="U261" s="239">
        <f>G261/6</f>
        <v>0</v>
      </c>
      <c r="V261" s="237"/>
      <c r="W261" s="238"/>
      <c r="X261" s="238"/>
      <c r="Y261" s="238"/>
      <c r="Z261" s="238"/>
      <c r="AA261" s="238"/>
      <c r="AB261" s="238"/>
      <c r="AC261" s="238"/>
      <c r="AD261" s="238"/>
      <c r="AE261" s="238"/>
      <c r="AF261" s="238"/>
      <c r="AG261" s="239">
        <f>G261/6</f>
        <v>0</v>
      </c>
      <c r="AH261" s="240"/>
      <c r="AI261" s="238"/>
      <c r="AJ261" s="238"/>
      <c r="AK261" s="238"/>
      <c r="AL261" s="238"/>
      <c r="AM261" s="238"/>
      <c r="AN261" s="238"/>
      <c r="AO261" s="238"/>
      <c r="AP261" s="238"/>
      <c r="AQ261" s="238"/>
      <c r="AR261" s="238"/>
      <c r="AS261" s="239">
        <f>G261/6</f>
        <v>0</v>
      </c>
      <c r="AT261" s="240"/>
      <c r="AU261" s="238"/>
      <c r="AV261" s="238"/>
      <c r="AW261" s="238"/>
      <c r="AX261" s="238"/>
      <c r="AY261" s="238"/>
      <c r="AZ261" s="238"/>
      <c r="BA261" s="238"/>
      <c r="BB261" s="238"/>
      <c r="BC261" s="238"/>
      <c r="BD261" s="238"/>
      <c r="BE261" s="239">
        <f>G261/6</f>
        <v>0</v>
      </c>
      <c r="BF261" s="240"/>
      <c r="BG261" s="238"/>
      <c r="BH261" s="238"/>
      <c r="BI261" s="238"/>
      <c r="BJ261" s="238"/>
      <c r="BK261" s="238"/>
      <c r="BL261" s="238"/>
      <c r="BM261" s="238"/>
      <c r="BN261" s="238"/>
      <c r="BO261" s="238"/>
      <c r="BP261" s="238"/>
      <c r="BQ261" s="239">
        <f>G261/6</f>
        <v>0</v>
      </c>
      <c r="BR261" s="240"/>
      <c r="BS261" s="238"/>
      <c r="BT261" s="238"/>
      <c r="BU261" s="238"/>
      <c r="BV261" s="238"/>
      <c r="BW261" s="238"/>
      <c r="BX261" s="238"/>
      <c r="BY261" s="238"/>
      <c r="BZ261" s="238"/>
      <c r="CA261" s="238"/>
      <c r="CB261" s="238"/>
      <c r="CC261" s="239">
        <f>G261-SUM(J261:CB261)</f>
        <v>0</v>
      </c>
      <c r="CD261" s="41" t="s">
        <v>54</v>
      </c>
      <c r="CG261" s="310"/>
    </row>
    <row r="262" spans="1:85" ht="15">
      <c r="A262" s="179"/>
      <c r="B262" s="123" t="s">
        <v>497</v>
      </c>
      <c r="C262" s="153" t="s">
        <v>498</v>
      </c>
      <c r="D262" s="125"/>
      <c r="E262" s="328"/>
      <c r="F262" s="260"/>
      <c r="G262" s="126">
        <f>SUM(G263:G277)</f>
        <v>0</v>
      </c>
      <c r="H262" s="127">
        <f>SUM(H263:H277)</f>
        <v>0</v>
      </c>
      <c r="I262" s="128">
        <f t="shared" ref="I262:BT262" si="241">SUM(I263:I277)</f>
        <v>0</v>
      </c>
      <c r="J262" s="127">
        <f t="shared" si="241"/>
        <v>0</v>
      </c>
      <c r="K262" s="129">
        <f t="shared" si="241"/>
        <v>0</v>
      </c>
      <c r="L262" s="129">
        <f t="shared" si="241"/>
        <v>0</v>
      </c>
      <c r="M262" s="129">
        <f t="shared" si="241"/>
        <v>0</v>
      </c>
      <c r="N262" s="129">
        <f t="shared" si="241"/>
        <v>0</v>
      </c>
      <c r="O262" s="129">
        <f t="shared" si="241"/>
        <v>0</v>
      </c>
      <c r="P262" s="129">
        <f t="shared" si="241"/>
        <v>0</v>
      </c>
      <c r="Q262" s="129">
        <f>SUM(Q263:Q277)</f>
        <v>0</v>
      </c>
      <c r="R262" s="129">
        <f t="shared" si="241"/>
        <v>0</v>
      </c>
      <c r="S262" s="129">
        <f t="shared" si="241"/>
        <v>0</v>
      </c>
      <c r="T262" s="129">
        <f t="shared" si="241"/>
        <v>0</v>
      </c>
      <c r="U262" s="128">
        <f t="shared" si="241"/>
        <v>0</v>
      </c>
      <c r="V262" s="127">
        <f t="shared" si="241"/>
        <v>0</v>
      </c>
      <c r="W262" s="129">
        <f t="shared" si="241"/>
        <v>0</v>
      </c>
      <c r="X262" s="129">
        <f t="shared" si="241"/>
        <v>0</v>
      </c>
      <c r="Y262" s="129">
        <f t="shared" si="241"/>
        <v>0</v>
      </c>
      <c r="Z262" s="129">
        <f t="shared" si="241"/>
        <v>0</v>
      </c>
      <c r="AA262" s="129">
        <f t="shared" si="241"/>
        <v>0</v>
      </c>
      <c r="AB262" s="129">
        <f t="shared" si="241"/>
        <v>0</v>
      </c>
      <c r="AC262" s="129">
        <f t="shared" si="241"/>
        <v>0</v>
      </c>
      <c r="AD262" s="129">
        <f t="shared" si="241"/>
        <v>0</v>
      </c>
      <c r="AE262" s="129">
        <f t="shared" si="241"/>
        <v>0</v>
      </c>
      <c r="AF262" s="129">
        <f t="shared" si="241"/>
        <v>0</v>
      </c>
      <c r="AG262" s="128">
        <f t="shared" si="241"/>
        <v>0</v>
      </c>
      <c r="AH262" s="130">
        <f t="shared" si="241"/>
        <v>0</v>
      </c>
      <c r="AI262" s="129">
        <f t="shared" si="241"/>
        <v>0</v>
      </c>
      <c r="AJ262" s="129">
        <f t="shared" si="241"/>
        <v>0</v>
      </c>
      <c r="AK262" s="129">
        <f t="shared" si="241"/>
        <v>0</v>
      </c>
      <c r="AL262" s="129">
        <f t="shared" si="241"/>
        <v>0</v>
      </c>
      <c r="AM262" s="129">
        <f t="shared" si="241"/>
        <v>0</v>
      </c>
      <c r="AN262" s="129">
        <f t="shared" si="241"/>
        <v>0</v>
      </c>
      <c r="AO262" s="129">
        <f t="shared" si="241"/>
        <v>0</v>
      </c>
      <c r="AP262" s="129">
        <f t="shared" si="241"/>
        <v>0</v>
      </c>
      <c r="AQ262" s="129">
        <f t="shared" si="241"/>
        <v>0</v>
      </c>
      <c r="AR262" s="129">
        <f t="shared" si="241"/>
        <v>0</v>
      </c>
      <c r="AS262" s="128">
        <f t="shared" si="241"/>
        <v>0</v>
      </c>
      <c r="AT262" s="130">
        <f t="shared" si="241"/>
        <v>0</v>
      </c>
      <c r="AU262" s="129">
        <f t="shared" si="241"/>
        <v>0</v>
      </c>
      <c r="AV262" s="129">
        <f t="shared" si="241"/>
        <v>0</v>
      </c>
      <c r="AW262" s="129">
        <f t="shared" si="241"/>
        <v>0</v>
      </c>
      <c r="AX262" s="129">
        <f t="shared" si="241"/>
        <v>0</v>
      </c>
      <c r="AY262" s="129">
        <f t="shared" si="241"/>
        <v>0</v>
      </c>
      <c r="AZ262" s="129">
        <f t="shared" si="241"/>
        <v>0</v>
      </c>
      <c r="BA262" s="129">
        <f t="shared" si="241"/>
        <v>0</v>
      </c>
      <c r="BB262" s="129">
        <f t="shared" si="241"/>
        <v>0</v>
      </c>
      <c r="BC262" s="129">
        <f t="shared" si="241"/>
        <v>0</v>
      </c>
      <c r="BD262" s="129">
        <f t="shared" si="241"/>
        <v>0</v>
      </c>
      <c r="BE262" s="128">
        <f t="shared" si="241"/>
        <v>0</v>
      </c>
      <c r="BF262" s="130">
        <f t="shared" si="241"/>
        <v>0</v>
      </c>
      <c r="BG262" s="129">
        <f t="shared" si="241"/>
        <v>0</v>
      </c>
      <c r="BH262" s="129">
        <f t="shared" si="241"/>
        <v>0</v>
      </c>
      <c r="BI262" s="129">
        <f t="shared" si="241"/>
        <v>0</v>
      </c>
      <c r="BJ262" s="129">
        <f t="shared" si="241"/>
        <v>0</v>
      </c>
      <c r="BK262" s="129">
        <f t="shared" si="241"/>
        <v>0</v>
      </c>
      <c r="BL262" s="129">
        <f t="shared" si="241"/>
        <v>0</v>
      </c>
      <c r="BM262" s="129">
        <f t="shared" si="241"/>
        <v>0</v>
      </c>
      <c r="BN262" s="129">
        <f t="shared" si="241"/>
        <v>0</v>
      </c>
      <c r="BO262" s="129">
        <f t="shared" si="241"/>
        <v>0</v>
      </c>
      <c r="BP262" s="129">
        <f t="shared" si="241"/>
        <v>0</v>
      </c>
      <c r="BQ262" s="128">
        <f t="shared" si="241"/>
        <v>0</v>
      </c>
      <c r="BR262" s="130">
        <f t="shared" si="241"/>
        <v>0</v>
      </c>
      <c r="BS262" s="129">
        <f t="shared" si="241"/>
        <v>0</v>
      </c>
      <c r="BT262" s="129">
        <f t="shared" si="241"/>
        <v>0</v>
      </c>
      <c r="BU262" s="129">
        <f t="shared" ref="BU262:CC262" si="242">SUM(BU263:BU277)</f>
        <v>0</v>
      </c>
      <c r="BV262" s="129">
        <f t="shared" si="242"/>
        <v>0</v>
      </c>
      <c r="BW262" s="129">
        <f t="shared" si="242"/>
        <v>0</v>
      </c>
      <c r="BX262" s="129">
        <f t="shared" si="242"/>
        <v>0</v>
      </c>
      <c r="BY262" s="129">
        <f t="shared" si="242"/>
        <v>0</v>
      </c>
      <c r="BZ262" s="129">
        <f t="shared" si="242"/>
        <v>0</v>
      </c>
      <c r="CA262" s="129">
        <f t="shared" si="242"/>
        <v>0</v>
      </c>
      <c r="CB262" s="129">
        <f t="shared" si="242"/>
        <v>0</v>
      </c>
      <c r="CC262" s="128">
        <f t="shared" si="242"/>
        <v>0</v>
      </c>
      <c r="CD262" s="41" t="s">
        <v>54</v>
      </c>
    </row>
    <row r="263" spans="1:85" ht="30">
      <c r="A263" s="179"/>
      <c r="B263" s="180" t="s">
        <v>499</v>
      </c>
      <c r="C263" s="181" t="s">
        <v>500</v>
      </c>
      <c r="D263" s="182" t="s">
        <v>243</v>
      </c>
      <c r="E263" s="334"/>
      <c r="F263" s="236"/>
      <c r="G263" s="178">
        <f t="shared" ref="G263:G277" si="243">+E263*F263</f>
        <v>0</v>
      </c>
      <c r="H263" s="232"/>
      <c r="I263" s="233"/>
      <c r="J263" s="232"/>
      <c r="K263" s="234"/>
      <c r="L263" s="234"/>
      <c r="M263" s="234"/>
      <c r="N263" s="234"/>
      <c r="O263" s="234"/>
      <c r="P263" s="234"/>
      <c r="Q263" s="234"/>
      <c r="R263" s="234"/>
      <c r="S263" s="234"/>
      <c r="T263" s="234"/>
      <c r="U263" s="233"/>
      <c r="V263" s="232"/>
      <c r="W263" s="234"/>
      <c r="X263" s="234"/>
      <c r="Y263" s="234"/>
      <c r="Z263" s="234"/>
      <c r="AA263" s="234"/>
      <c r="AB263" s="234"/>
      <c r="AC263" s="234"/>
      <c r="AD263" s="234"/>
      <c r="AE263" s="234"/>
      <c r="AF263" s="234"/>
      <c r="AG263" s="233"/>
      <c r="AH263" s="235"/>
      <c r="AI263" s="234"/>
      <c r="AJ263" s="234"/>
      <c r="AK263" s="234"/>
      <c r="AL263" s="234"/>
      <c r="AM263" s="234"/>
      <c r="AN263" s="234"/>
      <c r="AO263" s="234"/>
      <c r="AP263" s="234"/>
      <c r="AQ263" s="234"/>
      <c r="AR263" s="234"/>
      <c r="AS263" s="233"/>
      <c r="AT263" s="235"/>
      <c r="AU263" s="234"/>
      <c r="AV263" s="234"/>
      <c r="AW263" s="234"/>
      <c r="AX263" s="234"/>
      <c r="AY263" s="234"/>
      <c r="AZ263" s="234"/>
      <c r="BA263" s="234"/>
      <c r="BB263" s="234"/>
      <c r="BC263" s="234"/>
      <c r="BD263" s="234"/>
      <c r="BE263" s="233"/>
      <c r="BF263" s="235"/>
      <c r="BG263" s="234"/>
      <c r="BH263" s="234"/>
      <c r="BI263" s="234"/>
      <c r="BJ263" s="234"/>
      <c r="BK263" s="234"/>
      <c r="BL263" s="234"/>
      <c r="BM263" s="234"/>
      <c r="BN263" s="234"/>
      <c r="BO263" s="234"/>
      <c r="BP263" s="234"/>
      <c r="BQ263" s="233"/>
      <c r="BR263" s="235"/>
      <c r="BS263" s="234"/>
      <c r="BT263" s="234"/>
      <c r="BU263" s="234"/>
      <c r="BV263" s="234"/>
      <c r="BW263" s="234"/>
      <c r="BX263" s="234"/>
      <c r="BY263" s="234"/>
      <c r="BZ263" s="234"/>
      <c r="CA263" s="234"/>
      <c r="CB263" s="234"/>
      <c r="CC263" s="233"/>
      <c r="CD263" s="41" t="s">
        <v>54</v>
      </c>
    </row>
    <row r="264" spans="1:85" ht="15">
      <c r="A264" s="179"/>
      <c r="B264" s="180" t="s">
        <v>502</v>
      </c>
      <c r="C264" s="181" t="s">
        <v>503</v>
      </c>
      <c r="D264" s="182" t="s">
        <v>243</v>
      </c>
      <c r="E264" s="334"/>
      <c r="F264" s="236"/>
      <c r="G264" s="178">
        <f t="shared" si="243"/>
        <v>0</v>
      </c>
      <c r="H264" s="232"/>
      <c r="I264" s="233"/>
      <c r="J264" s="232"/>
      <c r="K264" s="234"/>
      <c r="L264" s="234"/>
      <c r="M264" s="234"/>
      <c r="N264" s="234"/>
      <c r="O264" s="234"/>
      <c r="P264" s="234"/>
      <c r="Q264" s="234"/>
      <c r="R264" s="234"/>
      <c r="S264" s="234"/>
      <c r="T264" s="234"/>
      <c r="U264" s="233"/>
      <c r="V264" s="232"/>
      <c r="W264" s="234"/>
      <c r="X264" s="234"/>
      <c r="Y264" s="234"/>
      <c r="Z264" s="234"/>
      <c r="AA264" s="234"/>
      <c r="AB264" s="234"/>
      <c r="AC264" s="234"/>
      <c r="AD264" s="234"/>
      <c r="AE264" s="234"/>
      <c r="AF264" s="234"/>
      <c r="AG264" s="233"/>
      <c r="AH264" s="235"/>
      <c r="AI264" s="234"/>
      <c r="AJ264" s="234"/>
      <c r="AK264" s="234"/>
      <c r="AL264" s="234"/>
      <c r="AM264" s="234"/>
      <c r="AN264" s="234"/>
      <c r="AO264" s="234"/>
      <c r="AP264" s="234"/>
      <c r="AQ264" s="234"/>
      <c r="AR264" s="234"/>
      <c r="AS264" s="233"/>
      <c r="AT264" s="235"/>
      <c r="AU264" s="234"/>
      <c r="AV264" s="234"/>
      <c r="AW264" s="234"/>
      <c r="AX264" s="234"/>
      <c r="AY264" s="234"/>
      <c r="AZ264" s="234"/>
      <c r="BA264" s="234"/>
      <c r="BB264" s="234"/>
      <c r="BC264" s="234"/>
      <c r="BD264" s="234"/>
      <c r="BE264" s="233"/>
      <c r="BF264" s="235"/>
      <c r="BG264" s="234"/>
      <c r="BH264" s="234"/>
      <c r="BI264" s="234"/>
      <c r="BJ264" s="234"/>
      <c r="BK264" s="234"/>
      <c r="BL264" s="234"/>
      <c r="BM264" s="234"/>
      <c r="BN264" s="234"/>
      <c r="BO264" s="234"/>
      <c r="BP264" s="234"/>
      <c r="BQ264" s="233"/>
      <c r="BR264" s="235"/>
      <c r="BS264" s="234"/>
      <c r="BT264" s="234"/>
      <c r="BU264" s="234"/>
      <c r="BV264" s="234"/>
      <c r="BW264" s="234"/>
      <c r="BX264" s="234"/>
      <c r="BY264" s="234"/>
      <c r="BZ264" s="234"/>
      <c r="CA264" s="234"/>
      <c r="CB264" s="234"/>
      <c r="CC264" s="233"/>
      <c r="CD264" s="41" t="s">
        <v>54</v>
      </c>
    </row>
    <row r="265" spans="1:85" ht="15">
      <c r="A265" s="179"/>
      <c r="B265" s="180" t="s">
        <v>504</v>
      </c>
      <c r="C265" s="181" t="s">
        <v>505</v>
      </c>
      <c r="D265" s="182" t="s">
        <v>243</v>
      </c>
      <c r="E265" s="334"/>
      <c r="F265" s="236"/>
      <c r="G265" s="178">
        <f t="shared" si="243"/>
        <v>0</v>
      </c>
      <c r="H265" s="232"/>
      <c r="I265" s="233"/>
      <c r="J265" s="232"/>
      <c r="K265" s="234"/>
      <c r="L265" s="234"/>
      <c r="M265" s="234"/>
      <c r="N265" s="234"/>
      <c r="O265" s="234"/>
      <c r="P265" s="234"/>
      <c r="Q265" s="234"/>
      <c r="R265" s="234"/>
      <c r="S265" s="234"/>
      <c r="T265" s="234"/>
      <c r="U265" s="233"/>
      <c r="V265" s="232"/>
      <c r="W265" s="234"/>
      <c r="X265" s="234"/>
      <c r="Y265" s="234"/>
      <c r="Z265" s="234"/>
      <c r="AA265" s="234"/>
      <c r="AB265" s="234"/>
      <c r="AC265" s="234"/>
      <c r="AD265" s="234"/>
      <c r="AE265" s="234"/>
      <c r="AF265" s="234"/>
      <c r="AG265" s="233"/>
      <c r="AH265" s="235"/>
      <c r="AI265" s="234"/>
      <c r="AJ265" s="234"/>
      <c r="AK265" s="234"/>
      <c r="AL265" s="234"/>
      <c r="AM265" s="234"/>
      <c r="AN265" s="234"/>
      <c r="AO265" s="234"/>
      <c r="AP265" s="234"/>
      <c r="AQ265" s="234"/>
      <c r="AR265" s="234"/>
      <c r="AS265" s="233"/>
      <c r="AT265" s="235"/>
      <c r="AU265" s="234"/>
      <c r="AV265" s="234"/>
      <c r="AW265" s="234"/>
      <c r="AX265" s="234"/>
      <c r="AY265" s="234"/>
      <c r="AZ265" s="234"/>
      <c r="BA265" s="234"/>
      <c r="BB265" s="234"/>
      <c r="BC265" s="234"/>
      <c r="BD265" s="234"/>
      <c r="BE265" s="233"/>
      <c r="BF265" s="235"/>
      <c r="BG265" s="234"/>
      <c r="BH265" s="234"/>
      <c r="BI265" s="234"/>
      <c r="BJ265" s="234"/>
      <c r="BK265" s="234"/>
      <c r="BL265" s="234"/>
      <c r="BM265" s="234"/>
      <c r="BN265" s="234"/>
      <c r="BO265" s="234"/>
      <c r="BP265" s="234"/>
      <c r="BQ265" s="233"/>
      <c r="BR265" s="235"/>
      <c r="BS265" s="234"/>
      <c r="BT265" s="234"/>
      <c r="BU265" s="234"/>
      <c r="BV265" s="234"/>
      <c r="BW265" s="234"/>
      <c r="BX265" s="234"/>
      <c r="BY265" s="234"/>
      <c r="BZ265" s="234"/>
      <c r="CA265" s="234"/>
      <c r="CB265" s="234"/>
      <c r="CC265" s="233"/>
      <c r="CD265" s="41" t="s">
        <v>54</v>
      </c>
    </row>
    <row r="266" spans="1:85" ht="30">
      <c r="A266" s="179"/>
      <c r="B266" s="180" t="s">
        <v>506</v>
      </c>
      <c r="C266" s="181" t="s">
        <v>507</v>
      </c>
      <c r="D266" s="182" t="s">
        <v>243</v>
      </c>
      <c r="E266" s="334"/>
      <c r="F266" s="236"/>
      <c r="G266" s="178">
        <f t="shared" si="243"/>
        <v>0</v>
      </c>
      <c r="H266" s="232"/>
      <c r="I266" s="233"/>
      <c r="J266" s="232"/>
      <c r="K266" s="234"/>
      <c r="L266" s="234"/>
      <c r="M266" s="234"/>
      <c r="N266" s="234"/>
      <c r="O266" s="234"/>
      <c r="P266" s="234"/>
      <c r="Q266" s="234"/>
      <c r="R266" s="234"/>
      <c r="S266" s="234"/>
      <c r="T266" s="234"/>
      <c r="U266" s="233"/>
      <c r="V266" s="232"/>
      <c r="W266" s="234"/>
      <c r="X266" s="234"/>
      <c r="Y266" s="234"/>
      <c r="Z266" s="234"/>
      <c r="AA266" s="234"/>
      <c r="AB266" s="234"/>
      <c r="AC266" s="234"/>
      <c r="AD266" s="234"/>
      <c r="AE266" s="234"/>
      <c r="AF266" s="234"/>
      <c r="AG266" s="233"/>
      <c r="AH266" s="235"/>
      <c r="AI266" s="234"/>
      <c r="AJ266" s="234"/>
      <c r="AK266" s="234"/>
      <c r="AL266" s="234"/>
      <c r="AM266" s="234"/>
      <c r="AN266" s="234"/>
      <c r="AO266" s="234"/>
      <c r="AP266" s="234"/>
      <c r="AQ266" s="234"/>
      <c r="AR266" s="234"/>
      <c r="AS266" s="233"/>
      <c r="AT266" s="235"/>
      <c r="AU266" s="234"/>
      <c r="AV266" s="234"/>
      <c r="AW266" s="234"/>
      <c r="AX266" s="234"/>
      <c r="AY266" s="234"/>
      <c r="AZ266" s="234"/>
      <c r="BA266" s="234"/>
      <c r="BB266" s="234"/>
      <c r="BC266" s="234"/>
      <c r="BD266" s="234"/>
      <c r="BE266" s="233"/>
      <c r="BF266" s="235"/>
      <c r="BG266" s="234"/>
      <c r="BH266" s="234"/>
      <c r="BI266" s="234"/>
      <c r="BJ266" s="234"/>
      <c r="BK266" s="234"/>
      <c r="BL266" s="234"/>
      <c r="BM266" s="234"/>
      <c r="BN266" s="234"/>
      <c r="BO266" s="234"/>
      <c r="BP266" s="234"/>
      <c r="BQ266" s="233"/>
      <c r="BR266" s="235"/>
      <c r="BS266" s="234"/>
      <c r="BT266" s="234"/>
      <c r="BU266" s="234"/>
      <c r="BV266" s="234"/>
      <c r="BW266" s="234"/>
      <c r="BX266" s="234"/>
      <c r="BY266" s="234"/>
      <c r="BZ266" s="234"/>
      <c r="CA266" s="234"/>
      <c r="CB266" s="234"/>
      <c r="CC266" s="233"/>
      <c r="CD266" s="41" t="s">
        <v>54</v>
      </c>
    </row>
    <row r="267" spans="1:85" ht="15">
      <c r="A267" s="179"/>
      <c r="B267" s="180" t="s">
        <v>508</v>
      </c>
      <c r="C267" s="181" t="s">
        <v>509</v>
      </c>
      <c r="D267" s="182" t="s">
        <v>243</v>
      </c>
      <c r="E267" s="334"/>
      <c r="F267" s="236"/>
      <c r="G267" s="178">
        <f t="shared" si="243"/>
        <v>0</v>
      </c>
      <c r="H267" s="232"/>
      <c r="I267" s="233"/>
      <c r="J267" s="232"/>
      <c r="K267" s="234"/>
      <c r="L267" s="234"/>
      <c r="M267" s="234"/>
      <c r="N267" s="234"/>
      <c r="O267" s="234"/>
      <c r="P267" s="234"/>
      <c r="Q267" s="234"/>
      <c r="R267" s="234"/>
      <c r="S267" s="234"/>
      <c r="T267" s="234"/>
      <c r="U267" s="233"/>
      <c r="V267" s="232"/>
      <c r="W267" s="234"/>
      <c r="X267" s="234"/>
      <c r="Y267" s="234"/>
      <c r="Z267" s="234"/>
      <c r="AA267" s="234"/>
      <c r="AB267" s="234"/>
      <c r="AC267" s="234"/>
      <c r="AD267" s="234"/>
      <c r="AE267" s="234"/>
      <c r="AF267" s="234"/>
      <c r="AG267" s="233"/>
      <c r="AH267" s="235"/>
      <c r="AI267" s="234"/>
      <c r="AJ267" s="234"/>
      <c r="AK267" s="234"/>
      <c r="AL267" s="234"/>
      <c r="AM267" s="234"/>
      <c r="AN267" s="234"/>
      <c r="AO267" s="234"/>
      <c r="AP267" s="234"/>
      <c r="AQ267" s="234"/>
      <c r="AR267" s="234"/>
      <c r="AS267" s="233"/>
      <c r="AT267" s="235"/>
      <c r="AU267" s="234"/>
      <c r="AV267" s="234"/>
      <c r="AW267" s="234"/>
      <c r="AX267" s="234"/>
      <c r="AY267" s="234"/>
      <c r="AZ267" s="234"/>
      <c r="BA267" s="234"/>
      <c r="BB267" s="234"/>
      <c r="BC267" s="234"/>
      <c r="BD267" s="234"/>
      <c r="BE267" s="233"/>
      <c r="BF267" s="235"/>
      <c r="BG267" s="234"/>
      <c r="BH267" s="234"/>
      <c r="BI267" s="234"/>
      <c r="BJ267" s="234"/>
      <c r="BK267" s="234"/>
      <c r="BL267" s="234"/>
      <c r="BM267" s="234"/>
      <c r="BN267" s="234"/>
      <c r="BO267" s="234"/>
      <c r="BP267" s="234"/>
      <c r="BQ267" s="233"/>
      <c r="BR267" s="235"/>
      <c r="BS267" s="234"/>
      <c r="BT267" s="234"/>
      <c r="BU267" s="234"/>
      <c r="BV267" s="234"/>
      <c r="BW267" s="234"/>
      <c r="BX267" s="234"/>
      <c r="BY267" s="234"/>
      <c r="BZ267" s="234"/>
      <c r="CA267" s="234"/>
      <c r="CB267" s="234"/>
      <c r="CC267" s="233"/>
      <c r="CD267" s="41" t="s">
        <v>54</v>
      </c>
    </row>
    <row r="268" spans="1:85" ht="15">
      <c r="A268" s="179"/>
      <c r="B268" s="180" t="s">
        <v>510</v>
      </c>
      <c r="C268" s="181" t="s">
        <v>436</v>
      </c>
      <c r="D268" s="182" t="s">
        <v>92</v>
      </c>
      <c r="E268" s="334">
        <v>0</v>
      </c>
      <c r="F268" s="236"/>
      <c r="G268" s="178">
        <f t="shared" si="243"/>
        <v>0</v>
      </c>
      <c r="H268" s="232"/>
      <c r="I268" s="233"/>
      <c r="J268" s="232"/>
      <c r="K268" s="234"/>
      <c r="L268" s="234"/>
      <c r="M268" s="234"/>
      <c r="N268" s="234"/>
      <c r="O268" s="234"/>
      <c r="P268" s="234"/>
      <c r="Q268" s="234"/>
      <c r="R268" s="234"/>
      <c r="S268" s="234"/>
      <c r="T268" s="234"/>
      <c r="U268" s="233">
        <f>G268/2.5</f>
        <v>0</v>
      </c>
      <c r="V268" s="232"/>
      <c r="W268" s="234"/>
      <c r="X268" s="234"/>
      <c r="Y268" s="234"/>
      <c r="Z268" s="234"/>
      <c r="AA268" s="234"/>
      <c r="AB268" s="234"/>
      <c r="AC268" s="234"/>
      <c r="AD268" s="234"/>
      <c r="AE268" s="234"/>
      <c r="AF268" s="234"/>
      <c r="AG268" s="233">
        <f>G268/2.5</f>
        <v>0</v>
      </c>
      <c r="AH268" s="235"/>
      <c r="AI268" s="234"/>
      <c r="AJ268" s="234"/>
      <c r="AK268" s="234"/>
      <c r="AL268" s="234"/>
      <c r="AM268" s="234">
        <f>G268-SUM(J268:AL268)</f>
        <v>0</v>
      </c>
      <c r="AN268" s="234"/>
      <c r="AO268" s="234"/>
      <c r="AP268" s="234"/>
      <c r="AQ268" s="234"/>
      <c r="AR268" s="234"/>
      <c r="AS268" s="233"/>
      <c r="AT268" s="235"/>
      <c r="AU268" s="234"/>
      <c r="AV268" s="234"/>
      <c r="AW268" s="234"/>
      <c r="AX268" s="234"/>
      <c r="AY268" s="234"/>
      <c r="AZ268" s="234"/>
      <c r="BA268" s="234"/>
      <c r="BB268" s="234"/>
      <c r="BC268" s="234"/>
      <c r="BD268" s="234"/>
      <c r="BE268" s="233"/>
      <c r="BF268" s="235"/>
      <c r="BG268" s="234"/>
      <c r="BH268" s="234"/>
      <c r="BI268" s="234"/>
      <c r="BJ268" s="234"/>
      <c r="BK268" s="234"/>
      <c r="BL268" s="234"/>
      <c r="BM268" s="234"/>
      <c r="BN268" s="234"/>
      <c r="BO268" s="234"/>
      <c r="BP268" s="234"/>
      <c r="BQ268" s="233"/>
      <c r="BR268" s="235"/>
      <c r="BS268" s="234"/>
      <c r="BT268" s="234"/>
      <c r="BU268" s="234"/>
      <c r="BV268" s="234"/>
      <c r="BW268" s="234"/>
      <c r="BX268" s="234"/>
      <c r="BY268" s="234"/>
      <c r="BZ268" s="234"/>
      <c r="CA268" s="234"/>
      <c r="CB268" s="234"/>
      <c r="CC268" s="233"/>
      <c r="CD268" s="41" t="s">
        <v>54</v>
      </c>
    </row>
    <row r="269" spans="1:85" ht="15">
      <c r="A269" s="179"/>
      <c r="B269" s="180" t="s">
        <v>511</v>
      </c>
      <c r="C269" s="181" t="s">
        <v>434</v>
      </c>
      <c r="D269" s="182" t="s">
        <v>92</v>
      </c>
      <c r="E269" s="334">
        <v>0</v>
      </c>
      <c r="F269" s="236"/>
      <c r="G269" s="178">
        <f t="shared" si="243"/>
        <v>0</v>
      </c>
      <c r="H269" s="232"/>
      <c r="I269" s="233"/>
      <c r="J269" s="232"/>
      <c r="K269" s="234"/>
      <c r="L269" s="234"/>
      <c r="M269" s="234"/>
      <c r="N269" s="234"/>
      <c r="O269" s="234"/>
      <c r="P269" s="234"/>
      <c r="Q269" s="234"/>
      <c r="R269" s="234"/>
      <c r="S269" s="234"/>
      <c r="T269" s="234"/>
      <c r="U269" s="233">
        <f>G269/2.5</f>
        <v>0</v>
      </c>
      <c r="V269" s="232"/>
      <c r="W269" s="234"/>
      <c r="X269" s="234"/>
      <c r="Y269" s="234"/>
      <c r="Z269" s="234"/>
      <c r="AA269" s="234"/>
      <c r="AB269" s="234"/>
      <c r="AC269" s="234"/>
      <c r="AD269" s="234"/>
      <c r="AE269" s="234"/>
      <c r="AF269" s="234"/>
      <c r="AG269" s="233">
        <f>G269/2.5</f>
        <v>0</v>
      </c>
      <c r="AH269" s="235"/>
      <c r="AI269" s="234"/>
      <c r="AJ269" s="234"/>
      <c r="AK269" s="234"/>
      <c r="AL269" s="234"/>
      <c r="AM269" s="234">
        <f>G269-SUM(J269:AL269)</f>
        <v>0</v>
      </c>
      <c r="AN269" s="234"/>
      <c r="AO269" s="234"/>
      <c r="AP269" s="234"/>
      <c r="AQ269" s="234"/>
      <c r="AR269" s="234"/>
      <c r="AS269" s="233"/>
      <c r="AT269" s="235"/>
      <c r="AU269" s="234"/>
      <c r="AV269" s="234"/>
      <c r="AW269" s="234"/>
      <c r="AX269" s="234"/>
      <c r="AY269" s="234"/>
      <c r="AZ269" s="234"/>
      <c r="BA269" s="234"/>
      <c r="BB269" s="234"/>
      <c r="BC269" s="234"/>
      <c r="BD269" s="234"/>
      <c r="BE269" s="233"/>
      <c r="BF269" s="235"/>
      <c r="BG269" s="234"/>
      <c r="BH269" s="234"/>
      <c r="BI269" s="234"/>
      <c r="BJ269" s="234"/>
      <c r="BK269" s="234"/>
      <c r="BL269" s="234"/>
      <c r="BM269" s="234"/>
      <c r="BN269" s="234"/>
      <c r="BO269" s="234"/>
      <c r="BP269" s="234"/>
      <c r="BQ269" s="233"/>
      <c r="BR269" s="235"/>
      <c r="BS269" s="234"/>
      <c r="BT269" s="234"/>
      <c r="BU269" s="234"/>
      <c r="BV269" s="234"/>
      <c r="BW269" s="234"/>
      <c r="BX269" s="234"/>
      <c r="BY269" s="234"/>
      <c r="BZ269" s="234"/>
      <c r="CA269" s="234"/>
      <c r="CB269" s="234"/>
      <c r="CC269" s="233"/>
      <c r="CD269" s="41" t="s">
        <v>54</v>
      </c>
    </row>
    <row r="270" spans="1:85" ht="15">
      <c r="A270" s="179"/>
      <c r="B270" s="180" t="s">
        <v>512</v>
      </c>
      <c r="C270" s="181" t="s">
        <v>513</v>
      </c>
      <c r="D270" s="182" t="s">
        <v>92</v>
      </c>
      <c r="E270" s="334">
        <v>0</v>
      </c>
      <c r="F270" s="236"/>
      <c r="G270" s="178">
        <f t="shared" si="243"/>
        <v>0</v>
      </c>
      <c r="H270" s="232"/>
      <c r="I270" s="233"/>
      <c r="J270" s="232"/>
      <c r="K270" s="234"/>
      <c r="L270" s="234"/>
      <c r="M270" s="234"/>
      <c r="N270" s="234"/>
      <c r="O270" s="234"/>
      <c r="P270" s="234"/>
      <c r="Q270" s="234"/>
      <c r="R270" s="234"/>
      <c r="S270" s="234"/>
      <c r="T270" s="234"/>
      <c r="U270" s="233">
        <f>G270/2.5</f>
        <v>0</v>
      </c>
      <c r="V270" s="232"/>
      <c r="W270" s="234"/>
      <c r="X270" s="234"/>
      <c r="Y270" s="234"/>
      <c r="Z270" s="234"/>
      <c r="AA270" s="234"/>
      <c r="AB270" s="234"/>
      <c r="AC270" s="234"/>
      <c r="AD270" s="234"/>
      <c r="AE270" s="234"/>
      <c r="AF270" s="234"/>
      <c r="AG270" s="233">
        <f>G270/2.5</f>
        <v>0</v>
      </c>
      <c r="AH270" s="235"/>
      <c r="AI270" s="234"/>
      <c r="AJ270" s="234"/>
      <c r="AK270" s="234"/>
      <c r="AL270" s="234"/>
      <c r="AM270" s="234">
        <f>G270-SUM(J270:AL270)</f>
        <v>0</v>
      </c>
      <c r="AN270" s="234"/>
      <c r="AO270" s="234"/>
      <c r="AP270" s="234"/>
      <c r="AQ270" s="234"/>
      <c r="AR270" s="234"/>
      <c r="AS270" s="233"/>
      <c r="AT270" s="235"/>
      <c r="AU270" s="234"/>
      <c r="AV270" s="234"/>
      <c r="AW270" s="234"/>
      <c r="AX270" s="234"/>
      <c r="AY270" s="234"/>
      <c r="AZ270" s="234"/>
      <c r="BA270" s="234"/>
      <c r="BB270" s="234"/>
      <c r="BC270" s="234"/>
      <c r="BD270" s="234"/>
      <c r="BE270" s="233"/>
      <c r="BF270" s="235"/>
      <c r="BG270" s="234"/>
      <c r="BH270" s="234"/>
      <c r="BI270" s="234"/>
      <c r="BJ270" s="234"/>
      <c r="BK270" s="234"/>
      <c r="BL270" s="234"/>
      <c r="BM270" s="234"/>
      <c r="BN270" s="234"/>
      <c r="BO270" s="234"/>
      <c r="BP270" s="234"/>
      <c r="BQ270" s="233"/>
      <c r="BR270" s="235"/>
      <c r="BS270" s="234"/>
      <c r="BT270" s="234"/>
      <c r="BU270" s="234"/>
      <c r="BV270" s="234"/>
      <c r="BW270" s="234"/>
      <c r="BX270" s="234"/>
      <c r="BY270" s="234"/>
      <c r="BZ270" s="234"/>
      <c r="CA270" s="234"/>
      <c r="CB270" s="234"/>
      <c r="CC270" s="233"/>
      <c r="CD270" s="41" t="s">
        <v>54</v>
      </c>
    </row>
    <row r="271" spans="1:85" ht="30">
      <c r="A271" s="179"/>
      <c r="B271" s="180" t="s">
        <v>514</v>
      </c>
      <c r="C271" s="181" t="s">
        <v>515</v>
      </c>
      <c r="D271" s="182" t="s">
        <v>243</v>
      </c>
      <c r="E271" s="334"/>
      <c r="F271" s="236"/>
      <c r="G271" s="178">
        <f t="shared" si="243"/>
        <v>0</v>
      </c>
      <c r="H271" s="232"/>
      <c r="I271" s="233"/>
      <c r="J271" s="232"/>
      <c r="K271" s="234"/>
      <c r="L271" s="234"/>
      <c r="M271" s="234"/>
      <c r="N271" s="234"/>
      <c r="O271" s="234"/>
      <c r="P271" s="234"/>
      <c r="Q271" s="234"/>
      <c r="R271" s="234"/>
      <c r="S271" s="234"/>
      <c r="T271" s="234"/>
      <c r="U271" s="233"/>
      <c r="V271" s="232"/>
      <c r="W271" s="234"/>
      <c r="X271" s="234"/>
      <c r="Y271" s="234"/>
      <c r="Z271" s="234"/>
      <c r="AA271" s="234"/>
      <c r="AB271" s="234"/>
      <c r="AC271" s="234"/>
      <c r="AD271" s="234"/>
      <c r="AE271" s="234"/>
      <c r="AF271" s="234"/>
      <c r="AG271" s="233"/>
      <c r="AH271" s="235"/>
      <c r="AI271" s="234"/>
      <c r="AJ271" s="234"/>
      <c r="AK271" s="234"/>
      <c r="AL271" s="234"/>
      <c r="AM271" s="234"/>
      <c r="AN271" s="234"/>
      <c r="AO271" s="234"/>
      <c r="AP271" s="234"/>
      <c r="AQ271" s="234"/>
      <c r="AR271" s="234"/>
      <c r="AS271" s="233"/>
      <c r="AT271" s="235"/>
      <c r="AU271" s="234"/>
      <c r="AV271" s="234"/>
      <c r="AW271" s="234"/>
      <c r="AX271" s="234"/>
      <c r="AY271" s="234"/>
      <c r="AZ271" s="234"/>
      <c r="BA271" s="234"/>
      <c r="BB271" s="234"/>
      <c r="BC271" s="234"/>
      <c r="BD271" s="234"/>
      <c r="BE271" s="233"/>
      <c r="BF271" s="235"/>
      <c r="BG271" s="234"/>
      <c r="BH271" s="234"/>
      <c r="BI271" s="234"/>
      <c r="BJ271" s="234"/>
      <c r="BK271" s="234"/>
      <c r="BL271" s="234"/>
      <c r="BM271" s="234"/>
      <c r="BN271" s="234"/>
      <c r="BO271" s="234"/>
      <c r="BP271" s="234"/>
      <c r="BQ271" s="233"/>
      <c r="BR271" s="235"/>
      <c r="BS271" s="234"/>
      <c r="BT271" s="234"/>
      <c r="BU271" s="234"/>
      <c r="BV271" s="234"/>
      <c r="BW271" s="234"/>
      <c r="BX271" s="234"/>
      <c r="BY271" s="234"/>
      <c r="BZ271" s="234"/>
      <c r="CA271" s="234"/>
      <c r="CB271" s="234"/>
      <c r="CC271" s="233"/>
      <c r="CD271" s="41" t="s">
        <v>54</v>
      </c>
    </row>
    <row r="272" spans="1:85" ht="15">
      <c r="A272" s="265"/>
      <c r="B272" s="180" t="s">
        <v>516</v>
      </c>
      <c r="C272" s="181" t="s">
        <v>517</v>
      </c>
      <c r="D272" s="182" t="s">
        <v>243</v>
      </c>
      <c r="E272" s="334"/>
      <c r="F272" s="236"/>
      <c r="G272" s="178">
        <f t="shared" si="243"/>
        <v>0</v>
      </c>
      <c r="H272" s="232"/>
      <c r="I272" s="233"/>
      <c r="J272" s="232"/>
      <c r="K272" s="234"/>
      <c r="L272" s="234"/>
      <c r="M272" s="234"/>
      <c r="N272" s="234"/>
      <c r="O272" s="234"/>
      <c r="P272" s="234"/>
      <c r="Q272" s="234"/>
      <c r="R272" s="234"/>
      <c r="S272" s="234"/>
      <c r="T272" s="234"/>
      <c r="U272" s="233"/>
      <c r="V272" s="232"/>
      <c r="W272" s="234"/>
      <c r="X272" s="234"/>
      <c r="Y272" s="234"/>
      <c r="Z272" s="234"/>
      <c r="AA272" s="234"/>
      <c r="AB272" s="234"/>
      <c r="AC272" s="234"/>
      <c r="AD272" s="234"/>
      <c r="AE272" s="234"/>
      <c r="AF272" s="234"/>
      <c r="AG272" s="233"/>
      <c r="AH272" s="235"/>
      <c r="AI272" s="234"/>
      <c r="AJ272" s="234"/>
      <c r="AK272" s="234"/>
      <c r="AL272" s="234"/>
      <c r="AM272" s="234"/>
      <c r="AN272" s="234"/>
      <c r="AO272" s="234"/>
      <c r="AP272" s="234"/>
      <c r="AQ272" s="234"/>
      <c r="AR272" s="234"/>
      <c r="AS272" s="233"/>
      <c r="AT272" s="235"/>
      <c r="AU272" s="234"/>
      <c r="AV272" s="234"/>
      <c r="AW272" s="234"/>
      <c r="AX272" s="234"/>
      <c r="AY272" s="234"/>
      <c r="AZ272" s="234"/>
      <c r="BA272" s="234"/>
      <c r="BB272" s="234"/>
      <c r="BC272" s="234"/>
      <c r="BD272" s="234"/>
      <c r="BE272" s="233"/>
      <c r="BF272" s="235"/>
      <c r="BG272" s="234"/>
      <c r="BH272" s="234"/>
      <c r="BI272" s="234"/>
      <c r="BJ272" s="234"/>
      <c r="BK272" s="234"/>
      <c r="BL272" s="234"/>
      <c r="BM272" s="234"/>
      <c r="BN272" s="234"/>
      <c r="BO272" s="234"/>
      <c r="BP272" s="234"/>
      <c r="BQ272" s="233"/>
      <c r="BR272" s="235"/>
      <c r="BS272" s="234"/>
      <c r="BT272" s="234"/>
      <c r="BU272" s="234"/>
      <c r="BV272" s="234"/>
      <c r="BW272" s="234"/>
      <c r="BX272" s="234"/>
      <c r="BY272" s="234"/>
      <c r="BZ272" s="234"/>
      <c r="CA272" s="234"/>
      <c r="CB272" s="234"/>
      <c r="CC272" s="233"/>
      <c r="CD272" s="41" t="s">
        <v>54</v>
      </c>
    </row>
    <row r="273" spans="1:82" ht="15">
      <c r="A273" s="41"/>
      <c r="B273" s="180" t="s">
        <v>518</v>
      </c>
      <c r="C273" s="181" t="s">
        <v>519</v>
      </c>
      <c r="D273" s="182" t="s">
        <v>243</v>
      </c>
      <c r="E273" s="334"/>
      <c r="F273" s="236"/>
      <c r="G273" s="178">
        <f t="shared" si="243"/>
        <v>0</v>
      </c>
      <c r="H273" s="232"/>
      <c r="I273" s="233"/>
      <c r="J273" s="232"/>
      <c r="K273" s="234"/>
      <c r="L273" s="234"/>
      <c r="M273" s="234"/>
      <c r="N273" s="234"/>
      <c r="O273" s="234"/>
      <c r="P273" s="234"/>
      <c r="Q273" s="234"/>
      <c r="R273" s="234"/>
      <c r="S273" s="234"/>
      <c r="T273" s="234"/>
      <c r="U273" s="233"/>
      <c r="V273" s="232"/>
      <c r="W273" s="234"/>
      <c r="X273" s="234"/>
      <c r="Y273" s="234"/>
      <c r="Z273" s="234"/>
      <c r="AA273" s="234"/>
      <c r="AB273" s="234"/>
      <c r="AC273" s="234"/>
      <c r="AD273" s="234"/>
      <c r="AE273" s="234"/>
      <c r="AF273" s="234"/>
      <c r="AG273" s="233"/>
      <c r="AH273" s="235"/>
      <c r="AI273" s="234"/>
      <c r="AJ273" s="234"/>
      <c r="AK273" s="234"/>
      <c r="AL273" s="234"/>
      <c r="AM273" s="234"/>
      <c r="AN273" s="234"/>
      <c r="AO273" s="234"/>
      <c r="AP273" s="234"/>
      <c r="AQ273" s="234"/>
      <c r="AR273" s="234"/>
      <c r="AS273" s="233"/>
      <c r="AT273" s="235"/>
      <c r="AU273" s="234"/>
      <c r="AV273" s="234"/>
      <c r="AW273" s="234"/>
      <c r="AX273" s="234"/>
      <c r="AY273" s="234"/>
      <c r="AZ273" s="234"/>
      <c r="BA273" s="234"/>
      <c r="BB273" s="234"/>
      <c r="BC273" s="234"/>
      <c r="BD273" s="234"/>
      <c r="BE273" s="233"/>
      <c r="BF273" s="235"/>
      <c r="BG273" s="234"/>
      <c r="BH273" s="234"/>
      <c r="BI273" s="234"/>
      <c r="BJ273" s="234"/>
      <c r="BK273" s="234"/>
      <c r="BL273" s="234"/>
      <c r="BM273" s="234"/>
      <c r="BN273" s="234"/>
      <c r="BO273" s="234"/>
      <c r="BP273" s="234"/>
      <c r="BQ273" s="233"/>
      <c r="BR273" s="235"/>
      <c r="BS273" s="234"/>
      <c r="BT273" s="234"/>
      <c r="BU273" s="234"/>
      <c r="BV273" s="234"/>
      <c r="BW273" s="234"/>
      <c r="BX273" s="234"/>
      <c r="BY273" s="234"/>
      <c r="BZ273" s="234"/>
      <c r="CA273" s="234"/>
      <c r="CB273" s="234"/>
      <c r="CC273" s="233"/>
      <c r="CD273" s="41" t="s">
        <v>54</v>
      </c>
    </row>
    <row r="274" spans="1:82" ht="30">
      <c r="A274" s="152"/>
      <c r="B274" s="191" t="s">
        <v>520</v>
      </c>
      <c r="C274" s="192" t="s">
        <v>521</v>
      </c>
      <c r="D274" s="193" t="s">
        <v>243</v>
      </c>
      <c r="E274" s="334"/>
      <c r="F274" s="236"/>
      <c r="G274" s="178">
        <f t="shared" si="243"/>
        <v>0</v>
      </c>
      <c r="H274" s="232"/>
      <c r="I274" s="233"/>
      <c r="J274" s="232"/>
      <c r="K274" s="234"/>
      <c r="L274" s="234"/>
      <c r="M274" s="234"/>
      <c r="N274" s="234"/>
      <c r="O274" s="234"/>
      <c r="P274" s="234"/>
      <c r="Q274" s="234"/>
      <c r="R274" s="234"/>
      <c r="S274" s="234"/>
      <c r="T274" s="234"/>
      <c r="U274" s="233"/>
      <c r="V274" s="232"/>
      <c r="W274" s="234"/>
      <c r="X274" s="234"/>
      <c r="Y274" s="234"/>
      <c r="Z274" s="234"/>
      <c r="AA274" s="234"/>
      <c r="AB274" s="234"/>
      <c r="AC274" s="234"/>
      <c r="AD274" s="234"/>
      <c r="AE274" s="234"/>
      <c r="AF274" s="234"/>
      <c r="AG274" s="233"/>
      <c r="AH274" s="235"/>
      <c r="AI274" s="234"/>
      <c r="AJ274" s="234"/>
      <c r="AK274" s="234"/>
      <c r="AL274" s="234"/>
      <c r="AM274" s="234"/>
      <c r="AN274" s="234"/>
      <c r="AO274" s="234"/>
      <c r="AP274" s="234"/>
      <c r="AQ274" s="234"/>
      <c r="AR274" s="234"/>
      <c r="AS274" s="233"/>
      <c r="AT274" s="235"/>
      <c r="AU274" s="234"/>
      <c r="AV274" s="234"/>
      <c r="AW274" s="234"/>
      <c r="AX274" s="234"/>
      <c r="AY274" s="234"/>
      <c r="AZ274" s="234"/>
      <c r="BA274" s="234"/>
      <c r="BB274" s="234"/>
      <c r="BC274" s="234"/>
      <c r="BD274" s="234"/>
      <c r="BE274" s="233"/>
      <c r="BF274" s="235"/>
      <c r="BG274" s="234"/>
      <c r="BH274" s="234"/>
      <c r="BI274" s="234"/>
      <c r="BJ274" s="234"/>
      <c r="BK274" s="234"/>
      <c r="BL274" s="234"/>
      <c r="BM274" s="234"/>
      <c r="BN274" s="234"/>
      <c r="BO274" s="234"/>
      <c r="BP274" s="234"/>
      <c r="BQ274" s="233"/>
      <c r="BR274" s="235"/>
      <c r="BS274" s="234"/>
      <c r="BT274" s="234"/>
      <c r="BU274" s="234"/>
      <c r="BV274" s="234"/>
      <c r="BW274" s="234"/>
      <c r="BX274" s="234"/>
      <c r="BY274" s="234"/>
      <c r="BZ274" s="234"/>
      <c r="CA274" s="234"/>
      <c r="CB274" s="234"/>
      <c r="CC274" s="233"/>
      <c r="CD274" s="41" t="s">
        <v>54</v>
      </c>
    </row>
    <row r="275" spans="1:82" ht="30">
      <c r="A275" s="41"/>
      <c r="B275" s="191" t="s">
        <v>522</v>
      </c>
      <c r="C275" s="192" t="s">
        <v>523</v>
      </c>
      <c r="D275" s="193" t="s">
        <v>243</v>
      </c>
      <c r="E275" s="334"/>
      <c r="F275" s="236"/>
      <c r="G275" s="178">
        <f t="shared" si="243"/>
        <v>0</v>
      </c>
      <c r="H275" s="232"/>
      <c r="I275" s="233"/>
      <c r="J275" s="232"/>
      <c r="K275" s="234"/>
      <c r="L275" s="234"/>
      <c r="M275" s="234"/>
      <c r="N275" s="234"/>
      <c r="O275" s="234"/>
      <c r="P275" s="234"/>
      <c r="Q275" s="234"/>
      <c r="R275" s="234"/>
      <c r="S275" s="234"/>
      <c r="T275" s="234"/>
      <c r="U275" s="233"/>
      <c r="V275" s="232"/>
      <c r="W275" s="234"/>
      <c r="X275" s="234"/>
      <c r="Y275" s="234"/>
      <c r="Z275" s="234"/>
      <c r="AA275" s="234"/>
      <c r="AB275" s="234"/>
      <c r="AC275" s="234"/>
      <c r="AD275" s="234"/>
      <c r="AE275" s="234"/>
      <c r="AF275" s="234"/>
      <c r="AG275" s="233"/>
      <c r="AH275" s="235"/>
      <c r="AI275" s="234"/>
      <c r="AJ275" s="234"/>
      <c r="AK275" s="234"/>
      <c r="AL275" s="234"/>
      <c r="AM275" s="234"/>
      <c r="AN275" s="234"/>
      <c r="AO275" s="234"/>
      <c r="AP275" s="234"/>
      <c r="AQ275" s="234"/>
      <c r="AR275" s="234"/>
      <c r="AS275" s="233"/>
      <c r="AT275" s="235"/>
      <c r="AU275" s="234"/>
      <c r="AV275" s="234"/>
      <c r="AW275" s="234"/>
      <c r="AX275" s="234"/>
      <c r="AY275" s="234"/>
      <c r="AZ275" s="234"/>
      <c r="BA275" s="234"/>
      <c r="BB275" s="234"/>
      <c r="BC275" s="234"/>
      <c r="BD275" s="234"/>
      <c r="BE275" s="233"/>
      <c r="BF275" s="235"/>
      <c r="BG275" s="234"/>
      <c r="BH275" s="234"/>
      <c r="BI275" s="234"/>
      <c r="BJ275" s="234"/>
      <c r="BK275" s="234"/>
      <c r="BL275" s="234"/>
      <c r="BM275" s="234"/>
      <c r="BN275" s="234"/>
      <c r="BO275" s="234"/>
      <c r="BP275" s="234"/>
      <c r="BQ275" s="233"/>
      <c r="BR275" s="235"/>
      <c r="BS275" s="234"/>
      <c r="BT275" s="234"/>
      <c r="BU275" s="234"/>
      <c r="BV275" s="234"/>
      <c r="BW275" s="234"/>
      <c r="BX275" s="234"/>
      <c r="BY275" s="234"/>
      <c r="BZ275" s="234"/>
      <c r="CA275" s="234"/>
      <c r="CB275" s="234"/>
      <c r="CC275" s="233"/>
      <c r="CD275" s="41" t="s">
        <v>54</v>
      </c>
    </row>
    <row r="276" spans="1:82" ht="15">
      <c r="A276" s="152"/>
      <c r="B276" s="191" t="s">
        <v>524</v>
      </c>
      <c r="C276" s="192" t="s">
        <v>525</v>
      </c>
      <c r="D276" s="194" t="s">
        <v>92</v>
      </c>
      <c r="E276" s="334">
        <v>0</v>
      </c>
      <c r="F276" s="236"/>
      <c r="G276" s="178">
        <f t="shared" si="243"/>
        <v>0</v>
      </c>
      <c r="H276" s="232"/>
      <c r="I276" s="233"/>
      <c r="J276" s="232"/>
      <c r="K276" s="234"/>
      <c r="L276" s="234"/>
      <c r="M276" s="234"/>
      <c r="N276" s="234"/>
      <c r="O276" s="234"/>
      <c r="P276" s="234"/>
      <c r="Q276" s="234"/>
      <c r="R276" s="234"/>
      <c r="S276" s="234"/>
      <c r="T276" s="234"/>
      <c r="U276" s="233">
        <f>G276/2.5</f>
        <v>0</v>
      </c>
      <c r="V276" s="232"/>
      <c r="W276" s="234"/>
      <c r="X276" s="234"/>
      <c r="Y276" s="234"/>
      <c r="Z276" s="234"/>
      <c r="AA276" s="234"/>
      <c r="AB276" s="234"/>
      <c r="AC276" s="234"/>
      <c r="AD276" s="234"/>
      <c r="AE276" s="234"/>
      <c r="AF276" s="234"/>
      <c r="AG276" s="233">
        <f>G276/2.5</f>
        <v>0</v>
      </c>
      <c r="AH276" s="235"/>
      <c r="AI276" s="234"/>
      <c r="AJ276" s="234"/>
      <c r="AK276" s="234"/>
      <c r="AL276" s="234"/>
      <c r="AM276" s="234">
        <f>G276-SUM(J276:AL276)</f>
        <v>0</v>
      </c>
      <c r="AN276" s="234"/>
      <c r="AO276" s="234"/>
      <c r="AP276" s="234"/>
      <c r="AQ276" s="234"/>
      <c r="AR276" s="234"/>
      <c r="AS276" s="233"/>
      <c r="AT276" s="235"/>
      <c r="AU276" s="234"/>
      <c r="AV276" s="234"/>
      <c r="AW276" s="234"/>
      <c r="AX276" s="234"/>
      <c r="AY276" s="234"/>
      <c r="AZ276" s="234"/>
      <c r="BA276" s="234"/>
      <c r="BB276" s="234"/>
      <c r="BC276" s="234"/>
      <c r="BD276" s="234"/>
      <c r="BE276" s="233"/>
      <c r="BF276" s="235"/>
      <c r="BG276" s="234"/>
      <c r="BH276" s="234"/>
      <c r="BI276" s="234"/>
      <c r="BJ276" s="234"/>
      <c r="BK276" s="234"/>
      <c r="BL276" s="234"/>
      <c r="BM276" s="234"/>
      <c r="BN276" s="234"/>
      <c r="BO276" s="234"/>
      <c r="BP276" s="234"/>
      <c r="BQ276" s="233"/>
      <c r="BR276" s="235"/>
      <c r="BS276" s="234"/>
      <c r="BT276" s="234"/>
      <c r="BU276" s="234"/>
      <c r="BV276" s="234"/>
      <c r="BW276" s="234"/>
      <c r="BX276" s="234"/>
      <c r="BY276" s="234"/>
      <c r="BZ276" s="234"/>
      <c r="CA276" s="234"/>
      <c r="CB276" s="234"/>
      <c r="CC276" s="233"/>
      <c r="CD276" s="41" t="s">
        <v>54</v>
      </c>
    </row>
    <row r="277" spans="1:82" ht="15">
      <c r="A277" s="152"/>
      <c r="B277" s="195" t="s">
        <v>526</v>
      </c>
      <c r="C277" s="196" t="s">
        <v>527</v>
      </c>
      <c r="D277" s="197" t="s">
        <v>92</v>
      </c>
      <c r="E277" s="334">
        <v>0</v>
      </c>
      <c r="F277" s="272"/>
      <c r="G277" s="178">
        <f t="shared" si="243"/>
        <v>0</v>
      </c>
      <c r="H277" s="244"/>
      <c r="I277" s="245"/>
      <c r="J277" s="244"/>
      <c r="K277" s="246"/>
      <c r="L277" s="246"/>
      <c r="M277" s="246"/>
      <c r="N277" s="246"/>
      <c r="O277" s="246"/>
      <c r="P277" s="246"/>
      <c r="Q277" s="246"/>
      <c r="R277" s="246"/>
      <c r="S277" s="246"/>
      <c r="T277" s="246"/>
      <c r="U277" s="245">
        <f>G277/2.5</f>
        <v>0</v>
      </c>
      <c r="V277" s="244"/>
      <c r="W277" s="246"/>
      <c r="X277" s="246"/>
      <c r="Y277" s="246"/>
      <c r="Z277" s="246"/>
      <c r="AA277" s="246"/>
      <c r="AB277" s="246"/>
      <c r="AC277" s="246"/>
      <c r="AD277" s="246"/>
      <c r="AE277" s="246"/>
      <c r="AF277" s="246"/>
      <c r="AG277" s="245">
        <f>G277/2.5</f>
        <v>0</v>
      </c>
      <c r="AH277" s="247"/>
      <c r="AI277" s="246"/>
      <c r="AJ277" s="246"/>
      <c r="AK277" s="246"/>
      <c r="AL277" s="246"/>
      <c r="AM277" s="246">
        <f>G277-SUM(J277:AL277)</f>
        <v>0</v>
      </c>
      <c r="AN277" s="246"/>
      <c r="AO277" s="246"/>
      <c r="AP277" s="246"/>
      <c r="AQ277" s="246"/>
      <c r="AR277" s="246"/>
      <c r="AS277" s="245"/>
      <c r="AT277" s="247"/>
      <c r="AU277" s="246"/>
      <c r="AV277" s="246"/>
      <c r="AW277" s="246"/>
      <c r="AX277" s="246"/>
      <c r="AY277" s="246"/>
      <c r="AZ277" s="246"/>
      <c r="BA277" s="246"/>
      <c r="BB277" s="246"/>
      <c r="BC277" s="246"/>
      <c r="BD277" s="246"/>
      <c r="BE277" s="245"/>
      <c r="BF277" s="247"/>
      <c r="BG277" s="246"/>
      <c r="BH277" s="246"/>
      <c r="BI277" s="246"/>
      <c r="BJ277" s="246"/>
      <c r="BK277" s="246"/>
      <c r="BL277" s="246"/>
      <c r="BM277" s="246"/>
      <c r="BN277" s="246"/>
      <c r="BO277" s="246"/>
      <c r="BP277" s="246"/>
      <c r="BQ277" s="245"/>
      <c r="BR277" s="247"/>
      <c r="BS277" s="246"/>
      <c r="BT277" s="246"/>
      <c r="BU277" s="246"/>
      <c r="BV277" s="246"/>
      <c r="BW277" s="246"/>
      <c r="BX277" s="246"/>
      <c r="BY277" s="246"/>
      <c r="BZ277" s="246"/>
      <c r="CA277" s="246"/>
      <c r="CB277" s="246"/>
      <c r="CC277" s="245"/>
      <c r="CD277" s="41" t="s">
        <v>54</v>
      </c>
    </row>
    <row r="278" spans="1:82" ht="15">
      <c r="A278" s="152"/>
      <c r="B278" s="123" t="s">
        <v>528</v>
      </c>
      <c r="C278" s="124" t="s">
        <v>529</v>
      </c>
      <c r="D278" s="125"/>
      <c r="E278" s="155"/>
      <c r="F278" s="260"/>
      <c r="G278" s="126">
        <f>SUM(G280:G427)</f>
        <v>0</v>
      </c>
      <c r="H278" s="127">
        <f>SUM(H280:H427)</f>
        <v>0</v>
      </c>
      <c r="I278" s="128">
        <f t="shared" ref="I278:BT278" si="244">SUM(I280:I427)</f>
        <v>0</v>
      </c>
      <c r="J278" s="127">
        <f t="shared" si="244"/>
        <v>0</v>
      </c>
      <c r="K278" s="129">
        <f t="shared" si="244"/>
        <v>0</v>
      </c>
      <c r="L278" s="129">
        <f t="shared" si="244"/>
        <v>0</v>
      </c>
      <c r="M278" s="129">
        <f t="shared" si="244"/>
        <v>0</v>
      </c>
      <c r="N278" s="129">
        <f t="shared" si="244"/>
        <v>0</v>
      </c>
      <c r="O278" s="129">
        <f t="shared" si="244"/>
        <v>0</v>
      </c>
      <c r="P278" s="129">
        <f t="shared" si="244"/>
        <v>0</v>
      </c>
      <c r="Q278" s="129">
        <f t="shared" si="244"/>
        <v>0</v>
      </c>
      <c r="R278" s="129">
        <f t="shared" si="244"/>
        <v>0</v>
      </c>
      <c r="S278" s="129">
        <f t="shared" si="244"/>
        <v>0</v>
      </c>
      <c r="T278" s="129">
        <f t="shared" si="244"/>
        <v>0</v>
      </c>
      <c r="U278" s="128">
        <f t="shared" si="244"/>
        <v>0</v>
      </c>
      <c r="V278" s="127">
        <f t="shared" si="244"/>
        <v>0</v>
      </c>
      <c r="W278" s="129">
        <f t="shared" si="244"/>
        <v>0</v>
      </c>
      <c r="X278" s="129">
        <f t="shared" si="244"/>
        <v>0</v>
      </c>
      <c r="Y278" s="129">
        <f t="shared" si="244"/>
        <v>0</v>
      </c>
      <c r="Z278" s="129">
        <f t="shared" si="244"/>
        <v>0</v>
      </c>
      <c r="AA278" s="129">
        <f t="shared" si="244"/>
        <v>0</v>
      </c>
      <c r="AB278" s="129">
        <f t="shared" si="244"/>
        <v>0</v>
      </c>
      <c r="AC278" s="129">
        <f t="shared" si="244"/>
        <v>0</v>
      </c>
      <c r="AD278" s="129">
        <f t="shared" si="244"/>
        <v>0</v>
      </c>
      <c r="AE278" s="129">
        <f t="shared" si="244"/>
        <v>0</v>
      </c>
      <c r="AF278" s="129">
        <f t="shared" si="244"/>
        <v>0</v>
      </c>
      <c r="AG278" s="128">
        <f t="shared" si="244"/>
        <v>0</v>
      </c>
      <c r="AH278" s="130">
        <f t="shared" si="244"/>
        <v>0</v>
      </c>
      <c r="AI278" s="129">
        <f t="shared" si="244"/>
        <v>0</v>
      </c>
      <c r="AJ278" s="129">
        <f t="shared" si="244"/>
        <v>0</v>
      </c>
      <c r="AK278" s="129">
        <f t="shared" si="244"/>
        <v>0</v>
      </c>
      <c r="AL278" s="129">
        <f t="shared" si="244"/>
        <v>0</v>
      </c>
      <c r="AM278" s="129">
        <f t="shared" si="244"/>
        <v>0</v>
      </c>
      <c r="AN278" s="129">
        <f t="shared" si="244"/>
        <v>0</v>
      </c>
      <c r="AO278" s="129">
        <f t="shared" si="244"/>
        <v>0</v>
      </c>
      <c r="AP278" s="129">
        <f t="shared" si="244"/>
        <v>0</v>
      </c>
      <c r="AQ278" s="129">
        <f t="shared" si="244"/>
        <v>0</v>
      </c>
      <c r="AR278" s="129">
        <f t="shared" si="244"/>
        <v>0</v>
      </c>
      <c r="AS278" s="128">
        <f t="shared" si="244"/>
        <v>0</v>
      </c>
      <c r="AT278" s="130">
        <f t="shared" si="244"/>
        <v>0</v>
      </c>
      <c r="AU278" s="129">
        <f t="shared" si="244"/>
        <v>0</v>
      </c>
      <c r="AV278" s="129">
        <f t="shared" si="244"/>
        <v>0</v>
      </c>
      <c r="AW278" s="129">
        <f t="shared" si="244"/>
        <v>0</v>
      </c>
      <c r="AX278" s="129">
        <f t="shared" si="244"/>
        <v>0</v>
      </c>
      <c r="AY278" s="129">
        <f t="shared" si="244"/>
        <v>0</v>
      </c>
      <c r="AZ278" s="129">
        <f t="shared" si="244"/>
        <v>0</v>
      </c>
      <c r="BA278" s="129">
        <f t="shared" si="244"/>
        <v>0</v>
      </c>
      <c r="BB278" s="129">
        <f t="shared" si="244"/>
        <v>0</v>
      </c>
      <c r="BC278" s="129">
        <f t="shared" si="244"/>
        <v>0</v>
      </c>
      <c r="BD278" s="129">
        <f t="shared" si="244"/>
        <v>0</v>
      </c>
      <c r="BE278" s="128">
        <f t="shared" si="244"/>
        <v>0</v>
      </c>
      <c r="BF278" s="130">
        <f t="shared" si="244"/>
        <v>0</v>
      </c>
      <c r="BG278" s="129">
        <f t="shared" si="244"/>
        <v>0</v>
      </c>
      <c r="BH278" s="129">
        <f t="shared" si="244"/>
        <v>0</v>
      </c>
      <c r="BI278" s="129">
        <f t="shared" si="244"/>
        <v>0</v>
      </c>
      <c r="BJ278" s="129">
        <f t="shared" si="244"/>
        <v>0</v>
      </c>
      <c r="BK278" s="129">
        <f t="shared" si="244"/>
        <v>0</v>
      </c>
      <c r="BL278" s="129">
        <f t="shared" si="244"/>
        <v>0</v>
      </c>
      <c r="BM278" s="129">
        <f t="shared" si="244"/>
        <v>0</v>
      </c>
      <c r="BN278" s="129">
        <f t="shared" si="244"/>
        <v>0</v>
      </c>
      <c r="BO278" s="129">
        <f t="shared" si="244"/>
        <v>0</v>
      </c>
      <c r="BP278" s="129">
        <f t="shared" si="244"/>
        <v>0</v>
      </c>
      <c r="BQ278" s="128">
        <f t="shared" si="244"/>
        <v>0</v>
      </c>
      <c r="BR278" s="130">
        <f t="shared" si="244"/>
        <v>0</v>
      </c>
      <c r="BS278" s="129">
        <f t="shared" si="244"/>
        <v>0</v>
      </c>
      <c r="BT278" s="129">
        <f t="shared" si="244"/>
        <v>0</v>
      </c>
      <c r="BU278" s="129">
        <f t="shared" ref="BU278:CC278" si="245">SUM(BU280:BU427)</f>
        <v>0</v>
      </c>
      <c r="BV278" s="129">
        <f t="shared" si="245"/>
        <v>0</v>
      </c>
      <c r="BW278" s="129">
        <f t="shared" si="245"/>
        <v>0</v>
      </c>
      <c r="BX278" s="129">
        <f t="shared" si="245"/>
        <v>0</v>
      </c>
      <c r="BY278" s="129">
        <f t="shared" si="245"/>
        <v>0</v>
      </c>
      <c r="BZ278" s="129">
        <f t="shared" si="245"/>
        <v>0</v>
      </c>
      <c r="CA278" s="129">
        <f t="shared" si="245"/>
        <v>0</v>
      </c>
      <c r="CB278" s="129">
        <f t="shared" si="245"/>
        <v>0</v>
      </c>
      <c r="CC278" s="128">
        <f t="shared" si="245"/>
        <v>0</v>
      </c>
      <c r="CD278" s="41" t="s">
        <v>54</v>
      </c>
    </row>
    <row r="279" spans="1:82" ht="15">
      <c r="A279" s="152"/>
      <c r="B279" s="290" t="s">
        <v>530</v>
      </c>
      <c r="C279" s="291" t="s">
        <v>938</v>
      </c>
      <c r="D279" s="292"/>
      <c r="E279" s="293"/>
      <c r="F279" s="299"/>
      <c r="G279" s="294"/>
      <c r="H279" s="295"/>
      <c r="I279" s="296"/>
      <c r="J279" s="295"/>
      <c r="K279" s="297"/>
      <c r="L279" s="297"/>
      <c r="M279" s="297"/>
      <c r="N279" s="297"/>
      <c r="O279" s="297"/>
      <c r="P279" s="297"/>
      <c r="Q279" s="297"/>
      <c r="R279" s="297"/>
      <c r="S279" s="297"/>
      <c r="T279" s="297"/>
      <c r="U279" s="296"/>
      <c r="V279" s="295"/>
      <c r="W279" s="297"/>
      <c r="X279" s="297"/>
      <c r="Y279" s="297"/>
      <c r="Z279" s="297"/>
      <c r="AA279" s="297"/>
      <c r="AB279" s="297"/>
      <c r="AC279" s="297"/>
      <c r="AD279" s="297"/>
      <c r="AE279" s="297"/>
      <c r="AF279" s="297"/>
      <c r="AG279" s="296"/>
      <c r="AH279" s="298"/>
      <c r="AI279" s="297"/>
      <c r="AJ279" s="297"/>
      <c r="AK279" s="297"/>
      <c r="AL279" s="297"/>
      <c r="AM279" s="297"/>
      <c r="AN279" s="297"/>
      <c r="AO279" s="297"/>
      <c r="AP279" s="297"/>
      <c r="AQ279" s="297"/>
      <c r="AR279" s="297"/>
      <c r="AS279" s="296"/>
      <c r="AT279" s="298"/>
      <c r="AU279" s="297"/>
      <c r="AV279" s="297"/>
      <c r="AW279" s="297"/>
      <c r="AX279" s="297"/>
      <c r="AY279" s="297"/>
      <c r="AZ279" s="297"/>
      <c r="BA279" s="297"/>
      <c r="BB279" s="297"/>
      <c r="BC279" s="297"/>
      <c r="BD279" s="297"/>
      <c r="BE279" s="296"/>
      <c r="BF279" s="298"/>
      <c r="BG279" s="297"/>
      <c r="BH279" s="297"/>
      <c r="BI279" s="297"/>
      <c r="BJ279" s="297"/>
      <c r="BK279" s="297"/>
      <c r="BL279" s="297"/>
      <c r="BM279" s="297"/>
      <c r="BN279" s="297"/>
      <c r="BO279" s="297"/>
      <c r="BP279" s="297"/>
      <c r="BQ279" s="296"/>
      <c r="BR279" s="298"/>
      <c r="BS279" s="297"/>
      <c r="BT279" s="297"/>
      <c r="BU279" s="297"/>
      <c r="BV279" s="297"/>
      <c r="BW279" s="297"/>
      <c r="BX279" s="297"/>
      <c r="BY279" s="297"/>
      <c r="BZ279" s="297"/>
      <c r="CA279" s="297"/>
      <c r="CB279" s="297"/>
      <c r="CC279" s="296"/>
      <c r="CD279" s="41"/>
    </row>
    <row r="280" spans="1:82" ht="15">
      <c r="A280" s="152"/>
      <c r="B280" s="180" t="s">
        <v>532</v>
      </c>
      <c r="C280" s="181" t="s">
        <v>533</v>
      </c>
      <c r="D280" s="182" t="s">
        <v>243</v>
      </c>
      <c r="E280" s="329">
        <v>0</v>
      </c>
      <c r="F280" s="78"/>
      <c r="G280" s="178">
        <f t="shared" ref="G280:G282" si="246">+E280*F280</f>
        <v>0</v>
      </c>
      <c r="H280" s="237"/>
      <c r="I280" s="239"/>
      <c r="J280" s="237"/>
      <c r="K280" s="238"/>
      <c r="L280" s="238"/>
      <c r="M280" s="238"/>
      <c r="N280" s="238"/>
      <c r="O280" s="238"/>
      <c r="P280" s="238"/>
      <c r="Q280" s="238"/>
      <c r="R280" s="238"/>
      <c r="S280" s="238"/>
      <c r="T280" s="238"/>
      <c r="U280" s="239">
        <f>G280/6</f>
        <v>0</v>
      </c>
      <c r="V280" s="237"/>
      <c r="W280" s="238"/>
      <c r="X280" s="238"/>
      <c r="Y280" s="238"/>
      <c r="Z280" s="238"/>
      <c r="AA280" s="238"/>
      <c r="AB280" s="238"/>
      <c r="AC280" s="238"/>
      <c r="AD280" s="238"/>
      <c r="AE280" s="238"/>
      <c r="AF280" s="238"/>
      <c r="AG280" s="239">
        <f>G280/6</f>
        <v>0</v>
      </c>
      <c r="AH280" s="240"/>
      <c r="AI280" s="238"/>
      <c r="AJ280" s="238"/>
      <c r="AK280" s="238"/>
      <c r="AL280" s="238"/>
      <c r="AM280" s="238"/>
      <c r="AN280" s="238"/>
      <c r="AO280" s="238"/>
      <c r="AP280" s="238"/>
      <c r="AQ280" s="238"/>
      <c r="AR280" s="238"/>
      <c r="AS280" s="239">
        <f>G280/6</f>
        <v>0</v>
      </c>
      <c r="AT280" s="240"/>
      <c r="AU280" s="238"/>
      <c r="AV280" s="238"/>
      <c r="AW280" s="238"/>
      <c r="AX280" s="238"/>
      <c r="AY280" s="238"/>
      <c r="AZ280" s="238"/>
      <c r="BA280" s="238"/>
      <c r="BB280" s="238"/>
      <c r="BC280" s="238"/>
      <c r="BD280" s="238"/>
      <c r="BE280" s="239">
        <f>G280/6</f>
        <v>0</v>
      </c>
      <c r="BF280" s="240"/>
      <c r="BG280" s="238"/>
      <c r="BH280" s="238"/>
      <c r="BI280" s="238"/>
      <c r="BJ280" s="238"/>
      <c r="BK280" s="238"/>
      <c r="BL280" s="238"/>
      <c r="BM280" s="238"/>
      <c r="BN280" s="238"/>
      <c r="BO280" s="238"/>
      <c r="BP280" s="238"/>
      <c r="BQ280" s="239">
        <f>G280/6</f>
        <v>0</v>
      </c>
      <c r="BR280" s="240"/>
      <c r="BS280" s="238"/>
      <c r="BT280" s="238"/>
      <c r="BU280" s="238"/>
      <c r="BV280" s="238"/>
      <c r="BW280" s="238"/>
      <c r="BX280" s="238"/>
      <c r="BY280" s="238"/>
      <c r="BZ280" s="238"/>
      <c r="CA280" s="238"/>
      <c r="CB280" s="238"/>
      <c r="CC280" s="239">
        <f>G280-SUM(H280:CB280)</f>
        <v>0</v>
      </c>
      <c r="CD280" s="41" t="s">
        <v>54</v>
      </c>
    </row>
    <row r="281" spans="1:82" ht="15">
      <c r="A281" s="152"/>
      <c r="B281" s="180" t="s">
        <v>534</v>
      </c>
      <c r="C281" s="181" t="s">
        <v>535</v>
      </c>
      <c r="D281" s="182" t="s">
        <v>243</v>
      </c>
      <c r="E281" s="329">
        <v>0</v>
      </c>
      <c r="F281" s="78"/>
      <c r="G281" s="178">
        <f t="shared" si="246"/>
        <v>0</v>
      </c>
      <c r="H281" s="237"/>
      <c r="I281" s="239"/>
      <c r="J281" s="237"/>
      <c r="K281" s="238"/>
      <c r="L281" s="238"/>
      <c r="M281" s="238"/>
      <c r="N281" s="238"/>
      <c r="O281" s="238"/>
      <c r="P281" s="238"/>
      <c r="Q281" s="238"/>
      <c r="R281" s="238"/>
      <c r="S281" s="238"/>
      <c r="T281" s="238"/>
      <c r="U281" s="239">
        <f t="shared" ref="U281:U285" si="247">G281/6</f>
        <v>0</v>
      </c>
      <c r="V281" s="237"/>
      <c r="W281" s="238"/>
      <c r="X281" s="238"/>
      <c r="Y281" s="238"/>
      <c r="Z281" s="238"/>
      <c r="AA281" s="238"/>
      <c r="AB281" s="238"/>
      <c r="AC281" s="238"/>
      <c r="AD281" s="238"/>
      <c r="AE281" s="238"/>
      <c r="AF281" s="238"/>
      <c r="AG281" s="239">
        <f t="shared" ref="AG281:AG283" si="248">G281/6</f>
        <v>0</v>
      </c>
      <c r="AH281" s="240"/>
      <c r="AI281" s="238"/>
      <c r="AJ281" s="238"/>
      <c r="AK281" s="238"/>
      <c r="AL281" s="238"/>
      <c r="AM281" s="238"/>
      <c r="AN281" s="238"/>
      <c r="AO281" s="238"/>
      <c r="AP281" s="238"/>
      <c r="AQ281" s="238"/>
      <c r="AR281" s="238"/>
      <c r="AS281" s="239">
        <f t="shared" ref="AS281:AS283" si="249">G281/6</f>
        <v>0</v>
      </c>
      <c r="AT281" s="240"/>
      <c r="AU281" s="238"/>
      <c r="AV281" s="238"/>
      <c r="AW281" s="238"/>
      <c r="AX281" s="238"/>
      <c r="AY281" s="238"/>
      <c r="AZ281" s="238"/>
      <c r="BA281" s="238"/>
      <c r="BB281" s="238"/>
      <c r="BC281" s="238"/>
      <c r="BD281" s="238"/>
      <c r="BE281" s="239">
        <f t="shared" ref="BE281:BE283" si="250">G281/6</f>
        <v>0</v>
      </c>
      <c r="BF281" s="240"/>
      <c r="BG281" s="238"/>
      <c r="BH281" s="238"/>
      <c r="BI281" s="238"/>
      <c r="BJ281" s="238"/>
      <c r="BK281" s="238"/>
      <c r="BL281" s="238"/>
      <c r="BM281" s="238"/>
      <c r="BN281" s="238"/>
      <c r="BO281" s="238"/>
      <c r="BP281" s="238"/>
      <c r="BQ281" s="239">
        <f t="shared" ref="BQ281:BQ283" si="251">G281/6</f>
        <v>0</v>
      </c>
      <c r="BR281" s="240"/>
      <c r="BS281" s="238"/>
      <c r="BT281" s="238"/>
      <c r="BU281" s="238"/>
      <c r="BV281" s="238"/>
      <c r="BW281" s="238"/>
      <c r="BX281" s="238"/>
      <c r="BY281" s="238"/>
      <c r="BZ281" s="238"/>
      <c r="CA281" s="238"/>
      <c r="CB281" s="238"/>
      <c r="CC281" s="239">
        <f t="shared" ref="CC281:CC283" si="252">G281-SUM(J281:CB281)</f>
        <v>0</v>
      </c>
      <c r="CD281" s="41" t="s">
        <v>54</v>
      </c>
    </row>
    <row r="282" spans="1:82" ht="15">
      <c r="A282" s="152"/>
      <c r="B282" s="75" t="s">
        <v>536</v>
      </c>
      <c r="C282" s="156" t="s">
        <v>537</v>
      </c>
      <c r="D282" s="132" t="s">
        <v>243</v>
      </c>
      <c r="E282" s="266">
        <v>2</v>
      </c>
      <c r="F282" s="289"/>
      <c r="G282" s="76">
        <f t="shared" si="246"/>
        <v>0</v>
      </c>
      <c r="H282" s="237"/>
      <c r="I282" s="239"/>
      <c r="J282" s="237"/>
      <c r="K282" s="238"/>
      <c r="L282" s="238"/>
      <c r="M282" s="238"/>
      <c r="N282" s="238"/>
      <c r="O282" s="238"/>
      <c r="P282" s="238"/>
      <c r="Q282" s="238"/>
      <c r="R282" s="238"/>
      <c r="S282" s="238"/>
      <c r="T282" s="238"/>
      <c r="U282" s="239">
        <f t="shared" si="247"/>
        <v>0</v>
      </c>
      <c r="V282" s="237"/>
      <c r="W282" s="238"/>
      <c r="X282" s="238"/>
      <c r="Y282" s="238"/>
      <c r="Z282" s="238"/>
      <c r="AA282" s="238"/>
      <c r="AB282" s="238"/>
      <c r="AC282" s="238"/>
      <c r="AD282" s="238"/>
      <c r="AE282" s="238"/>
      <c r="AF282" s="238"/>
      <c r="AG282" s="239">
        <f t="shared" si="248"/>
        <v>0</v>
      </c>
      <c r="AH282" s="240"/>
      <c r="AI282" s="238"/>
      <c r="AJ282" s="238"/>
      <c r="AK282" s="238"/>
      <c r="AL282" s="238"/>
      <c r="AM282" s="238"/>
      <c r="AN282" s="238"/>
      <c r="AO282" s="238"/>
      <c r="AP282" s="238"/>
      <c r="AQ282" s="238"/>
      <c r="AR282" s="238"/>
      <c r="AS282" s="239">
        <f t="shared" si="249"/>
        <v>0</v>
      </c>
      <c r="AT282" s="240"/>
      <c r="AU282" s="238"/>
      <c r="AV282" s="238"/>
      <c r="AW282" s="238"/>
      <c r="AX282" s="238"/>
      <c r="AY282" s="238"/>
      <c r="AZ282" s="238"/>
      <c r="BA282" s="238"/>
      <c r="BB282" s="238"/>
      <c r="BC282" s="238"/>
      <c r="BD282" s="238"/>
      <c r="BE282" s="239">
        <f t="shared" si="250"/>
        <v>0</v>
      </c>
      <c r="BF282" s="240"/>
      <c r="BG282" s="238"/>
      <c r="BH282" s="238"/>
      <c r="BI282" s="238"/>
      <c r="BJ282" s="238"/>
      <c r="BK282" s="238"/>
      <c r="BL282" s="238"/>
      <c r="BM282" s="238"/>
      <c r="BN282" s="238"/>
      <c r="BO282" s="238"/>
      <c r="BP282" s="238"/>
      <c r="BQ282" s="239">
        <f t="shared" si="251"/>
        <v>0</v>
      </c>
      <c r="BR282" s="240"/>
      <c r="BS282" s="238"/>
      <c r="BT282" s="238"/>
      <c r="BU282" s="238"/>
      <c r="BV282" s="238"/>
      <c r="BW282" s="238"/>
      <c r="BX282" s="238"/>
      <c r="BY282" s="238"/>
      <c r="BZ282" s="238"/>
      <c r="CA282" s="238"/>
      <c r="CB282" s="238"/>
      <c r="CC282" s="239">
        <f t="shared" si="252"/>
        <v>0</v>
      </c>
      <c r="CD282" s="41" t="s">
        <v>54</v>
      </c>
    </row>
    <row r="283" spans="1:82" ht="15">
      <c r="A283" s="152"/>
      <c r="B283" s="180" t="s">
        <v>538</v>
      </c>
      <c r="C283" s="181" t="s">
        <v>539</v>
      </c>
      <c r="D283" s="182" t="s">
        <v>243</v>
      </c>
      <c r="E283" s="329">
        <v>0</v>
      </c>
      <c r="F283" s="78"/>
      <c r="G283" s="178">
        <f>+E283*F283</f>
        <v>0</v>
      </c>
      <c r="H283" s="237"/>
      <c r="I283" s="239"/>
      <c r="J283" s="237"/>
      <c r="K283" s="238"/>
      <c r="L283" s="238"/>
      <c r="M283" s="238"/>
      <c r="N283" s="238"/>
      <c r="O283" s="238"/>
      <c r="P283" s="238"/>
      <c r="Q283" s="238"/>
      <c r="R283" s="238"/>
      <c r="S283" s="238"/>
      <c r="T283" s="238"/>
      <c r="U283" s="239">
        <f t="shared" si="247"/>
        <v>0</v>
      </c>
      <c r="V283" s="237"/>
      <c r="W283" s="238"/>
      <c r="X283" s="238"/>
      <c r="Y283" s="238"/>
      <c r="Z283" s="238"/>
      <c r="AA283" s="238"/>
      <c r="AB283" s="238"/>
      <c r="AC283" s="238"/>
      <c r="AD283" s="238"/>
      <c r="AE283" s="238"/>
      <c r="AF283" s="238"/>
      <c r="AG283" s="239">
        <f t="shared" si="248"/>
        <v>0</v>
      </c>
      <c r="AH283" s="240"/>
      <c r="AI283" s="238"/>
      <c r="AJ283" s="238"/>
      <c r="AK283" s="238"/>
      <c r="AL283" s="238"/>
      <c r="AM283" s="238"/>
      <c r="AN283" s="238"/>
      <c r="AO283" s="238"/>
      <c r="AP283" s="238"/>
      <c r="AQ283" s="238"/>
      <c r="AR283" s="238"/>
      <c r="AS283" s="239">
        <f t="shared" si="249"/>
        <v>0</v>
      </c>
      <c r="AT283" s="240"/>
      <c r="AU283" s="238"/>
      <c r="AV283" s="238"/>
      <c r="AW283" s="238"/>
      <c r="AX283" s="238"/>
      <c r="AY283" s="238"/>
      <c r="AZ283" s="238"/>
      <c r="BA283" s="238"/>
      <c r="BB283" s="238"/>
      <c r="BC283" s="238"/>
      <c r="BD283" s="238"/>
      <c r="BE283" s="239">
        <f t="shared" si="250"/>
        <v>0</v>
      </c>
      <c r="BF283" s="240"/>
      <c r="BG283" s="238"/>
      <c r="BH283" s="238"/>
      <c r="BI283" s="238"/>
      <c r="BJ283" s="238"/>
      <c r="BK283" s="238"/>
      <c r="BL283" s="238"/>
      <c r="BM283" s="238"/>
      <c r="BN283" s="238"/>
      <c r="BO283" s="238"/>
      <c r="BP283" s="238"/>
      <c r="BQ283" s="239">
        <f t="shared" si="251"/>
        <v>0</v>
      </c>
      <c r="BR283" s="240"/>
      <c r="BS283" s="238"/>
      <c r="BT283" s="238"/>
      <c r="BU283" s="238"/>
      <c r="BV283" s="238"/>
      <c r="BW283" s="238"/>
      <c r="BX283" s="238"/>
      <c r="BY283" s="238"/>
      <c r="BZ283" s="238"/>
      <c r="CA283" s="238"/>
      <c r="CB283" s="238"/>
      <c r="CC283" s="239">
        <f t="shared" si="252"/>
        <v>0</v>
      </c>
      <c r="CD283" s="41" t="s">
        <v>54</v>
      </c>
    </row>
    <row r="284" spans="1:82" ht="15">
      <c r="A284" s="152"/>
      <c r="B284" s="75" t="s">
        <v>540</v>
      </c>
      <c r="C284" s="131" t="s">
        <v>541</v>
      </c>
      <c r="D284" s="132" t="s">
        <v>542</v>
      </c>
      <c r="E284" s="266">
        <v>72</v>
      </c>
      <c r="F284" s="289"/>
      <c r="G284" s="76">
        <f t="shared" ref="G284" si="253">+E284*F284</f>
        <v>0</v>
      </c>
      <c r="H284" s="237"/>
      <c r="I284" s="239"/>
      <c r="J284" s="237"/>
      <c r="K284" s="238"/>
      <c r="L284" s="238"/>
      <c r="M284" s="238"/>
      <c r="N284" s="238"/>
      <c r="O284" s="238"/>
      <c r="P284" s="238"/>
      <c r="Q284" s="238"/>
      <c r="R284" s="238"/>
      <c r="S284" s="238"/>
      <c r="T284" s="238"/>
      <c r="U284" s="239">
        <f t="shared" si="247"/>
        <v>0</v>
      </c>
      <c r="V284" s="237"/>
      <c r="W284" s="238"/>
      <c r="X284" s="238"/>
      <c r="Y284" s="238"/>
      <c r="Z284" s="238"/>
      <c r="AA284" s="238"/>
      <c r="AB284" s="238"/>
      <c r="AC284" s="238"/>
      <c r="AD284" s="238"/>
      <c r="AE284" s="238"/>
      <c r="AF284" s="238"/>
      <c r="AG284" s="239">
        <f>G284/6</f>
        <v>0</v>
      </c>
      <c r="AH284" s="240"/>
      <c r="AI284" s="238"/>
      <c r="AJ284" s="238"/>
      <c r="AK284" s="238"/>
      <c r="AL284" s="238"/>
      <c r="AM284" s="238"/>
      <c r="AN284" s="238"/>
      <c r="AO284" s="238"/>
      <c r="AP284" s="238"/>
      <c r="AQ284" s="238"/>
      <c r="AR284" s="238"/>
      <c r="AS284" s="239">
        <f>G284/6</f>
        <v>0</v>
      </c>
      <c r="AT284" s="240"/>
      <c r="AU284" s="238"/>
      <c r="AV284" s="238"/>
      <c r="AW284" s="238"/>
      <c r="AX284" s="238"/>
      <c r="AY284" s="238"/>
      <c r="AZ284" s="238"/>
      <c r="BA284" s="238"/>
      <c r="BB284" s="238"/>
      <c r="BC284" s="238"/>
      <c r="BD284" s="238"/>
      <c r="BE284" s="239">
        <f>G284/6</f>
        <v>0</v>
      </c>
      <c r="BF284" s="240"/>
      <c r="BG284" s="238"/>
      <c r="BH284" s="238"/>
      <c r="BI284" s="238"/>
      <c r="BJ284" s="238"/>
      <c r="BK284" s="238"/>
      <c r="BL284" s="238"/>
      <c r="BM284" s="238"/>
      <c r="BN284" s="238"/>
      <c r="BO284" s="238"/>
      <c r="BP284" s="238"/>
      <c r="BQ284" s="239">
        <f>G284/6</f>
        <v>0</v>
      </c>
      <c r="BR284" s="240"/>
      <c r="BS284" s="238"/>
      <c r="BT284" s="238"/>
      <c r="BU284" s="238"/>
      <c r="BV284" s="238"/>
      <c r="BW284" s="238"/>
      <c r="BX284" s="238"/>
      <c r="BY284" s="238"/>
      <c r="BZ284" s="238"/>
      <c r="CA284" s="238"/>
      <c r="CB284" s="238"/>
      <c r="CC284" s="239">
        <f>G284-SUM(H284:CB284)</f>
        <v>0</v>
      </c>
      <c r="CD284" s="41" t="s">
        <v>54</v>
      </c>
    </row>
    <row r="285" spans="1:82" ht="15">
      <c r="A285" s="152"/>
      <c r="B285" s="75" t="s">
        <v>543</v>
      </c>
      <c r="C285" s="131" t="s">
        <v>939</v>
      </c>
      <c r="D285" s="132" t="s">
        <v>545</v>
      </c>
      <c r="E285" s="266">
        <v>400</v>
      </c>
      <c r="F285" s="289"/>
      <c r="G285" s="76">
        <f>+E285*F285</f>
        <v>0</v>
      </c>
      <c r="H285" s="237"/>
      <c r="I285" s="239"/>
      <c r="J285" s="237"/>
      <c r="K285" s="238"/>
      <c r="L285" s="238"/>
      <c r="M285" s="238"/>
      <c r="N285" s="238"/>
      <c r="O285" s="238"/>
      <c r="P285" s="238"/>
      <c r="Q285" s="238"/>
      <c r="R285" s="238"/>
      <c r="S285" s="238"/>
      <c r="T285" s="238"/>
      <c r="U285" s="239">
        <f t="shared" si="247"/>
        <v>0</v>
      </c>
      <c r="V285" s="237"/>
      <c r="W285" s="238"/>
      <c r="X285" s="238"/>
      <c r="Y285" s="238"/>
      <c r="Z285" s="238"/>
      <c r="AA285" s="238"/>
      <c r="AB285" s="238"/>
      <c r="AC285" s="238"/>
      <c r="AD285" s="238"/>
      <c r="AE285" s="238"/>
      <c r="AF285" s="238"/>
      <c r="AG285" s="239">
        <f>G285/6</f>
        <v>0</v>
      </c>
      <c r="AH285" s="240"/>
      <c r="AI285" s="238"/>
      <c r="AJ285" s="238"/>
      <c r="AK285" s="238"/>
      <c r="AL285" s="238"/>
      <c r="AM285" s="238"/>
      <c r="AN285" s="238"/>
      <c r="AO285" s="238"/>
      <c r="AP285" s="238"/>
      <c r="AQ285" s="238"/>
      <c r="AR285" s="238"/>
      <c r="AS285" s="239">
        <f>G285/6</f>
        <v>0</v>
      </c>
      <c r="AT285" s="240"/>
      <c r="AU285" s="238"/>
      <c r="AV285" s="238"/>
      <c r="AW285" s="238"/>
      <c r="AX285" s="238"/>
      <c r="AY285" s="238"/>
      <c r="AZ285" s="238"/>
      <c r="BA285" s="238"/>
      <c r="BB285" s="238"/>
      <c r="BC285" s="238"/>
      <c r="BD285" s="238"/>
      <c r="BE285" s="239">
        <f>G285/6</f>
        <v>0</v>
      </c>
      <c r="BF285" s="240"/>
      <c r="BG285" s="238"/>
      <c r="BH285" s="238"/>
      <c r="BI285" s="238"/>
      <c r="BJ285" s="238"/>
      <c r="BK285" s="238"/>
      <c r="BL285" s="238"/>
      <c r="BM285" s="238"/>
      <c r="BN285" s="238"/>
      <c r="BO285" s="238"/>
      <c r="BP285" s="238"/>
      <c r="BQ285" s="239">
        <f>G285/6</f>
        <v>0</v>
      </c>
      <c r="BR285" s="240"/>
      <c r="BS285" s="238"/>
      <c r="BT285" s="238"/>
      <c r="BU285" s="238"/>
      <c r="BV285" s="238"/>
      <c r="BW285" s="238"/>
      <c r="BX285" s="238"/>
      <c r="BY285" s="238"/>
      <c r="BZ285" s="238"/>
      <c r="CA285" s="238"/>
      <c r="CB285" s="238"/>
      <c r="CC285" s="239">
        <f>G285-SUM(H285:CB285)</f>
        <v>0</v>
      </c>
      <c r="CD285" s="41" t="s">
        <v>54</v>
      </c>
    </row>
    <row r="286" spans="1:82" ht="15">
      <c r="A286" s="152"/>
      <c r="B286" s="191" t="s">
        <v>546</v>
      </c>
      <c r="C286" s="192" t="s">
        <v>547</v>
      </c>
      <c r="D286" s="194" t="s">
        <v>92</v>
      </c>
      <c r="E286" s="334">
        <v>0</v>
      </c>
      <c r="F286" s="236"/>
      <c r="G286" s="178">
        <f>+E286*F286</f>
        <v>0</v>
      </c>
      <c r="H286" s="232"/>
      <c r="I286" s="233"/>
      <c r="J286" s="232"/>
      <c r="K286" s="234"/>
      <c r="L286" s="234"/>
      <c r="M286" s="234"/>
      <c r="N286" s="234"/>
      <c r="O286" s="234"/>
      <c r="P286" s="234"/>
      <c r="Q286" s="234"/>
      <c r="R286" s="234"/>
      <c r="S286" s="234"/>
      <c r="T286" s="234"/>
      <c r="U286" s="233">
        <f>G286/2.5</f>
        <v>0</v>
      </c>
      <c r="V286" s="232"/>
      <c r="W286" s="234"/>
      <c r="X286" s="234"/>
      <c r="Y286" s="234"/>
      <c r="Z286" s="234"/>
      <c r="AA286" s="234"/>
      <c r="AB286" s="234"/>
      <c r="AC286" s="234"/>
      <c r="AD286" s="234"/>
      <c r="AE286" s="234"/>
      <c r="AF286" s="234"/>
      <c r="AG286" s="233">
        <f>G286/2.5</f>
        <v>0</v>
      </c>
      <c r="AH286" s="235"/>
      <c r="AI286" s="234"/>
      <c r="AJ286" s="234"/>
      <c r="AK286" s="234"/>
      <c r="AL286" s="234"/>
      <c r="AM286" s="234">
        <f>G286-SUM(J286:AL286)</f>
        <v>0</v>
      </c>
      <c r="AN286" s="234"/>
      <c r="AO286" s="234"/>
      <c r="AP286" s="234"/>
      <c r="AQ286" s="234"/>
      <c r="AR286" s="234"/>
      <c r="AS286" s="233"/>
      <c r="AT286" s="235"/>
      <c r="AU286" s="234"/>
      <c r="AV286" s="234"/>
      <c r="AW286" s="234"/>
      <c r="AX286" s="234"/>
      <c r="AY286" s="234"/>
      <c r="AZ286" s="234"/>
      <c r="BA286" s="234"/>
      <c r="BB286" s="234"/>
      <c r="BC286" s="234"/>
      <c r="BD286" s="234"/>
      <c r="BE286" s="233"/>
      <c r="BF286" s="235"/>
      <c r="BG286" s="234"/>
      <c r="BH286" s="234"/>
      <c r="BI286" s="234"/>
      <c r="BJ286" s="234"/>
      <c r="BK286" s="234"/>
      <c r="BL286" s="234"/>
      <c r="BM286" s="234"/>
      <c r="BN286" s="234"/>
      <c r="BO286" s="234"/>
      <c r="BP286" s="234"/>
      <c r="BQ286" s="233"/>
      <c r="BR286" s="235"/>
      <c r="BS286" s="234"/>
      <c r="BT286" s="234"/>
      <c r="BU286" s="234"/>
      <c r="BV286" s="234"/>
      <c r="BW286" s="234"/>
      <c r="BX286" s="234"/>
      <c r="BY286" s="234"/>
      <c r="BZ286" s="234"/>
      <c r="CA286" s="234"/>
      <c r="CB286" s="234"/>
      <c r="CC286" s="233"/>
      <c r="CD286" s="41" t="s">
        <v>54</v>
      </c>
    </row>
    <row r="287" spans="1:82" ht="15">
      <c r="A287" s="152"/>
      <c r="B287" s="103" t="s">
        <v>548</v>
      </c>
      <c r="C287" s="286" t="s">
        <v>940</v>
      </c>
      <c r="D287" s="132"/>
      <c r="E287" s="266"/>
      <c r="F287" s="231"/>
      <c r="G287" s="76"/>
      <c r="H287" s="237"/>
      <c r="I287" s="239"/>
      <c r="J287" s="237"/>
      <c r="K287" s="238"/>
      <c r="L287" s="238"/>
      <c r="M287" s="238"/>
      <c r="N287" s="238"/>
      <c r="O287" s="238"/>
      <c r="P287" s="238"/>
      <c r="Q287" s="238"/>
      <c r="R287" s="238"/>
      <c r="S287" s="238"/>
      <c r="T287" s="238"/>
      <c r="U287" s="239"/>
      <c r="V287" s="237"/>
      <c r="W287" s="238"/>
      <c r="X287" s="238"/>
      <c r="Y287" s="238"/>
      <c r="Z287" s="238"/>
      <c r="AA287" s="238"/>
      <c r="AB287" s="238"/>
      <c r="AC287" s="238"/>
      <c r="AD287" s="238"/>
      <c r="AE287" s="238"/>
      <c r="AF287" s="238"/>
      <c r="AG287" s="239"/>
      <c r="AH287" s="240"/>
      <c r="AI287" s="238"/>
      <c r="AJ287" s="238"/>
      <c r="AK287" s="238"/>
      <c r="AL287" s="238"/>
      <c r="AM287" s="238"/>
      <c r="AN287" s="238"/>
      <c r="AO287" s="238"/>
      <c r="AP287" s="238"/>
      <c r="AQ287" s="238"/>
      <c r="AR287" s="238"/>
      <c r="AS287" s="239"/>
      <c r="AT287" s="240"/>
      <c r="AU287" s="238"/>
      <c r="AV287" s="238"/>
      <c r="AW287" s="238"/>
      <c r="AX287" s="238"/>
      <c r="AY287" s="238"/>
      <c r="AZ287" s="238"/>
      <c r="BA287" s="238"/>
      <c r="BB287" s="238"/>
      <c r="BC287" s="238"/>
      <c r="BD287" s="238"/>
      <c r="BE287" s="239"/>
      <c r="BF287" s="240"/>
      <c r="BG287" s="238"/>
      <c r="BH287" s="238"/>
      <c r="BI287" s="238"/>
      <c r="BJ287" s="238"/>
      <c r="BK287" s="238"/>
      <c r="BL287" s="238"/>
      <c r="BM287" s="238"/>
      <c r="BN287" s="238"/>
      <c r="BO287" s="238"/>
      <c r="BP287" s="238"/>
      <c r="BQ287" s="239"/>
      <c r="BR287" s="240"/>
      <c r="BS287" s="238"/>
      <c r="BT287" s="238"/>
      <c r="BU287" s="238"/>
      <c r="BV287" s="238"/>
      <c r="BW287" s="238"/>
      <c r="BX287" s="238"/>
      <c r="BY287" s="238"/>
      <c r="BZ287" s="238"/>
      <c r="CA287" s="238"/>
      <c r="CB287" s="238"/>
      <c r="CC287" s="239"/>
      <c r="CD287" s="41"/>
    </row>
    <row r="288" spans="1:82" ht="15">
      <c r="A288" s="152"/>
      <c r="B288" s="180" t="s">
        <v>550</v>
      </c>
      <c r="C288" s="181" t="s">
        <v>551</v>
      </c>
      <c r="D288" s="182" t="s">
        <v>243</v>
      </c>
      <c r="E288" s="329">
        <v>0</v>
      </c>
      <c r="F288" s="78"/>
      <c r="G288" s="178">
        <f t="shared" ref="G288:G301" si="254">+E288*F288</f>
        <v>0</v>
      </c>
      <c r="H288" s="237"/>
      <c r="I288" s="239"/>
      <c r="J288" s="237"/>
      <c r="K288" s="238"/>
      <c r="L288" s="238"/>
      <c r="M288" s="238"/>
      <c r="N288" s="238"/>
      <c r="O288" s="238"/>
      <c r="P288" s="238"/>
      <c r="Q288" s="238"/>
      <c r="R288" s="238"/>
      <c r="S288" s="238"/>
      <c r="T288" s="238"/>
      <c r="U288" s="239">
        <f t="shared" ref="U288:U299" si="255">G288/6</f>
        <v>0</v>
      </c>
      <c r="V288" s="237"/>
      <c r="W288" s="238"/>
      <c r="X288" s="238"/>
      <c r="Y288" s="238"/>
      <c r="Z288" s="238"/>
      <c r="AA288" s="238"/>
      <c r="AB288" s="238"/>
      <c r="AC288" s="238"/>
      <c r="AD288" s="238"/>
      <c r="AE288" s="238"/>
      <c r="AF288" s="238"/>
      <c r="AG288" s="239">
        <f t="shared" ref="AG288:AG299" si="256">G288/6</f>
        <v>0</v>
      </c>
      <c r="AH288" s="240"/>
      <c r="AI288" s="238"/>
      <c r="AJ288" s="238"/>
      <c r="AK288" s="238"/>
      <c r="AL288" s="238"/>
      <c r="AM288" s="238"/>
      <c r="AN288" s="238"/>
      <c r="AO288" s="238"/>
      <c r="AP288" s="238"/>
      <c r="AQ288" s="238"/>
      <c r="AR288" s="238"/>
      <c r="AS288" s="239">
        <f t="shared" ref="AS288:AS299" si="257">G288/6</f>
        <v>0</v>
      </c>
      <c r="AT288" s="240"/>
      <c r="AU288" s="238"/>
      <c r="AV288" s="238"/>
      <c r="AW288" s="238"/>
      <c r="AX288" s="238"/>
      <c r="AY288" s="238"/>
      <c r="AZ288" s="238"/>
      <c r="BA288" s="238"/>
      <c r="BB288" s="238"/>
      <c r="BC288" s="238"/>
      <c r="BD288" s="238"/>
      <c r="BE288" s="239">
        <f t="shared" ref="BE288:BE299" si="258">G288/6</f>
        <v>0</v>
      </c>
      <c r="BF288" s="240"/>
      <c r="BG288" s="238"/>
      <c r="BH288" s="238"/>
      <c r="BI288" s="238"/>
      <c r="BJ288" s="238"/>
      <c r="BK288" s="238"/>
      <c r="BL288" s="238"/>
      <c r="BM288" s="238"/>
      <c r="BN288" s="238"/>
      <c r="BO288" s="238"/>
      <c r="BP288" s="238"/>
      <c r="BQ288" s="239">
        <f t="shared" ref="BQ288:BQ299" si="259">G288/6</f>
        <v>0</v>
      </c>
      <c r="BR288" s="240"/>
      <c r="BS288" s="238"/>
      <c r="BT288" s="238"/>
      <c r="BU288" s="238"/>
      <c r="BV288" s="238"/>
      <c r="BW288" s="238"/>
      <c r="BX288" s="238"/>
      <c r="BY288" s="238"/>
      <c r="BZ288" s="238"/>
      <c r="CA288" s="238"/>
      <c r="CB288" s="238"/>
      <c r="CC288" s="239">
        <f>G288-SUM(H288:CB288)</f>
        <v>0</v>
      </c>
      <c r="CD288" s="41" t="s">
        <v>54</v>
      </c>
    </row>
    <row r="289" spans="1:82" ht="15">
      <c r="A289" s="152"/>
      <c r="B289" s="75" t="s">
        <v>552</v>
      </c>
      <c r="C289" s="131" t="s">
        <v>553</v>
      </c>
      <c r="D289" s="132" t="s">
        <v>243</v>
      </c>
      <c r="E289" s="266">
        <v>9</v>
      </c>
      <c r="F289" s="289"/>
      <c r="G289" s="76">
        <f t="shared" si="254"/>
        <v>0</v>
      </c>
      <c r="H289" s="237"/>
      <c r="I289" s="239"/>
      <c r="J289" s="237"/>
      <c r="K289" s="238"/>
      <c r="L289" s="238"/>
      <c r="M289" s="238"/>
      <c r="N289" s="238"/>
      <c r="O289" s="238"/>
      <c r="P289" s="238"/>
      <c r="Q289" s="238"/>
      <c r="R289" s="238"/>
      <c r="S289" s="238"/>
      <c r="T289" s="238"/>
      <c r="U289" s="239">
        <f t="shared" si="255"/>
        <v>0</v>
      </c>
      <c r="V289" s="237"/>
      <c r="W289" s="238"/>
      <c r="X289" s="238"/>
      <c r="Y289" s="238"/>
      <c r="Z289" s="238"/>
      <c r="AA289" s="238"/>
      <c r="AB289" s="238"/>
      <c r="AC289" s="238"/>
      <c r="AD289" s="238"/>
      <c r="AE289" s="238"/>
      <c r="AF289" s="238"/>
      <c r="AG289" s="239">
        <f t="shared" si="256"/>
        <v>0</v>
      </c>
      <c r="AH289" s="240"/>
      <c r="AI289" s="238"/>
      <c r="AJ289" s="238"/>
      <c r="AK289" s="238"/>
      <c r="AL289" s="238"/>
      <c r="AM289" s="238"/>
      <c r="AN289" s="238"/>
      <c r="AO289" s="238"/>
      <c r="AP289" s="238"/>
      <c r="AQ289" s="238"/>
      <c r="AR289" s="238"/>
      <c r="AS289" s="239">
        <f t="shared" si="257"/>
        <v>0</v>
      </c>
      <c r="AT289" s="240"/>
      <c r="AU289" s="238"/>
      <c r="AV289" s="238"/>
      <c r="AW289" s="238"/>
      <c r="AX289" s="238"/>
      <c r="AY289" s="238"/>
      <c r="AZ289" s="238"/>
      <c r="BA289" s="238"/>
      <c r="BB289" s="238"/>
      <c r="BC289" s="238"/>
      <c r="BD289" s="238"/>
      <c r="BE289" s="239">
        <f t="shared" si="258"/>
        <v>0</v>
      </c>
      <c r="BF289" s="240"/>
      <c r="BG289" s="238"/>
      <c r="BH289" s="238"/>
      <c r="BI289" s="238"/>
      <c r="BJ289" s="238"/>
      <c r="BK289" s="238"/>
      <c r="BL289" s="238"/>
      <c r="BM289" s="238"/>
      <c r="BN289" s="238"/>
      <c r="BO289" s="238"/>
      <c r="BP289" s="238"/>
      <c r="BQ289" s="239">
        <f t="shared" si="259"/>
        <v>0</v>
      </c>
      <c r="BR289" s="240"/>
      <c r="BS289" s="238"/>
      <c r="BT289" s="238"/>
      <c r="BU289" s="238"/>
      <c r="BV289" s="238"/>
      <c r="BW289" s="238"/>
      <c r="BX289" s="238"/>
      <c r="BY289" s="238"/>
      <c r="BZ289" s="238"/>
      <c r="CA289" s="238"/>
      <c r="CB289" s="238"/>
      <c r="CC289" s="239">
        <f>G289-SUM(H289:CB289)</f>
        <v>0</v>
      </c>
      <c r="CD289" s="41" t="s">
        <v>54</v>
      </c>
    </row>
    <row r="290" spans="1:82" ht="15">
      <c r="A290" s="152"/>
      <c r="B290" s="180" t="s">
        <v>554</v>
      </c>
      <c r="C290" s="181" t="s">
        <v>555</v>
      </c>
      <c r="D290" s="182" t="s">
        <v>243</v>
      </c>
      <c r="E290" s="329">
        <v>0</v>
      </c>
      <c r="F290" s="78"/>
      <c r="G290" s="178">
        <f t="shared" si="254"/>
        <v>0</v>
      </c>
      <c r="H290" s="237"/>
      <c r="I290" s="239"/>
      <c r="J290" s="237"/>
      <c r="K290" s="238"/>
      <c r="L290" s="238"/>
      <c r="M290" s="238"/>
      <c r="N290" s="238"/>
      <c r="O290" s="238"/>
      <c r="P290" s="238"/>
      <c r="Q290" s="238"/>
      <c r="R290" s="238"/>
      <c r="S290" s="238"/>
      <c r="T290" s="238"/>
      <c r="U290" s="239">
        <f t="shared" si="255"/>
        <v>0</v>
      </c>
      <c r="V290" s="237"/>
      <c r="W290" s="238"/>
      <c r="X290" s="238"/>
      <c r="Y290" s="238"/>
      <c r="Z290" s="238"/>
      <c r="AA290" s="238"/>
      <c r="AB290" s="238"/>
      <c r="AC290" s="238"/>
      <c r="AD290" s="238"/>
      <c r="AE290" s="238"/>
      <c r="AF290" s="238"/>
      <c r="AG290" s="239">
        <f t="shared" si="256"/>
        <v>0</v>
      </c>
      <c r="AH290" s="240"/>
      <c r="AI290" s="238"/>
      <c r="AJ290" s="238"/>
      <c r="AK290" s="238"/>
      <c r="AL290" s="238"/>
      <c r="AM290" s="238"/>
      <c r="AN290" s="238"/>
      <c r="AO290" s="238"/>
      <c r="AP290" s="238"/>
      <c r="AQ290" s="238"/>
      <c r="AR290" s="238"/>
      <c r="AS290" s="239">
        <f t="shared" si="257"/>
        <v>0</v>
      </c>
      <c r="AT290" s="240"/>
      <c r="AU290" s="238"/>
      <c r="AV290" s="238"/>
      <c r="AW290" s="238"/>
      <c r="AX290" s="238"/>
      <c r="AY290" s="238"/>
      <c r="AZ290" s="238"/>
      <c r="BA290" s="238"/>
      <c r="BB290" s="238"/>
      <c r="BC290" s="238"/>
      <c r="BD290" s="238"/>
      <c r="BE290" s="239">
        <f t="shared" si="258"/>
        <v>0</v>
      </c>
      <c r="BF290" s="240"/>
      <c r="BG290" s="238"/>
      <c r="BH290" s="238"/>
      <c r="BI290" s="238"/>
      <c r="BJ290" s="238"/>
      <c r="BK290" s="238"/>
      <c r="BL290" s="238"/>
      <c r="BM290" s="238"/>
      <c r="BN290" s="238"/>
      <c r="BO290" s="238"/>
      <c r="BP290" s="238"/>
      <c r="BQ290" s="239">
        <f t="shared" si="259"/>
        <v>0</v>
      </c>
      <c r="BR290" s="240"/>
      <c r="BS290" s="238"/>
      <c r="BT290" s="238"/>
      <c r="BU290" s="238"/>
      <c r="BV290" s="238"/>
      <c r="BW290" s="238"/>
      <c r="BX290" s="238"/>
      <c r="BY290" s="238"/>
      <c r="BZ290" s="238"/>
      <c r="CA290" s="238"/>
      <c r="CB290" s="238"/>
      <c r="CC290" s="239">
        <f>G290-SUM(H290:CB290)</f>
        <v>0</v>
      </c>
      <c r="CD290" s="41" t="s">
        <v>54</v>
      </c>
    </row>
    <row r="291" spans="1:82" ht="15">
      <c r="A291" s="152"/>
      <c r="B291" s="180" t="s">
        <v>556</v>
      </c>
      <c r="C291" s="181" t="s">
        <v>557</v>
      </c>
      <c r="D291" s="182" t="s">
        <v>243</v>
      </c>
      <c r="E291" s="329">
        <v>0</v>
      </c>
      <c r="F291" s="78"/>
      <c r="G291" s="178">
        <f t="shared" si="254"/>
        <v>0</v>
      </c>
      <c r="H291" s="237"/>
      <c r="I291" s="239"/>
      <c r="J291" s="237"/>
      <c r="K291" s="238"/>
      <c r="L291" s="238"/>
      <c r="M291" s="238"/>
      <c r="N291" s="238"/>
      <c r="O291" s="238"/>
      <c r="P291" s="238"/>
      <c r="Q291" s="238"/>
      <c r="R291" s="238"/>
      <c r="S291" s="238"/>
      <c r="T291" s="238"/>
      <c r="U291" s="239">
        <f t="shared" si="255"/>
        <v>0</v>
      </c>
      <c r="V291" s="237"/>
      <c r="W291" s="238"/>
      <c r="X291" s="238"/>
      <c r="Y291" s="238"/>
      <c r="Z291" s="238"/>
      <c r="AA291" s="238"/>
      <c r="AB291" s="238"/>
      <c r="AC291" s="238"/>
      <c r="AD291" s="238"/>
      <c r="AE291" s="238"/>
      <c r="AF291" s="238"/>
      <c r="AG291" s="239">
        <f t="shared" si="256"/>
        <v>0</v>
      </c>
      <c r="AH291" s="240"/>
      <c r="AI291" s="238"/>
      <c r="AJ291" s="238"/>
      <c r="AK291" s="238"/>
      <c r="AL291" s="238"/>
      <c r="AM291" s="238"/>
      <c r="AN291" s="238"/>
      <c r="AO291" s="238"/>
      <c r="AP291" s="238"/>
      <c r="AQ291" s="238"/>
      <c r="AR291" s="238"/>
      <c r="AS291" s="239">
        <f t="shared" si="257"/>
        <v>0</v>
      </c>
      <c r="AT291" s="240"/>
      <c r="AU291" s="238"/>
      <c r="AV291" s="238"/>
      <c r="AW291" s="238"/>
      <c r="AX291" s="238"/>
      <c r="AY291" s="238"/>
      <c r="AZ291" s="238"/>
      <c r="BA291" s="238"/>
      <c r="BB291" s="238"/>
      <c r="BC291" s="238"/>
      <c r="BD291" s="238"/>
      <c r="BE291" s="239">
        <f t="shared" si="258"/>
        <v>0</v>
      </c>
      <c r="BF291" s="240"/>
      <c r="BG291" s="238"/>
      <c r="BH291" s="238"/>
      <c r="BI291" s="238"/>
      <c r="BJ291" s="238"/>
      <c r="BK291" s="238"/>
      <c r="BL291" s="238"/>
      <c r="BM291" s="238"/>
      <c r="BN291" s="238"/>
      <c r="BO291" s="238"/>
      <c r="BP291" s="238"/>
      <c r="BQ291" s="239">
        <f t="shared" si="259"/>
        <v>0</v>
      </c>
      <c r="BR291" s="240"/>
      <c r="BS291" s="238"/>
      <c r="BT291" s="238"/>
      <c r="BU291" s="238"/>
      <c r="BV291" s="238"/>
      <c r="BW291" s="238"/>
      <c r="BX291" s="238"/>
      <c r="BY291" s="238"/>
      <c r="BZ291" s="238"/>
      <c r="CA291" s="238"/>
      <c r="CB291" s="238"/>
      <c r="CC291" s="239">
        <f>G291-SUM(H291:CB291)</f>
        <v>0</v>
      </c>
      <c r="CD291" s="41" t="s">
        <v>54</v>
      </c>
    </row>
    <row r="292" spans="1:82" ht="15">
      <c r="A292" s="152"/>
      <c r="B292" s="75" t="s">
        <v>558</v>
      </c>
      <c r="C292" s="312" t="s">
        <v>559</v>
      </c>
      <c r="D292" s="132" t="s">
        <v>243</v>
      </c>
      <c r="E292" s="266">
        <v>1</v>
      </c>
      <c r="F292" s="289"/>
      <c r="G292" s="76">
        <f t="shared" si="254"/>
        <v>0</v>
      </c>
      <c r="H292" s="237"/>
      <c r="I292" s="239"/>
      <c r="J292" s="237"/>
      <c r="K292" s="238"/>
      <c r="L292" s="238"/>
      <c r="M292" s="238"/>
      <c r="N292" s="238"/>
      <c r="O292" s="238"/>
      <c r="P292" s="238"/>
      <c r="Q292" s="238"/>
      <c r="R292" s="238"/>
      <c r="S292" s="238"/>
      <c r="T292" s="238"/>
      <c r="U292" s="239">
        <f>G292/6</f>
        <v>0</v>
      </c>
      <c r="V292" s="237"/>
      <c r="W292" s="238"/>
      <c r="X292" s="238"/>
      <c r="Y292" s="238"/>
      <c r="Z292" s="238"/>
      <c r="AA292" s="238"/>
      <c r="AB292" s="238"/>
      <c r="AC292" s="238"/>
      <c r="AD292" s="238"/>
      <c r="AE292" s="238"/>
      <c r="AF292" s="238"/>
      <c r="AG292" s="239">
        <f>G292/6</f>
        <v>0</v>
      </c>
      <c r="AH292" s="240"/>
      <c r="AI292" s="238"/>
      <c r="AJ292" s="238"/>
      <c r="AK292" s="238"/>
      <c r="AL292" s="238"/>
      <c r="AM292" s="238"/>
      <c r="AN292" s="238"/>
      <c r="AO292" s="238"/>
      <c r="AP292" s="238"/>
      <c r="AQ292" s="238"/>
      <c r="AR292" s="238"/>
      <c r="AS292" s="239">
        <f>G292/6</f>
        <v>0</v>
      </c>
      <c r="AT292" s="240"/>
      <c r="AU292" s="238"/>
      <c r="AV292" s="238"/>
      <c r="AW292" s="238"/>
      <c r="AX292" s="238"/>
      <c r="AY292" s="238"/>
      <c r="AZ292" s="238"/>
      <c r="BA292" s="238"/>
      <c r="BB292" s="238"/>
      <c r="BC292" s="238"/>
      <c r="BD292" s="238"/>
      <c r="BE292" s="239"/>
      <c r="BF292" s="240"/>
      <c r="BG292" s="238"/>
      <c r="BH292" s="238"/>
      <c r="BI292" s="238"/>
      <c r="BJ292" s="238"/>
      <c r="BK292" s="238"/>
      <c r="BL292" s="238"/>
      <c r="BM292" s="238"/>
      <c r="BN292" s="238"/>
      <c r="BO292" s="238"/>
      <c r="BP292" s="238"/>
      <c r="BQ292" s="239">
        <f>G292/6</f>
        <v>0</v>
      </c>
      <c r="BR292" s="240"/>
      <c r="BS292" s="238"/>
      <c r="BT292" s="238"/>
      <c r="BU292" s="238"/>
      <c r="BV292" s="238"/>
      <c r="BW292" s="238"/>
      <c r="BX292" s="238"/>
      <c r="BY292" s="238"/>
      <c r="BZ292" s="238"/>
      <c r="CA292" s="238"/>
      <c r="CB292" s="238"/>
      <c r="CC292" s="239">
        <f>G292-SUM(J292:CB292)</f>
        <v>0</v>
      </c>
      <c r="CD292" s="41" t="s">
        <v>54</v>
      </c>
    </row>
    <row r="293" spans="1:82" ht="15">
      <c r="A293" s="152"/>
      <c r="B293" s="180" t="s">
        <v>560</v>
      </c>
      <c r="C293" s="181" t="s">
        <v>561</v>
      </c>
      <c r="D293" s="182" t="s">
        <v>92</v>
      </c>
      <c r="E293" s="329">
        <v>0</v>
      </c>
      <c r="F293" s="78"/>
      <c r="G293" s="178">
        <f t="shared" si="254"/>
        <v>0</v>
      </c>
      <c r="H293" s="237"/>
      <c r="I293" s="239"/>
      <c r="J293" s="237"/>
      <c r="K293" s="238"/>
      <c r="L293" s="238"/>
      <c r="M293" s="238"/>
      <c r="N293" s="238"/>
      <c r="O293" s="238"/>
      <c r="P293" s="238"/>
      <c r="Q293" s="238"/>
      <c r="R293" s="238"/>
      <c r="S293" s="238"/>
      <c r="T293" s="238"/>
      <c r="U293" s="239">
        <f t="shared" si="255"/>
        <v>0</v>
      </c>
      <c r="V293" s="237"/>
      <c r="W293" s="238"/>
      <c r="X293" s="238"/>
      <c r="Y293" s="238"/>
      <c r="Z293" s="238"/>
      <c r="AA293" s="238"/>
      <c r="AB293" s="238"/>
      <c r="AC293" s="238"/>
      <c r="AD293" s="238"/>
      <c r="AE293" s="238"/>
      <c r="AF293" s="238"/>
      <c r="AG293" s="239">
        <f t="shared" si="256"/>
        <v>0</v>
      </c>
      <c r="AH293" s="240"/>
      <c r="AI293" s="238"/>
      <c r="AJ293" s="238"/>
      <c r="AK293" s="238"/>
      <c r="AL293" s="238"/>
      <c r="AM293" s="238"/>
      <c r="AN293" s="238"/>
      <c r="AO293" s="238"/>
      <c r="AP293" s="238"/>
      <c r="AQ293" s="238"/>
      <c r="AR293" s="238"/>
      <c r="AS293" s="239">
        <f t="shared" si="257"/>
        <v>0</v>
      </c>
      <c r="AT293" s="240"/>
      <c r="AU293" s="238"/>
      <c r="AV293" s="238"/>
      <c r="AW293" s="238"/>
      <c r="AX293" s="238"/>
      <c r="AY293" s="238"/>
      <c r="AZ293" s="238"/>
      <c r="BA293" s="238"/>
      <c r="BB293" s="238"/>
      <c r="BC293" s="238"/>
      <c r="BD293" s="238"/>
      <c r="BE293" s="239">
        <f t="shared" si="258"/>
        <v>0</v>
      </c>
      <c r="BF293" s="240"/>
      <c r="BG293" s="238"/>
      <c r="BH293" s="238"/>
      <c r="BI293" s="238"/>
      <c r="BJ293" s="238"/>
      <c r="BK293" s="238"/>
      <c r="BL293" s="238"/>
      <c r="BM293" s="238"/>
      <c r="BN293" s="238"/>
      <c r="BO293" s="238"/>
      <c r="BP293" s="238"/>
      <c r="BQ293" s="239">
        <f t="shared" si="259"/>
        <v>0</v>
      </c>
      <c r="BR293" s="240"/>
      <c r="BS293" s="238"/>
      <c r="BT293" s="238"/>
      <c r="BU293" s="238"/>
      <c r="BV293" s="238"/>
      <c r="BW293" s="238"/>
      <c r="BX293" s="238"/>
      <c r="BY293" s="238"/>
      <c r="BZ293" s="238"/>
      <c r="CA293" s="238"/>
      <c r="CB293" s="238"/>
      <c r="CC293" s="239">
        <f>G293-SUM(J293:CB293)</f>
        <v>0</v>
      </c>
      <c r="CD293" s="41" t="s">
        <v>54</v>
      </c>
    </row>
    <row r="294" spans="1:82" ht="15">
      <c r="A294" s="152"/>
      <c r="B294" s="180" t="s">
        <v>562</v>
      </c>
      <c r="C294" s="181" t="s">
        <v>563</v>
      </c>
      <c r="D294" s="182" t="s">
        <v>92</v>
      </c>
      <c r="E294" s="329">
        <v>0</v>
      </c>
      <c r="F294" s="78"/>
      <c r="G294" s="178">
        <f t="shared" si="254"/>
        <v>0</v>
      </c>
      <c r="H294" s="237"/>
      <c r="I294" s="239"/>
      <c r="J294" s="237"/>
      <c r="K294" s="238"/>
      <c r="L294" s="238"/>
      <c r="M294" s="238"/>
      <c r="N294" s="238"/>
      <c r="O294" s="238"/>
      <c r="P294" s="238"/>
      <c r="Q294" s="238"/>
      <c r="R294" s="238"/>
      <c r="S294" s="238"/>
      <c r="T294" s="238"/>
      <c r="U294" s="239">
        <f t="shared" si="255"/>
        <v>0</v>
      </c>
      <c r="V294" s="237"/>
      <c r="W294" s="238"/>
      <c r="X294" s="238"/>
      <c r="Y294" s="238"/>
      <c r="Z294" s="238"/>
      <c r="AA294" s="238"/>
      <c r="AB294" s="238"/>
      <c r="AC294" s="238"/>
      <c r="AD294" s="238"/>
      <c r="AE294" s="238"/>
      <c r="AF294" s="238"/>
      <c r="AG294" s="239">
        <f t="shared" si="256"/>
        <v>0</v>
      </c>
      <c r="AH294" s="240"/>
      <c r="AI294" s="238"/>
      <c r="AJ294" s="238"/>
      <c r="AK294" s="238"/>
      <c r="AL294" s="238"/>
      <c r="AM294" s="238"/>
      <c r="AN294" s="238"/>
      <c r="AO294" s="238"/>
      <c r="AP294" s="238"/>
      <c r="AQ294" s="238"/>
      <c r="AR294" s="238"/>
      <c r="AS294" s="239">
        <f t="shared" si="257"/>
        <v>0</v>
      </c>
      <c r="AT294" s="240"/>
      <c r="AU294" s="238"/>
      <c r="AV294" s="238"/>
      <c r="AW294" s="238"/>
      <c r="AX294" s="238"/>
      <c r="AY294" s="238"/>
      <c r="AZ294" s="238"/>
      <c r="BA294" s="238"/>
      <c r="BB294" s="238"/>
      <c r="BC294" s="238"/>
      <c r="BD294" s="238"/>
      <c r="BE294" s="239">
        <f t="shared" si="258"/>
        <v>0</v>
      </c>
      <c r="BF294" s="240"/>
      <c r="BG294" s="238"/>
      <c r="BH294" s="238"/>
      <c r="BI294" s="238"/>
      <c r="BJ294" s="238"/>
      <c r="BK294" s="238"/>
      <c r="BL294" s="238"/>
      <c r="BM294" s="238"/>
      <c r="BN294" s="238"/>
      <c r="BO294" s="238"/>
      <c r="BP294" s="238"/>
      <c r="BQ294" s="239">
        <f t="shared" si="259"/>
        <v>0</v>
      </c>
      <c r="BR294" s="240"/>
      <c r="BS294" s="238"/>
      <c r="BT294" s="238"/>
      <c r="BU294" s="238"/>
      <c r="BV294" s="238"/>
      <c r="BW294" s="238"/>
      <c r="BX294" s="238"/>
      <c r="BY294" s="238"/>
      <c r="BZ294" s="238"/>
      <c r="CA294" s="238"/>
      <c r="CB294" s="238"/>
      <c r="CC294" s="239">
        <f>G294-SUM(J294:CB294)</f>
        <v>0</v>
      </c>
      <c r="CD294" s="41" t="s">
        <v>54</v>
      </c>
    </row>
    <row r="295" spans="1:82" ht="15">
      <c r="A295" s="152"/>
      <c r="B295" s="180" t="s">
        <v>564</v>
      </c>
      <c r="C295" s="181" t="s">
        <v>565</v>
      </c>
      <c r="D295" s="182" t="s">
        <v>92</v>
      </c>
      <c r="E295" s="329">
        <v>0</v>
      </c>
      <c r="F295" s="78"/>
      <c r="G295" s="178">
        <f t="shared" si="254"/>
        <v>0</v>
      </c>
      <c r="H295" s="237"/>
      <c r="I295" s="239"/>
      <c r="J295" s="237"/>
      <c r="K295" s="238"/>
      <c r="L295" s="238"/>
      <c r="M295" s="238"/>
      <c r="N295" s="238"/>
      <c r="O295" s="238"/>
      <c r="P295" s="238"/>
      <c r="Q295" s="238"/>
      <c r="R295" s="238"/>
      <c r="S295" s="238"/>
      <c r="T295" s="238"/>
      <c r="U295" s="239">
        <f t="shared" si="255"/>
        <v>0</v>
      </c>
      <c r="V295" s="237"/>
      <c r="W295" s="238"/>
      <c r="X295" s="238"/>
      <c r="Y295" s="238"/>
      <c r="Z295" s="238"/>
      <c r="AA295" s="238"/>
      <c r="AB295" s="238"/>
      <c r="AC295" s="238"/>
      <c r="AD295" s="238"/>
      <c r="AE295" s="238"/>
      <c r="AF295" s="238"/>
      <c r="AG295" s="239">
        <f t="shared" si="256"/>
        <v>0</v>
      </c>
      <c r="AH295" s="240"/>
      <c r="AI295" s="238"/>
      <c r="AJ295" s="238"/>
      <c r="AK295" s="238"/>
      <c r="AL295" s="238"/>
      <c r="AM295" s="238"/>
      <c r="AN295" s="238"/>
      <c r="AO295" s="238"/>
      <c r="AP295" s="238"/>
      <c r="AQ295" s="238"/>
      <c r="AR295" s="238"/>
      <c r="AS295" s="239">
        <f t="shared" si="257"/>
        <v>0</v>
      </c>
      <c r="AT295" s="240"/>
      <c r="AU295" s="238"/>
      <c r="AV295" s="238"/>
      <c r="AW295" s="238"/>
      <c r="AX295" s="238"/>
      <c r="AY295" s="238"/>
      <c r="AZ295" s="238"/>
      <c r="BA295" s="238"/>
      <c r="BB295" s="238"/>
      <c r="BC295" s="238"/>
      <c r="BD295" s="238"/>
      <c r="BE295" s="239">
        <f t="shared" si="258"/>
        <v>0</v>
      </c>
      <c r="BF295" s="240"/>
      <c r="BG295" s="238"/>
      <c r="BH295" s="238"/>
      <c r="BI295" s="238"/>
      <c r="BJ295" s="238"/>
      <c r="BK295" s="238"/>
      <c r="BL295" s="238"/>
      <c r="BM295" s="238"/>
      <c r="BN295" s="238"/>
      <c r="BO295" s="238"/>
      <c r="BP295" s="238"/>
      <c r="BQ295" s="239">
        <f t="shared" si="259"/>
        <v>0</v>
      </c>
      <c r="BR295" s="240"/>
      <c r="BS295" s="238"/>
      <c r="BT295" s="238"/>
      <c r="BU295" s="238"/>
      <c r="BV295" s="238"/>
      <c r="BW295" s="238"/>
      <c r="BX295" s="238"/>
      <c r="BY295" s="238"/>
      <c r="BZ295" s="238"/>
      <c r="CA295" s="238"/>
      <c r="CB295" s="238"/>
      <c r="CC295" s="239">
        <f>G295-SUM(J295:CB295)</f>
        <v>0</v>
      </c>
      <c r="CD295" s="41" t="s">
        <v>54</v>
      </c>
    </row>
    <row r="296" spans="1:82" ht="15">
      <c r="A296" s="152"/>
      <c r="B296" s="103" t="s">
        <v>566</v>
      </c>
      <c r="C296" s="286" t="s">
        <v>567</v>
      </c>
      <c r="D296" s="132"/>
      <c r="E296" s="266"/>
      <c r="F296" s="231"/>
      <c r="G296" s="76"/>
      <c r="H296" s="237"/>
      <c r="I296" s="239"/>
      <c r="J296" s="237"/>
      <c r="K296" s="238"/>
      <c r="L296" s="238"/>
      <c r="M296" s="238"/>
      <c r="N296" s="238"/>
      <c r="O296" s="238"/>
      <c r="P296" s="238"/>
      <c r="Q296" s="238"/>
      <c r="R296" s="238"/>
      <c r="S296" s="238"/>
      <c r="T296" s="238"/>
      <c r="U296" s="239"/>
      <c r="V296" s="237"/>
      <c r="W296" s="238"/>
      <c r="X296" s="238"/>
      <c r="Y296" s="238"/>
      <c r="Z296" s="238"/>
      <c r="AA296" s="238"/>
      <c r="AB296" s="238"/>
      <c r="AC296" s="238"/>
      <c r="AD296" s="238"/>
      <c r="AE296" s="238"/>
      <c r="AF296" s="238"/>
      <c r="AG296" s="239"/>
      <c r="AH296" s="240"/>
      <c r="AI296" s="238"/>
      <c r="AJ296" s="238"/>
      <c r="AK296" s="238"/>
      <c r="AL296" s="238"/>
      <c r="AM296" s="238"/>
      <c r="AN296" s="238"/>
      <c r="AO296" s="238"/>
      <c r="AP296" s="238"/>
      <c r="AQ296" s="238"/>
      <c r="AR296" s="238"/>
      <c r="AS296" s="239"/>
      <c r="AT296" s="240"/>
      <c r="AU296" s="238"/>
      <c r="AV296" s="238"/>
      <c r="AW296" s="238"/>
      <c r="AX296" s="238"/>
      <c r="AY296" s="238"/>
      <c r="AZ296" s="238"/>
      <c r="BA296" s="238"/>
      <c r="BB296" s="238"/>
      <c r="BC296" s="238"/>
      <c r="BD296" s="238"/>
      <c r="BE296" s="239"/>
      <c r="BF296" s="240"/>
      <c r="BG296" s="238"/>
      <c r="BH296" s="238"/>
      <c r="BI296" s="238"/>
      <c r="BJ296" s="238"/>
      <c r="BK296" s="238"/>
      <c r="BL296" s="238"/>
      <c r="BM296" s="238"/>
      <c r="BN296" s="238"/>
      <c r="BO296" s="238"/>
      <c r="BP296" s="238"/>
      <c r="BQ296" s="239"/>
      <c r="BR296" s="240"/>
      <c r="BS296" s="238"/>
      <c r="BT296" s="238"/>
      <c r="BU296" s="238"/>
      <c r="BV296" s="238"/>
      <c r="BW296" s="238"/>
      <c r="BX296" s="238"/>
      <c r="BY296" s="238"/>
      <c r="BZ296" s="238"/>
      <c r="CA296" s="238"/>
      <c r="CB296" s="238"/>
      <c r="CC296" s="239"/>
      <c r="CD296" s="41"/>
    </row>
    <row r="297" spans="1:82" ht="15">
      <c r="A297" s="152"/>
      <c r="B297" s="75" t="s">
        <v>568</v>
      </c>
      <c r="C297" s="131" t="s">
        <v>569</v>
      </c>
      <c r="D297" s="132" t="s">
        <v>243</v>
      </c>
      <c r="E297" s="266">
        <v>4</v>
      </c>
      <c r="F297" s="289"/>
      <c r="G297" s="76">
        <f t="shared" si="254"/>
        <v>0</v>
      </c>
      <c r="H297" s="237"/>
      <c r="I297" s="239"/>
      <c r="J297" s="237"/>
      <c r="K297" s="238"/>
      <c r="L297" s="238"/>
      <c r="M297" s="238"/>
      <c r="N297" s="238"/>
      <c r="O297" s="238"/>
      <c r="P297" s="238"/>
      <c r="Q297" s="238"/>
      <c r="R297" s="238"/>
      <c r="S297" s="238"/>
      <c r="T297" s="238"/>
      <c r="U297" s="239">
        <f t="shared" si="255"/>
        <v>0</v>
      </c>
      <c r="V297" s="237"/>
      <c r="W297" s="238"/>
      <c r="X297" s="238"/>
      <c r="Y297" s="238"/>
      <c r="Z297" s="238"/>
      <c r="AA297" s="238"/>
      <c r="AB297" s="238"/>
      <c r="AC297" s="238"/>
      <c r="AD297" s="238"/>
      <c r="AE297" s="238"/>
      <c r="AF297" s="238"/>
      <c r="AG297" s="239">
        <f t="shared" si="256"/>
        <v>0</v>
      </c>
      <c r="AH297" s="240"/>
      <c r="AI297" s="238"/>
      <c r="AJ297" s="238"/>
      <c r="AK297" s="238"/>
      <c r="AL297" s="238"/>
      <c r="AM297" s="238"/>
      <c r="AN297" s="238"/>
      <c r="AO297" s="238"/>
      <c r="AP297" s="238"/>
      <c r="AQ297" s="238"/>
      <c r="AR297" s="238"/>
      <c r="AS297" s="239">
        <f t="shared" si="257"/>
        <v>0</v>
      </c>
      <c r="AT297" s="240"/>
      <c r="AU297" s="238"/>
      <c r="AV297" s="238"/>
      <c r="AW297" s="238"/>
      <c r="AX297" s="238"/>
      <c r="AY297" s="238"/>
      <c r="AZ297" s="238"/>
      <c r="BA297" s="238"/>
      <c r="BB297" s="238"/>
      <c r="BC297" s="238"/>
      <c r="BD297" s="238"/>
      <c r="BE297" s="239">
        <f t="shared" si="258"/>
        <v>0</v>
      </c>
      <c r="BF297" s="240"/>
      <c r="BG297" s="238"/>
      <c r="BH297" s="238"/>
      <c r="BI297" s="238"/>
      <c r="BJ297" s="238"/>
      <c r="BK297" s="238"/>
      <c r="BL297" s="238"/>
      <c r="BM297" s="238"/>
      <c r="BN297" s="238"/>
      <c r="BO297" s="238"/>
      <c r="BP297" s="238"/>
      <c r="BQ297" s="239">
        <f t="shared" si="259"/>
        <v>0</v>
      </c>
      <c r="BR297" s="240"/>
      <c r="BS297" s="238"/>
      <c r="BT297" s="238"/>
      <c r="BU297" s="238"/>
      <c r="BV297" s="238"/>
      <c r="BW297" s="238"/>
      <c r="BX297" s="238"/>
      <c r="BY297" s="238"/>
      <c r="BZ297" s="238"/>
      <c r="CA297" s="238"/>
      <c r="CB297" s="238"/>
      <c r="CC297" s="239">
        <f>G297-SUM(H297:CB297)</f>
        <v>0</v>
      </c>
      <c r="CD297" s="41" t="s">
        <v>54</v>
      </c>
    </row>
    <row r="298" spans="1:82" ht="15">
      <c r="A298" s="190"/>
      <c r="B298" s="180" t="s">
        <v>570</v>
      </c>
      <c r="C298" s="181" t="s">
        <v>571</v>
      </c>
      <c r="D298" s="182" t="s">
        <v>243</v>
      </c>
      <c r="E298" s="329">
        <v>0</v>
      </c>
      <c r="F298" s="78"/>
      <c r="G298" s="178">
        <f t="shared" si="254"/>
        <v>0</v>
      </c>
      <c r="H298" s="237"/>
      <c r="I298" s="239"/>
      <c r="J298" s="237"/>
      <c r="K298" s="238"/>
      <c r="L298" s="238"/>
      <c r="M298" s="238"/>
      <c r="N298" s="238"/>
      <c r="O298" s="238"/>
      <c r="P298" s="238"/>
      <c r="Q298" s="238"/>
      <c r="R298" s="238"/>
      <c r="S298" s="238"/>
      <c r="T298" s="238"/>
      <c r="U298" s="239">
        <f t="shared" si="255"/>
        <v>0</v>
      </c>
      <c r="V298" s="237"/>
      <c r="W298" s="238"/>
      <c r="X298" s="238"/>
      <c r="Y298" s="238"/>
      <c r="Z298" s="238"/>
      <c r="AA298" s="238"/>
      <c r="AB298" s="238"/>
      <c r="AC298" s="238"/>
      <c r="AD298" s="238"/>
      <c r="AE298" s="238"/>
      <c r="AF298" s="238"/>
      <c r="AG298" s="239">
        <f t="shared" si="256"/>
        <v>0</v>
      </c>
      <c r="AH298" s="240"/>
      <c r="AI298" s="238"/>
      <c r="AJ298" s="238"/>
      <c r="AK298" s="238"/>
      <c r="AL298" s="238"/>
      <c r="AM298" s="238"/>
      <c r="AN298" s="238"/>
      <c r="AO298" s="238"/>
      <c r="AP298" s="238"/>
      <c r="AQ298" s="238"/>
      <c r="AR298" s="238"/>
      <c r="AS298" s="239">
        <f t="shared" si="257"/>
        <v>0</v>
      </c>
      <c r="AT298" s="240"/>
      <c r="AU298" s="238"/>
      <c r="AV298" s="238"/>
      <c r="AW298" s="238"/>
      <c r="AX298" s="238"/>
      <c r="AY298" s="238"/>
      <c r="AZ298" s="238"/>
      <c r="BA298" s="238"/>
      <c r="BB298" s="238"/>
      <c r="BC298" s="238"/>
      <c r="BD298" s="238"/>
      <c r="BE298" s="239">
        <f t="shared" si="258"/>
        <v>0</v>
      </c>
      <c r="BF298" s="240"/>
      <c r="BG298" s="238"/>
      <c r="BH298" s="238"/>
      <c r="BI298" s="238"/>
      <c r="BJ298" s="238"/>
      <c r="BK298" s="238"/>
      <c r="BL298" s="238"/>
      <c r="BM298" s="238"/>
      <c r="BN298" s="238"/>
      <c r="BO298" s="238"/>
      <c r="BP298" s="238"/>
      <c r="BQ298" s="239">
        <f t="shared" si="259"/>
        <v>0</v>
      </c>
      <c r="BR298" s="240"/>
      <c r="BS298" s="238"/>
      <c r="BT298" s="238"/>
      <c r="BU298" s="238"/>
      <c r="BV298" s="238"/>
      <c r="BW298" s="238"/>
      <c r="BX298" s="238"/>
      <c r="BY298" s="238"/>
      <c r="BZ298" s="238"/>
      <c r="CA298" s="238"/>
      <c r="CB298" s="238"/>
      <c r="CC298" s="239">
        <f>G298-SUM(H298:CB298)</f>
        <v>0</v>
      </c>
      <c r="CD298" s="41" t="s">
        <v>54</v>
      </c>
    </row>
    <row r="299" spans="1:82" ht="15">
      <c r="A299" s="190"/>
      <c r="B299" s="75" t="s">
        <v>572</v>
      </c>
      <c r="C299" s="131" t="s">
        <v>573</v>
      </c>
      <c r="D299" s="132" t="s">
        <v>243</v>
      </c>
      <c r="E299" s="266">
        <v>5</v>
      </c>
      <c r="F299" s="289"/>
      <c r="G299" s="76">
        <f t="shared" si="254"/>
        <v>0</v>
      </c>
      <c r="H299" s="237"/>
      <c r="I299" s="239"/>
      <c r="J299" s="237"/>
      <c r="K299" s="238"/>
      <c r="L299" s="238"/>
      <c r="M299" s="238"/>
      <c r="N299" s="238"/>
      <c r="O299" s="238"/>
      <c r="P299" s="238"/>
      <c r="Q299" s="238"/>
      <c r="R299" s="238"/>
      <c r="S299" s="238"/>
      <c r="T299" s="238"/>
      <c r="U299" s="239">
        <f t="shared" si="255"/>
        <v>0</v>
      </c>
      <c r="V299" s="237"/>
      <c r="W299" s="238"/>
      <c r="X299" s="238"/>
      <c r="Y299" s="238"/>
      <c r="Z299" s="238"/>
      <c r="AA299" s="238"/>
      <c r="AB299" s="238"/>
      <c r="AC299" s="238"/>
      <c r="AD299" s="238"/>
      <c r="AE299" s="238"/>
      <c r="AF299" s="238"/>
      <c r="AG299" s="239">
        <f t="shared" si="256"/>
        <v>0</v>
      </c>
      <c r="AH299" s="240"/>
      <c r="AI299" s="238"/>
      <c r="AJ299" s="238"/>
      <c r="AK299" s="238"/>
      <c r="AL299" s="238"/>
      <c r="AM299" s="238"/>
      <c r="AN299" s="238"/>
      <c r="AO299" s="238"/>
      <c r="AP299" s="238"/>
      <c r="AQ299" s="238"/>
      <c r="AR299" s="238"/>
      <c r="AS299" s="239">
        <f t="shared" si="257"/>
        <v>0</v>
      </c>
      <c r="AT299" s="240"/>
      <c r="AU299" s="238"/>
      <c r="AV299" s="238"/>
      <c r="AW299" s="238"/>
      <c r="AX299" s="238"/>
      <c r="AY299" s="238"/>
      <c r="AZ299" s="238"/>
      <c r="BA299" s="238"/>
      <c r="BB299" s="238"/>
      <c r="BC299" s="238"/>
      <c r="BD299" s="238"/>
      <c r="BE299" s="239">
        <f t="shared" si="258"/>
        <v>0</v>
      </c>
      <c r="BF299" s="240"/>
      <c r="BG299" s="238"/>
      <c r="BH299" s="238"/>
      <c r="BI299" s="238"/>
      <c r="BJ299" s="238"/>
      <c r="BK299" s="238"/>
      <c r="BL299" s="238"/>
      <c r="BM299" s="238"/>
      <c r="BN299" s="238"/>
      <c r="BO299" s="238"/>
      <c r="BP299" s="238"/>
      <c r="BQ299" s="239">
        <f t="shared" si="259"/>
        <v>0</v>
      </c>
      <c r="BR299" s="240"/>
      <c r="BS299" s="238"/>
      <c r="BT299" s="238"/>
      <c r="BU299" s="238"/>
      <c r="BV299" s="238"/>
      <c r="BW299" s="238"/>
      <c r="BX299" s="238"/>
      <c r="BY299" s="238"/>
      <c r="BZ299" s="238"/>
      <c r="CA299" s="238"/>
      <c r="CB299" s="238"/>
      <c r="CC299" s="239">
        <f>G299-SUM(H299:CB299)</f>
        <v>0</v>
      </c>
      <c r="CD299" s="41" t="s">
        <v>54</v>
      </c>
    </row>
    <row r="300" spans="1:82" ht="15">
      <c r="A300" s="152"/>
      <c r="B300" s="75" t="s">
        <v>574</v>
      </c>
      <c r="C300" s="131" t="s">
        <v>575</v>
      </c>
      <c r="D300" s="132" t="s">
        <v>92</v>
      </c>
      <c r="E300" s="266">
        <v>1</v>
      </c>
      <c r="F300" s="223"/>
      <c r="G300" s="76">
        <f t="shared" si="254"/>
        <v>0</v>
      </c>
      <c r="H300" s="237"/>
      <c r="I300" s="239"/>
      <c r="J300" s="237"/>
      <c r="K300" s="238"/>
      <c r="L300" s="238"/>
      <c r="M300" s="238"/>
      <c r="N300" s="238"/>
      <c r="O300" s="238"/>
      <c r="P300" s="238"/>
      <c r="Q300" s="238"/>
      <c r="R300" s="238"/>
      <c r="S300" s="238"/>
      <c r="T300" s="238"/>
      <c r="U300" s="239">
        <f>G300/6</f>
        <v>0</v>
      </c>
      <c r="V300" s="237"/>
      <c r="W300" s="238"/>
      <c r="X300" s="238"/>
      <c r="Y300" s="238"/>
      <c r="Z300" s="238"/>
      <c r="AA300" s="238"/>
      <c r="AB300" s="238"/>
      <c r="AC300" s="238"/>
      <c r="AD300" s="238"/>
      <c r="AE300" s="238"/>
      <c r="AF300" s="238"/>
      <c r="AG300" s="239">
        <f>G300/6</f>
        <v>0</v>
      </c>
      <c r="AH300" s="240"/>
      <c r="AI300" s="238"/>
      <c r="AJ300" s="238"/>
      <c r="AK300" s="238"/>
      <c r="AL300" s="238"/>
      <c r="AM300" s="238"/>
      <c r="AN300" s="238"/>
      <c r="AO300" s="238"/>
      <c r="AP300" s="238"/>
      <c r="AQ300" s="238"/>
      <c r="AR300" s="238"/>
      <c r="AS300" s="239">
        <f>G300/6</f>
        <v>0</v>
      </c>
      <c r="AT300" s="240"/>
      <c r="AU300" s="238"/>
      <c r="AV300" s="238"/>
      <c r="AW300" s="238"/>
      <c r="AX300" s="238"/>
      <c r="AY300" s="238"/>
      <c r="AZ300" s="238"/>
      <c r="BA300" s="238"/>
      <c r="BB300" s="238"/>
      <c r="BC300" s="238"/>
      <c r="BD300" s="238"/>
      <c r="BE300" s="239">
        <f>G300/6</f>
        <v>0</v>
      </c>
      <c r="BF300" s="240"/>
      <c r="BG300" s="238"/>
      <c r="BH300" s="238"/>
      <c r="BI300" s="238"/>
      <c r="BJ300" s="238"/>
      <c r="BK300" s="238"/>
      <c r="BL300" s="238"/>
      <c r="BM300" s="238"/>
      <c r="BN300" s="238"/>
      <c r="BO300" s="238"/>
      <c r="BP300" s="238"/>
      <c r="BQ300" s="239">
        <f>G300/6</f>
        <v>0</v>
      </c>
      <c r="BR300" s="240"/>
      <c r="BS300" s="238"/>
      <c r="BT300" s="238"/>
      <c r="BU300" s="238"/>
      <c r="BV300" s="238"/>
      <c r="BW300" s="238"/>
      <c r="BX300" s="238"/>
      <c r="BY300" s="238"/>
      <c r="BZ300" s="238"/>
      <c r="CA300" s="238"/>
      <c r="CB300" s="238"/>
      <c r="CC300" s="239">
        <f>G300-SUM(J300:CB300)</f>
        <v>0</v>
      </c>
      <c r="CD300" s="41" t="s">
        <v>54</v>
      </c>
    </row>
    <row r="301" spans="1:82" ht="15">
      <c r="A301" s="152"/>
      <c r="B301" s="75" t="s">
        <v>576</v>
      </c>
      <c r="C301" s="131" t="s">
        <v>577</v>
      </c>
      <c r="D301" s="132" t="s">
        <v>92</v>
      </c>
      <c r="E301" s="266">
        <v>1</v>
      </c>
      <c r="F301" s="223"/>
      <c r="G301" s="76">
        <f t="shared" si="254"/>
        <v>0</v>
      </c>
      <c r="H301" s="237"/>
      <c r="I301" s="239"/>
      <c r="J301" s="237"/>
      <c r="K301" s="238"/>
      <c r="L301" s="238"/>
      <c r="M301" s="238"/>
      <c r="N301" s="238"/>
      <c r="O301" s="238"/>
      <c r="P301" s="238"/>
      <c r="Q301" s="238"/>
      <c r="R301" s="238"/>
      <c r="S301" s="238"/>
      <c r="T301" s="238"/>
      <c r="U301" s="239">
        <f>G301/6</f>
        <v>0</v>
      </c>
      <c r="V301" s="237"/>
      <c r="W301" s="238"/>
      <c r="X301" s="238"/>
      <c r="Y301" s="238"/>
      <c r="Z301" s="238"/>
      <c r="AA301" s="238"/>
      <c r="AB301" s="238"/>
      <c r="AC301" s="238"/>
      <c r="AD301" s="238"/>
      <c r="AE301" s="238"/>
      <c r="AF301" s="238"/>
      <c r="AG301" s="239">
        <f>G301/6</f>
        <v>0</v>
      </c>
      <c r="AH301" s="240"/>
      <c r="AI301" s="238"/>
      <c r="AJ301" s="238"/>
      <c r="AK301" s="238"/>
      <c r="AL301" s="238"/>
      <c r="AM301" s="238"/>
      <c r="AN301" s="238"/>
      <c r="AO301" s="238"/>
      <c r="AP301" s="238"/>
      <c r="AQ301" s="238"/>
      <c r="AR301" s="238"/>
      <c r="AS301" s="239">
        <f>G301/6</f>
        <v>0</v>
      </c>
      <c r="AT301" s="240"/>
      <c r="AU301" s="238"/>
      <c r="AV301" s="238"/>
      <c r="AW301" s="238"/>
      <c r="AX301" s="238"/>
      <c r="AY301" s="238"/>
      <c r="AZ301" s="238"/>
      <c r="BA301" s="238"/>
      <c r="BB301" s="238"/>
      <c r="BC301" s="238"/>
      <c r="BD301" s="238"/>
      <c r="BE301" s="239">
        <f>G301/6</f>
        <v>0</v>
      </c>
      <c r="BF301" s="240"/>
      <c r="BG301" s="238"/>
      <c r="BH301" s="238"/>
      <c r="BI301" s="238"/>
      <c r="BJ301" s="238"/>
      <c r="BK301" s="238"/>
      <c r="BL301" s="238"/>
      <c r="BM301" s="238"/>
      <c r="BN301" s="238"/>
      <c r="BO301" s="238"/>
      <c r="BP301" s="238"/>
      <c r="BQ301" s="239">
        <f>G301/6</f>
        <v>0</v>
      </c>
      <c r="BR301" s="240"/>
      <c r="BS301" s="238"/>
      <c r="BT301" s="238"/>
      <c r="BU301" s="238"/>
      <c r="BV301" s="238"/>
      <c r="BW301" s="238"/>
      <c r="BX301" s="238"/>
      <c r="BY301" s="238"/>
      <c r="BZ301" s="238"/>
      <c r="CA301" s="238"/>
      <c r="CB301" s="238"/>
      <c r="CC301" s="239">
        <f>G301-SUM(J301:CB301)</f>
        <v>0</v>
      </c>
      <c r="CD301" s="41" t="s">
        <v>54</v>
      </c>
    </row>
    <row r="302" spans="1:82" ht="15">
      <c r="A302" s="152"/>
      <c r="B302" s="103" t="s">
        <v>578</v>
      </c>
      <c r="C302" s="286" t="s">
        <v>579</v>
      </c>
      <c r="D302" s="132"/>
      <c r="E302" s="266"/>
      <c r="F302" s="231"/>
      <c r="G302" s="76"/>
      <c r="H302" s="237"/>
      <c r="I302" s="239"/>
      <c r="J302" s="237"/>
      <c r="K302" s="238"/>
      <c r="L302" s="238"/>
      <c r="M302" s="238"/>
      <c r="N302" s="238"/>
      <c r="O302" s="238"/>
      <c r="P302" s="238"/>
      <c r="Q302" s="238"/>
      <c r="R302" s="238"/>
      <c r="S302" s="238"/>
      <c r="T302" s="238"/>
      <c r="U302" s="239"/>
      <c r="V302" s="237"/>
      <c r="W302" s="238"/>
      <c r="X302" s="238"/>
      <c r="Y302" s="238"/>
      <c r="Z302" s="238"/>
      <c r="AA302" s="238"/>
      <c r="AB302" s="238"/>
      <c r="AC302" s="238"/>
      <c r="AD302" s="238"/>
      <c r="AE302" s="238"/>
      <c r="AF302" s="238"/>
      <c r="AG302" s="239"/>
      <c r="AH302" s="240"/>
      <c r="AI302" s="238"/>
      <c r="AJ302" s="238"/>
      <c r="AK302" s="238"/>
      <c r="AL302" s="238"/>
      <c r="AM302" s="238"/>
      <c r="AN302" s="238"/>
      <c r="AO302" s="238"/>
      <c r="AP302" s="238"/>
      <c r="AQ302" s="238"/>
      <c r="AR302" s="238"/>
      <c r="AS302" s="239"/>
      <c r="AT302" s="240"/>
      <c r="AU302" s="238"/>
      <c r="AV302" s="238"/>
      <c r="AW302" s="238"/>
      <c r="AX302" s="238"/>
      <c r="AY302" s="238"/>
      <c r="AZ302" s="238"/>
      <c r="BA302" s="238"/>
      <c r="BB302" s="238"/>
      <c r="BC302" s="238"/>
      <c r="BD302" s="238"/>
      <c r="BE302" s="239"/>
      <c r="BF302" s="240"/>
      <c r="BG302" s="238"/>
      <c r="BH302" s="238"/>
      <c r="BI302" s="238"/>
      <c r="BJ302" s="238"/>
      <c r="BK302" s="238"/>
      <c r="BL302" s="238"/>
      <c r="BM302" s="238"/>
      <c r="BN302" s="238"/>
      <c r="BO302" s="238"/>
      <c r="BP302" s="238"/>
      <c r="BQ302" s="239"/>
      <c r="BR302" s="240"/>
      <c r="BS302" s="238"/>
      <c r="BT302" s="238"/>
      <c r="BU302" s="238"/>
      <c r="BV302" s="238"/>
      <c r="BW302" s="238"/>
      <c r="BX302" s="238"/>
      <c r="BY302" s="238"/>
      <c r="BZ302" s="238"/>
      <c r="CA302" s="238"/>
      <c r="CB302" s="238"/>
      <c r="CC302" s="239"/>
      <c r="CD302" s="41"/>
    </row>
    <row r="303" spans="1:82" ht="15">
      <c r="A303" s="152"/>
      <c r="B303" s="180" t="s">
        <v>580</v>
      </c>
      <c r="C303" s="181" t="s">
        <v>581</v>
      </c>
      <c r="D303" s="182" t="s">
        <v>243</v>
      </c>
      <c r="E303" s="329">
        <v>0</v>
      </c>
      <c r="F303" s="78"/>
      <c r="G303" s="178">
        <f>+E303*F303</f>
        <v>0</v>
      </c>
      <c r="H303" s="237"/>
      <c r="I303" s="239"/>
      <c r="J303" s="237"/>
      <c r="K303" s="238"/>
      <c r="L303" s="238"/>
      <c r="M303" s="238"/>
      <c r="N303" s="238"/>
      <c r="O303" s="238"/>
      <c r="P303" s="238"/>
      <c r="Q303" s="238"/>
      <c r="R303" s="238"/>
      <c r="S303" s="238"/>
      <c r="T303" s="238"/>
      <c r="U303" s="239">
        <f t="shared" ref="U303:U309" si="260">G303/6</f>
        <v>0</v>
      </c>
      <c r="V303" s="237"/>
      <c r="W303" s="238"/>
      <c r="X303" s="238"/>
      <c r="Y303" s="238"/>
      <c r="Z303" s="238"/>
      <c r="AA303" s="238"/>
      <c r="AB303" s="238"/>
      <c r="AC303" s="238"/>
      <c r="AD303" s="238"/>
      <c r="AE303" s="238"/>
      <c r="AF303" s="238"/>
      <c r="AG303" s="239">
        <f t="shared" ref="AG303:AG309" si="261">G303/6</f>
        <v>0</v>
      </c>
      <c r="AH303" s="240"/>
      <c r="AI303" s="238"/>
      <c r="AJ303" s="238"/>
      <c r="AK303" s="238"/>
      <c r="AL303" s="238"/>
      <c r="AM303" s="238"/>
      <c r="AN303" s="238"/>
      <c r="AO303" s="238"/>
      <c r="AP303" s="238"/>
      <c r="AQ303" s="238"/>
      <c r="AR303" s="238"/>
      <c r="AS303" s="239">
        <f t="shared" ref="AS303:AS309" si="262">G303/6</f>
        <v>0</v>
      </c>
      <c r="AT303" s="240"/>
      <c r="AU303" s="238"/>
      <c r="AV303" s="238"/>
      <c r="AW303" s="238"/>
      <c r="AX303" s="238"/>
      <c r="AY303" s="238"/>
      <c r="AZ303" s="238"/>
      <c r="BA303" s="238"/>
      <c r="BB303" s="238"/>
      <c r="BC303" s="238"/>
      <c r="BD303" s="238"/>
      <c r="BE303" s="239">
        <f t="shared" ref="BE303:BE309" si="263">G303/6</f>
        <v>0</v>
      </c>
      <c r="BF303" s="240"/>
      <c r="BG303" s="238"/>
      <c r="BH303" s="238"/>
      <c r="BI303" s="238"/>
      <c r="BJ303" s="238"/>
      <c r="BK303" s="238"/>
      <c r="BL303" s="238"/>
      <c r="BM303" s="238"/>
      <c r="BN303" s="238"/>
      <c r="BO303" s="238"/>
      <c r="BP303" s="238"/>
      <c r="BQ303" s="239">
        <f t="shared" ref="BQ303:BQ309" si="264">G303/6</f>
        <v>0</v>
      </c>
      <c r="BR303" s="240"/>
      <c r="BS303" s="238"/>
      <c r="BT303" s="238"/>
      <c r="BU303" s="238"/>
      <c r="BV303" s="238"/>
      <c r="BW303" s="238"/>
      <c r="BX303" s="238"/>
      <c r="BY303" s="238"/>
      <c r="BZ303" s="238"/>
      <c r="CA303" s="238"/>
      <c r="CB303" s="238"/>
      <c r="CC303" s="239">
        <f t="shared" ref="CC303:CC304" si="265">G303-SUM(J303:CB303)</f>
        <v>0</v>
      </c>
      <c r="CD303" s="41" t="s">
        <v>54</v>
      </c>
    </row>
    <row r="304" spans="1:82" ht="15">
      <c r="A304" s="152"/>
      <c r="B304" s="180" t="s">
        <v>582</v>
      </c>
      <c r="C304" s="181" t="s">
        <v>583</v>
      </c>
      <c r="D304" s="182" t="s">
        <v>243</v>
      </c>
      <c r="E304" s="329">
        <v>0</v>
      </c>
      <c r="F304" s="78"/>
      <c r="G304" s="178">
        <f t="shared" ref="G304:G309" si="266">+E304*F304</f>
        <v>0</v>
      </c>
      <c r="H304" s="237"/>
      <c r="I304" s="239"/>
      <c r="J304" s="237"/>
      <c r="K304" s="238"/>
      <c r="L304" s="238"/>
      <c r="M304" s="238"/>
      <c r="N304" s="238"/>
      <c r="O304" s="238"/>
      <c r="P304" s="238"/>
      <c r="Q304" s="238"/>
      <c r="R304" s="238"/>
      <c r="S304" s="238"/>
      <c r="T304" s="238"/>
      <c r="U304" s="239">
        <f t="shared" si="260"/>
        <v>0</v>
      </c>
      <c r="V304" s="237"/>
      <c r="W304" s="238"/>
      <c r="X304" s="238"/>
      <c r="Y304" s="238"/>
      <c r="Z304" s="238"/>
      <c r="AA304" s="238"/>
      <c r="AB304" s="238"/>
      <c r="AC304" s="238"/>
      <c r="AD304" s="238"/>
      <c r="AE304" s="238"/>
      <c r="AF304" s="238"/>
      <c r="AG304" s="239">
        <f t="shared" si="261"/>
        <v>0</v>
      </c>
      <c r="AH304" s="240"/>
      <c r="AI304" s="238"/>
      <c r="AJ304" s="238"/>
      <c r="AK304" s="238"/>
      <c r="AL304" s="238"/>
      <c r="AM304" s="238"/>
      <c r="AN304" s="238"/>
      <c r="AO304" s="238"/>
      <c r="AP304" s="238"/>
      <c r="AQ304" s="238"/>
      <c r="AR304" s="238"/>
      <c r="AS304" s="239">
        <f t="shared" si="262"/>
        <v>0</v>
      </c>
      <c r="AT304" s="240"/>
      <c r="AU304" s="238"/>
      <c r="AV304" s="238"/>
      <c r="AW304" s="238"/>
      <c r="AX304" s="238"/>
      <c r="AY304" s="238"/>
      <c r="AZ304" s="238"/>
      <c r="BA304" s="238"/>
      <c r="BB304" s="238"/>
      <c r="BC304" s="238"/>
      <c r="BD304" s="238"/>
      <c r="BE304" s="239">
        <f t="shared" si="263"/>
        <v>0</v>
      </c>
      <c r="BF304" s="240"/>
      <c r="BG304" s="238"/>
      <c r="BH304" s="238"/>
      <c r="BI304" s="238"/>
      <c r="BJ304" s="238"/>
      <c r="BK304" s="238"/>
      <c r="BL304" s="238"/>
      <c r="BM304" s="238"/>
      <c r="BN304" s="238"/>
      <c r="BO304" s="238"/>
      <c r="BP304" s="238"/>
      <c r="BQ304" s="239">
        <f t="shared" si="264"/>
        <v>0</v>
      </c>
      <c r="BR304" s="240"/>
      <c r="BS304" s="238"/>
      <c r="BT304" s="238"/>
      <c r="BU304" s="238"/>
      <c r="BV304" s="238"/>
      <c r="BW304" s="238"/>
      <c r="BX304" s="238"/>
      <c r="BY304" s="238"/>
      <c r="BZ304" s="238"/>
      <c r="CA304" s="238"/>
      <c r="CB304" s="238"/>
      <c r="CC304" s="239">
        <f t="shared" si="265"/>
        <v>0</v>
      </c>
      <c r="CD304" s="41" t="s">
        <v>54</v>
      </c>
    </row>
    <row r="305" spans="1:82" ht="15">
      <c r="A305" s="152"/>
      <c r="B305" s="180" t="s">
        <v>584</v>
      </c>
      <c r="C305" s="181" t="s">
        <v>585</v>
      </c>
      <c r="D305" s="182" t="s">
        <v>243</v>
      </c>
      <c r="E305" s="329">
        <v>0</v>
      </c>
      <c r="F305" s="78"/>
      <c r="G305" s="178">
        <f t="shared" si="266"/>
        <v>0</v>
      </c>
      <c r="H305" s="237"/>
      <c r="I305" s="239"/>
      <c r="J305" s="237"/>
      <c r="K305" s="238"/>
      <c r="L305" s="238"/>
      <c r="M305" s="238"/>
      <c r="N305" s="238"/>
      <c r="O305" s="238"/>
      <c r="P305" s="238"/>
      <c r="Q305" s="238"/>
      <c r="R305" s="238"/>
      <c r="S305" s="238"/>
      <c r="T305" s="238"/>
      <c r="U305" s="239">
        <f t="shared" si="260"/>
        <v>0</v>
      </c>
      <c r="V305" s="237"/>
      <c r="W305" s="238"/>
      <c r="X305" s="238"/>
      <c r="Y305" s="238"/>
      <c r="Z305" s="238"/>
      <c r="AA305" s="238"/>
      <c r="AB305" s="238"/>
      <c r="AC305" s="238"/>
      <c r="AD305" s="238"/>
      <c r="AE305" s="238"/>
      <c r="AF305" s="238"/>
      <c r="AG305" s="239">
        <f t="shared" si="261"/>
        <v>0</v>
      </c>
      <c r="AH305" s="240"/>
      <c r="AI305" s="238"/>
      <c r="AJ305" s="238"/>
      <c r="AK305" s="238"/>
      <c r="AL305" s="238"/>
      <c r="AM305" s="238"/>
      <c r="AN305" s="238"/>
      <c r="AO305" s="238"/>
      <c r="AP305" s="238"/>
      <c r="AQ305" s="238"/>
      <c r="AR305" s="238"/>
      <c r="AS305" s="239">
        <f t="shared" si="262"/>
        <v>0</v>
      </c>
      <c r="AT305" s="240"/>
      <c r="AU305" s="238"/>
      <c r="AV305" s="238"/>
      <c r="AW305" s="238"/>
      <c r="AX305" s="238"/>
      <c r="AY305" s="238"/>
      <c r="AZ305" s="238"/>
      <c r="BA305" s="238"/>
      <c r="BB305" s="238"/>
      <c r="BC305" s="238"/>
      <c r="BD305" s="238"/>
      <c r="BE305" s="239">
        <f t="shared" si="263"/>
        <v>0</v>
      </c>
      <c r="BF305" s="240"/>
      <c r="BG305" s="238"/>
      <c r="BH305" s="238"/>
      <c r="BI305" s="238"/>
      <c r="BJ305" s="238"/>
      <c r="BK305" s="238"/>
      <c r="BL305" s="238"/>
      <c r="BM305" s="238"/>
      <c r="BN305" s="238"/>
      <c r="BO305" s="238"/>
      <c r="BP305" s="238"/>
      <c r="BQ305" s="239">
        <f t="shared" si="264"/>
        <v>0</v>
      </c>
      <c r="BR305" s="240"/>
      <c r="BS305" s="238"/>
      <c r="BT305" s="238"/>
      <c r="BU305" s="238"/>
      <c r="BV305" s="238"/>
      <c r="BW305" s="238"/>
      <c r="BX305" s="238"/>
      <c r="BY305" s="238"/>
      <c r="BZ305" s="238"/>
      <c r="CA305" s="238"/>
      <c r="CB305" s="238"/>
      <c r="CC305" s="239">
        <f>G305-SUM(H305:CB305)</f>
        <v>0</v>
      </c>
      <c r="CD305" s="41" t="s">
        <v>54</v>
      </c>
    </row>
    <row r="306" spans="1:82" ht="30">
      <c r="A306" s="152"/>
      <c r="B306" s="180" t="s">
        <v>586</v>
      </c>
      <c r="C306" s="181" t="s">
        <v>587</v>
      </c>
      <c r="D306" s="182" t="s">
        <v>243</v>
      </c>
      <c r="E306" s="329">
        <v>0</v>
      </c>
      <c r="F306" s="78"/>
      <c r="G306" s="178">
        <f t="shared" si="266"/>
        <v>0</v>
      </c>
      <c r="H306" s="248"/>
      <c r="I306" s="249"/>
      <c r="J306" s="248"/>
      <c r="K306" s="250"/>
      <c r="L306" s="250"/>
      <c r="M306" s="250"/>
      <c r="N306" s="250"/>
      <c r="O306" s="250"/>
      <c r="P306" s="250"/>
      <c r="Q306" s="250"/>
      <c r="R306" s="250"/>
      <c r="S306" s="250"/>
      <c r="T306" s="250"/>
      <c r="U306" s="239">
        <f t="shared" si="260"/>
        <v>0</v>
      </c>
      <c r="V306" s="248"/>
      <c r="W306" s="250"/>
      <c r="X306" s="250"/>
      <c r="Y306" s="250"/>
      <c r="Z306" s="250"/>
      <c r="AA306" s="250"/>
      <c r="AB306" s="250"/>
      <c r="AC306" s="250"/>
      <c r="AD306" s="250"/>
      <c r="AE306" s="250"/>
      <c r="AF306" s="250"/>
      <c r="AG306" s="239">
        <f t="shared" si="261"/>
        <v>0</v>
      </c>
      <c r="AH306" s="251"/>
      <c r="AI306" s="250"/>
      <c r="AJ306" s="250"/>
      <c r="AK306" s="250"/>
      <c r="AL306" s="250"/>
      <c r="AM306" s="250"/>
      <c r="AN306" s="250"/>
      <c r="AO306" s="250"/>
      <c r="AP306" s="250"/>
      <c r="AQ306" s="250"/>
      <c r="AR306" s="250"/>
      <c r="AS306" s="239">
        <f t="shared" si="262"/>
        <v>0</v>
      </c>
      <c r="AT306" s="251"/>
      <c r="AU306" s="250"/>
      <c r="AV306" s="250"/>
      <c r="AW306" s="250"/>
      <c r="AX306" s="250"/>
      <c r="AY306" s="250"/>
      <c r="AZ306" s="250"/>
      <c r="BA306" s="250"/>
      <c r="BB306" s="250"/>
      <c r="BC306" s="250"/>
      <c r="BD306" s="250"/>
      <c r="BE306" s="239">
        <f t="shared" si="263"/>
        <v>0</v>
      </c>
      <c r="BF306" s="251"/>
      <c r="BG306" s="250"/>
      <c r="BH306" s="250"/>
      <c r="BI306" s="250"/>
      <c r="BJ306" s="250"/>
      <c r="BK306" s="250"/>
      <c r="BL306" s="250"/>
      <c r="BM306" s="250"/>
      <c r="BN306" s="250"/>
      <c r="BO306" s="250"/>
      <c r="BP306" s="250"/>
      <c r="BQ306" s="239">
        <f t="shared" si="264"/>
        <v>0</v>
      </c>
      <c r="BR306" s="251"/>
      <c r="BS306" s="250"/>
      <c r="BT306" s="250"/>
      <c r="BU306" s="250"/>
      <c r="BV306" s="250"/>
      <c r="BW306" s="250"/>
      <c r="BX306" s="250"/>
      <c r="BY306" s="250"/>
      <c r="BZ306" s="250"/>
      <c r="CA306" s="250"/>
      <c r="CB306" s="250"/>
      <c r="CC306" s="239">
        <f t="shared" ref="CC306:CC309" si="267">G306-SUM(J306:CB306)</f>
        <v>0</v>
      </c>
      <c r="CD306" s="41" t="s">
        <v>54</v>
      </c>
    </row>
    <row r="307" spans="1:82" ht="30">
      <c r="A307" s="152"/>
      <c r="B307" s="180" t="s">
        <v>588</v>
      </c>
      <c r="C307" s="181" t="s">
        <v>589</v>
      </c>
      <c r="D307" s="182" t="s">
        <v>243</v>
      </c>
      <c r="E307" s="329">
        <v>0</v>
      </c>
      <c r="F307" s="78"/>
      <c r="G307" s="178">
        <f t="shared" si="266"/>
        <v>0</v>
      </c>
      <c r="H307" s="248"/>
      <c r="I307" s="249"/>
      <c r="J307" s="248"/>
      <c r="K307" s="250"/>
      <c r="L307" s="250"/>
      <c r="M307" s="250"/>
      <c r="N307" s="250"/>
      <c r="O307" s="250"/>
      <c r="P307" s="250"/>
      <c r="Q307" s="250"/>
      <c r="R307" s="250"/>
      <c r="S307" s="250"/>
      <c r="T307" s="250"/>
      <c r="U307" s="239">
        <f t="shared" si="260"/>
        <v>0</v>
      </c>
      <c r="V307" s="248"/>
      <c r="W307" s="250"/>
      <c r="X307" s="250"/>
      <c r="Y307" s="250"/>
      <c r="Z307" s="250"/>
      <c r="AA307" s="250"/>
      <c r="AB307" s="250"/>
      <c r="AC307" s="250"/>
      <c r="AD307" s="250"/>
      <c r="AE307" s="250"/>
      <c r="AF307" s="250"/>
      <c r="AG307" s="239">
        <f t="shared" si="261"/>
        <v>0</v>
      </c>
      <c r="AH307" s="251"/>
      <c r="AI307" s="250"/>
      <c r="AJ307" s="250"/>
      <c r="AK307" s="250"/>
      <c r="AL307" s="250"/>
      <c r="AM307" s="250"/>
      <c r="AN307" s="250"/>
      <c r="AO307" s="250"/>
      <c r="AP307" s="250"/>
      <c r="AQ307" s="250"/>
      <c r="AR307" s="250"/>
      <c r="AS307" s="239">
        <f t="shared" si="262"/>
        <v>0</v>
      </c>
      <c r="AT307" s="251"/>
      <c r="AU307" s="250"/>
      <c r="AV307" s="250"/>
      <c r="AW307" s="250"/>
      <c r="AX307" s="250"/>
      <c r="AY307" s="250"/>
      <c r="AZ307" s="250"/>
      <c r="BA307" s="250"/>
      <c r="BB307" s="250"/>
      <c r="BC307" s="250"/>
      <c r="BD307" s="250"/>
      <c r="BE307" s="239">
        <f t="shared" si="263"/>
        <v>0</v>
      </c>
      <c r="BF307" s="251"/>
      <c r="BG307" s="250"/>
      <c r="BH307" s="250"/>
      <c r="BI307" s="250"/>
      <c r="BJ307" s="250"/>
      <c r="BK307" s="250"/>
      <c r="BL307" s="250"/>
      <c r="BM307" s="250"/>
      <c r="BN307" s="250"/>
      <c r="BO307" s="250"/>
      <c r="BP307" s="250"/>
      <c r="BQ307" s="239">
        <f t="shared" si="264"/>
        <v>0</v>
      </c>
      <c r="BR307" s="251"/>
      <c r="BS307" s="250"/>
      <c r="BT307" s="250"/>
      <c r="BU307" s="250"/>
      <c r="BV307" s="250"/>
      <c r="BW307" s="250"/>
      <c r="BX307" s="250"/>
      <c r="BY307" s="250"/>
      <c r="BZ307" s="250"/>
      <c r="CA307" s="250"/>
      <c r="CB307" s="250"/>
      <c r="CC307" s="239">
        <f t="shared" si="267"/>
        <v>0</v>
      </c>
      <c r="CD307" s="41" t="s">
        <v>54</v>
      </c>
    </row>
    <row r="308" spans="1:82" ht="29" customHeight="1">
      <c r="A308" s="152"/>
      <c r="B308" s="75" t="s">
        <v>590</v>
      </c>
      <c r="C308" s="229" t="s">
        <v>591</v>
      </c>
      <c r="D308" s="141" t="s">
        <v>243</v>
      </c>
      <c r="E308" s="266">
        <v>1</v>
      </c>
      <c r="F308" s="289"/>
      <c r="G308" s="76">
        <f t="shared" si="266"/>
        <v>0</v>
      </c>
      <c r="H308" s="248"/>
      <c r="I308" s="249"/>
      <c r="J308" s="248"/>
      <c r="K308" s="250"/>
      <c r="L308" s="250"/>
      <c r="M308" s="250"/>
      <c r="N308" s="250"/>
      <c r="O308" s="250"/>
      <c r="P308" s="250"/>
      <c r="Q308" s="250"/>
      <c r="R308" s="250"/>
      <c r="S308" s="250"/>
      <c r="T308" s="250"/>
      <c r="U308" s="239">
        <f t="shared" si="260"/>
        <v>0</v>
      </c>
      <c r="V308" s="248"/>
      <c r="W308" s="250"/>
      <c r="X308" s="250"/>
      <c r="Y308" s="250"/>
      <c r="Z308" s="250"/>
      <c r="AA308" s="250"/>
      <c r="AB308" s="250"/>
      <c r="AC308" s="250"/>
      <c r="AD308" s="250"/>
      <c r="AE308" s="250"/>
      <c r="AF308" s="250"/>
      <c r="AG308" s="239">
        <f t="shared" si="261"/>
        <v>0</v>
      </c>
      <c r="AH308" s="251"/>
      <c r="AI308" s="250"/>
      <c r="AJ308" s="250"/>
      <c r="AK308" s="250"/>
      <c r="AL308" s="250"/>
      <c r="AM308" s="250"/>
      <c r="AN308" s="250"/>
      <c r="AO308" s="250"/>
      <c r="AP308" s="250"/>
      <c r="AQ308" s="250"/>
      <c r="AR308" s="250"/>
      <c r="AS308" s="239">
        <f t="shared" si="262"/>
        <v>0</v>
      </c>
      <c r="AT308" s="251"/>
      <c r="AU308" s="250"/>
      <c r="AV308" s="250"/>
      <c r="AW308" s="250"/>
      <c r="AX308" s="250"/>
      <c r="AY308" s="250"/>
      <c r="AZ308" s="250"/>
      <c r="BA308" s="250"/>
      <c r="BB308" s="250"/>
      <c r="BC308" s="250"/>
      <c r="BD308" s="250"/>
      <c r="BE308" s="239">
        <f t="shared" si="263"/>
        <v>0</v>
      </c>
      <c r="BF308" s="251"/>
      <c r="BG308" s="250"/>
      <c r="BH308" s="250"/>
      <c r="BI308" s="250"/>
      <c r="BJ308" s="250"/>
      <c r="BK308" s="250"/>
      <c r="BL308" s="250"/>
      <c r="BM308" s="250"/>
      <c r="BN308" s="250"/>
      <c r="BO308" s="250"/>
      <c r="BP308" s="250"/>
      <c r="BQ308" s="239">
        <f t="shared" si="264"/>
        <v>0</v>
      </c>
      <c r="BR308" s="251"/>
      <c r="BS308" s="250"/>
      <c r="BT308" s="250"/>
      <c r="BU308" s="250"/>
      <c r="BV308" s="250"/>
      <c r="BW308" s="250"/>
      <c r="BX308" s="250"/>
      <c r="BY308" s="250"/>
      <c r="BZ308" s="250"/>
      <c r="CA308" s="250"/>
      <c r="CB308" s="250"/>
      <c r="CC308" s="239">
        <f t="shared" si="267"/>
        <v>0</v>
      </c>
      <c r="CD308" s="41"/>
    </row>
    <row r="309" spans="1:82" ht="15">
      <c r="A309" s="152"/>
      <c r="B309" s="75" t="s">
        <v>592</v>
      </c>
      <c r="C309" s="229" t="s">
        <v>593</v>
      </c>
      <c r="D309" s="141" t="s">
        <v>243</v>
      </c>
      <c r="E309" s="266">
        <v>36</v>
      </c>
      <c r="F309" s="289"/>
      <c r="G309" s="76">
        <f t="shared" si="266"/>
        <v>0</v>
      </c>
      <c r="H309" s="248"/>
      <c r="I309" s="249"/>
      <c r="J309" s="248"/>
      <c r="K309" s="250"/>
      <c r="L309" s="250"/>
      <c r="M309" s="250"/>
      <c r="N309" s="250"/>
      <c r="O309" s="250"/>
      <c r="P309" s="250"/>
      <c r="Q309" s="250"/>
      <c r="R309" s="250"/>
      <c r="S309" s="250"/>
      <c r="T309" s="250"/>
      <c r="U309" s="239">
        <f t="shared" si="260"/>
        <v>0</v>
      </c>
      <c r="V309" s="248"/>
      <c r="W309" s="250"/>
      <c r="X309" s="250"/>
      <c r="Y309" s="250"/>
      <c r="Z309" s="250"/>
      <c r="AA309" s="250"/>
      <c r="AB309" s="250"/>
      <c r="AC309" s="250"/>
      <c r="AD309" s="250"/>
      <c r="AE309" s="250"/>
      <c r="AF309" s="250"/>
      <c r="AG309" s="239">
        <f t="shared" si="261"/>
        <v>0</v>
      </c>
      <c r="AH309" s="251"/>
      <c r="AI309" s="250"/>
      <c r="AJ309" s="250"/>
      <c r="AK309" s="250"/>
      <c r="AL309" s="250"/>
      <c r="AM309" s="250"/>
      <c r="AN309" s="250"/>
      <c r="AO309" s="250"/>
      <c r="AP309" s="250"/>
      <c r="AQ309" s="250"/>
      <c r="AR309" s="250"/>
      <c r="AS309" s="239">
        <f t="shared" si="262"/>
        <v>0</v>
      </c>
      <c r="AT309" s="251"/>
      <c r="AU309" s="250"/>
      <c r="AV309" s="250"/>
      <c r="AW309" s="250"/>
      <c r="AX309" s="250"/>
      <c r="AY309" s="250"/>
      <c r="AZ309" s="250"/>
      <c r="BA309" s="250"/>
      <c r="BB309" s="250"/>
      <c r="BC309" s="250"/>
      <c r="BD309" s="250"/>
      <c r="BE309" s="239">
        <f t="shared" si="263"/>
        <v>0</v>
      </c>
      <c r="BF309" s="251"/>
      <c r="BG309" s="250"/>
      <c r="BH309" s="250"/>
      <c r="BI309" s="250"/>
      <c r="BJ309" s="250"/>
      <c r="BK309" s="250"/>
      <c r="BL309" s="250"/>
      <c r="BM309" s="250"/>
      <c r="BN309" s="250"/>
      <c r="BO309" s="250"/>
      <c r="BP309" s="250"/>
      <c r="BQ309" s="239">
        <f t="shared" si="264"/>
        <v>0</v>
      </c>
      <c r="BR309" s="251"/>
      <c r="BS309" s="250"/>
      <c r="BT309" s="250"/>
      <c r="BU309" s="250"/>
      <c r="BV309" s="250"/>
      <c r="BW309" s="250"/>
      <c r="BX309" s="250"/>
      <c r="BY309" s="250"/>
      <c r="BZ309" s="250"/>
      <c r="CA309" s="250"/>
      <c r="CB309" s="250"/>
      <c r="CC309" s="239">
        <f t="shared" si="267"/>
        <v>0</v>
      </c>
      <c r="CD309" s="41"/>
    </row>
    <row r="310" spans="1:82" ht="15">
      <c r="A310" s="152"/>
      <c r="B310" s="103" t="s">
        <v>594</v>
      </c>
      <c r="C310" s="286" t="s">
        <v>595</v>
      </c>
      <c r="D310" s="182"/>
      <c r="E310" s="266"/>
      <c r="F310" s="252"/>
      <c r="G310" s="189"/>
      <c r="H310" s="248"/>
      <c r="I310" s="249"/>
      <c r="J310" s="248"/>
      <c r="K310" s="250"/>
      <c r="L310" s="250"/>
      <c r="M310" s="250"/>
      <c r="N310" s="250"/>
      <c r="O310" s="250"/>
      <c r="P310" s="250"/>
      <c r="Q310" s="250"/>
      <c r="R310" s="250"/>
      <c r="S310" s="250"/>
      <c r="T310" s="250"/>
      <c r="U310" s="249"/>
      <c r="V310" s="248"/>
      <c r="W310" s="250"/>
      <c r="X310" s="250"/>
      <c r="Y310" s="250"/>
      <c r="Z310" s="250"/>
      <c r="AA310" s="250"/>
      <c r="AB310" s="250"/>
      <c r="AC310" s="250"/>
      <c r="AD310" s="250"/>
      <c r="AE310" s="250"/>
      <c r="AF310" s="250"/>
      <c r="AG310" s="249"/>
      <c r="AH310" s="251"/>
      <c r="AI310" s="250"/>
      <c r="AJ310" s="250"/>
      <c r="AK310" s="250"/>
      <c r="AL310" s="250"/>
      <c r="AM310" s="250"/>
      <c r="AN310" s="250"/>
      <c r="AO310" s="250"/>
      <c r="AP310" s="250"/>
      <c r="AQ310" s="250"/>
      <c r="AR310" s="250"/>
      <c r="AS310" s="249"/>
      <c r="AT310" s="251"/>
      <c r="AU310" s="250"/>
      <c r="AV310" s="250"/>
      <c r="AW310" s="250"/>
      <c r="AX310" s="250"/>
      <c r="AY310" s="250"/>
      <c r="AZ310" s="250"/>
      <c r="BA310" s="250"/>
      <c r="BB310" s="250"/>
      <c r="BC310" s="250"/>
      <c r="BD310" s="250"/>
      <c r="BE310" s="249"/>
      <c r="BF310" s="251"/>
      <c r="BG310" s="250"/>
      <c r="BH310" s="250"/>
      <c r="BI310" s="250"/>
      <c r="BJ310" s="250"/>
      <c r="BK310" s="250"/>
      <c r="BL310" s="250"/>
      <c r="BM310" s="250"/>
      <c r="BN310" s="250"/>
      <c r="BO310" s="250"/>
      <c r="BP310" s="250"/>
      <c r="BQ310" s="249"/>
      <c r="BR310" s="251"/>
      <c r="BS310" s="250"/>
      <c r="BT310" s="250"/>
      <c r="BU310" s="250"/>
      <c r="BV310" s="250"/>
      <c r="BW310" s="250"/>
      <c r="BX310" s="250"/>
      <c r="BY310" s="250"/>
      <c r="BZ310" s="250"/>
      <c r="CA310" s="250"/>
      <c r="CB310" s="250"/>
      <c r="CC310" s="249"/>
      <c r="CD310" s="41"/>
    </row>
    <row r="311" spans="1:82" ht="15">
      <c r="A311" s="152"/>
      <c r="B311" s="180" t="s">
        <v>596</v>
      </c>
      <c r="C311" s="181" t="s">
        <v>597</v>
      </c>
      <c r="D311" s="182" t="s">
        <v>243</v>
      </c>
      <c r="E311" s="329">
        <v>0</v>
      </c>
      <c r="F311" s="78"/>
      <c r="G311" s="178">
        <f t="shared" ref="G311:G326" si="268">+E311*F311</f>
        <v>0</v>
      </c>
      <c r="H311" s="237"/>
      <c r="I311" s="239"/>
      <c r="J311" s="237"/>
      <c r="K311" s="238"/>
      <c r="L311" s="238"/>
      <c r="M311" s="238"/>
      <c r="N311" s="238"/>
      <c r="O311" s="238"/>
      <c r="P311" s="238"/>
      <c r="Q311" s="238"/>
      <c r="R311" s="238"/>
      <c r="S311" s="238"/>
      <c r="T311" s="238"/>
      <c r="U311" s="239">
        <f t="shared" ref="U311:U315" si="269">G311/6</f>
        <v>0</v>
      </c>
      <c r="V311" s="237"/>
      <c r="W311" s="238"/>
      <c r="X311" s="238"/>
      <c r="Y311" s="238"/>
      <c r="Z311" s="238"/>
      <c r="AA311" s="238"/>
      <c r="AB311" s="238"/>
      <c r="AC311" s="238"/>
      <c r="AD311" s="238"/>
      <c r="AE311" s="238"/>
      <c r="AF311" s="238"/>
      <c r="AG311" s="239">
        <f t="shared" ref="AG311:AG326" si="270">G311/6</f>
        <v>0</v>
      </c>
      <c r="AH311" s="240"/>
      <c r="AI311" s="238"/>
      <c r="AJ311" s="238"/>
      <c r="AK311" s="238"/>
      <c r="AL311" s="238"/>
      <c r="AM311" s="238"/>
      <c r="AN311" s="238"/>
      <c r="AO311" s="238"/>
      <c r="AP311" s="238"/>
      <c r="AQ311" s="238"/>
      <c r="AR311" s="238"/>
      <c r="AS311" s="239">
        <f t="shared" ref="AS311:AS326" si="271">G311/6</f>
        <v>0</v>
      </c>
      <c r="AT311" s="240"/>
      <c r="AU311" s="238"/>
      <c r="AV311" s="238"/>
      <c r="AW311" s="238"/>
      <c r="AX311" s="238"/>
      <c r="AY311" s="238"/>
      <c r="AZ311" s="238"/>
      <c r="BA311" s="238"/>
      <c r="BB311" s="238"/>
      <c r="BC311" s="238"/>
      <c r="BD311" s="238"/>
      <c r="BE311" s="239">
        <f t="shared" ref="BE311:BE315" si="272">G311/6</f>
        <v>0</v>
      </c>
      <c r="BF311" s="240"/>
      <c r="BG311" s="238"/>
      <c r="BH311" s="238"/>
      <c r="BI311" s="238"/>
      <c r="BJ311" s="238"/>
      <c r="BK311" s="238"/>
      <c r="BL311" s="238"/>
      <c r="BM311" s="238"/>
      <c r="BN311" s="238"/>
      <c r="BO311" s="238"/>
      <c r="BP311" s="238"/>
      <c r="BQ311" s="239">
        <f t="shared" ref="BQ311:BQ326" si="273">G311/6</f>
        <v>0</v>
      </c>
      <c r="BR311" s="240"/>
      <c r="BS311" s="238"/>
      <c r="BT311" s="238"/>
      <c r="BU311" s="238"/>
      <c r="BV311" s="238"/>
      <c r="BW311" s="238"/>
      <c r="BX311" s="238"/>
      <c r="BY311" s="238"/>
      <c r="BZ311" s="238"/>
      <c r="CA311" s="238"/>
      <c r="CB311" s="238"/>
      <c r="CC311" s="239">
        <f>G311-SUM(H311:CB311)</f>
        <v>0</v>
      </c>
      <c r="CD311" s="41" t="s">
        <v>54</v>
      </c>
    </row>
    <row r="312" spans="1:82" ht="15">
      <c r="A312" s="152"/>
      <c r="B312" s="75" t="s">
        <v>598</v>
      </c>
      <c r="C312" s="131" t="s">
        <v>599</v>
      </c>
      <c r="D312" s="132" t="s">
        <v>243</v>
      </c>
      <c r="E312" s="266">
        <v>1</v>
      </c>
      <c r="F312" s="289"/>
      <c r="G312" s="76">
        <f t="shared" si="268"/>
        <v>0</v>
      </c>
      <c r="H312" s="237"/>
      <c r="I312" s="239"/>
      <c r="J312" s="237"/>
      <c r="K312" s="238"/>
      <c r="L312" s="238"/>
      <c r="M312" s="238"/>
      <c r="N312" s="238"/>
      <c r="O312" s="238"/>
      <c r="P312" s="238"/>
      <c r="Q312" s="238"/>
      <c r="R312" s="238"/>
      <c r="S312" s="238"/>
      <c r="T312" s="238"/>
      <c r="U312" s="239">
        <f t="shared" si="269"/>
        <v>0</v>
      </c>
      <c r="V312" s="237"/>
      <c r="W312" s="238"/>
      <c r="X312" s="238"/>
      <c r="Y312" s="238"/>
      <c r="Z312" s="238"/>
      <c r="AA312" s="238"/>
      <c r="AB312" s="238"/>
      <c r="AC312" s="238"/>
      <c r="AD312" s="238"/>
      <c r="AE312" s="238"/>
      <c r="AF312" s="238"/>
      <c r="AG312" s="239">
        <f t="shared" si="270"/>
        <v>0</v>
      </c>
      <c r="AH312" s="240"/>
      <c r="AI312" s="238"/>
      <c r="AJ312" s="238"/>
      <c r="AK312" s="238"/>
      <c r="AL312" s="238"/>
      <c r="AM312" s="238"/>
      <c r="AN312" s="238"/>
      <c r="AO312" s="238"/>
      <c r="AP312" s="238"/>
      <c r="AQ312" s="238"/>
      <c r="AR312" s="238"/>
      <c r="AS312" s="239">
        <f t="shared" si="271"/>
        <v>0</v>
      </c>
      <c r="AT312" s="240"/>
      <c r="AU312" s="238"/>
      <c r="AV312" s="238"/>
      <c r="AW312" s="238"/>
      <c r="AX312" s="238"/>
      <c r="AY312" s="238"/>
      <c r="AZ312" s="238"/>
      <c r="BA312" s="238"/>
      <c r="BB312" s="238"/>
      <c r="BC312" s="238"/>
      <c r="BD312" s="238"/>
      <c r="BE312" s="239">
        <f t="shared" si="272"/>
        <v>0</v>
      </c>
      <c r="BF312" s="240"/>
      <c r="BG312" s="238"/>
      <c r="BH312" s="238"/>
      <c r="BI312" s="238"/>
      <c r="BJ312" s="238"/>
      <c r="BK312" s="238"/>
      <c r="BL312" s="238"/>
      <c r="BM312" s="238"/>
      <c r="BN312" s="238"/>
      <c r="BO312" s="238"/>
      <c r="BP312" s="238"/>
      <c r="BQ312" s="239">
        <f t="shared" si="273"/>
        <v>0</v>
      </c>
      <c r="BR312" s="240"/>
      <c r="BS312" s="238"/>
      <c r="BT312" s="238"/>
      <c r="BU312" s="238"/>
      <c r="BV312" s="238"/>
      <c r="BW312" s="238"/>
      <c r="BX312" s="238"/>
      <c r="BY312" s="238"/>
      <c r="BZ312" s="238"/>
      <c r="CA312" s="238"/>
      <c r="CB312" s="238"/>
      <c r="CC312" s="239">
        <f t="shared" ref="CC312:CC315" si="274">G312-SUM(J312:CB312)</f>
        <v>0</v>
      </c>
      <c r="CD312" s="41"/>
    </row>
    <row r="313" spans="1:82" ht="15">
      <c r="A313" s="152"/>
      <c r="B313" s="180" t="s">
        <v>600</v>
      </c>
      <c r="C313" s="181" t="s">
        <v>601</v>
      </c>
      <c r="D313" s="182" t="s">
        <v>243</v>
      </c>
      <c r="E313" s="329">
        <v>0</v>
      </c>
      <c r="F313" s="78"/>
      <c r="G313" s="178">
        <f t="shared" si="268"/>
        <v>0</v>
      </c>
      <c r="H313" s="237"/>
      <c r="I313" s="239"/>
      <c r="J313" s="237"/>
      <c r="K313" s="238"/>
      <c r="L313" s="238"/>
      <c r="M313" s="238"/>
      <c r="N313" s="238"/>
      <c r="O313" s="238"/>
      <c r="P313" s="238"/>
      <c r="Q313" s="238"/>
      <c r="R313" s="238"/>
      <c r="S313" s="238"/>
      <c r="T313" s="238"/>
      <c r="U313" s="239">
        <f t="shared" si="269"/>
        <v>0</v>
      </c>
      <c r="V313" s="237"/>
      <c r="W313" s="238"/>
      <c r="X313" s="238"/>
      <c r="Y313" s="238"/>
      <c r="Z313" s="238"/>
      <c r="AA313" s="238"/>
      <c r="AB313" s="238"/>
      <c r="AC313" s="238"/>
      <c r="AD313" s="238"/>
      <c r="AE313" s="238"/>
      <c r="AF313" s="238"/>
      <c r="AG313" s="239">
        <f t="shared" si="270"/>
        <v>0</v>
      </c>
      <c r="AH313" s="240"/>
      <c r="AI313" s="238"/>
      <c r="AJ313" s="238"/>
      <c r="AK313" s="238"/>
      <c r="AL313" s="238"/>
      <c r="AM313" s="238"/>
      <c r="AN313" s="238"/>
      <c r="AO313" s="238"/>
      <c r="AP313" s="238"/>
      <c r="AQ313" s="238"/>
      <c r="AR313" s="238"/>
      <c r="AS313" s="239">
        <f t="shared" si="271"/>
        <v>0</v>
      </c>
      <c r="AT313" s="240"/>
      <c r="AU313" s="238"/>
      <c r="AV313" s="238"/>
      <c r="AW313" s="238"/>
      <c r="AX313" s="238"/>
      <c r="AY313" s="238"/>
      <c r="AZ313" s="238"/>
      <c r="BA313" s="238"/>
      <c r="BB313" s="238"/>
      <c r="BC313" s="238"/>
      <c r="BD313" s="238"/>
      <c r="BE313" s="239">
        <f t="shared" si="272"/>
        <v>0</v>
      </c>
      <c r="BF313" s="240"/>
      <c r="BG313" s="238"/>
      <c r="BH313" s="238"/>
      <c r="BI313" s="238"/>
      <c r="BJ313" s="238"/>
      <c r="BK313" s="238"/>
      <c r="BL313" s="238"/>
      <c r="BM313" s="238"/>
      <c r="BN313" s="238"/>
      <c r="BO313" s="238"/>
      <c r="BP313" s="238"/>
      <c r="BQ313" s="239">
        <f t="shared" si="273"/>
        <v>0</v>
      </c>
      <c r="BR313" s="240"/>
      <c r="BS313" s="238"/>
      <c r="BT313" s="238"/>
      <c r="BU313" s="238"/>
      <c r="BV313" s="238"/>
      <c r="BW313" s="238"/>
      <c r="BX313" s="238"/>
      <c r="BY313" s="238"/>
      <c r="BZ313" s="238"/>
      <c r="CA313" s="238"/>
      <c r="CB313" s="238"/>
      <c r="CC313" s="239">
        <f t="shared" si="274"/>
        <v>0</v>
      </c>
      <c r="CD313" s="41"/>
    </row>
    <row r="314" spans="1:82" ht="15">
      <c r="A314" s="152"/>
      <c r="B314" s="180" t="s">
        <v>602</v>
      </c>
      <c r="C314" s="181" t="s">
        <v>603</v>
      </c>
      <c r="D314" s="182" t="s">
        <v>92</v>
      </c>
      <c r="E314" s="329">
        <v>0</v>
      </c>
      <c r="F314" s="78"/>
      <c r="G314" s="178">
        <f t="shared" si="268"/>
        <v>0</v>
      </c>
      <c r="H314" s="237"/>
      <c r="I314" s="239"/>
      <c r="J314" s="237"/>
      <c r="K314" s="238"/>
      <c r="L314" s="238"/>
      <c r="M314" s="238"/>
      <c r="N314" s="238"/>
      <c r="O314" s="238"/>
      <c r="P314" s="238"/>
      <c r="Q314" s="238"/>
      <c r="R314" s="238"/>
      <c r="S314" s="238"/>
      <c r="T314" s="238"/>
      <c r="U314" s="239">
        <f t="shared" si="269"/>
        <v>0</v>
      </c>
      <c r="V314" s="237"/>
      <c r="W314" s="238"/>
      <c r="X314" s="238"/>
      <c r="Y314" s="238"/>
      <c r="Z314" s="238"/>
      <c r="AA314" s="238"/>
      <c r="AB314" s="238"/>
      <c r="AC314" s="238"/>
      <c r="AD314" s="238"/>
      <c r="AE314" s="238"/>
      <c r="AF314" s="238"/>
      <c r="AG314" s="239">
        <f t="shared" si="270"/>
        <v>0</v>
      </c>
      <c r="AH314" s="240"/>
      <c r="AI314" s="238"/>
      <c r="AJ314" s="238"/>
      <c r="AK314" s="238"/>
      <c r="AL314" s="238"/>
      <c r="AM314" s="238"/>
      <c r="AN314" s="238"/>
      <c r="AO314" s="238"/>
      <c r="AP314" s="238"/>
      <c r="AQ314" s="238"/>
      <c r="AR314" s="238"/>
      <c r="AS314" s="239">
        <f t="shared" si="271"/>
        <v>0</v>
      </c>
      <c r="AT314" s="240"/>
      <c r="AU314" s="238"/>
      <c r="AV314" s="238"/>
      <c r="AW314" s="238"/>
      <c r="AX314" s="238"/>
      <c r="AY314" s="238"/>
      <c r="AZ314" s="238"/>
      <c r="BA314" s="238"/>
      <c r="BB314" s="238"/>
      <c r="BC314" s="238"/>
      <c r="BD314" s="238"/>
      <c r="BE314" s="239">
        <f t="shared" si="272"/>
        <v>0</v>
      </c>
      <c r="BF314" s="240"/>
      <c r="BG314" s="238"/>
      <c r="BH314" s="238"/>
      <c r="BI314" s="238"/>
      <c r="BJ314" s="238"/>
      <c r="BK314" s="238"/>
      <c r="BL314" s="238"/>
      <c r="BM314" s="238"/>
      <c r="BN314" s="238"/>
      <c r="BO314" s="238"/>
      <c r="BP314" s="238"/>
      <c r="BQ314" s="239">
        <f t="shared" si="273"/>
        <v>0</v>
      </c>
      <c r="BR314" s="240"/>
      <c r="BS314" s="238"/>
      <c r="BT314" s="238"/>
      <c r="BU314" s="238"/>
      <c r="BV314" s="238"/>
      <c r="BW314" s="238"/>
      <c r="BX314" s="238"/>
      <c r="BY314" s="238"/>
      <c r="BZ314" s="238"/>
      <c r="CA314" s="238"/>
      <c r="CB314" s="238"/>
      <c r="CC314" s="239">
        <f t="shared" si="274"/>
        <v>0</v>
      </c>
      <c r="CD314" s="41"/>
    </row>
    <row r="315" spans="1:82" ht="30">
      <c r="A315" s="152"/>
      <c r="B315" s="180" t="s">
        <v>604</v>
      </c>
      <c r="C315" s="181" t="s">
        <v>605</v>
      </c>
      <c r="D315" s="182" t="s">
        <v>92</v>
      </c>
      <c r="E315" s="329">
        <v>0</v>
      </c>
      <c r="F315" s="78"/>
      <c r="G315" s="178">
        <f t="shared" si="268"/>
        <v>0</v>
      </c>
      <c r="H315" s="237"/>
      <c r="I315" s="239"/>
      <c r="J315" s="237"/>
      <c r="K315" s="238"/>
      <c r="L315" s="238"/>
      <c r="M315" s="238"/>
      <c r="N315" s="238"/>
      <c r="O315" s="238"/>
      <c r="P315" s="238"/>
      <c r="Q315" s="238"/>
      <c r="R315" s="238"/>
      <c r="S315" s="238"/>
      <c r="T315" s="238"/>
      <c r="U315" s="239">
        <f t="shared" si="269"/>
        <v>0</v>
      </c>
      <c r="V315" s="237"/>
      <c r="W315" s="238"/>
      <c r="X315" s="238"/>
      <c r="Y315" s="238"/>
      <c r="Z315" s="238"/>
      <c r="AA315" s="238"/>
      <c r="AB315" s="238"/>
      <c r="AC315" s="238"/>
      <c r="AD315" s="238"/>
      <c r="AE315" s="238"/>
      <c r="AF315" s="238"/>
      <c r="AG315" s="239">
        <f t="shared" si="270"/>
        <v>0</v>
      </c>
      <c r="AH315" s="240"/>
      <c r="AI315" s="238"/>
      <c r="AJ315" s="238"/>
      <c r="AK315" s="238"/>
      <c r="AL315" s="238"/>
      <c r="AM315" s="238"/>
      <c r="AN315" s="238"/>
      <c r="AO315" s="238"/>
      <c r="AP315" s="238"/>
      <c r="AQ315" s="238"/>
      <c r="AR315" s="238"/>
      <c r="AS315" s="239"/>
      <c r="AT315" s="240"/>
      <c r="AU315" s="238"/>
      <c r="AV315" s="238"/>
      <c r="AW315" s="238"/>
      <c r="AX315" s="238"/>
      <c r="AY315" s="238"/>
      <c r="AZ315" s="238"/>
      <c r="BA315" s="238"/>
      <c r="BB315" s="238"/>
      <c r="BC315" s="238"/>
      <c r="BD315" s="238"/>
      <c r="BE315" s="239">
        <f t="shared" si="272"/>
        <v>0</v>
      </c>
      <c r="BF315" s="240"/>
      <c r="BG315" s="238"/>
      <c r="BH315" s="238"/>
      <c r="BI315" s="238"/>
      <c r="BJ315" s="238"/>
      <c r="BK315" s="238"/>
      <c r="BL315" s="238"/>
      <c r="BM315" s="238"/>
      <c r="BN315" s="238"/>
      <c r="BO315" s="238"/>
      <c r="BP315" s="238"/>
      <c r="BQ315" s="239">
        <f t="shared" si="273"/>
        <v>0</v>
      </c>
      <c r="BR315" s="240"/>
      <c r="BS315" s="238"/>
      <c r="BT315" s="238"/>
      <c r="BU315" s="238"/>
      <c r="BV315" s="238"/>
      <c r="BW315" s="238"/>
      <c r="BX315" s="238"/>
      <c r="BY315" s="238"/>
      <c r="BZ315" s="238"/>
      <c r="CA315" s="238"/>
      <c r="CB315" s="238"/>
      <c r="CC315" s="239">
        <f t="shared" si="274"/>
        <v>0</v>
      </c>
      <c r="CD315" s="41"/>
    </row>
    <row r="316" spans="1:82" ht="15">
      <c r="A316" s="152"/>
      <c r="B316" s="103" t="s">
        <v>606</v>
      </c>
      <c r="C316" s="286" t="s">
        <v>607</v>
      </c>
      <c r="D316" s="132"/>
      <c r="E316" s="266"/>
      <c r="F316" s="252"/>
      <c r="G316" s="76"/>
      <c r="H316" s="237"/>
      <c r="I316" s="239"/>
      <c r="J316" s="237"/>
      <c r="K316" s="238"/>
      <c r="L316" s="238"/>
      <c r="M316" s="238"/>
      <c r="N316" s="238"/>
      <c r="O316" s="238"/>
      <c r="P316" s="238"/>
      <c r="Q316" s="238"/>
      <c r="R316" s="238"/>
      <c r="S316" s="238"/>
      <c r="T316" s="238"/>
      <c r="U316" s="239"/>
      <c r="V316" s="237"/>
      <c r="W316" s="238"/>
      <c r="X316" s="238"/>
      <c r="Y316" s="238"/>
      <c r="Z316" s="238"/>
      <c r="AA316" s="238"/>
      <c r="AB316" s="238"/>
      <c r="AC316" s="238"/>
      <c r="AD316" s="238"/>
      <c r="AE316" s="238"/>
      <c r="AF316" s="238"/>
      <c r="AG316" s="239"/>
      <c r="AH316" s="240"/>
      <c r="AI316" s="238"/>
      <c r="AJ316" s="238"/>
      <c r="AK316" s="238"/>
      <c r="AL316" s="238"/>
      <c r="AM316" s="238"/>
      <c r="AN316" s="238"/>
      <c r="AO316" s="238"/>
      <c r="AP316" s="238"/>
      <c r="AQ316" s="238"/>
      <c r="AR316" s="238"/>
      <c r="AS316" s="239"/>
      <c r="AT316" s="240"/>
      <c r="AU316" s="238"/>
      <c r="AV316" s="238"/>
      <c r="AW316" s="238"/>
      <c r="AX316" s="238"/>
      <c r="AY316" s="238"/>
      <c r="AZ316" s="238"/>
      <c r="BA316" s="238"/>
      <c r="BB316" s="238"/>
      <c r="BC316" s="238"/>
      <c r="BD316" s="238"/>
      <c r="BE316" s="239"/>
      <c r="BF316" s="240"/>
      <c r="BG316" s="238"/>
      <c r="BH316" s="238"/>
      <c r="BI316" s="238"/>
      <c r="BJ316" s="238"/>
      <c r="BK316" s="238"/>
      <c r="BL316" s="238"/>
      <c r="BM316" s="238"/>
      <c r="BN316" s="238"/>
      <c r="BO316" s="238"/>
      <c r="BP316" s="238"/>
      <c r="BQ316" s="239"/>
      <c r="BR316" s="240"/>
      <c r="BS316" s="238"/>
      <c r="BT316" s="238"/>
      <c r="BU316" s="238"/>
      <c r="BV316" s="238"/>
      <c r="BW316" s="238"/>
      <c r="BX316" s="238"/>
      <c r="BY316" s="238"/>
      <c r="BZ316" s="238"/>
      <c r="CA316" s="238"/>
      <c r="CB316" s="238"/>
      <c r="CC316" s="239"/>
      <c r="CD316" s="41"/>
    </row>
    <row r="317" spans="1:82" ht="15">
      <c r="A317" s="152"/>
      <c r="B317" s="180" t="s">
        <v>608</v>
      </c>
      <c r="C317" s="181" t="s">
        <v>575</v>
      </c>
      <c r="D317" s="182" t="s">
        <v>92</v>
      </c>
      <c r="E317" s="329">
        <v>0</v>
      </c>
      <c r="F317" s="78"/>
      <c r="G317" s="178">
        <f t="shared" si="268"/>
        <v>0</v>
      </c>
      <c r="H317" s="237"/>
      <c r="I317" s="239"/>
      <c r="J317" s="237"/>
      <c r="K317" s="238"/>
      <c r="L317" s="238"/>
      <c r="M317" s="238"/>
      <c r="N317" s="238"/>
      <c r="O317" s="238"/>
      <c r="P317" s="238"/>
      <c r="Q317" s="238"/>
      <c r="R317" s="238"/>
      <c r="S317" s="238"/>
      <c r="T317" s="238"/>
      <c r="U317" s="239">
        <f t="shared" ref="U317:U326" si="275">G317/6</f>
        <v>0</v>
      </c>
      <c r="V317" s="237"/>
      <c r="W317" s="238"/>
      <c r="X317" s="238"/>
      <c r="Y317" s="238"/>
      <c r="Z317" s="238"/>
      <c r="AA317" s="238"/>
      <c r="AB317" s="238"/>
      <c r="AC317" s="238"/>
      <c r="AD317" s="238"/>
      <c r="AE317" s="238"/>
      <c r="AF317" s="238"/>
      <c r="AG317" s="239">
        <f t="shared" si="270"/>
        <v>0</v>
      </c>
      <c r="AH317" s="240"/>
      <c r="AI317" s="238"/>
      <c r="AJ317" s="238"/>
      <c r="AK317" s="238"/>
      <c r="AL317" s="238"/>
      <c r="AM317" s="238"/>
      <c r="AN317" s="238"/>
      <c r="AO317" s="238"/>
      <c r="AP317" s="238"/>
      <c r="AQ317" s="238"/>
      <c r="AR317" s="238"/>
      <c r="AS317" s="239">
        <f t="shared" si="271"/>
        <v>0</v>
      </c>
      <c r="AT317" s="240"/>
      <c r="AU317" s="238"/>
      <c r="AV317" s="238"/>
      <c r="AW317" s="238"/>
      <c r="AX317" s="238"/>
      <c r="AY317" s="238"/>
      <c r="AZ317" s="238"/>
      <c r="BA317" s="238"/>
      <c r="BB317" s="238"/>
      <c r="BC317" s="238"/>
      <c r="BD317" s="238"/>
      <c r="BE317" s="239">
        <f t="shared" ref="BE317:BE326" si="276">G317/6</f>
        <v>0</v>
      </c>
      <c r="BF317" s="240"/>
      <c r="BG317" s="238"/>
      <c r="BH317" s="238"/>
      <c r="BI317" s="238"/>
      <c r="BJ317" s="238"/>
      <c r="BK317" s="238"/>
      <c r="BL317" s="238"/>
      <c r="BM317" s="238"/>
      <c r="BN317" s="238"/>
      <c r="BO317" s="238"/>
      <c r="BP317" s="238"/>
      <c r="BQ317" s="239">
        <f t="shared" si="273"/>
        <v>0</v>
      </c>
      <c r="BR317" s="240"/>
      <c r="BS317" s="238"/>
      <c r="BT317" s="238"/>
      <c r="BU317" s="238"/>
      <c r="BV317" s="238"/>
      <c r="BW317" s="238"/>
      <c r="BX317" s="238"/>
      <c r="BY317" s="238"/>
      <c r="BZ317" s="238"/>
      <c r="CA317" s="238"/>
      <c r="CB317" s="238"/>
      <c r="CC317" s="239">
        <f>G317-SUM(J317:CB317)</f>
        <v>0</v>
      </c>
      <c r="CD317" s="41" t="s">
        <v>54</v>
      </c>
    </row>
    <row r="318" spans="1:82" ht="15">
      <c r="A318" s="190"/>
      <c r="B318" s="180" t="s">
        <v>609</v>
      </c>
      <c r="C318" s="181" t="s">
        <v>577</v>
      </c>
      <c r="D318" s="182" t="s">
        <v>92</v>
      </c>
      <c r="E318" s="329">
        <v>0</v>
      </c>
      <c r="F318" s="78"/>
      <c r="G318" s="178">
        <f t="shared" si="268"/>
        <v>0</v>
      </c>
      <c r="H318" s="237"/>
      <c r="I318" s="239"/>
      <c r="J318" s="237"/>
      <c r="K318" s="238"/>
      <c r="L318" s="238"/>
      <c r="M318" s="238"/>
      <c r="N318" s="238"/>
      <c r="O318" s="238"/>
      <c r="P318" s="238"/>
      <c r="Q318" s="238"/>
      <c r="R318" s="238"/>
      <c r="S318" s="238"/>
      <c r="T318" s="238"/>
      <c r="U318" s="239">
        <f t="shared" si="275"/>
        <v>0</v>
      </c>
      <c r="V318" s="237"/>
      <c r="W318" s="238"/>
      <c r="X318" s="238"/>
      <c r="Y318" s="238"/>
      <c r="Z318" s="238"/>
      <c r="AA318" s="238"/>
      <c r="AB318" s="238"/>
      <c r="AC318" s="238"/>
      <c r="AD318" s="238"/>
      <c r="AE318" s="238"/>
      <c r="AF318" s="238"/>
      <c r="AG318" s="239">
        <f t="shared" si="270"/>
        <v>0</v>
      </c>
      <c r="AH318" s="240"/>
      <c r="AI318" s="238"/>
      <c r="AJ318" s="238"/>
      <c r="AK318" s="238"/>
      <c r="AL318" s="238"/>
      <c r="AM318" s="238"/>
      <c r="AN318" s="238"/>
      <c r="AO318" s="238"/>
      <c r="AP318" s="238"/>
      <c r="AQ318" s="238"/>
      <c r="AR318" s="238"/>
      <c r="AS318" s="239">
        <f t="shared" si="271"/>
        <v>0</v>
      </c>
      <c r="AT318" s="240"/>
      <c r="AU318" s="238"/>
      <c r="AV318" s="238"/>
      <c r="AW318" s="238"/>
      <c r="AX318" s="238"/>
      <c r="AY318" s="238"/>
      <c r="AZ318" s="238"/>
      <c r="BA318" s="238"/>
      <c r="BB318" s="238"/>
      <c r="BC318" s="238"/>
      <c r="BD318" s="238"/>
      <c r="BE318" s="239">
        <f t="shared" si="276"/>
        <v>0</v>
      </c>
      <c r="BF318" s="240"/>
      <c r="BG318" s="238"/>
      <c r="BH318" s="238"/>
      <c r="BI318" s="238"/>
      <c r="BJ318" s="238"/>
      <c r="BK318" s="238"/>
      <c r="BL318" s="238"/>
      <c r="BM318" s="238"/>
      <c r="BN318" s="238"/>
      <c r="BO318" s="238"/>
      <c r="BP318" s="238"/>
      <c r="BQ318" s="239">
        <f t="shared" si="273"/>
        <v>0</v>
      </c>
      <c r="BR318" s="240"/>
      <c r="BS318" s="238"/>
      <c r="BT318" s="238"/>
      <c r="BU318" s="238"/>
      <c r="BV318" s="238"/>
      <c r="BW318" s="238"/>
      <c r="BX318" s="238"/>
      <c r="BY318" s="238"/>
      <c r="BZ318" s="238"/>
      <c r="CA318" s="238"/>
      <c r="CB318" s="238"/>
      <c r="CC318" s="239">
        <f>G318-SUM(J318:CB318)</f>
        <v>0</v>
      </c>
      <c r="CD318" s="41" t="s">
        <v>54</v>
      </c>
    </row>
    <row r="319" spans="1:82" ht="15">
      <c r="A319" s="152"/>
      <c r="B319" s="180" t="s">
        <v>610</v>
      </c>
      <c r="C319" s="181" t="s">
        <v>611</v>
      </c>
      <c r="D319" s="182" t="s">
        <v>92</v>
      </c>
      <c r="E319" s="329">
        <v>0</v>
      </c>
      <c r="F319" s="78"/>
      <c r="G319" s="178">
        <f t="shared" si="268"/>
        <v>0</v>
      </c>
      <c r="H319" s="237"/>
      <c r="I319" s="239"/>
      <c r="J319" s="237"/>
      <c r="K319" s="238"/>
      <c r="L319" s="238"/>
      <c r="M319" s="238"/>
      <c r="N319" s="238"/>
      <c r="O319" s="238"/>
      <c r="P319" s="238"/>
      <c r="Q319" s="238"/>
      <c r="R319" s="238"/>
      <c r="S319" s="238"/>
      <c r="T319" s="238"/>
      <c r="U319" s="239">
        <f t="shared" si="275"/>
        <v>0</v>
      </c>
      <c r="V319" s="237"/>
      <c r="W319" s="238"/>
      <c r="X319" s="238"/>
      <c r="Y319" s="238"/>
      <c r="Z319" s="238"/>
      <c r="AA319" s="238"/>
      <c r="AB319" s="238"/>
      <c r="AC319" s="238"/>
      <c r="AD319" s="238"/>
      <c r="AE319" s="238"/>
      <c r="AF319" s="238"/>
      <c r="AG319" s="239">
        <f t="shared" si="270"/>
        <v>0</v>
      </c>
      <c r="AH319" s="240"/>
      <c r="AI319" s="238"/>
      <c r="AJ319" s="238"/>
      <c r="AK319" s="238"/>
      <c r="AL319" s="238"/>
      <c r="AM319" s="238"/>
      <c r="AN319" s="238"/>
      <c r="AO319" s="238"/>
      <c r="AP319" s="238"/>
      <c r="AQ319" s="238"/>
      <c r="AR319" s="238"/>
      <c r="AS319" s="239">
        <f t="shared" si="271"/>
        <v>0</v>
      </c>
      <c r="AT319" s="240"/>
      <c r="AU319" s="238"/>
      <c r="AV319" s="238"/>
      <c r="AW319" s="238"/>
      <c r="AX319" s="238"/>
      <c r="AY319" s="238"/>
      <c r="AZ319" s="238"/>
      <c r="BA319" s="238"/>
      <c r="BB319" s="238"/>
      <c r="BC319" s="238"/>
      <c r="BD319" s="238"/>
      <c r="BE319" s="239">
        <f t="shared" si="276"/>
        <v>0</v>
      </c>
      <c r="BF319" s="240"/>
      <c r="BG319" s="238"/>
      <c r="BH319" s="238"/>
      <c r="BI319" s="238"/>
      <c r="BJ319" s="238"/>
      <c r="BK319" s="238"/>
      <c r="BL319" s="238"/>
      <c r="BM319" s="238"/>
      <c r="BN319" s="238"/>
      <c r="BO319" s="238"/>
      <c r="BP319" s="238"/>
      <c r="BQ319" s="239">
        <f t="shared" si="273"/>
        <v>0</v>
      </c>
      <c r="BR319" s="240"/>
      <c r="BS319" s="238"/>
      <c r="BT319" s="238"/>
      <c r="BU319" s="238"/>
      <c r="BV319" s="238"/>
      <c r="BW319" s="238"/>
      <c r="BX319" s="238"/>
      <c r="BY319" s="238"/>
      <c r="BZ319" s="238"/>
      <c r="CA319" s="238"/>
      <c r="CB319" s="238"/>
      <c r="CC319" s="239">
        <f>G319-SUM(J319:CB319)</f>
        <v>0</v>
      </c>
      <c r="CD319" s="41" t="s">
        <v>54</v>
      </c>
    </row>
    <row r="320" spans="1:82" ht="15">
      <c r="A320" s="152"/>
      <c r="B320" s="103" t="s">
        <v>612</v>
      </c>
      <c r="C320" s="286" t="s">
        <v>613</v>
      </c>
      <c r="D320" s="132"/>
      <c r="E320" s="266"/>
      <c r="F320" s="252"/>
      <c r="G320" s="76"/>
      <c r="H320" s="237"/>
      <c r="I320" s="239"/>
      <c r="J320" s="237"/>
      <c r="K320" s="238"/>
      <c r="L320" s="238"/>
      <c r="M320" s="238"/>
      <c r="N320" s="238"/>
      <c r="O320" s="238"/>
      <c r="P320" s="238"/>
      <c r="Q320" s="238"/>
      <c r="R320" s="238"/>
      <c r="S320" s="238"/>
      <c r="T320" s="238"/>
      <c r="U320" s="239"/>
      <c r="V320" s="237"/>
      <c r="W320" s="238"/>
      <c r="X320" s="238"/>
      <c r="Y320" s="238"/>
      <c r="Z320" s="238"/>
      <c r="AA320" s="238"/>
      <c r="AB320" s="238"/>
      <c r="AC320" s="238"/>
      <c r="AD320" s="238"/>
      <c r="AE320" s="238"/>
      <c r="AF320" s="238"/>
      <c r="AG320" s="239"/>
      <c r="AH320" s="240"/>
      <c r="AI320" s="238"/>
      <c r="AJ320" s="238"/>
      <c r="AK320" s="238"/>
      <c r="AL320" s="238"/>
      <c r="AM320" s="238"/>
      <c r="AN320" s="238"/>
      <c r="AO320" s="238"/>
      <c r="AP320" s="238"/>
      <c r="AQ320" s="238"/>
      <c r="AR320" s="238"/>
      <c r="AS320" s="239"/>
      <c r="AT320" s="240"/>
      <c r="AU320" s="238"/>
      <c r="AV320" s="238"/>
      <c r="AW320" s="238"/>
      <c r="AX320" s="238"/>
      <c r="AY320" s="238"/>
      <c r="AZ320" s="238"/>
      <c r="BA320" s="238"/>
      <c r="BB320" s="238"/>
      <c r="BC320" s="238"/>
      <c r="BD320" s="238"/>
      <c r="BE320" s="239"/>
      <c r="BF320" s="240"/>
      <c r="BG320" s="238"/>
      <c r="BH320" s="238"/>
      <c r="BI320" s="238"/>
      <c r="BJ320" s="238"/>
      <c r="BK320" s="238"/>
      <c r="BL320" s="238"/>
      <c r="BM320" s="238"/>
      <c r="BN320" s="238"/>
      <c r="BO320" s="238"/>
      <c r="BP320" s="238"/>
      <c r="BQ320" s="239"/>
      <c r="BR320" s="240"/>
      <c r="BS320" s="238"/>
      <c r="BT320" s="238"/>
      <c r="BU320" s="238"/>
      <c r="BV320" s="238"/>
      <c r="BW320" s="238"/>
      <c r="BX320" s="238"/>
      <c r="BY320" s="238"/>
      <c r="BZ320" s="238"/>
      <c r="CA320" s="238"/>
      <c r="CB320" s="238"/>
      <c r="CC320" s="239"/>
      <c r="CD320" s="41"/>
    </row>
    <row r="321" spans="1:82" ht="15">
      <c r="A321" s="152"/>
      <c r="B321" s="180" t="s">
        <v>614</v>
      </c>
      <c r="C321" s="181" t="s">
        <v>615</v>
      </c>
      <c r="D321" s="182" t="s">
        <v>616</v>
      </c>
      <c r="E321" s="329">
        <v>0</v>
      </c>
      <c r="F321" s="78"/>
      <c r="G321" s="178">
        <f t="shared" si="268"/>
        <v>0</v>
      </c>
      <c r="H321" s="237"/>
      <c r="I321" s="239"/>
      <c r="J321" s="237"/>
      <c r="K321" s="238"/>
      <c r="L321" s="238"/>
      <c r="M321" s="238"/>
      <c r="N321" s="238"/>
      <c r="O321" s="238"/>
      <c r="P321" s="238"/>
      <c r="Q321" s="238"/>
      <c r="R321" s="238"/>
      <c r="S321" s="238"/>
      <c r="T321" s="238"/>
      <c r="U321" s="239">
        <f t="shared" si="275"/>
        <v>0</v>
      </c>
      <c r="V321" s="237"/>
      <c r="W321" s="238"/>
      <c r="X321" s="238"/>
      <c r="Y321" s="238"/>
      <c r="Z321" s="238"/>
      <c r="AA321" s="238"/>
      <c r="AB321" s="238"/>
      <c r="AC321" s="238"/>
      <c r="AD321" s="238"/>
      <c r="AE321" s="238"/>
      <c r="AF321" s="238"/>
      <c r="AG321" s="239">
        <f t="shared" si="270"/>
        <v>0</v>
      </c>
      <c r="AH321" s="240"/>
      <c r="AI321" s="238"/>
      <c r="AJ321" s="238"/>
      <c r="AK321" s="238"/>
      <c r="AL321" s="238"/>
      <c r="AM321" s="238"/>
      <c r="AN321" s="238"/>
      <c r="AO321" s="238"/>
      <c r="AP321" s="238"/>
      <c r="AQ321" s="238"/>
      <c r="AR321" s="238"/>
      <c r="AS321" s="239">
        <f t="shared" si="271"/>
        <v>0</v>
      </c>
      <c r="AT321" s="240"/>
      <c r="AU321" s="238"/>
      <c r="AV321" s="238"/>
      <c r="AW321" s="238"/>
      <c r="AX321" s="238"/>
      <c r="AY321" s="238"/>
      <c r="AZ321" s="238"/>
      <c r="BA321" s="238"/>
      <c r="BB321" s="238"/>
      <c r="BC321" s="238"/>
      <c r="BD321" s="238"/>
      <c r="BE321" s="239">
        <f t="shared" si="276"/>
        <v>0</v>
      </c>
      <c r="BF321" s="240"/>
      <c r="BG321" s="238"/>
      <c r="BH321" s="238"/>
      <c r="BI321" s="238"/>
      <c r="BJ321" s="238"/>
      <c r="BK321" s="238"/>
      <c r="BL321" s="238"/>
      <c r="BM321" s="238"/>
      <c r="BN321" s="238"/>
      <c r="BO321" s="238"/>
      <c r="BP321" s="238"/>
      <c r="BQ321" s="239">
        <f t="shared" si="273"/>
        <v>0</v>
      </c>
      <c r="BR321" s="240"/>
      <c r="BS321" s="238"/>
      <c r="BT321" s="238"/>
      <c r="BU321" s="238"/>
      <c r="BV321" s="238"/>
      <c r="BW321" s="238"/>
      <c r="BX321" s="238"/>
      <c r="BY321" s="238"/>
      <c r="BZ321" s="238"/>
      <c r="CA321" s="238"/>
      <c r="CB321" s="238"/>
      <c r="CC321" s="239">
        <f>G321-SUM(H321:CB321)</f>
        <v>0</v>
      </c>
      <c r="CD321" s="41" t="s">
        <v>54</v>
      </c>
    </row>
    <row r="322" spans="1:82" ht="15">
      <c r="A322" s="152"/>
      <c r="B322" s="103" t="s">
        <v>617</v>
      </c>
      <c r="C322" s="286" t="s">
        <v>618</v>
      </c>
      <c r="D322" s="132"/>
      <c r="E322" s="266"/>
      <c r="F322" s="252"/>
      <c r="G322" s="76"/>
      <c r="H322" s="237"/>
      <c r="I322" s="239"/>
      <c r="J322" s="237"/>
      <c r="K322" s="238"/>
      <c r="L322" s="238"/>
      <c r="M322" s="238"/>
      <c r="N322" s="238"/>
      <c r="O322" s="238"/>
      <c r="P322" s="238"/>
      <c r="Q322" s="238"/>
      <c r="R322" s="238"/>
      <c r="S322" s="238"/>
      <c r="T322" s="238"/>
      <c r="U322" s="239"/>
      <c r="V322" s="237"/>
      <c r="W322" s="238"/>
      <c r="X322" s="238"/>
      <c r="Y322" s="238"/>
      <c r="Z322" s="238"/>
      <c r="AA322" s="238"/>
      <c r="AB322" s="238"/>
      <c r="AC322" s="238"/>
      <c r="AD322" s="238"/>
      <c r="AE322" s="238"/>
      <c r="AF322" s="238"/>
      <c r="AG322" s="239"/>
      <c r="AH322" s="240"/>
      <c r="AI322" s="238"/>
      <c r="AJ322" s="238"/>
      <c r="AK322" s="238"/>
      <c r="AL322" s="238"/>
      <c r="AM322" s="238"/>
      <c r="AN322" s="238"/>
      <c r="AO322" s="238"/>
      <c r="AP322" s="238"/>
      <c r="AQ322" s="238"/>
      <c r="AR322" s="238"/>
      <c r="AS322" s="239"/>
      <c r="AT322" s="240"/>
      <c r="AU322" s="238"/>
      <c r="AV322" s="238"/>
      <c r="AW322" s="238"/>
      <c r="AX322" s="238"/>
      <c r="AY322" s="238"/>
      <c r="AZ322" s="238"/>
      <c r="BA322" s="238"/>
      <c r="BB322" s="238"/>
      <c r="BC322" s="238"/>
      <c r="BD322" s="238"/>
      <c r="BE322" s="239"/>
      <c r="BF322" s="240"/>
      <c r="BG322" s="238"/>
      <c r="BH322" s="238"/>
      <c r="BI322" s="238"/>
      <c r="BJ322" s="238"/>
      <c r="BK322" s="238"/>
      <c r="BL322" s="238"/>
      <c r="BM322" s="238"/>
      <c r="BN322" s="238"/>
      <c r="BO322" s="238"/>
      <c r="BP322" s="238"/>
      <c r="BQ322" s="239"/>
      <c r="BR322" s="240"/>
      <c r="BS322" s="238"/>
      <c r="BT322" s="238"/>
      <c r="BU322" s="238"/>
      <c r="BV322" s="238"/>
      <c r="BW322" s="238"/>
      <c r="BX322" s="238"/>
      <c r="BY322" s="238"/>
      <c r="BZ322" s="238"/>
      <c r="CA322" s="238"/>
      <c r="CB322" s="238"/>
      <c r="CC322" s="239"/>
      <c r="CD322" s="41"/>
    </row>
    <row r="323" spans="1:82" ht="15">
      <c r="A323" s="152"/>
      <c r="B323" s="180" t="s">
        <v>619</v>
      </c>
      <c r="C323" s="181" t="s">
        <v>620</v>
      </c>
      <c r="D323" s="182" t="s">
        <v>248</v>
      </c>
      <c r="E323" s="329">
        <v>0</v>
      </c>
      <c r="F323" s="78"/>
      <c r="G323" s="178">
        <f t="shared" si="268"/>
        <v>0</v>
      </c>
      <c r="H323" s="237"/>
      <c r="I323" s="239"/>
      <c r="J323" s="237"/>
      <c r="K323" s="238"/>
      <c r="L323" s="238"/>
      <c r="M323" s="238"/>
      <c r="N323" s="238"/>
      <c r="O323" s="238"/>
      <c r="P323" s="238"/>
      <c r="Q323" s="238"/>
      <c r="R323" s="238"/>
      <c r="S323" s="238"/>
      <c r="T323" s="238"/>
      <c r="U323" s="239">
        <f t="shared" si="275"/>
        <v>0</v>
      </c>
      <c r="V323" s="237"/>
      <c r="W323" s="238"/>
      <c r="X323" s="238"/>
      <c r="Y323" s="238"/>
      <c r="Z323" s="238"/>
      <c r="AA323" s="238"/>
      <c r="AB323" s="238"/>
      <c r="AC323" s="238"/>
      <c r="AD323" s="238"/>
      <c r="AE323" s="238"/>
      <c r="AF323" s="238"/>
      <c r="AG323" s="239">
        <f t="shared" si="270"/>
        <v>0</v>
      </c>
      <c r="AH323" s="240"/>
      <c r="AI323" s="238"/>
      <c r="AJ323" s="238"/>
      <c r="AK323" s="238"/>
      <c r="AL323" s="238"/>
      <c r="AM323" s="238"/>
      <c r="AN323" s="238"/>
      <c r="AO323" s="238"/>
      <c r="AP323" s="238"/>
      <c r="AQ323" s="238"/>
      <c r="AR323" s="238"/>
      <c r="AS323" s="239">
        <f t="shared" si="271"/>
        <v>0</v>
      </c>
      <c r="AT323" s="240"/>
      <c r="AU323" s="238"/>
      <c r="AV323" s="238"/>
      <c r="AW323" s="238"/>
      <c r="AX323" s="238"/>
      <c r="AY323" s="238"/>
      <c r="AZ323" s="238"/>
      <c r="BA323" s="238"/>
      <c r="BB323" s="238"/>
      <c r="BC323" s="238"/>
      <c r="BD323" s="238"/>
      <c r="BE323" s="239">
        <f t="shared" si="276"/>
        <v>0</v>
      </c>
      <c r="BF323" s="240"/>
      <c r="BG323" s="238"/>
      <c r="BH323" s="238"/>
      <c r="BI323" s="238"/>
      <c r="BJ323" s="238"/>
      <c r="BK323" s="238"/>
      <c r="BL323" s="238"/>
      <c r="BM323" s="238"/>
      <c r="BN323" s="238"/>
      <c r="BO323" s="238"/>
      <c r="BP323" s="238"/>
      <c r="BQ323" s="239">
        <f t="shared" si="273"/>
        <v>0</v>
      </c>
      <c r="BR323" s="240"/>
      <c r="BS323" s="238"/>
      <c r="BT323" s="238"/>
      <c r="BU323" s="238"/>
      <c r="BV323" s="238"/>
      <c r="BW323" s="238"/>
      <c r="BX323" s="238"/>
      <c r="BY323" s="238"/>
      <c r="BZ323" s="238"/>
      <c r="CA323" s="238"/>
      <c r="CB323" s="238"/>
      <c r="CC323" s="239">
        <f>G323-SUM(H323:CB323)</f>
        <v>0</v>
      </c>
      <c r="CD323" s="41" t="s">
        <v>54</v>
      </c>
    </row>
    <row r="324" spans="1:82" ht="15">
      <c r="A324" s="152"/>
      <c r="B324" s="180" t="s">
        <v>621</v>
      </c>
      <c r="C324" s="181" t="s">
        <v>622</v>
      </c>
      <c r="D324" s="182" t="s">
        <v>243</v>
      </c>
      <c r="E324" s="329">
        <v>0</v>
      </c>
      <c r="F324" s="78"/>
      <c r="G324" s="178">
        <f t="shared" si="268"/>
        <v>0</v>
      </c>
      <c r="H324" s="237"/>
      <c r="I324" s="239"/>
      <c r="J324" s="237"/>
      <c r="K324" s="238"/>
      <c r="L324" s="238"/>
      <c r="M324" s="238"/>
      <c r="N324" s="238"/>
      <c r="O324" s="238"/>
      <c r="P324" s="238"/>
      <c r="Q324" s="238"/>
      <c r="R324" s="238"/>
      <c r="S324" s="238"/>
      <c r="T324" s="238"/>
      <c r="U324" s="239">
        <f t="shared" si="275"/>
        <v>0</v>
      </c>
      <c r="V324" s="237"/>
      <c r="W324" s="238"/>
      <c r="X324" s="238"/>
      <c r="Y324" s="238"/>
      <c r="Z324" s="238"/>
      <c r="AA324" s="238"/>
      <c r="AB324" s="238"/>
      <c r="AC324" s="238"/>
      <c r="AD324" s="238"/>
      <c r="AE324" s="238"/>
      <c r="AF324" s="238"/>
      <c r="AG324" s="239">
        <f t="shared" si="270"/>
        <v>0</v>
      </c>
      <c r="AH324" s="240"/>
      <c r="AI324" s="238"/>
      <c r="AJ324" s="238"/>
      <c r="AK324" s="238"/>
      <c r="AL324" s="238"/>
      <c r="AM324" s="238"/>
      <c r="AN324" s="238"/>
      <c r="AO324" s="238"/>
      <c r="AP324" s="238"/>
      <c r="AQ324" s="238"/>
      <c r="AR324" s="238"/>
      <c r="AS324" s="239">
        <f t="shared" si="271"/>
        <v>0</v>
      </c>
      <c r="AT324" s="240"/>
      <c r="AU324" s="238"/>
      <c r="AV324" s="238"/>
      <c r="AW324" s="238"/>
      <c r="AX324" s="238"/>
      <c r="AY324" s="238"/>
      <c r="AZ324" s="238"/>
      <c r="BA324" s="238"/>
      <c r="BB324" s="238"/>
      <c r="BC324" s="238"/>
      <c r="BD324" s="238"/>
      <c r="BE324" s="239">
        <f t="shared" si="276"/>
        <v>0</v>
      </c>
      <c r="BF324" s="240"/>
      <c r="BG324" s="238"/>
      <c r="BH324" s="238"/>
      <c r="BI324" s="238"/>
      <c r="BJ324" s="238"/>
      <c r="BK324" s="238"/>
      <c r="BL324" s="238"/>
      <c r="BM324" s="238"/>
      <c r="BN324" s="238"/>
      <c r="BO324" s="238"/>
      <c r="BP324" s="238"/>
      <c r="BQ324" s="239">
        <f t="shared" si="273"/>
        <v>0</v>
      </c>
      <c r="BR324" s="240"/>
      <c r="BS324" s="238"/>
      <c r="BT324" s="238"/>
      <c r="BU324" s="238"/>
      <c r="BV324" s="238"/>
      <c r="BW324" s="238"/>
      <c r="BX324" s="238"/>
      <c r="BY324" s="238"/>
      <c r="BZ324" s="238"/>
      <c r="CA324" s="238"/>
      <c r="CB324" s="238"/>
      <c r="CC324" s="239">
        <f>G324-SUM(H324:CB324)</f>
        <v>0</v>
      </c>
      <c r="CD324" s="41" t="s">
        <v>54</v>
      </c>
    </row>
    <row r="325" spans="1:82" ht="15">
      <c r="A325" s="152"/>
      <c r="B325" s="103" t="s">
        <v>623</v>
      </c>
      <c r="C325" s="286" t="s">
        <v>624</v>
      </c>
      <c r="D325" s="132"/>
      <c r="E325" s="266"/>
      <c r="F325" s="252"/>
      <c r="G325" s="76"/>
      <c r="H325" s="237"/>
      <c r="I325" s="239"/>
      <c r="J325" s="237"/>
      <c r="K325" s="238"/>
      <c r="L325" s="238"/>
      <c r="M325" s="238"/>
      <c r="N325" s="238"/>
      <c r="O325" s="238"/>
      <c r="P325" s="238"/>
      <c r="Q325" s="238"/>
      <c r="R325" s="238"/>
      <c r="S325" s="238"/>
      <c r="T325" s="238"/>
      <c r="U325" s="239"/>
      <c r="V325" s="237"/>
      <c r="W325" s="238"/>
      <c r="X325" s="238"/>
      <c r="Y325" s="238"/>
      <c r="Z325" s="238"/>
      <c r="AA325" s="238"/>
      <c r="AB325" s="238"/>
      <c r="AC325" s="238"/>
      <c r="AD325" s="238"/>
      <c r="AE325" s="238"/>
      <c r="AF325" s="238"/>
      <c r="AG325" s="239"/>
      <c r="AH325" s="240"/>
      <c r="AI325" s="238"/>
      <c r="AJ325" s="238"/>
      <c r="AK325" s="238"/>
      <c r="AL325" s="238"/>
      <c r="AM325" s="238"/>
      <c r="AN325" s="238"/>
      <c r="AO325" s="238"/>
      <c r="AP325" s="238"/>
      <c r="AQ325" s="238"/>
      <c r="AR325" s="238"/>
      <c r="AS325" s="239"/>
      <c r="AT325" s="240"/>
      <c r="AU325" s="238"/>
      <c r="AV325" s="238"/>
      <c r="AW325" s="238"/>
      <c r="AX325" s="238"/>
      <c r="AY325" s="238"/>
      <c r="AZ325" s="238"/>
      <c r="BA325" s="238"/>
      <c r="BB325" s="238"/>
      <c r="BC325" s="238"/>
      <c r="BD325" s="238"/>
      <c r="BE325" s="239"/>
      <c r="BF325" s="240"/>
      <c r="BG325" s="238"/>
      <c r="BH325" s="238"/>
      <c r="BI325" s="238"/>
      <c r="BJ325" s="238"/>
      <c r="BK325" s="238"/>
      <c r="BL325" s="238"/>
      <c r="BM325" s="238"/>
      <c r="BN325" s="238"/>
      <c r="BO325" s="238"/>
      <c r="BP325" s="238"/>
      <c r="BQ325" s="239"/>
      <c r="BR325" s="240"/>
      <c r="BS325" s="238"/>
      <c r="BT325" s="238"/>
      <c r="BU325" s="238"/>
      <c r="BV325" s="238"/>
      <c r="BW325" s="238"/>
      <c r="BX325" s="238"/>
      <c r="BY325" s="238"/>
      <c r="BZ325" s="238"/>
      <c r="CA325" s="238"/>
      <c r="CB325" s="238"/>
      <c r="CC325" s="239"/>
      <c r="CD325" s="41"/>
    </row>
    <row r="326" spans="1:82" ht="15">
      <c r="A326" s="152"/>
      <c r="B326" s="180" t="s">
        <v>625</v>
      </c>
      <c r="C326" s="181" t="s">
        <v>626</v>
      </c>
      <c r="D326" s="182" t="s">
        <v>92</v>
      </c>
      <c r="E326" s="329">
        <v>0</v>
      </c>
      <c r="F326" s="78"/>
      <c r="G326" s="178">
        <f t="shared" si="268"/>
        <v>0</v>
      </c>
      <c r="H326" s="237"/>
      <c r="I326" s="239"/>
      <c r="J326" s="237"/>
      <c r="K326" s="238"/>
      <c r="L326" s="238"/>
      <c r="M326" s="238"/>
      <c r="N326" s="238"/>
      <c r="O326" s="238"/>
      <c r="P326" s="238"/>
      <c r="Q326" s="238"/>
      <c r="R326" s="238"/>
      <c r="S326" s="238"/>
      <c r="T326" s="238"/>
      <c r="U326" s="239">
        <f t="shared" si="275"/>
        <v>0</v>
      </c>
      <c r="V326" s="237"/>
      <c r="W326" s="238"/>
      <c r="X326" s="238"/>
      <c r="Y326" s="238"/>
      <c r="Z326" s="238"/>
      <c r="AA326" s="238"/>
      <c r="AB326" s="238"/>
      <c r="AC326" s="238"/>
      <c r="AD326" s="238"/>
      <c r="AE326" s="238"/>
      <c r="AF326" s="238"/>
      <c r="AG326" s="239">
        <f t="shared" si="270"/>
        <v>0</v>
      </c>
      <c r="AH326" s="240"/>
      <c r="AI326" s="238"/>
      <c r="AJ326" s="238"/>
      <c r="AK326" s="238"/>
      <c r="AL326" s="238"/>
      <c r="AM326" s="238"/>
      <c r="AN326" s="238"/>
      <c r="AO326" s="238"/>
      <c r="AP326" s="238"/>
      <c r="AQ326" s="238"/>
      <c r="AR326" s="238"/>
      <c r="AS326" s="239">
        <f t="shared" si="271"/>
        <v>0</v>
      </c>
      <c r="AT326" s="240"/>
      <c r="AU326" s="238"/>
      <c r="AV326" s="238"/>
      <c r="AW326" s="238"/>
      <c r="AX326" s="238"/>
      <c r="AY326" s="238"/>
      <c r="AZ326" s="238"/>
      <c r="BA326" s="238"/>
      <c r="BB326" s="238"/>
      <c r="BC326" s="238"/>
      <c r="BD326" s="238"/>
      <c r="BE326" s="239">
        <f t="shared" si="276"/>
        <v>0</v>
      </c>
      <c r="BF326" s="240"/>
      <c r="BG326" s="238"/>
      <c r="BH326" s="238"/>
      <c r="BI326" s="238"/>
      <c r="BJ326" s="238"/>
      <c r="BK326" s="238"/>
      <c r="BL326" s="238"/>
      <c r="BM326" s="238"/>
      <c r="BN326" s="238"/>
      <c r="BO326" s="238"/>
      <c r="BP326" s="238"/>
      <c r="BQ326" s="239">
        <f t="shared" si="273"/>
        <v>0</v>
      </c>
      <c r="BR326" s="240"/>
      <c r="BS326" s="238"/>
      <c r="BT326" s="238"/>
      <c r="BU326" s="238"/>
      <c r="BV326" s="238"/>
      <c r="BW326" s="238"/>
      <c r="BX326" s="238"/>
      <c r="BY326" s="238"/>
      <c r="BZ326" s="238"/>
      <c r="CA326" s="238"/>
      <c r="CB326" s="238"/>
      <c r="CC326" s="239">
        <f>G326-SUM(J326:CB326)</f>
        <v>0</v>
      </c>
      <c r="CD326" s="41" t="s">
        <v>54</v>
      </c>
    </row>
    <row r="327" spans="1:82" ht="15">
      <c r="A327" s="152"/>
      <c r="B327" s="103" t="s">
        <v>627</v>
      </c>
      <c r="C327" s="286" t="s">
        <v>628</v>
      </c>
      <c r="D327" s="132"/>
      <c r="E327" s="266"/>
      <c r="F327" s="252"/>
      <c r="G327" s="76"/>
      <c r="H327" s="237"/>
      <c r="I327" s="239"/>
      <c r="J327" s="237"/>
      <c r="K327" s="238"/>
      <c r="L327" s="238"/>
      <c r="M327" s="238"/>
      <c r="N327" s="238"/>
      <c r="O327" s="238"/>
      <c r="P327" s="238"/>
      <c r="Q327" s="238"/>
      <c r="R327" s="238"/>
      <c r="S327" s="238"/>
      <c r="T327" s="238"/>
      <c r="U327" s="239"/>
      <c r="V327" s="237"/>
      <c r="W327" s="238"/>
      <c r="X327" s="238"/>
      <c r="Y327" s="238"/>
      <c r="Z327" s="238"/>
      <c r="AA327" s="238"/>
      <c r="AB327" s="238"/>
      <c r="AC327" s="238"/>
      <c r="AD327" s="238"/>
      <c r="AE327" s="238"/>
      <c r="AF327" s="238"/>
      <c r="AG327" s="239"/>
      <c r="AH327" s="240"/>
      <c r="AI327" s="238"/>
      <c r="AJ327" s="238"/>
      <c r="AK327" s="238"/>
      <c r="AL327" s="238"/>
      <c r="AM327" s="238"/>
      <c r="AN327" s="238"/>
      <c r="AO327" s="238"/>
      <c r="AP327" s="238"/>
      <c r="AQ327" s="238"/>
      <c r="AR327" s="238"/>
      <c r="AS327" s="239"/>
      <c r="AT327" s="240"/>
      <c r="AU327" s="238"/>
      <c r="AV327" s="238"/>
      <c r="AW327" s="238"/>
      <c r="AX327" s="238"/>
      <c r="AY327" s="238"/>
      <c r="AZ327" s="238"/>
      <c r="BA327" s="238"/>
      <c r="BB327" s="238"/>
      <c r="BC327" s="238"/>
      <c r="BD327" s="238"/>
      <c r="BE327" s="239"/>
      <c r="BF327" s="240"/>
      <c r="BG327" s="238"/>
      <c r="BH327" s="238"/>
      <c r="BI327" s="238"/>
      <c r="BJ327" s="238"/>
      <c r="BK327" s="238"/>
      <c r="BL327" s="238"/>
      <c r="BM327" s="238"/>
      <c r="BN327" s="238"/>
      <c r="BO327" s="238"/>
      <c r="BP327" s="238"/>
      <c r="BQ327" s="239"/>
      <c r="BR327" s="240"/>
      <c r="BS327" s="238"/>
      <c r="BT327" s="238"/>
      <c r="BU327" s="238"/>
      <c r="BV327" s="238"/>
      <c r="BW327" s="238"/>
      <c r="BX327" s="238"/>
      <c r="BY327" s="238"/>
      <c r="BZ327" s="238"/>
      <c r="CA327" s="238"/>
      <c r="CB327" s="238"/>
      <c r="CC327" s="239"/>
      <c r="CD327" s="41"/>
    </row>
    <row r="328" spans="1:82" ht="15">
      <c r="A328" s="152"/>
      <c r="B328" s="75" t="s">
        <v>629</v>
      </c>
      <c r="C328" s="131" t="s">
        <v>630</v>
      </c>
      <c r="D328" s="132" t="s">
        <v>631</v>
      </c>
      <c r="E328" s="266">
        <v>300</v>
      </c>
      <c r="F328" s="289"/>
      <c r="G328" s="76">
        <f t="shared" ref="G328:G370" si="277">+E328*F328</f>
        <v>0</v>
      </c>
      <c r="H328" s="237"/>
      <c r="I328" s="239"/>
      <c r="J328" s="237"/>
      <c r="K328" s="238"/>
      <c r="L328" s="238"/>
      <c r="M328" s="238"/>
      <c r="N328" s="238"/>
      <c r="O328" s="238"/>
      <c r="P328" s="238"/>
      <c r="Q328" s="238"/>
      <c r="R328" s="238"/>
      <c r="S328" s="238"/>
      <c r="T328" s="238"/>
      <c r="U328" s="239">
        <f t="shared" ref="U328:U333" si="278">G328/6</f>
        <v>0</v>
      </c>
      <c r="V328" s="237"/>
      <c r="W328" s="238"/>
      <c r="X328" s="238"/>
      <c r="Y328" s="238"/>
      <c r="Z328" s="238"/>
      <c r="AA328" s="238"/>
      <c r="AB328" s="238"/>
      <c r="AC328" s="238"/>
      <c r="AD328" s="238"/>
      <c r="AE328" s="238"/>
      <c r="AF328" s="238"/>
      <c r="AG328" s="239">
        <f t="shared" ref="AG328:AG333" si="279">G328/6</f>
        <v>0</v>
      </c>
      <c r="AH328" s="240"/>
      <c r="AI328" s="238"/>
      <c r="AJ328" s="238"/>
      <c r="AK328" s="238"/>
      <c r="AL328" s="238"/>
      <c r="AM328" s="238"/>
      <c r="AN328" s="238"/>
      <c r="AO328" s="238"/>
      <c r="AP328" s="238"/>
      <c r="AQ328" s="238"/>
      <c r="AR328" s="238"/>
      <c r="AS328" s="239">
        <f t="shared" ref="AS328:AS333" si="280">G328/6</f>
        <v>0</v>
      </c>
      <c r="AT328" s="240"/>
      <c r="AU328" s="238"/>
      <c r="AV328" s="238"/>
      <c r="AW328" s="238"/>
      <c r="AX328" s="238"/>
      <c r="AY328" s="238"/>
      <c r="AZ328" s="238"/>
      <c r="BA328" s="238"/>
      <c r="BB328" s="238"/>
      <c r="BC328" s="238"/>
      <c r="BD328" s="238"/>
      <c r="BE328" s="239">
        <f>G328/6</f>
        <v>0</v>
      </c>
      <c r="BF328" s="240"/>
      <c r="BG328" s="238"/>
      <c r="BH328" s="238"/>
      <c r="BI328" s="238"/>
      <c r="BJ328" s="238"/>
      <c r="BK328" s="238"/>
      <c r="BL328" s="238"/>
      <c r="BM328" s="238"/>
      <c r="BN328" s="238"/>
      <c r="BO328" s="238"/>
      <c r="BP328" s="238"/>
      <c r="BQ328" s="239">
        <f t="shared" ref="BQ328:BQ333" si="281">G328/6</f>
        <v>0</v>
      </c>
      <c r="BR328" s="240"/>
      <c r="BS328" s="238"/>
      <c r="BT328" s="238"/>
      <c r="BU328" s="238"/>
      <c r="BV328" s="238"/>
      <c r="BW328" s="238"/>
      <c r="BX328" s="238"/>
      <c r="BY328" s="238"/>
      <c r="BZ328" s="238"/>
      <c r="CA328" s="238"/>
      <c r="CB328" s="238"/>
      <c r="CC328" s="239">
        <f>G328-SUM(H328:CB328)</f>
        <v>0</v>
      </c>
      <c r="CD328" s="41" t="s">
        <v>54</v>
      </c>
    </row>
    <row r="329" spans="1:82" ht="15">
      <c r="A329" s="152"/>
      <c r="B329" s="75" t="s">
        <v>632</v>
      </c>
      <c r="C329" s="131" t="s">
        <v>633</v>
      </c>
      <c r="D329" s="132" t="s">
        <v>243</v>
      </c>
      <c r="E329" s="266">
        <v>1</v>
      </c>
      <c r="F329" s="289"/>
      <c r="G329" s="76">
        <f t="shared" si="277"/>
        <v>0</v>
      </c>
      <c r="H329" s="237"/>
      <c r="I329" s="239"/>
      <c r="J329" s="237"/>
      <c r="K329" s="238"/>
      <c r="L329" s="238"/>
      <c r="M329" s="238"/>
      <c r="N329" s="238"/>
      <c r="O329" s="238"/>
      <c r="P329" s="238"/>
      <c r="Q329" s="238"/>
      <c r="R329" s="238"/>
      <c r="S329" s="238"/>
      <c r="T329" s="238"/>
      <c r="U329" s="239">
        <f t="shared" si="278"/>
        <v>0</v>
      </c>
      <c r="V329" s="237"/>
      <c r="W329" s="238"/>
      <c r="X329" s="238"/>
      <c r="Y329" s="238"/>
      <c r="Z329" s="238"/>
      <c r="AA329" s="238"/>
      <c r="AB329" s="238"/>
      <c r="AC329" s="238"/>
      <c r="AD329" s="238"/>
      <c r="AE329" s="238"/>
      <c r="AF329" s="238"/>
      <c r="AG329" s="239">
        <f t="shared" si="279"/>
        <v>0</v>
      </c>
      <c r="AH329" s="240"/>
      <c r="AI329" s="238"/>
      <c r="AJ329" s="238"/>
      <c r="AK329" s="238"/>
      <c r="AL329" s="238"/>
      <c r="AM329" s="238"/>
      <c r="AN329" s="238"/>
      <c r="AO329" s="238"/>
      <c r="AP329" s="238"/>
      <c r="AQ329" s="238"/>
      <c r="AR329" s="238"/>
      <c r="AS329" s="239">
        <f t="shared" si="280"/>
        <v>0</v>
      </c>
      <c r="AT329" s="240"/>
      <c r="AU329" s="238"/>
      <c r="AV329" s="238"/>
      <c r="AW329" s="238"/>
      <c r="AX329" s="238"/>
      <c r="AY329" s="238"/>
      <c r="AZ329" s="238"/>
      <c r="BA329" s="238"/>
      <c r="BB329" s="238"/>
      <c r="BC329" s="238"/>
      <c r="BD329" s="238"/>
      <c r="BE329" s="239">
        <f>G329/6</f>
        <v>0</v>
      </c>
      <c r="BF329" s="240"/>
      <c r="BG329" s="238"/>
      <c r="BH329" s="238"/>
      <c r="BI329" s="238"/>
      <c r="BJ329" s="238"/>
      <c r="BK329" s="238"/>
      <c r="BL329" s="238"/>
      <c r="BM329" s="238"/>
      <c r="BN329" s="238"/>
      <c r="BO329" s="238"/>
      <c r="BP329" s="238"/>
      <c r="BQ329" s="239">
        <f t="shared" si="281"/>
        <v>0</v>
      </c>
      <c r="BR329" s="240"/>
      <c r="BS329" s="238"/>
      <c r="BT329" s="238"/>
      <c r="BU329" s="238"/>
      <c r="BV329" s="238"/>
      <c r="BW329" s="238"/>
      <c r="BX329" s="238"/>
      <c r="BY329" s="238"/>
      <c r="BZ329" s="238"/>
      <c r="CA329" s="238"/>
      <c r="CB329" s="238"/>
      <c r="CC329" s="239">
        <f>G329-SUM(H329:CB329)</f>
        <v>0</v>
      </c>
      <c r="CD329" s="41" t="s">
        <v>54</v>
      </c>
    </row>
    <row r="330" spans="1:82" ht="15">
      <c r="A330" s="152"/>
      <c r="B330" s="75" t="s">
        <v>634</v>
      </c>
      <c r="C330" s="131" t="s">
        <v>941</v>
      </c>
      <c r="D330" s="132" t="s">
        <v>243</v>
      </c>
      <c r="E330" s="266">
        <v>1</v>
      </c>
      <c r="F330" s="289"/>
      <c r="G330" s="76">
        <f t="shared" si="277"/>
        <v>0</v>
      </c>
      <c r="H330" s="237"/>
      <c r="I330" s="239"/>
      <c r="J330" s="237"/>
      <c r="K330" s="238"/>
      <c r="L330" s="238"/>
      <c r="M330" s="238"/>
      <c r="N330" s="238"/>
      <c r="O330" s="238"/>
      <c r="P330" s="238"/>
      <c r="Q330" s="238"/>
      <c r="R330" s="238"/>
      <c r="S330" s="238"/>
      <c r="T330" s="238"/>
      <c r="U330" s="239">
        <f t="shared" si="278"/>
        <v>0</v>
      </c>
      <c r="V330" s="237"/>
      <c r="W330" s="238"/>
      <c r="X330" s="238"/>
      <c r="Y330" s="238"/>
      <c r="Z330" s="238"/>
      <c r="AA330" s="238"/>
      <c r="AB330" s="238"/>
      <c r="AC330" s="238"/>
      <c r="AD330" s="238"/>
      <c r="AE330" s="238"/>
      <c r="AF330" s="238"/>
      <c r="AG330" s="239">
        <f t="shared" si="279"/>
        <v>0</v>
      </c>
      <c r="AH330" s="240"/>
      <c r="AI330" s="238"/>
      <c r="AJ330" s="238"/>
      <c r="AK330" s="238"/>
      <c r="AL330" s="238"/>
      <c r="AM330" s="238"/>
      <c r="AN330" s="238"/>
      <c r="AO330" s="238"/>
      <c r="AP330" s="238"/>
      <c r="AQ330" s="238"/>
      <c r="AR330" s="238"/>
      <c r="AS330" s="239">
        <f t="shared" si="280"/>
        <v>0</v>
      </c>
      <c r="AT330" s="240"/>
      <c r="AU330" s="238"/>
      <c r="AV330" s="238"/>
      <c r="AW330" s="238"/>
      <c r="AX330" s="238"/>
      <c r="AY330" s="238"/>
      <c r="AZ330" s="238"/>
      <c r="BA330" s="238"/>
      <c r="BB330" s="238"/>
      <c r="BC330" s="238"/>
      <c r="BD330" s="238"/>
      <c r="BE330" s="239">
        <f>G330/6</f>
        <v>0</v>
      </c>
      <c r="BF330" s="240"/>
      <c r="BG330" s="238"/>
      <c r="BH330" s="238"/>
      <c r="BI330" s="238"/>
      <c r="BJ330" s="238"/>
      <c r="BK330" s="238"/>
      <c r="BL330" s="238"/>
      <c r="BM330" s="238"/>
      <c r="BN330" s="238"/>
      <c r="BO330" s="238"/>
      <c r="BP330" s="238"/>
      <c r="BQ330" s="239">
        <f t="shared" si="281"/>
        <v>0</v>
      </c>
      <c r="BR330" s="240"/>
      <c r="BS330" s="238"/>
      <c r="BT330" s="238"/>
      <c r="BU330" s="238"/>
      <c r="BV330" s="238"/>
      <c r="BW330" s="238"/>
      <c r="BX330" s="238"/>
      <c r="BY330" s="238"/>
      <c r="BZ330" s="238"/>
      <c r="CA330" s="238"/>
      <c r="CB330" s="238"/>
      <c r="CC330" s="239">
        <f>G330-SUM(H330:CB330)</f>
        <v>0</v>
      </c>
      <c r="CD330" s="41" t="s">
        <v>54</v>
      </c>
    </row>
    <row r="331" spans="1:82" ht="15">
      <c r="A331" s="152"/>
      <c r="B331" s="75" t="s">
        <v>636</v>
      </c>
      <c r="C331" s="131" t="s">
        <v>942</v>
      </c>
      <c r="D331" s="132" t="s">
        <v>243</v>
      </c>
      <c r="E331" s="266">
        <v>1</v>
      </c>
      <c r="F331" s="289"/>
      <c r="G331" s="76">
        <f t="shared" si="277"/>
        <v>0</v>
      </c>
      <c r="H331" s="237"/>
      <c r="I331" s="239"/>
      <c r="J331" s="237"/>
      <c r="K331" s="238"/>
      <c r="L331" s="238"/>
      <c r="M331" s="238"/>
      <c r="N331" s="238"/>
      <c r="O331" s="238"/>
      <c r="P331" s="238"/>
      <c r="Q331" s="238"/>
      <c r="R331" s="238"/>
      <c r="S331" s="238"/>
      <c r="T331" s="238"/>
      <c r="U331" s="239">
        <f t="shared" si="278"/>
        <v>0</v>
      </c>
      <c r="V331" s="237"/>
      <c r="W331" s="238"/>
      <c r="X331" s="238"/>
      <c r="Y331" s="238"/>
      <c r="Z331" s="238"/>
      <c r="AA331" s="238"/>
      <c r="AB331" s="238"/>
      <c r="AC331" s="238"/>
      <c r="AD331" s="238"/>
      <c r="AE331" s="238"/>
      <c r="AF331" s="238"/>
      <c r="AG331" s="239">
        <f t="shared" si="279"/>
        <v>0</v>
      </c>
      <c r="AH331" s="240"/>
      <c r="AI331" s="238"/>
      <c r="AJ331" s="238"/>
      <c r="AK331" s="238"/>
      <c r="AL331" s="238"/>
      <c r="AM331" s="238"/>
      <c r="AN331" s="238"/>
      <c r="AO331" s="238"/>
      <c r="AP331" s="238"/>
      <c r="AQ331" s="238"/>
      <c r="AR331" s="238"/>
      <c r="AS331" s="239">
        <f t="shared" si="280"/>
        <v>0</v>
      </c>
      <c r="AT331" s="240"/>
      <c r="AU331" s="238"/>
      <c r="AV331" s="238"/>
      <c r="AW331" s="238"/>
      <c r="AX331" s="238"/>
      <c r="AY331" s="238"/>
      <c r="AZ331" s="238"/>
      <c r="BA331" s="238"/>
      <c r="BB331" s="238"/>
      <c r="BC331" s="238"/>
      <c r="BD331" s="238"/>
      <c r="BE331" s="239">
        <f>G331/6</f>
        <v>0</v>
      </c>
      <c r="BF331" s="240"/>
      <c r="BG331" s="238"/>
      <c r="BH331" s="238"/>
      <c r="BI331" s="238"/>
      <c r="BJ331" s="238"/>
      <c r="BK331" s="238"/>
      <c r="BL331" s="238"/>
      <c r="BM331" s="238"/>
      <c r="BN331" s="238"/>
      <c r="BO331" s="238"/>
      <c r="BP331" s="238"/>
      <c r="BQ331" s="239">
        <f t="shared" si="281"/>
        <v>0</v>
      </c>
      <c r="BR331" s="240"/>
      <c r="BS331" s="238"/>
      <c r="BT331" s="238"/>
      <c r="BU331" s="238"/>
      <c r="BV331" s="238"/>
      <c r="BW331" s="238"/>
      <c r="BX331" s="238"/>
      <c r="BY331" s="238"/>
      <c r="BZ331" s="238"/>
      <c r="CA331" s="238"/>
      <c r="CB331" s="238"/>
      <c r="CC331" s="239">
        <f>G331-SUM(H331:CB331)</f>
        <v>0</v>
      </c>
      <c r="CD331" s="41" t="s">
        <v>54</v>
      </c>
    </row>
    <row r="332" spans="1:82" ht="15">
      <c r="A332" s="152"/>
      <c r="B332" s="75" t="s">
        <v>638</v>
      </c>
      <c r="C332" s="131" t="s">
        <v>943</v>
      </c>
      <c r="D332" s="132" t="s">
        <v>243</v>
      </c>
      <c r="E332" s="266">
        <v>2</v>
      </c>
      <c r="F332" s="289"/>
      <c r="G332" s="76">
        <f t="shared" si="277"/>
        <v>0</v>
      </c>
      <c r="H332" s="237"/>
      <c r="I332" s="239"/>
      <c r="J332" s="237"/>
      <c r="K332" s="238"/>
      <c r="L332" s="238"/>
      <c r="M332" s="238"/>
      <c r="N332" s="238"/>
      <c r="O332" s="238"/>
      <c r="P332" s="238"/>
      <c r="Q332" s="238"/>
      <c r="R332" s="238"/>
      <c r="S332" s="238"/>
      <c r="T332" s="238"/>
      <c r="U332" s="239">
        <f t="shared" si="278"/>
        <v>0</v>
      </c>
      <c r="V332" s="237"/>
      <c r="W332" s="238"/>
      <c r="X332" s="238"/>
      <c r="Y332" s="238"/>
      <c r="Z332" s="238"/>
      <c r="AA332" s="238"/>
      <c r="AB332" s="238"/>
      <c r="AC332" s="238"/>
      <c r="AD332" s="238"/>
      <c r="AE332" s="238"/>
      <c r="AF332" s="238"/>
      <c r="AG332" s="239">
        <f t="shared" si="279"/>
        <v>0</v>
      </c>
      <c r="AH332" s="240"/>
      <c r="AI332" s="238"/>
      <c r="AJ332" s="238"/>
      <c r="AK332" s="238"/>
      <c r="AL332" s="238"/>
      <c r="AM332" s="238"/>
      <c r="AN332" s="238"/>
      <c r="AO332" s="238"/>
      <c r="AP332" s="238"/>
      <c r="AQ332" s="238"/>
      <c r="AR332" s="238"/>
      <c r="AS332" s="239">
        <f t="shared" si="280"/>
        <v>0</v>
      </c>
      <c r="AT332" s="240"/>
      <c r="AU332" s="238"/>
      <c r="AV332" s="238"/>
      <c r="AW332" s="238"/>
      <c r="AX332" s="238"/>
      <c r="AY332" s="238"/>
      <c r="AZ332" s="238"/>
      <c r="BA332" s="238"/>
      <c r="BB332" s="238"/>
      <c r="BC332" s="238"/>
      <c r="BD332" s="238"/>
      <c r="BE332" s="239">
        <f>G332/6</f>
        <v>0</v>
      </c>
      <c r="BF332" s="240"/>
      <c r="BG332" s="238"/>
      <c r="BH332" s="238"/>
      <c r="BI332" s="238"/>
      <c r="BJ332" s="238"/>
      <c r="BK332" s="238"/>
      <c r="BL332" s="238"/>
      <c r="BM332" s="238"/>
      <c r="BN332" s="238"/>
      <c r="BO332" s="238"/>
      <c r="BP332" s="238"/>
      <c r="BQ332" s="239">
        <f t="shared" si="281"/>
        <v>0</v>
      </c>
      <c r="BR332" s="240"/>
      <c r="BS332" s="238"/>
      <c r="BT332" s="238"/>
      <c r="BU332" s="238"/>
      <c r="BV332" s="238"/>
      <c r="BW332" s="238"/>
      <c r="BX332" s="238"/>
      <c r="BY332" s="238"/>
      <c r="BZ332" s="238"/>
      <c r="CA332" s="238"/>
      <c r="CB332" s="238"/>
      <c r="CC332" s="239">
        <f>G332-SUM(H332:CB332)</f>
        <v>0</v>
      </c>
      <c r="CD332" s="41" t="s">
        <v>54</v>
      </c>
    </row>
    <row r="333" spans="1:82" ht="15">
      <c r="A333" s="152"/>
      <c r="B333" s="180" t="s">
        <v>640</v>
      </c>
      <c r="C333" s="181" t="s">
        <v>641</v>
      </c>
      <c r="D333" s="182" t="s">
        <v>243</v>
      </c>
      <c r="E333" s="329">
        <v>0</v>
      </c>
      <c r="F333" s="78"/>
      <c r="G333" s="178">
        <f>+E333*F333</f>
        <v>0</v>
      </c>
      <c r="H333" s="237"/>
      <c r="I333" s="239"/>
      <c r="J333" s="237"/>
      <c r="K333" s="238"/>
      <c r="L333" s="238"/>
      <c r="M333" s="238"/>
      <c r="N333" s="238"/>
      <c r="O333" s="238"/>
      <c r="P333" s="238"/>
      <c r="Q333" s="238"/>
      <c r="R333" s="238"/>
      <c r="S333" s="238"/>
      <c r="T333" s="238"/>
      <c r="U333" s="239">
        <f t="shared" si="278"/>
        <v>0</v>
      </c>
      <c r="V333" s="237"/>
      <c r="W333" s="238"/>
      <c r="X333" s="238"/>
      <c r="Y333" s="238"/>
      <c r="Z333" s="238"/>
      <c r="AA333" s="238"/>
      <c r="AB333" s="238"/>
      <c r="AC333" s="238"/>
      <c r="AD333" s="238"/>
      <c r="AE333" s="238"/>
      <c r="AF333" s="238"/>
      <c r="AG333" s="239">
        <f t="shared" si="279"/>
        <v>0</v>
      </c>
      <c r="AH333" s="240"/>
      <c r="AI333" s="238"/>
      <c r="AJ333" s="238"/>
      <c r="AK333" s="238"/>
      <c r="AL333" s="238"/>
      <c r="AM333" s="238"/>
      <c r="AN333" s="250"/>
      <c r="AO333" s="250"/>
      <c r="AP333" s="250"/>
      <c r="AQ333" s="250"/>
      <c r="AR333" s="250"/>
      <c r="AS333" s="239">
        <f t="shared" si="280"/>
        <v>0</v>
      </c>
      <c r="AT333" s="251"/>
      <c r="AU333" s="250"/>
      <c r="AV333" s="250"/>
      <c r="AW333" s="250"/>
      <c r="AX333" s="250"/>
      <c r="AY333" s="250"/>
      <c r="AZ333" s="250"/>
      <c r="BA333" s="250"/>
      <c r="BB333" s="250"/>
      <c r="BC333" s="250"/>
      <c r="BD333" s="250"/>
      <c r="BE333" s="239">
        <f t="shared" ref="BE333" si="282">G333/6</f>
        <v>0</v>
      </c>
      <c r="BF333" s="251"/>
      <c r="BG333" s="250"/>
      <c r="BH333" s="250"/>
      <c r="BI333" s="250"/>
      <c r="BJ333" s="250"/>
      <c r="BK333" s="250"/>
      <c r="BL333" s="250"/>
      <c r="BM333" s="250"/>
      <c r="BN333" s="250"/>
      <c r="BO333" s="250"/>
      <c r="BP333" s="250"/>
      <c r="BQ333" s="239">
        <f t="shared" si="281"/>
        <v>0</v>
      </c>
      <c r="BR333" s="251"/>
      <c r="BS333" s="250"/>
      <c r="BT333" s="250"/>
      <c r="BU333" s="250"/>
      <c r="BV333" s="250"/>
      <c r="BW333" s="250"/>
      <c r="BX333" s="250"/>
      <c r="BY333" s="250"/>
      <c r="BZ333" s="250"/>
      <c r="CA333" s="250"/>
      <c r="CB333" s="250"/>
      <c r="CC333" s="249"/>
      <c r="CD333" s="41" t="s">
        <v>54</v>
      </c>
    </row>
    <row r="334" spans="1:82" ht="15">
      <c r="A334" s="152"/>
      <c r="B334" s="75" t="s">
        <v>642</v>
      </c>
      <c r="C334" s="131" t="s">
        <v>944</v>
      </c>
      <c r="D334" s="132" t="s">
        <v>243</v>
      </c>
      <c r="E334" s="266">
        <v>1</v>
      </c>
      <c r="F334" s="289"/>
      <c r="G334" s="76">
        <f t="shared" si="277"/>
        <v>0</v>
      </c>
      <c r="H334" s="237"/>
      <c r="I334" s="239"/>
      <c r="J334" s="237"/>
      <c r="K334" s="238"/>
      <c r="L334" s="238"/>
      <c r="M334" s="238"/>
      <c r="N334" s="238"/>
      <c r="O334" s="238"/>
      <c r="P334" s="238"/>
      <c r="Q334" s="238"/>
      <c r="R334" s="238"/>
      <c r="S334" s="238"/>
      <c r="T334" s="238"/>
      <c r="U334" s="239">
        <f t="shared" ref="U334:U352" si="283">G334/6</f>
        <v>0</v>
      </c>
      <c r="V334" s="237"/>
      <c r="W334" s="238"/>
      <c r="X334" s="238"/>
      <c r="Y334" s="238"/>
      <c r="Z334" s="238"/>
      <c r="AA334" s="238"/>
      <c r="AB334" s="238"/>
      <c r="AC334" s="238"/>
      <c r="AD334" s="238"/>
      <c r="AE334" s="238"/>
      <c r="AF334" s="238"/>
      <c r="AG334" s="239">
        <f t="shared" ref="AG334:AG352" si="284">G334/6</f>
        <v>0</v>
      </c>
      <c r="AH334" s="240"/>
      <c r="AI334" s="238"/>
      <c r="AJ334" s="238"/>
      <c r="AK334" s="238"/>
      <c r="AL334" s="238"/>
      <c r="AM334" s="238"/>
      <c r="AN334" s="238"/>
      <c r="AO334" s="238"/>
      <c r="AP334" s="238"/>
      <c r="AQ334" s="238"/>
      <c r="AR334" s="238"/>
      <c r="AS334" s="239">
        <f t="shared" ref="AS334:AS352" si="285">G334/6</f>
        <v>0</v>
      </c>
      <c r="AT334" s="240"/>
      <c r="AU334" s="238"/>
      <c r="AV334" s="238"/>
      <c r="AW334" s="238"/>
      <c r="AX334" s="238"/>
      <c r="AY334" s="238"/>
      <c r="AZ334" s="238"/>
      <c r="BA334" s="238"/>
      <c r="BB334" s="238"/>
      <c r="BC334" s="238"/>
      <c r="BD334" s="238"/>
      <c r="BE334" s="239">
        <f t="shared" ref="BE334:BE352" si="286">G334/6</f>
        <v>0</v>
      </c>
      <c r="BF334" s="240"/>
      <c r="BG334" s="238"/>
      <c r="BH334" s="238"/>
      <c r="BI334" s="238"/>
      <c r="BJ334" s="238"/>
      <c r="BK334" s="238"/>
      <c r="BL334" s="238"/>
      <c r="BM334" s="238"/>
      <c r="BN334" s="238"/>
      <c r="BO334" s="238"/>
      <c r="BP334" s="238"/>
      <c r="BQ334" s="239">
        <f t="shared" ref="BQ334:BQ352" si="287">G334/6</f>
        <v>0</v>
      </c>
      <c r="BR334" s="240"/>
      <c r="BS334" s="238"/>
      <c r="BT334" s="238"/>
      <c r="BU334" s="238"/>
      <c r="BV334" s="238"/>
      <c r="BW334" s="238"/>
      <c r="BX334" s="238"/>
      <c r="BY334" s="238"/>
      <c r="BZ334" s="238"/>
      <c r="CA334" s="238"/>
      <c r="CB334" s="238"/>
      <c r="CC334" s="239">
        <f t="shared" ref="CC334:CC340" si="288">G334-SUM(H334:CB334)</f>
        <v>0</v>
      </c>
      <c r="CD334" s="41" t="s">
        <v>54</v>
      </c>
    </row>
    <row r="335" spans="1:82" ht="15">
      <c r="A335" s="152"/>
      <c r="B335" s="75" t="s">
        <v>644</v>
      </c>
      <c r="C335" s="131" t="s">
        <v>945</v>
      </c>
      <c r="D335" s="132" t="s">
        <v>243</v>
      </c>
      <c r="E335" s="266">
        <v>4</v>
      </c>
      <c r="F335" s="289"/>
      <c r="G335" s="76">
        <f t="shared" si="277"/>
        <v>0</v>
      </c>
      <c r="H335" s="237"/>
      <c r="I335" s="239"/>
      <c r="J335" s="237"/>
      <c r="K335" s="238"/>
      <c r="L335" s="238"/>
      <c r="M335" s="238"/>
      <c r="N335" s="238"/>
      <c r="O335" s="238"/>
      <c r="P335" s="238"/>
      <c r="Q335" s="238"/>
      <c r="R335" s="238"/>
      <c r="S335" s="238"/>
      <c r="T335" s="238"/>
      <c r="U335" s="239">
        <f t="shared" si="283"/>
        <v>0</v>
      </c>
      <c r="V335" s="237"/>
      <c r="W335" s="238"/>
      <c r="X335" s="238"/>
      <c r="Y335" s="238"/>
      <c r="Z335" s="238"/>
      <c r="AA335" s="238"/>
      <c r="AB335" s="238"/>
      <c r="AC335" s="238"/>
      <c r="AD335" s="238"/>
      <c r="AE335" s="238"/>
      <c r="AF335" s="238"/>
      <c r="AG335" s="239">
        <f t="shared" si="284"/>
        <v>0</v>
      </c>
      <c r="AH335" s="240"/>
      <c r="AI335" s="238"/>
      <c r="AJ335" s="238"/>
      <c r="AK335" s="238"/>
      <c r="AL335" s="238"/>
      <c r="AM335" s="238"/>
      <c r="AN335" s="238"/>
      <c r="AO335" s="238"/>
      <c r="AP335" s="238"/>
      <c r="AQ335" s="238"/>
      <c r="AR335" s="238"/>
      <c r="AS335" s="239">
        <f t="shared" si="285"/>
        <v>0</v>
      </c>
      <c r="AT335" s="240"/>
      <c r="AU335" s="238"/>
      <c r="AV335" s="238"/>
      <c r="AW335" s="238"/>
      <c r="AX335" s="238"/>
      <c r="AY335" s="238"/>
      <c r="AZ335" s="238"/>
      <c r="BA335" s="238"/>
      <c r="BB335" s="238"/>
      <c r="BC335" s="238"/>
      <c r="BD335" s="238"/>
      <c r="BE335" s="239">
        <f t="shared" si="286"/>
        <v>0</v>
      </c>
      <c r="BF335" s="240"/>
      <c r="BG335" s="238"/>
      <c r="BH335" s="238"/>
      <c r="BI335" s="238"/>
      <c r="BJ335" s="238"/>
      <c r="BK335" s="238"/>
      <c r="BL335" s="238"/>
      <c r="BM335" s="238"/>
      <c r="BN335" s="238"/>
      <c r="BO335" s="238"/>
      <c r="BP335" s="238"/>
      <c r="BQ335" s="239">
        <f t="shared" si="287"/>
        <v>0</v>
      </c>
      <c r="BR335" s="240"/>
      <c r="BS335" s="238"/>
      <c r="BT335" s="238"/>
      <c r="BU335" s="238"/>
      <c r="BV335" s="238"/>
      <c r="BW335" s="238"/>
      <c r="BX335" s="238"/>
      <c r="BY335" s="238"/>
      <c r="BZ335" s="238"/>
      <c r="CA335" s="238"/>
      <c r="CB335" s="238"/>
      <c r="CC335" s="239">
        <f t="shared" si="288"/>
        <v>0</v>
      </c>
      <c r="CD335" s="41" t="s">
        <v>54</v>
      </c>
    </row>
    <row r="336" spans="1:82" ht="15">
      <c r="A336" s="152"/>
      <c r="B336" s="75" t="s">
        <v>646</v>
      </c>
      <c r="C336" s="131" t="s">
        <v>946</v>
      </c>
      <c r="D336" s="132" t="s">
        <v>243</v>
      </c>
      <c r="E336" s="266">
        <v>1</v>
      </c>
      <c r="F336" s="289"/>
      <c r="G336" s="76">
        <f t="shared" si="277"/>
        <v>0</v>
      </c>
      <c r="H336" s="237"/>
      <c r="I336" s="239"/>
      <c r="J336" s="237"/>
      <c r="K336" s="238"/>
      <c r="L336" s="238"/>
      <c r="M336" s="238"/>
      <c r="N336" s="238"/>
      <c r="O336" s="238"/>
      <c r="P336" s="238"/>
      <c r="Q336" s="238"/>
      <c r="R336" s="238"/>
      <c r="S336" s="238"/>
      <c r="T336" s="238"/>
      <c r="U336" s="239">
        <f t="shared" si="283"/>
        <v>0</v>
      </c>
      <c r="V336" s="237"/>
      <c r="W336" s="238"/>
      <c r="X336" s="238"/>
      <c r="Y336" s="238"/>
      <c r="Z336" s="238"/>
      <c r="AA336" s="238"/>
      <c r="AB336" s="238"/>
      <c r="AC336" s="238"/>
      <c r="AD336" s="238"/>
      <c r="AE336" s="238"/>
      <c r="AF336" s="238"/>
      <c r="AG336" s="239">
        <f t="shared" si="284"/>
        <v>0</v>
      </c>
      <c r="AH336" s="240"/>
      <c r="AI336" s="238"/>
      <c r="AJ336" s="238"/>
      <c r="AK336" s="238"/>
      <c r="AL336" s="238"/>
      <c r="AM336" s="238"/>
      <c r="AN336" s="238"/>
      <c r="AO336" s="238"/>
      <c r="AP336" s="238"/>
      <c r="AQ336" s="238"/>
      <c r="AR336" s="238"/>
      <c r="AS336" s="239">
        <f t="shared" si="285"/>
        <v>0</v>
      </c>
      <c r="AT336" s="240"/>
      <c r="AU336" s="238"/>
      <c r="AV336" s="238"/>
      <c r="AW336" s="238"/>
      <c r="AX336" s="238"/>
      <c r="AY336" s="238"/>
      <c r="AZ336" s="238"/>
      <c r="BA336" s="238"/>
      <c r="BB336" s="238"/>
      <c r="BC336" s="238"/>
      <c r="BD336" s="238"/>
      <c r="BE336" s="239">
        <f t="shared" si="286"/>
        <v>0</v>
      </c>
      <c r="BF336" s="240"/>
      <c r="BG336" s="238"/>
      <c r="BH336" s="238"/>
      <c r="BI336" s="238"/>
      <c r="BJ336" s="238"/>
      <c r="BK336" s="238"/>
      <c r="BL336" s="238"/>
      <c r="BM336" s="238"/>
      <c r="BN336" s="238"/>
      <c r="BO336" s="238"/>
      <c r="BP336" s="238"/>
      <c r="BQ336" s="239">
        <f t="shared" si="287"/>
        <v>0</v>
      </c>
      <c r="BR336" s="240"/>
      <c r="BS336" s="238"/>
      <c r="BT336" s="238"/>
      <c r="BU336" s="238"/>
      <c r="BV336" s="238"/>
      <c r="BW336" s="238"/>
      <c r="BX336" s="238"/>
      <c r="BY336" s="238"/>
      <c r="BZ336" s="238"/>
      <c r="CA336" s="238"/>
      <c r="CB336" s="238"/>
      <c r="CC336" s="239">
        <f t="shared" si="288"/>
        <v>0</v>
      </c>
      <c r="CD336" s="41" t="s">
        <v>54</v>
      </c>
    </row>
    <row r="337" spans="1:82" ht="15">
      <c r="A337" s="152"/>
      <c r="B337" s="75" t="s">
        <v>648</v>
      </c>
      <c r="C337" s="131" t="s">
        <v>947</v>
      </c>
      <c r="D337" s="132" t="s">
        <v>243</v>
      </c>
      <c r="E337" s="266">
        <v>3</v>
      </c>
      <c r="F337" s="289"/>
      <c r="G337" s="76">
        <f t="shared" si="277"/>
        <v>0</v>
      </c>
      <c r="H337" s="237"/>
      <c r="I337" s="239"/>
      <c r="J337" s="237"/>
      <c r="K337" s="238"/>
      <c r="L337" s="238"/>
      <c r="M337" s="238"/>
      <c r="N337" s="238"/>
      <c r="O337" s="238"/>
      <c r="P337" s="238"/>
      <c r="Q337" s="238"/>
      <c r="R337" s="238"/>
      <c r="S337" s="238"/>
      <c r="T337" s="238"/>
      <c r="U337" s="239">
        <f t="shared" si="283"/>
        <v>0</v>
      </c>
      <c r="V337" s="237"/>
      <c r="W337" s="238"/>
      <c r="X337" s="238"/>
      <c r="Y337" s="238"/>
      <c r="Z337" s="238"/>
      <c r="AA337" s="238"/>
      <c r="AB337" s="238"/>
      <c r="AC337" s="238"/>
      <c r="AD337" s="238"/>
      <c r="AE337" s="238"/>
      <c r="AF337" s="238"/>
      <c r="AG337" s="239">
        <f t="shared" si="284"/>
        <v>0</v>
      </c>
      <c r="AH337" s="240"/>
      <c r="AI337" s="238"/>
      <c r="AJ337" s="238"/>
      <c r="AK337" s="238"/>
      <c r="AL337" s="238"/>
      <c r="AM337" s="238"/>
      <c r="AN337" s="238"/>
      <c r="AO337" s="238"/>
      <c r="AP337" s="238"/>
      <c r="AQ337" s="238"/>
      <c r="AR337" s="238"/>
      <c r="AS337" s="239">
        <f t="shared" si="285"/>
        <v>0</v>
      </c>
      <c r="AT337" s="240"/>
      <c r="AU337" s="238"/>
      <c r="AV337" s="238"/>
      <c r="AW337" s="238"/>
      <c r="AX337" s="238"/>
      <c r="AY337" s="238"/>
      <c r="AZ337" s="238"/>
      <c r="BA337" s="238"/>
      <c r="BB337" s="238"/>
      <c r="BC337" s="238"/>
      <c r="BD337" s="238"/>
      <c r="BE337" s="239">
        <f t="shared" si="286"/>
        <v>0</v>
      </c>
      <c r="BF337" s="240"/>
      <c r="BG337" s="238"/>
      <c r="BH337" s="238"/>
      <c r="BI337" s="238"/>
      <c r="BJ337" s="238"/>
      <c r="BK337" s="238"/>
      <c r="BL337" s="238"/>
      <c r="BM337" s="238"/>
      <c r="BN337" s="238"/>
      <c r="BO337" s="238"/>
      <c r="BP337" s="238"/>
      <c r="BQ337" s="239">
        <f t="shared" si="287"/>
        <v>0</v>
      </c>
      <c r="BR337" s="240"/>
      <c r="BS337" s="238"/>
      <c r="BT337" s="238"/>
      <c r="BU337" s="238"/>
      <c r="BV337" s="238"/>
      <c r="BW337" s="238"/>
      <c r="BX337" s="238"/>
      <c r="BY337" s="238"/>
      <c r="BZ337" s="238"/>
      <c r="CA337" s="238"/>
      <c r="CB337" s="238"/>
      <c r="CC337" s="239">
        <f t="shared" si="288"/>
        <v>0</v>
      </c>
      <c r="CD337" s="41" t="s">
        <v>54</v>
      </c>
    </row>
    <row r="338" spans="1:82" ht="15">
      <c r="A338" s="152"/>
      <c r="B338" s="75" t="s">
        <v>650</v>
      </c>
      <c r="C338" s="131" t="s">
        <v>948</v>
      </c>
      <c r="D338" s="132" t="s">
        <v>243</v>
      </c>
      <c r="E338" s="266">
        <v>1</v>
      </c>
      <c r="F338" s="289"/>
      <c r="G338" s="76">
        <f t="shared" si="277"/>
        <v>0</v>
      </c>
      <c r="H338" s="237"/>
      <c r="I338" s="239"/>
      <c r="J338" s="237"/>
      <c r="K338" s="238"/>
      <c r="L338" s="238"/>
      <c r="M338" s="238"/>
      <c r="N338" s="238"/>
      <c r="O338" s="238"/>
      <c r="P338" s="238"/>
      <c r="Q338" s="238"/>
      <c r="R338" s="238"/>
      <c r="S338" s="238"/>
      <c r="T338" s="238"/>
      <c r="U338" s="239">
        <f t="shared" si="283"/>
        <v>0</v>
      </c>
      <c r="V338" s="237"/>
      <c r="W338" s="238"/>
      <c r="X338" s="238"/>
      <c r="Y338" s="238"/>
      <c r="Z338" s="238"/>
      <c r="AA338" s="238"/>
      <c r="AB338" s="238"/>
      <c r="AC338" s="238"/>
      <c r="AD338" s="238"/>
      <c r="AE338" s="238"/>
      <c r="AF338" s="238"/>
      <c r="AG338" s="239">
        <f t="shared" si="284"/>
        <v>0</v>
      </c>
      <c r="AH338" s="240"/>
      <c r="AI338" s="238"/>
      <c r="AJ338" s="238"/>
      <c r="AK338" s="238"/>
      <c r="AL338" s="238"/>
      <c r="AM338" s="238"/>
      <c r="AN338" s="238"/>
      <c r="AO338" s="238"/>
      <c r="AP338" s="238"/>
      <c r="AQ338" s="238"/>
      <c r="AR338" s="238"/>
      <c r="AS338" s="239">
        <f t="shared" si="285"/>
        <v>0</v>
      </c>
      <c r="AT338" s="240"/>
      <c r="AU338" s="238"/>
      <c r="AV338" s="238"/>
      <c r="AW338" s="238"/>
      <c r="AX338" s="238"/>
      <c r="AY338" s="238"/>
      <c r="AZ338" s="238"/>
      <c r="BA338" s="238"/>
      <c r="BB338" s="238"/>
      <c r="BC338" s="238"/>
      <c r="BD338" s="238"/>
      <c r="BE338" s="239">
        <f t="shared" si="286"/>
        <v>0</v>
      </c>
      <c r="BF338" s="240"/>
      <c r="BG338" s="238"/>
      <c r="BH338" s="238"/>
      <c r="BI338" s="238"/>
      <c r="BJ338" s="238"/>
      <c r="BK338" s="238"/>
      <c r="BL338" s="238"/>
      <c r="BM338" s="238"/>
      <c r="BN338" s="238"/>
      <c r="BO338" s="238"/>
      <c r="BP338" s="238"/>
      <c r="BQ338" s="239">
        <f t="shared" si="287"/>
        <v>0</v>
      </c>
      <c r="BR338" s="240"/>
      <c r="BS338" s="238"/>
      <c r="BT338" s="238"/>
      <c r="BU338" s="238"/>
      <c r="BV338" s="238"/>
      <c r="BW338" s="238"/>
      <c r="BX338" s="238"/>
      <c r="BY338" s="238"/>
      <c r="BZ338" s="238"/>
      <c r="CA338" s="238"/>
      <c r="CB338" s="238"/>
      <c r="CC338" s="239">
        <f t="shared" si="288"/>
        <v>0</v>
      </c>
      <c r="CD338" s="41" t="s">
        <v>54</v>
      </c>
    </row>
    <row r="339" spans="1:82" ht="15">
      <c r="A339" s="152"/>
      <c r="B339" s="75" t="s">
        <v>652</v>
      </c>
      <c r="C339" s="131" t="s">
        <v>949</v>
      </c>
      <c r="D339" s="132" t="s">
        <v>243</v>
      </c>
      <c r="E339" s="266">
        <v>1</v>
      </c>
      <c r="F339" s="289"/>
      <c r="G339" s="76">
        <f t="shared" si="277"/>
        <v>0</v>
      </c>
      <c r="H339" s="237"/>
      <c r="I339" s="239"/>
      <c r="J339" s="237"/>
      <c r="K339" s="238"/>
      <c r="L339" s="238"/>
      <c r="M339" s="238"/>
      <c r="N339" s="238"/>
      <c r="O339" s="238"/>
      <c r="P339" s="238"/>
      <c r="Q339" s="238"/>
      <c r="R339" s="238"/>
      <c r="S339" s="238"/>
      <c r="T339" s="238"/>
      <c r="U339" s="239">
        <f t="shared" si="283"/>
        <v>0</v>
      </c>
      <c r="V339" s="237"/>
      <c r="W339" s="238"/>
      <c r="X339" s="238"/>
      <c r="Y339" s="238"/>
      <c r="Z339" s="238"/>
      <c r="AA339" s="238"/>
      <c r="AB339" s="238"/>
      <c r="AC339" s="238"/>
      <c r="AD339" s="238"/>
      <c r="AE339" s="238"/>
      <c r="AF339" s="238"/>
      <c r="AG339" s="239">
        <f t="shared" si="284"/>
        <v>0</v>
      </c>
      <c r="AH339" s="240"/>
      <c r="AI339" s="238"/>
      <c r="AJ339" s="238"/>
      <c r="AK339" s="238"/>
      <c r="AL339" s="238"/>
      <c r="AM339" s="238"/>
      <c r="AN339" s="238"/>
      <c r="AO339" s="238"/>
      <c r="AP339" s="238"/>
      <c r="AQ339" s="238"/>
      <c r="AR339" s="238"/>
      <c r="AS339" s="239">
        <f t="shared" si="285"/>
        <v>0</v>
      </c>
      <c r="AT339" s="240"/>
      <c r="AU339" s="238"/>
      <c r="AV339" s="238"/>
      <c r="AW339" s="238"/>
      <c r="AX339" s="238"/>
      <c r="AY339" s="238"/>
      <c r="AZ339" s="238"/>
      <c r="BA339" s="238"/>
      <c r="BB339" s="238"/>
      <c r="BC339" s="238"/>
      <c r="BD339" s="238"/>
      <c r="BE339" s="239">
        <f t="shared" si="286"/>
        <v>0</v>
      </c>
      <c r="BF339" s="240"/>
      <c r="BG339" s="238"/>
      <c r="BH339" s="238"/>
      <c r="BI339" s="238"/>
      <c r="BJ339" s="238"/>
      <c r="BK339" s="238"/>
      <c r="BL339" s="238"/>
      <c r="BM339" s="238"/>
      <c r="BN339" s="238"/>
      <c r="BO339" s="238"/>
      <c r="BP339" s="238"/>
      <c r="BQ339" s="239">
        <f t="shared" si="287"/>
        <v>0</v>
      </c>
      <c r="BR339" s="240"/>
      <c r="BS339" s="238"/>
      <c r="BT339" s="238"/>
      <c r="BU339" s="238"/>
      <c r="BV339" s="238"/>
      <c r="BW339" s="238"/>
      <c r="BX339" s="238"/>
      <c r="BY339" s="238"/>
      <c r="BZ339" s="238"/>
      <c r="CA339" s="238"/>
      <c r="CB339" s="238"/>
      <c r="CC339" s="239">
        <f t="shared" si="288"/>
        <v>0</v>
      </c>
      <c r="CD339" s="41" t="s">
        <v>54</v>
      </c>
    </row>
    <row r="340" spans="1:82" ht="15">
      <c r="A340" s="152"/>
      <c r="B340" s="75" t="s">
        <v>654</v>
      </c>
      <c r="C340" s="131" t="s">
        <v>950</v>
      </c>
      <c r="D340" s="132" t="s">
        <v>243</v>
      </c>
      <c r="E340" s="266">
        <v>1</v>
      </c>
      <c r="F340" s="289"/>
      <c r="G340" s="76">
        <f t="shared" si="277"/>
        <v>0</v>
      </c>
      <c r="H340" s="237"/>
      <c r="I340" s="239"/>
      <c r="J340" s="237"/>
      <c r="K340" s="238"/>
      <c r="L340" s="238"/>
      <c r="M340" s="238"/>
      <c r="N340" s="238"/>
      <c r="O340" s="238"/>
      <c r="P340" s="238"/>
      <c r="Q340" s="238"/>
      <c r="R340" s="238"/>
      <c r="S340" s="238"/>
      <c r="T340" s="238"/>
      <c r="U340" s="239">
        <f t="shared" si="283"/>
        <v>0</v>
      </c>
      <c r="V340" s="237"/>
      <c r="W340" s="238"/>
      <c r="X340" s="238"/>
      <c r="Y340" s="238"/>
      <c r="Z340" s="238"/>
      <c r="AA340" s="238"/>
      <c r="AB340" s="238"/>
      <c r="AC340" s="238"/>
      <c r="AD340" s="238"/>
      <c r="AE340" s="238"/>
      <c r="AF340" s="238"/>
      <c r="AG340" s="239">
        <f t="shared" si="284"/>
        <v>0</v>
      </c>
      <c r="AH340" s="240"/>
      <c r="AI340" s="238"/>
      <c r="AJ340" s="238"/>
      <c r="AK340" s="238"/>
      <c r="AL340" s="238"/>
      <c r="AM340" s="238"/>
      <c r="AN340" s="238"/>
      <c r="AO340" s="238"/>
      <c r="AP340" s="238"/>
      <c r="AQ340" s="238"/>
      <c r="AR340" s="238"/>
      <c r="AS340" s="239">
        <f t="shared" si="285"/>
        <v>0</v>
      </c>
      <c r="AT340" s="240"/>
      <c r="AU340" s="238"/>
      <c r="AV340" s="238"/>
      <c r="AW340" s="238"/>
      <c r="AX340" s="238"/>
      <c r="AY340" s="238"/>
      <c r="AZ340" s="238"/>
      <c r="BA340" s="238"/>
      <c r="BB340" s="238"/>
      <c r="BC340" s="238"/>
      <c r="BD340" s="238"/>
      <c r="BE340" s="239">
        <f t="shared" si="286"/>
        <v>0</v>
      </c>
      <c r="BF340" s="240"/>
      <c r="BG340" s="238"/>
      <c r="BH340" s="238"/>
      <c r="BI340" s="238"/>
      <c r="BJ340" s="238"/>
      <c r="BK340" s="238"/>
      <c r="BL340" s="238"/>
      <c r="BM340" s="238"/>
      <c r="BN340" s="238"/>
      <c r="BO340" s="238"/>
      <c r="BP340" s="238"/>
      <c r="BQ340" s="239">
        <f t="shared" si="287"/>
        <v>0</v>
      </c>
      <c r="BR340" s="240"/>
      <c r="BS340" s="238"/>
      <c r="BT340" s="238"/>
      <c r="BU340" s="238"/>
      <c r="BV340" s="238"/>
      <c r="BW340" s="238"/>
      <c r="BX340" s="238"/>
      <c r="BY340" s="238"/>
      <c r="BZ340" s="238"/>
      <c r="CA340" s="238"/>
      <c r="CB340" s="238"/>
      <c r="CC340" s="239">
        <f t="shared" si="288"/>
        <v>0</v>
      </c>
      <c r="CD340" s="41" t="s">
        <v>54</v>
      </c>
    </row>
    <row r="341" spans="1:82" ht="15">
      <c r="A341" s="152"/>
      <c r="B341" s="75" t="s">
        <v>656</v>
      </c>
      <c r="C341" s="131" t="s">
        <v>951</v>
      </c>
      <c r="D341" s="132" t="s">
        <v>92</v>
      </c>
      <c r="E341" s="266">
        <v>1</v>
      </c>
      <c r="F341" s="223"/>
      <c r="G341" s="76">
        <f t="shared" si="277"/>
        <v>0</v>
      </c>
      <c r="H341" s="237"/>
      <c r="I341" s="239"/>
      <c r="J341" s="237"/>
      <c r="K341" s="238"/>
      <c r="L341" s="238"/>
      <c r="M341" s="238"/>
      <c r="N341" s="238"/>
      <c r="O341" s="238"/>
      <c r="P341" s="238"/>
      <c r="Q341" s="238"/>
      <c r="R341" s="238"/>
      <c r="S341" s="238"/>
      <c r="T341" s="238"/>
      <c r="U341" s="239">
        <f t="shared" si="283"/>
        <v>0</v>
      </c>
      <c r="V341" s="237"/>
      <c r="W341" s="238"/>
      <c r="X341" s="238"/>
      <c r="Y341" s="238"/>
      <c r="Z341" s="238"/>
      <c r="AA341" s="238"/>
      <c r="AB341" s="238"/>
      <c r="AC341" s="238"/>
      <c r="AD341" s="238"/>
      <c r="AE341" s="238"/>
      <c r="AF341" s="238"/>
      <c r="AG341" s="239">
        <f t="shared" si="284"/>
        <v>0</v>
      </c>
      <c r="AH341" s="240"/>
      <c r="AI341" s="238"/>
      <c r="AJ341" s="238"/>
      <c r="AK341" s="238"/>
      <c r="AL341" s="238"/>
      <c r="AM341" s="238"/>
      <c r="AN341" s="238"/>
      <c r="AO341" s="238"/>
      <c r="AP341" s="238"/>
      <c r="AQ341" s="238"/>
      <c r="AR341" s="238"/>
      <c r="AS341" s="239">
        <f t="shared" si="285"/>
        <v>0</v>
      </c>
      <c r="AT341" s="240"/>
      <c r="AU341" s="238"/>
      <c r="AV341" s="238"/>
      <c r="AW341" s="238"/>
      <c r="AX341" s="238"/>
      <c r="AY341" s="238"/>
      <c r="AZ341" s="238"/>
      <c r="BA341" s="238"/>
      <c r="BB341" s="238"/>
      <c r="BC341" s="238"/>
      <c r="BD341" s="238"/>
      <c r="BE341" s="239">
        <f t="shared" si="286"/>
        <v>0</v>
      </c>
      <c r="BF341" s="240"/>
      <c r="BG341" s="238"/>
      <c r="BH341" s="238"/>
      <c r="BI341" s="238"/>
      <c r="BJ341" s="238"/>
      <c r="BK341" s="238"/>
      <c r="BL341" s="238"/>
      <c r="BM341" s="238"/>
      <c r="BN341" s="238"/>
      <c r="BO341" s="238"/>
      <c r="BP341" s="238"/>
      <c r="BQ341" s="239">
        <f t="shared" si="287"/>
        <v>0</v>
      </c>
      <c r="BR341" s="240"/>
      <c r="BS341" s="238"/>
      <c r="BT341" s="238"/>
      <c r="BU341" s="238"/>
      <c r="BV341" s="238"/>
      <c r="BW341" s="238"/>
      <c r="BX341" s="238"/>
      <c r="BY341" s="238"/>
      <c r="BZ341" s="238"/>
      <c r="CA341" s="238"/>
      <c r="CB341" s="238"/>
      <c r="CC341" s="239">
        <f t="shared" ref="CC341:CC352" si="289">G341-SUM(J341:CB341)</f>
        <v>0</v>
      </c>
      <c r="CD341" s="41" t="s">
        <v>54</v>
      </c>
    </row>
    <row r="342" spans="1:82" ht="15">
      <c r="A342" s="152"/>
      <c r="B342" s="75" t="s">
        <v>657</v>
      </c>
      <c r="C342" s="131" t="s">
        <v>952</v>
      </c>
      <c r="D342" s="132" t="s">
        <v>92</v>
      </c>
      <c r="E342" s="266">
        <v>1</v>
      </c>
      <c r="F342" s="223"/>
      <c r="G342" s="76">
        <f t="shared" si="277"/>
        <v>0</v>
      </c>
      <c r="H342" s="237"/>
      <c r="I342" s="239"/>
      <c r="J342" s="237"/>
      <c r="K342" s="238"/>
      <c r="L342" s="238"/>
      <c r="M342" s="238"/>
      <c r="N342" s="238"/>
      <c r="O342" s="238"/>
      <c r="P342" s="238"/>
      <c r="Q342" s="238"/>
      <c r="R342" s="238"/>
      <c r="S342" s="238"/>
      <c r="T342" s="238"/>
      <c r="U342" s="239">
        <f t="shared" si="283"/>
        <v>0</v>
      </c>
      <c r="V342" s="237"/>
      <c r="W342" s="238"/>
      <c r="X342" s="238"/>
      <c r="Y342" s="238"/>
      <c r="Z342" s="238"/>
      <c r="AA342" s="238"/>
      <c r="AB342" s="238"/>
      <c r="AC342" s="238"/>
      <c r="AD342" s="238"/>
      <c r="AE342" s="238"/>
      <c r="AF342" s="238"/>
      <c r="AG342" s="239">
        <f t="shared" si="284"/>
        <v>0</v>
      </c>
      <c r="AH342" s="240"/>
      <c r="AI342" s="238"/>
      <c r="AJ342" s="238"/>
      <c r="AK342" s="238"/>
      <c r="AL342" s="238"/>
      <c r="AM342" s="238"/>
      <c r="AN342" s="238"/>
      <c r="AO342" s="238"/>
      <c r="AP342" s="238"/>
      <c r="AQ342" s="238"/>
      <c r="AR342" s="238"/>
      <c r="AS342" s="239">
        <f t="shared" si="285"/>
        <v>0</v>
      </c>
      <c r="AT342" s="240"/>
      <c r="AU342" s="238"/>
      <c r="AV342" s="238"/>
      <c r="AW342" s="238"/>
      <c r="AX342" s="238"/>
      <c r="AY342" s="238"/>
      <c r="AZ342" s="238"/>
      <c r="BA342" s="238"/>
      <c r="BB342" s="238"/>
      <c r="BC342" s="238"/>
      <c r="BD342" s="238"/>
      <c r="BE342" s="239">
        <f t="shared" si="286"/>
        <v>0</v>
      </c>
      <c r="BF342" s="240"/>
      <c r="BG342" s="238"/>
      <c r="BH342" s="238"/>
      <c r="BI342" s="238"/>
      <c r="BJ342" s="238"/>
      <c r="BK342" s="238"/>
      <c r="BL342" s="238"/>
      <c r="BM342" s="238"/>
      <c r="BN342" s="238"/>
      <c r="BO342" s="238"/>
      <c r="BP342" s="238"/>
      <c r="BQ342" s="239">
        <f t="shared" si="287"/>
        <v>0</v>
      </c>
      <c r="BR342" s="240"/>
      <c r="BS342" s="238"/>
      <c r="BT342" s="238"/>
      <c r="BU342" s="238"/>
      <c r="BV342" s="238"/>
      <c r="BW342" s="238"/>
      <c r="BX342" s="238"/>
      <c r="BY342" s="238"/>
      <c r="BZ342" s="238"/>
      <c r="CA342" s="238"/>
      <c r="CB342" s="238"/>
      <c r="CC342" s="239">
        <f t="shared" si="289"/>
        <v>0</v>
      </c>
      <c r="CD342" s="41" t="s">
        <v>54</v>
      </c>
    </row>
    <row r="343" spans="1:82" ht="15">
      <c r="A343" s="152"/>
      <c r="B343" s="103" t="s">
        <v>658</v>
      </c>
      <c r="C343" s="286" t="s">
        <v>659</v>
      </c>
      <c r="D343" s="132"/>
      <c r="E343" s="266"/>
      <c r="F343" s="231"/>
      <c r="G343" s="76"/>
      <c r="H343" s="237"/>
      <c r="I343" s="239"/>
      <c r="J343" s="237"/>
      <c r="K343" s="238"/>
      <c r="L343" s="238"/>
      <c r="M343" s="238"/>
      <c r="N343" s="238"/>
      <c r="O343" s="238"/>
      <c r="P343" s="238"/>
      <c r="Q343" s="238"/>
      <c r="R343" s="238"/>
      <c r="S343" s="238"/>
      <c r="T343" s="238"/>
      <c r="U343" s="239"/>
      <c r="V343" s="237"/>
      <c r="W343" s="238"/>
      <c r="X343" s="238"/>
      <c r="Y343" s="238"/>
      <c r="Z343" s="238"/>
      <c r="AA343" s="238"/>
      <c r="AB343" s="238"/>
      <c r="AC343" s="238"/>
      <c r="AD343" s="238"/>
      <c r="AE343" s="238"/>
      <c r="AF343" s="238"/>
      <c r="AG343" s="239"/>
      <c r="AH343" s="240"/>
      <c r="AI343" s="238"/>
      <c r="AJ343" s="238"/>
      <c r="AK343" s="238"/>
      <c r="AL343" s="238"/>
      <c r="AM343" s="238"/>
      <c r="AN343" s="238"/>
      <c r="AO343" s="238"/>
      <c r="AP343" s="238"/>
      <c r="AQ343" s="238"/>
      <c r="AR343" s="238"/>
      <c r="AS343" s="239"/>
      <c r="AT343" s="240"/>
      <c r="AU343" s="238"/>
      <c r="AV343" s="238"/>
      <c r="AW343" s="238"/>
      <c r="AX343" s="238"/>
      <c r="AY343" s="238"/>
      <c r="AZ343" s="238"/>
      <c r="BA343" s="238"/>
      <c r="BB343" s="238"/>
      <c r="BC343" s="238"/>
      <c r="BD343" s="238"/>
      <c r="BE343" s="239"/>
      <c r="BF343" s="240"/>
      <c r="BG343" s="238"/>
      <c r="BH343" s="238"/>
      <c r="BI343" s="238"/>
      <c r="BJ343" s="238"/>
      <c r="BK343" s="238"/>
      <c r="BL343" s="238"/>
      <c r="BM343" s="238"/>
      <c r="BN343" s="238"/>
      <c r="BO343" s="238"/>
      <c r="BP343" s="238"/>
      <c r="BQ343" s="239"/>
      <c r="BR343" s="240"/>
      <c r="BS343" s="238"/>
      <c r="BT343" s="238"/>
      <c r="BU343" s="238"/>
      <c r="BV343" s="238"/>
      <c r="BW343" s="238"/>
      <c r="BX343" s="238"/>
      <c r="BY343" s="238"/>
      <c r="BZ343" s="238"/>
      <c r="CA343" s="238"/>
      <c r="CB343" s="238"/>
      <c r="CC343" s="239"/>
      <c r="CD343" s="41"/>
    </row>
    <row r="344" spans="1:82" ht="15">
      <c r="A344" s="152"/>
      <c r="B344" s="75" t="s">
        <v>660</v>
      </c>
      <c r="C344" s="131" t="s">
        <v>575</v>
      </c>
      <c r="D344" s="132" t="s">
        <v>92</v>
      </c>
      <c r="E344" s="266">
        <v>1</v>
      </c>
      <c r="F344" s="223"/>
      <c r="G344" s="76">
        <f t="shared" si="277"/>
        <v>0</v>
      </c>
      <c r="H344" s="237"/>
      <c r="I344" s="239"/>
      <c r="J344" s="237"/>
      <c r="K344" s="238"/>
      <c r="L344" s="238"/>
      <c r="M344" s="238"/>
      <c r="N344" s="238"/>
      <c r="O344" s="238"/>
      <c r="P344" s="238"/>
      <c r="Q344" s="238"/>
      <c r="R344" s="238"/>
      <c r="S344" s="238"/>
      <c r="T344" s="238"/>
      <c r="U344" s="239">
        <f t="shared" si="283"/>
        <v>0</v>
      </c>
      <c r="V344" s="237"/>
      <c r="W344" s="238"/>
      <c r="X344" s="238"/>
      <c r="Y344" s="238"/>
      <c r="Z344" s="238"/>
      <c r="AA344" s="238"/>
      <c r="AB344" s="238"/>
      <c r="AC344" s="238"/>
      <c r="AD344" s="238"/>
      <c r="AE344" s="238"/>
      <c r="AF344" s="238"/>
      <c r="AG344" s="239">
        <f t="shared" si="284"/>
        <v>0</v>
      </c>
      <c r="AH344" s="240"/>
      <c r="AI344" s="238"/>
      <c r="AJ344" s="238"/>
      <c r="AK344" s="238"/>
      <c r="AL344" s="238"/>
      <c r="AM344" s="238"/>
      <c r="AN344" s="238"/>
      <c r="AO344" s="238"/>
      <c r="AP344" s="238"/>
      <c r="AQ344" s="238"/>
      <c r="AR344" s="238"/>
      <c r="AS344" s="239">
        <f t="shared" si="285"/>
        <v>0</v>
      </c>
      <c r="AT344" s="240"/>
      <c r="AU344" s="238"/>
      <c r="AV344" s="238"/>
      <c r="AW344" s="238"/>
      <c r="AX344" s="238"/>
      <c r="AY344" s="238"/>
      <c r="AZ344" s="238"/>
      <c r="BA344" s="238"/>
      <c r="BB344" s="238"/>
      <c r="BC344" s="238"/>
      <c r="BD344" s="238"/>
      <c r="BE344" s="239">
        <f t="shared" si="286"/>
        <v>0</v>
      </c>
      <c r="BF344" s="240"/>
      <c r="BG344" s="238"/>
      <c r="BH344" s="238"/>
      <c r="BI344" s="238"/>
      <c r="BJ344" s="238"/>
      <c r="BK344" s="238"/>
      <c r="BL344" s="238"/>
      <c r="BM344" s="238"/>
      <c r="BN344" s="238"/>
      <c r="BO344" s="238"/>
      <c r="BP344" s="238"/>
      <c r="BQ344" s="239">
        <f t="shared" si="287"/>
        <v>0</v>
      </c>
      <c r="BR344" s="240"/>
      <c r="BS344" s="238"/>
      <c r="BT344" s="238"/>
      <c r="BU344" s="238"/>
      <c r="BV344" s="238"/>
      <c r="BW344" s="238"/>
      <c r="BX344" s="238"/>
      <c r="BY344" s="238"/>
      <c r="BZ344" s="238"/>
      <c r="CA344" s="238"/>
      <c r="CB344" s="238"/>
      <c r="CC344" s="239">
        <f t="shared" si="289"/>
        <v>0</v>
      </c>
      <c r="CD344" s="41" t="s">
        <v>54</v>
      </c>
    </row>
    <row r="345" spans="1:82" ht="15">
      <c r="A345" s="152"/>
      <c r="B345" s="75" t="s">
        <v>661</v>
      </c>
      <c r="C345" s="131" t="s">
        <v>577</v>
      </c>
      <c r="D345" s="132" t="s">
        <v>92</v>
      </c>
      <c r="E345" s="266">
        <v>1</v>
      </c>
      <c r="F345" s="223"/>
      <c r="G345" s="76">
        <f t="shared" si="277"/>
        <v>0</v>
      </c>
      <c r="H345" s="237"/>
      <c r="I345" s="239"/>
      <c r="J345" s="237"/>
      <c r="K345" s="238"/>
      <c r="L345" s="238"/>
      <c r="M345" s="238"/>
      <c r="N345" s="238"/>
      <c r="O345" s="238"/>
      <c r="P345" s="238"/>
      <c r="Q345" s="238"/>
      <c r="R345" s="238"/>
      <c r="S345" s="238"/>
      <c r="T345" s="238"/>
      <c r="U345" s="239">
        <f t="shared" si="283"/>
        <v>0</v>
      </c>
      <c r="V345" s="237"/>
      <c r="W345" s="238"/>
      <c r="X345" s="238"/>
      <c r="Y345" s="238"/>
      <c r="Z345" s="238"/>
      <c r="AA345" s="238"/>
      <c r="AB345" s="238"/>
      <c r="AC345" s="238"/>
      <c r="AD345" s="238"/>
      <c r="AE345" s="238"/>
      <c r="AF345" s="238"/>
      <c r="AG345" s="239">
        <f t="shared" si="284"/>
        <v>0</v>
      </c>
      <c r="AH345" s="240"/>
      <c r="AI345" s="238"/>
      <c r="AJ345" s="238"/>
      <c r="AK345" s="238"/>
      <c r="AL345" s="238"/>
      <c r="AM345" s="238"/>
      <c r="AN345" s="238"/>
      <c r="AO345" s="238"/>
      <c r="AP345" s="238"/>
      <c r="AQ345" s="238"/>
      <c r="AR345" s="238"/>
      <c r="AS345" s="239">
        <f t="shared" si="285"/>
        <v>0</v>
      </c>
      <c r="AT345" s="240"/>
      <c r="AU345" s="238"/>
      <c r="AV345" s="238"/>
      <c r="AW345" s="238"/>
      <c r="AX345" s="238"/>
      <c r="AY345" s="238"/>
      <c r="AZ345" s="238"/>
      <c r="BA345" s="238"/>
      <c r="BB345" s="238"/>
      <c r="BC345" s="238"/>
      <c r="BD345" s="238"/>
      <c r="BE345" s="239">
        <f t="shared" si="286"/>
        <v>0</v>
      </c>
      <c r="BF345" s="240"/>
      <c r="BG345" s="238"/>
      <c r="BH345" s="238"/>
      <c r="BI345" s="238"/>
      <c r="BJ345" s="238"/>
      <c r="BK345" s="238"/>
      <c r="BL345" s="238"/>
      <c r="BM345" s="238"/>
      <c r="BN345" s="238"/>
      <c r="BO345" s="238"/>
      <c r="BP345" s="238"/>
      <c r="BQ345" s="239">
        <f t="shared" si="287"/>
        <v>0</v>
      </c>
      <c r="BR345" s="240"/>
      <c r="BS345" s="238"/>
      <c r="BT345" s="238"/>
      <c r="BU345" s="238"/>
      <c r="BV345" s="238"/>
      <c r="BW345" s="238"/>
      <c r="BX345" s="238"/>
      <c r="BY345" s="238"/>
      <c r="BZ345" s="238"/>
      <c r="CA345" s="238"/>
      <c r="CB345" s="238"/>
      <c r="CC345" s="239">
        <f t="shared" si="289"/>
        <v>0</v>
      </c>
      <c r="CD345" s="41" t="s">
        <v>54</v>
      </c>
    </row>
    <row r="346" spans="1:82" ht="15">
      <c r="A346" s="152"/>
      <c r="B346" s="75" t="s">
        <v>662</v>
      </c>
      <c r="C346" s="131" t="s">
        <v>663</v>
      </c>
      <c r="D346" s="132" t="s">
        <v>92</v>
      </c>
      <c r="E346" s="266">
        <v>1</v>
      </c>
      <c r="F346" s="223"/>
      <c r="G346" s="76">
        <f t="shared" si="277"/>
        <v>0</v>
      </c>
      <c r="H346" s="237"/>
      <c r="I346" s="239"/>
      <c r="J346" s="237"/>
      <c r="K346" s="238"/>
      <c r="L346" s="238"/>
      <c r="M346" s="238"/>
      <c r="N346" s="238"/>
      <c r="O346" s="238"/>
      <c r="P346" s="238"/>
      <c r="Q346" s="238"/>
      <c r="R346" s="238"/>
      <c r="S346" s="238"/>
      <c r="T346" s="238"/>
      <c r="U346" s="239">
        <f t="shared" si="283"/>
        <v>0</v>
      </c>
      <c r="V346" s="237"/>
      <c r="W346" s="238"/>
      <c r="X346" s="238"/>
      <c r="Y346" s="238"/>
      <c r="Z346" s="238"/>
      <c r="AA346" s="238"/>
      <c r="AB346" s="238"/>
      <c r="AC346" s="238"/>
      <c r="AD346" s="238"/>
      <c r="AE346" s="238"/>
      <c r="AF346" s="238"/>
      <c r="AG346" s="239">
        <f t="shared" si="284"/>
        <v>0</v>
      </c>
      <c r="AH346" s="240"/>
      <c r="AI346" s="238"/>
      <c r="AJ346" s="238"/>
      <c r="AK346" s="238"/>
      <c r="AL346" s="238"/>
      <c r="AM346" s="238"/>
      <c r="AN346" s="238"/>
      <c r="AO346" s="238"/>
      <c r="AP346" s="238"/>
      <c r="AQ346" s="238"/>
      <c r="AR346" s="238"/>
      <c r="AS346" s="239">
        <f t="shared" si="285"/>
        <v>0</v>
      </c>
      <c r="AT346" s="240"/>
      <c r="AU346" s="238"/>
      <c r="AV346" s="238"/>
      <c r="AW346" s="238"/>
      <c r="AX346" s="238"/>
      <c r="AY346" s="238"/>
      <c r="AZ346" s="238"/>
      <c r="BA346" s="238"/>
      <c r="BB346" s="238"/>
      <c r="BC346" s="238"/>
      <c r="BD346" s="238"/>
      <c r="BE346" s="239">
        <f t="shared" si="286"/>
        <v>0</v>
      </c>
      <c r="BF346" s="240"/>
      <c r="BG346" s="238"/>
      <c r="BH346" s="238"/>
      <c r="BI346" s="238"/>
      <c r="BJ346" s="238"/>
      <c r="BK346" s="238"/>
      <c r="BL346" s="238"/>
      <c r="BM346" s="238"/>
      <c r="BN346" s="238"/>
      <c r="BO346" s="238"/>
      <c r="BP346" s="238"/>
      <c r="BQ346" s="239">
        <f t="shared" si="287"/>
        <v>0</v>
      </c>
      <c r="BR346" s="240"/>
      <c r="BS346" s="238"/>
      <c r="BT346" s="238"/>
      <c r="BU346" s="238"/>
      <c r="BV346" s="238"/>
      <c r="BW346" s="238"/>
      <c r="BX346" s="238"/>
      <c r="BY346" s="238"/>
      <c r="BZ346" s="238"/>
      <c r="CA346" s="238"/>
      <c r="CB346" s="238"/>
      <c r="CC346" s="239">
        <f t="shared" si="289"/>
        <v>0</v>
      </c>
      <c r="CD346" s="41" t="s">
        <v>54</v>
      </c>
    </row>
    <row r="347" spans="1:82" ht="15">
      <c r="A347" s="152"/>
      <c r="B347" s="103" t="s">
        <v>664</v>
      </c>
      <c r="C347" s="286" t="s">
        <v>665</v>
      </c>
      <c r="D347" s="132"/>
      <c r="E347" s="266"/>
      <c r="F347" s="231"/>
      <c r="G347" s="76"/>
      <c r="H347" s="237"/>
      <c r="I347" s="239"/>
      <c r="J347" s="237"/>
      <c r="K347" s="238"/>
      <c r="L347" s="238"/>
      <c r="M347" s="238"/>
      <c r="N347" s="238"/>
      <c r="O347" s="238"/>
      <c r="P347" s="238"/>
      <c r="Q347" s="238"/>
      <c r="R347" s="238"/>
      <c r="S347" s="238"/>
      <c r="T347" s="238"/>
      <c r="U347" s="239"/>
      <c r="V347" s="237"/>
      <c r="W347" s="238"/>
      <c r="X347" s="238"/>
      <c r="Y347" s="238"/>
      <c r="Z347" s="238"/>
      <c r="AA347" s="238"/>
      <c r="AB347" s="238"/>
      <c r="AC347" s="238"/>
      <c r="AD347" s="238"/>
      <c r="AE347" s="238"/>
      <c r="AF347" s="238"/>
      <c r="AG347" s="239"/>
      <c r="AH347" s="240"/>
      <c r="AI347" s="238"/>
      <c r="AJ347" s="238"/>
      <c r="AK347" s="238"/>
      <c r="AL347" s="238"/>
      <c r="AM347" s="238"/>
      <c r="AN347" s="238"/>
      <c r="AO347" s="238"/>
      <c r="AP347" s="238"/>
      <c r="AQ347" s="238"/>
      <c r="AR347" s="238"/>
      <c r="AS347" s="239"/>
      <c r="AT347" s="240"/>
      <c r="AU347" s="238"/>
      <c r="AV347" s="238"/>
      <c r="AW347" s="238"/>
      <c r="AX347" s="238"/>
      <c r="AY347" s="238"/>
      <c r="AZ347" s="238"/>
      <c r="BA347" s="238"/>
      <c r="BB347" s="238"/>
      <c r="BC347" s="238"/>
      <c r="BD347" s="238"/>
      <c r="BE347" s="239"/>
      <c r="BF347" s="240"/>
      <c r="BG347" s="238"/>
      <c r="BH347" s="238"/>
      <c r="BI347" s="238"/>
      <c r="BJ347" s="238"/>
      <c r="BK347" s="238"/>
      <c r="BL347" s="238"/>
      <c r="BM347" s="238"/>
      <c r="BN347" s="238"/>
      <c r="BO347" s="238"/>
      <c r="BP347" s="238"/>
      <c r="BQ347" s="239"/>
      <c r="BR347" s="240"/>
      <c r="BS347" s="238"/>
      <c r="BT347" s="238"/>
      <c r="BU347" s="238"/>
      <c r="BV347" s="238"/>
      <c r="BW347" s="238"/>
      <c r="BX347" s="238"/>
      <c r="BY347" s="238"/>
      <c r="BZ347" s="238"/>
      <c r="CA347" s="238"/>
      <c r="CB347" s="238"/>
      <c r="CC347" s="239"/>
      <c r="CD347" s="41"/>
    </row>
    <row r="348" spans="1:82" ht="15">
      <c r="A348" s="152"/>
      <c r="B348" s="75" t="s">
        <v>666</v>
      </c>
      <c r="C348" s="131" t="s">
        <v>667</v>
      </c>
      <c r="D348" s="132" t="s">
        <v>92</v>
      </c>
      <c r="E348" s="266">
        <v>1</v>
      </c>
      <c r="F348" s="223"/>
      <c r="G348" s="76">
        <f t="shared" si="277"/>
        <v>0</v>
      </c>
      <c r="H348" s="237"/>
      <c r="I348" s="239"/>
      <c r="J348" s="237"/>
      <c r="K348" s="238"/>
      <c r="L348" s="238"/>
      <c r="M348" s="238"/>
      <c r="N348" s="238"/>
      <c r="O348" s="238"/>
      <c r="P348" s="238"/>
      <c r="Q348" s="238"/>
      <c r="R348" s="238"/>
      <c r="S348" s="238"/>
      <c r="T348" s="238"/>
      <c r="U348" s="239">
        <f t="shared" si="283"/>
        <v>0</v>
      </c>
      <c r="V348" s="237"/>
      <c r="W348" s="238"/>
      <c r="X348" s="238"/>
      <c r="Y348" s="238"/>
      <c r="Z348" s="238"/>
      <c r="AA348" s="238"/>
      <c r="AB348" s="238"/>
      <c r="AC348" s="238"/>
      <c r="AD348" s="238"/>
      <c r="AE348" s="238"/>
      <c r="AF348" s="238"/>
      <c r="AG348" s="239">
        <f t="shared" si="284"/>
        <v>0</v>
      </c>
      <c r="AH348" s="240"/>
      <c r="AI348" s="238"/>
      <c r="AJ348" s="238"/>
      <c r="AK348" s="238"/>
      <c r="AL348" s="238"/>
      <c r="AM348" s="238"/>
      <c r="AN348" s="238"/>
      <c r="AO348" s="238"/>
      <c r="AP348" s="238"/>
      <c r="AQ348" s="238"/>
      <c r="AR348" s="238"/>
      <c r="AS348" s="239">
        <f t="shared" si="285"/>
        <v>0</v>
      </c>
      <c r="AT348" s="240"/>
      <c r="AU348" s="238"/>
      <c r="AV348" s="238"/>
      <c r="AW348" s="238"/>
      <c r="AX348" s="238"/>
      <c r="AY348" s="238"/>
      <c r="AZ348" s="238"/>
      <c r="BA348" s="238"/>
      <c r="BB348" s="238"/>
      <c r="BC348" s="238"/>
      <c r="BD348" s="238"/>
      <c r="BE348" s="239">
        <f t="shared" si="286"/>
        <v>0</v>
      </c>
      <c r="BF348" s="240"/>
      <c r="BG348" s="238"/>
      <c r="BH348" s="238"/>
      <c r="BI348" s="238"/>
      <c r="BJ348" s="238"/>
      <c r="BK348" s="238"/>
      <c r="BL348" s="238"/>
      <c r="BM348" s="238"/>
      <c r="BN348" s="238"/>
      <c r="BO348" s="238"/>
      <c r="BP348" s="238"/>
      <c r="BQ348" s="239">
        <f t="shared" si="287"/>
        <v>0</v>
      </c>
      <c r="BR348" s="240"/>
      <c r="BS348" s="238"/>
      <c r="BT348" s="238"/>
      <c r="BU348" s="238"/>
      <c r="BV348" s="238"/>
      <c r="BW348" s="238"/>
      <c r="BX348" s="238"/>
      <c r="BY348" s="238"/>
      <c r="BZ348" s="238"/>
      <c r="CA348" s="238"/>
      <c r="CB348" s="238"/>
      <c r="CC348" s="239">
        <f t="shared" si="289"/>
        <v>0</v>
      </c>
      <c r="CD348" s="41" t="s">
        <v>54</v>
      </c>
    </row>
    <row r="349" spans="1:82" ht="15">
      <c r="A349" s="152"/>
      <c r="B349" s="103" t="s">
        <v>668</v>
      </c>
      <c r="C349" s="286" t="s">
        <v>669</v>
      </c>
      <c r="D349" s="132"/>
      <c r="E349" s="266"/>
      <c r="F349" s="231"/>
      <c r="G349" s="76"/>
      <c r="H349" s="237"/>
      <c r="I349" s="239"/>
      <c r="J349" s="237"/>
      <c r="K349" s="238"/>
      <c r="L349" s="238"/>
      <c r="M349" s="238"/>
      <c r="N349" s="238"/>
      <c r="O349" s="238"/>
      <c r="P349" s="238"/>
      <c r="Q349" s="238"/>
      <c r="R349" s="238"/>
      <c r="S349" s="238"/>
      <c r="T349" s="238"/>
      <c r="U349" s="239"/>
      <c r="V349" s="237"/>
      <c r="W349" s="238"/>
      <c r="X349" s="238"/>
      <c r="Y349" s="238"/>
      <c r="Z349" s="238"/>
      <c r="AA349" s="238"/>
      <c r="AB349" s="238"/>
      <c r="AC349" s="238"/>
      <c r="AD349" s="238"/>
      <c r="AE349" s="238"/>
      <c r="AF349" s="238"/>
      <c r="AG349" s="239"/>
      <c r="AH349" s="240"/>
      <c r="AI349" s="238"/>
      <c r="AJ349" s="238"/>
      <c r="AK349" s="238"/>
      <c r="AL349" s="238"/>
      <c r="AM349" s="238"/>
      <c r="AN349" s="238"/>
      <c r="AO349" s="238"/>
      <c r="AP349" s="238"/>
      <c r="AQ349" s="238"/>
      <c r="AR349" s="238"/>
      <c r="AS349" s="239"/>
      <c r="AT349" s="240"/>
      <c r="AU349" s="238"/>
      <c r="AV349" s="238"/>
      <c r="AW349" s="238"/>
      <c r="AX349" s="238"/>
      <c r="AY349" s="238"/>
      <c r="AZ349" s="238"/>
      <c r="BA349" s="238"/>
      <c r="BB349" s="238"/>
      <c r="BC349" s="238"/>
      <c r="BD349" s="238"/>
      <c r="BE349" s="239"/>
      <c r="BF349" s="240"/>
      <c r="BG349" s="238"/>
      <c r="BH349" s="238"/>
      <c r="BI349" s="238"/>
      <c r="BJ349" s="238"/>
      <c r="BK349" s="238"/>
      <c r="BL349" s="238"/>
      <c r="BM349" s="238"/>
      <c r="BN349" s="238"/>
      <c r="BO349" s="238"/>
      <c r="BP349" s="238"/>
      <c r="BQ349" s="239"/>
      <c r="BR349" s="240"/>
      <c r="BS349" s="238"/>
      <c r="BT349" s="238"/>
      <c r="BU349" s="238"/>
      <c r="BV349" s="238"/>
      <c r="BW349" s="238"/>
      <c r="BX349" s="238"/>
      <c r="BY349" s="238"/>
      <c r="BZ349" s="238"/>
      <c r="CA349" s="238"/>
      <c r="CB349" s="238"/>
      <c r="CC349" s="239"/>
      <c r="CD349" s="41"/>
    </row>
    <row r="350" spans="1:82" ht="15">
      <c r="A350" s="152"/>
      <c r="B350" s="75" t="s">
        <v>670</v>
      </c>
      <c r="C350" s="131" t="s">
        <v>575</v>
      </c>
      <c r="D350" s="132" t="s">
        <v>92</v>
      </c>
      <c r="E350" s="266">
        <v>1</v>
      </c>
      <c r="F350" s="223"/>
      <c r="G350" s="76">
        <f t="shared" si="277"/>
        <v>0</v>
      </c>
      <c r="H350" s="237"/>
      <c r="I350" s="239"/>
      <c r="J350" s="237"/>
      <c r="K350" s="238"/>
      <c r="L350" s="238"/>
      <c r="M350" s="238"/>
      <c r="N350" s="238"/>
      <c r="O350" s="238"/>
      <c r="P350" s="238"/>
      <c r="Q350" s="238"/>
      <c r="R350" s="238"/>
      <c r="S350" s="238"/>
      <c r="T350" s="238"/>
      <c r="U350" s="239">
        <f t="shared" si="283"/>
        <v>0</v>
      </c>
      <c r="V350" s="237"/>
      <c r="W350" s="238"/>
      <c r="X350" s="238"/>
      <c r="Y350" s="238"/>
      <c r="Z350" s="238"/>
      <c r="AA350" s="238"/>
      <c r="AB350" s="238"/>
      <c r="AC350" s="238"/>
      <c r="AD350" s="238"/>
      <c r="AE350" s="238"/>
      <c r="AF350" s="238"/>
      <c r="AG350" s="239">
        <f t="shared" si="284"/>
        <v>0</v>
      </c>
      <c r="AH350" s="240"/>
      <c r="AI350" s="238"/>
      <c r="AJ350" s="238"/>
      <c r="AK350" s="238"/>
      <c r="AL350" s="238"/>
      <c r="AM350" s="238"/>
      <c r="AN350" s="238"/>
      <c r="AO350" s="238"/>
      <c r="AP350" s="238"/>
      <c r="AQ350" s="238"/>
      <c r="AR350" s="238"/>
      <c r="AS350" s="239">
        <f t="shared" si="285"/>
        <v>0</v>
      </c>
      <c r="AT350" s="240"/>
      <c r="AU350" s="238"/>
      <c r="AV350" s="238"/>
      <c r="AW350" s="238"/>
      <c r="AX350" s="238"/>
      <c r="AY350" s="238"/>
      <c r="AZ350" s="238"/>
      <c r="BA350" s="238"/>
      <c r="BB350" s="238"/>
      <c r="BC350" s="238"/>
      <c r="BD350" s="238"/>
      <c r="BE350" s="239">
        <f t="shared" si="286"/>
        <v>0</v>
      </c>
      <c r="BF350" s="240"/>
      <c r="BG350" s="238"/>
      <c r="BH350" s="238"/>
      <c r="BI350" s="238"/>
      <c r="BJ350" s="238"/>
      <c r="BK350" s="238"/>
      <c r="BL350" s="238"/>
      <c r="BM350" s="238"/>
      <c r="BN350" s="238"/>
      <c r="BO350" s="238"/>
      <c r="BP350" s="238"/>
      <c r="BQ350" s="239">
        <f t="shared" si="287"/>
        <v>0</v>
      </c>
      <c r="BR350" s="240"/>
      <c r="BS350" s="238"/>
      <c r="BT350" s="238"/>
      <c r="BU350" s="238"/>
      <c r="BV350" s="238"/>
      <c r="BW350" s="238"/>
      <c r="BX350" s="238"/>
      <c r="BY350" s="238"/>
      <c r="BZ350" s="238"/>
      <c r="CA350" s="238"/>
      <c r="CB350" s="238"/>
      <c r="CC350" s="239">
        <f t="shared" si="289"/>
        <v>0</v>
      </c>
      <c r="CD350" s="41" t="s">
        <v>54</v>
      </c>
    </row>
    <row r="351" spans="1:82" ht="15">
      <c r="A351" s="152"/>
      <c r="B351" s="75" t="s">
        <v>671</v>
      </c>
      <c r="C351" s="131" t="s">
        <v>577</v>
      </c>
      <c r="D351" s="132" t="s">
        <v>92</v>
      </c>
      <c r="E351" s="266">
        <v>1</v>
      </c>
      <c r="F351" s="223"/>
      <c r="G351" s="76">
        <f t="shared" si="277"/>
        <v>0</v>
      </c>
      <c r="H351" s="237"/>
      <c r="I351" s="239"/>
      <c r="J351" s="237"/>
      <c r="K351" s="238"/>
      <c r="L351" s="238"/>
      <c r="M351" s="238"/>
      <c r="N351" s="238"/>
      <c r="O351" s="238"/>
      <c r="P351" s="238"/>
      <c r="Q351" s="238"/>
      <c r="R351" s="238"/>
      <c r="S351" s="238"/>
      <c r="T351" s="238"/>
      <c r="U351" s="239">
        <f t="shared" si="283"/>
        <v>0</v>
      </c>
      <c r="V351" s="237"/>
      <c r="W351" s="238"/>
      <c r="X351" s="238"/>
      <c r="Y351" s="238"/>
      <c r="Z351" s="238"/>
      <c r="AA351" s="238"/>
      <c r="AB351" s="238"/>
      <c r="AC351" s="238"/>
      <c r="AD351" s="238"/>
      <c r="AE351" s="238"/>
      <c r="AF351" s="238"/>
      <c r="AG351" s="239">
        <f t="shared" si="284"/>
        <v>0</v>
      </c>
      <c r="AH351" s="240"/>
      <c r="AI351" s="238"/>
      <c r="AJ351" s="238"/>
      <c r="AK351" s="238"/>
      <c r="AL351" s="238"/>
      <c r="AM351" s="238"/>
      <c r="AN351" s="238"/>
      <c r="AO351" s="238"/>
      <c r="AP351" s="238"/>
      <c r="AQ351" s="238"/>
      <c r="AR351" s="238"/>
      <c r="AS351" s="239">
        <f t="shared" si="285"/>
        <v>0</v>
      </c>
      <c r="AT351" s="240"/>
      <c r="AU351" s="238"/>
      <c r="AV351" s="238"/>
      <c r="AW351" s="238"/>
      <c r="AX351" s="238"/>
      <c r="AY351" s="238"/>
      <c r="AZ351" s="238"/>
      <c r="BA351" s="238"/>
      <c r="BB351" s="238"/>
      <c r="BC351" s="238"/>
      <c r="BD351" s="238"/>
      <c r="BE351" s="239">
        <f t="shared" si="286"/>
        <v>0</v>
      </c>
      <c r="BF351" s="240"/>
      <c r="BG351" s="238"/>
      <c r="BH351" s="238"/>
      <c r="BI351" s="238"/>
      <c r="BJ351" s="238"/>
      <c r="BK351" s="238"/>
      <c r="BL351" s="238"/>
      <c r="BM351" s="238"/>
      <c r="BN351" s="238"/>
      <c r="BO351" s="238"/>
      <c r="BP351" s="238"/>
      <c r="BQ351" s="239">
        <f t="shared" si="287"/>
        <v>0</v>
      </c>
      <c r="BR351" s="240"/>
      <c r="BS351" s="238"/>
      <c r="BT351" s="238"/>
      <c r="BU351" s="238"/>
      <c r="BV351" s="238"/>
      <c r="BW351" s="238"/>
      <c r="BX351" s="238"/>
      <c r="BY351" s="238"/>
      <c r="BZ351" s="238"/>
      <c r="CA351" s="238"/>
      <c r="CB351" s="238"/>
      <c r="CC351" s="239">
        <f t="shared" si="289"/>
        <v>0</v>
      </c>
      <c r="CD351" s="41" t="s">
        <v>54</v>
      </c>
    </row>
    <row r="352" spans="1:82" ht="15">
      <c r="A352" s="152"/>
      <c r="B352" s="75" t="s">
        <v>672</v>
      </c>
      <c r="C352" s="131" t="s">
        <v>611</v>
      </c>
      <c r="D352" s="132" t="s">
        <v>92</v>
      </c>
      <c r="E352" s="266">
        <v>1</v>
      </c>
      <c r="F352" s="223"/>
      <c r="G352" s="76">
        <f t="shared" si="277"/>
        <v>0</v>
      </c>
      <c r="H352" s="237"/>
      <c r="I352" s="239"/>
      <c r="J352" s="237"/>
      <c r="K352" s="238"/>
      <c r="L352" s="238"/>
      <c r="M352" s="238"/>
      <c r="N352" s="238"/>
      <c r="O352" s="238"/>
      <c r="P352" s="238"/>
      <c r="Q352" s="238"/>
      <c r="R352" s="238"/>
      <c r="S352" s="238"/>
      <c r="T352" s="238"/>
      <c r="U352" s="239">
        <f t="shared" si="283"/>
        <v>0</v>
      </c>
      <c r="V352" s="237"/>
      <c r="W352" s="238"/>
      <c r="X352" s="238"/>
      <c r="Y352" s="238"/>
      <c r="Z352" s="238"/>
      <c r="AA352" s="238"/>
      <c r="AB352" s="238"/>
      <c r="AC352" s="238"/>
      <c r="AD352" s="238"/>
      <c r="AE352" s="238"/>
      <c r="AF352" s="238"/>
      <c r="AG352" s="239">
        <f t="shared" si="284"/>
        <v>0</v>
      </c>
      <c r="AH352" s="240"/>
      <c r="AI352" s="238"/>
      <c r="AJ352" s="238"/>
      <c r="AK352" s="238"/>
      <c r="AL352" s="238"/>
      <c r="AM352" s="238"/>
      <c r="AN352" s="238"/>
      <c r="AO352" s="238"/>
      <c r="AP352" s="238"/>
      <c r="AQ352" s="238"/>
      <c r="AR352" s="238"/>
      <c r="AS352" s="239">
        <f t="shared" si="285"/>
        <v>0</v>
      </c>
      <c r="AT352" s="240"/>
      <c r="AU352" s="238"/>
      <c r="AV352" s="238"/>
      <c r="AW352" s="238"/>
      <c r="AX352" s="238"/>
      <c r="AY352" s="238"/>
      <c r="AZ352" s="238"/>
      <c r="BA352" s="238"/>
      <c r="BB352" s="238"/>
      <c r="BC352" s="238"/>
      <c r="BD352" s="238"/>
      <c r="BE352" s="239">
        <f t="shared" si="286"/>
        <v>0</v>
      </c>
      <c r="BF352" s="240"/>
      <c r="BG352" s="238"/>
      <c r="BH352" s="238"/>
      <c r="BI352" s="238"/>
      <c r="BJ352" s="238"/>
      <c r="BK352" s="238"/>
      <c r="BL352" s="238"/>
      <c r="BM352" s="238"/>
      <c r="BN352" s="238"/>
      <c r="BO352" s="238"/>
      <c r="BP352" s="238"/>
      <c r="BQ352" s="239">
        <f t="shared" si="287"/>
        <v>0</v>
      </c>
      <c r="BR352" s="240"/>
      <c r="BS352" s="238"/>
      <c r="BT352" s="238"/>
      <c r="BU352" s="238"/>
      <c r="BV352" s="238"/>
      <c r="BW352" s="238"/>
      <c r="BX352" s="238"/>
      <c r="BY352" s="238"/>
      <c r="BZ352" s="238"/>
      <c r="CA352" s="238"/>
      <c r="CB352" s="238"/>
      <c r="CC352" s="239">
        <f t="shared" si="289"/>
        <v>0</v>
      </c>
      <c r="CD352" s="41" t="s">
        <v>54</v>
      </c>
    </row>
    <row r="353" spans="1:82" ht="15">
      <c r="A353" s="152"/>
      <c r="B353" s="103" t="s">
        <v>673</v>
      </c>
      <c r="C353" s="286" t="s">
        <v>674</v>
      </c>
      <c r="D353" s="132"/>
      <c r="E353" s="266"/>
      <c r="F353" s="231"/>
      <c r="G353" s="76"/>
      <c r="H353" s="237"/>
      <c r="I353" s="239"/>
      <c r="J353" s="237"/>
      <c r="K353" s="238"/>
      <c r="L353" s="238"/>
      <c r="M353" s="238"/>
      <c r="N353" s="238"/>
      <c r="O353" s="238"/>
      <c r="P353" s="238"/>
      <c r="Q353" s="238"/>
      <c r="R353" s="238"/>
      <c r="S353" s="238"/>
      <c r="T353" s="238"/>
      <c r="U353" s="239"/>
      <c r="V353" s="237"/>
      <c r="W353" s="238"/>
      <c r="X353" s="238"/>
      <c r="Y353" s="238"/>
      <c r="Z353" s="238"/>
      <c r="AA353" s="238"/>
      <c r="AB353" s="238"/>
      <c r="AC353" s="238"/>
      <c r="AD353" s="238"/>
      <c r="AE353" s="238"/>
      <c r="AF353" s="238"/>
      <c r="AG353" s="239"/>
      <c r="AH353" s="240"/>
      <c r="AI353" s="238"/>
      <c r="AJ353" s="238"/>
      <c r="AK353" s="238"/>
      <c r="AL353" s="238"/>
      <c r="AM353" s="238"/>
      <c r="AN353" s="238"/>
      <c r="AO353" s="238"/>
      <c r="AP353" s="238"/>
      <c r="AQ353" s="238"/>
      <c r="AR353" s="238"/>
      <c r="AS353" s="239"/>
      <c r="AT353" s="240"/>
      <c r="AU353" s="238"/>
      <c r="AV353" s="238"/>
      <c r="AW353" s="238"/>
      <c r="AX353" s="238"/>
      <c r="AY353" s="238"/>
      <c r="AZ353" s="238"/>
      <c r="BA353" s="238"/>
      <c r="BB353" s="238"/>
      <c r="BC353" s="238"/>
      <c r="BD353" s="238"/>
      <c r="BE353" s="239"/>
      <c r="BF353" s="240"/>
      <c r="BG353" s="238"/>
      <c r="BH353" s="238"/>
      <c r="BI353" s="238"/>
      <c r="BJ353" s="238"/>
      <c r="BK353" s="238"/>
      <c r="BL353" s="238"/>
      <c r="BM353" s="238"/>
      <c r="BN353" s="238"/>
      <c r="BO353" s="238"/>
      <c r="BP353" s="238"/>
      <c r="BQ353" s="239"/>
      <c r="BR353" s="240"/>
      <c r="BS353" s="238"/>
      <c r="BT353" s="238"/>
      <c r="BU353" s="238"/>
      <c r="BV353" s="238"/>
      <c r="BW353" s="238"/>
      <c r="BX353" s="238"/>
      <c r="BY353" s="238"/>
      <c r="BZ353" s="238"/>
      <c r="CA353" s="238"/>
      <c r="CB353" s="238"/>
      <c r="CC353" s="239"/>
      <c r="CD353" s="41"/>
    </row>
    <row r="354" spans="1:82" ht="30">
      <c r="A354" s="152"/>
      <c r="B354" s="180" t="s">
        <v>675</v>
      </c>
      <c r="C354" s="181" t="s">
        <v>676</v>
      </c>
      <c r="D354" s="182" t="s">
        <v>243</v>
      </c>
      <c r="E354" s="329">
        <v>0</v>
      </c>
      <c r="F354" s="78"/>
      <c r="G354" s="178">
        <f t="shared" si="277"/>
        <v>0</v>
      </c>
      <c r="H354" s="237"/>
      <c r="I354" s="239"/>
      <c r="J354" s="237"/>
      <c r="K354" s="238"/>
      <c r="L354" s="238"/>
      <c r="M354" s="238"/>
      <c r="N354" s="238"/>
      <c r="O354" s="238"/>
      <c r="P354" s="238"/>
      <c r="Q354" s="238"/>
      <c r="R354" s="238"/>
      <c r="S354" s="238"/>
      <c r="T354" s="238"/>
      <c r="U354" s="239">
        <f t="shared" ref="U354:U362" si="290">G354/6</f>
        <v>0</v>
      </c>
      <c r="V354" s="237"/>
      <c r="W354" s="238"/>
      <c r="X354" s="238"/>
      <c r="Y354" s="238"/>
      <c r="Z354" s="238"/>
      <c r="AA354" s="238"/>
      <c r="AB354" s="238"/>
      <c r="AC354" s="238"/>
      <c r="AD354" s="238"/>
      <c r="AE354" s="238"/>
      <c r="AF354" s="238"/>
      <c r="AG354" s="239">
        <f t="shared" ref="AG354:AG362" si="291">G354/6</f>
        <v>0</v>
      </c>
      <c r="AH354" s="240"/>
      <c r="AI354" s="238"/>
      <c r="AJ354" s="238"/>
      <c r="AK354" s="238"/>
      <c r="AL354" s="238"/>
      <c r="AM354" s="238"/>
      <c r="AN354" s="238"/>
      <c r="AO354" s="238"/>
      <c r="AP354" s="238"/>
      <c r="AQ354" s="238"/>
      <c r="AR354" s="238"/>
      <c r="AS354" s="239">
        <f t="shared" ref="AS354:AS362" si="292">G354/6</f>
        <v>0</v>
      </c>
      <c r="AT354" s="240"/>
      <c r="AU354" s="238"/>
      <c r="AV354" s="238"/>
      <c r="AW354" s="238"/>
      <c r="AX354" s="238"/>
      <c r="AY354" s="238"/>
      <c r="AZ354" s="238"/>
      <c r="BA354" s="238"/>
      <c r="BB354" s="238"/>
      <c r="BC354" s="238"/>
      <c r="BD354" s="238"/>
      <c r="BE354" s="239">
        <f t="shared" ref="BE354:BE362" si="293">G354/6</f>
        <v>0</v>
      </c>
      <c r="BF354" s="240"/>
      <c r="BG354" s="238"/>
      <c r="BH354" s="238"/>
      <c r="BI354" s="238"/>
      <c r="BJ354" s="238"/>
      <c r="BK354" s="238"/>
      <c r="BL354" s="238"/>
      <c r="BM354" s="238"/>
      <c r="BN354" s="238"/>
      <c r="BO354" s="238"/>
      <c r="BP354" s="238"/>
      <c r="BQ354" s="239">
        <f t="shared" ref="BQ354:BQ362" si="294">G354/6</f>
        <v>0</v>
      </c>
      <c r="BR354" s="240"/>
      <c r="BS354" s="238"/>
      <c r="BT354" s="238"/>
      <c r="BU354" s="238"/>
      <c r="BV354" s="238"/>
      <c r="BW354" s="238"/>
      <c r="BX354" s="238"/>
      <c r="BY354" s="238"/>
      <c r="BZ354" s="238"/>
      <c r="CA354" s="238"/>
      <c r="CB354" s="238"/>
      <c r="CC354" s="239"/>
      <c r="CD354" s="41" t="s">
        <v>54</v>
      </c>
    </row>
    <row r="355" spans="1:82" ht="30">
      <c r="A355" s="152"/>
      <c r="B355" s="180" t="s">
        <v>677</v>
      </c>
      <c r="C355" s="181" t="s">
        <v>678</v>
      </c>
      <c r="D355" s="182" t="s">
        <v>243</v>
      </c>
      <c r="E355" s="329">
        <v>0</v>
      </c>
      <c r="F355" s="78"/>
      <c r="G355" s="178">
        <f t="shared" si="277"/>
        <v>0</v>
      </c>
      <c r="H355" s="237"/>
      <c r="I355" s="239"/>
      <c r="J355" s="237"/>
      <c r="K355" s="238"/>
      <c r="L355" s="238"/>
      <c r="M355" s="238"/>
      <c r="N355" s="238"/>
      <c r="O355" s="238"/>
      <c r="P355" s="238"/>
      <c r="Q355" s="238"/>
      <c r="R355" s="238"/>
      <c r="S355" s="238"/>
      <c r="T355" s="238"/>
      <c r="U355" s="239">
        <f t="shared" si="290"/>
        <v>0</v>
      </c>
      <c r="V355" s="237"/>
      <c r="W355" s="238"/>
      <c r="X355" s="238"/>
      <c r="Y355" s="238"/>
      <c r="Z355" s="238"/>
      <c r="AA355" s="238"/>
      <c r="AB355" s="238"/>
      <c r="AC355" s="238"/>
      <c r="AD355" s="238"/>
      <c r="AE355" s="238"/>
      <c r="AF355" s="238"/>
      <c r="AG355" s="239">
        <f t="shared" si="291"/>
        <v>0</v>
      </c>
      <c r="AH355" s="240"/>
      <c r="AI355" s="238"/>
      <c r="AJ355" s="238"/>
      <c r="AK355" s="238"/>
      <c r="AL355" s="238"/>
      <c r="AM355" s="238"/>
      <c r="AN355" s="238"/>
      <c r="AO355" s="238"/>
      <c r="AP355" s="238"/>
      <c r="AQ355" s="238"/>
      <c r="AR355" s="238"/>
      <c r="AS355" s="239">
        <f t="shared" si="292"/>
        <v>0</v>
      </c>
      <c r="AT355" s="240"/>
      <c r="AU355" s="238"/>
      <c r="AV355" s="238"/>
      <c r="AW355" s="238"/>
      <c r="AX355" s="238"/>
      <c r="AY355" s="238"/>
      <c r="AZ355" s="238"/>
      <c r="BA355" s="238"/>
      <c r="BB355" s="238"/>
      <c r="BC355" s="238"/>
      <c r="BD355" s="238"/>
      <c r="BE355" s="239">
        <f t="shared" si="293"/>
        <v>0</v>
      </c>
      <c r="BF355" s="240"/>
      <c r="BG355" s="238"/>
      <c r="BH355" s="238"/>
      <c r="BI355" s="238"/>
      <c r="BJ355" s="238"/>
      <c r="BK355" s="238"/>
      <c r="BL355" s="238"/>
      <c r="BM355" s="238"/>
      <c r="BN355" s="238"/>
      <c r="BO355" s="238"/>
      <c r="BP355" s="238"/>
      <c r="BQ355" s="239">
        <f t="shared" si="294"/>
        <v>0</v>
      </c>
      <c r="BR355" s="240"/>
      <c r="BS355" s="238"/>
      <c r="BT355" s="238"/>
      <c r="BU355" s="238"/>
      <c r="BV355" s="238"/>
      <c r="BW355" s="238"/>
      <c r="BX355" s="238"/>
      <c r="BY355" s="238"/>
      <c r="BZ355" s="238"/>
      <c r="CA355" s="238"/>
      <c r="CB355" s="238"/>
      <c r="CC355" s="239"/>
      <c r="CD355" s="41" t="s">
        <v>54</v>
      </c>
    </row>
    <row r="356" spans="1:82" ht="30">
      <c r="A356" s="152"/>
      <c r="B356" s="180" t="s">
        <v>679</v>
      </c>
      <c r="C356" s="181" t="s">
        <v>680</v>
      </c>
      <c r="D356" s="182" t="s">
        <v>243</v>
      </c>
      <c r="E356" s="329">
        <v>0</v>
      </c>
      <c r="F356" s="78"/>
      <c r="G356" s="178">
        <f t="shared" si="277"/>
        <v>0</v>
      </c>
      <c r="H356" s="237"/>
      <c r="I356" s="239"/>
      <c r="J356" s="237"/>
      <c r="K356" s="238"/>
      <c r="L356" s="238"/>
      <c r="M356" s="238"/>
      <c r="N356" s="238"/>
      <c r="O356" s="238"/>
      <c r="P356" s="238"/>
      <c r="Q356" s="238"/>
      <c r="R356" s="238"/>
      <c r="S356" s="238"/>
      <c r="T356" s="238"/>
      <c r="U356" s="239">
        <f t="shared" si="290"/>
        <v>0</v>
      </c>
      <c r="V356" s="237"/>
      <c r="W356" s="238"/>
      <c r="X356" s="238"/>
      <c r="Y356" s="238"/>
      <c r="Z356" s="238"/>
      <c r="AA356" s="238"/>
      <c r="AB356" s="238"/>
      <c r="AC356" s="238"/>
      <c r="AD356" s="238"/>
      <c r="AE356" s="238"/>
      <c r="AF356" s="238"/>
      <c r="AG356" s="239">
        <f t="shared" si="291"/>
        <v>0</v>
      </c>
      <c r="AH356" s="240"/>
      <c r="AI356" s="238"/>
      <c r="AJ356" s="238"/>
      <c r="AK356" s="238"/>
      <c r="AL356" s="238"/>
      <c r="AM356" s="238"/>
      <c r="AN356" s="238"/>
      <c r="AO356" s="238"/>
      <c r="AP356" s="238"/>
      <c r="AQ356" s="238"/>
      <c r="AR356" s="238"/>
      <c r="AS356" s="239">
        <f t="shared" si="292"/>
        <v>0</v>
      </c>
      <c r="AT356" s="240"/>
      <c r="AU356" s="238"/>
      <c r="AV356" s="238"/>
      <c r="AW356" s="238"/>
      <c r="AX356" s="238"/>
      <c r="AY356" s="238"/>
      <c r="AZ356" s="238"/>
      <c r="BA356" s="238"/>
      <c r="BB356" s="238"/>
      <c r="BC356" s="238"/>
      <c r="BD356" s="238"/>
      <c r="BE356" s="239">
        <f t="shared" si="293"/>
        <v>0</v>
      </c>
      <c r="BF356" s="240"/>
      <c r="BG356" s="238"/>
      <c r="BH356" s="238"/>
      <c r="BI356" s="238"/>
      <c r="BJ356" s="238"/>
      <c r="BK356" s="238"/>
      <c r="BL356" s="238"/>
      <c r="BM356" s="238"/>
      <c r="BN356" s="238"/>
      <c r="BO356" s="238"/>
      <c r="BP356" s="238"/>
      <c r="BQ356" s="239">
        <f t="shared" si="294"/>
        <v>0</v>
      </c>
      <c r="BR356" s="240"/>
      <c r="BS356" s="238"/>
      <c r="BT356" s="238"/>
      <c r="BU356" s="238"/>
      <c r="BV356" s="238"/>
      <c r="BW356" s="238"/>
      <c r="BX356" s="238"/>
      <c r="BY356" s="238"/>
      <c r="BZ356" s="238"/>
      <c r="CA356" s="238"/>
      <c r="CB356" s="238"/>
      <c r="CC356" s="239"/>
      <c r="CD356" s="41" t="s">
        <v>54</v>
      </c>
    </row>
    <row r="357" spans="1:82" ht="30">
      <c r="A357" s="152"/>
      <c r="B357" s="180" t="s">
        <v>681</v>
      </c>
      <c r="C357" s="181" t="s">
        <v>682</v>
      </c>
      <c r="D357" s="182" t="s">
        <v>243</v>
      </c>
      <c r="E357" s="329">
        <v>0</v>
      </c>
      <c r="F357" s="78"/>
      <c r="G357" s="178">
        <f t="shared" si="277"/>
        <v>0</v>
      </c>
      <c r="H357" s="237"/>
      <c r="I357" s="239"/>
      <c r="J357" s="237"/>
      <c r="K357" s="238"/>
      <c r="L357" s="238"/>
      <c r="M357" s="238"/>
      <c r="N357" s="238"/>
      <c r="O357" s="238"/>
      <c r="P357" s="238"/>
      <c r="Q357" s="238"/>
      <c r="R357" s="238"/>
      <c r="S357" s="238"/>
      <c r="T357" s="238"/>
      <c r="U357" s="239">
        <f t="shared" si="290"/>
        <v>0</v>
      </c>
      <c r="V357" s="237"/>
      <c r="W357" s="238"/>
      <c r="X357" s="238"/>
      <c r="Y357" s="238"/>
      <c r="Z357" s="238"/>
      <c r="AA357" s="238"/>
      <c r="AB357" s="238"/>
      <c r="AC357" s="238"/>
      <c r="AD357" s="238"/>
      <c r="AE357" s="238"/>
      <c r="AF357" s="238"/>
      <c r="AG357" s="239">
        <f t="shared" si="291"/>
        <v>0</v>
      </c>
      <c r="AH357" s="240"/>
      <c r="AI357" s="238"/>
      <c r="AJ357" s="238"/>
      <c r="AK357" s="238"/>
      <c r="AL357" s="238"/>
      <c r="AM357" s="238"/>
      <c r="AN357" s="238"/>
      <c r="AO357" s="238"/>
      <c r="AP357" s="238"/>
      <c r="AQ357" s="238"/>
      <c r="AR357" s="238"/>
      <c r="AS357" s="239">
        <f t="shared" si="292"/>
        <v>0</v>
      </c>
      <c r="AT357" s="240"/>
      <c r="AU357" s="238"/>
      <c r="AV357" s="238"/>
      <c r="AW357" s="238"/>
      <c r="AX357" s="238"/>
      <c r="AY357" s="238"/>
      <c r="AZ357" s="238"/>
      <c r="BA357" s="238"/>
      <c r="BB357" s="238"/>
      <c r="BC357" s="238"/>
      <c r="BD357" s="238"/>
      <c r="BE357" s="239">
        <f t="shared" si="293"/>
        <v>0</v>
      </c>
      <c r="BF357" s="240"/>
      <c r="BG357" s="238"/>
      <c r="BH357" s="238"/>
      <c r="BI357" s="238"/>
      <c r="BJ357" s="238"/>
      <c r="BK357" s="238"/>
      <c r="BL357" s="238"/>
      <c r="BM357" s="238"/>
      <c r="BN357" s="238"/>
      <c r="BO357" s="238"/>
      <c r="BP357" s="238"/>
      <c r="BQ357" s="239">
        <f t="shared" si="294"/>
        <v>0</v>
      </c>
      <c r="BR357" s="240"/>
      <c r="BS357" s="238"/>
      <c r="BT357" s="238"/>
      <c r="BU357" s="238"/>
      <c r="BV357" s="238"/>
      <c r="BW357" s="238"/>
      <c r="BX357" s="238"/>
      <c r="BY357" s="238"/>
      <c r="BZ357" s="238"/>
      <c r="CA357" s="238"/>
      <c r="CB357" s="238"/>
      <c r="CC357" s="239"/>
      <c r="CD357" s="41" t="s">
        <v>54</v>
      </c>
    </row>
    <row r="358" spans="1:82" ht="30">
      <c r="A358" s="152"/>
      <c r="B358" s="180" t="s">
        <v>683</v>
      </c>
      <c r="C358" s="181" t="s">
        <v>684</v>
      </c>
      <c r="D358" s="182" t="s">
        <v>243</v>
      </c>
      <c r="E358" s="329">
        <v>0</v>
      </c>
      <c r="F358" s="78"/>
      <c r="G358" s="178">
        <f t="shared" si="277"/>
        <v>0</v>
      </c>
      <c r="H358" s="237"/>
      <c r="I358" s="239"/>
      <c r="J358" s="237"/>
      <c r="K358" s="238"/>
      <c r="L358" s="238"/>
      <c r="M358" s="238"/>
      <c r="N358" s="238"/>
      <c r="O358" s="238"/>
      <c r="P358" s="238"/>
      <c r="Q358" s="238"/>
      <c r="R358" s="238"/>
      <c r="S358" s="238"/>
      <c r="T358" s="238"/>
      <c r="U358" s="239">
        <f t="shared" si="290"/>
        <v>0</v>
      </c>
      <c r="V358" s="237"/>
      <c r="W358" s="238"/>
      <c r="X358" s="238"/>
      <c r="Y358" s="238"/>
      <c r="Z358" s="238"/>
      <c r="AA358" s="238"/>
      <c r="AB358" s="238"/>
      <c r="AC358" s="238"/>
      <c r="AD358" s="238"/>
      <c r="AE358" s="238"/>
      <c r="AF358" s="238"/>
      <c r="AG358" s="239">
        <f t="shared" si="291"/>
        <v>0</v>
      </c>
      <c r="AH358" s="240"/>
      <c r="AI358" s="238"/>
      <c r="AJ358" s="238"/>
      <c r="AK358" s="238"/>
      <c r="AL358" s="238"/>
      <c r="AM358" s="238"/>
      <c r="AN358" s="238"/>
      <c r="AO358" s="238"/>
      <c r="AP358" s="238"/>
      <c r="AQ358" s="238"/>
      <c r="AR358" s="238"/>
      <c r="AS358" s="239">
        <f t="shared" si="292"/>
        <v>0</v>
      </c>
      <c r="AT358" s="240"/>
      <c r="AU358" s="238"/>
      <c r="AV358" s="238"/>
      <c r="AW358" s="238"/>
      <c r="AX358" s="238"/>
      <c r="AY358" s="238"/>
      <c r="AZ358" s="238"/>
      <c r="BA358" s="238"/>
      <c r="BB358" s="238"/>
      <c r="BC358" s="238"/>
      <c r="BD358" s="238"/>
      <c r="BE358" s="239">
        <f t="shared" si="293"/>
        <v>0</v>
      </c>
      <c r="BF358" s="240"/>
      <c r="BG358" s="238"/>
      <c r="BH358" s="238"/>
      <c r="BI358" s="238"/>
      <c r="BJ358" s="238"/>
      <c r="BK358" s="238"/>
      <c r="BL358" s="238"/>
      <c r="BM358" s="238"/>
      <c r="BN358" s="238"/>
      <c r="BO358" s="238"/>
      <c r="BP358" s="238"/>
      <c r="BQ358" s="239">
        <f t="shared" si="294"/>
        <v>0</v>
      </c>
      <c r="BR358" s="240"/>
      <c r="BS358" s="238"/>
      <c r="BT358" s="238"/>
      <c r="BU358" s="238"/>
      <c r="BV358" s="238"/>
      <c r="BW358" s="238"/>
      <c r="BX358" s="238"/>
      <c r="BY358" s="238"/>
      <c r="BZ358" s="238"/>
      <c r="CA358" s="238"/>
      <c r="CB358" s="238"/>
      <c r="CC358" s="239"/>
      <c r="CD358" s="41" t="s">
        <v>54</v>
      </c>
    </row>
    <row r="359" spans="1:82" ht="30">
      <c r="A359" s="152"/>
      <c r="B359" s="180" t="s">
        <v>685</v>
      </c>
      <c r="C359" s="181" t="s">
        <v>686</v>
      </c>
      <c r="D359" s="182" t="s">
        <v>243</v>
      </c>
      <c r="E359" s="329">
        <v>0</v>
      </c>
      <c r="F359" s="78"/>
      <c r="G359" s="178">
        <f t="shared" si="277"/>
        <v>0</v>
      </c>
      <c r="H359" s="237"/>
      <c r="I359" s="239"/>
      <c r="J359" s="237"/>
      <c r="K359" s="238"/>
      <c r="L359" s="238"/>
      <c r="M359" s="238"/>
      <c r="N359" s="238"/>
      <c r="O359" s="238"/>
      <c r="P359" s="238"/>
      <c r="Q359" s="238"/>
      <c r="R359" s="238"/>
      <c r="S359" s="238"/>
      <c r="T359" s="238"/>
      <c r="U359" s="239">
        <f t="shared" si="290"/>
        <v>0</v>
      </c>
      <c r="V359" s="237"/>
      <c r="W359" s="238"/>
      <c r="X359" s="238"/>
      <c r="Y359" s="238"/>
      <c r="Z359" s="238"/>
      <c r="AA359" s="238"/>
      <c r="AB359" s="238"/>
      <c r="AC359" s="238"/>
      <c r="AD359" s="238"/>
      <c r="AE359" s="238"/>
      <c r="AF359" s="238"/>
      <c r="AG359" s="239">
        <f t="shared" si="291"/>
        <v>0</v>
      </c>
      <c r="AH359" s="240"/>
      <c r="AI359" s="238"/>
      <c r="AJ359" s="238"/>
      <c r="AK359" s="238"/>
      <c r="AL359" s="238"/>
      <c r="AM359" s="238"/>
      <c r="AN359" s="238"/>
      <c r="AO359" s="238"/>
      <c r="AP359" s="238"/>
      <c r="AQ359" s="238"/>
      <c r="AR359" s="238"/>
      <c r="AS359" s="239">
        <f t="shared" si="292"/>
        <v>0</v>
      </c>
      <c r="AT359" s="240"/>
      <c r="AU359" s="238"/>
      <c r="AV359" s="238"/>
      <c r="AW359" s="238"/>
      <c r="AX359" s="238"/>
      <c r="AY359" s="238"/>
      <c r="AZ359" s="238"/>
      <c r="BA359" s="238"/>
      <c r="BB359" s="238"/>
      <c r="BC359" s="238"/>
      <c r="BD359" s="238"/>
      <c r="BE359" s="239">
        <f t="shared" si="293"/>
        <v>0</v>
      </c>
      <c r="BF359" s="240"/>
      <c r="BG359" s="238"/>
      <c r="BH359" s="238"/>
      <c r="BI359" s="238"/>
      <c r="BJ359" s="238"/>
      <c r="BK359" s="238"/>
      <c r="BL359" s="238"/>
      <c r="BM359" s="238"/>
      <c r="BN359" s="238"/>
      <c r="BO359" s="238"/>
      <c r="BP359" s="238"/>
      <c r="BQ359" s="239">
        <f t="shared" si="294"/>
        <v>0</v>
      </c>
      <c r="BR359" s="240"/>
      <c r="BS359" s="238"/>
      <c r="BT359" s="238"/>
      <c r="BU359" s="238"/>
      <c r="BV359" s="238"/>
      <c r="BW359" s="238"/>
      <c r="BX359" s="238"/>
      <c r="BY359" s="238"/>
      <c r="BZ359" s="238"/>
      <c r="CA359" s="238"/>
      <c r="CB359" s="238"/>
      <c r="CC359" s="239"/>
      <c r="CD359" s="41" t="s">
        <v>54</v>
      </c>
    </row>
    <row r="360" spans="1:82" ht="30">
      <c r="A360" s="152"/>
      <c r="B360" s="180" t="s">
        <v>687</v>
      </c>
      <c r="C360" s="181" t="s">
        <v>688</v>
      </c>
      <c r="D360" s="182" t="s">
        <v>243</v>
      </c>
      <c r="E360" s="329">
        <v>0</v>
      </c>
      <c r="F360" s="78"/>
      <c r="G360" s="178">
        <f t="shared" si="277"/>
        <v>0</v>
      </c>
      <c r="H360" s="237"/>
      <c r="I360" s="239"/>
      <c r="J360" s="237"/>
      <c r="K360" s="238"/>
      <c r="L360" s="238"/>
      <c r="M360" s="238"/>
      <c r="N360" s="238"/>
      <c r="O360" s="238"/>
      <c r="P360" s="238"/>
      <c r="Q360" s="238"/>
      <c r="R360" s="238"/>
      <c r="S360" s="238"/>
      <c r="T360" s="238"/>
      <c r="U360" s="239">
        <f t="shared" si="290"/>
        <v>0</v>
      </c>
      <c r="V360" s="237"/>
      <c r="W360" s="238"/>
      <c r="X360" s="238"/>
      <c r="Y360" s="238"/>
      <c r="Z360" s="238"/>
      <c r="AA360" s="238"/>
      <c r="AB360" s="238"/>
      <c r="AC360" s="238"/>
      <c r="AD360" s="238"/>
      <c r="AE360" s="238"/>
      <c r="AF360" s="238"/>
      <c r="AG360" s="239">
        <f t="shared" si="291"/>
        <v>0</v>
      </c>
      <c r="AH360" s="240"/>
      <c r="AI360" s="238"/>
      <c r="AJ360" s="238"/>
      <c r="AK360" s="238"/>
      <c r="AL360" s="238"/>
      <c r="AM360" s="238"/>
      <c r="AN360" s="238"/>
      <c r="AO360" s="238"/>
      <c r="AP360" s="238"/>
      <c r="AQ360" s="238"/>
      <c r="AR360" s="238"/>
      <c r="AS360" s="239">
        <f t="shared" si="292"/>
        <v>0</v>
      </c>
      <c r="AT360" s="240"/>
      <c r="AU360" s="238"/>
      <c r="AV360" s="238"/>
      <c r="AW360" s="238"/>
      <c r="AX360" s="238"/>
      <c r="AY360" s="238"/>
      <c r="AZ360" s="238"/>
      <c r="BA360" s="238"/>
      <c r="BB360" s="238"/>
      <c r="BC360" s="238"/>
      <c r="BD360" s="238"/>
      <c r="BE360" s="239">
        <f t="shared" si="293"/>
        <v>0</v>
      </c>
      <c r="BF360" s="240"/>
      <c r="BG360" s="238"/>
      <c r="BH360" s="238"/>
      <c r="BI360" s="238"/>
      <c r="BJ360" s="238"/>
      <c r="BK360" s="238"/>
      <c r="BL360" s="238"/>
      <c r="BM360" s="238"/>
      <c r="BN360" s="238"/>
      <c r="BO360" s="238"/>
      <c r="BP360" s="238"/>
      <c r="BQ360" s="239">
        <f t="shared" si="294"/>
        <v>0</v>
      </c>
      <c r="BR360" s="240"/>
      <c r="BS360" s="238"/>
      <c r="BT360" s="238"/>
      <c r="BU360" s="238"/>
      <c r="BV360" s="238"/>
      <c r="BW360" s="238"/>
      <c r="BX360" s="238"/>
      <c r="BY360" s="238"/>
      <c r="BZ360" s="238"/>
      <c r="CA360" s="238"/>
      <c r="CB360" s="238"/>
      <c r="CC360" s="239"/>
      <c r="CD360" s="41" t="s">
        <v>54</v>
      </c>
    </row>
    <row r="361" spans="1:82" ht="30">
      <c r="A361" s="152"/>
      <c r="B361" s="180" t="s">
        <v>689</v>
      </c>
      <c r="C361" s="181" t="s">
        <v>690</v>
      </c>
      <c r="D361" s="182" t="s">
        <v>243</v>
      </c>
      <c r="E361" s="329">
        <v>0</v>
      </c>
      <c r="F361" s="78"/>
      <c r="G361" s="178">
        <f t="shared" si="277"/>
        <v>0</v>
      </c>
      <c r="H361" s="237"/>
      <c r="I361" s="239"/>
      <c r="J361" s="237"/>
      <c r="K361" s="238"/>
      <c r="L361" s="238"/>
      <c r="M361" s="238"/>
      <c r="N361" s="238"/>
      <c r="O361" s="238"/>
      <c r="P361" s="238"/>
      <c r="Q361" s="238"/>
      <c r="R361" s="238"/>
      <c r="S361" s="238"/>
      <c r="T361" s="238"/>
      <c r="U361" s="239">
        <f t="shared" si="290"/>
        <v>0</v>
      </c>
      <c r="V361" s="237"/>
      <c r="W361" s="238"/>
      <c r="X361" s="238"/>
      <c r="Y361" s="238"/>
      <c r="Z361" s="238"/>
      <c r="AA361" s="238"/>
      <c r="AB361" s="238"/>
      <c r="AC361" s="238"/>
      <c r="AD361" s="238"/>
      <c r="AE361" s="238"/>
      <c r="AF361" s="238"/>
      <c r="AG361" s="239">
        <f t="shared" si="291"/>
        <v>0</v>
      </c>
      <c r="AH361" s="240"/>
      <c r="AI361" s="238"/>
      <c r="AJ361" s="238"/>
      <c r="AK361" s="238"/>
      <c r="AL361" s="238"/>
      <c r="AM361" s="238"/>
      <c r="AN361" s="238"/>
      <c r="AO361" s="238"/>
      <c r="AP361" s="238"/>
      <c r="AQ361" s="238"/>
      <c r="AR361" s="238"/>
      <c r="AS361" s="239">
        <f t="shared" si="292"/>
        <v>0</v>
      </c>
      <c r="AT361" s="240"/>
      <c r="AU361" s="238"/>
      <c r="AV361" s="238"/>
      <c r="AW361" s="238"/>
      <c r="AX361" s="238"/>
      <c r="AY361" s="238"/>
      <c r="AZ361" s="238"/>
      <c r="BA361" s="238"/>
      <c r="BB361" s="238"/>
      <c r="BC361" s="238"/>
      <c r="BD361" s="238"/>
      <c r="BE361" s="239">
        <f t="shared" si="293"/>
        <v>0</v>
      </c>
      <c r="BF361" s="240"/>
      <c r="BG361" s="238"/>
      <c r="BH361" s="238"/>
      <c r="BI361" s="238"/>
      <c r="BJ361" s="238"/>
      <c r="BK361" s="238"/>
      <c r="BL361" s="238"/>
      <c r="BM361" s="238"/>
      <c r="BN361" s="238"/>
      <c r="BO361" s="238"/>
      <c r="BP361" s="238"/>
      <c r="BQ361" s="239">
        <f t="shared" si="294"/>
        <v>0</v>
      </c>
      <c r="BR361" s="240"/>
      <c r="BS361" s="238"/>
      <c r="BT361" s="238"/>
      <c r="BU361" s="238"/>
      <c r="BV361" s="238"/>
      <c r="BW361" s="238"/>
      <c r="BX361" s="238"/>
      <c r="BY361" s="238"/>
      <c r="BZ361" s="238"/>
      <c r="CA361" s="238"/>
      <c r="CB361" s="238"/>
      <c r="CC361" s="239"/>
      <c r="CD361" s="41" t="s">
        <v>54</v>
      </c>
    </row>
    <row r="362" spans="1:82" ht="30">
      <c r="A362" s="152"/>
      <c r="B362" s="180" t="s">
        <v>691</v>
      </c>
      <c r="C362" s="181" t="s">
        <v>692</v>
      </c>
      <c r="D362" s="182" t="s">
        <v>243</v>
      </c>
      <c r="E362" s="329">
        <v>0</v>
      </c>
      <c r="F362" s="78"/>
      <c r="G362" s="178">
        <f t="shared" si="277"/>
        <v>0</v>
      </c>
      <c r="H362" s="237"/>
      <c r="I362" s="239"/>
      <c r="J362" s="237"/>
      <c r="K362" s="238"/>
      <c r="L362" s="238"/>
      <c r="M362" s="238"/>
      <c r="N362" s="238"/>
      <c r="O362" s="238"/>
      <c r="P362" s="238"/>
      <c r="Q362" s="238"/>
      <c r="R362" s="238"/>
      <c r="S362" s="238"/>
      <c r="T362" s="238"/>
      <c r="U362" s="239">
        <f t="shared" si="290"/>
        <v>0</v>
      </c>
      <c r="V362" s="237"/>
      <c r="W362" s="238"/>
      <c r="X362" s="238"/>
      <c r="Y362" s="238"/>
      <c r="Z362" s="238"/>
      <c r="AA362" s="238"/>
      <c r="AB362" s="238"/>
      <c r="AC362" s="238"/>
      <c r="AD362" s="238"/>
      <c r="AE362" s="238"/>
      <c r="AF362" s="238"/>
      <c r="AG362" s="239">
        <f t="shared" si="291"/>
        <v>0</v>
      </c>
      <c r="AH362" s="240"/>
      <c r="AI362" s="238"/>
      <c r="AJ362" s="238"/>
      <c r="AK362" s="238"/>
      <c r="AL362" s="238"/>
      <c r="AM362" s="238"/>
      <c r="AN362" s="238"/>
      <c r="AO362" s="238"/>
      <c r="AP362" s="238"/>
      <c r="AQ362" s="238"/>
      <c r="AR362" s="238"/>
      <c r="AS362" s="239">
        <f t="shared" si="292"/>
        <v>0</v>
      </c>
      <c r="AT362" s="240"/>
      <c r="AU362" s="238"/>
      <c r="AV362" s="238"/>
      <c r="AW362" s="238"/>
      <c r="AX362" s="238"/>
      <c r="AY362" s="238"/>
      <c r="AZ362" s="238"/>
      <c r="BA362" s="238"/>
      <c r="BB362" s="238"/>
      <c r="BC362" s="238"/>
      <c r="BD362" s="238"/>
      <c r="BE362" s="239">
        <f t="shared" si="293"/>
        <v>0</v>
      </c>
      <c r="BF362" s="240"/>
      <c r="BG362" s="238"/>
      <c r="BH362" s="238"/>
      <c r="BI362" s="238"/>
      <c r="BJ362" s="238"/>
      <c r="BK362" s="238"/>
      <c r="BL362" s="238"/>
      <c r="BM362" s="238"/>
      <c r="BN362" s="238"/>
      <c r="BO362" s="238"/>
      <c r="BP362" s="238"/>
      <c r="BQ362" s="239">
        <f t="shared" si="294"/>
        <v>0</v>
      </c>
      <c r="BR362" s="240"/>
      <c r="BS362" s="238"/>
      <c r="BT362" s="238"/>
      <c r="BU362" s="238"/>
      <c r="BV362" s="238"/>
      <c r="BW362" s="238"/>
      <c r="BX362" s="238"/>
      <c r="BY362" s="238"/>
      <c r="BZ362" s="238"/>
      <c r="CA362" s="238"/>
      <c r="CB362" s="238"/>
      <c r="CC362" s="239"/>
      <c r="CD362" s="41" t="s">
        <v>54</v>
      </c>
    </row>
    <row r="363" spans="1:82" ht="15">
      <c r="A363" s="152"/>
      <c r="B363" s="180" t="s">
        <v>693</v>
      </c>
      <c r="C363" s="181" t="s">
        <v>694</v>
      </c>
      <c r="D363" s="182" t="s">
        <v>695</v>
      </c>
      <c r="E363" s="329">
        <v>0</v>
      </c>
      <c r="F363" s="78"/>
      <c r="G363" s="178">
        <f t="shared" si="277"/>
        <v>0</v>
      </c>
      <c r="H363" s="237"/>
      <c r="I363" s="239"/>
      <c r="J363" s="237"/>
      <c r="K363" s="238"/>
      <c r="L363" s="238"/>
      <c r="M363" s="238"/>
      <c r="N363" s="238"/>
      <c r="O363" s="238"/>
      <c r="P363" s="238"/>
      <c r="Q363" s="238"/>
      <c r="R363" s="238"/>
      <c r="S363" s="238"/>
      <c r="T363" s="238"/>
      <c r="U363" s="239">
        <f t="shared" ref="U363:U370" si="295">G363/6</f>
        <v>0</v>
      </c>
      <c r="V363" s="237"/>
      <c r="W363" s="238"/>
      <c r="X363" s="238"/>
      <c r="Y363" s="238"/>
      <c r="Z363" s="238"/>
      <c r="AA363" s="238"/>
      <c r="AB363" s="238"/>
      <c r="AC363" s="238"/>
      <c r="AD363" s="238"/>
      <c r="AE363" s="238"/>
      <c r="AF363" s="238"/>
      <c r="AG363" s="239">
        <f t="shared" ref="AG363:AG370" si="296">G363/6</f>
        <v>0</v>
      </c>
      <c r="AH363" s="240"/>
      <c r="AI363" s="238"/>
      <c r="AJ363" s="238"/>
      <c r="AK363" s="238"/>
      <c r="AL363" s="238"/>
      <c r="AM363" s="238"/>
      <c r="AN363" s="238"/>
      <c r="AO363" s="238"/>
      <c r="AP363" s="238"/>
      <c r="AQ363" s="238"/>
      <c r="AR363" s="238"/>
      <c r="AS363" s="239">
        <f t="shared" ref="AS363:AS370" si="297">G363/6</f>
        <v>0</v>
      </c>
      <c r="AT363" s="240"/>
      <c r="AU363" s="238"/>
      <c r="AV363" s="238"/>
      <c r="AW363" s="238"/>
      <c r="AX363" s="238"/>
      <c r="AY363" s="238"/>
      <c r="AZ363" s="238"/>
      <c r="BA363" s="238"/>
      <c r="BB363" s="238"/>
      <c r="BC363" s="238"/>
      <c r="BD363" s="238"/>
      <c r="BE363" s="239">
        <f t="shared" ref="BE363:BE370" si="298">G363/6</f>
        <v>0</v>
      </c>
      <c r="BF363" s="240"/>
      <c r="BG363" s="238"/>
      <c r="BH363" s="238"/>
      <c r="BI363" s="238"/>
      <c r="BJ363" s="238"/>
      <c r="BK363" s="238"/>
      <c r="BL363" s="238"/>
      <c r="BM363" s="238"/>
      <c r="BN363" s="238"/>
      <c r="BO363" s="238"/>
      <c r="BP363" s="238"/>
      <c r="BQ363" s="239">
        <f t="shared" ref="BQ363:BQ370" si="299">G363/6</f>
        <v>0</v>
      </c>
      <c r="BR363" s="240"/>
      <c r="BS363" s="238"/>
      <c r="BT363" s="238"/>
      <c r="BU363" s="238"/>
      <c r="BV363" s="238"/>
      <c r="BW363" s="238"/>
      <c r="BX363" s="238"/>
      <c r="BY363" s="238"/>
      <c r="BZ363" s="238"/>
      <c r="CA363" s="238"/>
      <c r="CB363" s="238"/>
      <c r="CC363" s="239">
        <f>G363-SUM(H363:CB363)</f>
        <v>0</v>
      </c>
      <c r="CD363" s="41" t="s">
        <v>54</v>
      </c>
    </row>
    <row r="364" spans="1:82" ht="15">
      <c r="A364" s="152"/>
      <c r="B364" s="75" t="s">
        <v>696</v>
      </c>
      <c r="C364" s="131" t="s">
        <v>697</v>
      </c>
      <c r="D364" s="132" t="s">
        <v>616</v>
      </c>
      <c r="E364" s="266">
        <v>90</v>
      </c>
      <c r="F364" s="289"/>
      <c r="G364" s="76">
        <f t="shared" si="277"/>
        <v>0</v>
      </c>
      <c r="H364" s="237"/>
      <c r="I364" s="239"/>
      <c r="J364" s="237"/>
      <c r="K364" s="238"/>
      <c r="L364" s="238"/>
      <c r="M364" s="238"/>
      <c r="N364" s="238"/>
      <c r="O364" s="238"/>
      <c r="P364" s="238"/>
      <c r="Q364" s="238"/>
      <c r="R364" s="238"/>
      <c r="S364" s="238"/>
      <c r="T364" s="238"/>
      <c r="U364" s="239">
        <f t="shared" si="295"/>
        <v>0</v>
      </c>
      <c r="V364" s="237"/>
      <c r="W364" s="238"/>
      <c r="X364" s="238"/>
      <c r="Y364" s="238"/>
      <c r="Z364" s="238"/>
      <c r="AA364" s="238"/>
      <c r="AB364" s="238"/>
      <c r="AC364" s="238"/>
      <c r="AD364" s="238"/>
      <c r="AE364" s="238"/>
      <c r="AF364" s="238"/>
      <c r="AG364" s="239">
        <f t="shared" si="296"/>
        <v>0</v>
      </c>
      <c r="AH364" s="240"/>
      <c r="AI364" s="238"/>
      <c r="AJ364" s="238"/>
      <c r="AK364" s="238"/>
      <c r="AL364" s="238"/>
      <c r="AM364" s="238"/>
      <c r="AN364" s="238"/>
      <c r="AO364" s="238"/>
      <c r="AP364" s="238"/>
      <c r="AQ364" s="238"/>
      <c r="AR364" s="238"/>
      <c r="AS364" s="239">
        <f t="shared" si="297"/>
        <v>0</v>
      </c>
      <c r="AT364" s="240"/>
      <c r="AU364" s="238"/>
      <c r="AV364" s="238"/>
      <c r="AW364" s="238"/>
      <c r="AX364" s="238"/>
      <c r="AY364" s="238"/>
      <c r="AZ364" s="238"/>
      <c r="BA364" s="238"/>
      <c r="BB364" s="238"/>
      <c r="BC364" s="238"/>
      <c r="BD364" s="238"/>
      <c r="BE364" s="239">
        <f t="shared" si="298"/>
        <v>0</v>
      </c>
      <c r="BF364" s="240"/>
      <c r="BG364" s="238"/>
      <c r="BH364" s="238"/>
      <c r="BI364" s="238"/>
      <c r="BJ364" s="238"/>
      <c r="BK364" s="238"/>
      <c r="BL364" s="238"/>
      <c r="BM364" s="238"/>
      <c r="BN364" s="238"/>
      <c r="BO364" s="238"/>
      <c r="BP364" s="238"/>
      <c r="BQ364" s="239">
        <f t="shared" si="299"/>
        <v>0</v>
      </c>
      <c r="BR364" s="240"/>
      <c r="BS364" s="238"/>
      <c r="BT364" s="238"/>
      <c r="BU364" s="238"/>
      <c r="BV364" s="238"/>
      <c r="BW364" s="238"/>
      <c r="BX364" s="238"/>
      <c r="BY364" s="238"/>
      <c r="BZ364" s="238"/>
      <c r="CA364" s="238"/>
      <c r="CB364" s="238"/>
      <c r="CC364" s="239">
        <f>G364-SUM(H364:CB364)</f>
        <v>0</v>
      </c>
      <c r="CD364" s="41" t="s">
        <v>54</v>
      </c>
    </row>
    <row r="365" spans="1:82" ht="15">
      <c r="A365" s="152"/>
      <c r="B365" s="75" t="s">
        <v>698</v>
      </c>
      <c r="C365" s="156" t="s">
        <v>699</v>
      </c>
      <c r="D365" s="132" t="s">
        <v>92</v>
      </c>
      <c r="E365" s="266">
        <v>1</v>
      </c>
      <c r="F365" s="223"/>
      <c r="G365" s="76">
        <f t="shared" si="277"/>
        <v>0</v>
      </c>
      <c r="H365" s="237"/>
      <c r="I365" s="239"/>
      <c r="J365" s="237"/>
      <c r="K365" s="238"/>
      <c r="L365" s="238"/>
      <c r="M365" s="238"/>
      <c r="N365" s="238"/>
      <c r="O365" s="238"/>
      <c r="P365" s="238"/>
      <c r="Q365" s="238"/>
      <c r="R365" s="238"/>
      <c r="S365" s="238"/>
      <c r="T365" s="238"/>
      <c r="U365" s="239">
        <f t="shared" si="295"/>
        <v>0</v>
      </c>
      <c r="V365" s="237"/>
      <c r="W365" s="238"/>
      <c r="X365" s="238"/>
      <c r="Y365" s="238"/>
      <c r="Z365" s="238"/>
      <c r="AA365" s="238"/>
      <c r="AB365" s="238"/>
      <c r="AC365" s="238"/>
      <c r="AD365" s="238"/>
      <c r="AE365" s="238"/>
      <c r="AF365" s="238"/>
      <c r="AG365" s="239">
        <f t="shared" si="296"/>
        <v>0</v>
      </c>
      <c r="AH365" s="240"/>
      <c r="AI365" s="238"/>
      <c r="AJ365" s="238"/>
      <c r="AK365" s="238"/>
      <c r="AL365" s="238"/>
      <c r="AM365" s="238"/>
      <c r="AN365" s="238"/>
      <c r="AO365" s="238"/>
      <c r="AP365" s="238"/>
      <c r="AQ365" s="238"/>
      <c r="AR365" s="238"/>
      <c r="AS365" s="239">
        <f t="shared" si="297"/>
        <v>0</v>
      </c>
      <c r="AT365" s="240"/>
      <c r="AU365" s="238"/>
      <c r="AV365" s="238"/>
      <c r="AW365" s="238"/>
      <c r="AX365" s="238"/>
      <c r="AY365" s="238"/>
      <c r="AZ365" s="238"/>
      <c r="BA365" s="238"/>
      <c r="BB365" s="238"/>
      <c r="BC365" s="238"/>
      <c r="BD365" s="238"/>
      <c r="BE365" s="239">
        <f t="shared" si="298"/>
        <v>0</v>
      </c>
      <c r="BF365" s="240"/>
      <c r="BG365" s="238"/>
      <c r="BH365" s="238"/>
      <c r="BI365" s="238"/>
      <c r="BJ365" s="238"/>
      <c r="BK365" s="238"/>
      <c r="BL365" s="238"/>
      <c r="BM365" s="238"/>
      <c r="BN365" s="238"/>
      <c r="BO365" s="238"/>
      <c r="BP365" s="238"/>
      <c r="BQ365" s="239">
        <f t="shared" si="299"/>
        <v>0</v>
      </c>
      <c r="BR365" s="240"/>
      <c r="BS365" s="238"/>
      <c r="BT365" s="238"/>
      <c r="BU365" s="238"/>
      <c r="BV365" s="238"/>
      <c r="BW365" s="238"/>
      <c r="BX365" s="238"/>
      <c r="BY365" s="238"/>
      <c r="BZ365" s="238"/>
      <c r="CA365" s="238"/>
      <c r="CB365" s="238"/>
      <c r="CC365" s="239">
        <f>G365-SUM(J365:CB365)</f>
        <v>0</v>
      </c>
      <c r="CD365" s="41" t="s">
        <v>54</v>
      </c>
    </row>
    <row r="366" spans="1:82" ht="15">
      <c r="A366" s="152"/>
      <c r="B366" s="75" t="s">
        <v>700</v>
      </c>
      <c r="C366" s="131" t="s">
        <v>577</v>
      </c>
      <c r="D366" s="132" t="s">
        <v>92</v>
      </c>
      <c r="E366" s="266">
        <v>1</v>
      </c>
      <c r="F366" s="223"/>
      <c r="G366" s="76">
        <f t="shared" si="277"/>
        <v>0</v>
      </c>
      <c r="H366" s="237"/>
      <c r="I366" s="239"/>
      <c r="J366" s="237"/>
      <c r="K366" s="238"/>
      <c r="L366" s="238"/>
      <c r="M366" s="238"/>
      <c r="N366" s="238"/>
      <c r="O366" s="238"/>
      <c r="P366" s="238"/>
      <c r="Q366" s="238"/>
      <c r="R366" s="238"/>
      <c r="S366" s="238"/>
      <c r="T366" s="238"/>
      <c r="U366" s="239">
        <f t="shared" si="295"/>
        <v>0</v>
      </c>
      <c r="V366" s="237"/>
      <c r="W366" s="238"/>
      <c r="X366" s="238"/>
      <c r="Y366" s="238"/>
      <c r="Z366" s="238"/>
      <c r="AA366" s="238"/>
      <c r="AB366" s="238"/>
      <c r="AC366" s="238"/>
      <c r="AD366" s="238"/>
      <c r="AE366" s="238"/>
      <c r="AF366" s="238"/>
      <c r="AG366" s="239">
        <f t="shared" si="296"/>
        <v>0</v>
      </c>
      <c r="AH366" s="240"/>
      <c r="AI366" s="238"/>
      <c r="AJ366" s="238"/>
      <c r="AK366" s="238"/>
      <c r="AL366" s="238"/>
      <c r="AM366" s="238"/>
      <c r="AN366" s="238"/>
      <c r="AO366" s="238"/>
      <c r="AP366" s="238"/>
      <c r="AQ366" s="238"/>
      <c r="AR366" s="238"/>
      <c r="AS366" s="239">
        <f t="shared" si="297"/>
        <v>0</v>
      </c>
      <c r="AT366" s="240"/>
      <c r="AU366" s="238"/>
      <c r="AV366" s="238"/>
      <c r="AW366" s="238"/>
      <c r="AX366" s="238"/>
      <c r="AY366" s="238"/>
      <c r="AZ366" s="238"/>
      <c r="BA366" s="238"/>
      <c r="BB366" s="238"/>
      <c r="BC366" s="238"/>
      <c r="BD366" s="238"/>
      <c r="BE366" s="239">
        <f t="shared" si="298"/>
        <v>0</v>
      </c>
      <c r="BF366" s="240"/>
      <c r="BG366" s="238"/>
      <c r="BH366" s="238"/>
      <c r="BI366" s="238"/>
      <c r="BJ366" s="238"/>
      <c r="BK366" s="238"/>
      <c r="BL366" s="238"/>
      <c r="BM366" s="238"/>
      <c r="BN366" s="238"/>
      <c r="BO366" s="238"/>
      <c r="BP366" s="238"/>
      <c r="BQ366" s="239">
        <f t="shared" si="299"/>
        <v>0</v>
      </c>
      <c r="BR366" s="240"/>
      <c r="BS366" s="238"/>
      <c r="BT366" s="238"/>
      <c r="BU366" s="238"/>
      <c r="BV366" s="238"/>
      <c r="BW366" s="238"/>
      <c r="BX366" s="238"/>
      <c r="BY366" s="238"/>
      <c r="BZ366" s="238"/>
      <c r="CA366" s="238"/>
      <c r="CB366" s="238"/>
      <c r="CC366" s="239">
        <f>G366-SUM(J366:CB366)</f>
        <v>0</v>
      </c>
      <c r="CD366" s="41" t="s">
        <v>54</v>
      </c>
    </row>
    <row r="367" spans="1:82" ht="15">
      <c r="A367" s="152"/>
      <c r="B367" s="75" t="s">
        <v>701</v>
      </c>
      <c r="C367" s="131" t="s">
        <v>611</v>
      </c>
      <c r="D367" s="132" t="s">
        <v>92</v>
      </c>
      <c r="E367" s="266">
        <v>1</v>
      </c>
      <c r="F367" s="223"/>
      <c r="G367" s="76">
        <f t="shared" si="277"/>
        <v>0</v>
      </c>
      <c r="H367" s="237"/>
      <c r="I367" s="239"/>
      <c r="J367" s="237"/>
      <c r="K367" s="238"/>
      <c r="L367" s="238"/>
      <c r="M367" s="238"/>
      <c r="N367" s="238"/>
      <c r="O367" s="238"/>
      <c r="P367" s="238"/>
      <c r="Q367" s="238"/>
      <c r="R367" s="238"/>
      <c r="S367" s="238"/>
      <c r="T367" s="238"/>
      <c r="U367" s="239">
        <f t="shared" si="295"/>
        <v>0</v>
      </c>
      <c r="V367" s="237"/>
      <c r="W367" s="238"/>
      <c r="X367" s="238"/>
      <c r="Y367" s="238"/>
      <c r="Z367" s="238"/>
      <c r="AA367" s="238"/>
      <c r="AB367" s="238"/>
      <c r="AC367" s="238"/>
      <c r="AD367" s="238"/>
      <c r="AE367" s="238"/>
      <c r="AF367" s="238"/>
      <c r="AG367" s="239">
        <f t="shared" si="296"/>
        <v>0</v>
      </c>
      <c r="AH367" s="240"/>
      <c r="AI367" s="238"/>
      <c r="AJ367" s="238"/>
      <c r="AK367" s="238"/>
      <c r="AL367" s="238"/>
      <c r="AM367" s="238"/>
      <c r="AN367" s="238"/>
      <c r="AO367" s="238"/>
      <c r="AP367" s="238"/>
      <c r="AQ367" s="238"/>
      <c r="AR367" s="238"/>
      <c r="AS367" s="239">
        <f t="shared" si="297"/>
        <v>0</v>
      </c>
      <c r="AT367" s="240"/>
      <c r="AU367" s="238"/>
      <c r="AV367" s="238"/>
      <c r="AW367" s="238"/>
      <c r="AX367" s="238"/>
      <c r="AY367" s="238"/>
      <c r="AZ367" s="238"/>
      <c r="BA367" s="238"/>
      <c r="BB367" s="238"/>
      <c r="BC367" s="238"/>
      <c r="BD367" s="238"/>
      <c r="BE367" s="239">
        <f t="shared" si="298"/>
        <v>0</v>
      </c>
      <c r="BF367" s="240"/>
      <c r="BG367" s="238"/>
      <c r="BH367" s="238"/>
      <c r="BI367" s="238"/>
      <c r="BJ367" s="238"/>
      <c r="BK367" s="238"/>
      <c r="BL367" s="238"/>
      <c r="BM367" s="238"/>
      <c r="BN367" s="238"/>
      <c r="BO367" s="238"/>
      <c r="BP367" s="238"/>
      <c r="BQ367" s="239">
        <f t="shared" si="299"/>
        <v>0</v>
      </c>
      <c r="BR367" s="240"/>
      <c r="BS367" s="238"/>
      <c r="BT367" s="238"/>
      <c r="BU367" s="238"/>
      <c r="BV367" s="238"/>
      <c r="BW367" s="238"/>
      <c r="BX367" s="238"/>
      <c r="BY367" s="238"/>
      <c r="BZ367" s="238"/>
      <c r="CA367" s="238"/>
      <c r="CB367" s="238"/>
      <c r="CC367" s="239">
        <f>G367-SUM(J367:CB367)</f>
        <v>0</v>
      </c>
      <c r="CD367" s="41" t="s">
        <v>54</v>
      </c>
    </row>
    <row r="368" spans="1:82" ht="15">
      <c r="A368" s="152"/>
      <c r="B368" s="103" t="s">
        <v>702</v>
      </c>
      <c r="C368" s="286" t="s">
        <v>703</v>
      </c>
      <c r="D368" s="132"/>
      <c r="E368" s="266"/>
      <c r="F368" s="231"/>
      <c r="G368" s="76"/>
      <c r="H368" s="237"/>
      <c r="I368" s="239"/>
      <c r="J368" s="237"/>
      <c r="K368" s="238"/>
      <c r="L368" s="238"/>
      <c r="M368" s="238"/>
      <c r="N368" s="238"/>
      <c r="O368" s="238"/>
      <c r="P368" s="238"/>
      <c r="Q368" s="238"/>
      <c r="R368" s="238"/>
      <c r="S368" s="238"/>
      <c r="T368" s="238"/>
      <c r="U368" s="239"/>
      <c r="V368" s="237"/>
      <c r="W368" s="238"/>
      <c r="X368" s="238"/>
      <c r="Y368" s="238"/>
      <c r="Z368" s="238"/>
      <c r="AA368" s="238"/>
      <c r="AB368" s="238"/>
      <c r="AC368" s="238"/>
      <c r="AD368" s="238"/>
      <c r="AE368" s="238"/>
      <c r="AF368" s="238"/>
      <c r="AG368" s="239"/>
      <c r="AH368" s="240"/>
      <c r="AI368" s="238"/>
      <c r="AJ368" s="238"/>
      <c r="AK368" s="238"/>
      <c r="AL368" s="238"/>
      <c r="AM368" s="238"/>
      <c r="AN368" s="238"/>
      <c r="AO368" s="238"/>
      <c r="AP368" s="238"/>
      <c r="AQ368" s="238"/>
      <c r="AR368" s="238"/>
      <c r="AS368" s="239"/>
      <c r="AT368" s="240"/>
      <c r="AU368" s="238"/>
      <c r="AV368" s="238"/>
      <c r="AW368" s="238"/>
      <c r="AX368" s="238"/>
      <c r="AY368" s="238"/>
      <c r="AZ368" s="238"/>
      <c r="BA368" s="238"/>
      <c r="BB368" s="238"/>
      <c r="BC368" s="238"/>
      <c r="BD368" s="238"/>
      <c r="BE368" s="239"/>
      <c r="BF368" s="240"/>
      <c r="BG368" s="238"/>
      <c r="BH368" s="238"/>
      <c r="BI368" s="238"/>
      <c r="BJ368" s="238"/>
      <c r="BK368" s="238"/>
      <c r="BL368" s="238"/>
      <c r="BM368" s="238"/>
      <c r="BN368" s="238"/>
      <c r="BO368" s="238"/>
      <c r="BP368" s="238"/>
      <c r="BQ368" s="239"/>
      <c r="BR368" s="240"/>
      <c r="BS368" s="238"/>
      <c r="BT368" s="238"/>
      <c r="BU368" s="238"/>
      <c r="BV368" s="238"/>
      <c r="BW368" s="238"/>
      <c r="BX368" s="238"/>
      <c r="BY368" s="238"/>
      <c r="BZ368" s="238"/>
      <c r="CA368" s="238"/>
      <c r="CB368" s="238"/>
      <c r="CC368" s="239"/>
      <c r="CD368" s="41"/>
    </row>
    <row r="369" spans="1:82" ht="15">
      <c r="A369" s="152"/>
      <c r="B369" s="75" t="s">
        <v>704</v>
      </c>
      <c r="C369" s="131" t="s">
        <v>328</v>
      </c>
      <c r="D369" s="132" t="s">
        <v>243</v>
      </c>
      <c r="E369" s="266">
        <v>6</v>
      </c>
      <c r="F369" s="289"/>
      <c r="G369" s="76">
        <f t="shared" si="277"/>
        <v>0</v>
      </c>
      <c r="H369" s="237"/>
      <c r="I369" s="239"/>
      <c r="J369" s="237"/>
      <c r="K369" s="238"/>
      <c r="L369" s="238"/>
      <c r="M369" s="238"/>
      <c r="N369" s="238"/>
      <c r="O369" s="238"/>
      <c r="P369" s="238"/>
      <c r="Q369" s="238"/>
      <c r="R369" s="238"/>
      <c r="S369" s="238"/>
      <c r="T369" s="238"/>
      <c r="U369" s="239">
        <f t="shared" si="295"/>
        <v>0</v>
      </c>
      <c r="V369" s="237"/>
      <c r="W369" s="238"/>
      <c r="X369" s="238"/>
      <c r="Y369" s="238"/>
      <c r="Z369" s="238"/>
      <c r="AA369" s="238"/>
      <c r="AB369" s="238"/>
      <c r="AC369" s="238"/>
      <c r="AD369" s="238"/>
      <c r="AE369" s="238"/>
      <c r="AF369" s="238"/>
      <c r="AG369" s="239">
        <f t="shared" si="296"/>
        <v>0</v>
      </c>
      <c r="AH369" s="240"/>
      <c r="AI369" s="238"/>
      <c r="AJ369" s="238"/>
      <c r="AK369" s="238"/>
      <c r="AL369" s="238"/>
      <c r="AM369" s="238"/>
      <c r="AN369" s="238"/>
      <c r="AO369" s="238"/>
      <c r="AP369" s="238"/>
      <c r="AQ369" s="238"/>
      <c r="AR369" s="238"/>
      <c r="AS369" s="239">
        <f t="shared" si="297"/>
        <v>0</v>
      </c>
      <c r="AT369" s="240"/>
      <c r="AU369" s="238"/>
      <c r="AV369" s="238"/>
      <c r="AW369" s="238"/>
      <c r="AX369" s="238"/>
      <c r="AY369" s="238"/>
      <c r="AZ369" s="238"/>
      <c r="BA369" s="238"/>
      <c r="BB369" s="238"/>
      <c r="BC369" s="238"/>
      <c r="BD369" s="238"/>
      <c r="BE369" s="239">
        <f t="shared" si="298"/>
        <v>0</v>
      </c>
      <c r="BF369" s="240"/>
      <c r="BG369" s="238"/>
      <c r="BH369" s="238"/>
      <c r="BI369" s="238"/>
      <c r="BJ369" s="238"/>
      <c r="BK369" s="238"/>
      <c r="BL369" s="238"/>
      <c r="BM369" s="238"/>
      <c r="BN369" s="238"/>
      <c r="BO369" s="238"/>
      <c r="BP369" s="238"/>
      <c r="BQ369" s="239">
        <f t="shared" si="299"/>
        <v>0</v>
      </c>
      <c r="BR369" s="240"/>
      <c r="BS369" s="238"/>
      <c r="BT369" s="238"/>
      <c r="BU369" s="238"/>
      <c r="BV369" s="238"/>
      <c r="BW369" s="238"/>
      <c r="BX369" s="238"/>
      <c r="BY369" s="238"/>
      <c r="BZ369" s="238"/>
      <c r="CA369" s="238"/>
      <c r="CB369" s="238"/>
      <c r="CC369" s="239">
        <f>G369-SUM(H369:CB369)</f>
        <v>0</v>
      </c>
      <c r="CD369" s="41" t="s">
        <v>54</v>
      </c>
    </row>
    <row r="370" spans="1:82" ht="15">
      <c r="A370" s="152"/>
      <c r="B370" s="75" t="s">
        <v>705</v>
      </c>
      <c r="C370" s="131" t="s">
        <v>706</v>
      </c>
      <c r="D370" s="132" t="s">
        <v>243</v>
      </c>
      <c r="E370" s="266">
        <v>2</v>
      </c>
      <c r="F370" s="289"/>
      <c r="G370" s="76">
        <f t="shared" si="277"/>
        <v>0</v>
      </c>
      <c r="H370" s="237"/>
      <c r="I370" s="239"/>
      <c r="J370" s="237"/>
      <c r="K370" s="238"/>
      <c r="L370" s="238"/>
      <c r="M370" s="238"/>
      <c r="N370" s="238"/>
      <c r="O370" s="238"/>
      <c r="P370" s="238"/>
      <c r="Q370" s="238"/>
      <c r="R370" s="238"/>
      <c r="S370" s="238"/>
      <c r="T370" s="238"/>
      <c r="U370" s="239">
        <f t="shared" si="295"/>
        <v>0</v>
      </c>
      <c r="V370" s="237"/>
      <c r="W370" s="238"/>
      <c r="X370" s="238"/>
      <c r="Y370" s="238"/>
      <c r="Z370" s="238"/>
      <c r="AA370" s="238"/>
      <c r="AB370" s="238"/>
      <c r="AC370" s="238"/>
      <c r="AD370" s="238"/>
      <c r="AE370" s="238"/>
      <c r="AF370" s="238"/>
      <c r="AG370" s="239">
        <f t="shared" si="296"/>
        <v>0</v>
      </c>
      <c r="AH370" s="240"/>
      <c r="AI370" s="238"/>
      <c r="AJ370" s="238"/>
      <c r="AK370" s="238"/>
      <c r="AL370" s="238"/>
      <c r="AM370" s="238"/>
      <c r="AN370" s="238"/>
      <c r="AO370" s="238"/>
      <c r="AP370" s="238"/>
      <c r="AQ370" s="238"/>
      <c r="AR370" s="238"/>
      <c r="AS370" s="239">
        <f t="shared" si="297"/>
        <v>0</v>
      </c>
      <c r="AT370" s="240"/>
      <c r="AU370" s="238"/>
      <c r="AV370" s="238"/>
      <c r="AW370" s="238"/>
      <c r="AX370" s="238"/>
      <c r="AY370" s="238"/>
      <c r="AZ370" s="238"/>
      <c r="BA370" s="238"/>
      <c r="BB370" s="238"/>
      <c r="BC370" s="238"/>
      <c r="BD370" s="238"/>
      <c r="BE370" s="239">
        <f t="shared" si="298"/>
        <v>0</v>
      </c>
      <c r="BF370" s="240"/>
      <c r="BG370" s="238"/>
      <c r="BH370" s="238"/>
      <c r="BI370" s="238"/>
      <c r="BJ370" s="238"/>
      <c r="BK370" s="238"/>
      <c r="BL370" s="238"/>
      <c r="BM370" s="238"/>
      <c r="BN370" s="238"/>
      <c r="BO370" s="238"/>
      <c r="BP370" s="238"/>
      <c r="BQ370" s="239">
        <f t="shared" si="299"/>
        <v>0</v>
      </c>
      <c r="BR370" s="240"/>
      <c r="BS370" s="238"/>
      <c r="BT370" s="238"/>
      <c r="BU370" s="238"/>
      <c r="BV370" s="238"/>
      <c r="BW370" s="238"/>
      <c r="BX370" s="238"/>
      <c r="BY370" s="238"/>
      <c r="BZ370" s="238"/>
      <c r="CA370" s="238"/>
      <c r="CB370" s="238"/>
      <c r="CC370" s="239">
        <f>G370-SUM(H370:CB370)</f>
        <v>0</v>
      </c>
      <c r="CD370" s="41" t="s">
        <v>54</v>
      </c>
    </row>
    <row r="371" spans="1:82" ht="15">
      <c r="A371" s="152"/>
      <c r="B371" s="103" t="s">
        <v>707</v>
      </c>
      <c r="C371" s="286" t="s">
        <v>708</v>
      </c>
      <c r="D371" s="132"/>
      <c r="E371" s="266"/>
      <c r="F371" s="231"/>
      <c r="G371" s="76"/>
      <c r="H371" s="237"/>
      <c r="I371" s="239"/>
      <c r="J371" s="237"/>
      <c r="K371" s="238"/>
      <c r="L371" s="238"/>
      <c r="M371" s="238"/>
      <c r="N371" s="238"/>
      <c r="O371" s="238"/>
      <c r="P371" s="238"/>
      <c r="Q371" s="238"/>
      <c r="R371" s="238"/>
      <c r="S371" s="238"/>
      <c r="T371" s="238"/>
      <c r="U371" s="239"/>
      <c r="V371" s="237"/>
      <c r="W371" s="238"/>
      <c r="X371" s="238"/>
      <c r="Y371" s="238"/>
      <c r="Z371" s="238"/>
      <c r="AA371" s="238"/>
      <c r="AB371" s="238"/>
      <c r="AC371" s="238"/>
      <c r="AD371" s="238"/>
      <c r="AE371" s="238"/>
      <c r="AF371" s="238"/>
      <c r="AG371" s="239"/>
      <c r="AH371" s="240"/>
      <c r="AI371" s="238"/>
      <c r="AJ371" s="238"/>
      <c r="AK371" s="238"/>
      <c r="AL371" s="238"/>
      <c r="AM371" s="238"/>
      <c r="AN371" s="238"/>
      <c r="AO371" s="238"/>
      <c r="AP371" s="238"/>
      <c r="AQ371" s="238"/>
      <c r="AR371" s="238"/>
      <c r="AS371" s="239"/>
      <c r="AT371" s="240"/>
      <c r="AU371" s="238"/>
      <c r="AV371" s="238"/>
      <c r="AW371" s="238"/>
      <c r="AX371" s="238"/>
      <c r="AY371" s="238"/>
      <c r="AZ371" s="238"/>
      <c r="BA371" s="238"/>
      <c r="BB371" s="238"/>
      <c r="BC371" s="238"/>
      <c r="BD371" s="238"/>
      <c r="BE371" s="239"/>
      <c r="BF371" s="240"/>
      <c r="BG371" s="238"/>
      <c r="BH371" s="238"/>
      <c r="BI371" s="238"/>
      <c r="BJ371" s="238"/>
      <c r="BK371" s="238"/>
      <c r="BL371" s="238"/>
      <c r="BM371" s="238"/>
      <c r="BN371" s="238"/>
      <c r="BO371" s="238"/>
      <c r="BP371" s="238"/>
      <c r="BQ371" s="239"/>
      <c r="BR371" s="240"/>
      <c r="BS371" s="238"/>
      <c r="BT371" s="238"/>
      <c r="BU371" s="238"/>
      <c r="BV371" s="238"/>
      <c r="BW371" s="238"/>
      <c r="BX371" s="238"/>
      <c r="BY371" s="238"/>
      <c r="BZ371" s="238"/>
      <c r="CA371" s="238"/>
      <c r="CB371" s="238"/>
      <c r="CC371" s="239"/>
      <c r="CD371" s="41"/>
    </row>
    <row r="372" spans="1:82" ht="15">
      <c r="A372" s="152"/>
      <c r="B372" s="75" t="s">
        <v>709</v>
      </c>
      <c r="C372" s="131" t="s">
        <v>710</v>
      </c>
      <c r="D372" s="132" t="s">
        <v>631</v>
      </c>
      <c r="E372" s="266">
        <v>10</v>
      </c>
      <c r="F372" s="289"/>
      <c r="G372" s="76">
        <f t="shared" ref="G372:G427" si="300">+E372*F372</f>
        <v>0</v>
      </c>
      <c r="H372" s="237"/>
      <c r="I372" s="239"/>
      <c r="J372" s="237"/>
      <c r="K372" s="238"/>
      <c r="L372" s="238"/>
      <c r="M372" s="238"/>
      <c r="N372" s="238"/>
      <c r="O372" s="238"/>
      <c r="P372" s="238"/>
      <c r="Q372" s="238"/>
      <c r="R372" s="238"/>
      <c r="S372" s="238"/>
      <c r="T372" s="238"/>
      <c r="U372" s="239">
        <f t="shared" ref="U372:U399" si="301">G372/6</f>
        <v>0</v>
      </c>
      <c r="V372" s="237"/>
      <c r="W372" s="238"/>
      <c r="X372" s="238"/>
      <c r="Y372" s="238"/>
      <c r="Z372" s="238"/>
      <c r="AA372" s="238"/>
      <c r="AB372" s="238"/>
      <c r="AC372" s="238"/>
      <c r="AD372" s="238"/>
      <c r="AE372" s="238"/>
      <c r="AF372" s="238"/>
      <c r="AG372" s="239">
        <f t="shared" ref="AG372:AG399" si="302">G372/6</f>
        <v>0</v>
      </c>
      <c r="AH372" s="240"/>
      <c r="AI372" s="238"/>
      <c r="AJ372" s="238"/>
      <c r="AK372" s="238"/>
      <c r="AL372" s="238"/>
      <c r="AM372" s="238"/>
      <c r="AN372" s="238"/>
      <c r="AO372" s="238"/>
      <c r="AP372" s="238"/>
      <c r="AQ372" s="238"/>
      <c r="AR372" s="238"/>
      <c r="AS372" s="239">
        <f t="shared" ref="AS372:AS399" si="303">G372/6</f>
        <v>0</v>
      </c>
      <c r="AT372" s="240"/>
      <c r="AU372" s="238"/>
      <c r="AV372" s="238"/>
      <c r="AW372" s="238"/>
      <c r="AX372" s="238"/>
      <c r="AY372" s="238"/>
      <c r="AZ372" s="238"/>
      <c r="BA372" s="238"/>
      <c r="BB372" s="238"/>
      <c r="BC372" s="238"/>
      <c r="BD372" s="238"/>
      <c r="BE372" s="239">
        <f t="shared" ref="BE372:BE427" si="304">G372/6</f>
        <v>0</v>
      </c>
      <c r="BF372" s="240"/>
      <c r="BG372" s="238"/>
      <c r="BH372" s="238"/>
      <c r="BI372" s="238"/>
      <c r="BJ372" s="238"/>
      <c r="BK372" s="238"/>
      <c r="BL372" s="238"/>
      <c r="BM372" s="238"/>
      <c r="BN372" s="238"/>
      <c r="BO372" s="238"/>
      <c r="BP372" s="238"/>
      <c r="BQ372" s="239">
        <f t="shared" ref="BQ372:BQ399" si="305">G372/6</f>
        <v>0</v>
      </c>
      <c r="BR372" s="240"/>
      <c r="BS372" s="238"/>
      <c r="BT372" s="238"/>
      <c r="BU372" s="238"/>
      <c r="BV372" s="238"/>
      <c r="BW372" s="238"/>
      <c r="BX372" s="238"/>
      <c r="BY372" s="238"/>
      <c r="BZ372" s="238"/>
      <c r="CA372" s="238"/>
      <c r="CB372" s="238"/>
      <c r="CC372" s="239">
        <f t="shared" ref="CC372:CC427" si="306">G372-SUM(H372:CB372)</f>
        <v>0</v>
      </c>
      <c r="CD372" s="41" t="s">
        <v>54</v>
      </c>
    </row>
    <row r="373" spans="1:82" ht="15">
      <c r="A373" s="152"/>
      <c r="B373" s="75" t="s">
        <v>711</v>
      </c>
      <c r="C373" s="131" t="s">
        <v>712</v>
      </c>
      <c r="D373" s="132" t="s">
        <v>631</v>
      </c>
      <c r="E373" s="266">
        <v>10</v>
      </c>
      <c r="F373" s="289"/>
      <c r="G373" s="76">
        <f t="shared" si="300"/>
        <v>0</v>
      </c>
      <c r="H373" s="237"/>
      <c r="I373" s="239"/>
      <c r="J373" s="237"/>
      <c r="K373" s="238"/>
      <c r="L373" s="238"/>
      <c r="M373" s="238"/>
      <c r="N373" s="238"/>
      <c r="O373" s="238"/>
      <c r="P373" s="238"/>
      <c r="Q373" s="238"/>
      <c r="R373" s="238"/>
      <c r="S373" s="238"/>
      <c r="T373" s="238"/>
      <c r="U373" s="239">
        <f t="shared" si="301"/>
        <v>0</v>
      </c>
      <c r="V373" s="237"/>
      <c r="W373" s="238"/>
      <c r="X373" s="238"/>
      <c r="Y373" s="238"/>
      <c r="Z373" s="238"/>
      <c r="AA373" s="238"/>
      <c r="AB373" s="238"/>
      <c r="AC373" s="238"/>
      <c r="AD373" s="238"/>
      <c r="AE373" s="238"/>
      <c r="AF373" s="238"/>
      <c r="AG373" s="239">
        <f t="shared" si="302"/>
        <v>0</v>
      </c>
      <c r="AH373" s="240"/>
      <c r="AI373" s="238"/>
      <c r="AJ373" s="238"/>
      <c r="AK373" s="238"/>
      <c r="AL373" s="238"/>
      <c r="AM373" s="238"/>
      <c r="AN373" s="238"/>
      <c r="AO373" s="238"/>
      <c r="AP373" s="238"/>
      <c r="AQ373" s="238"/>
      <c r="AR373" s="238"/>
      <c r="AS373" s="239">
        <f t="shared" si="303"/>
        <v>0</v>
      </c>
      <c r="AT373" s="240"/>
      <c r="AU373" s="238"/>
      <c r="AV373" s="238"/>
      <c r="AW373" s="238"/>
      <c r="AX373" s="238"/>
      <c r="AY373" s="238"/>
      <c r="AZ373" s="238"/>
      <c r="BA373" s="238"/>
      <c r="BB373" s="238"/>
      <c r="BC373" s="238"/>
      <c r="BD373" s="238"/>
      <c r="BE373" s="239">
        <f t="shared" si="304"/>
        <v>0</v>
      </c>
      <c r="BF373" s="240"/>
      <c r="BG373" s="238"/>
      <c r="BH373" s="238"/>
      <c r="BI373" s="238"/>
      <c r="BJ373" s="238"/>
      <c r="BK373" s="238"/>
      <c r="BL373" s="238"/>
      <c r="BM373" s="238"/>
      <c r="BN373" s="238"/>
      <c r="BO373" s="238"/>
      <c r="BP373" s="238"/>
      <c r="BQ373" s="239">
        <f t="shared" si="305"/>
        <v>0</v>
      </c>
      <c r="BR373" s="240"/>
      <c r="BS373" s="238"/>
      <c r="BT373" s="238"/>
      <c r="BU373" s="238"/>
      <c r="BV373" s="238"/>
      <c r="BW373" s="238"/>
      <c r="BX373" s="238"/>
      <c r="BY373" s="238"/>
      <c r="BZ373" s="238"/>
      <c r="CA373" s="238"/>
      <c r="CB373" s="238"/>
      <c r="CC373" s="239">
        <f t="shared" si="306"/>
        <v>0</v>
      </c>
      <c r="CD373" s="41" t="s">
        <v>54</v>
      </c>
    </row>
    <row r="374" spans="1:82" ht="15">
      <c r="A374" s="152"/>
      <c r="B374" s="75" t="s">
        <v>713</v>
      </c>
      <c r="C374" s="131" t="s">
        <v>714</v>
      </c>
      <c r="D374" s="132" t="s">
        <v>631</v>
      </c>
      <c r="E374" s="266">
        <v>10</v>
      </c>
      <c r="F374" s="289"/>
      <c r="G374" s="76">
        <f t="shared" si="300"/>
        <v>0</v>
      </c>
      <c r="H374" s="237"/>
      <c r="I374" s="239"/>
      <c r="J374" s="237"/>
      <c r="K374" s="238"/>
      <c r="L374" s="238"/>
      <c r="M374" s="238"/>
      <c r="N374" s="238"/>
      <c r="O374" s="238"/>
      <c r="P374" s="238"/>
      <c r="Q374" s="238"/>
      <c r="R374" s="238"/>
      <c r="S374" s="238"/>
      <c r="T374" s="238"/>
      <c r="U374" s="239">
        <f t="shared" si="301"/>
        <v>0</v>
      </c>
      <c r="V374" s="237"/>
      <c r="W374" s="238"/>
      <c r="X374" s="238"/>
      <c r="Y374" s="238"/>
      <c r="Z374" s="238"/>
      <c r="AA374" s="238"/>
      <c r="AB374" s="238"/>
      <c r="AC374" s="238"/>
      <c r="AD374" s="238"/>
      <c r="AE374" s="238"/>
      <c r="AF374" s="238"/>
      <c r="AG374" s="239">
        <f t="shared" si="302"/>
        <v>0</v>
      </c>
      <c r="AH374" s="240"/>
      <c r="AI374" s="238"/>
      <c r="AJ374" s="238"/>
      <c r="AK374" s="238"/>
      <c r="AL374" s="238"/>
      <c r="AM374" s="238"/>
      <c r="AN374" s="238"/>
      <c r="AO374" s="238"/>
      <c r="AP374" s="238"/>
      <c r="AQ374" s="238"/>
      <c r="AR374" s="238"/>
      <c r="AS374" s="239">
        <f t="shared" si="303"/>
        <v>0</v>
      </c>
      <c r="AT374" s="240"/>
      <c r="AU374" s="238"/>
      <c r="AV374" s="238"/>
      <c r="AW374" s="238"/>
      <c r="AX374" s="238"/>
      <c r="AY374" s="238"/>
      <c r="AZ374" s="238"/>
      <c r="BA374" s="238"/>
      <c r="BB374" s="238"/>
      <c r="BC374" s="238"/>
      <c r="BD374" s="238"/>
      <c r="BE374" s="239">
        <f t="shared" si="304"/>
        <v>0</v>
      </c>
      <c r="BF374" s="240"/>
      <c r="BG374" s="238"/>
      <c r="BH374" s="238"/>
      <c r="BI374" s="238"/>
      <c r="BJ374" s="238"/>
      <c r="BK374" s="238"/>
      <c r="BL374" s="238"/>
      <c r="BM374" s="238"/>
      <c r="BN374" s="238"/>
      <c r="BO374" s="238"/>
      <c r="BP374" s="238"/>
      <c r="BQ374" s="239">
        <f t="shared" si="305"/>
        <v>0</v>
      </c>
      <c r="BR374" s="240"/>
      <c r="BS374" s="238"/>
      <c r="BT374" s="238"/>
      <c r="BU374" s="238"/>
      <c r="BV374" s="238"/>
      <c r="BW374" s="238"/>
      <c r="BX374" s="238"/>
      <c r="BY374" s="238"/>
      <c r="BZ374" s="238"/>
      <c r="CA374" s="238"/>
      <c r="CB374" s="238"/>
      <c r="CC374" s="239">
        <f t="shared" si="306"/>
        <v>0</v>
      </c>
      <c r="CD374" s="41" t="s">
        <v>54</v>
      </c>
    </row>
    <row r="375" spans="1:82" ht="15">
      <c r="A375" s="152"/>
      <c r="B375" s="75" t="s">
        <v>715</v>
      </c>
      <c r="C375" s="131" t="s">
        <v>716</v>
      </c>
      <c r="D375" s="132" t="s">
        <v>631</v>
      </c>
      <c r="E375" s="266">
        <v>10</v>
      </c>
      <c r="F375" s="289"/>
      <c r="G375" s="76">
        <f t="shared" si="300"/>
        <v>0</v>
      </c>
      <c r="H375" s="237"/>
      <c r="I375" s="239"/>
      <c r="J375" s="237"/>
      <c r="K375" s="238"/>
      <c r="L375" s="238"/>
      <c r="M375" s="238"/>
      <c r="N375" s="238"/>
      <c r="O375" s="238"/>
      <c r="P375" s="238"/>
      <c r="Q375" s="238"/>
      <c r="R375" s="238"/>
      <c r="S375" s="238"/>
      <c r="T375" s="238"/>
      <c r="U375" s="239">
        <f t="shared" si="301"/>
        <v>0</v>
      </c>
      <c r="V375" s="237"/>
      <c r="W375" s="238"/>
      <c r="X375" s="238"/>
      <c r="Y375" s="238"/>
      <c r="Z375" s="238"/>
      <c r="AA375" s="238"/>
      <c r="AB375" s="238"/>
      <c r="AC375" s="238"/>
      <c r="AD375" s="238"/>
      <c r="AE375" s="238"/>
      <c r="AF375" s="238"/>
      <c r="AG375" s="239">
        <f t="shared" si="302"/>
        <v>0</v>
      </c>
      <c r="AH375" s="240"/>
      <c r="AI375" s="238"/>
      <c r="AJ375" s="238"/>
      <c r="AK375" s="238"/>
      <c r="AL375" s="238"/>
      <c r="AM375" s="238"/>
      <c r="AN375" s="238"/>
      <c r="AO375" s="238"/>
      <c r="AP375" s="238"/>
      <c r="AQ375" s="238"/>
      <c r="AR375" s="238"/>
      <c r="AS375" s="239">
        <f t="shared" si="303"/>
        <v>0</v>
      </c>
      <c r="AT375" s="240"/>
      <c r="AU375" s="238"/>
      <c r="AV375" s="238"/>
      <c r="AW375" s="238"/>
      <c r="AX375" s="238"/>
      <c r="AY375" s="238"/>
      <c r="AZ375" s="238"/>
      <c r="BA375" s="238"/>
      <c r="BB375" s="238"/>
      <c r="BC375" s="238"/>
      <c r="BD375" s="238"/>
      <c r="BE375" s="239">
        <f t="shared" si="304"/>
        <v>0</v>
      </c>
      <c r="BF375" s="240"/>
      <c r="BG375" s="238"/>
      <c r="BH375" s="238"/>
      <c r="BI375" s="238"/>
      <c r="BJ375" s="238"/>
      <c r="BK375" s="238"/>
      <c r="BL375" s="238"/>
      <c r="BM375" s="238"/>
      <c r="BN375" s="238"/>
      <c r="BO375" s="238"/>
      <c r="BP375" s="238"/>
      <c r="BQ375" s="239">
        <f t="shared" si="305"/>
        <v>0</v>
      </c>
      <c r="BR375" s="240"/>
      <c r="BS375" s="238"/>
      <c r="BT375" s="238"/>
      <c r="BU375" s="238"/>
      <c r="BV375" s="238"/>
      <c r="BW375" s="238"/>
      <c r="BX375" s="238"/>
      <c r="BY375" s="238"/>
      <c r="BZ375" s="238"/>
      <c r="CA375" s="238"/>
      <c r="CB375" s="238"/>
      <c r="CC375" s="239">
        <f t="shared" si="306"/>
        <v>0</v>
      </c>
      <c r="CD375" s="41" t="s">
        <v>54</v>
      </c>
    </row>
    <row r="376" spans="1:82" ht="15">
      <c r="A376" s="152"/>
      <c r="B376" s="103" t="s">
        <v>717</v>
      </c>
      <c r="C376" s="286" t="s">
        <v>718</v>
      </c>
      <c r="D376" s="132"/>
      <c r="E376" s="266"/>
      <c r="F376" s="231"/>
      <c r="G376" s="76"/>
      <c r="H376" s="237"/>
      <c r="I376" s="239"/>
      <c r="J376" s="237"/>
      <c r="K376" s="238"/>
      <c r="L376" s="238"/>
      <c r="M376" s="238"/>
      <c r="N376" s="238"/>
      <c r="O376" s="238"/>
      <c r="P376" s="238"/>
      <c r="Q376" s="238"/>
      <c r="R376" s="238"/>
      <c r="S376" s="238"/>
      <c r="T376" s="238"/>
      <c r="U376" s="239"/>
      <c r="V376" s="237"/>
      <c r="W376" s="238"/>
      <c r="X376" s="238"/>
      <c r="Y376" s="238"/>
      <c r="Z376" s="238"/>
      <c r="AA376" s="238"/>
      <c r="AB376" s="238"/>
      <c r="AC376" s="238"/>
      <c r="AD376" s="238"/>
      <c r="AE376" s="238"/>
      <c r="AF376" s="238"/>
      <c r="AG376" s="239"/>
      <c r="AH376" s="240"/>
      <c r="AI376" s="238"/>
      <c r="AJ376" s="238"/>
      <c r="AK376" s="238"/>
      <c r="AL376" s="238"/>
      <c r="AM376" s="238"/>
      <c r="AN376" s="238"/>
      <c r="AO376" s="238"/>
      <c r="AP376" s="238"/>
      <c r="AQ376" s="238"/>
      <c r="AR376" s="238"/>
      <c r="AS376" s="239"/>
      <c r="AT376" s="240"/>
      <c r="AU376" s="238"/>
      <c r="AV376" s="238"/>
      <c r="AW376" s="238"/>
      <c r="AX376" s="238"/>
      <c r="AY376" s="238"/>
      <c r="AZ376" s="238"/>
      <c r="BA376" s="238"/>
      <c r="BB376" s="238"/>
      <c r="BC376" s="238"/>
      <c r="BD376" s="238"/>
      <c r="BE376" s="239"/>
      <c r="BF376" s="240"/>
      <c r="BG376" s="238"/>
      <c r="BH376" s="238"/>
      <c r="BI376" s="238"/>
      <c r="BJ376" s="238"/>
      <c r="BK376" s="238"/>
      <c r="BL376" s="238"/>
      <c r="BM376" s="238"/>
      <c r="BN376" s="238"/>
      <c r="BO376" s="238"/>
      <c r="BP376" s="238"/>
      <c r="BQ376" s="239"/>
      <c r="BR376" s="240"/>
      <c r="BS376" s="238"/>
      <c r="BT376" s="238"/>
      <c r="BU376" s="238"/>
      <c r="BV376" s="238"/>
      <c r="BW376" s="238"/>
      <c r="BX376" s="238"/>
      <c r="BY376" s="238"/>
      <c r="BZ376" s="238"/>
      <c r="CA376" s="238"/>
      <c r="CB376" s="238"/>
      <c r="CC376" s="239"/>
      <c r="CD376" s="41"/>
    </row>
    <row r="377" spans="1:82" ht="15">
      <c r="A377" s="152"/>
      <c r="B377" s="75" t="s">
        <v>719</v>
      </c>
      <c r="C377" s="131" t="s">
        <v>720</v>
      </c>
      <c r="D377" s="132" t="s">
        <v>631</v>
      </c>
      <c r="E377" s="266">
        <v>25</v>
      </c>
      <c r="F377" s="289"/>
      <c r="G377" s="76">
        <f t="shared" si="300"/>
        <v>0</v>
      </c>
      <c r="H377" s="237"/>
      <c r="I377" s="239"/>
      <c r="J377" s="237"/>
      <c r="K377" s="238"/>
      <c r="L377" s="238"/>
      <c r="M377" s="238"/>
      <c r="N377" s="238"/>
      <c r="O377" s="238"/>
      <c r="P377" s="238"/>
      <c r="Q377" s="238"/>
      <c r="R377" s="238"/>
      <c r="S377" s="238"/>
      <c r="T377" s="238"/>
      <c r="U377" s="239">
        <f t="shared" si="301"/>
        <v>0</v>
      </c>
      <c r="V377" s="237"/>
      <c r="W377" s="238"/>
      <c r="X377" s="238"/>
      <c r="Y377" s="238"/>
      <c r="Z377" s="238"/>
      <c r="AA377" s="238"/>
      <c r="AB377" s="238"/>
      <c r="AC377" s="238"/>
      <c r="AD377" s="238"/>
      <c r="AE377" s="238"/>
      <c r="AF377" s="238"/>
      <c r="AG377" s="239">
        <f t="shared" si="302"/>
        <v>0</v>
      </c>
      <c r="AH377" s="240"/>
      <c r="AI377" s="238"/>
      <c r="AJ377" s="238"/>
      <c r="AK377" s="238"/>
      <c r="AL377" s="238"/>
      <c r="AM377" s="238"/>
      <c r="AN377" s="238"/>
      <c r="AO377" s="238"/>
      <c r="AP377" s="238"/>
      <c r="AQ377" s="238"/>
      <c r="AR377" s="238"/>
      <c r="AS377" s="239">
        <f t="shared" si="303"/>
        <v>0</v>
      </c>
      <c r="AT377" s="240"/>
      <c r="AU377" s="238"/>
      <c r="AV377" s="238"/>
      <c r="AW377" s="238"/>
      <c r="AX377" s="238"/>
      <c r="AY377" s="238"/>
      <c r="AZ377" s="238"/>
      <c r="BA377" s="238"/>
      <c r="BB377" s="238"/>
      <c r="BC377" s="238"/>
      <c r="BD377" s="238"/>
      <c r="BE377" s="239">
        <f t="shared" si="304"/>
        <v>0</v>
      </c>
      <c r="BF377" s="240"/>
      <c r="BG377" s="238"/>
      <c r="BH377" s="238"/>
      <c r="BI377" s="238"/>
      <c r="BJ377" s="238"/>
      <c r="BK377" s="238"/>
      <c r="BL377" s="238"/>
      <c r="BM377" s="238"/>
      <c r="BN377" s="238"/>
      <c r="BO377" s="238"/>
      <c r="BP377" s="238"/>
      <c r="BQ377" s="239">
        <f t="shared" si="305"/>
        <v>0</v>
      </c>
      <c r="BR377" s="240"/>
      <c r="BS377" s="238"/>
      <c r="BT377" s="238"/>
      <c r="BU377" s="238"/>
      <c r="BV377" s="238"/>
      <c r="BW377" s="238"/>
      <c r="BX377" s="238"/>
      <c r="BY377" s="238"/>
      <c r="BZ377" s="238"/>
      <c r="CA377" s="238"/>
      <c r="CB377" s="238"/>
      <c r="CC377" s="239">
        <f t="shared" si="306"/>
        <v>0</v>
      </c>
      <c r="CD377" s="41" t="s">
        <v>54</v>
      </c>
    </row>
    <row r="378" spans="1:82" ht="15">
      <c r="A378" s="154"/>
      <c r="B378" s="75" t="s">
        <v>721</v>
      </c>
      <c r="C378" s="131" t="s">
        <v>722</v>
      </c>
      <c r="D378" s="132" t="s">
        <v>631</v>
      </c>
      <c r="E378" s="266">
        <v>25</v>
      </c>
      <c r="F378" s="289"/>
      <c r="G378" s="76">
        <f t="shared" si="300"/>
        <v>0</v>
      </c>
      <c r="H378" s="237"/>
      <c r="I378" s="239"/>
      <c r="J378" s="237"/>
      <c r="K378" s="238"/>
      <c r="L378" s="238"/>
      <c r="M378" s="238"/>
      <c r="N378" s="238"/>
      <c r="O378" s="238"/>
      <c r="P378" s="238"/>
      <c r="Q378" s="238"/>
      <c r="R378" s="238"/>
      <c r="S378" s="238"/>
      <c r="T378" s="238"/>
      <c r="U378" s="239">
        <f t="shared" si="301"/>
        <v>0</v>
      </c>
      <c r="V378" s="237"/>
      <c r="W378" s="238"/>
      <c r="X378" s="238"/>
      <c r="Y378" s="238"/>
      <c r="Z378" s="238"/>
      <c r="AA378" s="238"/>
      <c r="AB378" s="238"/>
      <c r="AC378" s="238"/>
      <c r="AD378" s="238"/>
      <c r="AE378" s="238"/>
      <c r="AF378" s="238"/>
      <c r="AG378" s="239">
        <f t="shared" si="302"/>
        <v>0</v>
      </c>
      <c r="AH378" s="240"/>
      <c r="AI378" s="238"/>
      <c r="AJ378" s="238"/>
      <c r="AK378" s="238"/>
      <c r="AL378" s="238"/>
      <c r="AM378" s="238"/>
      <c r="AN378" s="238"/>
      <c r="AO378" s="238"/>
      <c r="AP378" s="238"/>
      <c r="AQ378" s="238"/>
      <c r="AR378" s="238"/>
      <c r="AS378" s="239">
        <f t="shared" si="303"/>
        <v>0</v>
      </c>
      <c r="AT378" s="240"/>
      <c r="AU378" s="238"/>
      <c r="AV378" s="238"/>
      <c r="AW378" s="238"/>
      <c r="AX378" s="238"/>
      <c r="AY378" s="238"/>
      <c r="AZ378" s="238"/>
      <c r="BA378" s="238"/>
      <c r="BB378" s="238"/>
      <c r="BC378" s="238"/>
      <c r="BD378" s="238"/>
      <c r="BE378" s="239">
        <f t="shared" si="304"/>
        <v>0</v>
      </c>
      <c r="BF378" s="240"/>
      <c r="BG378" s="238"/>
      <c r="BH378" s="238"/>
      <c r="BI378" s="238"/>
      <c r="BJ378" s="238"/>
      <c r="BK378" s="238"/>
      <c r="BL378" s="238"/>
      <c r="BM378" s="238"/>
      <c r="BN378" s="238"/>
      <c r="BO378" s="238"/>
      <c r="BP378" s="238"/>
      <c r="BQ378" s="239">
        <f t="shared" si="305"/>
        <v>0</v>
      </c>
      <c r="BR378" s="240"/>
      <c r="BS378" s="238"/>
      <c r="BT378" s="238"/>
      <c r="BU378" s="238"/>
      <c r="BV378" s="238"/>
      <c r="BW378" s="238"/>
      <c r="BX378" s="238"/>
      <c r="BY378" s="238"/>
      <c r="BZ378" s="238"/>
      <c r="CA378" s="238"/>
      <c r="CB378" s="238"/>
      <c r="CC378" s="239">
        <f t="shared" si="306"/>
        <v>0</v>
      </c>
      <c r="CD378" s="41" t="s">
        <v>54</v>
      </c>
    </row>
    <row r="379" spans="1:82" ht="15">
      <c r="A379" s="41"/>
      <c r="B379" s="75" t="s">
        <v>723</v>
      </c>
      <c r="C379" s="131" t="s">
        <v>724</v>
      </c>
      <c r="D379" s="132" t="s">
        <v>631</v>
      </c>
      <c r="E379" s="266">
        <v>25</v>
      </c>
      <c r="F379" s="289"/>
      <c r="G379" s="76">
        <f t="shared" si="300"/>
        <v>0</v>
      </c>
      <c r="H379" s="237"/>
      <c r="I379" s="239"/>
      <c r="J379" s="237"/>
      <c r="K379" s="238"/>
      <c r="L379" s="238"/>
      <c r="M379" s="238"/>
      <c r="N379" s="238"/>
      <c r="O379" s="238"/>
      <c r="P379" s="238"/>
      <c r="Q379" s="238"/>
      <c r="R379" s="238"/>
      <c r="S379" s="238"/>
      <c r="T379" s="238"/>
      <c r="U379" s="239">
        <f t="shared" si="301"/>
        <v>0</v>
      </c>
      <c r="V379" s="237"/>
      <c r="W379" s="238"/>
      <c r="X379" s="238"/>
      <c r="Y379" s="238"/>
      <c r="Z379" s="238"/>
      <c r="AA379" s="238"/>
      <c r="AB379" s="238"/>
      <c r="AC379" s="238"/>
      <c r="AD379" s="238"/>
      <c r="AE379" s="238"/>
      <c r="AF379" s="238"/>
      <c r="AG379" s="239">
        <f t="shared" si="302"/>
        <v>0</v>
      </c>
      <c r="AH379" s="240"/>
      <c r="AI379" s="238"/>
      <c r="AJ379" s="238"/>
      <c r="AK379" s="238"/>
      <c r="AL379" s="238"/>
      <c r="AM379" s="238"/>
      <c r="AN379" s="238"/>
      <c r="AO379" s="238"/>
      <c r="AP379" s="238"/>
      <c r="AQ379" s="238"/>
      <c r="AR379" s="238"/>
      <c r="AS379" s="239">
        <f t="shared" si="303"/>
        <v>0</v>
      </c>
      <c r="AT379" s="240"/>
      <c r="AU379" s="238"/>
      <c r="AV379" s="238"/>
      <c r="AW379" s="238"/>
      <c r="AX379" s="238"/>
      <c r="AY379" s="238"/>
      <c r="AZ379" s="238"/>
      <c r="BA379" s="238"/>
      <c r="BB379" s="238"/>
      <c r="BC379" s="238"/>
      <c r="BD379" s="238"/>
      <c r="BE379" s="239">
        <f t="shared" si="304"/>
        <v>0</v>
      </c>
      <c r="BF379" s="240"/>
      <c r="BG379" s="238"/>
      <c r="BH379" s="238"/>
      <c r="BI379" s="238"/>
      <c r="BJ379" s="238"/>
      <c r="BK379" s="238"/>
      <c r="BL379" s="238"/>
      <c r="BM379" s="238"/>
      <c r="BN379" s="238"/>
      <c r="BO379" s="238"/>
      <c r="BP379" s="238"/>
      <c r="BQ379" s="239">
        <f t="shared" si="305"/>
        <v>0</v>
      </c>
      <c r="BR379" s="240"/>
      <c r="BS379" s="238"/>
      <c r="BT379" s="238"/>
      <c r="BU379" s="238"/>
      <c r="BV379" s="238"/>
      <c r="BW379" s="238"/>
      <c r="BX379" s="238"/>
      <c r="BY379" s="238"/>
      <c r="BZ379" s="238"/>
      <c r="CA379" s="238"/>
      <c r="CB379" s="238"/>
      <c r="CC379" s="239">
        <f t="shared" si="306"/>
        <v>0</v>
      </c>
      <c r="CD379" s="41" t="s">
        <v>54</v>
      </c>
    </row>
    <row r="380" spans="1:82" ht="15">
      <c r="A380" s="41"/>
      <c r="B380" s="75" t="s">
        <v>725</v>
      </c>
      <c r="C380" s="131" t="s">
        <v>726</v>
      </c>
      <c r="D380" s="132" t="s">
        <v>631</v>
      </c>
      <c r="E380" s="266">
        <v>25</v>
      </c>
      <c r="F380" s="289"/>
      <c r="G380" s="76">
        <f t="shared" si="300"/>
        <v>0</v>
      </c>
      <c r="H380" s="237"/>
      <c r="I380" s="239"/>
      <c r="J380" s="237"/>
      <c r="K380" s="238"/>
      <c r="L380" s="238"/>
      <c r="M380" s="238"/>
      <c r="N380" s="238"/>
      <c r="O380" s="238"/>
      <c r="P380" s="238"/>
      <c r="Q380" s="238"/>
      <c r="R380" s="238"/>
      <c r="S380" s="238"/>
      <c r="T380" s="238"/>
      <c r="U380" s="239">
        <f t="shared" si="301"/>
        <v>0</v>
      </c>
      <c r="V380" s="237"/>
      <c r="W380" s="238"/>
      <c r="X380" s="238"/>
      <c r="Y380" s="238"/>
      <c r="Z380" s="238"/>
      <c r="AA380" s="238"/>
      <c r="AB380" s="238"/>
      <c r="AC380" s="238"/>
      <c r="AD380" s="238"/>
      <c r="AE380" s="238"/>
      <c r="AF380" s="238"/>
      <c r="AG380" s="239">
        <f t="shared" si="302"/>
        <v>0</v>
      </c>
      <c r="AH380" s="240"/>
      <c r="AI380" s="238"/>
      <c r="AJ380" s="238"/>
      <c r="AK380" s="238"/>
      <c r="AL380" s="238"/>
      <c r="AM380" s="238"/>
      <c r="AN380" s="238"/>
      <c r="AO380" s="238"/>
      <c r="AP380" s="238"/>
      <c r="AQ380" s="238"/>
      <c r="AR380" s="238"/>
      <c r="AS380" s="239">
        <f t="shared" si="303"/>
        <v>0</v>
      </c>
      <c r="AT380" s="240"/>
      <c r="AU380" s="238"/>
      <c r="AV380" s="238"/>
      <c r="AW380" s="238"/>
      <c r="AX380" s="238"/>
      <c r="AY380" s="238"/>
      <c r="AZ380" s="238"/>
      <c r="BA380" s="238"/>
      <c r="BB380" s="238"/>
      <c r="BC380" s="238"/>
      <c r="BD380" s="238"/>
      <c r="BE380" s="239">
        <f t="shared" si="304"/>
        <v>0</v>
      </c>
      <c r="BF380" s="240"/>
      <c r="BG380" s="238"/>
      <c r="BH380" s="238"/>
      <c r="BI380" s="238"/>
      <c r="BJ380" s="238"/>
      <c r="BK380" s="238"/>
      <c r="BL380" s="238"/>
      <c r="BM380" s="238"/>
      <c r="BN380" s="238"/>
      <c r="BO380" s="238"/>
      <c r="BP380" s="238"/>
      <c r="BQ380" s="239">
        <f t="shared" si="305"/>
        <v>0</v>
      </c>
      <c r="BR380" s="240"/>
      <c r="BS380" s="238"/>
      <c r="BT380" s="238"/>
      <c r="BU380" s="238"/>
      <c r="BV380" s="238"/>
      <c r="BW380" s="238"/>
      <c r="BX380" s="238"/>
      <c r="BY380" s="238"/>
      <c r="BZ380" s="238"/>
      <c r="CA380" s="238"/>
      <c r="CB380" s="238"/>
      <c r="CC380" s="239">
        <f t="shared" si="306"/>
        <v>0</v>
      </c>
      <c r="CD380" s="41" t="s">
        <v>54</v>
      </c>
    </row>
    <row r="381" spans="1:82" ht="15">
      <c r="A381" s="41"/>
      <c r="B381" s="75" t="s">
        <v>727</v>
      </c>
      <c r="C381" s="131" t="s">
        <v>728</v>
      </c>
      <c r="D381" s="132" t="s">
        <v>631</v>
      </c>
      <c r="E381" s="266">
        <v>25</v>
      </c>
      <c r="F381" s="289"/>
      <c r="G381" s="76">
        <f t="shared" si="300"/>
        <v>0</v>
      </c>
      <c r="H381" s="237"/>
      <c r="I381" s="239"/>
      <c r="J381" s="237"/>
      <c r="K381" s="238"/>
      <c r="L381" s="238"/>
      <c r="M381" s="238"/>
      <c r="N381" s="238"/>
      <c r="O381" s="238"/>
      <c r="P381" s="238"/>
      <c r="Q381" s="238"/>
      <c r="R381" s="238"/>
      <c r="S381" s="238"/>
      <c r="T381" s="238"/>
      <c r="U381" s="239">
        <f t="shared" si="301"/>
        <v>0</v>
      </c>
      <c r="V381" s="237"/>
      <c r="W381" s="238"/>
      <c r="X381" s="238"/>
      <c r="Y381" s="238"/>
      <c r="Z381" s="238"/>
      <c r="AA381" s="238"/>
      <c r="AB381" s="238"/>
      <c r="AC381" s="238"/>
      <c r="AD381" s="238"/>
      <c r="AE381" s="238"/>
      <c r="AF381" s="238"/>
      <c r="AG381" s="239">
        <f t="shared" si="302"/>
        <v>0</v>
      </c>
      <c r="AH381" s="240"/>
      <c r="AI381" s="238"/>
      <c r="AJ381" s="238"/>
      <c r="AK381" s="238"/>
      <c r="AL381" s="238"/>
      <c r="AM381" s="238"/>
      <c r="AN381" s="238"/>
      <c r="AO381" s="238"/>
      <c r="AP381" s="238"/>
      <c r="AQ381" s="238"/>
      <c r="AR381" s="238"/>
      <c r="AS381" s="239">
        <f t="shared" si="303"/>
        <v>0</v>
      </c>
      <c r="AT381" s="240"/>
      <c r="AU381" s="238"/>
      <c r="AV381" s="238"/>
      <c r="AW381" s="238"/>
      <c r="AX381" s="238"/>
      <c r="AY381" s="238"/>
      <c r="AZ381" s="238"/>
      <c r="BA381" s="238"/>
      <c r="BB381" s="238"/>
      <c r="BC381" s="238"/>
      <c r="BD381" s="238"/>
      <c r="BE381" s="239">
        <f t="shared" si="304"/>
        <v>0</v>
      </c>
      <c r="BF381" s="240"/>
      <c r="BG381" s="238"/>
      <c r="BH381" s="238"/>
      <c r="BI381" s="238"/>
      <c r="BJ381" s="238"/>
      <c r="BK381" s="238"/>
      <c r="BL381" s="238"/>
      <c r="BM381" s="238"/>
      <c r="BN381" s="238"/>
      <c r="BO381" s="238"/>
      <c r="BP381" s="238"/>
      <c r="BQ381" s="239">
        <f t="shared" si="305"/>
        <v>0</v>
      </c>
      <c r="BR381" s="240"/>
      <c r="BS381" s="238"/>
      <c r="BT381" s="238"/>
      <c r="BU381" s="238"/>
      <c r="BV381" s="238"/>
      <c r="BW381" s="238"/>
      <c r="BX381" s="238"/>
      <c r="BY381" s="238"/>
      <c r="BZ381" s="238"/>
      <c r="CA381" s="238"/>
      <c r="CB381" s="238"/>
      <c r="CC381" s="239">
        <f t="shared" si="306"/>
        <v>0</v>
      </c>
      <c r="CD381" s="41" t="s">
        <v>54</v>
      </c>
    </row>
    <row r="382" spans="1:82" ht="15">
      <c r="A382" s="41"/>
      <c r="B382" s="75" t="s">
        <v>729</v>
      </c>
      <c r="C382" s="131" t="s">
        <v>730</v>
      </c>
      <c r="D382" s="132" t="s">
        <v>631</v>
      </c>
      <c r="E382" s="266">
        <v>25</v>
      </c>
      <c r="F382" s="289"/>
      <c r="G382" s="76">
        <f t="shared" si="300"/>
        <v>0</v>
      </c>
      <c r="H382" s="237"/>
      <c r="I382" s="239"/>
      <c r="J382" s="237"/>
      <c r="K382" s="238"/>
      <c r="L382" s="238"/>
      <c r="M382" s="238"/>
      <c r="N382" s="238"/>
      <c r="O382" s="238"/>
      <c r="P382" s="238"/>
      <c r="Q382" s="238"/>
      <c r="R382" s="238"/>
      <c r="S382" s="238"/>
      <c r="T382" s="238"/>
      <c r="U382" s="239">
        <f t="shared" si="301"/>
        <v>0</v>
      </c>
      <c r="V382" s="237"/>
      <c r="W382" s="238"/>
      <c r="X382" s="238"/>
      <c r="Y382" s="238"/>
      <c r="Z382" s="238"/>
      <c r="AA382" s="238"/>
      <c r="AB382" s="238"/>
      <c r="AC382" s="238"/>
      <c r="AD382" s="238"/>
      <c r="AE382" s="238"/>
      <c r="AF382" s="238"/>
      <c r="AG382" s="239">
        <f t="shared" si="302"/>
        <v>0</v>
      </c>
      <c r="AH382" s="240"/>
      <c r="AI382" s="238"/>
      <c r="AJ382" s="238"/>
      <c r="AK382" s="238"/>
      <c r="AL382" s="238"/>
      <c r="AM382" s="238"/>
      <c r="AN382" s="238"/>
      <c r="AO382" s="238"/>
      <c r="AP382" s="238"/>
      <c r="AQ382" s="238"/>
      <c r="AR382" s="238"/>
      <c r="AS382" s="239">
        <f t="shared" si="303"/>
        <v>0</v>
      </c>
      <c r="AT382" s="240"/>
      <c r="AU382" s="238"/>
      <c r="AV382" s="238"/>
      <c r="AW382" s="238"/>
      <c r="AX382" s="238"/>
      <c r="AY382" s="238"/>
      <c r="AZ382" s="238"/>
      <c r="BA382" s="238"/>
      <c r="BB382" s="238"/>
      <c r="BC382" s="238"/>
      <c r="BD382" s="238"/>
      <c r="BE382" s="239">
        <f t="shared" si="304"/>
        <v>0</v>
      </c>
      <c r="BF382" s="240"/>
      <c r="BG382" s="238"/>
      <c r="BH382" s="238"/>
      <c r="BI382" s="238"/>
      <c r="BJ382" s="238"/>
      <c r="BK382" s="238"/>
      <c r="BL382" s="238"/>
      <c r="BM382" s="238"/>
      <c r="BN382" s="238"/>
      <c r="BO382" s="238"/>
      <c r="BP382" s="238"/>
      <c r="BQ382" s="239">
        <f t="shared" si="305"/>
        <v>0</v>
      </c>
      <c r="BR382" s="240"/>
      <c r="BS382" s="238"/>
      <c r="BT382" s="238"/>
      <c r="BU382" s="238"/>
      <c r="BV382" s="238"/>
      <c r="BW382" s="238"/>
      <c r="BX382" s="238"/>
      <c r="BY382" s="238"/>
      <c r="BZ382" s="238"/>
      <c r="CA382" s="238"/>
      <c r="CB382" s="238"/>
      <c r="CC382" s="239">
        <f t="shared" si="306"/>
        <v>0</v>
      </c>
      <c r="CD382" s="41" t="s">
        <v>54</v>
      </c>
    </row>
    <row r="383" spans="1:82" ht="15">
      <c r="A383" s="41"/>
      <c r="B383" s="75" t="s">
        <v>731</v>
      </c>
      <c r="C383" s="131" t="s">
        <v>732</v>
      </c>
      <c r="D383" s="132" t="s">
        <v>631</v>
      </c>
      <c r="E383" s="266">
        <v>25</v>
      </c>
      <c r="F383" s="289"/>
      <c r="G383" s="76">
        <f t="shared" si="300"/>
        <v>0</v>
      </c>
      <c r="H383" s="237"/>
      <c r="I383" s="239"/>
      <c r="J383" s="237"/>
      <c r="K383" s="238"/>
      <c r="L383" s="238"/>
      <c r="M383" s="238"/>
      <c r="N383" s="238"/>
      <c r="O383" s="238"/>
      <c r="P383" s="238"/>
      <c r="Q383" s="238"/>
      <c r="R383" s="238"/>
      <c r="S383" s="238"/>
      <c r="T383" s="238"/>
      <c r="U383" s="239">
        <f t="shared" si="301"/>
        <v>0</v>
      </c>
      <c r="V383" s="237"/>
      <c r="W383" s="238"/>
      <c r="X383" s="238"/>
      <c r="Y383" s="238"/>
      <c r="Z383" s="238"/>
      <c r="AA383" s="238"/>
      <c r="AB383" s="238"/>
      <c r="AC383" s="238"/>
      <c r="AD383" s="238"/>
      <c r="AE383" s="238"/>
      <c r="AF383" s="238"/>
      <c r="AG383" s="239">
        <f t="shared" si="302"/>
        <v>0</v>
      </c>
      <c r="AH383" s="240"/>
      <c r="AI383" s="238"/>
      <c r="AJ383" s="238"/>
      <c r="AK383" s="238"/>
      <c r="AL383" s="238"/>
      <c r="AM383" s="238"/>
      <c r="AN383" s="238"/>
      <c r="AO383" s="238"/>
      <c r="AP383" s="238"/>
      <c r="AQ383" s="238"/>
      <c r="AR383" s="238"/>
      <c r="AS383" s="239">
        <f t="shared" si="303"/>
        <v>0</v>
      </c>
      <c r="AT383" s="240"/>
      <c r="AU383" s="238"/>
      <c r="AV383" s="238"/>
      <c r="AW383" s="238"/>
      <c r="AX383" s="238"/>
      <c r="AY383" s="238"/>
      <c r="AZ383" s="238"/>
      <c r="BA383" s="238"/>
      <c r="BB383" s="238"/>
      <c r="BC383" s="238"/>
      <c r="BD383" s="238"/>
      <c r="BE383" s="239">
        <f t="shared" si="304"/>
        <v>0</v>
      </c>
      <c r="BF383" s="240"/>
      <c r="BG383" s="238"/>
      <c r="BH383" s="238"/>
      <c r="BI383" s="238"/>
      <c r="BJ383" s="238"/>
      <c r="BK383" s="238"/>
      <c r="BL383" s="238"/>
      <c r="BM383" s="238"/>
      <c r="BN383" s="238"/>
      <c r="BO383" s="238"/>
      <c r="BP383" s="238"/>
      <c r="BQ383" s="239">
        <f t="shared" si="305"/>
        <v>0</v>
      </c>
      <c r="BR383" s="240"/>
      <c r="BS383" s="238"/>
      <c r="BT383" s="238"/>
      <c r="BU383" s="238"/>
      <c r="BV383" s="238"/>
      <c r="BW383" s="238"/>
      <c r="BX383" s="238"/>
      <c r="BY383" s="238"/>
      <c r="BZ383" s="238"/>
      <c r="CA383" s="238"/>
      <c r="CB383" s="238"/>
      <c r="CC383" s="239">
        <f t="shared" si="306"/>
        <v>0</v>
      </c>
      <c r="CD383" s="41" t="s">
        <v>54</v>
      </c>
    </row>
    <row r="384" spans="1:82" ht="15">
      <c r="A384" s="45"/>
      <c r="B384" s="75" t="s">
        <v>733</v>
      </c>
      <c r="C384" s="131" t="s">
        <v>734</v>
      </c>
      <c r="D384" s="132" t="s">
        <v>631</v>
      </c>
      <c r="E384" s="266">
        <v>25</v>
      </c>
      <c r="F384" s="289"/>
      <c r="G384" s="76">
        <f t="shared" si="300"/>
        <v>0</v>
      </c>
      <c r="H384" s="237"/>
      <c r="I384" s="239"/>
      <c r="J384" s="237"/>
      <c r="K384" s="238"/>
      <c r="L384" s="238"/>
      <c r="M384" s="238"/>
      <c r="N384" s="238"/>
      <c r="O384" s="238"/>
      <c r="P384" s="238"/>
      <c r="Q384" s="238"/>
      <c r="R384" s="238"/>
      <c r="S384" s="238"/>
      <c r="T384" s="238"/>
      <c r="U384" s="239">
        <f t="shared" si="301"/>
        <v>0</v>
      </c>
      <c r="V384" s="237"/>
      <c r="W384" s="238"/>
      <c r="X384" s="238"/>
      <c r="Y384" s="238"/>
      <c r="Z384" s="238"/>
      <c r="AA384" s="238"/>
      <c r="AB384" s="238"/>
      <c r="AC384" s="238"/>
      <c r="AD384" s="238"/>
      <c r="AE384" s="238"/>
      <c r="AF384" s="238"/>
      <c r="AG384" s="239">
        <f t="shared" si="302"/>
        <v>0</v>
      </c>
      <c r="AH384" s="240"/>
      <c r="AI384" s="238"/>
      <c r="AJ384" s="238"/>
      <c r="AK384" s="238"/>
      <c r="AL384" s="238"/>
      <c r="AM384" s="238"/>
      <c r="AN384" s="238"/>
      <c r="AO384" s="238"/>
      <c r="AP384" s="238"/>
      <c r="AQ384" s="238"/>
      <c r="AR384" s="238"/>
      <c r="AS384" s="239">
        <f t="shared" si="303"/>
        <v>0</v>
      </c>
      <c r="AT384" s="240"/>
      <c r="AU384" s="238"/>
      <c r="AV384" s="238"/>
      <c r="AW384" s="238"/>
      <c r="AX384" s="238"/>
      <c r="AY384" s="238"/>
      <c r="AZ384" s="238"/>
      <c r="BA384" s="238"/>
      <c r="BB384" s="238"/>
      <c r="BC384" s="238"/>
      <c r="BD384" s="238"/>
      <c r="BE384" s="239">
        <f t="shared" si="304"/>
        <v>0</v>
      </c>
      <c r="BF384" s="240"/>
      <c r="BG384" s="238"/>
      <c r="BH384" s="238"/>
      <c r="BI384" s="238"/>
      <c r="BJ384" s="238"/>
      <c r="BK384" s="238"/>
      <c r="BL384" s="238"/>
      <c r="BM384" s="238"/>
      <c r="BN384" s="238"/>
      <c r="BO384" s="238"/>
      <c r="BP384" s="238"/>
      <c r="BQ384" s="239">
        <f t="shared" si="305"/>
        <v>0</v>
      </c>
      <c r="BR384" s="240"/>
      <c r="BS384" s="238"/>
      <c r="BT384" s="238"/>
      <c r="BU384" s="238"/>
      <c r="BV384" s="238"/>
      <c r="BW384" s="238"/>
      <c r="BX384" s="238"/>
      <c r="BY384" s="238"/>
      <c r="BZ384" s="238"/>
      <c r="CA384" s="238"/>
      <c r="CB384" s="238"/>
      <c r="CC384" s="239">
        <f t="shared" si="306"/>
        <v>0</v>
      </c>
      <c r="CD384" s="41" t="s">
        <v>54</v>
      </c>
    </row>
    <row r="385" spans="1:82" ht="15">
      <c r="A385" s="158"/>
      <c r="B385" s="103" t="s">
        <v>735</v>
      </c>
      <c r="C385" s="286" t="s">
        <v>736</v>
      </c>
      <c r="D385" s="132"/>
      <c r="E385" s="266"/>
      <c r="F385" s="231"/>
      <c r="G385" s="76"/>
      <c r="H385" s="237"/>
      <c r="I385" s="239"/>
      <c r="J385" s="237"/>
      <c r="K385" s="238"/>
      <c r="L385" s="238"/>
      <c r="M385" s="238"/>
      <c r="N385" s="238"/>
      <c r="O385" s="238"/>
      <c r="P385" s="238"/>
      <c r="Q385" s="238"/>
      <c r="R385" s="238"/>
      <c r="S385" s="238"/>
      <c r="T385" s="238"/>
      <c r="U385" s="239"/>
      <c r="V385" s="237"/>
      <c r="W385" s="238"/>
      <c r="X385" s="238"/>
      <c r="Y385" s="238"/>
      <c r="Z385" s="238"/>
      <c r="AA385" s="238"/>
      <c r="AB385" s="238"/>
      <c r="AC385" s="238"/>
      <c r="AD385" s="238"/>
      <c r="AE385" s="238"/>
      <c r="AF385" s="238"/>
      <c r="AG385" s="239"/>
      <c r="AH385" s="240"/>
      <c r="AI385" s="238"/>
      <c r="AJ385" s="238"/>
      <c r="AK385" s="238"/>
      <c r="AL385" s="238"/>
      <c r="AM385" s="238"/>
      <c r="AN385" s="238"/>
      <c r="AO385" s="238"/>
      <c r="AP385" s="238"/>
      <c r="AQ385" s="238"/>
      <c r="AR385" s="238"/>
      <c r="AS385" s="239"/>
      <c r="AT385" s="240"/>
      <c r="AU385" s="238"/>
      <c r="AV385" s="238"/>
      <c r="AW385" s="238"/>
      <c r="AX385" s="238"/>
      <c r="AY385" s="238"/>
      <c r="AZ385" s="238"/>
      <c r="BA385" s="238"/>
      <c r="BB385" s="238"/>
      <c r="BC385" s="238"/>
      <c r="BD385" s="238"/>
      <c r="BE385" s="239"/>
      <c r="BF385" s="240"/>
      <c r="BG385" s="238"/>
      <c r="BH385" s="238"/>
      <c r="BI385" s="238"/>
      <c r="BJ385" s="238"/>
      <c r="BK385" s="238"/>
      <c r="BL385" s="238"/>
      <c r="BM385" s="238"/>
      <c r="BN385" s="238"/>
      <c r="BO385" s="238"/>
      <c r="BP385" s="238"/>
      <c r="BQ385" s="239"/>
      <c r="BR385" s="240"/>
      <c r="BS385" s="238"/>
      <c r="BT385" s="238"/>
      <c r="BU385" s="238"/>
      <c r="BV385" s="238"/>
      <c r="BW385" s="238"/>
      <c r="BX385" s="238"/>
      <c r="BY385" s="238"/>
      <c r="BZ385" s="238"/>
      <c r="CA385" s="238"/>
      <c r="CB385" s="238"/>
      <c r="CC385" s="239"/>
      <c r="CD385" s="41"/>
    </row>
    <row r="386" spans="1:82" ht="15">
      <c r="A386" s="45"/>
      <c r="B386" s="75" t="s">
        <v>737</v>
      </c>
      <c r="C386" s="131" t="s">
        <v>738</v>
      </c>
      <c r="D386" s="132" t="s">
        <v>243</v>
      </c>
      <c r="E386" s="266">
        <v>2</v>
      </c>
      <c r="F386" s="289"/>
      <c r="G386" s="76">
        <f t="shared" si="300"/>
        <v>0</v>
      </c>
      <c r="H386" s="237"/>
      <c r="I386" s="239"/>
      <c r="J386" s="237"/>
      <c r="K386" s="238"/>
      <c r="L386" s="238"/>
      <c r="M386" s="238"/>
      <c r="N386" s="238"/>
      <c r="O386" s="238"/>
      <c r="P386" s="238"/>
      <c r="Q386" s="238"/>
      <c r="R386" s="238"/>
      <c r="S386" s="238"/>
      <c r="T386" s="238"/>
      <c r="U386" s="239">
        <f t="shared" si="301"/>
        <v>0</v>
      </c>
      <c r="V386" s="237"/>
      <c r="W386" s="238"/>
      <c r="X386" s="238"/>
      <c r="Y386" s="238"/>
      <c r="Z386" s="238"/>
      <c r="AA386" s="238"/>
      <c r="AB386" s="238"/>
      <c r="AC386" s="238"/>
      <c r="AD386" s="238"/>
      <c r="AE386" s="238"/>
      <c r="AF386" s="238"/>
      <c r="AG386" s="239">
        <f t="shared" si="302"/>
        <v>0</v>
      </c>
      <c r="AH386" s="240"/>
      <c r="AI386" s="238"/>
      <c r="AJ386" s="238"/>
      <c r="AK386" s="238"/>
      <c r="AL386" s="238"/>
      <c r="AM386" s="238"/>
      <c r="AN386" s="238"/>
      <c r="AO386" s="238"/>
      <c r="AP386" s="238"/>
      <c r="AQ386" s="238"/>
      <c r="AR386" s="238"/>
      <c r="AS386" s="239">
        <f t="shared" si="303"/>
        <v>0</v>
      </c>
      <c r="AT386" s="240"/>
      <c r="AU386" s="238"/>
      <c r="AV386" s="238"/>
      <c r="AW386" s="238"/>
      <c r="AX386" s="238"/>
      <c r="AY386" s="238"/>
      <c r="AZ386" s="238"/>
      <c r="BA386" s="238"/>
      <c r="BB386" s="238"/>
      <c r="BC386" s="238"/>
      <c r="BD386" s="238"/>
      <c r="BE386" s="239">
        <f t="shared" si="304"/>
        <v>0</v>
      </c>
      <c r="BF386" s="240"/>
      <c r="BG386" s="238"/>
      <c r="BH386" s="238"/>
      <c r="BI386" s="238"/>
      <c r="BJ386" s="238"/>
      <c r="BK386" s="238"/>
      <c r="BL386" s="238"/>
      <c r="BM386" s="238"/>
      <c r="BN386" s="238"/>
      <c r="BO386" s="238"/>
      <c r="BP386" s="238"/>
      <c r="BQ386" s="239">
        <f t="shared" si="305"/>
        <v>0</v>
      </c>
      <c r="BR386" s="240"/>
      <c r="BS386" s="238"/>
      <c r="BT386" s="238"/>
      <c r="BU386" s="238"/>
      <c r="BV386" s="238"/>
      <c r="BW386" s="238"/>
      <c r="BX386" s="238"/>
      <c r="BY386" s="238"/>
      <c r="BZ386" s="238"/>
      <c r="CA386" s="238"/>
      <c r="CB386" s="238"/>
      <c r="CC386" s="239">
        <f t="shared" si="306"/>
        <v>0</v>
      </c>
      <c r="CD386" s="41" t="s">
        <v>54</v>
      </c>
    </row>
    <row r="387" spans="1:82" ht="15">
      <c r="A387" s="158"/>
      <c r="B387" s="75" t="s">
        <v>739</v>
      </c>
      <c r="C387" s="131" t="s">
        <v>722</v>
      </c>
      <c r="D387" s="132" t="s">
        <v>243</v>
      </c>
      <c r="E387" s="266">
        <v>2</v>
      </c>
      <c r="F387" s="289"/>
      <c r="G387" s="76">
        <f t="shared" si="300"/>
        <v>0</v>
      </c>
      <c r="H387" s="237"/>
      <c r="I387" s="239"/>
      <c r="J387" s="237"/>
      <c r="K387" s="238"/>
      <c r="L387" s="238"/>
      <c r="M387" s="238"/>
      <c r="N387" s="238"/>
      <c r="O387" s="238"/>
      <c r="P387" s="238"/>
      <c r="Q387" s="238"/>
      <c r="R387" s="238"/>
      <c r="S387" s="238"/>
      <c r="T387" s="238"/>
      <c r="U387" s="239">
        <f t="shared" si="301"/>
        <v>0</v>
      </c>
      <c r="V387" s="237"/>
      <c r="W387" s="238"/>
      <c r="X387" s="238"/>
      <c r="Y387" s="238"/>
      <c r="Z387" s="238"/>
      <c r="AA387" s="238"/>
      <c r="AB387" s="238"/>
      <c r="AC387" s="238"/>
      <c r="AD387" s="238"/>
      <c r="AE387" s="238"/>
      <c r="AF387" s="238"/>
      <c r="AG387" s="239">
        <f t="shared" si="302"/>
        <v>0</v>
      </c>
      <c r="AH387" s="240"/>
      <c r="AI387" s="238"/>
      <c r="AJ387" s="238"/>
      <c r="AK387" s="238"/>
      <c r="AL387" s="238"/>
      <c r="AM387" s="238"/>
      <c r="AN387" s="238"/>
      <c r="AO387" s="238"/>
      <c r="AP387" s="238"/>
      <c r="AQ387" s="238"/>
      <c r="AR387" s="238"/>
      <c r="AS387" s="239">
        <f t="shared" si="303"/>
        <v>0</v>
      </c>
      <c r="AT387" s="240"/>
      <c r="AU387" s="238"/>
      <c r="AV387" s="238"/>
      <c r="AW387" s="238"/>
      <c r="AX387" s="238"/>
      <c r="AY387" s="238"/>
      <c r="AZ387" s="238"/>
      <c r="BA387" s="238"/>
      <c r="BB387" s="238"/>
      <c r="BC387" s="238"/>
      <c r="BD387" s="238"/>
      <c r="BE387" s="239">
        <f t="shared" si="304"/>
        <v>0</v>
      </c>
      <c r="BF387" s="240"/>
      <c r="BG387" s="238"/>
      <c r="BH387" s="238"/>
      <c r="BI387" s="238"/>
      <c r="BJ387" s="238"/>
      <c r="BK387" s="238"/>
      <c r="BL387" s="238"/>
      <c r="BM387" s="238"/>
      <c r="BN387" s="238"/>
      <c r="BO387" s="238"/>
      <c r="BP387" s="238"/>
      <c r="BQ387" s="239">
        <f t="shared" si="305"/>
        <v>0</v>
      </c>
      <c r="BR387" s="240"/>
      <c r="BS387" s="238"/>
      <c r="BT387" s="238"/>
      <c r="BU387" s="238"/>
      <c r="BV387" s="238"/>
      <c r="BW387" s="238"/>
      <c r="BX387" s="238"/>
      <c r="BY387" s="238"/>
      <c r="BZ387" s="238"/>
      <c r="CA387" s="238"/>
      <c r="CB387" s="238"/>
      <c r="CC387" s="239">
        <f t="shared" si="306"/>
        <v>0</v>
      </c>
      <c r="CD387" s="41" t="s">
        <v>54</v>
      </c>
    </row>
    <row r="388" spans="1:82" ht="15">
      <c r="A388" s="45"/>
      <c r="B388" s="75" t="s">
        <v>740</v>
      </c>
      <c r="C388" s="131" t="s">
        <v>724</v>
      </c>
      <c r="D388" s="132" t="s">
        <v>243</v>
      </c>
      <c r="E388" s="266">
        <v>2</v>
      </c>
      <c r="F388" s="289"/>
      <c r="G388" s="76">
        <f t="shared" si="300"/>
        <v>0</v>
      </c>
      <c r="H388" s="237"/>
      <c r="I388" s="239"/>
      <c r="J388" s="237"/>
      <c r="K388" s="238"/>
      <c r="L388" s="238"/>
      <c r="M388" s="238"/>
      <c r="N388" s="238"/>
      <c r="O388" s="238"/>
      <c r="P388" s="238"/>
      <c r="Q388" s="238"/>
      <c r="R388" s="238"/>
      <c r="S388" s="238"/>
      <c r="T388" s="238"/>
      <c r="U388" s="239">
        <f t="shared" si="301"/>
        <v>0</v>
      </c>
      <c r="V388" s="237"/>
      <c r="W388" s="238"/>
      <c r="X388" s="238"/>
      <c r="Y388" s="238"/>
      <c r="Z388" s="238"/>
      <c r="AA388" s="238"/>
      <c r="AB388" s="238"/>
      <c r="AC388" s="238"/>
      <c r="AD388" s="238"/>
      <c r="AE388" s="238"/>
      <c r="AF388" s="238"/>
      <c r="AG388" s="239">
        <f t="shared" si="302"/>
        <v>0</v>
      </c>
      <c r="AH388" s="240"/>
      <c r="AI388" s="238"/>
      <c r="AJ388" s="238"/>
      <c r="AK388" s="238"/>
      <c r="AL388" s="238"/>
      <c r="AM388" s="238"/>
      <c r="AN388" s="238"/>
      <c r="AO388" s="238"/>
      <c r="AP388" s="238"/>
      <c r="AQ388" s="238"/>
      <c r="AR388" s="238"/>
      <c r="AS388" s="239">
        <f t="shared" si="303"/>
        <v>0</v>
      </c>
      <c r="AT388" s="240"/>
      <c r="AU388" s="238"/>
      <c r="AV388" s="238"/>
      <c r="AW388" s="238"/>
      <c r="AX388" s="238"/>
      <c r="AY388" s="238"/>
      <c r="AZ388" s="238"/>
      <c r="BA388" s="238"/>
      <c r="BB388" s="238"/>
      <c r="BC388" s="238"/>
      <c r="BD388" s="238"/>
      <c r="BE388" s="239">
        <f t="shared" si="304"/>
        <v>0</v>
      </c>
      <c r="BF388" s="240"/>
      <c r="BG388" s="238"/>
      <c r="BH388" s="238"/>
      <c r="BI388" s="238"/>
      <c r="BJ388" s="238"/>
      <c r="BK388" s="238"/>
      <c r="BL388" s="238"/>
      <c r="BM388" s="238"/>
      <c r="BN388" s="238"/>
      <c r="BO388" s="238"/>
      <c r="BP388" s="238"/>
      <c r="BQ388" s="239">
        <f t="shared" si="305"/>
        <v>0</v>
      </c>
      <c r="BR388" s="240"/>
      <c r="BS388" s="238"/>
      <c r="BT388" s="238"/>
      <c r="BU388" s="238"/>
      <c r="BV388" s="238"/>
      <c r="BW388" s="238"/>
      <c r="BX388" s="238"/>
      <c r="BY388" s="238"/>
      <c r="BZ388" s="238"/>
      <c r="CA388" s="238"/>
      <c r="CB388" s="238"/>
      <c r="CC388" s="239">
        <f t="shared" si="306"/>
        <v>0</v>
      </c>
      <c r="CD388" s="41" t="s">
        <v>54</v>
      </c>
    </row>
    <row r="389" spans="1:82" ht="15">
      <c r="A389" s="158"/>
      <c r="B389" s="75" t="s">
        <v>741</v>
      </c>
      <c r="C389" s="131" t="s">
        <v>726</v>
      </c>
      <c r="D389" s="132" t="s">
        <v>243</v>
      </c>
      <c r="E389" s="266">
        <v>2</v>
      </c>
      <c r="F389" s="289"/>
      <c r="G389" s="76">
        <f t="shared" si="300"/>
        <v>0</v>
      </c>
      <c r="H389" s="237"/>
      <c r="I389" s="239"/>
      <c r="J389" s="237"/>
      <c r="K389" s="238"/>
      <c r="L389" s="238"/>
      <c r="M389" s="238"/>
      <c r="N389" s="238"/>
      <c r="O389" s="238"/>
      <c r="P389" s="238"/>
      <c r="Q389" s="238"/>
      <c r="R389" s="238"/>
      <c r="S389" s="238"/>
      <c r="T389" s="238"/>
      <c r="U389" s="239">
        <f t="shared" si="301"/>
        <v>0</v>
      </c>
      <c r="V389" s="237"/>
      <c r="W389" s="238"/>
      <c r="X389" s="238"/>
      <c r="Y389" s="238"/>
      <c r="Z389" s="238"/>
      <c r="AA389" s="238"/>
      <c r="AB389" s="238"/>
      <c r="AC389" s="238"/>
      <c r="AD389" s="238"/>
      <c r="AE389" s="238"/>
      <c r="AF389" s="238"/>
      <c r="AG389" s="239">
        <f t="shared" si="302"/>
        <v>0</v>
      </c>
      <c r="AH389" s="240"/>
      <c r="AI389" s="238"/>
      <c r="AJ389" s="238"/>
      <c r="AK389" s="238"/>
      <c r="AL389" s="238"/>
      <c r="AM389" s="238"/>
      <c r="AN389" s="238"/>
      <c r="AO389" s="238"/>
      <c r="AP389" s="238"/>
      <c r="AQ389" s="238"/>
      <c r="AR389" s="238"/>
      <c r="AS389" s="239">
        <f t="shared" si="303"/>
        <v>0</v>
      </c>
      <c r="AT389" s="240"/>
      <c r="AU389" s="238"/>
      <c r="AV389" s="238"/>
      <c r="AW389" s="238"/>
      <c r="AX389" s="238"/>
      <c r="AY389" s="238"/>
      <c r="AZ389" s="238"/>
      <c r="BA389" s="238"/>
      <c r="BB389" s="238"/>
      <c r="BC389" s="238"/>
      <c r="BD389" s="238"/>
      <c r="BE389" s="239">
        <f t="shared" si="304"/>
        <v>0</v>
      </c>
      <c r="BF389" s="240"/>
      <c r="BG389" s="238"/>
      <c r="BH389" s="238"/>
      <c r="BI389" s="238"/>
      <c r="BJ389" s="238"/>
      <c r="BK389" s="238"/>
      <c r="BL389" s="238"/>
      <c r="BM389" s="238"/>
      <c r="BN389" s="238"/>
      <c r="BO389" s="238"/>
      <c r="BP389" s="238"/>
      <c r="BQ389" s="239">
        <f t="shared" si="305"/>
        <v>0</v>
      </c>
      <c r="BR389" s="240"/>
      <c r="BS389" s="238"/>
      <c r="BT389" s="238"/>
      <c r="BU389" s="238"/>
      <c r="BV389" s="238"/>
      <c r="BW389" s="238"/>
      <c r="BX389" s="238"/>
      <c r="BY389" s="238"/>
      <c r="BZ389" s="238"/>
      <c r="CA389" s="238"/>
      <c r="CB389" s="238"/>
      <c r="CC389" s="239">
        <f t="shared" si="306"/>
        <v>0</v>
      </c>
      <c r="CD389" s="41" t="s">
        <v>54</v>
      </c>
    </row>
    <row r="390" spans="1:82" ht="15">
      <c r="A390" s="45"/>
      <c r="B390" s="75" t="s">
        <v>742</v>
      </c>
      <c r="C390" s="131" t="s">
        <v>728</v>
      </c>
      <c r="D390" s="132" t="s">
        <v>243</v>
      </c>
      <c r="E390" s="266">
        <v>2</v>
      </c>
      <c r="F390" s="289"/>
      <c r="G390" s="76">
        <f t="shared" si="300"/>
        <v>0</v>
      </c>
      <c r="H390" s="237"/>
      <c r="I390" s="239"/>
      <c r="J390" s="237"/>
      <c r="K390" s="238"/>
      <c r="L390" s="238"/>
      <c r="M390" s="238"/>
      <c r="N390" s="238"/>
      <c r="O390" s="238"/>
      <c r="P390" s="238"/>
      <c r="Q390" s="238"/>
      <c r="R390" s="238"/>
      <c r="S390" s="238"/>
      <c r="T390" s="238"/>
      <c r="U390" s="239">
        <f t="shared" si="301"/>
        <v>0</v>
      </c>
      <c r="V390" s="237"/>
      <c r="W390" s="238"/>
      <c r="X390" s="238"/>
      <c r="Y390" s="238"/>
      <c r="Z390" s="238"/>
      <c r="AA390" s="238"/>
      <c r="AB390" s="238"/>
      <c r="AC390" s="238"/>
      <c r="AD390" s="238"/>
      <c r="AE390" s="238"/>
      <c r="AF390" s="238"/>
      <c r="AG390" s="239">
        <f t="shared" si="302"/>
        <v>0</v>
      </c>
      <c r="AH390" s="240"/>
      <c r="AI390" s="238"/>
      <c r="AJ390" s="238"/>
      <c r="AK390" s="238"/>
      <c r="AL390" s="238"/>
      <c r="AM390" s="238"/>
      <c r="AN390" s="238"/>
      <c r="AO390" s="238"/>
      <c r="AP390" s="238"/>
      <c r="AQ390" s="238"/>
      <c r="AR390" s="238"/>
      <c r="AS390" s="239">
        <f t="shared" si="303"/>
        <v>0</v>
      </c>
      <c r="AT390" s="240"/>
      <c r="AU390" s="238"/>
      <c r="AV390" s="238"/>
      <c r="AW390" s="238"/>
      <c r="AX390" s="238"/>
      <c r="AY390" s="238"/>
      <c r="AZ390" s="238"/>
      <c r="BA390" s="238"/>
      <c r="BB390" s="238"/>
      <c r="BC390" s="238"/>
      <c r="BD390" s="238"/>
      <c r="BE390" s="239">
        <f t="shared" si="304"/>
        <v>0</v>
      </c>
      <c r="BF390" s="240"/>
      <c r="BG390" s="238"/>
      <c r="BH390" s="238"/>
      <c r="BI390" s="238"/>
      <c r="BJ390" s="238"/>
      <c r="BK390" s="238"/>
      <c r="BL390" s="238"/>
      <c r="BM390" s="238"/>
      <c r="BN390" s="238"/>
      <c r="BO390" s="238"/>
      <c r="BP390" s="238"/>
      <c r="BQ390" s="239">
        <f t="shared" si="305"/>
        <v>0</v>
      </c>
      <c r="BR390" s="240"/>
      <c r="BS390" s="238"/>
      <c r="BT390" s="238"/>
      <c r="BU390" s="238"/>
      <c r="BV390" s="238"/>
      <c r="BW390" s="238"/>
      <c r="BX390" s="238"/>
      <c r="BY390" s="238"/>
      <c r="BZ390" s="238"/>
      <c r="CA390" s="238"/>
      <c r="CB390" s="238"/>
      <c r="CC390" s="239">
        <f t="shared" si="306"/>
        <v>0</v>
      </c>
      <c r="CD390" s="41" t="s">
        <v>54</v>
      </c>
    </row>
    <row r="391" spans="1:82" ht="15">
      <c r="A391" s="158"/>
      <c r="B391" s="75" t="s">
        <v>743</v>
      </c>
      <c r="C391" s="131" t="s">
        <v>744</v>
      </c>
      <c r="D391" s="132" t="s">
        <v>243</v>
      </c>
      <c r="E391" s="266">
        <v>2</v>
      </c>
      <c r="F391" s="289"/>
      <c r="G391" s="76">
        <f t="shared" si="300"/>
        <v>0</v>
      </c>
      <c r="H391" s="237"/>
      <c r="I391" s="239"/>
      <c r="J391" s="237"/>
      <c r="K391" s="238"/>
      <c r="L391" s="238"/>
      <c r="M391" s="238"/>
      <c r="N391" s="238"/>
      <c r="O391" s="238"/>
      <c r="P391" s="238"/>
      <c r="Q391" s="238"/>
      <c r="R391" s="238"/>
      <c r="S391" s="238"/>
      <c r="T391" s="238"/>
      <c r="U391" s="239">
        <f t="shared" si="301"/>
        <v>0</v>
      </c>
      <c r="V391" s="237"/>
      <c r="W391" s="238"/>
      <c r="X391" s="238"/>
      <c r="Y391" s="238"/>
      <c r="Z391" s="238"/>
      <c r="AA391" s="238"/>
      <c r="AB391" s="238"/>
      <c r="AC391" s="238"/>
      <c r="AD391" s="238"/>
      <c r="AE391" s="238"/>
      <c r="AF391" s="238"/>
      <c r="AG391" s="239">
        <f t="shared" si="302"/>
        <v>0</v>
      </c>
      <c r="AH391" s="240"/>
      <c r="AI391" s="238"/>
      <c r="AJ391" s="238"/>
      <c r="AK391" s="238"/>
      <c r="AL391" s="238"/>
      <c r="AM391" s="238"/>
      <c r="AN391" s="238"/>
      <c r="AO391" s="238"/>
      <c r="AP391" s="238"/>
      <c r="AQ391" s="238"/>
      <c r="AR391" s="238"/>
      <c r="AS391" s="239">
        <f t="shared" si="303"/>
        <v>0</v>
      </c>
      <c r="AT391" s="240"/>
      <c r="AU391" s="238"/>
      <c r="AV391" s="238"/>
      <c r="AW391" s="238"/>
      <c r="AX391" s="238"/>
      <c r="AY391" s="238"/>
      <c r="AZ391" s="238"/>
      <c r="BA391" s="238"/>
      <c r="BB391" s="238"/>
      <c r="BC391" s="238"/>
      <c r="BD391" s="238"/>
      <c r="BE391" s="239">
        <f t="shared" si="304"/>
        <v>0</v>
      </c>
      <c r="BF391" s="240"/>
      <c r="BG391" s="238"/>
      <c r="BH391" s="238"/>
      <c r="BI391" s="238"/>
      <c r="BJ391" s="238"/>
      <c r="BK391" s="238"/>
      <c r="BL391" s="238"/>
      <c r="BM391" s="238"/>
      <c r="BN391" s="238"/>
      <c r="BO391" s="238"/>
      <c r="BP391" s="238"/>
      <c r="BQ391" s="239">
        <f t="shared" si="305"/>
        <v>0</v>
      </c>
      <c r="BR391" s="240"/>
      <c r="BS391" s="238"/>
      <c r="BT391" s="238"/>
      <c r="BU391" s="238"/>
      <c r="BV391" s="238"/>
      <c r="BW391" s="238"/>
      <c r="BX391" s="238"/>
      <c r="BY391" s="238"/>
      <c r="BZ391" s="238"/>
      <c r="CA391" s="238"/>
      <c r="CB391" s="238"/>
      <c r="CC391" s="239">
        <f t="shared" si="306"/>
        <v>0</v>
      </c>
      <c r="CD391" s="41" t="s">
        <v>54</v>
      </c>
    </row>
    <row r="392" spans="1:82" ht="15">
      <c r="A392" s="45"/>
      <c r="B392" s="75" t="s">
        <v>745</v>
      </c>
      <c r="C392" s="131" t="s">
        <v>746</v>
      </c>
      <c r="D392" s="132" t="s">
        <v>243</v>
      </c>
      <c r="E392" s="266">
        <v>2</v>
      </c>
      <c r="F392" s="289"/>
      <c r="G392" s="76">
        <f t="shared" si="300"/>
        <v>0</v>
      </c>
      <c r="H392" s="237"/>
      <c r="I392" s="239"/>
      <c r="J392" s="237"/>
      <c r="K392" s="238"/>
      <c r="L392" s="238"/>
      <c r="M392" s="238"/>
      <c r="N392" s="238"/>
      <c r="O392" s="238"/>
      <c r="P392" s="238"/>
      <c r="Q392" s="238"/>
      <c r="R392" s="238"/>
      <c r="S392" s="238"/>
      <c r="T392" s="238"/>
      <c r="U392" s="239">
        <f t="shared" si="301"/>
        <v>0</v>
      </c>
      <c r="V392" s="237"/>
      <c r="W392" s="238"/>
      <c r="X392" s="238"/>
      <c r="Y392" s="238"/>
      <c r="Z392" s="238"/>
      <c r="AA392" s="238"/>
      <c r="AB392" s="238"/>
      <c r="AC392" s="238"/>
      <c r="AD392" s="238"/>
      <c r="AE392" s="238"/>
      <c r="AF392" s="238"/>
      <c r="AG392" s="239">
        <f t="shared" si="302"/>
        <v>0</v>
      </c>
      <c r="AH392" s="240"/>
      <c r="AI392" s="238"/>
      <c r="AJ392" s="238"/>
      <c r="AK392" s="238"/>
      <c r="AL392" s="238"/>
      <c r="AM392" s="238"/>
      <c r="AN392" s="238"/>
      <c r="AO392" s="238"/>
      <c r="AP392" s="238"/>
      <c r="AQ392" s="238"/>
      <c r="AR392" s="238"/>
      <c r="AS392" s="239">
        <f t="shared" si="303"/>
        <v>0</v>
      </c>
      <c r="AT392" s="240"/>
      <c r="AU392" s="238"/>
      <c r="AV392" s="238"/>
      <c r="AW392" s="238"/>
      <c r="AX392" s="238"/>
      <c r="AY392" s="238"/>
      <c r="AZ392" s="238"/>
      <c r="BA392" s="238"/>
      <c r="BB392" s="238"/>
      <c r="BC392" s="238"/>
      <c r="BD392" s="238"/>
      <c r="BE392" s="239">
        <f t="shared" si="304"/>
        <v>0</v>
      </c>
      <c r="BF392" s="240"/>
      <c r="BG392" s="238"/>
      <c r="BH392" s="238"/>
      <c r="BI392" s="238"/>
      <c r="BJ392" s="238"/>
      <c r="BK392" s="238"/>
      <c r="BL392" s="238"/>
      <c r="BM392" s="238"/>
      <c r="BN392" s="238"/>
      <c r="BO392" s="238"/>
      <c r="BP392" s="238"/>
      <c r="BQ392" s="239">
        <f t="shared" si="305"/>
        <v>0</v>
      </c>
      <c r="BR392" s="240"/>
      <c r="BS392" s="238"/>
      <c r="BT392" s="238"/>
      <c r="BU392" s="238"/>
      <c r="BV392" s="238"/>
      <c r="BW392" s="238"/>
      <c r="BX392" s="238"/>
      <c r="BY392" s="238"/>
      <c r="BZ392" s="238"/>
      <c r="CA392" s="238"/>
      <c r="CB392" s="238"/>
      <c r="CC392" s="239">
        <f t="shared" si="306"/>
        <v>0</v>
      </c>
      <c r="CD392" s="41" t="s">
        <v>54</v>
      </c>
    </row>
    <row r="393" spans="1:82" ht="15">
      <c r="A393" s="158"/>
      <c r="B393" s="75" t="s">
        <v>747</v>
      </c>
      <c r="C393" s="131" t="s">
        <v>748</v>
      </c>
      <c r="D393" s="132" t="s">
        <v>243</v>
      </c>
      <c r="E393" s="266">
        <v>2</v>
      </c>
      <c r="F393" s="289"/>
      <c r="G393" s="76">
        <f t="shared" si="300"/>
        <v>0</v>
      </c>
      <c r="H393" s="237"/>
      <c r="I393" s="239"/>
      <c r="J393" s="237"/>
      <c r="K393" s="238"/>
      <c r="L393" s="238"/>
      <c r="M393" s="238"/>
      <c r="N393" s="238"/>
      <c r="O393" s="238"/>
      <c r="P393" s="238"/>
      <c r="Q393" s="238"/>
      <c r="R393" s="238"/>
      <c r="S393" s="238"/>
      <c r="T393" s="238"/>
      <c r="U393" s="239">
        <f t="shared" si="301"/>
        <v>0</v>
      </c>
      <c r="V393" s="237"/>
      <c r="W393" s="238"/>
      <c r="X393" s="238"/>
      <c r="Y393" s="238"/>
      <c r="Z393" s="238"/>
      <c r="AA393" s="238"/>
      <c r="AB393" s="238"/>
      <c r="AC393" s="238"/>
      <c r="AD393" s="238"/>
      <c r="AE393" s="238"/>
      <c r="AF393" s="238"/>
      <c r="AG393" s="239">
        <f t="shared" si="302"/>
        <v>0</v>
      </c>
      <c r="AH393" s="240"/>
      <c r="AI393" s="238"/>
      <c r="AJ393" s="238"/>
      <c r="AK393" s="238"/>
      <c r="AL393" s="238"/>
      <c r="AM393" s="238"/>
      <c r="AN393" s="238"/>
      <c r="AO393" s="238"/>
      <c r="AP393" s="238"/>
      <c r="AQ393" s="238"/>
      <c r="AR393" s="238"/>
      <c r="AS393" s="239">
        <f t="shared" si="303"/>
        <v>0</v>
      </c>
      <c r="AT393" s="240"/>
      <c r="AU393" s="238"/>
      <c r="AV393" s="238"/>
      <c r="AW393" s="238"/>
      <c r="AX393" s="238"/>
      <c r="AY393" s="238"/>
      <c r="AZ393" s="238"/>
      <c r="BA393" s="238"/>
      <c r="BB393" s="238"/>
      <c r="BC393" s="238"/>
      <c r="BD393" s="238"/>
      <c r="BE393" s="239">
        <f t="shared" si="304"/>
        <v>0</v>
      </c>
      <c r="BF393" s="240"/>
      <c r="BG393" s="238"/>
      <c r="BH393" s="238"/>
      <c r="BI393" s="238"/>
      <c r="BJ393" s="238"/>
      <c r="BK393" s="238"/>
      <c r="BL393" s="238"/>
      <c r="BM393" s="238"/>
      <c r="BN393" s="238"/>
      <c r="BO393" s="238"/>
      <c r="BP393" s="238"/>
      <c r="BQ393" s="239">
        <f t="shared" si="305"/>
        <v>0</v>
      </c>
      <c r="BR393" s="240"/>
      <c r="BS393" s="238"/>
      <c r="BT393" s="238"/>
      <c r="BU393" s="238"/>
      <c r="BV393" s="238"/>
      <c r="BW393" s="238"/>
      <c r="BX393" s="238"/>
      <c r="BY393" s="238"/>
      <c r="BZ393" s="238"/>
      <c r="CA393" s="238"/>
      <c r="CB393" s="238"/>
      <c r="CC393" s="239">
        <f t="shared" si="306"/>
        <v>0</v>
      </c>
      <c r="CD393" s="41" t="s">
        <v>54</v>
      </c>
    </row>
    <row r="394" spans="1:82" ht="15">
      <c r="A394" s="45"/>
      <c r="B394" s="103" t="s">
        <v>749</v>
      </c>
      <c r="C394" s="286" t="s">
        <v>750</v>
      </c>
      <c r="D394" s="132"/>
      <c r="E394" s="266"/>
      <c r="F394" s="231"/>
      <c r="G394" s="76"/>
      <c r="H394" s="237"/>
      <c r="I394" s="239"/>
      <c r="J394" s="237"/>
      <c r="K394" s="238"/>
      <c r="L394" s="238"/>
      <c r="M394" s="238"/>
      <c r="N394" s="238"/>
      <c r="O394" s="238"/>
      <c r="P394" s="238"/>
      <c r="Q394" s="238"/>
      <c r="R394" s="238"/>
      <c r="S394" s="238"/>
      <c r="T394" s="238"/>
      <c r="U394" s="239"/>
      <c r="V394" s="237"/>
      <c r="W394" s="238"/>
      <c r="X394" s="238"/>
      <c r="Y394" s="238"/>
      <c r="Z394" s="238"/>
      <c r="AA394" s="238"/>
      <c r="AB394" s="238"/>
      <c r="AC394" s="238"/>
      <c r="AD394" s="238"/>
      <c r="AE394" s="238"/>
      <c r="AF394" s="238"/>
      <c r="AG394" s="239"/>
      <c r="AH394" s="240"/>
      <c r="AI394" s="238"/>
      <c r="AJ394" s="238"/>
      <c r="AK394" s="238"/>
      <c r="AL394" s="238"/>
      <c r="AM394" s="238"/>
      <c r="AN394" s="238"/>
      <c r="AO394" s="238"/>
      <c r="AP394" s="238"/>
      <c r="AQ394" s="238"/>
      <c r="AR394" s="238"/>
      <c r="AS394" s="239"/>
      <c r="AT394" s="240"/>
      <c r="AU394" s="238"/>
      <c r="AV394" s="238"/>
      <c r="AW394" s="238"/>
      <c r="AX394" s="238"/>
      <c r="AY394" s="238"/>
      <c r="AZ394" s="238"/>
      <c r="BA394" s="238"/>
      <c r="BB394" s="238"/>
      <c r="BC394" s="238"/>
      <c r="BD394" s="238"/>
      <c r="BE394" s="239"/>
      <c r="BF394" s="240"/>
      <c r="BG394" s="238"/>
      <c r="BH394" s="238"/>
      <c r="BI394" s="238"/>
      <c r="BJ394" s="238"/>
      <c r="BK394" s="238"/>
      <c r="BL394" s="238"/>
      <c r="BM394" s="238"/>
      <c r="BN394" s="238"/>
      <c r="BO394" s="238"/>
      <c r="BP394" s="238"/>
      <c r="BQ394" s="239"/>
      <c r="BR394" s="240"/>
      <c r="BS394" s="238"/>
      <c r="BT394" s="238"/>
      <c r="BU394" s="238"/>
      <c r="BV394" s="238"/>
      <c r="BW394" s="238"/>
      <c r="BX394" s="238"/>
      <c r="BY394" s="238"/>
      <c r="BZ394" s="238"/>
      <c r="CA394" s="238"/>
      <c r="CB394" s="238"/>
      <c r="CC394" s="239"/>
      <c r="CD394" s="41"/>
    </row>
    <row r="395" spans="1:82" ht="15">
      <c r="A395" s="158"/>
      <c r="B395" s="75" t="s">
        <v>751</v>
      </c>
      <c r="C395" s="131" t="s">
        <v>752</v>
      </c>
      <c r="D395" s="132" t="s">
        <v>243</v>
      </c>
      <c r="E395" s="266">
        <v>1</v>
      </c>
      <c r="F395" s="289"/>
      <c r="G395" s="76">
        <f t="shared" si="300"/>
        <v>0</v>
      </c>
      <c r="H395" s="237"/>
      <c r="I395" s="239"/>
      <c r="J395" s="237"/>
      <c r="K395" s="238"/>
      <c r="L395" s="238"/>
      <c r="M395" s="238"/>
      <c r="N395" s="238"/>
      <c r="O395" s="238"/>
      <c r="P395" s="238"/>
      <c r="Q395" s="238"/>
      <c r="R395" s="238"/>
      <c r="S395" s="238"/>
      <c r="T395" s="238"/>
      <c r="U395" s="239">
        <f t="shared" si="301"/>
        <v>0</v>
      </c>
      <c r="V395" s="237"/>
      <c r="W395" s="238"/>
      <c r="X395" s="238"/>
      <c r="Y395" s="238"/>
      <c r="Z395" s="238"/>
      <c r="AA395" s="238"/>
      <c r="AB395" s="238"/>
      <c r="AC395" s="238"/>
      <c r="AD395" s="238"/>
      <c r="AE395" s="238"/>
      <c r="AF395" s="238"/>
      <c r="AG395" s="239">
        <f t="shared" si="302"/>
        <v>0</v>
      </c>
      <c r="AH395" s="240"/>
      <c r="AI395" s="238"/>
      <c r="AJ395" s="238"/>
      <c r="AK395" s="238"/>
      <c r="AL395" s="238"/>
      <c r="AM395" s="238"/>
      <c r="AN395" s="238"/>
      <c r="AO395" s="238"/>
      <c r="AP395" s="238"/>
      <c r="AQ395" s="238"/>
      <c r="AR395" s="238"/>
      <c r="AS395" s="239">
        <f t="shared" si="303"/>
        <v>0</v>
      </c>
      <c r="AT395" s="240"/>
      <c r="AU395" s="238"/>
      <c r="AV395" s="238"/>
      <c r="AW395" s="238"/>
      <c r="AX395" s="238"/>
      <c r="AY395" s="238"/>
      <c r="AZ395" s="238"/>
      <c r="BA395" s="238"/>
      <c r="BB395" s="238"/>
      <c r="BC395" s="238"/>
      <c r="BD395" s="238"/>
      <c r="BE395" s="239">
        <f t="shared" si="304"/>
        <v>0</v>
      </c>
      <c r="BF395" s="240"/>
      <c r="BG395" s="238"/>
      <c r="BH395" s="238"/>
      <c r="BI395" s="238"/>
      <c r="BJ395" s="238"/>
      <c r="BK395" s="238"/>
      <c r="BL395" s="238"/>
      <c r="BM395" s="238"/>
      <c r="BN395" s="238"/>
      <c r="BO395" s="238"/>
      <c r="BP395" s="238"/>
      <c r="BQ395" s="239">
        <f t="shared" si="305"/>
        <v>0</v>
      </c>
      <c r="BR395" s="240"/>
      <c r="BS395" s="238"/>
      <c r="BT395" s="238"/>
      <c r="BU395" s="238"/>
      <c r="BV395" s="238"/>
      <c r="BW395" s="238"/>
      <c r="BX395" s="238"/>
      <c r="BY395" s="238"/>
      <c r="BZ395" s="238"/>
      <c r="CA395" s="238"/>
      <c r="CB395" s="238"/>
      <c r="CC395" s="239">
        <f t="shared" si="306"/>
        <v>0</v>
      </c>
      <c r="CD395" s="41" t="s">
        <v>54</v>
      </c>
    </row>
    <row r="396" spans="1:82" ht="15">
      <c r="A396" s="45"/>
      <c r="B396" s="75" t="s">
        <v>753</v>
      </c>
      <c r="C396" s="131" t="s">
        <v>754</v>
      </c>
      <c r="D396" s="132" t="s">
        <v>243</v>
      </c>
      <c r="E396" s="266">
        <v>1</v>
      </c>
      <c r="F396" s="289"/>
      <c r="G396" s="76">
        <f t="shared" si="300"/>
        <v>0</v>
      </c>
      <c r="H396" s="237"/>
      <c r="I396" s="239"/>
      <c r="J396" s="237"/>
      <c r="K396" s="238"/>
      <c r="L396" s="238"/>
      <c r="M396" s="238"/>
      <c r="N396" s="238"/>
      <c r="O396" s="238"/>
      <c r="P396" s="238"/>
      <c r="Q396" s="238"/>
      <c r="R396" s="238"/>
      <c r="S396" s="238"/>
      <c r="T396" s="238"/>
      <c r="U396" s="239">
        <f t="shared" si="301"/>
        <v>0</v>
      </c>
      <c r="V396" s="237"/>
      <c r="W396" s="238"/>
      <c r="X396" s="238"/>
      <c r="Y396" s="238"/>
      <c r="Z396" s="238"/>
      <c r="AA396" s="238"/>
      <c r="AB396" s="238"/>
      <c r="AC396" s="238"/>
      <c r="AD396" s="238"/>
      <c r="AE396" s="238"/>
      <c r="AF396" s="238"/>
      <c r="AG396" s="239">
        <f t="shared" si="302"/>
        <v>0</v>
      </c>
      <c r="AH396" s="240"/>
      <c r="AI396" s="238"/>
      <c r="AJ396" s="238"/>
      <c r="AK396" s="238"/>
      <c r="AL396" s="238"/>
      <c r="AM396" s="238"/>
      <c r="AN396" s="238"/>
      <c r="AO396" s="238"/>
      <c r="AP396" s="238"/>
      <c r="AQ396" s="238"/>
      <c r="AR396" s="238"/>
      <c r="AS396" s="239">
        <f t="shared" si="303"/>
        <v>0</v>
      </c>
      <c r="AT396" s="240"/>
      <c r="AU396" s="238"/>
      <c r="AV396" s="238"/>
      <c r="AW396" s="238"/>
      <c r="AX396" s="238"/>
      <c r="AY396" s="238"/>
      <c r="AZ396" s="238"/>
      <c r="BA396" s="238"/>
      <c r="BB396" s="238"/>
      <c r="BC396" s="238"/>
      <c r="BD396" s="238"/>
      <c r="BE396" s="239">
        <f t="shared" si="304"/>
        <v>0</v>
      </c>
      <c r="BF396" s="240"/>
      <c r="BG396" s="238"/>
      <c r="BH396" s="238"/>
      <c r="BI396" s="238"/>
      <c r="BJ396" s="238"/>
      <c r="BK396" s="238"/>
      <c r="BL396" s="238"/>
      <c r="BM396" s="238"/>
      <c r="BN396" s="238"/>
      <c r="BO396" s="238"/>
      <c r="BP396" s="238"/>
      <c r="BQ396" s="239">
        <f t="shared" si="305"/>
        <v>0</v>
      </c>
      <c r="BR396" s="240"/>
      <c r="BS396" s="238"/>
      <c r="BT396" s="238"/>
      <c r="BU396" s="238"/>
      <c r="BV396" s="238"/>
      <c r="BW396" s="238"/>
      <c r="BX396" s="238"/>
      <c r="BY396" s="238"/>
      <c r="BZ396" s="238"/>
      <c r="CA396" s="238"/>
      <c r="CB396" s="238"/>
      <c r="CC396" s="239">
        <f t="shared" si="306"/>
        <v>0</v>
      </c>
      <c r="CD396" s="41" t="s">
        <v>54</v>
      </c>
    </row>
    <row r="397" spans="1:82" ht="15">
      <c r="A397" s="158"/>
      <c r="B397" s="75" t="s">
        <v>755</v>
      </c>
      <c r="C397" s="131" t="s">
        <v>756</v>
      </c>
      <c r="D397" s="132" t="s">
        <v>243</v>
      </c>
      <c r="E397" s="266">
        <v>1</v>
      </c>
      <c r="F397" s="289"/>
      <c r="G397" s="76">
        <f t="shared" si="300"/>
        <v>0</v>
      </c>
      <c r="H397" s="237"/>
      <c r="I397" s="239"/>
      <c r="J397" s="237"/>
      <c r="K397" s="238"/>
      <c r="L397" s="238"/>
      <c r="M397" s="238"/>
      <c r="N397" s="238"/>
      <c r="O397" s="238"/>
      <c r="P397" s="238"/>
      <c r="Q397" s="238"/>
      <c r="R397" s="238"/>
      <c r="S397" s="238"/>
      <c r="T397" s="238"/>
      <c r="U397" s="239">
        <f t="shared" si="301"/>
        <v>0</v>
      </c>
      <c r="V397" s="237"/>
      <c r="W397" s="238"/>
      <c r="X397" s="238"/>
      <c r="Y397" s="238"/>
      <c r="Z397" s="238"/>
      <c r="AA397" s="238"/>
      <c r="AB397" s="238"/>
      <c r="AC397" s="238"/>
      <c r="AD397" s="238"/>
      <c r="AE397" s="238"/>
      <c r="AF397" s="238"/>
      <c r="AG397" s="239">
        <f t="shared" si="302"/>
        <v>0</v>
      </c>
      <c r="AH397" s="240"/>
      <c r="AI397" s="238"/>
      <c r="AJ397" s="238"/>
      <c r="AK397" s="238"/>
      <c r="AL397" s="238"/>
      <c r="AM397" s="238"/>
      <c r="AN397" s="238"/>
      <c r="AO397" s="238"/>
      <c r="AP397" s="238"/>
      <c r="AQ397" s="238"/>
      <c r="AR397" s="238"/>
      <c r="AS397" s="239">
        <f t="shared" si="303"/>
        <v>0</v>
      </c>
      <c r="AT397" s="240"/>
      <c r="AU397" s="238"/>
      <c r="AV397" s="238"/>
      <c r="AW397" s="238"/>
      <c r="AX397" s="238"/>
      <c r="AY397" s="238"/>
      <c r="AZ397" s="238"/>
      <c r="BA397" s="238"/>
      <c r="BB397" s="238"/>
      <c r="BC397" s="238"/>
      <c r="BD397" s="238"/>
      <c r="BE397" s="239">
        <f t="shared" si="304"/>
        <v>0</v>
      </c>
      <c r="BF397" s="240"/>
      <c r="BG397" s="238"/>
      <c r="BH397" s="238"/>
      <c r="BI397" s="238"/>
      <c r="BJ397" s="238"/>
      <c r="BK397" s="238"/>
      <c r="BL397" s="238"/>
      <c r="BM397" s="238"/>
      <c r="BN397" s="238"/>
      <c r="BO397" s="238"/>
      <c r="BP397" s="238"/>
      <c r="BQ397" s="239">
        <f t="shared" si="305"/>
        <v>0</v>
      </c>
      <c r="BR397" s="240"/>
      <c r="BS397" s="238"/>
      <c r="BT397" s="238"/>
      <c r="BU397" s="238"/>
      <c r="BV397" s="238"/>
      <c r="BW397" s="238"/>
      <c r="BX397" s="238"/>
      <c r="BY397" s="238"/>
      <c r="BZ397" s="238"/>
      <c r="CA397" s="238"/>
      <c r="CB397" s="238"/>
      <c r="CC397" s="239">
        <f t="shared" si="306"/>
        <v>0</v>
      </c>
      <c r="CD397" s="41" t="s">
        <v>54</v>
      </c>
    </row>
    <row r="398" spans="1:82" ht="15">
      <c r="A398" s="45"/>
      <c r="B398" s="75" t="s">
        <v>757</v>
      </c>
      <c r="C398" s="131" t="s">
        <v>758</v>
      </c>
      <c r="D398" s="132" t="s">
        <v>243</v>
      </c>
      <c r="E398" s="266">
        <v>1</v>
      </c>
      <c r="F398" s="289"/>
      <c r="G398" s="76">
        <f t="shared" si="300"/>
        <v>0</v>
      </c>
      <c r="H398" s="237"/>
      <c r="I398" s="239"/>
      <c r="J398" s="237"/>
      <c r="K398" s="238"/>
      <c r="L398" s="238"/>
      <c r="M398" s="238"/>
      <c r="N398" s="238"/>
      <c r="O398" s="238"/>
      <c r="P398" s="238"/>
      <c r="Q398" s="238"/>
      <c r="R398" s="238"/>
      <c r="S398" s="238"/>
      <c r="T398" s="238"/>
      <c r="U398" s="239">
        <f t="shared" si="301"/>
        <v>0</v>
      </c>
      <c r="V398" s="237"/>
      <c r="W398" s="238"/>
      <c r="X398" s="238"/>
      <c r="Y398" s="238"/>
      <c r="Z398" s="238"/>
      <c r="AA398" s="238"/>
      <c r="AB398" s="238"/>
      <c r="AC398" s="238"/>
      <c r="AD398" s="238"/>
      <c r="AE398" s="238"/>
      <c r="AF398" s="238"/>
      <c r="AG398" s="239">
        <f t="shared" si="302"/>
        <v>0</v>
      </c>
      <c r="AH398" s="240"/>
      <c r="AI398" s="238"/>
      <c r="AJ398" s="238"/>
      <c r="AK398" s="238"/>
      <c r="AL398" s="238"/>
      <c r="AM398" s="238"/>
      <c r="AN398" s="238"/>
      <c r="AO398" s="238"/>
      <c r="AP398" s="238"/>
      <c r="AQ398" s="238"/>
      <c r="AR398" s="238"/>
      <c r="AS398" s="239">
        <f t="shared" si="303"/>
        <v>0</v>
      </c>
      <c r="AT398" s="240"/>
      <c r="AU398" s="238"/>
      <c r="AV398" s="238"/>
      <c r="AW398" s="238"/>
      <c r="AX398" s="238"/>
      <c r="AY398" s="238"/>
      <c r="AZ398" s="238"/>
      <c r="BA398" s="238"/>
      <c r="BB398" s="238"/>
      <c r="BC398" s="238"/>
      <c r="BD398" s="238"/>
      <c r="BE398" s="239">
        <f t="shared" si="304"/>
        <v>0</v>
      </c>
      <c r="BF398" s="240"/>
      <c r="BG398" s="238"/>
      <c r="BH398" s="238"/>
      <c r="BI398" s="238"/>
      <c r="BJ398" s="238"/>
      <c r="BK398" s="238"/>
      <c r="BL398" s="238"/>
      <c r="BM398" s="238"/>
      <c r="BN398" s="238"/>
      <c r="BO398" s="238"/>
      <c r="BP398" s="238"/>
      <c r="BQ398" s="239">
        <f t="shared" si="305"/>
        <v>0</v>
      </c>
      <c r="BR398" s="240"/>
      <c r="BS398" s="238"/>
      <c r="BT398" s="238"/>
      <c r="BU398" s="238"/>
      <c r="BV398" s="238"/>
      <c r="BW398" s="238"/>
      <c r="BX398" s="238"/>
      <c r="BY398" s="238"/>
      <c r="BZ398" s="238"/>
      <c r="CA398" s="238"/>
      <c r="CB398" s="238"/>
      <c r="CC398" s="239">
        <f t="shared" si="306"/>
        <v>0</v>
      </c>
      <c r="CD398" s="41" t="s">
        <v>54</v>
      </c>
    </row>
    <row r="399" spans="1:82" ht="15">
      <c r="A399" s="158"/>
      <c r="B399" s="25" t="s">
        <v>759</v>
      </c>
      <c r="C399" s="28" t="s">
        <v>760</v>
      </c>
      <c r="D399" s="132" t="s">
        <v>243</v>
      </c>
      <c r="E399" s="266">
        <v>1</v>
      </c>
      <c r="F399" s="289"/>
      <c r="G399" s="76">
        <f t="shared" si="300"/>
        <v>0</v>
      </c>
      <c r="H399" s="237"/>
      <c r="I399" s="239"/>
      <c r="J399" s="237"/>
      <c r="K399" s="238"/>
      <c r="L399" s="238"/>
      <c r="M399" s="238"/>
      <c r="N399" s="238"/>
      <c r="O399" s="238"/>
      <c r="P399" s="238"/>
      <c r="Q399" s="238"/>
      <c r="R399" s="238"/>
      <c r="S399" s="238"/>
      <c r="T399" s="238"/>
      <c r="U399" s="239">
        <f t="shared" si="301"/>
        <v>0</v>
      </c>
      <c r="V399" s="237"/>
      <c r="W399" s="238"/>
      <c r="X399" s="238"/>
      <c r="Y399" s="238"/>
      <c r="Z399" s="238"/>
      <c r="AA399" s="238"/>
      <c r="AB399" s="238"/>
      <c r="AC399" s="238"/>
      <c r="AD399" s="238"/>
      <c r="AE399" s="238"/>
      <c r="AF399" s="238"/>
      <c r="AG399" s="239">
        <f t="shared" si="302"/>
        <v>0</v>
      </c>
      <c r="AH399" s="240"/>
      <c r="AI399" s="238"/>
      <c r="AJ399" s="238"/>
      <c r="AK399" s="238"/>
      <c r="AL399" s="238"/>
      <c r="AM399" s="238"/>
      <c r="AN399" s="238"/>
      <c r="AO399" s="238"/>
      <c r="AP399" s="238"/>
      <c r="AQ399" s="238"/>
      <c r="AR399" s="238"/>
      <c r="AS399" s="239">
        <f t="shared" si="303"/>
        <v>0</v>
      </c>
      <c r="AT399" s="240"/>
      <c r="AU399" s="238"/>
      <c r="AV399" s="238"/>
      <c r="AW399" s="238"/>
      <c r="AX399" s="238"/>
      <c r="AY399" s="238"/>
      <c r="AZ399" s="238"/>
      <c r="BA399" s="238"/>
      <c r="BB399" s="238"/>
      <c r="BC399" s="238"/>
      <c r="BD399" s="238"/>
      <c r="BE399" s="239">
        <f t="shared" si="304"/>
        <v>0</v>
      </c>
      <c r="BF399" s="240"/>
      <c r="BG399" s="238"/>
      <c r="BH399" s="238"/>
      <c r="BI399" s="238"/>
      <c r="BJ399" s="238"/>
      <c r="BK399" s="238"/>
      <c r="BL399" s="238"/>
      <c r="BM399" s="238"/>
      <c r="BN399" s="238"/>
      <c r="BO399" s="238"/>
      <c r="BP399" s="238"/>
      <c r="BQ399" s="239">
        <f t="shared" si="305"/>
        <v>0</v>
      </c>
      <c r="BR399" s="240"/>
      <c r="BS399" s="238"/>
      <c r="BT399" s="238"/>
      <c r="BU399" s="238"/>
      <c r="BV399" s="238"/>
      <c r="BW399" s="238"/>
      <c r="BX399" s="238"/>
      <c r="BY399" s="238"/>
      <c r="BZ399" s="238"/>
      <c r="CA399" s="238"/>
      <c r="CB399" s="238"/>
      <c r="CC399" s="239">
        <f t="shared" si="306"/>
        <v>0</v>
      </c>
      <c r="CD399" s="41" t="s">
        <v>54</v>
      </c>
    </row>
    <row r="400" spans="1:82" ht="15">
      <c r="A400" s="45"/>
      <c r="B400" s="103" t="s">
        <v>761</v>
      </c>
      <c r="C400" s="286" t="s">
        <v>762</v>
      </c>
      <c r="D400" s="132"/>
      <c r="E400" s="266"/>
      <c r="F400" s="231"/>
      <c r="G400" s="76"/>
      <c r="H400" s="237"/>
      <c r="I400" s="239"/>
      <c r="J400" s="237"/>
      <c r="K400" s="238"/>
      <c r="L400" s="238"/>
      <c r="M400" s="238"/>
      <c r="N400" s="238"/>
      <c r="O400" s="238"/>
      <c r="P400" s="238"/>
      <c r="Q400" s="238"/>
      <c r="R400" s="238"/>
      <c r="S400" s="238"/>
      <c r="T400" s="238"/>
      <c r="U400" s="239"/>
      <c r="V400" s="237"/>
      <c r="W400" s="238"/>
      <c r="X400" s="238"/>
      <c r="Y400" s="238"/>
      <c r="Z400" s="238"/>
      <c r="AA400" s="238"/>
      <c r="AB400" s="238"/>
      <c r="AC400" s="238"/>
      <c r="AD400" s="238"/>
      <c r="AE400" s="238"/>
      <c r="AF400" s="238"/>
      <c r="AG400" s="239"/>
      <c r="AH400" s="240"/>
      <c r="AI400" s="238"/>
      <c r="AJ400" s="238"/>
      <c r="AK400" s="238"/>
      <c r="AL400" s="238"/>
      <c r="AM400" s="238"/>
      <c r="AN400" s="238"/>
      <c r="AO400" s="238"/>
      <c r="AP400" s="238"/>
      <c r="AQ400" s="238"/>
      <c r="AR400" s="238"/>
      <c r="AS400" s="239"/>
      <c r="AT400" s="240"/>
      <c r="AU400" s="238"/>
      <c r="AV400" s="238"/>
      <c r="AW400" s="238"/>
      <c r="AX400" s="238"/>
      <c r="AY400" s="238"/>
      <c r="AZ400" s="238"/>
      <c r="BA400" s="238"/>
      <c r="BB400" s="238"/>
      <c r="BC400" s="238"/>
      <c r="BD400" s="238"/>
      <c r="BE400" s="239"/>
      <c r="BF400" s="240"/>
      <c r="BG400" s="238"/>
      <c r="BH400" s="238"/>
      <c r="BI400" s="238"/>
      <c r="BJ400" s="238"/>
      <c r="BK400" s="238"/>
      <c r="BL400" s="238"/>
      <c r="BM400" s="238"/>
      <c r="BN400" s="238"/>
      <c r="BO400" s="238"/>
      <c r="BP400" s="238"/>
      <c r="BQ400" s="239"/>
      <c r="BR400" s="240"/>
      <c r="BS400" s="238"/>
      <c r="BT400" s="238"/>
      <c r="BU400" s="238"/>
      <c r="BV400" s="238"/>
      <c r="BW400" s="238"/>
      <c r="BX400" s="238"/>
      <c r="BY400" s="238"/>
      <c r="BZ400" s="238"/>
      <c r="CA400" s="238"/>
      <c r="CB400" s="238"/>
      <c r="CC400" s="239"/>
      <c r="CD400" s="41"/>
    </row>
    <row r="401" spans="1:82" ht="15">
      <c r="A401" s="158"/>
      <c r="B401" s="180" t="s">
        <v>763</v>
      </c>
      <c r="C401" s="181" t="s">
        <v>764</v>
      </c>
      <c r="D401" s="182" t="s">
        <v>92</v>
      </c>
      <c r="E401" s="329">
        <v>0</v>
      </c>
      <c r="F401" s="78"/>
      <c r="G401" s="178">
        <f t="shared" si="300"/>
        <v>0</v>
      </c>
      <c r="H401" s="237"/>
      <c r="I401" s="239"/>
      <c r="J401" s="237"/>
      <c r="K401" s="238"/>
      <c r="L401" s="238"/>
      <c r="M401" s="238"/>
      <c r="N401" s="238"/>
      <c r="O401" s="238"/>
      <c r="P401" s="238"/>
      <c r="Q401" s="238"/>
      <c r="R401" s="238"/>
      <c r="S401" s="238"/>
      <c r="T401" s="238"/>
      <c r="U401" s="239">
        <f t="shared" ref="U401:U427" si="307">G401/6</f>
        <v>0</v>
      </c>
      <c r="V401" s="237"/>
      <c r="W401" s="238"/>
      <c r="X401" s="238"/>
      <c r="Y401" s="238"/>
      <c r="Z401" s="238"/>
      <c r="AA401" s="238"/>
      <c r="AB401" s="238"/>
      <c r="AC401" s="238"/>
      <c r="AD401" s="238"/>
      <c r="AE401" s="238"/>
      <c r="AF401" s="238"/>
      <c r="AG401" s="239">
        <f t="shared" ref="AG401:AG427" si="308">G401/6</f>
        <v>0</v>
      </c>
      <c r="AH401" s="240"/>
      <c r="AI401" s="238"/>
      <c r="AJ401" s="238"/>
      <c r="AK401" s="238"/>
      <c r="AL401" s="238"/>
      <c r="AM401" s="238"/>
      <c r="AN401" s="238"/>
      <c r="AO401" s="238"/>
      <c r="AP401" s="238"/>
      <c r="AQ401" s="238"/>
      <c r="AR401" s="238"/>
      <c r="AS401" s="239">
        <f t="shared" ref="AS401:AS427" si="309">G401/6</f>
        <v>0</v>
      </c>
      <c r="AT401" s="240"/>
      <c r="AU401" s="238"/>
      <c r="AV401" s="238"/>
      <c r="AW401" s="238"/>
      <c r="AX401" s="238"/>
      <c r="AY401" s="238"/>
      <c r="AZ401" s="238"/>
      <c r="BA401" s="238"/>
      <c r="BB401" s="238"/>
      <c r="BC401" s="238"/>
      <c r="BD401" s="238"/>
      <c r="BE401" s="239">
        <f t="shared" si="304"/>
        <v>0</v>
      </c>
      <c r="BF401" s="240"/>
      <c r="BG401" s="238"/>
      <c r="BH401" s="238"/>
      <c r="BI401" s="238"/>
      <c r="BJ401" s="238"/>
      <c r="BK401" s="238"/>
      <c r="BL401" s="238"/>
      <c r="BM401" s="238"/>
      <c r="BN401" s="238"/>
      <c r="BO401" s="238"/>
      <c r="BP401" s="238"/>
      <c r="BQ401" s="239">
        <f t="shared" ref="BQ401:BQ427" si="310">G401/6</f>
        <v>0</v>
      </c>
      <c r="BR401" s="240"/>
      <c r="BS401" s="238"/>
      <c r="BT401" s="238"/>
      <c r="BU401" s="238"/>
      <c r="BV401" s="238"/>
      <c r="BW401" s="238"/>
      <c r="BX401" s="238"/>
      <c r="BY401" s="238"/>
      <c r="BZ401" s="238"/>
      <c r="CA401" s="238"/>
      <c r="CB401" s="238"/>
      <c r="CC401" s="239">
        <f t="shared" si="306"/>
        <v>0</v>
      </c>
      <c r="CD401" s="41"/>
    </row>
    <row r="402" spans="1:82" ht="15">
      <c r="A402" s="158"/>
      <c r="B402" s="180" t="s">
        <v>765</v>
      </c>
      <c r="C402" s="181" t="s">
        <v>577</v>
      </c>
      <c r="D402" s="182" t="s">
        <v>92</v>
      </c>
      <c r="E402" s="329">
        <v>0</v>
      </c>
      <c r="F402" s="78"/>
      <c r="G402" s="178">
        <f t="shared" si="300"/>
        <v>0</v>
      </c>
      <c r="H402" s="237"/>
      <c r="I402" s="239"/>
      <c r="J402" s="237"/>
      <c r="K402" s="238"/>
      <c r="L402" s="238"/>
      <c r="M402" s="238"/>
      <c r="N402" s="238"/>
      <c r="O402" s="238"/>
      <c r="P402" s="238"/>
      <c r="Q402" s="238"/>
      <c r="R402" s="238"/>
      <c r="S402" s="238"/>
      <c r="T402" s="238"/>
      <c r="U402" s="239">
        <f t="shared" si="307"/>
        <v>0</v>
      </c>
      <c r="V402" s="237"/>
      <c r="W402" s="238"/>
      <c r="X402" s="238"/>
      <c r="Y402" s="238"/>
      <c r="Z402" s="238"/>
      <c r="AA402" s="238"/>
      <c r="AB402" s="238"/>
      <c r="AC402" s="238"/>
      <c r="AD402" s="238"/>
      <c r="AE402" s="238"/>
      <c r="AF402" s="238"/>
      <c r="AG402" s="239">
        <f t="shared" si="308"/>
        <v>0</v>
      </c>
      <c r="AH402" s="240"/>
      <c r="AI402" s="238"/>
      <c r="AJ402" s="238"/>
      <c r="AK402" s="238"/>
      <c r="AL402" s="238"/>
      <c r="AM402" s="238"/>
      <c r="AN402" s="238"/>
      <c r="AO402" s="238"/>
      <c r="AP402" s="238"/>
      <c r="AQ402" s="238"/>
      <c r="AR402" s="238"/>
      <c r="AS402" s="239">
        <f t="shared" si="309"/>
        <v>0</v>
      </c>
      <c r="AT402" s="240"/>
      <c r="AU402" s="238"/>
      <c r="AV402" s="238"/>
      <c r="AW402" s="238"/>
      <c r="AX402" s="238"/>
      <c r="AY402" s="238"/>
      <c r="AZ402" s="238"/>
      <c r="BA402" s="238"/>
      <c r="BB402" s="238"/>
      <c r="BC402" s="238"/>
      <c r="BD402" s="238"/>
      <c r="BE402" s="239">
        <f t="shared" si="304"/>
        <v>0</v>
      </c>
      <c r="BF402" s="240"/>
      <c r="BG402" s="238"/>
      <c r="BH402" s="238"/>
      <c r="BI402" s="238"/>
      <c r="BJ402" s="238"/>
      <c r="BK402" s="238"/>
      <c r="BL402" s="238"/>
      <c r="BM402" s="238"/>
      <c r="BN402" s="238"/>
      <c r="BO402" s="238"/>
      <c r="BP402" s="238"/>
      <c r="BQ402" s="239">
        <f t="shared" si="310"/>
        <v>0</v>
      </c>
      <c r="BR402" s="240"/>
      <c r="BS402" s="238"/>
      <c r="BT402" s="238"/>
      <c r="BU402" s="238"/>
      <c r="BV402" s="238"/>
      <c r="BW402" s="238"/>
      <c r="BX402" s="238"/>
      <c r="BY402" s="238"/>
      <c r="BZ402" s="238"/>
      <c r="CA402" s="238"/>
      <c r="CB402" s="238"/>
      <c r="CC402" s="239">
        <f t="shared" si="306"/>
        <v>0</v>
      </c>
      <c r="CD402" s="41"/>
    </row>
    <row r="403" spans="1:82" ht="15">
      <c r="A403" s="158"/>
      <c r="B403" s="180" t="s">
        <v>766</v>
      </c>
      <c r="C403" s="181" t="s">
        <v>611</v>
      </c>
      <c r="D403" s="182" t="s">
        <v>92</v>
      </c>
      <c r="E403" s="329">
        <v>0</v>
      </c>
      <c r="F403" s="78"/>
      <c r="G403" s="178">
        <f t="shared" si="300"/>
        <v>0</v>
      </c>
      <c r="H403" s="237"/>
      <c r="I403" s="239"/>
      <c r="J403" s="237"/>
      <c r="K403" s="238"/>
      <c r="L403" s="238"/>
      <c r="M403" s="238"/>
      <c r="N403" s="238"/>
      <c r="O403" s="238"/>
      <c r="P403" s="238"/>
      <c r="Q403" s="238"/>
      <c r="R403" s="238"/>
      <c r="S403" s="238"/>
      <c r="T403" s="238"/>
      <c r="U403" s="239">
        <f t="shared" si="307"/>
        <v>0</v>
      </c>
      <c r="V403" s="237"/>
      <c r="W403" s="238"/>
      <c r="X403" s="238"/>
      <c r="Y403" s="238"/>
      <c r="Z403" s="238"/>
      <c r="AA403" s="238"/>
      <c r="AB403" s="238"/>
      <c r="AC403" s="238"/>
      <c r="AD403" s="238"/>
      <c r="AE403" s="238"/>
      <c r="AF403" s="238"/>
      <c r="AG403" s="239">
        <f t="shared" si="308"/>
        <v>0</v>
      </c>
      <c r="AH403" s="240"/>
      <c r="AI403" s="238"/>
      <c r="AJ403" s="238"/>
      <c r="AK403" s="238"/>
      <c r="AL403" s="238"/>
      <c r="AM403" s="238"/>
      <c r="AN403" s="238"/>
      <c r="AO403" s="238"/>
      <c r="AP403" s="238"/>
      <c r="AQ403" s="238"/>
      <c r="AR403" s="238"/>
      <c r="AS403" s="239">
        <f t="shared" si="309"/>
        <v>0</v>
      </c>
      <c r="AT403" s="240"/>
      <c r="AU403" s="238"/>
      <c r="AV403" s="238"/>
      <c r="AW403" s="238"/>
      <c r="AX403" s="238"/>
      <c r="AY403" s="238"/>
      <c r="AZ403" s="238"/>
      <c r="BA403" s="238"/>
      <c r="BB403" s="238"/>
      <c r="BC403" s="238"/>
      <c r="BD403" s="238"/>
      <c r="BE403" s="239">
        <f t="shared" si="304"/>
        <v>0</v>
      </c>
      <c r="BF403" s="240"/>
      <c r="BG403" s="238"/>
      <c r="BH403" s="238"/>
      <c r="BI403" s="238"/>
      <c r="BJ403" s="238"/>
      <c r="BK403" s="238"/>
      <c r="BL403" s="238"/>
      <c r="BM403" s="238"/>
      <c r="BN403" s="238"/>
      <c r="BO403" s="238"/>
      <c r="BP403" s="238"/>
      <c r="BQ403" s="239">
        <f t="shared" si="310"/>
        <v>0</v>
      </c>
      <c r="BR403" s="240"/>
      <c r="BS403" s="238"/>
      <c r="BT403" s="238"/>
      <c r="BU403" s="238"/>
      <c r="BV403" s="238"/>
      <c r="BW403" s="238"/>
      <c r="BX403" s="238"/>
      <c r="BY403" s="238"/>
      <c r="BZ403" s="238"/>
      <c r="CA403" s="238"/>
      <c r="CB403" s="238"/>
      <c r="CC403" s="239">
        <f t="shared" si="306"/>
        <v>0</v>
      </c>
      <c r="CD403" s="41"/>
    </row>
    <row r="404" spans="1:82" ht="15">
      <c r="A404" s="158"/>
      <c r="B404" s="287" t="s">
        <v>767</v>
      </c>
      <c r="C404" s="286" t="s">
        <v>768</v>
      </c>
      <c r="D404" s="132"/>
      <c r="E404" s="300"/>
      <c r="F404" s="231"/>
      <c r="G404" s="76"/>
      <c r="H404" s="237"/>
      <c r="I404" s="239"/>
      <c r="J404" s="237"/>
      <c r="K404" s="238"/>
      <c r="L404" s="238"/>
      <c r="M404" s="238"/>
      <c r="N404" s="238"/>
      <c r="O404" s="238"/>
      <c r="P404" s="238"/>
      <c r="Q404" s="238"/>
      <c r="R404" s="238"/>
      <c r="S404" s="238"/>
      <c r="T404" s="238"/>
      <c r="U404" s="239"/>
      <c r="V404" s="237"/>
      <c r="W404" s="238"/>
      <c r="X404" s="238"/>
      <c r="Y404" s="238"/>
      <c r="Z404" s="238"/>
      <c r="AA404" s="238"/>
      <c r="AB404" s="238"/>
      <c r="AC404" s="238"/>
      <c r="AD404" s="238"/>
      <c r="AE404" s="238"/>
      <c r="AF404" s="238"/>
      <c r="AG404" s="239"/>
      <c r="AH404" s="240"/>
      <c r="AI404" s="238"/>
      <c r="AJ404" s="238"/>
      <c r="AK404" s="238"/>
      <c r="AL404" s="238"/>
      <c r="AM404" s="238"/>
      <c r="AN404" s="238"/>
      <c r="AO404" s="238"/>
      <c r="AP404" s="238"/>
      <c r="AQ404" s="238"/>
      <c r="AR404" s="238"/>
      <c r="AS404" s="239"/>
      <c r="AT404" s="240"/>
      <c r="AU404" s="238"/>
      <c r="AV404" s="238"/>
      <c r="AW404" s="238"/>
      <c r="AX404" s="238"/>
      <c r="AY404" s="238"/>
      <c r="AZ404" s="238"/>
      <c r="BA404" s="238"/>
      <c r="BB404" s="238"/>
      <c r="BC404" s="238"/>
      <c r="BD404" s="238"/>
      <c r="BE404" s="239"/>
      <c r="BF404" s="240"/>
      <c r="BG404" s="238"/>
      <c r="BH404" s="238"/>
      <c r="BI404" s="238"/>
      <c r="BJ404" s="238"/>
      <c r="BK404" s="238"/>
      <c r="BL404" s="238"/>
      <c r="BM404" s="238"/>
      <c r="BN404" s="238"/>
      <c r="BO404" s="238"/>
      <c r="BP404" s="238"/>
      <c r="BQ404" s="239"/>
      <c r="BR404" s="240"/>
      <c r="BS404" s="238"/>
      <c r="BT404" s="238"/>
      <c r="BU404" s="238"/>
      <c r="BV404" s="238"/>
      <c r="BW404" s="238"/>
      <c r="BX404" s="238"/>
      <c r="BY404" s="238"/>
      <c r="BZ404" s="238"/>
      <c r="CA404" s="238"/>
      <c r="CB404" s="238"/>
      <c r="CC404" s="239"/>
      <c r="CD404" s="41"/>
    </row>
    <row r="405" spans="1:82" ht="15">
      <c r="A405" s="158"/>
      <c r="B405" s="180" t="s">
        <v>769</v>
      </c>
      <c r="C405" s="181" t="s">
        <v>770</v>
      </c>
      <c r="D405" s="182" t="s">
        <v>243</v>
      </c>
      <c r="E405" s="329">
        <v>0</v>
      </c>
      <c r="F405" s="78"/>
      <c r="G405" s="178">
        <f t="shared" si="300"/>
        <v>0</v>
      </c>
      <c r="H405" s="237"/>
      <c r="I405" s="239"/>
      <c r="J405" s="237"/>
      <c r="K405" s="238"/>
      <c r="L405" s="238"/>
      <c r="M405" s="238"/>
      <c r="N405" s="238"/>
      <c r="O405" s="238"/>
      <c r="P405" s="238"/>
      <c r="Q405" s="238"/>
      <c r="R405" s="238"/>
      <c r="S405" s="238"/>
      <c r="T405" s="238"/>
      <c r="U405" s="239">
        <f t="shared" si="307"/>
        <v>0</v>
      </c>
      <c r="V405" s="237"/>
      <c r="W405" s="238"/>
      <c r="X405" s="238"/>
      <c r="Y405" s="238"/>
      <c r="Z405" s="238"/>
      <c r="AA405" s="238"/>
      <c r="AB405" s="238"/>
      <c r="AC405" s="238"/>
      <c r="AD405" s="238"/>
      <c r="AE405" s="238"/>
      <c r="AF405" s="238"/>
      <c r="AG405" s="239">
        <f t="shared" si="308"/>
        <v>0</v>
      </c>
      <c r="AH405" s="240"/>
      <c r="AI405" s="238"/>
      <c r="AJ405" s="238"/>
      <c r="AK405" s="238"/>
      <c r="AL405" s="238"/>
      <c r="AM405" s="238"/>
      <c r="AN405" s="238"/>
      <c r="AO405" s="238"/>
      <c r="AP405" s="238"/>
      <c r="AQ405" s="238"/>
      <c r="AR405" s="238"/>
      <c r="AS405" s="239">
        <f t="shared" si="309"/>
        <v>0</v>
      </c>
      <c r="AT405" s="240"/>
      <c r="AU405" s="238"/>
      <c r="AV405" s="238"/>
      <c r="AW405" s="238"/>
      <c r="AX405" s="238"/>
      <c r="AY405" s="238"/>
      <c r="AZ405" s="238"/>
      <c r="BA405" s="238"/>
      <c r="BB405" s="238"/>
      <c r="BC405" s="238"/>
      <c r="BD405" s="238"/>
      <c r="BE405" s="239">
        <f t="shared" si="304"/>
        <v>0</v>
      </c>
      <c r="BF405" s="240"/>
      <c r="BG405" s="238"/>
      <c r="BH405" s="238"/>
      <c r="BI405" s="238"/>
      <c r="BJ405" s="238"/>
      <c r="BK405" s="238"/>
      <c r="BL405" s="238"/>
      <c r="BM405" s="238"/>
      <c r="BN405" s="238"/>
      <c r="BO405" s="238"/>
      <c r="BP405" s="238"/>
      <c r="BQ405" s="239">
        <f t="shared" si="310"/>
        <v>0</v>
      </c>
      <c r="BR405" s="240"/>
      <c r="BS405" s="238"/>
      <c r="BT405" s="238"/>
      <c r="BU405" s="238"/>
      <c r="BV405" s="238"/>
      <c r="BW405" s="238"/>
      <c r="BX405" s="238"/>
      <c r="BY405" s="238"/>
      <c r="BZ405" s="238"/>
      <c r="CA405" s="238"/>
      <c r="CB405" s="238"/>
      <c r="CC405" s="239">
        <f t="shared" si="306"/>
        <v>0</v>
      </c>
      <c r="CD405" s="41"/>
    </row>
    <row r="406" spans="1:82" ht="15">
      <c r="A406" s="158"/>
      <c r="B406" s="180" t="s">
        <v>771</v>
      </c>
      <c r="C406" s="181" t="s">
        <v>772</v>
      </c>
      <c r="D406" s="182" t="s">
        <v>243</v>
      </c>
      <c r="E406" s="329">
        <v>0</v>
      </c>
      <c r="F406" s="78"/>
      <c r="G406" s="178">
        <f t="shared" si="300"/>
        <v>0</v>
      </c>
      <c r="H406" s="237"/>
      <c r="I406" s="239"/>
      <c r="J406" s="237"/>
      <c r="K406" s="238"/>
      <c r="L406" s="238"/>
      <c r="M406" s="238"/>
      <c r="N406" s="238"/>
      <c r="O406" s="238"/>
      <c r="P406" s="238"/>
      <c r="Q406" s="238"/>
      <c r="R406" s="238"/>
      <c r="S406" s="238"/>
      <c r="T406" s="238"/>
      <c r="U406" s="239">
        <f t="shared" si="307"/>
        <v>0</v>
      </c>
      <c r="V406" s="237"/>
      <c r="W406" s="238"/>
      <c r="X406" s="238"/>
      <c r="Y406" s="238"/>
      <c r="Z406" s="238"/>
      <c r="AA406" s="238"/>
      <c r="AB406" s="238"/>
      <c r="AC406" s="238"/>
      <c r="AD406" s="238"/>
      <c r="AE406" s="238"/>
      <c r="AF406" s="238"/>
      <c r="AG406" s="239">
        <f t="shared" si="308"/>
        <v>0</v>
      </c>
      <c r="AH406" s="240"/>
      <c r="AI406" s="238"/>
      <c r="AJ406" s="238"/>
      <c r="AK406" s="238"/>
      <c r="AL406" s="238"/>
      <c r="AM406" s="238"/>
      <c r="AN406" s="238"/>
      <c r="AO406" s="238"/>
      <c r="AP406" s="238"/>
      <c r="AQ406" s="238"/>
      <c r="AR406" s="238"/>
      <c r="AS406" s="239">
        <f t="shared" si="309"/>
        <v>0</v>
      </c>
      <c r="AT406" s="240"/>
      <c r="AU406" s="238"/>
      <c r="AV406" s="238"/>
      <c r="AW406" s="238"/>
      <c r="AX406" s="238"/>
      <c r="AY406" s="238"/>
      <c r="AZ406" s="238"/>
      <c r="BA406" s="238"/>
      <c r="BB406" s="238"/>
      <c r="BC406" s="238"/>
      <c r="BD406" s="238"/>
      <c r="BE406" s="239">
        <f t="shared" si="304"/>
        <v>0</v>
      </c>
      <c r="BF406" s="240"/>
      <c r="BG406" s="238"/>
      <c r="BH406" s="238"/>
      <c r="BI406" s="238"/>
      <c r="BJ406" s="238"/>
      <c r="BK406" s="238"/>
      <c r="BL406" s="238"/>
      <c r="BM406" s="238"/>
      <c r="BN406" s="238"/>
      <c r="BO406" s="238"/>
      <c r="BP406" s="238"/>
      <c r="BQ406" s="239">
        <f t="shared" si="310"/>
        <v>0</v>
      </c>
      <c r="BR406" s="240"/>
      <c r="BS406" s="238"/>
      <c r="BT406" s="238"/>
      <c r="BU406" s="238"/>
      <c r="BV406" s="238"/>
      <c r="BW406" s="238"/>
      <c r="BX406" s="238"/>
      <c r="BY406" s="238"/>
      <c r="BZ406" s="238"/>
      <c r="CA406" s="238"/>
      <c r="CB406" s="238"/>
      <c r="CC406" s="239">
        <f t="shared" si="306"/>
        <v>0</v>
      </c>
      <c r="CD406" s="41"/>
    </row>
    <row r="407" spans="1:82" ht="15">
      <c r="A407" s="158"/>
      <c r="B407" s="180" t="s">
        <v>773</v>
      </c>
      <c r="C407" s="181" t="s">
        <v>774</v>
      </c>
      <c r="D407" s="182" t="s">
        <v>243</v>
      </c>
      <c r="E407" s="329">
        <v>0</v>
      </c>
      <c r="F407" s="78"/>
      <c r="G407" s="178">
        <f t="shared" si="300"/>
        <v>0</v>
      </c>
      <c r="H407" s="237"/>
      <c r="I407" s="239"/>
      <c r="J407" s="237"/>
      <c r="K407" s="238"/>
      <c r="L407" s="238"/>
      <c r="M407" s="238"/>
      <c r="N407" s="238"/>
      <c r="O407" s="238"/>
      <c r="P407" s="238"/>
      <c r="Q407" s="238"/>
      <c r="R407" s="238"/>
      <c r="S407" s="238"/>
      <c r="T407" s="238"/>
      <c r="U407" s="239">
        <f t="shared" si="307"/>
        <v>0</v>
      </c>
      <c r="V407" s="237"/>
      <c r="W407" s="238"/>
      <c r="X407" s="238"/>
      <c r="Y407" s="238"/>
      <c r="Z407" s="238"/>
      <c r="AA407" s="238"/>
      <c r="AB407" s="238"/>
      <c r="AC407" s="238"/>
      <c r="AD407" s="238"/>
      <c r="AE407" s="238"/>
      <c r="AF407" s="238"/>
      <c r="AG407" s="239">
        <f t="shared" si="308"/>
        <v>0</v>
      </c>
      <c r="AH407" s="240"/>
      <c r="AI407" s="238"/>
      <c r="AJ407" s="238"/>
      <c r="AK407" s="238"/>
      <c r="AL407" s="238"/>
      <c r="AM407" s="238"/>
      <c r="AN407" s="238"/>
      <c r="AO407" s="238"/>
      <c r="AP407" s="238"/>
      <c r="AQ407" s="238"/>
      <c r="AR407" s="238"/>
      <c r="AS407" s="239">
        <f t="shared" si="309"/>
        <v>0</v>
      </c>
      <c r="AT407" s="240"/>
      <c r="AU407" s="238"/>
      <c r="AV407" s="238"/>
      <c r="AW407" s="238"/>
      <c r="AX407" s="238"/>
      <c r="AY407" s="238"/>
      <c r="AZ407" s="238"/>
      <c r="BA407" s="238"/>
      <c r="BB407" s="238"/>
      <c r="BC407" s="238"/>
      <c r="BD407" s="238"/>
      <c r="BE407" s="239">
        <f t="shared" si="304"/>
        <v>0</v>
      </c>
      <c r="BF407" s="240"/>
      <c r="BG407" s="238"/>
      <c r="BH407" s="238"/>
      <c r="BI407" s="238"/>
      <c r="BJ407" s="238"/>
      <c r="BK407" s="238"/>
      <c r="BL407" s="238"/>
      <c r="BM407" s="238"/>
      <c r="BN407" s="238"/>
      <c r="BO407" s="238"/>
      <c r="BP407" s="238"/>
      <c r="BQ407" s="239">
        <f t="shared" si="310"/>
        <v>0</v>
      </c>
      <c r="BR407" s="240"/>
      <c r="BS407" s="238"/>
      <c r="BT407" s="238"/>
      <c r="BU407" s="238"/>
      <c r="BV407" s="238"/>
      <c r="BW407" s="238"/>
      <c r="BX407" s="238"/>
      <c r="BY407" s="238"/>
      <c r="BZ407" s="238"/>
      <c r="CA407" s="238"/>
      <c r="CB407" s="238"/>
      <c r="CC407" s="239">
        <f t="shared" si="306"/>
        <v>0</v>
      </c>
      <c r="CD407" s="41"/>
    </row>
    <row r="408" spans="1:82" ht="15">
      <c r="A408" s="158"/>
      <c r="B408" s="287" t="s">
        <v>775</v>
      </c>
      <c r="C408" s="286" t="s">
        <v>776</v>
      </c>
      <c r="D408" s="132"/>
      <c r="E408" s="300"/>
      <c r="F408" s="231"/>
      <c r="G408" s="76"/>
      <c r="H408" s="237"/>
      <c r="I408" s="239"/>
      <c r="J408" s="237"/>
      <c r="K408" s="238"/>
      <c r="L408" s="238"/>
      <c r="M408" s="238"/>
      <c r="N408" s="238"/>
      <c r="O408" s="238"/>
      <c r="P408" s="238"/>
      <c r="Q408" s="238"/>
      <c r="R408" s="238"/>
      <c r="S408" s="238"/>
      <c r="T408" s="238"/>
      <c r="U408" s="239"/>
      <c r="V408" s="237"/>
      <c r="W408" s="238"/>
      <c r="X408" s="238"/>
      <c r="Y408" s="238"/>
      <c r="Z408" s="238"/>
      <c r="AA408" s="238"/>
      <c r="AB408" s="238"/>
      <c r="AC408" s="238"/>
      <c r="AD408" s="238"/>
      <c r="AE408" s="238"/>
      <c r="AF408" s="238"/>
      <c r="AG408" s="239"/>
      <c r="AH408" s="240"/>
      <c r="AI408" s="238"/>
      <c r="AJ408" s="238"/>
      <c r="AK408" s="238"/>
      <c r="AL408" s="238"/>
      <c r="AM408" s="238"/>
      <c r="AN408" s="238"/>
      <c r="AO408" s="238"/>
      <c r="AP408" s="238"/>
      <c r="AQ408" s="238"/>
      <c r="AR408" s="238"/>
      <c r="AS408" s="239"/>
      <c r="AT408" s="240"/>
      <c r="AU408" s="238"/>
      <c r="AV408" s="238"/>
      <c r="AW408" s="238"/>
      <c r="AX408" s="238"/>
      <c r="AY408" s="238"/>
      <c r="AZ408" s="238"/>
      <c r="BA408" s="238"/>
      <c r="BB408" s="238"/>
      <c r="BC408" s="238"/>
      <c r="BD408" s="238"/>
      <c r="BE408" s="239"/>
      <c r="BF408" s="240"/>
      <c r="BG408" s="238"/>
      <c r="BH408" s="238"/>
      <c r="BI408" s="238"/>
      <c r="BJ408" s="238"/>
      <c r="BK408" s="238"/>
      <c r="BL408" s="238"/>
      <c r="BM408" s="238"/>
      <c r="BN408" s="238"/>
      <c r="BO408" s="238"/>
      <c r="BP408" s="238"/>
      <c r="BQ408" s="239"/>
      <c r="BR408" s="240"/>
      <c r="BS408" s="238"/>
      <c r="BT408" s="238"/>
      <c r="BU408" s="238"/>
      <c r="BV408" s="238"/>
      <c r="BW408" s="238"/>
      <c r="BX408" s="238"/>
      <c r="BY408" s="238"/>
      <c r="BZ408" s="238"/>
      <c r="CA408" s="238"/>
      <c r="CB408" s="238"/>
      <c r="CC408" s="239"/>
      <c r="CD408" s="41"/>
    </row>
    <row r="409" spans="1:82" ht="15">
      <c r="A409" s="158"/>
      <c r="B409" s="25" t="s">
        <v>777</v>
      </c>
      <c r="C409" s="131" t="s">
        <v>778</v>
      </c>
      <c r="D409" s="132" t="s">
        <v>243</v>
      </c>
      <c r="E409" s="300">
        <v>130</v>
      </c>
      <c r="F409" s="289"/>
      <c r="G409" s="76">
        <f t="shared" si="300"/>
        <v>0</v>
      </c>
      <c r="H409" s="237"/>
      <c r="I409" s="239"/>
      <c r="J409" s="237"/>
      <c r="K409" s="238"/>
      <c r="L409" s="238"/>
      <c r="M409" s="238"/>
      <c r="N409" s="238"/>
      <c r="O409" s="238"/>
      <c r="P409" s="238"/>
      <c r="Q409" s="238"/>
      <c r="R409" s="238"/>
      <c r="S409" s="238"/>
      <c r="T409" s="238"/>
      <c r="U409" s="239">
        <f t="shared" si="307"/>
        <v>0</v>
      </c>
      <c r="V409" s="237"/>
      <c r="W409" s="238"/>
      <c r="X409" s="238"/>
      <c r="Y409" s="238"/>
      <c r="Z409" s="238"/>
      <c r="AA409" s="238"/>
      <c r="AB409" s="238"/>
      <c r="AC409" s="238"/>
      <c r="AD409" s="238"/>
      <c r="AE409" s="238"/>
      <c r="AF409" s="238"/>
      <c r="AG409" s="239">
        <f t="shared" si="308"/>
        <v>0</v>
      </c>
      <c r="AH409" s="240"/>
      <c r="AI409" s="238"/>
      <c r="AJ409" s="238"/>
      <c r="AK409" s="238"/>
      <c r="AL409" s="238"/>
      <c r="AM409" s="238"/>
      <c r="AN409" s="238"/>
      <c r="AO409" s="238"/>
      <c r="AP409" s="238"/>
      <c r="AQ409" s="238"/>
      <c r="AR409" s="238"/>
      <c r="AS409" s="239">
        <f t="shared" si="309"/>
        <v>0</v>
      </c>
      <c r="AT409" s="240"/>
      <c r="AU409" s="238"/>
      <c r="AV409" s="238"/>
      <c r="AW409" s="238"/>
      <c r="AX409" s="238"/>
      <c r="AY409" s="238"/>
      <c r="AZ409" s="238"/>
      <c r="BA409" s="238"/>
      <c r="BB409" s="238"/>
      <c r="BC409" s="238"/>
      <c r="BD409" s="238"/>
      <c r="BE409" s="239">
        <f t="shared" si="304"/>
        <v>0</v>
      </c>
      <c r="BF409" s="240"/>
      <c r="BG409" s="238"/>
      <c r="BH409" s="238"/>
      <c r="BI409" s="238"/>
      <c r="BJ409" s="238"/>
      <c r="BK409" s="238"/>
      <c r="BL409" s="238"/>
      <c r="BM409" s="238"/>
      <c r="BN409" s="238"/>
      <c r="BO409" s="238"/>
      <c r="BP409" s="238"/>
      <c r="BQ409" s="239">
        <f t="shared" si="310"/>
        <v>0</v>
      </c>
      <c r="BR409" s="240"/>
      <c r="BS409" s="238"/>
      <c r="BT409" s="238"/>
      <c r="BU409" s="238"/>
      <c r="BV409" s="238"/>
      <c r="BW409" s="238"/>
      <c r="BX409" s="238"/>
      <c r="BY409" s="238"/>
      <c r="BZ409" s="238"/>
      <c r="CA409" s="238"/>
      <c r="CB409" s="238"/>
      <c r="CC409" s="239">
        <f t="shared" si="306"/>
        <v>0</v>
      </c>
      <c r="CD409" s="41"/>
    </row>
    <row r="410" spans="1:82" ht="15">
      <c r="A410" s="158"/>
      <c r="B410" s="25" t="s">
        <v>779</v>
      </c>
      <c r="C410" s="131" t="s">
        <v>780</v>
      </c>
      <c r="D410" s="132" t="s">
        <v>243</v>
      </c>
      <c r="E410" s="300">
        <v>65</v>
      </c>
      <c r="F410" s="289"/>
      <c r="G410" s="76">
        <f t="shared" si="300"/>
        <v>0</v>
      </c>
      <c r="H410" s="237"/>
      <c r="I410" s="239"/>
      <c r="J410" s="237"/>
      <c r="K410" s="238"/>
      <c r="L410" s="238"/>
      <c r="M410" s="238"/>
      <c r="N410" s="238"/>
      <c r="O410" s="238"/>
      <c r="P410" s="238"/>
      <c r="Q410" s="238"/>
      <c r="R410" s="238"/>
      <c r="S410" s="238"/>
      <c r="T410" s="238"/>
      <c r="U410" s="239">
        <f t="shared" si="307"/>
        <v>0</v>
      </c>
      <c r="V410" s="237"/>
      <c r="W410" s="238"/>
      <c r="X410" s="238"/>
      <c r="Y410" s="238"/>
      <c r="Z410" s="238"/>
      <c r="AA410" s="238"/>
      <c r="AB410" s="238"/>
      <c r="AC410" s="238"/>
      <c r="AD410" s="238"/>
      <c r="AE410" s="238"/>
      <c r="AF410" s="238"/>
      <c r="AG410" s="239">
        <f t="shared" si="308"/>
        <v>0</v>
      </c>
      <c r="AH410" s="240"/>
      <c r="AI410" s="238"/>
      <c r="AJ410" s="238"/>
      <c r="AK410" s="238"/>
      <c r="AL410" s="238"/>
      <c r="AM410" s="238"/>
      <c r="AN410" s="238"/>
      <c r="AO410" s="238"/>
      <c r="AP410" s="238"/>
      <c r="AQ410" s="238"/>
      <c r="AR410" s="238"/>
      <c r="AS410" s="239">
        <f t="shared" si="309"/>
        <v>0</v>
      </c>
      <c r="AT410" s="240"/>
      <c r="AU410" s="238"/>
      <c r="AV410" s="238"/>
      <c r="AW410" s="238"/>
      <c r="AX410" s="238"/>
      <c r="AY410" s="238"/>
      <c r="AZ410" s="238"/>
      <c r="BA410" s="238"/>
      <c r="BB410" s="238"/>
      <c r="BC410" s="238"/>
      <c r="BD410" s="238"/>
      <c r="BE410" s="239">
        <f t="shared" si="304"/>
        <v>0</v>
      </c>
      <c r="BF410" s="240"/>
      <c r="BG410" s="238"/>
      <c r="BH410" s="238"/>
      <c r="BI410" s="238"/>
      <c r="BJ410" s="238"/>
      <c r="BK410" s="238"/>
      <c r="BL410" s="238"/>
      <c r="BM410" s="238"/>
      <c r="BN410" s="238"/>
      <c r="BO410" s="238"/>
      <c r="BP410" s="238"/>
      <c r="BQ410" s="239">
        <f t="shared" si="310"/>
        <v>0</v>
      </c>
      <c r="BR410" s="240"/>
      <c r="BS410" s="238"/>
      <c r="BT410" s="238"/>
      <c r="BU410" s="238"/>
      <c r="BV410" s="238"/>
      <c r="BW410" s="238"/>
      <c r="BX410" s="238"/>
      <c r="BY410" s="238"/>
      <c r="BZ410" s="238"/>
      <c r="CA410" s="238"/>
      <c r="CB410" s="238"/>
      <c r="CC410" s="239">
        <f t="shared" si="306"/>
        <v>0</v>
      </c>
      <c r="CD410" s="41"/>
    </row>
    <row r="411" spans="1:82" ht="15">
      <c r="A411" s="158"/>
      <c r="B411" s="180" t="s">
        <v>781</v>
      </c>
      <c r="C411" s="181" t="s">
        <v>782</v>
      </c>
      <c r="D411" s="182" t="s">
        <v>243</v>
      </c>
      <c r="E411" s="329">
        <v>0</v>
      </c>
      <c r="F411" s="78"/>
      <c r="G411" s="178">
        <f t="shared" si="300"/>
        <v>0</v>
      </c>
      <c r="H411" s="237"/>
      <c r="I411" s="239"/>
      <c r="J411" s="237"/>
      <c r="K411" s="238"/>
      <c r="L411" s="238"/>
      <c r="M411" s="238"/>
      <c r="N411" s="238"/>
      <c r="O411" s="238"/>
      <c r="P411" s="238"/>
      <c r="Q411" s="238"/>
      <c r="R411" s="238"/>
      <c r="S411" s="238"/>
      <c r="T411" s="238"/>
      <c r="U411" s="239">
        <f t="shared" si="307"/>
        <v>0</v>
      </c>
      <c r="V411" s="237"/>
      <c r="W411" s="238"/>
      <c r="X411" s="238"/>
      <c r="Y411" s="238"/>
      <c r="Z411" s="238"/>
      <c r="AA411" s="238"/>
      <c r="AB411" s="238"/>
      <c r="AC411" s="238"/>
      <c r="AD411" s="238"/>
      <c r="AE411" s="238"/>
      <c r="AF411" s="238"/>
      <c r="AG411" s="239">
        <f t="shared" si="308"/>
        <v>0</v>
      </c>
      <c r="AH411" s="240"/>
      <c r="AI411" s="238"/>
      <c r="AJ411" s="238"/>
      <c r="AK411" s="238"/>
      <c r="AL411" s="238"/>
      <c r="AM411" s="238"/>
      <c r="AN411" s="238"/>
      <c r="AO411" s="238"/>
      <c r="AP411" s="238"/>
      <c r="AQ411" s="238"/>
      <c r="AR411" s="238"/>
      <c r="AS411" s="239">
        <f t="shared" si="309"/>
        <v>0</v>
      </c>
      <c r="AT411" s="240"/>
      <c r="AU411" s="238"/>
      <c r="AV411" s="238"/>
      <c r="AW411" s="238"/>
      <c r="AX411" s="238"/>
      <c r="AY411" s="238"/>
      <c r="AZ411" s="238"/>
      <c r="BA411" s="238"/>
      <c r="BB411" s="238"/>
      <c r="BC411" s="238"/>
      <c r="BD411" s="238"/>
      <c r="BE411" s="239">
        <f t="shared" si="304"/>
        <v>0</v>
      </c>
      <c r="BF411" s="240"/>
      <c r="BG411" s="238"/>
      <c r="BH411" s="238"/>
      <c r="BI411" s="238"/>
      <c r="BJ411" s="238"/>
      <c r="BK411" s="238"/>
      <c r="BL411" s="238"/>
      <c r="BM411" s="238"/>
      <c r="BN411" s="238"/>
      <c r="BO411" s="238"/>
      <c r="BP411" s="238"/>
      <c r="BQ411" s="239">
        <f t="shared" si="310"/>
        <v>0</v>
      </c>
      <c r="BR411" s="240"/>
      <c r="BS411" s="238"/>
      <c r="BT411" s="238"/>
      <c r="BU411" s="238"/>
      <c r="BV411" s="238"/>
      <c r="BW411" s="238"/>
      <c r="BX411" s="238"/>
      <c r="BY411" s="238"/>
      <c r="BZ411" s="238"/>
      <c r="CA411" s="238"/>
      <c r="CB411" s="238"/>
      <c r="CC411" s="239">
        <f t="shared" si="306"/>
        <v>0</v>
      </c>
      <c r="CD411" s="41"/>
    </row>
    <row r="412" spans="1:82" ht="15">
      <c r="A412" s="158"/>
      <c r="B412" s="287" t="s">
        <v>783</v>
      </c>
      <c r="C412" s="286" t="s">
        <v>784</v>
      </c>
      <c r="D412" s="132"/>
      <c r="E412" s="300"/>
      <c r="F412" s="231"/>
      <c r="G412" s="76"/>
      <c r="H412" s="237"/>
      <c r="I412" s="239"/>
      <c r="J412" s="237"/>
      <c r="K412" s="238"/>
      <c r="L412" s="238"/>
      <c r="M412" s="238"/>
      <c r="N412" s="238"/>
      <c r="O412" s="238"/>
      <c r="P412" s="238"/>
      <c r="Q412" s="238"/>
      <c r="R412" s="238"/>
      <c r="S412" s="238"/>
      <c r="T412" s="238"/>
      <c r="U412" s="239"/>
      <c r="V412" s="237"/>
      <c r="W412" s="238"/>
      <c r="X412" s="238"/>
      <c r="Y412" s="238"/>
      <c r="Z412" s="238"/>
      <c r="AA412" s="238"/>
      <c r="AB412" s="238"/>
      <c r="AC412" s="238"/>
      <c r="AD412" s="238"/>
      <c r="AE412" s="238"/>
      <c r="AF412" s="238"/>
      <c r="AG412" s="239"/>
      <c r="AH412" s="240"/>
      <c r="AI412" s="238"/>
      <c r="AJ412" s="238"/>
      <c r="AK412" s="238"/>
      <c r="AL412" s="238"/>
      <c r="AM412" s="238"/>
      <c r="AN412" s="238"/>
      <c r="AO412" s="238"/>
      <c r="AP412" s="238"/>
      <c r="AQ412" s="238"/>
      <c r="AR412" s="238"/>
      <c r="AS412" s="239"/>
      <c r="AT412" s="240"/>
      <c r="AU412" s="238"/>
      <c r="AV412" s="238"/>
      <c r="AW412" s="238"/>
      <c r="AX412" s="238"/>
      <c r="AY412" s="238"/>
      <c r="AZ412" s="238"/>
      <c r="BA412" s="238"/>
      <c r="BB412" s="238"/>
      <c r="BC412" s="238"/>
      <c r="BD412" s="238"/>
      <c r="BE412" s="239"/>
      <c r="BF412" s="240"/>
      <c r="BG412" s="238"/>
      <c r="BH412" s="238"/>
      <c r="BI412" s="238"/>
      <c r="BJ412" s="238"/>
      <c r="BK412" s="238"/>
      <c r="BL412" s="238"/>
      <c r="BM412" s="238"/>
      <c r="BN412" s="238"/>
      <c r="BO412" s="238"/>
      <c r="BP412" s="238"/>
      <c r="BQ412" s="239"/>
      <c r="BR412" s="240"/>
      <c r="BS412" s="238"/>
      <c r="BT412" s="238"/>
      <c r="BU412" s="238"/>
      <c r="BV412" s="238"/>
      <c r="BW412" s="238"/>
      <c r="BX412" s="238"/>
      <c r="BY412" s="238"/>
      <c r="BZ412" s="238"/>
      <c r="CA412" s="238"/>
      <c r="CB412" s="238"/>
      <c r="CC412" s="239"/>
      <c r="CD412" s="41"/>
    </row>
    <row r="413" spans="1:82" ht="15">
      <c r="A413" s="158"/>
      <c r="B413" s="25" t="s">
        <v>785</v>
      </c>
      <c r="C413" s="131" t="s">
        <v>786</v>
      </c>
      <c r="D413" s="132" t="s">
        <v>243</v>
      </c>
      <c r="E413" s="300">
        <v>1</v>
      </c>
      <c r="F413" s="289"/>
      <c r="G413" s="76">
        <f t="shared" si="300"/>
        <v>0</v>
      </c>
      <c r="H413" s="237"/>
      <c r="I413" s="239"/>
      <c r="J413" s="237"/>
      <c r="K413" s="238"/>
      <c r="L413" s="238"/>
      <c r="M413" s="238"/>
      <c r="N413" s="238"/>
      <c r="O413" s="238"/>
      <c r="P413" s="238"/>
      <c r="Q413" s="238"/>
      <c r="R413" s="238"/>
      <c r="S413" s="238"/>
      <c r="T413" s="238"/>
      <c r="U413" s="239">
        <f t="shared" si="307"/>
        <v>0</v>
      </c>
      <c r="V413" s="237"/>
      <c r="W413" s="238"/>
      <c r="X413" s="238"/>
      <c r="Y413" s="238"/>
      <c r="Z413" s="238"/>
      <c r="AA413" s="238"/>
      <c r="AB413" s="238"/>
      <c r="AC413" s="238"/>
      <c r="AD413" s="238"/>
      <c r="AE413" s="238"/>
      <c r="AF413" s="238"/>
      <c r="AG413" s="239">
        <f t="shared" si="308"/>
        <v>0</v>
      </c>
      <c r="AH413" s="240"/>
      <c r="AI413" s="238"/>
      <c r="AJ413" s="238"/>
      <c r="AK413" s="238"/>
      <c r="AL413" s="238"/>
      <c r="AM413" s="238"/>
      <c r="AN413" s="238"/>
      <c r="AO413" s="238"/>
      <c r="AP413" s="238"/>
      <c r="AQ413" s="238"/>
      <c r="AR413" s="238"/>
      <c r="AS413" s="239">
        <f t="shared" si="309"/>
        <v>0</v>
      </c>
      <c r="AT413" s="240"/>
      <c r="AU413" s="238"/>
      <c r="AV413" s="238"/>
      <c r="AW413" s="238"/>
      <c r="AX413" s="238"/>
      <c r="AY413" s="238"/>
      <c r="AZ413" s="238"/>
      <c r="BA413" s="238"/>
      <c r="BB413" s="238"/>
      <c r="BC413" s="238"/>
      <c r="BD413" s="238"/>
      <c r="BE413" s="239">
        <f t="shared" si="304"/>
        <v>0</v>
      </c>
      <c r="BF413" s="240"/>
      <c r="BG413" s="238"/>
      <c r="BH413" s="238"/>
      <c r="BI413" s="238"/>
      <c r="BJ413" s="238"/>
      <c r="BK413" s="238"/>
      <c r="BL413" s="238"/>
      <c r="BM413" s="238"/>
      <c r="BN413" s="238"/>
      <c r="BO413" s="238"/>
      <c r="BP413" s="238"/>
      <c r="BQ413" s="239">
        <f t="shared" si="310"/>
        <v>0</v>
      </c>
      <c r="BR413" s="240"/>
      <c r="BS413" s="238"/>
      <c r="BT413" s="238"/>
      <c r="BU413" s="238"/>
      <c r="BV413" s="238"/>
      <c r="BW413" s="238"/>
      <c r="BX413" s="238"/>
      <c r="BY413" s="238"/>
      <c r="BZ413" s="238"/>
      <c r="CA413" s="238"/>
      <c r="CB413" s="238"/>
      <c r="CC413" s="239">
        <f t="shared" si="306"/>
        <v>0</v>
      </c>
      <c r="CD413" s="41"/>
    </row>
    <row r="414" spans="1:82" ht="15">
      <c r="A414" s="158"/>
      <c r="B414" s="25" t="s">
        <v>787</v>
      </c>
      <c r="C414" s="131" t="s">
        <v>788</v>
      </c>
      <c r="D414" s="132" t="s">
        <v>92</v>
      </c>
      <c r="E414" s="300">
        <v>1</v>
      </c>
      <c r="F414" s="223"/>
      <c r="G414" s="76">
        <f t="shared" si="300"/>
        <v>0</v>
      </c>
      <c r="H414" s="237"/>
      <c r="I414" s="239"/>
      <c r="J414" s="237"/>
      <c r="K414" s="238"/>
      <c r="L414" s="238"/>
      <c r="M414" s="238"/>
      <c r="N414" s="238"/>
      <c r="O414" s="238"/>
      <c r="P414" s="238"/>
      <c r="Q414" s="238"/>
      <c r="R414" s="238"/>
      <c r="S414" s="238"/>
      <c r="T414" s="238"/>
      <c r="U414" s="239">
        <f t="shared" si="307"/>
        <v>0</v>
      </c>
      <c r="V414" s="237"/>
      <c r="W414" s="238"/>
      <c r="X414" s="238"/>
      <c r="Y414" s="238"/>
      <c r="Z414" s="238"/>
      <c r="AA414" s="238"/>
      <c r="AB414" s="238"/>
      <c r="AC414" s="238"/>
      <c r="AD414" s="238"/>
      <c r="AE414" s="238"/>
      <c r="AF414" s="238"/>
      <c r="AG414" s="239">
        <f t="shared" si="308"/>
        <v>0</v>
      </c>
      <c r="AH414" s="240"/>
      <c r="AI414" s="238"/>
      <c r="AJ414" s="238"/>
      <c r="AK414" s="238"/>
      <c r="AL414" s="238"/>
      <c r="AM414" s="238"/>
      <c r="AN414" s="238"/>
      <c r="AO414" s="238"/>
      <c r="AP414" s="238"/>
      <c r="AQ414" s="238"/>
      <c r="AR414" s="238"/>
      <c r="AS414" s="239">
        <f t="shared" si="309"/>
        <v>0</v>
      </c>
      <c r="AT414" s="240"/>
      <c r="AU414" s="238"/>
      <c r="AV414" s="238"/>
      <c r="AW414" s="238"/>
      <c r="AX414" s="238"/>
      <c r="AY414" s="238"/>
      <c r="AZ414" s="238"/>
      <c r="BA414" s="238"/>
      <c r="BB414" s="238"/>
      <c r="BC414" s="238"/>
      <c r="BD414" s="238"/>
      <c r="BE414" s="239">
        <f t="shared" si="304"/>
        <v>0</v>
      </c>
      <c r="BF414" s="240"/>
      <c r="BG414" s="238"/>
      <c r="BH414" s="238"/>
      <c r="BI414" s="238"/>
      <c r="BJ414" s="238"/>
      <c r="BK414" s="238"/>
      <c r="BL414" s="238"/>
      <c r="BM414" s="238"/>
      <c r="BN414" s="238"/>
      <c r="BO414" s="238"/>
      <c r="BP414" s="238"/>
      <c r="BQ414" s="239">
        <f t="shared" si="310"/>
        <v>0</v>
      </c>
      <c r="BR414" s="240"/>
      <c r="BS414" s="238"/>
      <c r="BT414" s="238"/>
      <c r="BU414" s="238"/>
      <c r="BV414" s="238"/>
      <c r="BW414" s="238"/>
      <c r="BX414" s="238"/>
      <c r="BY414" s="238"/>
      <c r="BZ414" s="238"/>
      <c r="CA414" s="238"/>
      <c r="CB414" s="238"/>
      <c r="CC414" s="239">
        <f t="shared" si="306"/>
        <v>0</v>
      </c>
      <c r="CD414" s="41"/>
    </row>
    <row r="415" spans="1:82" ht="15">
      <c r="A415" s="158"/>
      <c r="B415" s="287" t="s">
        <v>789</v>
      </c>
      <c r="C415" s="286" t="s">
        <v>790</v>
      </c>
      <c r="D415" s="132"/>
      <c r="E415" s="300"/>
      <c r="F415" s="231"/>
      <c r="G415" s="76"/>
      <c r="H415" s="237"/>
      <c r="I415" s="239"/>
      <c r="J415" s="237"/>
      <c r="K415" s="238"/>
      <c r="L415" s="238"/>
      <c r="M415" s="238"/>
      <c r="N415" s="238"/>
      <c r="O415" s="238"/>
      <c r="P415" s="238"/>
      <c r="Q415" s="238"/>
      <c r="R415" s="238"/>
      <c r="S415" s="238"/>
      <c r="T415" s="238"/>
      <c r="U415" s="239"/>
      <c r="V415" s="237"/>
      <c r="W415" s="238"/>
      <c r="X415" s="238"/>
      <c r="Y415" s="238"/>
      <c r="Z415" s="238"/>
      <c r="AA415" s="238"/>
      <c r="AB415" s="238"/>
      <c r="AC415" s="238"/>
      <c r="AD415" s="238"/>
      <c r="AE415" s="238"/>
      <c r="AF415" s="238"/>
      <c r="AG415" s="239"/>
      <c r="AH415" s="240"/>
      <c r="AI415" s="238"/>
      <c r="AJ415" s="238"/>
      <c r="AK415" s="238"/>
      <c r="AL415" s="238"/>
      <c r="AM415" s="238"/>
      <c r="AN415" s="238"/>
      <c r="AO415" s="238"/>
      <c r="AP415" s="238"/>
      <c r="AQ415" s="238"/>
      <c r="AR415" s="238"/>
      <c r="AS415" s="239"/>
      <c r="AT415" s="240"/>
      <c r="AU415" s="238"/>
      <c r="AV415" s="238"/>
      <c r="AW415" s="238"/>
      <c r="AX415" s="238"/>
      <c r="AY415" s="238"/>
      <c r="AZ415" s="238"/>
      <c r="BA415" s="238"/>
      <c r="BB415" s="238"/>
      <c r="BC415" s="238"/>
      <c r="BD415" s="238"/>
      <c r="BE415" s="239"/>
      <c r="BF415" s="240"/>
      <c r="BG415" s="238"/>
      <c r="BH415" s="238"/>
      <c r="BI415" s="238"/>
      <c r="BJ415" s="238"/>
      <c r="BK415" s="238"/>
      <c r="BL415" s="238"/>
      <c r="BM415" s="238"/>
      <c r="BN415" s="238"/>
      <c r="BO415" s="238"/>
      <c r="BP415" s="238"/>
      <c r="BQ415" s="239"/>
      <c r="BR415" s="240"/>
      <c r="BS415" s="238"/>
      <c r="BT415" s="238"/>
      <c r="BU415" s="238"/>
      <c r="BV415" s="238"/>
      <c r="BW415" s="238"/>
      <c r="BX415" s="238"/>
      <c r="BY415" s="238"/>
      <c r="BZ415" s="238"/>
      <c r="CA415" s="238"/>
      <c r="CB415" s="238"/>
      <c r="CC415" s="239"/>
      <c r="CD415" s="41"/>
    </row>
    <row r="416" spans="1:82" ht="15">
      <c r="A416" s="158"/>
      <c r="B416" s="180" t="s">
        <v>791</v>
      </c>
      <c r="C416" s="181" t="s">
        <v>792</v>
      </c>
      <c r="D416" s="182" t="s">
        <v>92</v>
      </c>
      <c r="E416" s="329">
        <v>0</v>
      </c>
      <c r="F416" s="78"/>
      <c r="G416" s="178">
        <f t="shared" si="300"/>
        <v>0</v>
      </c>
      <c r="H416" s="237"/>
      <c r="I416" s="239"/>
      <c r="J416" s="237"/>
      <c r="K416" s="238"/>
      <c r="L416" s="238"/>
      <c r="M416" s="238"/>
      <c r="N416" s="238"/>
      <c r="O416" s="238"/>
      <c r="P416" s="238"/>
      <c r="Q416" s="238"/>
      <c r="R416" s="238"/>
      <c r="S416" s="238"/>
      <c r="T416" s="238"/>
      <c r="U416" s="239">
        <f t="shared" si="307"/>
        <v>0</v>
      </c>
      <c r="V416" s="237"/>
      <c r="W416" s="238"/>
      <c r="X416" s="238"/>
      <c r="Y416" s="238"/>
      <c r="Z416" s="238"/>
      <c r="AA416" s="238"/>
      <c r="AB416" s="238"/>
      <c r="AC416" s="238"/>
      <c r="AD416" s="238"/>
      <c r="AE416" s="238"/>
      <c r="AF416" s="238"/>
      <c r="AG416" s="239">
        <f t="shared" si="308"/>
        <v>0</v>
      </c>
      <c r="AH416" s="240"/>
      <c r="AI416" s="238"/>
      <c r="AJ416" s="238"/>
      <c r="AK416" s="238"/>
      <c r="AL416" s="238"/>
      <c r="AM416" s="238"/>
      <c r="AN416" s="238"/>
      <c r="AO416" s="238"/>
      <c r="AP416" s="238"/>
      <c r="AQ416" s="238"/>
      <c r="AR416" s="238"/>
      <c r="AS416" s="239">
        <f t="shared" si="309"/>
        <v>0</v>
      </c>
      <c r="AT416" s="240"/>
      <c r="AU416" s="238"/>
      <c r="AV416" s="238"/>
      <c r="AW416" s="238"/>
      <c r="AX416" s="238"/>
      <c r="AY416" s="238"/>
      <c r="AZ416" s="238"/>
      <c r="BA416" s="238"/>
      <c r="BB416" s="238"/>
      <c r="BC416" s="238"/>
      <c r="BD416" s="238"/>
      <c r="BE416" s="239">
        <f t="shared" si="304"/>
        <v>0</v>
      </c>
      <c r="BF416" s="240"/>
      <c r="BG416" s="238"/>
      <c r="BH416" s="238"/>
      <c r="BI416" s="238"/>
      <c r="BJ416" s="238"/>
      <c r="BK416" s="238"/>
      <c r="BL416" s="238"/>
      <c r="BM416" s="238"/>
      <c r="BN416" s="238"/>
      <c r="BO416" s="238"/>
      <c r="BP416" s="238"/>
      <c r="BQ416" s="239">
        <f t="shared" si="310"/>
        <v>0</v>
      </c>
      <c r="BR416" s="240"/>
      <c r="BS416" s="238"/>
      <c r="BT416" s="238"/>
      <c r="BU416" s="238"/>
      <c r="BV416" s="238"/>
      <c r="BW416" s="238"/>
      <c r="BX416" s="238"/>
      <c r="BY416" s="238"/>
      <c r="BZ416" s="238"/>
      <c r="CA416" s="238"/>
      <c r="CB416" s="238"/>
      <c r="CC416" s="239">
        <f t="shared" si="306"/>
        <v>0</v>
      </c>
      <c r="CD416" s="41"/>
    </row>
    <row r="417" spans="1:82" ht="15">
      <c r="A417" s="158"/>
      <c r="B417" s="180" t="s">
        <v>793</v>
      </c>
      <c r="C417" s="181" t="s">
        <v>794</v>
      </c>
      <c r="D417" s="182" t="s">
        <v>92</v>
      </c>
      <c r="E417" s="329">
        <v>0</v>
      </c>
      <c r="F417" s="78"/>
      <c r="G417" s="178">
        <f t="shared" si="300"/>
        <v>0</v>
      </c>
      <c r="H417" s="237"/>
      <c r="I417" s="239"/>
      <c r="J417" s="237"/>
      <c r="K417" s="238"/>
      <c r="L417" s="238"/>
      <c r="M417" s="238"/>
      <c r="N417" s="238"/>
      <c r="O417" s="238"/>
      <c r="P417" s="238"/>
      <c r="Q417" s="238"/>
      <c r="R417" s="238"/>
      <c r="S417" s="238"/>
      <c r="T417" s="238"/>
      <c r="U417" s="239">
        <f t="shared" si="307"/>
        <v>0</v>
      </c>
      <c r="V417" s="237"/>
      <c r="W417" s="238"/>
      <c r="X417" s="238"/>
      <c r="Y417" s="238"/>
      <c r="Z417" s="238"/>
      <c r="AA417" s="238"/>
      <c r="AB417" s="238"/>
      <c r="AC417" s="238"/>
      <c r="AD417" s="238"/>
      <c r="AE417" s="238"/>
      <c r="AF417" s="238"/>
      <c r="AG417" s="239">
        <f t="shared" si="308"/>
        <v>0</v>
      </c>
      <c r="AH417" s="240"/>
      <c r="AI417" s="238"/>
      <c r="AJ417" s="238"/>
      <c r="AK417" s="238"/>
      <c r="AL417" s="238"/>
      <c r="AM417" s="238"/>
      <c r="AN417" s="238"/>
      <c r="AO417" s="238"/>
      <c r="AP417" s="238"/>
      <c r="AQ417" s="238"/>
      <c r="AR417" s="238"/>
      <c r="AS417" s="239">
        <f t="shared" si="309"/>
        <v>0</v>
      </c>
      <c r="AT417" s="240"/>
      <c r="AU417" s="238"/>
      <c r="AV417" s="238"/>
      <c r="AW417" s="238"/>
      <c r="AX417" s="238"/>
      <c r="AY417" s="238"/>
      <c r="AZ417" s="238"/>
      <c r="BA417" s="238"/>
      <c r="BB417" s="238"/>
      <c r="BC417" s="238"/>
      <c r="BD417" s="238"/>
      <c r="BE417" s="239">
        <f t="shared" si="304"/>
        <v>0</v>
      </c>
      <c r="BF417" s="240"/>
      <c r="BG417" s="238"/>
      <c r="BH417" s="238"/>
      <c r="BI417" s="238"/>
      <c r="BJ417" s="238"/>
      <c r="BK417" s="238"/>
      <c r="BL417" s="238"/>
      <c r="BM417" s="238"/>
      <c r="BN417" s="238"/>
      <c r="BO417" s="238"/>
      <c r="BP417" s="238"/>
      <c r="BQ417" s="239">
        <f t="shared" si="310"/>
        <v>0</v>
      </c>
      <c r="BR417" s="240"/>
      <c r="BS417" s="238"/>
      <c r="BT417" s="238"/>
      <c r="BU417" s="238"/>
      <c r="BV417" s="238"/>
      <c r="BW417" s="238"/>
      <c r="BX417" s="238"/>
      <c r="BY417" s="238"/>
      <c r="BZ417" s="238"/>
      <c r="CA417" s="238"/>
      <c r="CB417" s="238"/>
      <c r="CC417" s="239">
        <f t="shared" si="306"/>
        <v>0</v>
      </c>
      <c r="CD417" s="41"/>
    </row>
    <row r="418" spans="1:82" ht="15">
      <c r="A418" s="158"/>
      <c r="B418" s="180" t="s">
        <v>795</v>
      </c>
      <c r="C418" s="181" t="s">
        <v>611</v>
      </c>
      <c r="D418" s="182" t="s">
        <v>92</v>
      </c>
      <c r="E418" s="329">
        <v>0</v>
      </c>
      <c r="F418" s="78"/>
      <c r="G418" s="178">
        <f t="shared" si="300"/>
        <v>0</v>
      </c>
      <c r="H418" s="237"/>
      <c r="I418" s="239"/>
      <c r="J418" s="237"/>
      <c r="K418" s="238"/>
      <c r="L418" s="238"/>
      <c r="M418" s="238"/>
      <c r="N418" s="238"/>
      <c r="O418" s="238"/>
      <c r="P418" s="238"/>
      <c r="Q418" s="238"/>
      <c r="R418" s="238"/>
      <c r="S418" s="238"/>
      <c r="T418" s="238"/>
      <c r="U418" s="239">
        <f t="shared" si="307"/>
        <v>0</v>
      </c>
      <c r="V418" s="237"/>
      <c r="W418" s="238"/>
      <c r="X418" s="238"/>
      <c r="Y418" s="238"/>
      <c r="Z418" s="238"/>
      <c r="AA418" s="238"/>
      <c r="AB418" s="238"/>
      <c r="AC418" s="238"/>
      <c r="AD418" s="238"/>
      <c r="AE418" s="238"/>
      <c r="AF418" s="238"/>
      <c r="AG418" s="239">
        <f t="shared" si="308"/>
        <v>0</v>
      </c>
      <c r="AH418" s="240"/>
      <c r="AI418" s="238"/>
      <c r="AJ418" s="238"/>
      <c r="AK418" s="238"/>
      <c r="AL418" s="238"/>
      <c r="AM418" s="238"/>
      <c r="AN418" s="238"/>
      <c r="AO418" s="238"/>
      <c r="AP418" s="238"/>
      <c r="AQ418" s="238"/>
      <c r="AR418" s="238"/>
      <c r="AS418" s="239">
        <f t="shared" si="309"/>
        <v>0</v>
      </c>
      <c r="AT418" s="240"/>
      <c r="AU418" s="238"/>
      <c r="AV418" s="238"/>
      <c r="AW418" s="238"/>
      <c r="AX418" s="238"/>
      <c r="AY418" s="238"/>
      <c r="AZ418" s="238"/>
      <c r="BA418" s="238"/>
      <c r="BB418" s="238"/>
      <c r="BC418" s="238"/>
      <c r="BD418" s="238"/>
      <c r="BE418" s="239">
        <f t="shared" si="304"/>
        <v>0</v>
      </c>
      <c r="BF418" s="240"/>
      <c r="BG418" s="238"/>
      <c r="BH418" s="238"/>
      <c r="BI418" s="238"/>
      <c r="BJ418" s="238"/>
      <c r="BK418" s="238"/>
      <c r="BL418" s="238"/>
      <c r="BM418" s="238"/>
      <c r="BN418" s="238"/>
      <c r="BO418" s="238"/>
      <c r="BP418" s="238"/>
      <c r="BQ418" s="239">
        <f t="shared" si="310"/>
        <v>0</v>
      </c>
      <c r="BR418" s="240"/>
      <c r="BS418" s="238"/>
      <c r="BT418" s="238"/>
      <c r="BU418" s="238"/>
      <c r="BV418" s="238"/>
      <c r="BW418" s="238"/>
      <c r="BX418" s="238"/>
      <c r="BY418" s="238"/>
      <c r="BZ418" s="238"/>
      <c r="CA418" s="238"/>
      <c r="CB418" s="238"/>
      <c r="CC418" s="239">
        <f t="shared" si="306"/>
        <v>0</v>
      </c>
      <c r="CD418" s="41"/>
    </row>
    <row r="419" spans="1:82" ht="15">
      <c r="A419" s="158"/>
      <c r="B419" s="287" t="s">
        <v>796</v>
      </c>
      <c r="C419" s="286" t="s">
        <v>797</v>
      </c>
      <c r="D419" s="132"/>
      <c r="E419" s="300"/>
      <c r="F419" s="231"/>
      <c r="G419" s="76"/>
      <c r="H419" s="237"/>
      <c r="I419" s="239"/>
      <c r="J419" s="237"/>
      <c r="K419" s="238"/>
      <c r="L419" s="238"/>
      <c r="M419" s="238"/>
      <c r="N419" s="238"/>
      <c r="O419" s="238"/>
      <c r="P419" s="238"/>
      <c r="Q419" s="238"/>
      <c r="R419" s="238"/>
      <c r="S419" s="238"/>
      <c r="T419" s="238"/>
      <c r="U419" s="239"/>
      <c r="V419" s="237"/>
      <c r="W419" s="238"/>
      <c r="X419" s="238"/>
      <c r="Y419" s="238"/>
      <c r="Z419" s="238"/>
      <c r="AA419" s="238"/>
      <c r="AB419" s="238"/>
      <c r="AC419" s="238"/>
      <c r="AD419" s="238"/>
      <c r="AE419" s="238"/>
      <c r="AF419" s="238"/>
      <c r="AG419" s="239"/>
      <c r="AH419" s="240"/>
      <c r="AI419" s="238"/>
      <c r="AJ419" s="238"/>
      <c r="AK419" s="238"/>
      <c r="AL419" s="238"/>
      <c r="AM419" s="238"/>
      <c r="AN419" s="238"/>
      <c r="AO419" s="238"/>
      <c r="AP419" s="238"/>
      <c r="AQ419" s="238"/>
      <c r="AR419" s="238"/>
      <c r="AS419" s="239"/>
      <c r="AT419" s="240"/>
      <c r="AU419" s="238"/>
      <c r="AV419" s="238"/>
      <c r="AW419" s="238"/>
      <c r="AX419" s="238"/>
      <c r="AY419" s="238"/>
      <c r="AZ419" s="238"/>
      <c r="BA419" s="238"/>
      <c r="BB419" s="238"/>
      <c r="BC419" s="238"/>
      <c r="BD419" s="238"/>
      <c r="BE419" s="239"/>
      <c r="BF419" s="240"/>
      <c r="BG419" s="238"/>
      <c r="BH419" s="238"/>
      <c r="BI419" s="238"/>
      <c r="BJ419" s="238"/>
      <c r="BK419" s="238"/>
      <c r="BL419" s="238"/>
      <c r="BM419" s="238"/>
      <c r="BN419" s="238"/>
      <c r="BO419" s="238"/>
      <c r="BP419" s="238"/>
      <c r="BQ419" s="239"/>
      <c r="BR419" s="240"/>
      <c r="BS419" s="238"/>
      <c r="BT419" s="238"/>
      <c r="BU419" s="238"/>
      <c r="BV419" s="238"/>
      <c r="BW419" s="238"/>
      <c r="BX419" s="238"/>
      <c r="BY419" s="238"/>
      <c r="BZ419" s="238"/>
      <c r="CA419" s="238"/>
      <c r="CB419" s="238"/>
      <c r="CC419" s="239"/>
      <c r="CD419" s="41"/>
    </row>
    <row r="420" spans="1:82" ht="15">
      <c r="A420" s="158"/>
      <c r="B420" s="180" t="s">
        <v>798</v>
      </c>
      <c r="C420" s="181" t="s">
        <v>799</v>
      </c>
      <c r="D420" s="182" t="s">
        <v>243</v>
      </c>
      <c r="E420" s="329">
        <v>0</v>
      </c>
      <c r="F420" s="78"/>
      <c r="G420" s="178">
        <f t="shared" si="300"/>
        <v>0</v>
      </c>
      <c r="H420" s="237"/>
      <c r="I420" s="239"/>
      <c r="J420" s="237"/>
      <c r="K420" s="238"/>
      <c r="L420" s="238"/>
      <c r="M420" s="238"/>
      <c r="N420" s="238"/>
      <c r="O420" s="238"/>
      <c r="P420" s="238"/>
      <c r="Q420" s="238"/>
      <c r="R420" s="238"/>
      <c r="S420" s="238"/>
      <c r="T420" s="238"/>
      <c r="U420" s="239">
        <f t="shared" si="307"/>
        <v>0</v>
      </c>
      <c r="V420" s="237"/>
      <c r="W420" s="238"/>
      <c r="X420" s="238"/>
      <c r="Y420" s="238"/>
      <c r="Z420" s="238"/>
      <c r="AA420" s="238"/>
      <c r="AB420" s="238"/>
      <c r="AC420" s="238"/>
      <c r="AD420" s="238"/>
      <c r="AE420" s="238"/>
      <c r="AF420" s="238"/>
      <c r="AG420" s="239">
        <f t="shared" si="308"/>
        <v>0</v>
      </c>
      <c r="AH420" s="240"/>
      <c r="AI420" s="238"/>
      <c r="AJ420" s="238"/>
      <c r="AK420" s="238"/>
      <c r="AL420" s="238"/>
      <c r="AM420" s="238"/>
      <c r="AN420" s="238"/>
      <c r="AO420" s="238"/>
      <c r="AP420" s="238"/>
      <c r="AQ420" s="238"/>
      <c r="AR420" s="238"/>
      <c r="AS420" s="239">
        <f t="shared" si="309"/>
        <v>0</v>
      </c>
      <c r="AT420" s="240"/>
      <c r="AU420" s="238"/>
      <c r="AV420" s="238"/>
      <c r="AW420" s="238"/>
      <c r="AX420" s="238"/>
      <c r="AY420" s="238"/>
      <c r="AZ420" s="238"/>
      <c r="BA420" s="238"/>
      <c r="BB420" s="238"/>
      <c r="BC420" s="238"/>
      <c r="BD420" s="238"/>
      <c r="BE420" s="239">
        <f t="shared" si="304"/>
        <v>0</v>
      </c>
      <c r="BF420" s="240"/>
      <c r="BG420" s="238"/>
      <c r="BH420" s="238"/>
      <c r="BI420" s="238"/>
      <c r="BJ420" s="238"/>
      <c r="BK420" s="238"/>
      <c r="BL420" s="238"/>
      <c r="BM420" s="238"/>
      <c r="BN420" s="238"/>
      <c r="BO420" s="238"/>
      <c r="BP420" s="238"/>
      <c r="BQ420" s="239">
        <f t="shared" si="310"/>
        <v>0</v>
      </c>
      <c r="BR420" s="240"/>
      <c r="BS420" s="238"/>
      <c r="BT420" s="238"/>
      <c r="BU420" s="238"/>
      <c r="BV420" s="238"/>
      <c r="BW420" s="238"/>
      <c r="BX420" s="238"/>
      <c r="BY420" s="238"/>
      <c r="BZ420" s="238"/>
      <c r="CA420" s="238"/>
      <c r="CB420" s="238"/>
      <c r="CC420" s="239">
        <f t="shared" si="306"/>
        <v>0</v>
      </c>
      <c r="CD420" s="41"/>
    </row>
    <row r="421" spans="1:82" ht="15">
      <c r="A421" s="158"/>
      <c r="B421" s="287" t="s">
        <v>800</v>
      </c>
      <c r="C421" s="286" t="s">
        <v>801</v>
      </c>
      <c r="D421" s="132"/>
      <c r="E421" s="300"/>
      <c r="F421" s="231"/>
      <c r="G421" s="76"/>
      <c r="H421" s="237"/>
      <c r="I421" s="239"/>
      <c r="J421" s="237"/>
      <c r="K421" s="238"/>
      <c r="L421" s="238"/>
      <c r="M421" s="238"/>
      <c r="N421" s="238"/>
      <c r="O421" s="238"/>
      <c r="P421" s="238"/>
      <c r="Q421" s="238"/>
      <c r="R421" s="238"/>
      <c r="S421" s="238"/>
      <c r="T421" s="238"/>
      <c r="U421" s="239"/>
      <c r="V421" s="237"/>
      <c r="W421" s="238"/>
      <c r="X421" s="238"/>
      <c r="Y421" s="238"/>
      <c r="Z421" s="238"/>
      <c r="AA421" s="238"/>
      <c r="AB421" s="238"/>
      <c r="AC421" s="238"/>
      <c r="AD421" s="238"/>
      <c r="AE421" s="238"/>
      <c r="AF421" s="238"/>
      <c r="AG421" s="239"/>
      <c r="AH421" s="240"/>
      <c r="AI421" s="238"/>
      <c r="AJ421" s="238"/>
      <c r="AK421" s="238"/>
      <c r="AL421" s="238"/>
      <c r="AM421" s="238"/>
      <c r="AN421" s="238"/>
      <c r="AO421" s="238"/>
      <c r="AP421" s="238"/>
      <c r="AQ421" s="238"/>
      <c r="AR421" s="238"/>
      <c r="AS421" s="239"/>
      <c r="AT421" s="240"/>
      <c r="AU421" s="238"/>
      <c r="AV421" s="238"/>
      <c r="AW421" s="238"/>
      <c r="AX421" s="238"/>
      <c r="AY421" s="238"/>
      <c r="AZ421" s="238"/>
      <c r="BA421" s="238"/>
      <c r="BB421" s="238"/>
      <c r="BC421" s="238"/>
      <c r="BD421" s="238"/>
      <c r="BE421" s="239"/>
      <c r="BF421" s="240"/>
      <c r="BG421" s="238"/>
      <c r="BH421" s="238"/>
      <c r="BI421" s="238"/>
      <c r="BJ421" s="238"/>
      <c r="BK421" s="238"/>
      <c r="BL421" s="238"/>
      <c r="BM421" s="238"/>
      <c r="BN421" s="238"/>
      <c r="BO421" s="238"/>
      <c r="BP421" s="238"/>
      <c r="BQ421" s="239"/>
      <c r="BR421" s="240"/>
      <c r="BS421" s="238"/>
      <c r="BT421" s="238"/>
      <c r="BU421" s="238"/>
      <c r="BV421" s="238"/>
      <c r="BW421" s="238"/>
      <c r="BX421" s="238"/>
      <c r="BY421" s="238"/>
      <c r="BZ421" s="238"/>
      <c r="CA421" s="238"/>
      <c r="CB421" s="238"/>
      <c r="CC421" s="239"/>
      <c r="CD421" s="41"/>
    </row>
    <row r="422" spans="1:82" ht="15">
      <c r="A422" s="158"/>
      <c r="B422" s="180" t="s">
        <v>802</v>
      </c>
      <c r="C422" s="181" t="s">
        <v>803</v>
      </c>
      <c r="D422" s="182" t="s">
        <v>631</v>
      </c>
      <c r="E422" s="329">
        <v>0</v>
      </c>
      <c r="F422" s="78"/>
      <c r="G422" s="178">
        <f t="shared" si="300"/>
        <v>0</v>
      </c>
      <c r="H422" s="237"/>
      <c r="I422" s="239"/>
      <c r="J422" s="237"/>
      <c r="K422" s="238"/>
      <c r="L422" s="238"/>
      <c r="M422" s="238"/>
      <c r="N422" s="238"/>
      <c r="O422" s="238"/>
      <c r="P422" s="238"/>
      <c r="Q422" s="238"/>
      <c r="R422" s="238"/>
      <c r="S422" s="238"/>
      <c r="T422" s="238"/>
      <c r="U422" s="239">
        <f t="shared" si="307"/>
        <v>0</v>
      </c>
      <c r="V422" s="237"/>
      <c r="W422" s="238"/>
      <c r="X422" s="238"/>
      <c r="Y422" s="238"/>
      <c r="Z422" s="238"/>
      <c r="AA422" s="238"/>
      <c r="AB422" s="238"/>
      <c r="AC422" s="238"/>
      <c r="AD422" s="238"/>
      <c r="AE422" s="238"/>
      <c r="AF422" s="238"/>
      <c r="AG422" s="239">
        <f t="shared" si="308"/>
        <v>0</v>
      </c>
      <c r="AH422" s="240"/>
      <c r="AI422" s="238"/>
      <c r="AJ422" s="238"/>
      <c r="AK422" s="238"/>
      <c r="AL422" s="238"/>
      <c r="AM422" s="238"/>
      <c r="AN422" s="238"/>
      <c r="AO422" s="238"/>
      <c r="AP422" s="238"/>
      <c r="AQ422" s="238"/>
      <c r="AR422" s="238"/>
      <c r="AS422" s="239">
        <f t="shared" si="309"/>
        <v>0</v>
      </c>
      <c r="AT422" s="240"/>
      <c r="AU422" s="238"/>
      <c r="AV422" s="238"/>
      <c r="AW422" s="238"/>
      <c r="AX422" s="238"/>
      <c r="AY422" s="238"/>
      <c r="AZ422" s="238"/>
      <c r="BA422" s="238"/>
      <c r="BB422" s="238"/>
      <c r="BC422" s="238"/>
      <c r="BD422" s="238"/>
      <c r="BE422" s="239">
        <f t="shared" si="304"/>
        <v>0</v>
      </c>
      <c r="BF422" s="240"/>
      <c r="BG422" s="238"/>
      <c r="BH422" s="238"/>
      <c r="BI422" s="238"/>
      <c r="BJ422" s="238"/>
      <c r="BK422" s="238"/>
      <c r="BL422" s="238"/>
      <c r="BM422" s="238"/>
      <c r="BN422" s="238"/>
      <c r="BO422" s="238"/>
      <c r="BP422" s="238"/>
      <c r="BQ422" s="239">
        <f t="shared" si="310"/>
        <v>0</v>
      </c>
      <c r="BR422" s="240"/>
      <c r="BS422" s="238"/>
      <c r="BT422" s="238"/>
      <c r="BU422" s="238"/>
      <c r="BV422" s="238"/>
      <c r="BW422" s="238"/>
      <c r="BX422" s="238"/>
      <c r="BY422" s="238"/>
      <c r="BZ422" s="238"/>
      <c r="CA422" s="238"/>
      <c r="CB422" s="238"/>
      <c r="CC422" s="239">
        <f t="shared" si="306"/>
        <v>0</v>
      </c>
      <c r="CD422" s="41"/>
    </row>
    <row r="423" spans="1:82" ht="15">
      <c r="A423" s="158"/>
      <c r="B423" s="180" t="s">
        <v>804</v>
      </c>
      <c r="C423" s="181" t="s">
        <v>805</v>
      </c>
      <c r="D423" s="182" t="s">
        <v>243</v>
      </c>
      <c r="E423" s="329">
        <v>0</v>
      </c>
      <c r="F423" s="78"/>
      <c r="G423" s="178">
        <f t="shared" si="300"/>
        <v>0</v>
      </c>
      <c r="H423" s="237"/>
      <c r="I423" s="239"/>
      <c r="J423" s="237"/>
      <c r="K423" s="238"/>
      <c r="L423" s="238"/>
      <c r="M423" s="238"/>
      <c r="N423" s="238"/>
      <c r="O423" s="238"/>
      <c r="P423" s="238"/>
      <c r="Q423" s="238"/>
      <c r="R423" s="238"/>
      <c r="S423" s="238"/>
      <c r="T423" s="238"/>
      <c r="U423" s="239">
        <f t="shared" si="307"/>
        <v>0</v>
      </c>
      <c r="V423" s="237"/>
      <c r="W423" s="238"/>
      <c r="X423" s="238"/>
      <c r="Y423" s="238"/>
      <c r="Z423" s="238"/>
      <c r="AA423" s="238"/>
      <c r="AB423" s="238"/>
      <c r="AC423" s="238"/>
      <c r="AD423" s="238"/>
      <c r="AE423" s="238"/>
      <c r="AF423" s="238"/>
      <c r="AG423" s="239">
        <f t="shared" si="308"/>
        <v>0</v>
      </c>
      <c r="AH423" s="240"/>
      <c r="AI423" s="238"/>
      <c r="AJ423" s="238"/>
      <c r="AK423" s="238"/>
      <c r="AL423" s="238"/>
      <c r="AM423" s="238"/>
      <c r="AN423" s="238"/>
      <c r="AO423" s="238"/>
      <c r="AP423" s="238"/>
      <c r="AQ423" s="238"/>
      <c r="AR423" s="238"/>
      <c r="AS423" s="239">
        <f t="shared" si="309"/>
        <v>0</v>
      </c>
      <c r="AT423" s="240"/>
      <c r="AU423" s="238"/>
      <c r="AV423" s="238"/>
      <c r="AW423" s="238"/>
      <c r="AX423" s="238"/>
      <c r="AY423" s="238"/>
      <c r="AZ423" s="238"/>
      <c r="BA423" s="238"/>
      <c r="BB423" s="238"/>
      <c r="BC423" s="238"/>
      <c r="BD423" s="238"/>
      <c r="BE423" s="239">
        <f t="shared" si="304"/>
        <v>0</v>
      </c>
      <c r="BF423" s="240"/>
      <c r="BG423" s="238"/>
      <c r="BH423" s="238"/>
      <c r="BI423" s="238"/>
      <c r="BJ423" s="238"/>
      <c r="BK423" s="238"/>
      <c r="BL423" s="238"/>
      <c r="BM423" s="238"/>
      <c r="BN423" s="238"/>
      <c r="BO423" s="238"/>
      <c r="BP423" s="238"/>
      <c r="BQ423" s="239">
        <f t="shared" si="310"/>
        <v>0</v>
      </c>
      <c r="BR423" s="240"/>
      <c r="BS423" s="238"/>
      <c r="BT423" s="238"/>
      <c r="BU423" s="238"/>
      <c r="BV423" s="238"/>
      <c r="BW423" s="238"/>
      <c r="BX423" s="238"/>
      <c r="BY423" s="238"/>
      <c r="BZ423" s="238"/>
      <c r="CA423" s="238"/>
      <c r="CB423" s="238"/>
      <c r="CC423" s="239">
        <f t="shared" si="306"/>
        <v>0</v>
      </c>
      <c r="CD423" s="41"/>
    </row>
    <row r="424" spans="1:82" ht="15">
      <c r="A424" s="158"/>
      <c r="B424" s="180" t="s">
        <v>806</v>
      </c>
      <c r="C424" s="181" t="s">
        <v>807</v>
      </c>
      <c r="D424" s="182" t="s">
        <v>243</v>
      </c>
      <c r="E424" s="329">
        <v>0</v>
      </c>
      <c r="F424" s="78"/>
      <c r="G424" s="178">
        <f t="shared" si="300"/>
        <v>0</v>
      </c>
      <c r="H424" s="237"/>
      <c r="I424" s="239"/>
      <c r="J424" s="237"/>
      <c r="K424" s="238"/>
      <c r="L424" s="238"/>
      <c r="M424" s="238"/>
      <c r="N424" s="238"/>
      <c r="O424" s="238"/>
      <c r="P424" s="238"/>
      <c r="Q424" s="238"/>
      <c r="R424" s="238"/>
      <c r="S424" s="238"/>
      <c r="T424" s="238"/>
      <c r="U424" s="239">
        <f t="shared" si="307"/>
        <v>0</v>
      </c>
      <c r="V424" s="237"/>
      <c r="W424" s="238"/>
      <c r="X424" s="238"/>
      <c r="Y424" s="238"/>
      <c r="Z424" s="238"/>
      <c r="AA424" s="238"/>
      <c r="AB424" s="238"/>
      <c r="AC424" s="238"/>
      <c r="AD424" s="238"/>
      <c r="AE424" s="238"/>
      <c r="AF424" s="238"/>
      <c r="AG424" s="239">
        <f t="shared" si="308"/>
        <v>0</v>
      </c>
      <c r="AH424" s="240"/>
      <c r="AI424" s="238"/>
      <c r="AJ424" s="238"/>
      <c r="AK424" s="238"/>
      <c r="AL424" s="238"/>
      <c r="AM424" s="238"/>
      <c r="AN424" s="238"/>
      <c r="AO424" s="238"/>
      <c r="AP424" s="238"/>
      <c r="AQ424" s="238"/>
      <c r="AR424" s="238"/>
      <c r="AS424" s="239">
        <f t="shared" si="309"/>
        <v>0</v>
      </c>
      <c r="AT424" s="240"/>
      <c r="AU424" s="238"/>
      <c r="AV424" s="238"/>
      <c r="AW424" s="238"/>
      <c r="AX424" s="238"/>
      <c r="AY424" s="238"/>
      <c r="AZ424" s="238"/>
      <c r="BA424" s="238"/>
      <c r="BB424" s="238"/>
      <c r="BC424" s="238"/>
      <c r="BD424" s="238"/>
      <c r="BE424" s="239">
        <f t="shared" si="304"/>
        <v>0</v>
      </c>
      <c r="BF424" s="240"/>
      <c r="BG424" s="238"/>
      <c r="BH424" s="238"/>
      <c r="BI424" s="238"/>
      <c r="BJ424" s="238"/>
      <c r="BK424" s="238"/>
      <c r="BL424" s="238"/>
      <c r="BM424" s="238"/>
      <c r="BN424" s="238"/>
      <c r="BO424" s="238"/>
      <c r="BP424" s="238"/>
      <c r="BQ424" s="239">
        <f t="shared" si="310"/>
        <v>0</v>
      </c>
      <c r="BR424" s="240"/>
      <c r="BS424" s="238"/>
      <c r="BT424" s="238"/>
      <c r="BU424" s="238"/>
      <c r="BV424" s="238"/>
      <c r="BW424" s="238"/>
      <c r="BX424" s="238"/>
      <c r="BY424" s="238"/>
      <c r="BZ424" s="238"/>
      <c r="CA424" s="238"/>
      <c r="CB424" s="238"/>
      <c r="CC424" s="239">
        <f t="shared" si="306"/>
        <v>0</v>
      </c>
      <c r="CD424" s="41"/>
    </row>
    <row r="425" spans="1:82" ht="15">
      <c r="A425" s="158"/>
      <c r="B425" s="180" t="s">
        <v>808</v>
      </c>
      <c r="C425" s="181" t="s">
        <v>809</v>
      </c>
      <c r="D425" s="182" t="s">
        <v>243</v>
      </c>
      <c r="E425" s="329">
        <v>0</v>
      </c>
      <c r="F425" s="78"/>
      <c r="G425" s="178">
        <f t="shared" si="300"/>
        <v>0</v>
      </c>
      <c r="H425" s="237"/>
      <c r="I425" s="239"/>
      <c r="J425" s="237"/>
      <c r="K425" s="238"/>
      <c r="L425" s="238"/>
      <c r="M425" s="238"/>
      <c r="N425" s="238"/>
      <c r="O425" s="238"/>
      <c r="P425" s="238"/>
      <c r="Q425" s="238"/>
      <c r="R425" s="238"/>
      <c r="S425" s="238"/>
      <c r="T425" s="238"/>
      <c r="U425" s="239">
        <f t="shared" si="307"/>
        <v>0</v>
      </c>
      <c r="V425" s="237"/>
      <c r="W425" s="238"/>
      <c r="X425" s="238"/>
      <c r="Y425" s="238"/>
      <c r="Z425" s="238"/>
      <c r="AA425" s="238"/>
      <c r="AB425" s="238"/>
      <c r="AC425" s="238"/>
      <c r="AD425" s="238"/>
      <c r="AE425" s="238"/>
      <c r="AF425" s="238"/>
      <c r="AG425" s="239">
        <f t="shared" si="308"/>
        <v>0</v>
      </c>
      <c r="AH425" s="240"/>
      <c r="AI425" s="238"/>
      <c r="AJ425" s="238"/>
      <c r="AK425" s="238"/>
      <c r="AL425" s="238"/>
      <c r="AM425" s="238"/>
      <c r="AN425" s="238"/>
      <c r="AO425" s="238"/>
      <c r="AP425" s="238"/>
      <c r="AQ425" s="238"/>
      <c r="AR425" s="238"/>
      <c r="AS425" s="239">
        <f t="shared" si="309"/>
        <v>0</v>
      </c>
      <c r="AT425" s="240"/>
      <c r="AU425" s="238"/>
      <c r="AV425" s="238"/>
      <c r="AW425" s="238"/>
      <c r="AX425" s="238"/>
      <c r="AY425" s="238"/>
      <c r="AZ425" s="238"/>
      <c r="BA425" s="238"/>
      <c r="BB425" s="238"/>
      <c r="BC425" s="238"/>
      <c r="BD425" s="238"/>
      <c r="BE425" s="239">
        <f t="shared" si="304"/>
        <v>0</v>
      </c>
      <c r="BF425" s="240"/>
      <c r="BG425" s="238"/>
      <c r="BH425" s="238"/>
      <c r="BI425" s="238"/>
      <c r="BJ425" s="238"/>
      <c r="BK425" s="238"/>
      <c r="BL425" s="238"/>
      <c r="BM425" s="238"/>
      <c r="BN425" s="238"/>
      <c r="BO425" s="238"/>
      <c r="BP425" s="238"/>
      <c r="BQ425" s="239">
        <f t="shared" si="310"/>
        <v>0</v>
      </c>
      <c r="BR425" s="240"/>
      <c r="BS425" s="238"/>
      <c r="BT425" s="238"/>
      <c r="BU425" s="238"/>
      <c r="BV425" s="238"/>
      <c r="BW425" s="238"/>
      <c r="BX425" s="238"/>
      <c r="BY425" s="238"/>
      <c r="BZ425" s="238"/>
      <c r="CA425" s="238"/>
      <c r="CB425" s="238"/>
      <c r="CC425" s="239">
        <f t="shared" si="306"/>
        <v>0</v>
      </c>
      <c r="CD425" s="41"/>
    </row>
    <row r="426" spans="1:82" ht="15">
      <c r="A426" s="158"/>
      <c r="B426" s="287" t="s">
        <v>810</v>
      </c>
      <c r="C426" s="286" t="s">
        <v>811</v>
      </c>
      <c r="D426" s="132"/>
      <c r="E426" s="300"/>
      <c r="F426" s="231"/>
      <c r="G426" s="76"/>
      <c r="H426" s="237"/>
      <c r="I426" s="239"/>
      <c r="J426" s="237"/>
      <c r="K426" s="238"/>
      <c r="L426" s="238"/>
      <c r="M426" s="238"/>
      <c r="N426" s="238"/>
      <c r="O426" s="238"/>
      <c r="P426" s="238"/>
      <c r="Q426" s="238"/>
      <c r="R426" s="238"/>
      <c r="S426" s="238"/>
      <c r="T426" s="238"/>
      <c r="U426" s="239"/>
      <c r="V426" s="237"/>
      <c r="W426" s="238"/>
      <c r="X426" s="238"/>
      <c r="Y426" s="238"/>
      <c r="Z426" s="238"/>
      <c r="AA426" s="238"/>
      <c r="AB426" s="238"/>
      <c r="AC426" s="238"/>
      <c r="AD426" s="238"/>
      <c r="AE426" s="238"/>
      <c r="AF426" s="238"/>
      <c r="AG426" s="239"/>
      <c r="AH426" s="240"/>
      <c r="AI426" s="238"/>
      <c r="AJ426" s="238"/>
      <c r="AK426" s="238"/>
      <c r="AL426" s="238"/>
      <c r="AM426" s="238"/>
      <c r="AN426" s="238"/>
      <c r="AO426" s="238"/>
      <c r="AP426" s="238"/>
      <c r="AQ426" s="238"/>
      <c r="AR426" s="238"/>
      <c r="AS426" s="239"/>
      <c r="AT426" s="240"/>
      <c r="AU426" s="238"/>
      <c r="AV426" s="238"/>
      <c r="AW426" s="238"/>
      <c r="AX426" s="238"/>
      <c r="AY426" s="238"/>
      <c r="AZ426" s="238"/>
      <c r="BA426" s="238"/>
      <c r="BB426" s="238"/>
      <c r="BC426" s="238"/>
      <c r="BD426" s="238"/>
      <c r="BE426" s="239"/>
      <c r="BF426" s="240"/>
      <c r="BG426" s="238"/>
      <c r="BH426" s="238"/>
      <c r="BI426" s="238"/>
      <c r="BJ426" s="238"/>
      <c r="BK426" s="238"/>
      <c r="BL426" s="238"/>
      <c r="BM426" s="238"/>
      <c r="BN426" s="238"/>
      <c r="BO426" s="238"/>
      <c r="BP426" s="238"/>
      <c r="BQ426" s="239"/>
      <c r="BR426" s="240"/>
      <c r="BS426" s="238"/>
      <c r="BT426" s="238"/>
      <c r="BU426" s="238"/>
      <c r="BV426" s="238"/>
      <c r="BW426" s="238"/>
      <c r="BX426" s="238"/>
      <c r="BY426" s="238"/>
      <c r="BZ426" s="238"/>
      <c r="CA426" s="238"/>
      <c r="CB426" s="238"/>
      <c r="CC426" s="239"/>
      <c r="CD426" s="41"/>
    </row>
    <row r="427" spans="1:82" ht="15">
      <c r="A427" s="158"/>
      <c r="B427" s="180" t="s">
        <v>812</v>
      </c>
      <c r="C427" s="181" t="s">
        <v>813</v>
      </c>
      <c r="D427" s="182" t="s">
        <v>243</v>
      </c>
      <c r="E427" s="329">
        <v>0</v>
      </c>
      <c r="F427" s="78"/>
      <c r="G427" s="178">
        <f t="shared" si="300"/>
        <v>0</v>
      </c>
      <c r="H427" s="237"/>
      <c r="I427" s="239"/>
      <c r="J427" s="237"/>
      <c r="K427" s="238"/>
      <c r="L427" s="238"/>
      <c r="M427" s="238"/>
      <c r="N427" s="238"/>
      <c r="O427" s="238"/>
      <c r="P427" s="238"/>
      <c r="Q427" s="238"/>
      <c r="R427" s="238"/>
      <c r="S427" s="238"/>
      <c r="T427" s="238"/>
      <c r="U427" s="239">
        <f t="shared" si="307"/>
        <v>0</v>
      </c>
      <c r="V427" s="237"/>
      <c r="W427" s="238"/>
      <c r="X427" s="238"/>
      <c r="Y427" s="238"/>
      <c r="Z427" s="238"/>
      <c r="AA427" s="238"/>
      <c r="AB427" s="238"/>
      <c r="AC427" s="238"/>
      <c r="AD427" s="238"/>
      <c r="AE427" s="238"/>
      <c r="AF427" s="238"/>
      <c r="AG427" s="239">
        <f t="shared" si="308"/>
        <v>0</v>
      </c>
      <c r="AH427" s="240"/>
      <c r="AI427" s="238"/>
      <c r="AJ427" s="238"/>
      <c r="AK427" s="238"/>
      <c r="AL427" s="238"/>
      <c r="AM427" s="238"/>
      <c r="AN427" s="238"/>
      <c r="AO427" s="238"/>
      <c r="AP427" s="238"/>
      <c r="AQ427" s="238"/>
      <c r="AR427" s="238"/>
      <c r="AS427" s="239">
        <f t="shared" si="309"/>
        <v>0</v>
      </c>
      <c r="AT427" s="240"/>
      <c r="AU427" s="238"/>
      <c r="AV427" s="238"/>
      <c r="AW427" s="238"/>
      <c r="AX427" s="238"/>
      <c r="AY427" s="238"/>
      <c r="AZ427" s="238"/>
      <c r="BA427" s="238"/>
      <c r="BB427" s="238"/>
      <c r="BC427" s="238"/>
      <c r="BD427" s="238"/>
      <c r="BE427" s="239">
        <f t="shared" si="304"/>
        <v>0</v>
      </c>
      <c r="BF427" s="240"/>
      <c r="BG427" s="238"/>
      <c r="BH427" s="238"/>
      <c r="BI427" s="238"/>
      <c r="BJ427" s="238"/>
      <c r="BK427" s="238"/>
      <c r="BL427" s="238"/>
      <c r="BM427" s="238"/>
      <c r="BN427" s="238"/>
      <c r="BO427" s="238"/>
      <c r="BP427" s="238"/>
      <c r="BQ427" s="239">
        <f t="shared" si="310"/>
        <v>0</v>
      </c>
      <c r="BR427" s="240"/>
      <c r="BS427" s="238"/>
      <c r="BT427" s="238"/>
      <c r="BU427" s="238"/>
      <c r="BV427" s="238"/>
      <c r="BW427" s="238"/>
      <c r="BX427" s="238"/>
      <c r="BY427" s="238"/>
      <c r="BZ427" s="238"/>
      <c r="CA427" s="238"/>
      <c r="CB427" s="238"/>
      <c r="CC427" s="239">
        <f t="shared" si="306"/>
        <v>0</v>
      </c>
      <c r="CD427" s="41"/>
    </row>
    <row r="428" spans="1:82" ht="15">
      <c r="A428" s="158"/>
      <c r="B428" s="123" t="s">
        <v>814</v>
      </c>
      <c r="C428" s="124" t="s">
        <v>815</v>
      </c>
      <c r="D428" s="125"/>
      <c r="E428" s="155"/>
      <c r="F428" s="260"/>
      <c r="G428" s="126">
        <f>SUM(G429:G431)</f>
        <v>0</v>
      </c>
      <c r="H428" s="127">
        <f>SUM(H429:H431)</f>
        <v>0</v>
      </c>
      <c r="I428" s="128">
        <f t="shared" ref="I428:BT428" si="311">SUM(I429:I431)</f>
        <v>0</v>
      </c>
      <c r="J428" s="127">
        <f t="shared" si="311"/>
        <v>0</v>
      </c>
      <c r="K428" s="129">
        <f t="shared" si="311"/>
        <v>0</v>
      </c>
      <c r="L428" s="129">
        <f t="shared" si="311"/>
        <v>0</v>
      </c>
      <c r="M428" s="129">
        <f t="shared" si="311"/>
        <v>0</v>
      </c>
      <c r="N428" s="129">
        <f t="shared" si="311"/>
        <v>0</v>
      </c>
      <c r="O428" s="129">
        <f t="shared" si="311"/>
        <v>0</v>
      </c>
      <c r="P428" s="129">
        <f t="shared" si="311"/>
        <v>0</v>
      </c>
      <c r="Q428" s="129">
        <f t="shared" si="311"/>
        <v>0</v>
      </c>
      <c r="R428" s="129">
        <f>SUM(R429:R431)</f>
        <v>0</v>
      </c>
      <c r="S428" s="129">
        <f t="shared" si="311"/>
        <v>0</v>
      </c>
      <c r="T428" s="129">
        <f t="shared" si="311"/>
        <v>0</v>
      </c>
      <c r="U428" s="128">
        <f t="shared" si="311"/>
        <v>0</v>
      </c>
      <c r="V428" s="127">
        <f t="shared" si="311"/>
        <v>0</v>
      </c>
      <c r="W428" s="129">
        <f t="shared" si="311"/>
        <v>0</v>
      </c>
      <c r="X428" s="129">
        <f t="shared" si="311"/>
        <v>0</v>
      </c>
      <c r="Y428" s="129">
        <f t="shared" si="311"/>
        <v>0</v>
      </c>
      <c r="Z428" s="129">
        <f t="shared" si="311"/>
        <v>0</v>
      </c>
      <c r="AA428" s="129">
        <f t="shared" si="311"/>
        <v>0</v>
      </c>
      <c r="AB428" s="129">
        <f t="shared" si="311"/>
        <v>0</v>
      </c>
      <c r="AC428" s="129">
        <f t="shared" si="311"/>
        <v>0</v>
      </c>
      <c r="AD428" s="129">
        <f t="shared" si="311"/>
        <v>0</v>
      </c>
      <c r="AE428" s="129">
        <f t="shared" si="311"/>
        <v>0</v>
      </c>
      <c r="AF428" s="129">
        <f t="shared" si="311"/>
        <v>0</v>
      </c>
      <c r="AG428" s="128">
        <f t="shared" si="311"/>
        <v>0</v>
      </c>
      <c r="AH428" s="130">
        <f t="shared" si="311"/>
        <v>0</v>
      </c>
      <c r="AI428" s="129">
        <f t="shared" si="311"/>
        <v>0</v>
      </c>
      <c r="AJ428" s="129">
        <f t="shared" si="311"/>
        <v>0</v>
      </c>
      <c r="AK428" s="129">
        <f t="shared" si="311"/>
        <v>0</v>
      </c>
      <c r="AL428" s="129">
        <f t="shared" si="311"/>
        <v>0</v>
      </c>
      <c r="AM428" s="129">
        <f t="shared" si="311"/>
        <v>0</v>
      </c>
      <c r="AN428" s="129">
        <f t="shared" si="311"/>
        <v>0</v>
      </c>
      <c r="AO428" s="129">
        <f t="shared" si="311"/>
        <v>0</v>
      </c>
      <c r="AP428" s="129">
        <f t="shared" si="311"/>
        <v>0</v>
      </c>
      <c r="AQ428" s="129">
        <f t="shared" si="311"/>
        <v>0</v>
      </c>
      <c r="AR428" s="129">
        <f t="shared" si="311"/>
        <v>0</v>
      </c>
      <c r="AS428" s="128">
        <f t="shared" si="311"/>
        <v>0</v>
      </c>
      <c r="AT428" s="130">
        <f t="shared" si="311"/>
        <v>0</v>
      </c>
      <c r="AU428" s="129">
        <f t="shared" si="311"/>
        <v>0</v>
      </c>
      <c r="AV428" s="129">
        <f t="shared" si="311"/>
        <v>0</v>
      </c>
      <c r="AW428" s="129">
        <f t="shared" si="311"/>
        <v>0</v>
      </c>
      <c r="AX428" s="129">
        <f t="shared" si="311"/>
        <v>0</v>
      </c>
      <c r="AY428" s="129">
        <f t="shared" si="311"/>
        <v>0</v>
      </c>
      <c r="AZ428" s="129">
        <f t="shared" si="311"/>
        <v>0</v>
      </c>
      <c r="BA428" s="129">
        <f t="shared" si="311"/>
        <v>0</v>
      </c>
      <c r="BB428" s="129">
        <f t="shared" si="311"/>
        <v>0</v>
      </c>
      <c r="BC428" s="129">
        <f t="shared" si="311"/>
        <v>0</v>
      </c>
      <c r="BD428" s="129">
        <f t="shared" si="311"/>
        <v>0</v>
      </c>
      <c r="BE428" s="128">
        <f t="shared" si="311"/>
        <v>0</v>
      </c>
      <c r="BF428" s="130">
        <f t="shared" si="311"/>
        <v>0</v>
      </c>
      <c r="BG428" s="129">
        <f t="shared" si="311"/>
        <v>0</v>
      </c>
      <c r="BH428" s="129">
        <f t="shared" si="311"/>
        <v>0</v>
      </c>
      <c r="BI428" s="129">
        <f t="shared" si="311"/>
        <v>0</v>
      </c>
      <c r="BJ428" s="129">
        <f t="shared" si="311"/>
        <v>0</v>
      </c>
      <c r="BK428" s="129">
        <f t="shared" si="311"/>
        <v>0</v>
      </c>
      <c r="BL428" s="129">
        <f t="shared" si="311"/>
        <v>0</v>
      </c>
      <c r="BM428" s="129">
        <f t="shared" si="311"/>
        <v>0</v>
      </c>
      <c r="BN428" s="129">
        <f t="shared" si="311"/>
        <v>0</v>
      </c>
      <c r="BO428" s="129">
        <f t="shared" si="311"/>
        <v>0</v>
      </c>
      <c r="BP428" s="129">
        <f t="shared" si="311"/>
        <v>0</v>
      </c>
      <c r="BQ428" s="128">
        <f t="shared" si="311"/>
        <v>0</v>
      </c>
      <c r="BR428" s="130">
        <f t="shared" si="311"/>
        <v>0</v>
      </c>
      <c r="BS428" s="129">
        <f t="shared" si="311"/>
        <v>0</v>
      </c>
      <c r="BT428" s="129">
        <f t="shared" si="311"/>
        <v>0</v>
      </c>
      <c r="BU428" s="129">
        <f t="shared" ref="BU428:CC428" si="312">SUM(BU429:BU431)</f>
        <v>0</v>
      </c>
      <c r="BV428" s="129">
        <f t="shared" si="312"/>
        <v>0</v>
      </c>
      <c r="BW428" s="129">
        <f t="shared" si="312"/>
        <v>0</v>
      </c>
      <c r="BX428" s="129">
        <f t="shared" si="312"/>
        <v>0</v>
      </c>
      <c r="BY428" s="129">
        <f t="shared" si="312"/>
        <v>0</v>
      </c>
      <c r="BZ428" s="129">
        <f t="shared" si="312"/>
        <v>0</v>
      </c>
      <c r="CA428" s="129">
        <f t="shared" si="312"/>
        <v>0</v>
      </c>
      <c r="CB428" s="129">
        <f t="shared" si="312"/>
        <v>0</v>
      </c>
      <c r="CC428" s="128">
        <f t="shared" si="312"/>
        <v>0</v>
      </c>
      <c r="CD428" s="41" t="s">
        <v>54</v>
      </c>
    </row>
    <row r="429" spans="1:82" ht="15">
      <c r="A429" s="158"/>
      <c r="B429" s="75" t="s">
        <v>816</v>
      </c>
      <c r="C429" s="131" t="s">
        <v>817</v>
      </c>
      <c r="D429" s="132" t="s">
        <v>92</v>
      </c>
      <c r="E429" s="266">
        <v>1</v>
      </c>
      <c r="F429" s="223"/>
      <c r="G429" s="76">
        <f t="shared" ref="G429:G431" si="313">+E429*F429</f>
        <v>0</v>
      </c>
      <c r="H429" s="237"/>
      <c r="I429" s="239"/>
      <c r="J429" s="237"/>
      <c r="K429" s="238"/>
      <c r="L429" s="238"/>
      <c r="M429" s="238"/>
      <c r="N429" s="238"/>
      <c r="O429" s="238"/>
      <c r="P429" s="238"/>
      <c r="Q429" s="238"/>
      <c r="R429" s="238"/>
      <c r="S429" s="238"/>
      <c r="T429" s="238"/>
      <c r="U429" s="239">
        <f>G429/6</f>
        <v>0</v>
      </c>
      <c r="V429" s="237"/>
      <c r="W429" s="238"/>
      <c r="X429" s="238"/>
      <c r="Y429" s="238"/>
      <c r="Z429" s="238"/>
      <c r="AA429" s="238"/>
      <c r="AB429" s="238"/>
      <c r="AC429" s="238"/>
      <c r="AD429" s="238"/>
      <c r="AE429" s="238"/>
      <c r="AF429" s="238"/>
      <c r="AG429" s="239">
        <f>G429/6</f>
        <v>0</v>
      </c>
      <c r="AH429" s="240"/>
      <c r="AI429" s="238"/>
      <c r="AJ429" s="238"/>
      <c r="AK429" s="238"/>
      <c r="AL429" s="238"/>
      <c r="AM429" s="238"/>
      <c r="AN429" s="238"/>
      <c r="AO429" s="238"/>
      <c r="AP429" s="238"/>
      <c r="AQ429" s="238"/>
      <c r="AR429" s="238"/>
      <c r="AS429" s="239">
        <f>G429/6</f>
        <v>0</v>
      </c>
      <c r="AT429" s="240"/>
      <c r="AU429" s="238"/>
      <c r="AV429" s="238"/>
      <c r="AW429" s="238"/>
      <c r="AX429" s="238"/>
      <c r="AY429" s="238"/>
      <c r="AZ429" s="238"/>
      <c r="BA429" s="238"/>
      <c r="BB429" s="238"/>
      <c r="BC429" s="238"/>
      <c r="BD429" s="238"/>
      <c r="BE429" s="239">
        <f>G429/6</f>
        <v>0</v>
      </c>
      <c r="BF429" s="240"/>
      <c r="BG429" s="238"/>
      <c r="BH429" s="238"/>
      <c r="BI429" s="238"/>
      <c r="BJ429" s="238"/>
      <c r="BK429" s="238"/>
      <c r="BL429" s="238"/>
      <c r="BM429" s="238"/>
      <c r="BN429" s="238"/>
      <c r="BO429" s="238"/>
      <c r="BP429" s="238"/>
      <c r="BQ429" s="239">
        <f>G429/6</f>
        <v>0</v>
      </c>
      <c r="BR429" s="240"/>
      <c r="BS429" s="238"/>
      <c r="BT429" s="238"/>
      <c r="BU429" s="238"/>
      <c r="BV429" s="238"/>
      <c r="BW429" s="238"/>
      <c r="BX429" s="238"/>
      <c r="BY429" s="238"/>
      <c r="BZ429" s="238"/>
      <c r="CA429" s="238"/>
      <c r="CB429" s="238"/>
      <c r="CC429" s="239">
        <f>G429-SUM(J429:CB429)</f>
        <v>0</v>
      </c>
      <c r="CD429" s="41" t="s">
        <v>54</v>
      </c>
    </row>
    <row r="430" spans="1:82" ht="15">
      <c r="A430" s="45"/>
      <c r="B430" s="75" t="s">
        <v>818</v>
      </c>
      <c r="C430" s="131" t="s">
        <v>953</v>
      </c>
      <c r="D430" s="132" t="s">
        <v>92</v>
      </c>
      <c r="E430" s="266">
        <v>1</v>
      </c>
      <c r="F430" s="223"/>
      <c r="G430" s="76">
        <f t="shared" si="313"/>
        <v>0</v>
      </c>
      <c r="H430" s="237"/>
      <c r="I430" s="239"/>
      <c r="J430" s="237"/>
      <c r="K430" s="238"/>
      <c r="L430" s="238"/>
      <c r="M430" s="238"/>
      <c r="N430" s="238"/>
      <c r="O430" s="238"/>
      <c r="P430" s="238"/>
      <c r="Q430" s="238"/>
      <c r="R430" s="238"/>
      <c r="S430" s="238"/>
      <c r="T430" s="238"/>
      <c r="U430" s="239">
        <f>G430/6</f>
        <v>0</v>
      </c>
      <c r="V430" s="237"/>
      <c r="W430" s="238"/>
      <c r="X430" s="238"/>
      <c r="Y430" s="238"/>
      <c r="Z430" s="238"/>
      <c r="AA430" s="238"/>
      <c r="AB430" s="238"/>
      <c r="AC430" s="238"/>
      <c r="AD430" s="238"/>
      <c r="AE430" s="238"/>
      <c r="AF430" s="238"/>
      <c r="AG430" s="239">
        <f>G430/6</f>
        <v>0</v>
      </c>
      <c r="AH430" s="240"/>
      <c r="AI430" s="238"/>
      <c r="AJ430" s="238"/>
      <c r="AK430" s="238"/>
      <c r="AL430" s="238"/>
      <c r="AM430" s="238"/>
      <c r="AN430" s="238"/>
      <c r="AO430" s="238"/>
      <c r="AP430" s="238"/>
      <c r="AQ430" s="238"/>
      <c r="AR430" s="238"/>
      <c r="AS430" s="239">
        <f>G430/6</f>
        <v>0</v>
      </c>
      <c r="AT430" s="240"/>
      <c r="AU430" s="238"/>
      <c r="AV430" s="238"/>
      <c r="AW430" s="238"/>
      <c r="AX430" s="238"/>
      <c r="AY430" s="238"/>
      <c r="AZ430" s="238"/>
      <c r="BA430" s="238"/>
      <c r="BB430" s="238"/>
      <c r="BC430" s="238"/>
      <c r="BD430" s="238"/>
      <c r="BE430" s="239">
        <f>G430/6</f>
        <v>0</v>
      </c>
      <c r="BF430" s="240"/>
      <c r="BG430" s="238"/>
      <c r="BH430" s="238"/>
      <c r="BI430" s="238"/>
      <c r="BJ430" s="238"/>
      <c r="BK430" s="238"/>
      <c r="BL430" s="238"/>
      <c r="BM430" s="238"/>
      <c r="BN430" s="238"/>
      <c r="BO430" s="238"/>
      <c r="BP430" s="238"/>
      <c r="BQ430" s="239">
        <f>G430/6</f>
        <v>0</v>
      </c>
      <c r="BR430" s="240"/>
      <c r="BS430" s="238"/>
      <c r="BT430" s="238"/>
      <c r="BU430" s="238"/>
      <c r="BV430" s="238"/>
      <c r="BW430" s="238"/>
      <c r="BX430" s="238"/>
      <c r="BY430" s="238"/>
      <c r="BZ430" s="238"/>
      <c r="CA430" s="238"/>
      <c r="CB430" s="238"/>
      <c r="CC430" s="239">
        <f>G430-SUM(J430:CB430)</f>
        <v>0</v>
      </c>
      <c r="CD430" s="41" t="s">
        <v>54</v>
      </c>
    </row>
    <row r="431" spans="1:82" ht="15">
      <c r="A431" s="158"/>
      <c r="B431" s="75" t="s">
        <v>820</v>
      </c>
      <c r="C431" s="131" t="s">
        <v>821</v>
      </c>
      <c r="D431" s="132" t="s">
        <v>92</v>
      </c>
      <c r="E431" s="266">
        <v>1</v>
      </c>
      <c r="F431" s="223"/>
      <c r="G431" s="76">
        <f t="shared" si="313"/>
        <v>0</v>
      </c>
      <c r="H431" s="237"/>
      <c r="I431" s="239"/>
      <c r="J431" s="237"/>
      <c r="K431" s="238"/>
      <c r="L431" s="238"/>
      <c r="M431" s="238"/>
      <c r="N431" s="238"/>
      <c r="O431" s="238"/>
      <c r="P431" s="238"/>
      <c r="Q431" s="238"/>
      <c r="R431" s="238"/>
      <c r="S431" s="238"/>
      <c r="T431" s="238"/>
      <c r="U431" s="239">
        <f>G431/6</f>
        <v>0</v>
      </c>
      <c r="V431" s="237"/>
      <c r="W431" s="238"/>
      <c r="X431" s="238"/>
      <c r="Y431" s="238"/>
      <c r="Z431" s="238"/>
      <c r="AA431" s="238"/>
      <c r="AB431" s="238"/>
      <c r="AC431" s="238"/>
      <c r="AD431" s="238"/>
      <c r="AE431" s="238"/>
      <c r="AF431" s="238"/>
      <c r="AG431" s="239">
        <f>G431/6</f>
        <v>0</v>
      </c>
      <c r="AH431" s="240"/>
      <c r="AI431" s="238"/>
      <c r="AJ431" s="238"/>
      <c r="AK431" s="238"/>
      <c r="AL431" s="238"/>
      <c r="AM431" s="238"/>
      <c r="AN431" s="238"/>
      <c r="AO431" s="238"/>
      <c r="AP431" s="238"/>
      <c r="AQ431" s="238"/>
      <c r="AR431" s="238"/>
      <c r="AS431" s="239">
        <f>G431/6</f>
        <v>0</v>
      </c>
      <c r="AT431" s="240"/>
      <c r="AU431" s="238"/>
      <c r="AV431" s="238"/>
      <c r="AW431" s="238"/>
      <c r="AX431" s="238"/>
      <c r="AY431" s="238"/>
      <c r="AZ431" s="238"/>
      <c r="BA431" s="238"/>
      <c r="BB431" s="238"/>
      <c r="BC431" s="238"/>
      <c r="BD431" s="238"/>
      <c r="BE431" s="239">
        <f>G431/6</f>
        <v>0</v>
      </c>
      <c r="BF431" s="240"/>
      <c r="BG431" s="238"/>
      <c r="BH431" s="238"/>
      <c r="BI431" s="238"/>
      <c r="BJ431" s="238"/>
      <c r="BK431" s="238"/>
      <c r="BL431" s="238"/>
      <c r="BM431" s="238"/>
      <c r="BN431" s="238"/>
      <c r="BO431" s="238"/>
      <c r="BP431" s="238"/>
      <c r="BQ431" s="239">
        <f>G431/6</f>
        <v>0</v>
      </c>
      <c r="BR431" s="240"/>
      <c r="BS431" s="238"/>
      <c r="BT431" s="238"/>
      <c r="BU431" s="238"/>
      <c r="BV431" s="238"/>
      <c r="BW431" s="238"/>
      <c r="BX431" s="238"/>
      <c r="BY431" s="238"/>
      <c r="BZ431" s="238"/>
      <c r="CA431" s="238"/>
      <c r="CB431" s="238"/>
      <c r="CC431" s="239">
        <f>G431-SUM(J431:CB431)</f>
        <v>0</v>
      </c>
      <c r="CD431" s="41" t="s">
        <v>54</v>
      </c>
    </row>
    <row r="432" spans="1:82" ht="15">
      <c r="A432" s="45"/>
      <c r="B432" s="123" t="s">
        <v>822</v>
      </c>
      <c r="C432" s="124" t="s">
        <v>45</v>
      </c>
      <c r="D432" s="125"/>
      <c r="E432" s="155"/>
      <c r="F432" s="260"/>
      <c r="G432" s="126">
        <f t="shared" ref="G432:AL432" si="314">SUM(G433:G466)</f>
        <v>21973600</v>
      </c>
      <c r="H432" s="127">
        <f t="shared" si="314"/>
        <v>0</v>
      </c>
      <c r="I432" s="128">
        <f t="shared" si="314"/>
        <v>0</v>
      </c>
      <c r="J432" s="127">
        <f t="shared" si="314"/>
        <v>0</v>
      </c>
      <c r="K432" s="129">
        <f t="shared" si="314"/>
        <v>0</v>
      </c>
      <c r="L432" s="129">
        <f t="shared" si="314"/>
        <v>0</v>
      </c>
      <c r="M432" s="129">
        <f t="shared" si="314"/>
        <v>0</v>
      </c>
      <c r="N432" s="129">
        <f t="shared" si="314"/>
        <v>0</v>
      </c>
      <c r="O432" s="129">
        <f t="shared" si="314"/>
        <v>0</v>
      </c>
      <c r="P432" s="129">
        <f t="shared" si="314"/>
        <v>0</v>
      </c>
      <c r="Q432" s="129">
        <f t="shared" si="314"/>
        <v>0</v>
      </c>
      <c r="R432" s="129">
        <f t="shared" si="314"/>
        <v>0</v>
      </c>
      <c r="S432" s="129">
        <f t="shared" si="314"/>
        <v>0</v>
      </c>
      <c r="T432" s="129">
        <f t="shared" si="314"/>
        <v>0</v>
      </c>
      <c r="U432" s="128">
        <f t="shared" si="314"/>
        <v>3662266.67</v>
      </c>
      <c r="V432" s="127">
        <f t="shared" si="314"/>
        <v>0</v>
      </c>
      <c r="W432" s="129">
        <f t="shared" si="314"/>
        <v>0</v>
      </c>
      <c r="X432" s="129">
        <f t="shared" si="314"/>
        <v>0</v>
      </c>
      <c r="Y432" s="129">
        <f t="shared" si="314"/>
        <v>0</v>
      </c>
      <c r="Z432" s="129">
        <f t="shared" si="314"/>
        <v>0</v>
      </c>
      <c r="AA432" s="129">
        <f t="shared" si="314"/>
        <v>0</v>
      </c>
      <c r="AB432" s="129">
        <f t="shared" si="314"/>
        <v>0</v>
      </c>
      <c r="AC432" s="129">
        <f t="shared" si="314"/>
        <v>0</v>
      </c>
      <c r="AD432" s="129">
        <f t="shared" si="314"/>
        <v>0</v>
      </c>
      <c r="AE432" s="129">
        <f t="shared" si="314"/>
        <v>0</v>
      </c>
      <c r="AF432" s="129">
        <f t="shared" si="314"/>
        <v>0</v>
      </c>
      <c r="AG432" s="128">
        <f t="shared" si="314"/>
        <v>3662266.67</v>
      </c>
      <c r="AH432" s="130">
        <f t="shared" si="314"/>
        <v>0</v>
      </c>
      <c r="AI432" s="129">
        <f t="shared" si="314"/>
        <v>0</v>
      </c>
      <c r="AJ432" s="129">
        <f t="shared" si="314"/>
        <v>0</v>
      </c>
      <c r="AK432" s="129">
        <f t="shared" si="314"/>
        <v>0</v>
      </c>
      <c r="AL432" s="129">
        <f t="shared" si="314"/>
        <v>0</v>
      </c>
      <c r="AM432" s="129">
        <f t="shared" ref="AM432:BR432" si="315">SUM(AM433:AM466)</f>
        <v>0</v>
      </c>
      <c r="AN432" s="129">
        <f t="shared" si="315"/>
        <v>0</v>
      </c>
      <c r="AO432" s="129">
        <f t="shared" si="315"/>
        <v>0</v>
      </c>
      <c r="AP432" s="129">
        <f t="shared" si="315"/>
        <v>0</v>
      </c>
      <c r="AQ432" s="129">
        <f t="shared" si="315"/>
        <v>0</v>
      </c>
      <c r="AR432" s="129">
        <f t="shared" si="315"/>
        <v>0</v>
      </c>
      <c r="AS432" s="128">
        <f t="shared" si="315"/>
        <v>3662266.67</v>
      </c>
      <c r="AT432" s="130">
        <f t="shared" si="315"/>
        <v>0</v>
      </c>
      <c r="AU432" s="129">
        <f t="shared" si="315"/>
        <v>0</v>
      </c>
      <c r="AV432" s="129">
        <f t="shared" si="315"/>
        <v>0</v>
      </c>
      <c r="AW432" s="129">
        <f t="shared" si="315"/>
        <v>0</v>
      </c>
      <c r="AX432" s="129">
        <f t="shared" si="315"/>
        <v>0</v>
      </c>
      <c r="AY432" s="129">
        <f t="shared" si="315"/>
        <v>0</v>
      </c>
      <c r="AZ432" s="129">
        <f t="shared" si="315"/>
        <v>0</v>
      </c>
      <c r="BA432" s="129">
        <f t="shared" si="315"/>
        <v>0</v>
      </c>
      <c r="BB432" s="129">
        <f t="shared" si="315"/>
        <v>0</v>
      </c>
      <c r="BC432" s="129">
        <f t="shared" si="315"/>
        <v>0</v>
      </c>
      <c r="BD432" s="129">
        <f t="shared" si="315"/>
        <v>0</v>
      </c>
      <c r="BE432" s="128">
        <f t="shared" si="315"/>
        <v>3662266.67</v>
      </c>
      <c r="BF432" s="130">
        <f t="shared" si="315"/>
        <v>0</v>
      </c>
      <c r="BG432" s="129">
        <f t="shared" si="315"/>
        <v>0</v>
      </c>
      <c r="BH432" s="129">
        <f t="shared" si="315"/>
        <v>0</v>
      </c>
      <c r="BI432" s="129">
        <f t="shared" si="315"/>
        <v>0</v>
      </c>
      <c r="BJ432" s="129">
        <f t="shared" si="315"/>
        <v>0</v>
      </c>
      <c r="BK432" s="129">
        <f t="shared" si="315"/>
        <v>0</v>
      </c>
      <c r="BL432" s="129">
        <f t="shared" si="315"/>
        <v>0</v>
      </c>
      <c r="BM432" s="129">
        <f t="shared" si="315"/>
        <v>0</v>
      </c>
      <c r="BN432" s="129">
        <f t="shared" si="315"/>
        <v>0</v>
      </c>
      <c r="BO432" s="129">
        <f t="shared" si="315"/>
        <v>0</v>
      </c>
      <c r="BP432" s="129">
        <f t="shared" si="315"/>
        <v>0</v>
      </c>
      <c r="BQ432" s="128">
        <f t="shared" si="315"/>
        <v>3662266.67</v>
      </c>
      <c r="BR432" s="130">
        <f t="shared" si="315"/>
        <v>0</v>
      </c>
      <c r="BS432" s="129">
        <f t="shared" ref="BS432:CC432" si="316">SUM(BS433:BS466)</f>
        <v>0</v>
      </c>
      <c r="BT432" s="129">
        <f t="shared" si="316"/>
        <v>0</v>
      </c>
      <c r="BU432" s="129">
        <f t="shared" si="316"/>
        <v>0</v>
      </c>
      <c r="BV432" s="129">
        <f t="shared" si="316"/>
        <v>0</v>
      </c>
      <c r="BW432" s="129">
        <f t="shared" si="316"/>
        <v>0</v>
      </c>
      <c r="BX432" s="129">
        <f t="shared" si="316"/>
        <v>0</v>
      </c>
      <c r="BY432" s="129">
        <f t="shared" si="316"/>
        <v>0</v>
      </c>
      <c r="BZ432" s="129">
        <f t="shared" si="316"/>
        <v>0</v>
      </c>
      <c r="CA432" s="129">
        <f t="shared" si="316"/>
        <v>0</v>
      </c>
      <c r="CB432" s="129">
        <f t="shared" si="316"/>
        <v>0</v>
      </c>
      <c r="CC432" s="128">
        <f t="shared" si="316"/>
        <v>3662266.65</v>
      </c>
      <c r="CD432" s="41" t="s">
        <v>54</v>
      </c>
    </row>
    <row r="433" spans="1:82" ht="30">
      <c r="A433" s="158"/>
      <c r="B433" s="75" t="s">
        <v>823</v>
      </c>
      <c r="C433" s="131" t="str">
        <f>"Provision for the Installation and Upgrade of Employer's Assets - Provision for the installation and upgrade of Employer's Assets (" &amp; TEXT(F433,"### ###") &amp;")"</f>
        <v>Provision for the Installation and Upgrade of Employer's Assets - Provision for the installation and upgrade of Employer's Assets (504 000)</v>
      </c>
      <c r="D433" s="146" t="s">
        <v>351</v>
      </c>
      <c r="E433" s="336">
        <v>1</v>
      </c>
      <c r="F433" s="78">
        <v>504000</v>
      </c>
      <c r="G433" s="76">
        <f t="shared" ref="G433" si="317">+E433*F433</f>
        <v>504000</v>
      </c>
      <c r="H433" s="241"/>
      <c r="I433" s="242"/>
      <c r="J433" s="237"/>
      <c r="K433" s="238"/>
      <c r="L433" s="238"/>
      <c r="M433" s="238"/>
      <c r="N433" s="238"/>
      <c r="O433" s="238"/>
      <c r="P433" s="238"/>
      <c r="Q433" s="238"/>
      <c r="R433" s="238"/>
      <c r="S433" s="238"/>
      <c r="T433" s="238"/>
      <c r="U433" s="239">
        <f t="shared" ref="U433" si="318">G433/6</f>
        <v>84000</v>
      </c>
      <c r="V433" s="237"/>
      <c r="W433" s="238"/>
      <c r="X433" s="238"/>
      <c r="Y433" s="238"/>
      <c r="Z433" s="238"/>
      <c r="AA433" s="238"/>
      <c r="AB433" s="238"/>
      <c r="AC433" s="238"/>
      <c r="AD433" s="238"/>
      <c r="AE433" s="238"/>
      <c r="AF433" s="238"/>
      <c r="AG433" s="239">
        <f t="shared" ref="AG433" si="319">G433/6</f>
        <v>84000</v>
      </c>
      <c r="AH433" s="240"/>
      <c r="AI433" s="238"/>
      <c r="AJ433" s="238"/>
      <c r="AK433" s="238"/>
      <c r="AL433" s="238"/>
      <c r="AM433" s="238"/>
      <c r="AN433" s="238"/>
      <c r="AO433" s="238"/>
      <c r="AP433" s="238"/>
      <c r="AQ433" s="238"/>
      <c r="AR433" s="238"/>
      <c r="AS433" s="239">
        <f t="shared" ref="AS433" si="320">G433/6</f>
        <v>84000</v>
      </c>
      <c r="AT433" s="240"/>
      <c r="AU433" s="238"/>
      <c r="AV433" s="238"/>
      <c r="AW433" s="238"/>
      <c r="AX433" s="238"/>
      <c r="AY433" s="238"/>
      <c r="AZ433" s="238"/>
      <c r="BA433" s="238"/>
      <c r="BB433" s="238"/>
      <c r="BC433" s="238"/>
      <c r="BD433" s="238"/>
      <c r="BE433" s="239">
        <f t="shared" ref="BE433" si="321">G433/6</f>
        <v>84000</v>
      </c>
      <c r="BF433" s="240"/>
      <c r="BG433" s="238"/>
      <c r="BH433" s="238"/>
      <c r="BI433" s="238"/>
      <c r="BJ433" s="238"/>
      <c r="BK433" s="238"/>
      <c r="BL433" s="238"/>
      <c r="BM433" s="238"/>
      <c r="BN433" s="238"/>
      <c r="BO433" s="238"/>
      <c r="BP433" s="238"/>
      <c r="BQ433" s="239">
        <f t="shared" ref="BQ433" si="322">G433/6</f>
        <v>84000</v>
      </c>
      <c r="BR433" s="240"/>
      <c r="BS433" s="238"/>
      <c r="BT433" s="238"/>
      <c r="BU433" s="238"/>
      <c r="BV433" s="238"/>
      <c r="BW433" s="238"/>
      <c r="BX433" s="238"/>
      <c r="BY433" s="238"/>
      <c r="BZ433" s="238"/>
      <c r="CA433" s="238"/>
      <c r="CB433" s="238"/>
      <c r="CC433" s="239">
        <f t="shared" ref="CC433" si="323">G433-SUM(H433:CB433)</f>
        <v>84000</v>
      </c>
      <c r="CD433" s="41" t="s">
        <v>54</v>
      </c>
    </row>
    <row r="434" spans="1:82" ht="15">
      <c r="A434" s="45"/>
      <c r="B434" s="26" t="s">
        <v>824</v>
      </c>
      <c r="C434" s="27" t="str">
        <f>"Provision for the Installation and Upgrade of Employer's Assets - Overhead charges and profit in respect of B-6001-a (" &amp; TEXT(F434,"###%") &amp; ")"</f>
        <v>Provision for the Installation and Upgrade of Employer's Assets - Overhead charges and profit in respect of B-6001-a (%)</v>
      </c>
      <c r="D434" s="149" t="s">
        <v>353</v>
      </c>
      <c r="E434" s="337">
        <f>+G433</f>
        <v>504000</v>
      </c>
      <c r="F434" s="356"/>
      <c r="G434" s="76">
        <f>+E434*F434</f>
        <v>0</v>
      </c>
      <c r="H434" s="241"/>
      <c r="I434" s="242"/>
      <c r="J434" s="237"/>
      <c r="K434" s="238"/>
      <c r="L434" s="238"/>
      <c r="M434" s="238"/>
      <c r="N434" s="238"/>
      <c r="O434" s="238"/>
      <c r="P434" s="238"/>
      <c r="Q434" s="238"/>
      <c r="R434" s="238"/>
      <c r="S434" s="238"/>
      <c r="T434" s="238"/>
      <c r="U434" s="239">
        <f>G434/6</f>
        <v>0</v>
      </c>
      <c r="V434" s="237"/>
      <c r="W434" s="238"/>
      <c r="X434" s="238"/>
      <c r="Y434" s="238"/>
      <c r="Z434" s="238"/>
      <c r="AA434" s="238"/>
      <c r="AB434" s="238"/>
      <c r="AC434" s="238"/>
      <c r="AD434" s="238"/>
      <c r="AE434" s="238"/>
      <c r="AF434" s="238"/>
      <c r="AG434" s="239">
        <f>G434/6</f>
        <v>0</v>
      </c>
      <c r="AH434" s="240"/>
      <c r="AI434" s="238"/>
      <c r="AJ434" s="238"/>
      <c r="AK434" s="238"/>
      <c r="AL434" s="238"/>
      <c r="AM434" s="238"/>
      <c r="AN434" s="238"/>
      <c r="AO434" s="238"/>
      <c r="AP434" s="238"/>
      <c r="AQ434" s="238"/>
      <c r="AR434" s="238"/>
      <c r="AS434" s="239">
        <f>G434/6</f>
        <v>0</v>
      </c>
      <c r="AT434" s="240"/>
      <c r="AU434" s="238"/>
      <c r="AV434" s="238"/>
      <c r="AW434" s="238"/>
      <c r="AX434" s="238"/>
      <c r="AY434" s="238"/>
      <c r="AZ434" s="238"/>
      <c r="BA434" s="238"/>
      <c r="BB434" s="238"/>
      <c r="BC434" s="238"/>
      <c r="BD434" s="238"/>
      <c r="BE434" s="239">
        <f>G434/6</f>
        <v>0</v>
      </c>
      <c r="BF434" s="240"/>
      <c r="BG434" s="238"/>
      <c r="BH434" s="238"/>
      <c r="BI434" s="238"/>
      <c r="BJ434" s="238"/>
      <c r="BK434" s="238"/>
      <c r="BL434" s="238"/>
      <c r="BM434" s="238"/>
      <c r="BN434" s="238"/>
      <c r="BO434" s="238"/>
      <c r="BP434" s="238"/>
      <c r="BQ434" s="239">
        <f>G434/6</f>
        <v>0</v>
      </c>
      <c r="BR434" s="240"/>
      <c r="BS434" s="238"/>
      <c r="BT434" s="238"/>
      <c r="BU434" s="238"/>
      <c r="BV434" s="238"/>
      <c r="BW434" s="238"/>
      <c r="BX434" s="238"/>
      <c r="BY434" s="238"/>
      <c r="BZ434" s="238"/>
      <c r="CA434" s="238"/>
      <c r="CB434" s="238"/>
      <c r="CC434" s="239">
        <f>G434-SUM(H434:CB434)</f>
        <v>0</v>
      </c>
      <c r="CD434" s="41" t="s">
        <v>54</v>
      </c>
    </row>
    <row r="435" spans="1:82" ht="30">
      <c r="A435" s="159"/>
      <c r="B435" s="75" t="s">
        <v>825</v>
      </c>
      <c r="C435" s="131" t="str">
        <f>"Provision for the Installation and Upgrade of Electrical + Mechanical Assets - Provision for the installation and upgrade of Employer's Assets ("&amp; TEXT(F435,"## ### ###") &amp;")"</f>
        <v>Provision for the Installation and Upgrade of Electrical + Mechanical Assets - Provision for the installation and upgrade of Employer's Assets (1 000 000)</v>
      </c>
      <c r="D435" s="29" t="s">
        <v>351</v>
      </c>
      <c r="E435" s="266">
        <v>1</v>
      </c>
      <c r="F435" s="78">
        <v>1000000</v>
      </c>
      <c r="G435" s="76">
        <f t="shared" ref="G435" si="324">+E435*F435</f>
        <v>1000000</v>
      </c>
      <c r="H435" s="241"/>
      <c r="I435" s="242"/>
      <c r="J435" s="237"/>
      <c r="K435" s="238"/>
      <c r="L435" s="238"/>
      <c r="M435" s="238"/>
      <c r="N435" s="238"/>
      <c r="O435" s="238"/>
      <c r="P435" s="238"/>
      <c r="Q435" s="238"/>
      <c r="R435" s="238"/>
      <c r="S435" s="238"/>
      <c r="T435" s="238"/>
      <c r="U435" s="239">
        <f t="shared" ref="U435" si="325">G435/6</f>
        <v>166666.67000000001</v>
      </c>
      <c r="V435" s="237"/>
      <c r="W435" s="238"/>
      <c r="X435" s="238"/>
      <c r="Y435" s="238"/>
      <c r="Z435" s="238"/>
      <c r="AA435" s="238"/>
      <c r="AB435" s="238"/>
      <c r="AC435" s="238"/>
      <c r="AD435" s="238"/>
      <c r="AE435" s="238"/>
      <c r="AF435" s="238"/>
      <c r="AG435" s="239">
        <f t="shared" ref="AG435" si="326">G435/6</f>
        <v>166666.67000000001</v>
      </c>
      <c r="AH435" s="240"/>
      <c r="AI435" s="238"/>
      <c r="AJ435" s="238"/>
      <c r="AK435" s="238"/>
      <c r="AL435" s="238"/>
      <c r="AM435" s="238"/>
      <c r="AN435" s="238"/>
      <c r="AO435" s="238"/>
      <c r="AP435" s="238"/>
      <c r="AQ435" s="238"/>
      <c r="AR435" s="238"/>
      <c r="AS435" s="239">
        <f t="shared" ref="AS435" si="327">G435/6</f>
        <v>166666.67000000001</v>
      </c>
      <c r="AT435" s="240"/>
      <c r="AU435" s="238"/>
      <c r="AV435" s="238"/>
      <c r="AW435" s="238"/>
      <c r="AX435" s="238"/>
      <c r="AY435" s="238"/>
      <c r="AZ435" s="238"/>
      <c r="BA435" s="238"/>
      <c r="BB435" s="238"/>
      <c r="BC435" s="238"/>
      <c r="BD435" s="238"/>
      <c r="BE435" s="239">
        <f t="shared" ref="BE435" si="328">G435/6</f>
        <v>166666.67000000001</v>
      </c>
      <c r="BF435" s="240"/>
      <c r="BG435" s="238"/>
      <c r="BH435" s="238"/>
      <c r="BI435" s="238"/>
      <c r="BJ435" s="238"/>
      <c r="BK435" s="238"/>
      <c r="BL435" s="238"/>
      <c r="BM435" s="238"/>
      <c r="BN435" s="238"/>
      <c r="BO435" s="238"/>
      <c r="BP435" s="238"/>
      <c r="BQ435" s="239">
        <f t="shared" ref="BQ435" si="329">G435/6</f>
        <v>166666.67000000001</v>
      </c>
      <c r="BR435" s="240"/>
      <c r="BS435" s="238"/>
      <c r="BT435" s="238"/>
      <c r="BU435" s="238"/>
      <c r="BV435" s="238"/>
      <c r="BW435" s="238"/>
      <c r="BX435" s="238"/>
      <c r="BY435" s="238"/>
      <c r="BZ435" s="238"/>
      <c r="CA435" s="238"/>
      <c r="CB435" s="238"/>
      <c r="CC435" s="239">
        <f t="shared" ref="CC435" si="330">G435-SUM(H435:CB435)</f>
        <v>166666.65</v>
      </c>
      <c r="CD435" s="41" t="s">
        <v>54</v>
      </c>
    </row>
    <row r="436" spans="1:82" ht="13.5" customHeight="1">
      <c r="A436" s="45"/>
      <c r="B436" s="26" t="s">
        <v>826</v>
      </c>
      <c r="C436" s="27" t="str">
        <f>"Provision for the Installation and Upgrade of Electrical + Mechanical Assets - Overhead charges and profit in respect of B-6002-a (" &amp; TEXT(F436,"###%") &amp; ")"</f>
        <v>Provision for the Installation and Upgrade of Electrical + Mechanical Assets - Overhead charges and profit in respect of B-6002-a (%)</v>
      </c>
      <c r="D436" s="149" t="s">
        <v>353</v>
      </c>
      <c r="E436" s="337">
        <f>+G435</f>
        <v>1000000</v>
      </c>
      <c r="F436" s="356"/>
      <c r="G436" s="76">
        <f>+E436*F436</f>
        <v>0</v>
      </c>
      <c r="H436" s="241"/>
      <c r="I436" s="242"/>
      <c r="J436" s="237"/>
      <c r="K436" s="238"/>
      <c r="L436" s="238"/>
      <c r="M436" s="238"/>
      <c r="N436" s="238"/>
      <c r="O436" s="238"/>
      <c r="P436" s="238"/>
      <c r="Q436" s="238"/>
      <c r="R436" s="238"/>
      <c r="S436" s="238"/>
      <c r="T436" s="238"/>
      <c r="U436" s="239">
        <f>G436/6</f>
        <v>0</v>
      </c>
      <c r="V436" s="237"/>
      <c r="W436" s="238"/>
      <c r="X436" s="238"/>
      <c r="Y436" s="238"/>
      <c r="Z436" s="238"/>
      <c r="AA436" s="238"/>
      <c r="AB436" s="238"/>
      <c r="AC436" s="238"/>
      <c r="AD436" s="238"/>
      <c r="AE436" s="238"/>
      <c r="AF436" s="238"/>
      <c r="AG436" s="239">
        <f>G436/6</f>
        <v>0</v>
      </c>
      <c r="AH436" s="240"/>
      <c r="AI436" s="238"/>
      <c r="AJ436" s="238"/>
      <c r="AK436" s="238"/>
      <c r="AL436" s="238"/>
      <c r="AM436" s="238"/>
      <c r="AN436" s="238"/>
      <c r="AO436" s="238"/>
      <c r="AP436" s="238"/>
      <c r="AQ436" s="238"/>
      <c r="AR436" s="238"/>
      <c r="AS436" s="239">
        <f>G436/6</f>
        <v>0</v>
      </c>
      <c r="AT436" s="240"/>
      <c r="AU436" s="238"/>
      <c r="AV436" s="238"/>
      <c r="AW436" s="238"/>
      <c r="AX436" s="238"/>
      <c r="AY436" s="238"/>
      <c r="AZ436" s="238"/>
      <c r="BA436" s="238"/>
      <c r="BB436" s="238"/>
      <c r="BC436" s="238"/>
      <c r="BD436" s="238"/>
      <c r="BE436" s="239">
        <f>G436/6</f>
        <v>0</v>
      </c>
      <c r="BF436" s="240"/>
      <c r="BG436" s="238"/>
      <c r="BH436" s="238"/>
      <c r="BI436" s="238"/>
      <c r="BJ436" s="238"/>
      <c r="BK436" s="238"/>
      <c r="BL436" s="238"/>
      <c r="BM436" s="238"/>
      <c r="BN436" s="238"/>
      <c r="BO436" s="238"/>
      <c r="BP436" s="238"/>
      <c r="BQ436" s="239">
        <f>G436/6</f>
        <v>0</v>
      </c>
      <c r="BR436" s="240"/>
      <c r="BS436" s="238"/>
      <c r="BT436" s="238"/>
      <c r="BU436" s="238"/>
      <c r="BV436" s="238"/>
      <c r="BW436" s="238"/>
      <c r="BX436" s="238"/>
      <c r="BY436" s="238"/>
      <c r="BZ436" s="238"/>
      <c r="CA436" s="238"/>
      <c r="CB436" s="238"/>
      <c r="CC436" s="239">
        <f>G436-SUM(H436:CB436)</f>
        <v>0</v>
      </c>
      <c r="CD436" s="41" t="s">
        <v>54</v>
      </c>
    </row>
    <row r="437" spans="1:82" ht="30">
      <c r="A437" s="159"/>
      <c r="B437" s="75" t="s">
        <v>827</v>
      </c>
      <c r="C437" s="131" t="str">
        <f>"Provision for the Installation and Upgrade of Toll System Assets - Provision for the installation and upgrade of Toll System Assets (" &amp; TEXT(F437,"######") &amp;")"</f>
        <v>Provision for the Installation and Upgrade of Toll System Assets - Provision for the installation and upgrade of Toll System Assets (360000)</v>
      </c>
      <c r="D437" s="29" t="s">
        <v>351</v>
      </c>
      <c r="E437" s="266">
        <v>1</v>
      </c>
      <c r="F437" s="78">
        <v>360000</v>
      </c>
      <c r="G437" s="76">
        <f t="shared" ref="G437" si="331">+E437*F437</f>
        <v>360000</v>
      </c>
      <c r="H437" s="241"/>
      <c r="I437" s="242"/>
      <c r="J437" s="237"/>
      <c r="K437" s="238"/>
      <c r="L437" s="238"/>
      <c r="M437" s="238"/>
      <c r="N437" s="238"/>
      <c r="O437" s="238"/>
      <c r="P437" s="238"/>
      <c r="Q437" s="238"/>
      <c r="R437" s="238"/>
      <c r="S437" s="238"/>
      <c r="T437" s="238"/>
      <c r="U437" s="239">
        <f t="shared" ref="U437" si="332">G437/6</f>
        <v>60000</v>
      </c>
      <c r="V437" s="237"/>
      <c r="W437" s="238"/>
      <c r="X437" s="238"/>
      <c r="Y437" s="238"/>
      <c r="Z437" s="238"/>
      <c r="AA437" s="238"/>
      <c r="AB437" s="238"/>
      <c r="AC437" s="238"/>
      <c r="AD437" s="238"/>
      <c r="AE437" s="238"/>
      <c r="AF437" s="238"/>
      <c r="AG437" s="239">
        <f t="shared" ref="AG437" si="333">G437/6</f>
        <v>60000</v>
      </c>
      <c r="AH437" s="240"/>
      <c r="AI437" s="238"/>
      <c r="AJ437" s="238"/>
      <c r="AK437" s="238"/>
      <c r="AL437" s="238"/>
      <c r="AM437" s="238"/>
      <c r="AN437" s="238"/>
      <c r="AO437" s="238"/>
      <c r="AP437" s="238"/>
      <c r="AQ437" s="238"/>
      <c r="AR437" s="238"/>
      <c r="AS437" s="239">
        <f t="shared" ref="AS437" si="334">G437/6</f>
        <v>60000</v>
      </c>
      <c r="AT437" s="240"/>
      <c r="AU437" s="238"/>
      <c r="AV437" s="238"/>
      <c r="AW437" s="238"/>
      <c r="AX437" s="238"/>
      <c r="AY437" s="238"/>
      <c r="AZ437" s="238"/>
      <c r="BA437" s="238"/>
      <c r="BB437" s="238"/>
      <c r="BC437" s="238"/>
      <c r="BD437" s="238"/>
      <c r="BE437" s="239">
        <f t="shared" ref="BE437" si="335">G437/6</f>
        <v>60000</v>
      </c>
      <c r="BF437" s="240"/>
      <c r="BG437" s="238"/>
      <c r="BH437" s="238"/>
      <c r="BI437" s="238"/>
      <c r="BJ437" s="238"/>
      <c r="BK437" s="238"/>
      <c r="BL437" s="238"/>
      <c r="BM437" s="238"/>
      <c r="BN437" s="238"/>
      <c r="BO437" s="238"/>
      <c r="BP437" s="238"/>
      <c r="BQ437" s="239">
        <f t="shared" ref="BQ437" si="336">G437/6</f>
        <v>60000</v>
      </c>
      <c r="BR437" s="240"/>
      <c r="BS437" s="238"/>
      <c r="BT437" s="238"/>
      <c r="BU437" s="238"/>
      <c r="BV437" s="238"/>
      <c r="BW437" s="238"/>
      <c r="BX437" s="238"/>
      <c r="BY437" s="238"/>
      <c r="BZ437" s="238"/>
      <c r="CA437" s="238"/>
      <c r="CB437" s="238"/>
      <c r="CC437" s="239">
        <f t="shared" ref="CC437" si="337">G437-SUM(H437:CB437)</f>
        <v>60000</v>
      </c>
      <c r="CD437" s="41" t="s">
        <v>54</v>
      </c>
    </row>
    <row r="438" spans="1:82" ht="15" customHeight="1">
      <c r="A438" s="45"/>
      <c r="B438" s="26" t="s">
        <v>828</v>
      </c>
      <c r="C438" s="27" t="str">
        <f>"Provision for the Installation and Upgrade of Toll System Assets - Overhead charges and profit in respect of B-6003-a (" &amp; TEXT(F438,"###%") &amp; ")"</f>
        <v>Provision for the Installation and Upgrade of Toll System Assets - Overhead charges and profit in respect of B-6003-a (%)</v>
      </c>
      <c r="D438" s="149" t="s">
        <v>353</v>
      </c>
      <c r="E438" s="337">
        <f>+G437</f>
        <v>360000</v>
      </c>
      <c r="F438" s="356"/>
      <c r="G438" s="76">
        <f>+E438*F438</f>
        <v>0</v>
      </c>
      <c r="H438" s="241"/>
      <c r="I438" s="242"/>
      <c r="J438" s="237"/>
      <c r="K438" s="238"/>
      <c r="L438" s="238"/>
      <c r="M438" s="238"/>
      <c r="N438" s="238"/>
      <c r="O438" s="238"/>
      <c r="P438" s="238"/>
      <c r="Q438" s="238"/>
      <c r="R438" s="238"/>
      <c r="S438" s="238"/>
      <c r="T438" s="238"/>
      <c r="U438" s="239">
        <f>G438/6</f>
        <v>0</v>
      </c>
      <c r="V438" s="237"/>
      <c r="W438" s="238"/>
      <c r="X438" s="238"/>
      <c r="Y438" s="238"/>
      <c r="Z438" s="238"/>
      <c r="AA438" s="238"/>
      <c r="AB438" s="238"/>
      <c r="AC438" s="238"/>
      <c r="AD438" s="238"/>
      <c r="AE438" s="238"/>
      <c r="AF438" s="238"/>
      <c r="AG438" s="239">
        <f>G438/6</f>
        <v>0</v>
      </c>
      <c r="AH438" s="240"/>
      <c r="AI438" s="238"/>
      <c r="AJ438" s="238"/>
      <c r="AK438" s="238"/>
      <c r="AL438" s="238"/>
      <c r="AM438" s="238"/>
      <c r="AN438" s="238"/>
      <c r="AO438" s="238"/>
      <c r="AP438" s="238"/>
      <c r="AQ438" s="238"/>
      <c r="AR438" s="238"/>
      <c r="AS438" s="239">
        <f>G438/6</f>
        <v>0</v>
      </c>
      <c r="AT438" s="240"/>
      <c r="AU438" s="238"/>
      <c r="AV438" s="238"/>
      <c r="AW438" s="238"/>
      <c r="AX438" s="238"/>
      <c r="AY438" s="238"/>
      <c r="AZ438" s="238"/>
      <c r="BA438" s="238"/>
      <c r="BB438" s="238"/>
      <c r="BC438" s="238"/>
      <c r="BD438" s="238"/>
      <c r="BE438" s="239">
        <f>G438/6</f>
        <v>0</v>
      </c>
      <c r="BF438" s="240"/>
      <c r="BG438" s="238"/>
      <c r="BH438" s="238"/>
      <c r="BI438" s="238"/>
      <c r="BJ438" s="238"/>
      <c r="BK438" s="238"/>
      <c r="BL438" s="238"/>
      <c r="BM438" s="238"/>
      <c r="BN438" s="238"/>
      <c r="BO438" s="238"/>
      <c r="BP438" s="238"/>
      <c r="BQ438" s="239">
        <f>G438/6</f>
        <v>0</v>
      </c>
      <c r="BR438" s="240"/>
      <c r="BS438" s="238"/>
      <c r="BT438" s="238"/>
      <c r="BU438" s="238"/>
      <c r="BV438" s="238"/>
      <c r="BW438" s="238"/>
      <c r="BX438" s="238"/>
      <c r="BY438" s="238"/>
      <c r="BZ438" s="238"/>
      <c r="CA438" s="238"/>
      <c r="CB438" s="238"/>
      <c r="CC438" s="239">
        <f>G438-SUM(H438:CB438)</f>
        <v>0</v>
      </c>
      <c r="CD438" s="41" t="s">
        <v>54</v>
      </c>
    </row>
    <row r="439" spans="1:82" ht="30">
      <c r="A439" s="159"/>
      <c r="B439" s="75" t="s">
        <v>829</v>
      </c>
      <c r="C439" s="131" t="str">
        <f>"Customer Service Kiosk at locations Remote from the Plazas - Allowance for Customer Service Kiosks Planning and Design ("&amp; TEXT(F439,"### ###") &amp;")"</f>
        <v>Customer Service Kiosk at locations Remote from the Plazas - Allowance for Customer Service Kiosks Planning and Design (72 000)</v>
      </c>
      <c r="D439" s="29" t="s">
        <v>351</v>
      </c>
      <c r="E439" s="266">
        <v>1</v>
      </c>
      <c r="F439" s="78">
        <v>72000</v>
      </c>
      <c r="G439" s="76">
        <f t="shared" ref="G439" si="338">+E439*F439</f>
        <v>72000</v>
      </c>
      <c r="H439" s="241"/>
      <c r="I439" s="242"/>
      <c r="J439" s="237"/>
      <c r="K439" s="238"/>
      <c r="L439" s="238"/>
      <c r="M439" s="238"/>
      <c r="N439" s="238"/>
      <c r="O439" s="238"/>
      <c r="P439" s="238"/>
      <c r="Q439" s="238"/>
      <c r="R439" s="238"/>
      <c r="S439" s="238"/>
      <c r="T439" s="238"/>
      <c r="U439" s="239">
        <f t="shared" ref="U439" si="339">G439/6</f>
        <v>12000</v>
      </c>
      <c r="V439" s="237"/>
      <c r="W439" s="238"/>
      <c r="X439" s="238"/>
      <c r="Y439" s="238"/>
      <c r="Z439" s="238"/>
      <c r="AA439" s="238"/>
      <c r="AB439" s="238"/>
      <c r="AC439" s="238"/>
      <c r="AD439" s="238"/>
      <c r="AE439" s="238"/>
      <c r="AF439" s="238"/>
      <c r="AG439" s="239">
        <f t="shared" ref="AG439" si="340">G439/6</f>
        <v>12000</v>
      </c>
      <c r="AH439" s="240"/>
      <c r="AI439" s="238"/>
      <c r="AJ439" s="238"/>
      <c r="AK439" s="238"/>
      <c r="AL439" s="238"/>
      <c r="AM439" s="238"/>
      <c r="AN439" s="238"/>
      <c r="AO439" s="238"/>
      <c r="AP439" s="238"/>
      <c r="AQ439" s="238"/>
      <c r="AR439" s="238"/>
      <c r="AS439" s="239">
        <f t="shared" ref="AS439" si="341">G439/6</f>
        <v>12000</v>
      </c>
      <c r="AT439" s="240"/>
      <c r="AU439" s="238"/>
      <c r="AV439" s="238"/>
      <c r="AW439" s="238"/>
      <c r="AX439" s="238"/>
      <c r="AY439" s="238"/>
      <c r="AZ439" s="238"/>
      <c r="BA439" s="238"/>
      <c r="BB439" s="238"/>
      <c r="BC439" s="238"/>
      <c r="BD439" s="238"/>
      <c r="BE439" s="239">
        <f t="shared" ref="BE439" si="342">G439/6</f>
        <v>12000</v>
      </c>
      <c r="BF439" s="240"/>
      <c r="BG439" s="238"/>
      <c r="BH439" s="238"/>
      <c r="BI439" s="238"/>
      <c r="BJ439" s="238"/>
      <c r="BK439" s="238"/>
      <c r="BL439" s="238"/>
      <c r="BM439" s="238"/>
      <c r="BN439" s="238"/>
      <c r="BO439" s="238"/>
      <c r="BP439" s="238"/>
      <c r="BQ439" s="239">
        <f t="shared" ref="BQ439" si="343">G439/6</f>
        <v>12000</v>
      </c>
      <c r="BR439" s="240"/>
      <c r="BS439" s="238"/>
      <c r="BT439" s="238"/>
      <c r="BU439" s="238"/>
      <c r="BV439" s="238"/>
      <c r="BW439" s="238"/>
      <c r="BX439" s="238"/>
      <c r="BY439" s="238"/>
      <c r="BZ439" s="238"/>
      <c r="CA439" s="238"/>
      <c r="CB439" s="238"/>
      <c r="CC439" s="239">
        <f t="shared" ref="CC439" si="344">G439-SUM(H439:CB439)</f>
        <v>12000</v>
      </c>
      <c r="CD439" s="41" t="s">
        <v>54</v>
      </c>
    </row>
    <row r="440" spans="1:82" ht="15">
      <c r="A440" s="45"/>
      <c r="B440" s="26" t="s">
        <v>830</v>
      </c>
      <c r="C440" s="27" t="str">
        <f>"Customer Service Kiosk at locations Remote from the Plazas - Overhead Charges and Profit in respect of B-6004-a ("&amp; TEXT(F440,"###%") &amp; ")"</f>
        <v>Customer Service Kiosk at locations Remote from the Plazas - Overhead Charges and Profit in respect of B-6004-a (%)</v>
      </c>
      <c r="D440" s="149" t="s">
        <v>353</v>
      </c>
      <c r="E440" s="337">
        <f>+G439</f>
        <v>72000</v>
      </c>
      <c r="F440" s="356"/>
      <c r="G440" s="76">
        <f>+E440*F440</f>
        <v>0</v>
      </c>
      <c r="H440" s="241"/>
      <c r="I440" s="242"/>
      <c r="J440" s="237"/>
      <c r="K440" s="238"/>
      <c r="L440" s="238"/>
      <c r="M440" s="238"/>
      <c r="N440" s="238"/>
      <c r="O440" s="238"/>
      <c r="P440" s="238"/>
      <c r="Q440" s="238"/>
      <c r="R440" s="238"/>
      <c r="S440" s="238"/>
      <c r="T440" s="238"/>
      <c r="U440" s="239">
        <f>G440/6</f>
        <v>0</v>
      </c>
      <c r="V440" s="237"/>
      <c r="W440" s="238"/>
      <c r="X440" s="238"/>
      <c r="Y440" s="238"/>
      <c r="Z440" s="238"/>
      <c r="AA440" s="238"/>
      <c r="AB440" s="238"/>
      <c r="AC440" s="238"/>
      <c r="AD440" s="238"/>
      <c r="AE440" s="238"/>
      <c r="AF440" s="238"/>
      <c r="AG440" s="239">
        <f>G440/6</f>
        <v>0</v>
      </c>
      <c r="AH440" s="240"/>
      <c r="AI440" s="238"/>
      <c r="AJ440" s="238"/>
      <c r="AK440" s="238"/>
      <c r="AL440" s="238"/>
      <c r="AM440" s="238"/>
      <c r="AN440" s="238"/>
      <c r="AO440" s="238"/>
      <c r="AP440" s="238"/>
      <c r="AQ440" s="238"/>
      <c r="AR440" s="238"/>
      <c r="AS440" s="239">
        <f>G440/6</f>
        <v>0</v>
      </c>
      <c r="AT440" s="240"/>
      <c r="AU440" s="238"/>
      <c r="AV440" s="238"/>
      <c r="AW440" s="238"/>
      <c r="AX440" s="238"/>
      <c r="AY440" s="238"/>
      <c r="AZ440" s="238"/>
      <c r="BA440" s="238"/>
      <c r="BB440" s="238"/>
      <c r="BC440" s="238"/>
      <c r="BD440" s="238"/>
      <c r="BE440" s="239">
        <f>G440/6</f>
        <v>0</v>
      </c>
      <c r="BF440" s="240"/>
      <c r="BG440" s="238"/>
      <c r="BH440" s="238"/>
      <c r="BI440" s="238"/>
      <c r="BJ440" s="238"/>
      <c r="BK440" s="238"/>
      <c r="BL440" s="238"/>
      <c r="BM440" s="238"/>
      <c r="BN440" s="238"/>
      <c r="BO440" s="238"/>
      <c r="BP440" s="238"/>
      <c r="BQ440" s="239">
        <f>G440/6</f>
        <v>0</v>
      </c>
      <c r="BR440" s="240"/>
      <c r="BS440" s="238"/>
      <c r="BT440" s="238"/>
      <c r="BU440" s="238"/>
      <c r="BV440" s="238"/>
      <c r="BW440" s="238"/>
      <c r="BX440" s="238"/>
      <c r="BY440" s="238"/>
      <c r="BZ440" s="238"/>
      <c r="CA440" s="238"/>
      <c r="CB440" s="238"/>
      <c r="CC440" s="239">
        <f>G440-SUM(H440:CB440)</f>
        <v>0</v>
      </c>
      <c r="CD440" s="41" t="s">
        <v>54</v>
      </c>
    </row>
    <row r="441" spans="1:82" ht="15">
      <c r="A441" s="185"/>
      <c r="B441" s="75" t="s">
        <v>831</v>
      </c>
      <c r="C441" s="131" t="str">
        <f>"Customer Service Kiosk at locations Remote from the Plazas - Procurement of Kiosks Supply and Installation ("&amp; TEXT(F441,"### ###") &amp;")"</f>
        <v>Customer Service Kiosk at locations Remote from the Plazas - Procurement of Kiosks Supply and Installation (72 000)</v>
      </c>
      <c r="D441" s="29" t="s">
        <v>351</v>
      </c>
      <c r="E441" s="266">
        <v>1</v>
      </c>
      <c r="F441" s="78">
        <v>72000</v>
      </c>
      <c r="G441" s="76">
        <f t="shared" ref="G441" si="345">+E441*F441</f>
        <v>72000</v>
      </c>
      <c r="H441" s="241"/>
      <c r="I441" s="242"/>
      <c r="J441" s="237"/>
      <c r="K441" s="238"/>
      <c r="L441" s="238"/>
      <c r="M441" s="238"/>
      <c r="N441" s="238"/>
      <c r="O441" s="238"/>
      <c r="P441" s="238"/>
      <c r="Q441" s="238"/>
      <c r="R441" s="238"/>
      <c r="S441" s="238"/>
      <c r="T441" s="238"/>
      <c r="U441" s="239">
        <f t="shared" ref="U441" si="346">G441/6</f>
        <v>12000</v>
      </c>
      <c r="V441" s="237"/>
      <c r="W441" s="238"/>
      <c r="X441" s="238"/>
      <c r="Y441" s="238"/>
      <c r="Z441" s="238"/>
      <c r="AA441" s="238"/>
      <c r="AB441" s="238"/>
      <c r="AC441" s="238"/>
      <c r="AD441" s="238"/>
      <c r="AE441" s="238"/>
      <c r="AF441" s="238"/>
      <c r="AG441" s="239">
        <f t="shared" ref="AG441" si="347">G441/6</f>
        <v>12000</v>
      </c>
      <c r="AH441" s="240"/>
      <c r="AI441" s="238"/>
      <c r="AJ441" s="238"/>
      <c r="AK441" s="238"/>
      <c r="AL441" s="238"/>
      <c r="AM441" s="238"/>
      <c r="AN441" s="238"/>
      <c r="AO441" s="238"/>
      <c r="AP441" s="238"/>
      <c r="AQ441" s="238"/>
      <c r="AR441" s="238"/>
      <c r="AS441" s="239">
        <f t="shared" ref="AS441" si="348">G441/6</f>
        <v>12000</v>
      </c>
      <c r="AT441" s="240"/>
      <c r="AU441" s="238"/>
      <c r="AV441" s="238"/>
      <c r="AW441" s="238"/>
      <c r="AX441" s="238"/>
      <c r="AY441" s="238"/>
      <c r="AZ441" s="238"/>
      <c r="BA441" s="238"/>
      <c r="BB441" s="238"/>
      <c r="BC441" s="238"/>
      <c r="BD441" s="238"/>
      <c r="BE441" s="239">
        <f t="shared" ref="BE441" si="349">G441/6</f>
        <v>12000</v>
      </c>
      <c r="BF441" s="240"/>
      <c r="BG441" s="238"/>
      <c r="BH441" s="238"/>
      <c r="BI441" s="238"/>
      <c r="BJ441" s="238"/>
      <c r="BK441" s="238"/>
      <c r="BL441" s="238"/>
      <c r="BM441" s="238"/>
      <c r="BN441" s="238"/>
      <c r="BO441" s="238"/>
      <c r="BP441" s="238"/>
      <c r="BQ441" s="239">
        <f t="shared" ref="BQ441" si="350">G441/6</f>
        <v>12000</v>
      </c>
      <c r="BR441" s="240"/>
      <c r="BS441" s="238"/>
      <c r="BT441" s="238"/>
      <c r="BU441" s="238"/>
      <c r="BV441" s="238"/>
      <c r="BW441" s="238"/>
      <c r="BX441" s="238"/>
      <c r="BY441" s="238"/>
      <c r="BZ441" s="238"/>
      <c r="CA441" s="238"/>
      <c r="CB441" s="238"/>
      <c r="CC441" s="239">
        <f t="shared" ref="CC441" si="351">G441-SUM(H441:CB441)</f>
        <v>12000</v>
      </c>
      <c r="CD441" s="41" t="s">
        <v>54</v>
      </c>
    </row>
    <row r="442" spans="1:82" ht="15">
      <c r="A442" s="41"/>
      <c r="B442" s="26" t="s">
        <v>832</v>
      </c>
      <c r="C442" s="27" t="str">
        <f>"Customer Service Kiosk at locations Remote from the Plazas - Overhead charges and Profit in respect of B-6004-c ("&amp; TEXT(F442,"##%") &amp; ")"</f>
        <v>Customer Service Kiosk at locations Remote from the Plazas - Overhead charges and Profit in respect of B-6004-c (%)</v>
      </c>
      <c r="D442" s="149" t="s">
        <v>353</v>
      </c>
      <c r="E442" s="337">
        <f>+G441</f>
        <v>72000</v>
      </c>
      <c r="F442" s="356"/>
      <c r="G442" s="76">
        <f>+E442*F442</f>
        <v>0</v>
      </c>
      <c r="H442" s="241"/>
      <c r="I442" s="242"/>
      <c r="J442" s="237"/>
      <c r="K442" s="238"/>
      <c r="L442" s="238"/>
      <c r="M442" s="238"/>
      <c r="N442" s="238"/>
      <c r="O442" s="238"/>
      <c r="P442" s="238"/>
      <c r="Q442" s="238"/>
      <c r="R442" s="238"/>
      <c r="S442" s="238"/>
      <c r="T442" s="238"/>
      <c r="U442" s="239">
        <f>G442/6</f>
        <v>0</v>
      </c>
      <c r="V442" s="237"/>
      <c r="W442" s="238"/>
      <c r="X442" s="238"/>
      <c r="Y442" s="238"/>
      <c r="Z442" s="238"/>
      <c r="AA442" s="238"/>
      <c r="AB442" s="238"/>
      <c r="AC442" s="238"/>
      <c r="AD442" s="238"/>
      <c r="AE442" s="238"/>
      <c r="AF442" s="238"/>
      <c r="AG442" s="239">
        <f>G442/6</f>
        <v>0</v>
      </c>
      <c r="AH442" s="240"/>
      <c r="AI442" s="238"/>
      <c r="AJ442" s="238"/>
      <c r="AK442" s="238"/>
      <c r="AL442" s="238"/>
      <c r="AM442" s="238"/>
      <c r="AN442" s="238"/>
      <c r="AO442" s="238"/>
      <c r="AP442" s="238"/>
      <c r="AQ442" s="238"/>
      <c r="AR442" s="238"/>
      <c r="AS442" s="239">
        <f>G442/6</f>
        <v>0</v>
      </c>
      <c r="AT442" s="240"/>
      <c r="AU442" s="238"/>
      <c r="AV442" s="238"/>
      <c r="AW442" s="238"/>
      <c r="AX442" s="238"/>
      <c r="AY442" s="238"/>
      <c r="AZ442" s="238"/>
      <c r="BA442" s="238"/>
      <c r="BB442" s="238"/>
      <c r="BC442" s="238"/>
      <c r="BD442" s="238"/>
      <c r="BE442" s="239">
        <f>G442/6</f>
        <v>0</v>
      </c>
      <c r="BF442" s="240"/>
      <c r="BG442" s="238"/>
      <c r="BH442" s="238"/>
      <c r="BI442" s="238"/>
      <c r="BJ442" s="238"/>
      <c r="BK442" s="238"/>
      <c r="BL442" s="238"/>
      <c r="BM442" s="238"/>
      <c r="BN442" s="238"/>
      <c r="BO442" s="238"/>
      <c r="BP442" s="238"/>
      <c r="BQ442" s="239">
        <f>G442/6</f>
        <v>0</v>
      </c>
      <c r="BR442" s="240"/>
      <c r="BS442" s="238"/>
      <c r="BT442" s="238"/>
      <c r="BU442" s="238"/>
      <c r="BV442" s="238"/>
      <c r="BW442" s="238"/>
      <c r="BX442" s="238"/>
      <c r="BY442" s="238"/>
      <c r="BZ442" s="238"/>
      <c r="CA442" s="238"/>
      <c r="CB442" s="238"/>
      <c r="CC442" s="239">
        <f>G442-SUM(H442:CB442)</f>
        <v>0</v>
      </c>
      <c r="CD442" s="41" t="s">
        <v>54</v>
      </c>
    </row>
    <row r="443" spans="1:82" ht="15">
      <c r="A443" s="41"/>
      <c r="B443" s="75" t="s">
        <v>833</v>
      </c>
      <c r="C443" s="131" t="str">
        <f>"Customer Service Kiosks at Toll Plazas - Allowance for Customer Service Kiosks Planning and Design ("&amp; TEXT(F443,"##### ###") &amp;")"</f>
        <v>Customer Service Kiosks at Toll Plazas - Allowance for Customer Service Kiosks Planning and Design (72 000)</v>
      </c>
      <c r="D443" s="29" t="s">
        <v>351</v>
      </c>
      <c r="E443" s="266">
        <v>1</v>
      </c>
      <c r="F443" s="78">
        <v>72000</v>
      </c>
      <c r="G443" s="76">
        <f t="shared" ref="G443" si="352">+E443*F443</f>
        <v>72000</v>
      </c>
      <c r="H443" s="241"/>
      <c r="I443" s="242"/>
      <c r="J443" s="237"/>
      <c r="K443" s="238"/>
      <c r="L443" s="238"/>
      <c r="M443" s="238"/>
      <c r="N443" s="238"/>
      <c r="O443" s="238"/>
      <c r="P443" s="238"/>
      <c r="Q443" s="238"/>
      <c r="R443" s="238"/>
      <c r="S443" s="238"/>
      <c r="T443" s="238"/>
      <c r="U443" s="239">
        <f t="shared" ref="U443" si="353">G443/6</f>
        <v>12000</v>
      </c>
      <c r="V443" s="237"/>
      <c r="W443" s="238"/>
      <c r="X443" s="238"/>
      <c r="Y443" s="238"/>
      <c r="Z443" s="238"/>
      <c r="AA443" s="238"/>
      <c r="AB443" s="238"/>
      <c r="AC443" s="238"/>
      <c r="AD443" s="238"/>
      <c r="AE443" s="238"/>
      <c r="AF443" s="238"/>
      <c r="AG443" s="239">
        <f t="shared" ref="AG443" si="354">G443/6</f>
        <v>12000</v>
      </c>
      <c r="AH443" s="240"/>
      <c r="AI443" s="238"/>
      <c r="AJ443" s="238"/>
      <c r="AK443" s="238"/>
      <c r="AL443" s="238"/>
      <c r="AM443" s="238"/>
      <c r="AN443" s="238"/>
      <c r="AO443" s="238"/>
      <c r="AP443" s="238"/>
      <c r="AQ443" s="238"/>
      <c r="AR443" s="238"/>
      <c r="AS443" s="239">
        <f t="shared" ref="AS443" si="355">G443/6</f>
        <v>12000</v>
      </c>
      <c r="AT443" s="240"/>
      <c r="AU443" s="238"/>
      <c r="AV443" s="238"/>
      <c r="AW443" s="238"/>
      <c r="AX443" s="238"/>
      <c r="AY443" s="238"/>
      <c r="AZ443" s="238"/>
      <c r="BA443" s="238"/>
      <c r="BB443" s="238"/>
      <c r="BC443" s="238"/>
      <c r="BD443" s="238"/>
      <c r="BE443" s="239">
        <f t="shared" ref="BE443" si="356">G443/6</f>
        <v>12000</v>
      </c>
      <c r="BF443" s="240"/>
      <c r="BG443" s="238"/>
      <c r="BH443" s="238"/>
      <c r="BI443" s="238"/>
      <c r="BJ443" s="238"/>
      <c r="BK443" s="238"/>
      <c r="BL443" s="238"/>
      <c r="BM443" s="238"/>
      <c r="BN443" s="238"/>
      <c r="BO443" s="238"/>
      <c r="BP443" s="238"/>
      <c r="BQ443" s="239">
        <f t="shared" ref="BQ443" si="357">G443/6</f>
        <v>12000</v>
      </c>
      <c r="BR443" s="240"/>
      <c r="BS443" s="238"/>
      <c r="BT443" s="238"/>
      <c r="BU443" s="238"/>
      <c r="BV443" s="238"/>
      <c r="BW443" s="238"/>
      <c r="BX443" s="238"/>
      <c r="BY443" s="238"/>
      <c r="BZ443" s="238"/>
      <c r="CA443" s="238"/>
      <c r="CB443" s="238"/>
      <c r="CC443" s="239">
        <f t="shared" ref="CC443" si="358">G443-SUM(H443:CB443)</f>
        <v>12000</v>
      </c>
      <c r="CD443" s="41" t="s">
        <v>54</v>
      </c>
    </row>
    <row r="444" spans="1:82" ht="15">
      <c r="A444" s="45"/>
      <c r="B444" s="26" t="s">
        <v>834</v>
      </c>
      <c r="C444" s="27" t="str">
        <f>"Customer Service Kiosks at Toll Plazas - Overhead Charges and Profit in respect of B-6005-a ("&amp; TEXT(F444,"###%") &amp; ")"</f>
        <v>Customer Service Kiosks at Toll Plazas - Overhead Charges and Profit in respect of B-6005-a (%)</v>
      </c>
      <c r="D444" s="149" t="s">
        <v>353</v>
      </c>
      <c r="E444" s="337">
        <f>+G443</f>
        <v>72000</v>
      </c>
      <c r="F444" s="356"/>
      <c r="G444" s="76">
        <f>+E444*F444</f>
        <v>0</v>
      </c>
      <c r="H444" s="241"/>
      <c r="I444" s="242"/>
      <c r="J444" s="237"/>
      <c r="K444" s="238"/>
      <c r="L444" s="238"/>
      <c r="M444" s="238"/>
      <c r="N444" s="238"/>
      <c r="O444" s="238"/>
      <c r="P444" s="238"/>
      <c r="Q444" s="238"/>
      <c r="R444" s="238"/>
      <c r="S444" s="238"/>
      <c r="T444" s="238"/>
      <c r="U444" s="239">
        <f>G444/6</f>
        <v>0</v>
      </c>
      <c r="V444" s="237"/>
      <c r="W444" s="238"/>
      <c r="X444" s="238"/>
      <c r="Y444" s="238"/>
      <c r="Z444" s="238"/>
      <c r="AA444" s="238"/>
      <c r="AB444" s="238"/>
      <c r="AC444" s="238"/>
      <c r="AD444" s="238"/>
      <c r="AE444" s="238"/>
      <c r="AF444" s="238"/>
      <c r="AG444" s="239">
        <f>G444/6</f>
        <v>0</v>
      </c>
      <c r="AH444" s="240"/>
      <c r="AI444" s="238"/>
      <c r="AJ444" s="238"/>
      <c r="AK444" s="238"/>
      <c r="AL444" s="238"/>
      <c r="AM444" s="238"/>
      <c r="AN444" s="238"/>
      <c r="AO444" s="238"/>
      <c r="AP444" s="238"/>
      <c r="AQ444" s="238"/>
      <c r="AR444" s="238"/>
      <c r="AS444" s="239">
        <f>G444/6</f>
        <v>0</v>
      </c>
      <c r="AT444" s="240"/>
      <c r="AU444" s="238"/>
      <c r="AV444" s="238"/>
      <c r="AW444" s="238"/>
      <c r="AX444" s="238"/>
      <c r="AY444" s="238"/>
      <c r="AZ444" s="238"/>
      <c r="BA444" s="238"/>
      <c r="BB444" s="238"/>
      <c r="BC444" s="238"/>
      <c r="BD444" s="238"/>
      <c r="BE444" s="239">
        <f>G444/6</f>
        <v>0</v>
      </c>
      <c r="BF444" s="240"/>
      <c r="BG444" s="238"/>
      <c r="BH444" s="238"/>
      <c r="BI444" s="238"/>
      <c r="BJ444" s="238"/>
      <c r="BK444" s="238"/>
      <c r="BL444" s="238"/>
      <c r="BM444" s="238"/>
      <c r="BN444" s="238"/>
      <c r="BO444" s="238"/>
      <c r="BP444" s="238"/>
      <c r="BQ444" s="239">
        <f>G444/6</f>
        <v>0</v>
      </c>
      <c r="BR444" s="240"/>
      <c r="BS444" s="238"/>
      <c r="BT444" s="238"/>
      <c r="BU444" s="238"/>
      <c r="BV444" s="238"/>
      <c r="BW444" s="238"/>
      <c r="BX444" s="238"/>
      <c r="BY444" s="238"/>
      <c r="BZ444" s="238"/>
      <c r="CA444" s="238"/>
      <c r="CB444" s="238"/>
      <c r="CC444" s="239">
        <f>G444-SUM(H444:CB444)</f>
        <v>0</v>
      </c>
      <c r="CD444" s="41" t="s">
        <v>54</v>
      </c>
    </row>
    <row r="445" spans="1:82" ht="30">
      <c r="A445" s="45"/>
      <c r="B445" s="75" t="s">
        <v>835</v>
      </c>
      <c r="C445" s="131" t="str">
        <f>"Information Points and Desks at locations Remote from Plaza - Supply and Installation of Customer Service Kiosks Shop-fittings (" &amp; TEXT(F445,"### ###") &amp;")"</f>
        <v>Information Points and Desks at locations Remote from Plaza - Supply and Installation of Customer Service Kiosks Shop-fittings (72 000)</v>
      </c>
      <c r="D445" s="29" t="s">
        <v>351</v>
      </c>
      <c r="E445" s="266">
        <v>1</v>
      </c>
      <c r="F445" s="78">
        <v>72000</v>
      </c>
      <c r="G445" s="76">
        <f t="shared" ref="G445" si="359">+E445*F445</f>
        <v>72000</v>
      </c>
      <c r="H445" s="241"/>
      <c r="I445" s="242"/>
      <c r="J445" s="237"/>
      <c r="K445" s="238"/>
      <c r="L445" s="238"/>
      <c r="M445" s="238"/>
      <c r="N445" s="238"/>
      <c r="O445" s="238"/>
      <c r="P445" s="238"/>
      <c r="Q445" s="238"/>
      <c r="R445" s="238"/>
      <c r="S445" s="238"/>
      <c r="T445" s="238"/>
      <c r="U445" s="239">
        <f t="shared" ref="U445" si="360">G445/6</f>
        <v>12000</v>
      </c>
      <c r="V445" s="237"/>
      <c r="W445" s="238"/>
      <c r="X445" s="238"/>
      <c r="Y445" s="238"/>
      <c r="Z445" s="238"/>
      <c r="AA445" s="238"/>
      <c r="AB445" s="238"/>
      <c r="AC445" s="238"/>
      <c r="AD445" s="238"/>
      <c r="AE445" s="238"/>
      <c r="AF445" s="238"/>
      <c r="AG445" s="239">
        <f t="shared" ref="AG445" si="361">G445/6</f>
        <v>12000</v>
      </c>
      <c r="AH445" s="240"/>
      <c r="AI445" s="238"/>
      <c r="AJ445" s="238"/>
      <c r="AK445" s="238"/>
      <c r="AL445" s="238"/>
      <c r="AM445" s="238"/>
      <c r="AN445" s="238"/>
      <c r="AO445" s="238"/>
      <c r="AP445" s="238"/>
      <c r="AQ445" s="238"/>
      <c r="AR445" s="238"/>
      <c r="AS445" s="239">
        <f t="shared" ref="AS445" si="362">G445/6</f>
        <v>12000</v>
      </c>
      <c r="AT445" s="240"/>
      <c r="AU445" s="238"/>
      <c r="AV445" s="238"/>
      <c r="AW445" s="238"/>
      <c r="AX445" s="238"/>
      <c r="AY445" s="238"/>
      <c r="AZ445" s="238"/>
      <c r="BA445" s="238"/>
      <c r="BB445" s="238"/>
      <c r="BC445" s="238"/>
      <c r="BD445" s="238"/>
      <c r="BE445" s="239">
        <f t="shared" ref="BE445" si="363">G445/6</f>
        <v>12000</v>
      </c>
      <c r="BF445" s="240"/>
      <c r="BG445" s="238"/>
      <c r="BH445" s="238"/>
      <c r="BI445" s="238"/>
      <c r="BJ445" s="238"/>
      <c r="BK445" s="238"/>
      <c r="BL445" s="238"/>
      <c r="BM445" s="238"/>
      <c r="BN445" s="238"/>
      <c r="BO445" s="238"/>
      <c r="BP445" s="238"/>
      <c r="BQ445" s="239">
        <f t="shared" ref="BQ445" si="364">G445/6</f>
        <v>12000</v>
      </c>
      <c r="BR445" s="240"/>
      <c r="BS445" s="238"/>
      <c r="BT445" s="238"/>
      <c r="BU445" s="238"/>
      <c r="BV445" s="238"/>
      <c r="BW445" s="238"/>
      <c r="BX445" s="238"/>
      <c r="BY445" s="238"/>
      <c r="BZ445" s="238"/>
      <c r="CA445" s="238"/>
      <c r="CB445" s="238"/>
      <c r="CC445" s="239">
        <f t="shared" ref="CC445" si="365">G445-SUM(H445:CB445)</f>
        <v>12000</v>
      </c>
      <c r="CD445" s="41" t="s">
        <v>54</v>
      </c>
    </row>
    <row r="446" spans="1:82" ht="15">
      <c r="A446" s="45"/>
      <c r="B446" s="26" t="s">
        <v>836</v>
      </c>
      <c r="C446" s="27" t="str">
        <f>"Customer Service Kiosks at Toll Plazas - Overhead charges and Profit in respect of B-6005-c ("&amp; TEXT(F446,"###%") &amp; ")"</f>
        <v>Customer Service Kiosks at Toll Plazas - Overhead charges and Profit in respect of B-6005-c (%)</v>
      </c>
      <c r="D446" s="149" t="s">
        <v>353</v>
      </c>
      <c r="E446" s="337">
        <f>+G445</f>
        <v>72000</v>
      </c>
      <c r="F446" s="356"/>
      <c r="G446" s="76">
        <f>+E446*F446</f>
        <v>0</v>
      </c>
      <c r="H446" s="241"/>
      <c r="I446" s="242"/>
      <c r="J446" s="237"/>
      <c r="K446" s="238"/>
      <c r="L446" s="238"/>
      <c r="M446" s="238"/>
      <c r="N446" s="238"/>
      <c r="O446" s="238"/>
      <c r="P446" s="238"/>
      <c r="Q446" s="238"/>
      <c r="R446" s="238"/>
      <c r="S446" s="238"/>
      <c r="T446" s="238"/>
      <c r="U446" s="239">
        <f>G446/6</f>
        <v>0</v>
      </c>
      <c r="V446" s="237"/>
      <c r="W446" s="238"/>
      <c r="X446" s="238"/>
      <c r="Y446" s="238"/>
      <c r="Z446" s="238"/>
      <c r="AA446" s="238"/>
      <c r="AB446" s="238"/>
      <c r="AC446" s="238"/>
      <c r="AD446" s="238"/>
      <c r="AE446" s="238"/>
      <c r="AF446" s="238"/>
      <c r="AG446" s="239">
        <f>G446/6</f>
        <v>0</v>
      </c>
      <c r="AH446" s="240"/>
      <c r="AI446" s="238"/>
      <c r="AJ446" s="238"/>
      <c r="AK446" s="238"/>
      <c r="AL446" s="238"/>
      <c r="AM446" s="238"/>
      <c r="AN446" s="238"/>
      <c r="AO446" s="238"/>
      <c r="AP446" s="238"/>
      <c r="AQ446" s="238"/>
      <c r="AR446" s="238"/>
      <c r="AS446" s="239">
        <f>G446/6</f>
        <v>0</v>
      </c>
      <c r="AT446" s="240"/>
      <c r="AU446" s="238"/>
      <c r="AV446" s="238"/>
      <c r="AW446" s="238"/>
      <c r="AX446" s="238"/>
      <c r="AY446" s="238"/>
      <c r="AZ446" s="238"/>
      <c r="BA446" s="238"/>
      <c r="BB446" s="238"/>
      <c r="BC446" s="238"/>
      <c r="BD446" s="238"/>
      <c r="BE446" s="239">
        <f>G446/6</f>
        <v>0</v>
      </c>
      <c r="BF446" s="240"/>
      <c r="BG446" s="238"/>
      <c r="BH446" s="238"/>
      <c r="BI446" s="238"/>
      <c r="BJ446" s="238"/>
      <c r="BK446" s="238"/>
      <c r="BL446" s="238"/>
      <c r="BM446" s="238"/>
      <c r="BN446" s="238"/>
      <c r="BO446" s="238"/>
      <c r="BP446" s="238"/>
      <c r="BQ446" s="239">
        <f>G446/6</f>
        <v>0</v>
      </c>
      <c r="BR446" s="240"/>
      <c r="BS446" s="238"/>
      <c r="BT446" s="238"/>
      <c r="BU446" s="238"/>
      <c r="BV446" s="238"/>
      <c r="BW446" s="238"/>
      <c r="BX446" s="238"/>
      <c r="BY446" s="238"/>
      <c r="BZ446" s="238"/>
      <c r="CA446" s="238"/>
      <c r="CB446" s="238"/>
      <c r="CC446" s="239">
        <f>G446-SUM(H446:CB446)</f>
        <v>0</v>
      </c>
      <c r="CD446" s="41" t="s">
        <v>54</v>
      </c>
    </row>
    <row r="447" spans="1:82" ht="30">
      <c r="A447" s="45"/>
      <c r="B447" s="75" t="s">
        <v>837</v>
      </c>
      <c r="C447" s="131" t="str">
        <f>"Information Points and Desks at locations Remote from Plaza - Allowance for Information Points and Desks and associated Furniture – Planning and Design (" &amp; TEXT(F447,"### ###") &amp;")"</f>
        <v>Information Points and Desks at locations Remote from Plaza - Allowance for Information Points and Desks and associated Furniture – Planning and Design (72 000)</v>
      </c>
      <c r="D447" s="29" t="s">
        <v>351</v>
      </c>
      <c r="E447" s="266">
        <v>1</v>
      </c>
      <c r="F447" s="78">
        <v>72000</v>
      </c>
      <c r="G447" s="76">
        <f t="shared" ref="G447" si="366">+E447*F447</f>
        <v>72000</v>
      </c>
      <c r="H447" s="241"/>
      <c r="I447" s="242"/>
      <c r="J447" s="237"/>
      <c r="K447" s="238"/>
      <c r="L447" s="238"/>
      <c r="M447" s="238"/>
      <c r="N447" s="238"/>
      <c r="O447" s="238"/>
      <c r="P447" s="238"/>
      <c r="Q447" s="238"/>
      <c r="R447" s="238"/>
      <c r="S447" s="238"/>
      <c r="T447" s="238"/>
      <c r="U447" s="239">
        <f t="shared" ref="U447" si="367">G447/6</f>
        <v>12000</v>
      </c>
      <c r="V447" s="237"/>
      <c r="W447" s="238"/>
      <c r="X447" s="238"/>
      <c r="Y447" s="238"/>
      <c r="Z447" s="238"/>
      <c r="AA447" s="238"/>
      <c r="AB447" s="238"/>
      <c r="AC447" s="238"/>
      <c r="AD447" s="238"/>
      <c r="AE447" s="238"/>
      <c r="AF447" s="238"/>
      <c r="AG447" s="239">
        <f t="shared" ref="AG447" si="368">G447/6</f>
        <v>12000</v>
      </c>
      <c r="AH447" s="240"/>
      <c r="AI447" s="238"/>
      <c r="AJ447" s="238"/>
      <c r="AK447" s="238"/>
      <c r="AL447" s="238"/>
      <c r="AM447" s="238"/>
      <c r="AN447" s="238"/>
      <c r="AO447" s="238"/>
      <c r="AP447" s="238"/>
      <c r="AQ447" s="238"/>
      <c r="AR447" s="238"/>
      <c r="AS447" s="239">
        <f t="shared" ref="AS447" si="369">G447/6</f>
        <v>12000</v>
      </c>
      <c r="AT447" s="240"/>
      <c r="AU447" s="238"/>
      <c r="AV447" s="238"/>
      <c r="AW447" s="238"/>
      <c r="AX447" s="238"/>
      <c r="AY447" s="238"/>
      <c r="AZ447" s="238"/>
      <c r="BA447" s="238"/>
      <c r="BB447" s="238"/>
      <c r="BC447" s="238"/>
      <c r="BD447" s="238"/>
      <c r="BE447" s="239">
        <f t="shared" ref="BE447" si="370">G447/6</f>
        <v>12000</v>
      </c>
      <c r="BF447" s="240"/>
      <c r="BG447" s="238"/>
      <c r="BH447" s="238"/>
      <c r="BI447" s="238"/>
      <c r="BJ447" s="238"/>
      <c r="BK447" s="238"/>
      <c r="BL447" s="238"/>
      <c r="BM447" s="238"/>
      <c r="BN447" s="238"/>
      <c r="BO447" s="238"/>
      <c r="BP447" s="238"/>
      <c r="BQ447" s="239">
        <f t="shared" ref="BQ447" si="371">G447/6</f>
        <v>12000</v>
      </c>
      <c r="BR447" s="240"/>
      <c r="BS447" s="238"/>
      <c r="BT447" s="238"/>
      <c r="BU447" s="238"/>
      <c r="BV447" s="238"/>
      <c r="BW447" s="238"/>
      <c r="BX447" s="238"/>
      <c r="BY447" s="238"/>
      <c r="BZ447" s="238"/>
      <c r="CA447" s="238"/>
      <c r="CB447" s="238"/>
      <c r="CC447" s="239">
        <f t="shared" ref="CC447" si="372">G447-SUM(H447:CB447)</f>
        <v>12000</v>
      </c>
      <c r="CD447" s="41" t="s">
        <v>54</v>
      </c>
    </row>
    <row r="448" spans="1:82" ht="15">
      <c r="A448" s="45"/>
      <c r="B448" s="26" t="s">
        <v>838</v>
      </c>
      <c r="C448" s="27" t="str">
        <f>"Information Points and Desks at locations Remote from Plaza - Overhead Charges and Profit in respect of B-6006-a ("&amp; TEXT(F448,"###%") &amp; ")"</f>
        <v>Information Points and Desks at locations Remote from Plaza - Overhead Charges and Profit in respect of B-6006-a (%)</v>
      </c>
      <c r="D448" s="149" t="s">
        <v>353</v>
      </c>
      <c r="E448" s="337">
        <f>+G447</f>
        <v>72000</v>
      </c>
      <c r="F448" s="356"/>
      <c r="G448" s="76">
        <f>+E448*F448</f>
        <v>0</v>
      </c>
      <c r="H448" s="241"/>
      <c r="I448" s="242"/>
      <c r="J448" s="237"/>
      <c r="K448" s="238"/>
      <c r="L448" s="238"/>
      <c r="M448" s="238"/>
      <c r="N448" s="238"/>
      <c r="O448" s="238"/>
      <c r="P448" s="238"/>
      <c r="Q448" s="238"/>
      <c r="R448" s="238"/>
      <c r="S448" s="238"/>
      <c r="T448" s="238"/>
      <c r="U448" s="239">
        <f>G448/6</f>
        <v>0</v>
      </c>
      <c r="V448" s="237"/>
      <c r="W448" s="238"/>
      <c r="X448" s="238"/>
      <c r="Y448" s="238"/>
      <c r="Z448" s="238"/>
      <c r="AA448" s="238"/>
      <c r="AB448" s="238"/>
      <c r="AC448" s="238"/>
      <c r="AD448" s="238"/>
      <c r="AE448" s="238"/>
      <c r="AF448" s="238"/>
      <c r="AG448" s="239">
        <f>G448/6</f>
        <v>0</v>
      </c>
      <c r="AH448" s="240"/>
      <c r="AI448" s="238"/>
      <c r="AJ448" s="238"/>
      <c r="AK448" s="238"/>
      <c r="AL448" s="238"/>
      <c r="AM448" s="238"/>
      <c r="AN448" s="238"/>
      <c r="AO448" s="238"/>
      <c r="AP448" s="238"/>
      <c r="AQ448" s="238"/>
      <c r="AR448" s="238"/>
      <c r="AS448" s="239">
        <f>G448/6</f>
        <v>0</v>
      </c>
      <c r="AT448" s="240"/>
      <c r="AU448" s="238"/>
      <c r="AV448" s="238"/>
      <c r="AW448" s="238"/>
      <c r="AX448" s="238"/>
      <c r="AY448" s="238"/>
      <c r="AZ448" s="238"/>
      <c r="BA448" s="238"/>
      <c r="BB448" s="238"/>
      <c r="BC448" s="238"/>
      <c r="BD448" s="238"/>
      <c r="BE448" s="239">
        <f>G448/6</f>
        <v>0</v>
      </c>
      <c r="BF448" s="240"/>
      <c r="BG448" s="238"/>
      <c r="BH448" s="238"/>
      <c r="BI448" s="238"/>
      <c r="BJ448" s="238"/>
      <c r="BK448" s="238"/>
      <c r="BL448" s="238"/>
      <c r="BM448" s="238"/>
      <c r="BN448" s="238"/>
      <c r="BO448" s="238"/>
      <c r="BP448" s="238"/>
      <c r="BQ448" s="239">
        <f>G448/6</f>
        <v>0</v>
      </c>
      <c r="BR448" s="240"/>
      <c r="BS448" s="238"/>
      <c r="BT448" s="238"/>
      <c r="BU448" s="238"/>
      <c r="BV448" s="238"/>
      <c r="BW448" s="238"/>
      <c r="BX448" s="238"/>
      <c r="BY448" s="238"/>
      <c r="BZ448" s="238"/>
      <c r="CA448" s="238"/>
      <c r="CB448" s="238"/>
      <c r="CC448" s="239">
        <f>G448-SUM(H448:CB448)</f>
        <v>0</v>
      </c>
      <c r="CD448" s="41" t="s">
        <v>54</v>
      </c>
    </row>
    <row r="449" spans="1:82" ht="30">
      <c r="A449" s="45"/>
      <c r="B449" s="75" t="s">
        <v>839</v>
      </c>
      <c r="C449" s="131" t="str">
        <f>"Information Points and Desks at locations Remote from Plaza - Supply and Installation of Information Points and Desks and the associated Furniture (" &amp; TEXT(F449,"### ###") &amp;")"</f>
        <v>Information Points and Desks at locations Remote from Plaza - Supply and Installation of Information Points and Desks and the associated Furniture (72 000)</v>
      </c>
      <c r="D449" s="29" t="s">
        <v>351</v>
      </c>
      <c r="E449" s="266">
        <v>1</v>
      </c>
      <c r="F449" s="78">
        <v>72000</v>
      </c>
      <c r="G449" s="76">
        <f t="shared" ref="G449" si="373">+E449*F449</f>
        <v>72000</v>
      </c>
      <c r="H449" s="241"/>
      <c r="I449" s="242"/>
      <c r="J449" s="237"/>
      <c r="K449" s="238"/>
      <c r="L449" s="238"/>
      <c r="M449" s="238"/>
      <c r="N449" s="238"/>
      <c r="O449" s="238"/>
      <c r="P449" s="238"/>
      <c r="Q449" s="238"/>
      <c r="R449" s="238"/>
      <c r="S449" s="238"/>
      <c r="T449" s="238"/>
      <c r="U449" s="239">
        <f t="shared" ref="U449" si="374">G449/6</f>
        <v>12000</v>
      </c>
      <c r="V449" s="237"/>
      <c r="W449" s="238"/>
      <c r="X449" s="238"/>
      <c r="Y449" s="238"/>
      <c r="Z449" s="238"/>
      <c r="AA449" s="238"/>
      <c r="AB449" s="238"/>
      <c r="AC449" s="238"/>
      <c r="AD449" s="238"/>
      <c r="AE449" s="238"/>
      <c r="AF449" s="238"/>
      <c r="AG449" s="239">
        <f t="shared" ref="AG449" si="375">G449/6</f>
        <v>12000</v>
      </c>
      <c r="AH449" s="240"/>
      <c r="AI449" s="238"/>
      <c r="AJ449" s="238"/>
      <c r="AK449" s="238"/>
      <c r="AL449" s="238"/>
      <c r="AM449" s="238"/>
      <c r="AN449" s="238"/>
      <c r="AO449" s="238"/>
      <c r="AP449" s="238"/>
      <c r="AQ449" s="238"/>
      <c r="AR449" s="238"/>
      <c r="AS449" s="239">
        <f t="shared" ref="AS449" si="376">G449/6</f>
        <v>12000</v>
      </c>
      <c r="AT449" s="240"/>
      <c r="AU449" s="238"/>
      <c r="AV449" s="238"/>
      <c r="AW449" s="238"/>
      <c r="AX449" s="238"/>
      <c r="AY449" s="238"/>
      <c r="AZ449" s="238"/>
      <c r="BA449" s="238"/>
      <c r="BB449" s="238"/>
      <c r="BC449" s="238"/>
      <c r="BD449" s="238"/>
      <c r="BE449" s="239">
        <f t="shared" ref="BE449" si="377">G449/6</f>
        <v>12000</v>
      </c>
      <c r="BF449" s="240"/>
      <c r="BG449" s="238"/>
      <c r="BH449" s="238"/>
      <c r="BI449" s="238"/>
      <c r="BJ449" s="238"/>
      <c r="BK449" s="238"/>
      <c r="BL449" s="238"/>
      <c r="BM449" s="238"/>
      <c r="BN449" s="238"/>
      <c r="BO449" s="238"/>
      <c r="BP449" s="238"/>
      <c r="BQ449" s="239">
        <f t="shared" ref="BQ449" si="378">G449/6</f>
        <v>12000</v>
      </c>
      <c r="BR449" s="240"/>
      <c r="BS449" s="238"/>
      <c r="BT449" s="238"/>
      <c r="BU449" s="238"/>
      <c r="BV449" s="238"/>
      <c r="BW449" s="238"/>
      <c r="BX449" s="238"/>
      <c r="BY449" s="238"/>
      <c r="BZ449" s="238"/>
      <c r="CA449" s="238"/>
      <c r="CB449" s="238"/>
      <c r="CC449" s="239">
        <f t="shared" ref="CC449" si="379">G449-SUM(H449:CB449)</f>
        <v>12000</v>
      </c>
      <c r="CD449" s="41" t="s">
        <v>54</v>
      </c>
    </row>
    <row r="450" spans="1:82" ht="15">
      <c r="A450" s="45"/>
      <c r="B450" s="26" t="s">
        <v>840</v>
      </c>
      <c r="C450" s="27" t="str">
        <f>"Information Points and Desks at locations Remote from Plaza - Overhead charges and Profit in respect of B-6006-c ("&amp; TEXT(F450,"###%") &amp; ")"</f>
        <v>Information Points and Desks at locations Remote from Plaza - Overhead charges and Profit in respect of B-6006-c (%)</v>
      </c>
      <c r="D450" s="149" t="s">
        <v>353</v>
      </c>
      <c r="E450" s="337">
        <f>+G449</f>
        <v>72000</v>
      </c>
      <c r="F450" s="356"/>
      <c r="G450" s="76">
        <f>+E450*F450</f>
        <v>0</v>
      </c>
      <c r="H450" s="241"/>
      <c r="I450" s="242"/>
      <c r="J450" s="237"/>
      <c r="K450" s="238"/>
      <c r="L450" s="238"/>
      <c r="M450" s="238"/>
      <c r="N450" s="238"/>
      <c r="O450" s="238"/>
      <c r="P450" s="238"/>
      <c r="Q450" s="238"/>
      <c r="R450" s="238"/>
      <c r="S450" s="238"/>
      <c r="T450" s="238"/>
      <c r="U450" s="239">
        <f>G450/6</f>
        <v>0</v>
      </c>
      <c r="V450" s="237"/>
      <c r="W450" s="238"/>
      <c r="X450" s="238"/>
      <c r="Y450" s="238"/>
      <c r="Z450" s="238"/>
      <c r="AA450" s="238"/>
      <c r="AB450" s="238"/>
      <c r="AC450" s="238"/>
      <c r="AD450" s="238"/>
      <c r="AE450" s="238"/>
      <c r="AF450" s="238"/>
      <c r="AG450" s="239">
        <f>G450/6</f>
        <v>0</v>
      </c>
      <c r="AH450" s="240"/>
      <c r="AI450" s="238"/>
      <c r="AJ450" s="238"/>
      <c r="AK450" s="238"/>
      <c r="AL450" s="238"/>
      <c r="AM450" s="238"/>
      <c r="AN450" s="238"/>
      <c r="AO450" s="238"/>
      <c r="AP450" s="238"/>
      <c r="AQ450" s="238"/>
      <c r="AR450" s="238"/>
      <c r="AS450" s="239">
        <f>G450/6</f>
        <v>0</v>
      </c>
      <c r="AT450" s="240"/>
      <c r="AU450" s="238"/>
      <c r="AV450" s="238"/>
      <c r="AW450" s="238"/>
      <c r="AX450" s="238"/>
      <c r="AY450" s="238"/>
      <c r="AZ450" s="238"/>
      <c r="BA450" s="238"/>
      <c r="BB450" s="238"/>
      <c r="BC450" s="238"/>
      <c r="BD450" s="238"/>
      <c r="BE450" s="239">
        <f>G450/6</f>
        <v>0</v>
      </c>
      <c r="BF450" s="240"/>
      <c r="BG450" s="238"/>
      <c r="BH450" s="238"/>
      <c r="BI450" s="238"/>
      <c r="BJ450" s="238"/>
      <c r="BK450" s="238"/>
      <c r="BL450" s="238"/>
      <c r="BM450" s="238"/>
      <c r="BN450" s="238"/>
      <c r="BO450" s="238"/>
      <c r="BP450" s="238"/>
      <c r="BQ450" s="239">
        <f>G450/6</f>
        <v>0</v>
      </c>
      <c r="BR450" s="240"/>
      <c r="BS450" s="238"/>
      <c r="BT450" s="238"/>
      <c r="BU450" s="238"/>
      <c r="BV450" s="238"/>
      <c r="BW450" s="238"/>
      <c r="BX450" s="238"/>
      <c r="BY450" s="238"/>
      <c r="BZ450" s="238"/>
      <c r="CA450" s="238"/>
      <c r="CB450" s="238"/>
      <c r="CC450" s="239">
        <f>G450-SUM(H450:CB450)</f>
        <v>0</v>
      </c>
      <c r="CD450" s="41" t="s">
        <v>54</v>
      </c>
    </row>
    <row r="451" spans="1:82" ht="15">
      <c r="A451" s="45"/>
      <c r="B451" s="75" t="s">
        <v>841</v>
      </c>
      <c r="C451" s="131" t="str">
        <f>"Fire detection and suppression systems complete per Control Centre – Fire detection and suppression systems (" &amp; TEXT(F451,"##  ###") &amp;")"</f>
        <v>Fire detection and suppression systems complete per Control Centre – Fire detection and suppression systems (144 000)</v>
      </c>
      <c r="D451" s="29" t="s">
        <v>351</v>
      </c>
      <c r="E451" s="266">
        <v>1</v>
      </c>
      <c r="F451" s="78">
        <v>144000</v>
      </c>
      <c r="G451" s="76">
        <f t="shared" ref="G451" si="380">+E451*F451</f>
        <v>144000</v>
      </c>
      <c r="H451" s="241"/>
      <c r="I451" s="242"/>
      <c r="J451" s="237"/>
      <c r="K451" s="238"/>
      <c r="L451" s="238"/>
      <c r="M451" s="238"/>
      <c r="N451" s="238"/>
      <c r="O451" s="238"/>
      <c r="P451" s="238"/>
      <c r="Q451" s="238"/>
      <c r="R451" s="238"/>
      <c r="S451" s="238"/>
      <c r="T451" s="238"/>
      <c r="U451" s="239">
        <f t="shared" ref="U451" si="381">G451/6</f>
        <v>24000</v>
      </c>
      <c r="V451" s="237"/>
      <c r="W451" s="238"/>
      <c r="X451" s="238"/>
      <c r="Y451" s="238"/>
      <c r="Z451" s="238"/>
      <c r="AA451" s="238"/>
      <c r="AB451" s="238"/>
      <c r="AC451" s="238"/>
      <c r="AD451" s="238"/>
      <c r="AE451" s="238"/>
      <c r="AF451" s="238"/>
      <c r="AG451" s="239">
        <f t="shared" ref="AG451" si="382">G451/6</f>
        <v>24000</v>
      </c>
      <c r="AH451" s="240"/>
      <c r="AI451" s="238"/>
      <c r="AJ451" s="238"/>
      <c r="AK451" s="238"/>
      <c r="AL451" s="238"/>
      <c r="AM451" s="238"/>
      <c r="AN451" s="238"/>
      <c r="AO451" s="238"/>
      <c r="AP451" s="238"/>
      <c r="AQ451" s="238"/>
      <c r="AR451" s="238"/>
      <c r="AS451" s="239">
        <f t="shared" ref="AS451" si="383">G451/6</f>
        <v>24000</v>
      </c>
      <c r="AT451" s="240"/>
      <c r="AU451" s="238"/>
      <c r="AV451" s="238"/>
      <c r="AW451" s="238"/>
      <c r="AX451" s="238"/>
      <c r="AY451" s="238"/>
      <c r="AZ451" s="238"/>
      <c r="BA451" s="238"/>
      <c r="BB451" s="238"/>
      <c r="BC451" s="238"/>
      <c r="BD451" s="238"/>
      <c r="BE451" s="239">
        <f t="shared" ref="BE451" si="384">G451/6</f>
        <v>24000</v>
      </c>
      <c r="BF451" s="240"/>
      <c r="BG451" s="238"/>
      <c r="BH451" s="238"/>
      <c r="BI451" s="238"/>
      <c r="BJ451" s="238"/>
      <c r="BK451" s="238"/>
      <c r="BL451" s="238"/>
      <c r="BM451" s="238"/>
      <c r="BN451" s="238"/>
      <c r="BO451" s="238"/>
      <c r="BP451" s="238"/>
      <c r="BQ451" s="239">
        <f t="shared" ref="BQ451" si="385">G451/6</f>
        <v>24000</v>
      </c>
      <c r="BR451" s="240"/>
      <c r="BS451" s="238"/>
      <c r="BT451" s="238"/>
      <c r="BU451" s="238"/>
      <c r="BV451" s="238"/>
      <c r="BW451" s="238"/>
      <c r="BX451" s="238"/>
      <c r="BY451" s="238"/>
      <c r="BZ451" s="238"/>
      <c r="CA451" s="238"/>
      <c r="CB451" s="238"/>
      <c r="CC451" s="239">
        <f t="shared" ref="CC451" si="386">G451-SUM(H451:CB451)</f>
        <v>24000</v>
      </c>
      <c r="CD451" s="41" t="s">
        <v>54</v>
      </c>
    </row>
    <row r="452" spans="1:82" ht="13.5" customHeight="1">
      <c r="A452" s="45"/>
      <c r="B452" s="26" t="s">
        <v>842</v>
      </c>
      <c r="C452" s="27" t="str">
        <f>"Fire detection and suppression systems complete per Control Centre - Overhead Charges and Profit in respect of B-6007-a ("&amp; TEXT(F452,"###%") &amp; ")"</f>
        <v>Fire detection and suppression systems complete per Control Centre - Overhead Charges and Profit in respect of B-6007-a (%)</v>
      </c>
      <c r="D452" s="149" t="s">
        <v>353</v>
      </c>
      <c r="E452" s="337">
        <f>+G451</f>
        <v>144000</v>
      </c>
      <c r="F452" s="356"/>
      <c r="G452" s="76">
        <f>+E452*F452</f>
        <v>0</v>
      </c>
      <c r="H452" s="241"/>
      <c r="I452" s="242"/>
      <c r="J452" s="237"/>
      <c r="K452" s="238"/>
      <c r="L452" s="238"/>
      <c r="M452" s="238"/>
      <c r="N452" s="238"/>
      <c r="O452" s="238"/>
      <c r="P452" s="238"/>
      <c r="Q452" s="238"/>
      <c r="R452" s="238"/>
      <c r="S452" s="238"/>
      <c r="T452" s="238"/>
      <c r="U452" s="239">
        <f>G452/6</f>
        <v>0</v>
      </c>
      <c r="V452" s="237"/>
      <c r="W452" s="238"/>
      <c r="X452" s="238"/>
      <c r="Y452" s="238"/>
      <c r="Z452" s="238"/>
      <c r="AA452" s="238"/>
      <c r="AB452" s="238"/>
      <c r="AC452" s="238"/>
      <c r="AD452" s="238"/>
      <c r="AE452" s="238"/>
      <c r="AF452" s="238"/>
      <c r="AG452" s="239">
        <f>G452/6</f>
        <v>0</v>
      </c>
      <c r="AH452" s="240"/>
      <c r="AI452" s="238"/>
      <c r="AJ452" s="238"/>
      <c r="AK452" s="238"/>
      <c r="AL452" s="238"/>
      <c r="AM452" s="238"/>
      <c r="AN452" s="238"/>
      <c r="AO452" s="238"/>
      <c r="AP452" s="238"/>
      <c r="AQ452" s="238"/>
      <c r="AR452" s="238"/>
      <c r="AS452" s="239">
        <f>G452/6</f>
        <v>0</v>
      </c>
      <c r="AT452" s="240"/>
      <c r="AU452" s="238"/>
      <c r="AV452" s="238"/>
      <c r="AW452" s="238"/>
      <c r="AX452" s="238"/>
      <c r="AY452" s="238"/>
      <c r="AZ452" s="238"/>
      <c r="BA452" s="238"/>
      <c r="BB452" s="238"/>
      <c r="BC452" s="238"/>
      <c r="BD452" s="238"/>
      <c r="BE452" s="239">
        <f>G452/6</f>
        <v>0</v>
      </c>
      <c r="BF452" s="240"/>
      <c r="BG452" s="238"/>
      <c r="BH452" s="238"/>
      <c r="BI452" s="238"/>
      <c r="BJ452" s="238"/>
      <c r="BK452" s="238"/>
      <c r="BL452" s="238"/>
      <c r="BM452" s="238"/>
      <c r="BN452" s="238"/>
      <c r="BO452" s="238"/>
      <c r="BP452" s="238"/>
      <c r="BQ452" s="239">
        <f>G452/6</f>
        <v>0</v>
      </c>
      <c r="BR452" s="240"/>
      <c r="BS452" s="238"/>
      <c r="BT452" s="238"/>
      <c r="BU452" s="238"/>
      <c r="BV452" s="238"/>
      <c r="BW452" s="238"/>
      <c r="BX452" s="238"/>
      <c r="BY452" s="238"/>
      <c r="BZ452" s="238"/>
      <c r="CA452" s="238"/>
      <c r="CB452" s="238"/>
      <c r="CC452" s="239">
        <f>G452-SUM(H452:CB452)</f>
        <v>0</v>
      </c>
      <c r="CD452" s="41" t="s">
        <v>54</v>
      </c>
    </row>
    <row r="453" spans="1:82" ht="15">
      <c r="A453" s="45"/>
      <c r="B453" s="75" t="s">
        <v>843</v>
      </c>
      <c r="C453" s="131" t="str">
        <f>"Provision of PABX telephone system per Control Centre – PABX telephone system (" &amp; TEXT(F453,"## ###") &amp;")"</f>
        <v>Provision of PABX telephone system per Control Centre – PABX telephone system (57 600)</v>
      </c>
      <c r="D453" s="29" t="s">
        <v>351</v>
      </c>
      <c r="E453" s="266">
        <v>1</v>
      </c>
      <c r="F453" s="78">
        <v>57600</v>
      </c>
      <c r="G453" s="76">
        <f t="shared" ref="G453" si="387">+E453*F453</f>
        <v>57600</v>
      </c>
      <c r="H453" s="241"/>
      <c r="I453" s="242"/>
      <c r="J453" s="237"/>
      <c r="K453" s="238"/>
      <c r="L453" s="238"/>
      <c r="M453" s="238"/>
      <c r="N453" s="238"/>
      <c r="O453" s="238"/>
      <c r="P453" s="238"/>
      <c r="Q453" s="238"/>
      <c r="R453" s="238"/>
      <c r="S453" s="238"/>
      <c r="T453" s="238"/>
      <c r="U453" s="239">
        <f t="shared" ref="U453" si="388">G453/6</f>
        <v>9600</v>
      </c>
      <c r="V453" s="237"/>
      <c r="W453" s="238"/>
      <c r="X453" s="238"/>
      <c r="Y453" s="238"/>
      <c r="Z453" s="238"/>
      <c r="AA453" s="238"/>
      <c r="AB453" s="238"/>
      <c r="AC453" s="238"/>
      <c r="AD453" s="238"/>
      <c r="AE453" s="238"/>
      <c r="AF453" s="238"/>
      <c r="AG453" s="239">
        <f t="shared" ref="AG453" si="389">G453/6</f>
        <v>9600</v>
      </c>
      <c r="AH453" s="240"/>
      <c r="AI453" s="238"/>
      <c r="AJ453" s="238"/>
      <c r="AK453" s="238"/>
      <c r="AL453" s="238"/>
      <c r="AM453" s="238"/>
      <c r="AN453" s="238"/>
      <c r="AO453" s="238"/>
      <c r="AP453" s="238"/>
      <c r="AQ453" s="238"/>
      <c r="AR453" s="238"/>
      <c r="AS453" s="239">
        <f t="shared" ref="AS453" si="390">G453/6</f>
        <v>9600</v>
      </c>
      <c r="AT453" s="240"/>
      <c r="AU453" s="238"/>
      <c r="AV453" s="238"/>
      <c r="AW453" s="238"/>
      <c r="AX453" s="238"/>
      <c r="AY453" s="238"/>
      <c r="AZ453" s="238"/>
      <c r="BA453" s="238"/>
      <c r="BB453" s="238"/>
      <c r="BC453" s="238"/>
      <c r="BD453" s="238"/>
      <c r="BE453" s="239">
        <f t="shared" ref="BE453" si="391">G453/6</f>
        <v>9600</v>
      </c>
      <c r="BF453" s="240"/>
      <c r="BG453" s="238"/>
      <c r="BH453" s="238"/>
      <c r="BI453" s="238"/>
      <c r="BJ453" s="238"/>
      <c r="BK453" s="238"/>
      <c r="BL453" s="238"/>
      <c r="BM453" s="238"/>
      <c r="BN453" s="238"/>
      <c r="BO453" s="238"/>
      <c r="BP453" s="238"/>
      <c r="BQ453" s="239">
        <f t="shared" ref="BQ453" si="392">G453/6</f>
        <v>9600</v>
      </c>
      <c r="BR453" s="240"/>
      <c r="BS453" s="238"/>
      <c r="BT453" s="238"/>
      <c r="BU453" s="238"/>
      <c r="BV453" s="238"/>
      <c r="BW453" s="238"/>
      <c r="BX453" s="238"/>
      <c r="BY453" s="238"/>
      <c r="BZ453" s="238"/>
      <c r="CA453" s="238"/>
      <c r="CB453" s="238"/>
      <c r="CC453" s="239">
        <f t="shared" ref="CC453" si="393">G453-SUM(H453:CB453)</f>
        <v>9600</v>
      </c>
      <c r="CD453" s="41" t="s">
        <v>54</v>
      </c>
    </row>
    <row r="454" spans="1:82" ht="15">
      <c r="A454" s="45"/>
      <c r="B454" s="26" t="s">
        <v>844</v>
      </c>
      <c r="C454" s="27" t="str">
        <f>"Provision of PABX telephone system per Control Centre - Overhead Charges and Profit in respect of B-6008-a ("&amp; TEXT(F454,"###%") &amp; ")"</f>
        <v>Provision of PABX telephone system per Control Centre - Overhead Charges and Profit in respect of B-6008-a (%)</v>
      </c>
      <c r="D454" s="149" t="s">
        <v>353</v>
      </c>
      <c r="E454" s="337">
        <f>+G453</f>
        <v>57600</v>
      </c>
      <c r="F454" s="356"/>
      <c r="G454" s="76">
        <f>+E454*F454</f>
        <v>0</v>
      </c>
      <c r="H454" s="241"/>
      <c r="I454" s="242"/>
      <c r="J454" s="237"/>
      <c r="K454" s="238"/>
      <c r="L454" s="238"/>
      <c r="M454" s="238"/>
      <c r="N454" s="238"/>
      <c r="O454" s="238"/>
      <c r="P454" s="238"/>
      <c r="Q454" s="238"/>
      <c r="R454" s="238"/>
      <c r="S454" s="238"/>
      <c r="T454" s="238"/>
      <c r="U454" s="239">
        <f>G454/6</f>
        <v>0</v>
      </c>
      <c r="V454" s="237"/>
      <c r="W454" s="238"/>
      <c r="X454" s="238"/>
      <c r="Y454" s="238"/>
      <c r="Z454" s="238"/>
      <c r="AA454" s="238"/>
      <c r="AB454" s="238"/>
      <c r="AC454" s="238"/>
      <c r="AD454" s="238"/>
      <c r="AE454" s="238"/>
      <c r="AF454" s="238"/>
      <c r="AG454" s="239">
        <f>G454/6</f>
        <v>0</v>
      </c>
      <c r="AH454" s="240"/>
      <c r="AI454" s="238"/>
      <c r="AJ454" s="238"/>
      <c r="AK454" s="238"/>
      <c r="AL454" s="238"/>
      <c r="AM454" s="238"/>
      <c r="AN454" s="238"/>
      <c r="AO454" s="238"/>
      <c r="AP454" s="238"/>
      <c r="AQ454" s="238"/>
      <c r="AR454" s="238"/>
      <c r="AS454" s="239">
        <f>G454/6</f>
        <v>0</v>
      </c>
      <c r="AT454" s="240"/>
      <c r="AU454" s="238"/>
      <c r="AV454" s="238"/>
      <c r="AW454" s="238"/>
      <c r="AX454" s="238"/>
      <c r="AY454" s="238"/>
      <c r="AZ454" s="238"/>
      <c r="BA454" s="238"/>
      <c r="BB454" s="238"/>
      <c r="BC454" s="238"/>
      <c r="BD454" s="238"/>
      <c r="BE454" s="239">
        <f>G454/6</f>
        <v>0</v>
      </c>
      <c r="BF454" s="240"/>
      <c r="BG454" s="238"/>
      <c r="BH454" s="238"/>
      <c r="BI454" s="238"/>
      <c r="BJ454" s="238"/>
      <c r="BK454" s="238"/>
      <c r="BL454" s="238"/>
      <c r="BM454" s="238"/>
      <c r="BN454" s="238"/>
      <c r="BO454" s="238"/>
      <c r="BP454" s="238"/>
      <c r="BQ454" s="239">
        <f>G454/6</f>
        <v>0</v>
      </c>
      <c r="BR454" s="240"/>
      <c r="BS454" s="238"/>
      <c r="BT454" s="238"/>
      <c r="BU454" s="238"/>
      <c r="BV454" s="238"/>
      <c r="BW454" s="238"/>
      <c r="BX454" s="238"/>
      <c r="BY454" s="238"/>
      <c r="BZ454" s="238"/>
      <c r="CA454" s="238"/>
      <c r="CB454" s="238"/>
      <c r="CC454" s="239">
        <f>G454-SUM(H454:CB454)</f>
        <v>0</v>
      </c>
      <c r="CD454" s="41" t="s">
        <v>54</v>
      </c>
    </row>
    <row r="455" spans="1:82" ht="15">
      <c r="A455" s="45"/>
      <c r="B455" s="75" t="s">
        <v>845</v>
      </c>
      <c r="C455" s="131" t="str">
        <f>"Supply of EMVCO compliant Hardware and Software ("&amp; TEXT(F455,"### ###") &amp;")"</f>
        <v>Supply of EMVCO compliant Hardware and Software (216 000)</v>
      </c>
      <c r="D455" s="29" t="s">
        <v>351</v>
      </c>
      <c r="E455" s="266">
        <v>1</v>
      </c>
      <c r="F455" s="78">
        <v>216000</v>
      </c>
      <c r="G455" s="76">
        <f t="shared" ref="G455" si="394">+E455*F455</f>
        <v>216000</v>
      </c>
      <c r="H455" s="241"/>
      <c r="I455" s="242"/>
      <c r="J455" s="237"/>
      <c r="K455" s="238"/>
      <c r="L455" s="238"/>
      <c r="M455" s="238"/>
      <c r="N455" s="238"/>
      <c r="O455" s="238"/>
      <c r="P455" s="238"/>
      <c r="Q455" s="238"/>
      <c r="R455" s="238"/>
      <c r="S455" s="238"/>
      <c r="T455" s="238"/>
      <c r="U455" s="239">
        <f t="shared" ref="U455" si="395">G455/6</f>
        <v>36000</v>
      </c>
      <c r="V455" s="237"/>
      <c r="W455" s="238"/>
      <c r="X455" s="238"/>
      <c r="Y455" s="238"/>
      <c r="Z455" s="238"/>
      <c r="AA455" s="238"/>
      <c r="AB455" s="238"/>
      <c r="AC455" s="238"/>
      <c r="AD455" s="238"/>
      <c r="AE455" s="238"/>
      <c r="AF455" s="238"/>
      <c r="AG455" s="239">
        <f t="shared" ref="AG455" si="396">G455/6</f>
        <v>36000</v>
      </c>
      <c r="AH455" s="240"/>
      <c r="AI455" s="238"/>
      <c r="AJ455" s="238"/>
      <c r="AK455" s="238"/>
      <c r="AL455" s="238"/>
      <c r="AM455" s="238"/>
      <c r="AN455" s="238"/>
      <c r="AO455" s="238"/>
      <c r="AP455" s="238"/>
      <c r="AQ455" s="238"/>
      <c r="AR455" s="238"/>
      <c r="AS455" s="239">
        <f t="shared" ref="AS455" si="397">G455/6</f>
        <v>36000</v>
      </c>
      <c r="AT455" s="240"/>
      <c r="AU455" s="238"/>
      <c r="AV455" s="238"/>
      <c r="AW455" s="238"/>
      <c r="AX455" s="238"/>
      <c r="AY455" s="238"/>
      <c r="AZ455" s="238"/>
      <c r="BA455" s="238"/>
      <c r="BB455" s="238"/>
      <c r="BC455" s="238"/>
      <c r="BD455" s="238"/>
      <c r="BE455" s="239">
        <f t="shared" ref="BE455" si="398">G455/6</f>
        <v>36000</v>
      </c>
      <c r="BF455" s="240"/>
      <c r="BG455" s="238"/>
      <c r="BH455" s="238"/>
      <c r="BI455" s="238"/>
      <c r="BJ455" s="238"/>
      <c r="BK455" s="238"/>
      <c r="BL455" s="238"/>
      <c r="BM455" s="238"/>
      <c r="BN455" s="238"/>
      <c r="BO455" s="238"/>
      <c r="BP455" s="238"/>
      <c r="BQ455" s="239">
        <f t="shared" ref="BQ455" si="399">G455/6</f>
        <v>36000</v>
      </c>
      <c r="BR455" s="240"/>
      <c r="BS455" s="238"/>
      <c r="BT455" s="238"/>
      <c r="BU455" s="238"/>
      <c r="BV455" s="238"/>
      <c r="BW455" s="238"/>
      <c r="BX455" s="238"/>
      <c r="BY455" s="238"/>
      <c r="BZ455" s="238"/>
      <c r="CA455" s="238"/>
      <c r="CB455" s="238"/>
      <c r="CC455" s="239">
        <f t="shared" ref="CC455" si="400">G455-SUM(H455:CB455)</f>
        <v>36000</v>
      </c>
      <c r="CD455" s="41" t="s">
        <v>54</v>
      </c>
    </row>
    <row r="456" spans="1:82" ht="15">
      <c r="A456" s="45"/>
      <c r="B456" s="26" t="s">
        <v>846</v>
      </c>
      <c r="C456" s="27" t="str">
        <f>"Supply of EMVCO compliant Hardware and Software - Overhead charges and Profit in respect of B-6009-a ("&amp; TEXT(F456,"###%") &amp; ")"</f>
        <v>Supply of EMVCO compliant Hardware and Software - Overhead charges and Profit in respect of B-6009-a (%)</v>
      </c>
      <c r="D456" s="149" t="s">
        <v>353</v>
      </c>
      <c r="E456" s="337">
        <f>+G455</f>
        <v>216000</v>
      </c>
      <c r="F456" s="356"/>
      <c r="G456" s="76">
        <f>+E456*F456</f>
        <v>0</v>
      </c>
      <c r="H456" s="241"/>
      <c r="I456" s="242"/>
      <c r="J456" s="237"/>
      <c r="K456" s="238"/>
      <c r="L456" s="238"/>
      <c r="M456" s="238"/>
      <c r="N456" s="238"/>
      <c r="O456" s="238"/>
      <c r="P456" s="238"/>
      <c r="Q456" s="238"/>
      <c r="R456" s="238"/>
      <c r="S456" s="238"/>
      <c r="T456" s="238"/>
      <c r="U456" s="239">
        <f>G456/6</f>
        <v>0</v>
      </c>
      <c r="V456" s="237"/>
      <c r="W456" s="238"/>
      <c r="X456" s="238"/>
      <c r="Y456" s="238"/>
      <c r="Z456" s="238"/>
      <c r="AA456" s="238"/>
      <c r="AB456" s="238"/>
      <c r="AC456" s="238"/>
      <c r="AD456" s="238"/>
      <c r="AE456" s="238"/>
      <c r="AF456" s="238"/>
      <c r="AG456" s="239">
        <f>G456/6</f>
        <v>0</v>
      </c>
      <c r="AH456" s="240"/>
      <c r="AI456" s="238"/>
      <c r="AJ456" s="238"/>
      <c r="AK456" s="238"/>
      <c r="AL456" s="238"/>
      <c r="AM456" s="238"/>
      <c r="AN456" s="238"/>
      <c r="AO456" s="238"/>
      <c r="AP456" s="238"/>
      <c r="AQ456" s="238"/>
      <c r="AR456" s="238"/>
      <c r="AS456" s="239">
        <f>G456/6</f>
        <v>0</v>
      </c>
      <c r="AT456" s="240"/>
      <c r="AU456" s="238"/>
      <c r="AV456" s="238"/>
      <c r="AW456" s="238"/>
      <c r="AX456" s="238"/>
      <c r="AY456" s="238"/>
      <c r="AZ456" s="238"/>
      <c r="BA456" s="238"/>
      <c r="BB456" s="238"/>
      <c r="BC456" s="238"/>
      <c r="BD456" s="238"/>
      <c r="BE456" s="239">
        <f>G456/6</f>
        <v>0</v>
      </c>
      <c r="BF456" s="240"/>
      <c r="BG456" s="238"/>
      <c r="BH456" s="238"/>
      <c r="BI456" s="238"/>
      <c r="BJ456" s="238"/>
      <c r="BK456" s="238"/>
      <c r="BL456" s="238"/>
      <c r="BM456" s="238"/>
      <c r="BN456" s="238"/>
      <c r="BO456" s="238"/>
      <c r="BP456" s="238"/>
      <c r="BQ456" s="239">
        <f>G456/6</f>
        <v>0</v>
      </c>
      <c r="BR456" s="240"/>
      <c r="BS456" s="238"/>
      <c r="BT456" s="238"/>
      <c r="BU456" s="238"/>
      <c r="BV456" s="238"/>
      <c r="BW456" s="238"/>
      <c r="BX456" s="238"/>
      <c r="BY456" s="238"/>
      <c r="BZ456" s="238"/>
      <c r="CA456" s="238"/>
      <c r="CB456" s="238"/>
      <c r="CC456" s="239">
        <f>G456-SUM(H456:CB456)</f>
        <v>0</v>
      </c>
      <c r="CD456" s="41" t="s">
        <v>54</v>
      </c>
    </row>
    <row r="457" spans="1:82" ht="30">
      <c r="A457" s="45"/>
      <c r="B457" s="75" t="s">
        <v>847</v>
      </c>
      <c r="C457" s="131" t="str">
        <f>"Provision for civil works to convert Manual toll lanes to Mixed / Manual ETC lanes and Mixed / Manual ETC to Dedicated ETC (Incl signage) ("&amp; TEXT(F457,"## ### ###") &amp;")"</f>
        <v>Provision for civil works to convert Manual toll lanes to Mixed / Manual ETC lanes and Mixed / Manual ETC to Dedicated ETC (Incl signage) (1 000 000)</v>
      </c>
      <c r="D457" s="29" t="s">
        <v>351</v>
      </c>
      <c r="E457" s="266">
        <v>1</v>
      </c>
      <c r="F457" s="231">
        <v>1000000</v>
      </c>
      <c r="G457" s="76">
        <f t="shared" ref="G457" si="401">+E457*F457</f>
        <v>1000000</v>
      </c>
      <c r="H457" s="241"/>
      <c r="I457" s="242"/>
      <c r="J457" s="237"/>
      <c r="K457" s="238"/>
      <c r="L457" s="238"/>
      <c r="M457" s="238"/>
      <c r="N457" s="238"/>
      <c r="O457" s="238"/>
      <c r="P457" s="238"/>
      <c r="Q457" s="238"/>
      <c r="R457" s="238"/>
      <c r="S457" s="238"/>
      <c r="T457" s="238"/>
      <c r="U457" s="239">
        <f t="shared" ref="U457" si="402">G457/6</f>
        <v>166666.67000000001</v>
      </c>
      <c r="V457" s="237"/>
      <c r="W457" s="238"/>
      <c r="X457" s="238"/>
      <c r="Y457" s="238"/>
      <c r="Z457" s="238"/>
      <c r="AA457" s="238"/>
      <c r="AB457" s="238"/>
      <c r="AC457" s="238"/>
      <c r="AD457" s="238"/>
      <c r="AE457" s="238"/>
      <c r="AF457" s="238"/>
      <c r="AG457" s="239">
        <f t="shared" ref="AG457" si="403">G457/6</f>
        <v>166666.67000000001</v>
      </c>
      <c r="AH457" s="240"/>
      <c r="AI457" s="238"/>
      <c r="AJ457" s="238"/>
      <c r="AK457" s="238"/>
      <c r="AL457" s="238"/>
      <c r="AM457" s="238"/>
      <c r="AN457" s="238"/>
      <c r="AO457" s="238"/>
      <c r="AP457" s="238"/>
      <c r="AQ457" s="238"/>
      <c r="AR457" s="238"/>
      <c r="AS457" s="239">
        <f t="shared" ref="AS457" si="404">G457/6</f>
        <v>166666.67000000001</v>
      </c>
      <c r="AT457" s="240"/>
      <c r="AU457" s="238"/>
      <c r="AV457" s="238"/>
      <c r="AW457" s="238"/>
      <c r="AX457" s="238"/>
      <c r="AY457" s="238"/>
      <c r="AZ457" s="238"/>
      <c r="BA457" s="238"/>
      <c r="BB457" s="238"/>
      <c r="BC457" s="238"/>
      <c r="BD457" s="238"/>
      <c r="BE457" s="239">
        <f t="shared" ref="BE457" si="405">G457/6</f>
        <v>166666.67000000001</v>
      </c>
      <c r="BF457" s="240"/>
      <c r="BG457" s="238"/>
      <c r="BH457" s="238"/>
      <c r="BI457" s="238"/>
      <c r="BJ457" s="238"/>
      <c r="BK457" s="238"/>
      <c r="BL457" s="238"/>
      <c r="BM457" s="238"/>
      <c r="BN457" s="238"/>
      <c r="BO457" s="238"/>
      <c r="BP457" s="238"/>
      <c r="BQ457" s="239">
        <f t="shared" ref="BQ457" si="406">G457/6</f>
        <v>166666.67000000001</v>
      </c>
      <c r="BR457" s="240"/>
      <c r="BS457" s="238"/>
      <c r="BT457" s="238"/>
      <c r="BU457" s="238"/>
      <c r="BV457" s="238"/>
      <c r="BW457" s="238"/>
      <c r="BX457" s="238"/>
      <c r="BY457" s="238"/>
      <c r="BZ457" s="238"/>
      <c r="CA457" s="238"/>
      <c r="CB457" s="238"/>
      <c r="CC457" s="239">
        <f t="shared" ref="CC457" si="407">G457-SUM(H457:CB457)</f>
        <v>166666.65</v>
      </c>
      <c r="CD457" s="41" t="s">
        <v>54</v>
      </c>
    </row>
    <row r="458" spans="1:82" ht="30">
      <c r="A458" s="45"/>
      <c r="B458" s="26" t="s">
        <v>848</v>
      </c>
      <c r="C458" s="27" t="str">
        <f>"Provision for civil works to convert manual Toll lanes to Mixed Manual / ETC lanes (Incl signage) - Overhead charges and Profit in respect of B-6010-a ("&amp; TEXT(F458,"###%") &amp; ")"</f>
        <v>Provision for civil works to convert manual Toll lanes to Mixed Manual / ETC lanes (Incl signage) - Overhead charges and Profit in respect of B-6010-a (%)</v>
      </c>
      <c r="D458" s="149" t="s">
        <v>353</v>
      </c>
      <c r="E458" s="337">
        <f>+G457</f>
        <v>1000000</v>
      </c>
      <c r="F458" s="356"/>
      <c r="G458" s="76">
        <f>+E458*F458</f>
        <v>0</v>
      </c>
      <c r="H458" s="241"/>
      <c r="I458" s="242"/>
      <c r="J458" s="237"/>
      <c r="K458" s="238"/>
      <c r="L458" s="238"/>
      <c r="M458" s="238"/>
      <c r="N458" s="238"/>
      <c r="O458" s="238"/>
      <c r="P458" s="238"/>
      <c r="Q458" s="238"/>
      <c r="R458" s="238"/>
      <c r="S458" s="238"/>
      <c r="T458" s="238"/>
      <c r="U458" s="239">
        <f>G458/6</f>
        <v>0</v>
      </c>
      <c r="V458" s="237"/>
      <c r="W458" s="238"/>
      <c r="X458" s="238"/>
      <c r="Y458" s="238"/>
      <c r="Z458" s="238"/>
      <c r="AA458" s="238"/>
      <c r="AB458" s="238"/>
      <c r="AC458" s="238"/>
      <c r="AD458" s="238"/>
      <c r="AE458" s="238"/>
      <c r="AF458" s="238"/>
      <c r="AG458" s="239">
        <f>G458/6</f>
        <v>0</v>
      </c>
      <c r="AH458" s="240"/>
      <c r="AI458" s="238"/>
      <c r="AJ458" s="238"/>
      <c r="AK458" s="238"/>
      <c r="AL458" s="238"/>
      <c r="AM458" s="238"/>
      <c r="AN458" s="238"/>
      <c r="AO458" s="238"/>
      <c r="AP458" s="238"/>
      <c r="AQ458" s="238"/>
      <c r="AR458" s="238"/>
      <c r="AS458" s="239">
        <f>G458/6</f>
        <v>0</v>
      </c>
      <c r="AT458" s="240"/>
      <c r="AU458" s="238"/>
      <c r="AV458" s="238"/>
      <c r="AW458" s="238"/>
      <c r="AX458" s="238"/>
      <c r="AY458" s="238"/>
      <c r="AZ458" s="238"/>
      <c r="BA458" s="238"/>
      <c r="BB458" s="238"/>
      <c r="BC458" s="238"/>
      <c r="BD458" s="238"/>
      <c r="BE458" s="239">
        <f>G458/6</f>
        <v>0</v>
      </c>
      <c r="BF458" s="240"/>
      <c r="BG458" s="238"/>
      <c r="BH458" s="238"/>
      <c r="BI458" s="238"/>
      <c r="BJ458" s="238"/>
      <c r="BK458" s="238"/>
      <c r="BL458" s="238"/>
      <c r="BM458" s="238"/>
      <c r="BN458" s="238"/>
      <c r="BO458" s="238"/>
      <c r="BP458" s="238"/>
      <c r="BQ458" s="239">
        <f>G458/6</f>
        <v>0</v>
      </c>
      <c r="BR458" s="240"/>
      <c r="BS458" s="238"/>
      <c r="BT458" s="238"/>
      <c r="BU458" s="238"/>
      <c r="BV458" s="238"/>
      <c r="BW458" s="238"/>
      <c r="BX458" s="238"/>
      <c r="BY458" s="238"/>
      <c r="BZ458" s="238"/>
      <c r="CA458" s="238"/>
      <c r="CB458" s="238"/>
      <c r="CC458" s="239">
        <f>G458-SUM(H458:CB458)</f>
        <v>0</v>
      </c>
      <c r="CD458" s="41" t="s">
        <v>54</v>
      </c>
    </row>
    <row r="459" spans="1:82" ht="15">
      <c r="A459" s="45"/>
      <c r="B459" s="75" t="s">
        <v>849</v>
      </c>
      <c r="C459" s="131" t="str">
        <f>"Provision for the upgrade of the plaza to the new SANRAL Brand ("&amp; TEXT(F459,"### ###") &amp;")"</f>
        <v>Provision for the upgrade of the plaza to the new SANRAL Brand (360 000)</v>
      </c>
      <c r="D459" s="29" t="s">
        <v>351</v>
      </c>
      <c r="E459" s="266">
        <v>1</v>
      </c>
      <c r="F459" s="78">
        <v>360000</v>
      </c>
      <c r="G459" s="76">
        <f t="shared" ref="G459" si="408">+E459*F459</f>
        <v>360000</v>
      </c>
      <c r="H459" s="241"/>
      <c r="I459" s="242"/>
      <c r="J459" s="237"/>
      <c r="K459" s="238"/>
      <c r="L459" s="238"/>
      <c r="M459" s="238"/>
      <c r="N459" s="238"/>
      <c r="O459" s="238"/>
      <c r="P459" s="238"/>
      <c r="Q459" s="238"/>
      <c r="R459" s="238"/>
      <c r="S459" s="238"/>
      <c r="T459" s="238"/>
      <c r="U459" s="239">
        <f t="shared" ref="U459" si="409">G459/6</f>
        <v>60000</v>
      </c>
      <c r="V459" s="237"/>
      <c r="W459" s="238"/>
      <c r="X459" s="238"/>
      <c r="Y459" s="238"/>
      <c r="Z459" s="238"/>
      <c r="AA459" s="238"/>
      <c r="AB459" s="238"/>
      <c r="AC459" s="238"/>
      <c r="AD459" s="238"/>
      <c r="AE459" s="238"/>
      <c r="AF459" s="238"/>
      <c r="AG459" s="239">
        <f t="shared" ref="AG459" si="410">G459/6</f>
        <v>60000</v>
      </c>
      <c r="AH459" s="240"/>
      <c r="AI459" s="238"/>
      <c r="AJ459" s="238"/>
      <c r="AK459" s="238"/>
      <c r="AL459" s="238"/>
      <c r="AM459" s="238"/>
      <c r="AN459" s="238"/>
      <c r="AO459" s="238"/>
      <c r="AP459" s="238"/>
      <c r="AQ459" s="238"/>
      <c r="AR459" s="238"/>
      <c r="AS459" s="239">
        <f t="shared" ref="AS459" si="411">G459/6</f>
        <v>60000</v>
      </c>
      <c r="AT459" s="240"/>
      <c r="AU459" s="238"/>
      <c r="AV459" s="238"/>
      <c r="AW459" s="238"/>
      <c r="AX459" s="238"/>
      <c r="AY459" s="238"/>
      <c r="AZ459" s="238"/>
      <c r="BA459" s="238"/>
      <c r="BB459" s="238"/>
      <c r="BC459" s="238"/>
      <c r="BD459" s="238"/>
      <c r="BE459" s="239">
        <f t="shared" ref="BE459" si="412">G459/6</f>
        <v>60000</v>
      </c>
      <c r="BF459" s="240"/>
      <c r="BG459" s="238"/>
      <c r="BH459" s="238"/>
      <c r="BI459" s="238"/>
      <c r="BJ459" s="238"/>
      <c r="BK459" s="238"/>
      <c r="BL459" s="238"/>
      <c r="BM459" s="238"/>
      <c r="BN459" s="238"/>
      <c r="BO459" s="238"/>
      <c r="BP459" s="238"/>
      <c r="BQ459" s="239">
        <f t="shared" ref="BQ459" si="413">G459/6</f>
        <v>60000</v>
      </c>
      <c r="BR459" s="240"/>
      <c r="BS459" s="238"/>
      <c r="BT459" s="238"/>
      <c r="BU459" s="238"/>
      <c r="BV459" s="238"/>
      <c r="BW459" s="238"/>
      <c r="BX459" s="238"/>
      <c r="BY459" s="238"/>
      <c r="BZ459" s="238"/>
      <c r="CA459" s="238"/>
      <c r="CB459" s="238"/>
      <c r="CC459" s="239">
        <f t="shared" ref="CC459" si="414">G459-SUM(H459:CB459)</f>
        <v>60000</v>
      </c>
      <c r="CD459" s="41" t="s">
        <v>54</v>
      </c>
    </row>
    <row r="460" spans="1:82" ht="15" customHeight="1">
      <c r="A460" s="45"/>
      <c r="B460" s="26" t="s">
        <v>850</v>
      </c>
      <c r="C460" s="27" t="str">
        <f>"Provision for the upgrade of the plaza to the new SANRAL Brand - Overhead charges and Profit in respect of B-6011-a ("&amp; TEXT(F460,"###%") &amp; ")"</f>
        <v>Provision for the upgrade of the plaza to the new SANRAL Brand - Overhead charges and Profit in respect of B-6011-a (%)</v>
      </c>
      <c r="D460" s="149" t="s">
        <v>353</v>
      </c>
      <c r="E460" s="337">
        <f>+G459</f>
        <v>360000</v>
      </c>
      <c r="F460" s="356"/>
      <c r="G460" s="76">
        <f>+E460*F460</f>
        <v>0</v>
      </c>
      <c r="H460" s="241"/>
      <c r="I460" s="242"/>
      <c r="J460" s="237"/>
      <c r="K460" s="238"/>
      <c r="L460" s="238"/>
      <c r="M460" s="238"/>
      <c r="N460" s="238"/>
      <c r="O460" s="238"/>
      <c r="P460" s="238"/>
      <c r="Q460" s="238"/>
      <c r="R460" s="238"/>
      <c r="S460" s="238"/>
      <c r="T460" s="238"/>
      <c r="U460" s="239">
        <f>G460/6</f>
        <v>0</v>
      </c>
      <c r="V460" s="237"/>
      <c r="W460" s="238"/>
      <c r="X460" s="238"/>
      <c r="Y460" s="238"/>
      <c r="Z460" s="238"/>
      <c r="AA460" s="238"/>
      <c r="AB460" s="238"/>
      <c r="AC460" s="238"/>
      <c r="AD460" s="238"/>
      <c r="AE460" s="238"/>
      <c r="AF460" s="238"/>
      <c r="AG460" s="239">
        <f>G460/6</f>
        <v>0</v>
      </c>
      <c r="AH460" s="240"/>
      <c r="AI460" s="238"/>
      <c r="AJ460" s="238"/>
      <c r="AK460" s="238"/>
      <c r="AL460" s="238"/>
      <c r="AM460" s="238"/>
      <c r="AN460" s="238"/>
      <c r="AO460" s="238"/>
      <c r="AP460" s="238"/>
      <c r="AQ460" s="238"/>
      <c r="AR460" s="238"/>
      <c r="AS460" s="239">
        <f>G460/6</f>
        <v>0</v>
      </c>
      <c r="AT460" s="240"/>
      <c r="AU460" s="238"/>
      <c r="AV460" s="238"/>
      <c r="AW460" s="238"/>
      <c r="AX460" s="238"/>
      <c r="AY460" s="238"/>
      <c r="AZ460" s="238"/>
      <c r="BA460" s="238"/>
      <c r="BB460" s="238"/>
      <c r="BC460" s="238"/>
      <c r="BD460" s="238"/>
      <c r="BE460" s="239">
        <f>G460/6</f>
        <v>0</v>
      </c>
      <c r="BF460" s="240"/>
      <c r="BG460" s="238"/>
      <c r="BH460" s="238"/>
      <c r="BI460" s="238"/>
      <c r="BJ460" s="238"/>
      <c r="BK460" s="238"/>
      <c r="BL460" s="238"/>
      <c r="BM460" s="238"/>
      <c r="BN460" s="238"/>
      <c r="BO460" s="238"/>
      <c r="BP460" s="238"/>
      <c r="BQ460" s="239">
        <f>G460/6</f>
        <v>0</v>
      </c>
      <c r="BR460" s="240"/>
      <c r="BS460" s="238"/>
      <c r="BT460" s="238"/>
      <c r="BU460" s="238"/>
      <c r="BV460" s="238"/>
      <c r="BW460" s="238"/>
      <c r="BX460" s="238"/>
      <c r="BY460" s="238"/>
      <c r="BZ460" s="238"/>
      <c r="CA460" s="238"/>
      <c r="CB460" s="238"/>
      <c r="CC460" s="239">
        <f>G460-SUM(H460:CB460)</f>
        <v>0</v>
      </c>
      <c r="CD460" s="41" t="s">
        <v>54</v>
      </c>
    </row>
    <row r="461" spans="1:82" ht="15">
      <c r="A461" s="45"/>
      <c r="B461" s="75" t="s">
        <v>851</v>
      </c>
      <c r="C461" s="131" t="str">
        <f>"Provision for the Upgrade / Replacement of Electrical Equipment to Energy Saving Equipment(s) ("&amp; TEXT(F461,"## ### ###") &amp;")"</f>
        <v>Provision for the Upgrade / Replacement of Electrical Equipment to Energy Saving Equipment(s) (500 000)</v>
      </c>
      <c r="D461" s="29" t="s">
        <v>351</v>
      </c>
      <c r="E461" s="266">
        <v>1</v>
      </c>
      <c r="F461" s="78">
        <v>500000</v>
      </c>
      <c r="G461" s="76">
        <f t="shared" ref="G461" si="415">+E461*F461</f>
        <v>500000</v>
      </c>
      <c r="H461" s="241"/>
      <c r="I461" s="242"/>
      <c r="J461" s="237"/>
      <c r="K461" s="238"/>
      <c r="L461" s="238"/>
      <c r="M461" s="238"/>
      <c r="N461" s="238"/>
      <c r="O461" s="238"/>
      <c r="P461" s="238"/>
      <c r="Q461" s="238"/>
      <c r="R461" s="238"/>
      <c r="S461" s="238"/>
      <c r="T461" s="238"/>
      <c r="U461" s="239">
        <f t="shared" ref="U461" si="416">G461/6</f>
        <v>83333.33</v>
      </c>
      <c r="V461" s="237"/>
      <c r="W461" s="238"/>
      <c r="X461" s="238"/>
      <c r="Y461" s="238"/>
      <c r="Z461" s="238"/>
      <c r="AA461" s="238"/>
      <c r="AB461" s="238"/>
      <c r="AC461" s="238"/>
      <c r="AD461" s="238"/>
      <c r="AE461" s="238"/>
      <c r="AF461" s="238"/>
      <c r="AG461" s="239">
        <f t="shared" ref="AG461" si="417">G461/6</f>
        <v>83333.33</v>
      </c>
      <c r="AH461" s="240"/>
      <c r="AI461" s="238"/>
      <c r="AJ461" s="238"/>
      <c r="AK461" s="238"/>
      <c r="AL461" s="238"/>
      <c r="AM461" s="238"/>
      <c r="AN461" s="238"/>
      <c r="AO461" s="238"/>
      <c r="AP461" s="238"/>
      <c r="AQ461" s="238"/>
      <c r="AR461" s="238"/>
      <c r="AS461" s="239">
        <f t="shared" ref="AS461" si="418">G461/6</f>
        <v>83333.33</v>
      </c>
      <c r="AT461" s="240"/>
      <c r="AU461" s="238"/>
      <c r="AV461" s="238"/>
      <c r="AW461" s="238"/>
      <c r="AX461" s="238"/>
      <c r="AY461" s="238"/>
      <c r="AZ461" s="238"/>
      <c r="BA461" s="238"/>
      <c r="BB461" s="238"/>
      <c r="BC461" s="238"/>
      <c r="BD461" s="238"/>
      <c r="BE461" s="239">
        <f t="shared" ref="BE461" si="419">G461/6</f>
        <v>83333.33</v>
      </c>
      <c r="BF461" s="240"/>
      <c r="BG461" s="238"/>
      <c r="BH461" s="238"/>
      <c r="BI461" s="238"/>
      <c r="BJ461" s="238"/>
      <c r="BK461" s="238"/>
      <c r="BL461" s="238"/>
      <c r="BM461" s="238"/>
      <c r="BN461" s="238"/>
      <c r="BO461" s="238"/>
      <c r="BP461" s="238"/>
      <c r="BQ461" s="239">
        <f t="shared" ref="BQ461" si="420">G461/6</f>
        <v>83333.33</v>
      </c>
      <c r="BR461" s="240"/>
      <c r="BS461" s="238"/>
      <c r="BT461" s="238"/>
      <c r="BU461" s="238"/>
      <c r="BV461" s="238"/>
      <c r="BW461" s="238"/>
      <c r="BX461" s="238"/>
      <c r="BY461" s="238"/>
      <c r="BZ461" s="238"/>
      <c r="CA461" s="238"/>
      <c r="CB461" s="238"/>
      <c r="CC461" s="239">
        <f t="shared" ref="CC461" si="421">G461-SUM(H461:CB461)</f>
        <v>83333.350000000006</v>
      </c>
      <c r="CD461" s="41" t="s">
        <v>54</v>
      </c>
    </row>
    <row r="462" spans="1:82" ht="30">
      <c r="A462" s="45"/>
      <c r="B462" s="26" t="s">
        <v>852</v>
      </c>
      <c r="C462" s="27" t="str">
        <f>"Provision for the Upgrade / Replacement of Electrical Equipment to Energy Saving Equipment(s) - Overhead Charges and profit in respect of B-6012-a ("&amp; TEXT(F462,"###%") &amp; ")"</f>
        <v>Provision for the Upgrade / Replacement of Electrical Equipment to Energy Saving Equipment(s) - Overhead Charges and profit in respect of B-6012-a (%)</v>
      </c>
      <c r="D462" s="149" t="s">
        <v>353</v>
      </c>
      <c r="E462" s="337">
        <f>+G461</f>
        <v>500000</v>
      </c>
      <c r="F462" s="356"/>
      <c r="G462" s="76">
        <f>+E462*F462</f>
        <v>0</v>
      </c>
      <c r="H462" s="241"/>
      <c r="I462" s="242"/>
      <c r="J462" s="237"/>
      <c r="K462" s="238"/>
      <c r="L462" s="238"/>
      <c r="M462" s="238"/>
      <c r="N462" s="238"/>
      <c r="O462" s="238"/>
      <c r="P462" s="238"/>
      <c r="Q462" s="238"/>
      <c r="R462" s="238"/>
      <c r="S462" s="238"/>
      <c r="T462" s="238"/>
      <c r="U462" s="239">
        <f>G462/6</f>
        <v>0</v>
      </c>
      <c r="V462" s="237"/>
      <c r="W462" s="238"/>
      <c r="X462" s="238"/>
      <c r="Y462" s="238"/>
      <c r="Z462" s="238"/>
      <c r="AA462" s="238"/>
      <c r="AB462" s="238"/>
      <c r="AC462" s="238"/>
      <c r="AD462" s="238"/>
      <c r="AE462" s="238"/>
      <c r="AF462" s="238"/>
      <c r="AG462" s="239">
        <f>G462/6</f>
        <v>0</v>
      </c>
      <c r="AH462" s="240"/>
      <c r="AI462" s="238"/>
      <c r="AJ462" s="238"/>
      <c r="AK462" s="238"/>
      <c r="AL462" s="238"/>
      <c r="AM462" s="238"/>
      <c r="AN462" s="238"/>
      <c r="AO462" s="238"/>
      <c r="AP462" s="238"/>
      <c r="AQ462" s="238"/>
      <c r="AR462" s="238"/>
      <c r="AS462" s="239">
        <f>G462/6</f>
        <v>0</v>
      </c>
      <c r="AT462" s="240"/>
      <c r="AU462" s="238"/>
      <c r="AV462" s="238"/>
      <c r="AW462" s="238"/>
      <c r="AX462" s="238"/>
      <c r="AY462" s="238"/>
      <c r="AZ462" s="238"/>
      <c r="BA462" s="238"/>
      <c r="BB462" s="238"/>
      <c r="BC462" s="238"/>
      <c r="BD462" s="238"/>
      <c r="BE462" s="239">
        <f>G462/6</f>
        <v>0</v>
      </c>
      <c r="BF462" s="240"/>
      <c r="BG462" s="238"/>
      <c r="BH462" s="238"/>
      <c r="BI462" s="238"/>
      <c r="BJ462" s="238"/>
      <c r="BK462" s="238"/>
      <c r="BL462" s="238"/>
      <c r="BM462" s="238"/>
      <c r="BN462" s="238"/>
      <c r="BO462" s="238"/>
      <c r="BP462" s="238"/>
      <c r="BQ462" s="239">
        <f>G462/6</f>
        <v>0</v>
      </c>
      <c r="BR462" s="240"/>
      <c r="BS462" s="238"/>
      <c r="BT462" s="238"/>
      <c r="BU462" s="238"/>
      <c r="BV462" s="238"/>
      <c r="BW462" s="238"/>
      <c r="BX462" s="238"/>
      <c r="BY462" s="238"/>
      <c r="BZ462" s="238"/>
      <c r="CA462" s="238"/>
      <c r="CB462" s="238"/>
      <c r="CC462" s="239">
        <f>G462-SUM(H462:CB462)</f>
        <v>0</v>
      </c>
      <c r="CD462" s="41" t="s">
        <v>54</v>
      </c>
    </row>
    <row r="463" spans="1:82" ht="15">
      <c r="A463" s="45"/>
      <c r="B463" s="180" t="s">
        <v>853</v>
      </c>
      <c r="C463" s="181" t="str">
        <f>"Provision for the upgrade to Security Toll Booths ("&amp; TEXT(F463,"## ### ###") &amp;")"</f>
        <v>Provision for the upgrade to Security Toll Booths ()</v>
      </c>
      <c r="D463" s="182" t="s">
        <v>351</v>
      </c>
      <c r="E463" s="329">
        <v>0</v>
      </c>
      <c r="F463" s="78"/>
      <c r="G463" s="178">
        <f t="shared" ref="G463" si="422">+E463*F463</f>
        <v>0</v>
      </c>
      <c r="H463" s="241"/>
      <c r="I463" s="242"/>
      <c r="J463" s="237"/>
      <c r="K463" s="238"/>
      <c r="L463" s="238"/>
      <c r="M463" s="238"/>
      <c r="N463" s="238"/>
      <c r="O463" s="238"/>
      <c r="P463" s="238"/>
      <c r="Q463" s="238"/>
      <c r="R463" s="238"/>
      <c r="S463" s="238"/>
      <c r="T463" s="238"/>
      <c r="U463" s="239">
        <f t="shared" ref="U463" si="423">G463/6</f>
        <v>0</v>
      </c>
      <c r="V463" s="237"/>
      <c r="W463" s="238"/>
      <c r="X463" s="238"/>
      <c r="Y463" s="238"/>
      <c r="Z463" s="238"/>
      <c r="AA463" s="238"/>
      <c r="AB463" s="238"/>
      <c r="AC463" s="238"/>
      <c r="AD463" s="238"/>
      <c r="AE463" s="238"/>
      <c r="AF463" s="238"/>
      <c r="AG463" s="239">
        <f t="shared" ref="AG463" si="424">G463/6</f>
        <v>0</v>
      </c>
      <c r="AH463" s="240"/>
      <c r="AI463" s="238"/>
      <c r="AJ463" s="238"/>
      <c r="AK463" s="238"/>
      <c r="AL463" s="238"/>
      <c r="AM463" s="238"/>
      <c r="AN463" s="238"/>
      <c r="AO463" s="238"/>
      <c r="AP463" s="238"/>
      <c r="AQ463" s="238"/>
      <c r="AR463" s="238"/>
      <c r="AS463" s="239">
        <f t="shared" ref="AS463" si="425">G463/6</f>
        <v>0</v>
      </c>
      <c r="AT463" s="240"/>
      <c r="AU463" s="238"/>
      <c r="AV463" s="238"/>
      <c r="AW463" s="238"/>
      <c r="AX463" s="238"/>
      <c r="AY463" s="238"/>
      <c r="AZ463" s="238"/>
      <c r="BA463" s="238"/>
      <c r="BB463" s="238"/>
      <c r="BC463" s="238"/>
      <c r="BD463" s="238"/>
      <c r="BE463" s="239">
        <f t="shared" ref="BE463" si="426">G463/6</f>
        <v>0</v>
      </c>
      <c r="BF463" s="240"/>
      <c r="BG463" s="238"/>
      <c r="BH463" s="238"/>
      <c r="BI463" s="238"/>
      <c r="BJ463" s="238"/>
      <c r="BK463" s="238"/>
      <c r="BL463" s="238"/>
      <c r="BM463" s="238"/>
      <c r="BN463" s="238"/>
      <c r="BO463" s="238"/>
      <c r="BP463" s="238"/>
      <c r="BQ463" s="239">
        <f t="shared" ref="BQ463" si="427">G463/6</f>
        <v>0</v>
      </c>
      <c r="BR463" s="240"/>
      <c r="BS463" s="238"/>
      <c r="BT463" s="238"/>
      <c r="BU463" s="238"/>
      <c r="BV463" s="238"/>
      <c r="BW463" s="238"/>
      <c r="BX463" s="238"/>
      <c r="BY463" s="238"/>
      <c r="BZ463" s="238"/>
      <c r="CA463" s="238"/>
      <c r="CB463" s="238"/>
      <c r="CC463" s="239">
        <f t="shared" ref="CC463" si="428">G463-SUM(H463:CB463)</f>
        <v>0</v>
      </c>
      <c r="CD463" s="41" t="s">
        <v>54</v>
      </c>
    </row>
    <row r="464" spans="1:82" ht="15">
      <c r="A464" s="45"/>
      <c r="B464" s="180" t="s">
        <v>854</v>
      </c>
      <c r="C464" s="181" t="str">
        <f>"Provision for the upgrade to Security Toll Booths - Overhead charges and Profit in respect of B-6013-a ("&amp; TEXT(F464,"###%") &amp; ")"</f>
        <v>Provision for the upgrade to Security Toll Booths - Overhead charges and Profit in respect of B-6013-a (%)</v>
      </c>
      <c r="D464" s="182" t="s">
        <v>353</v>
      </c>
      <c r="E464" s="329">
        <f>+G463</f>
        <v>0</v>
      </c>
      <c r="F464" s="360"/>
      <c r="G464" s="178">
        <f>+E464*F464</f>
        <v>0</v>
      </c>
      <c r="H464" s="241"/>
      <c r="I464" s="242"/>
      <c r="J464" s="237"/>
      <c r="K464" s="238"/>
      <c r="L464" s="238"/>
      <c r="M464" s="238"/>
      <c r="N464" s="238"/>
      <c r="O464" s="238"/>
      <c r="P464" s="238"/>
      <c r="Q464" s="238"/>
      <c r="R464" s="238"/>
      <c r="S464" s="238"/>
      <c r="T464" s="238"/>
      <c r="U464" s="239">
        <f>G464/6</f>
        <v>0</v>
      </c>
      <c r="V464" s="237"/>
      <c r="W464" s="238"/>
      <c r="X464" s="238"/>
      <c r="Y464" s="238"/>
      <c r="Z464" s="238"/>
      <c r="AA464" s="238"/>
      <c r="AB464" s="238"/>
      <c r="AC464" s="238"/>
      <c r="AD464" s="238"/>
      <c r="AE464" s="238"/>
      <c r="AF464" s="238"/>
      <c r="AG464" s="239">
        <f>G464/6</f>
        <v>0</v>
      </c>
      <c r="AH464" s="240"/>
      <c r="AI464" s="238"/>
      <c r="AJ464" s="238"/>
      <c r="AK464" s="238"/>
      <c r="AL464" s="238"/>
      <c r="AM464" s="238"/>
      <c r="AN464" s="238"/>
      <c r="AO464" s="238"/>
      <c r="AP464" s="238"/>
      <c r="AQ464" s="238"/>
      <c r="AR464" s="238"/>
      <c r="AS464" s="239">
        <f>G464/6</f>
        <v>0</v>
      </c>
      <c r="AT464" s="240"/>
      <c r="AU464" s="238"/>
      <c r="AV464" s="238"/>
      <c r="AW464" s="238"/>
      <c r="AX464" s="238"/>
      <c r="AY464" s="238"/>
      <c r="AZ464" s="238"/>
      <c r="BA464" s="238"/>
      <c r="BB464" s="238"/>
      <c r="BC464" s="238"/>
      <c r="BD464" s="238"/>
      <c r="BE464" s="239">
        <f>G464/6</f>
        <v>0</v>
      </c>
      <c r="BF464" s="240"/>
      <c r="BG464" s="238"/>
      <c r="BH464" s="238"/>
      <c r="BI464" s="238"/>
      <c r="BJ464" s="238"/>
      <c r="BK464" s="238"/>
      <c r="BL464" s="238"/>
      <c r="BM464" s="238"/>
      <c r="BN464" s="238"/>
      <c r="BO464" s="238"/>
      <c r="BP464" s="238"/>
      <c r="BQ464" s="239">
        <f>G464/6</f>
        <v>0</v>
      </c>
      <c r="BR464" s="240"/>
      <c r="BS464" s="238"/>
      <c r="BT464" s="238"/>
      <c r="BU464" s="238"/>
      <c r="BV464" s="238"/>
      <c r="BW464" s="238"/>
      <c r="BX464" s="238"/>
      <c r="BY464" s="238"/>
      <c r="BZ464" s="238"/>
      <c r="CA464" s="238"/>
      <c r="CB464" s="238"/>
      <c r="CC464" s="239">
        <f>G464-SUM(H464:CB464)</f>
        <v>0</v>
      </c>
      <c r="CD464" s="41" t="s">
        <v>54</v>
      </c>
    </row>
    <row r="465" spans="1:82" ht="30">
      <c r="A465" s="45"/>
      <c r="B465" s="75" t="s">
        <v>855</v>
      </c>
      <c r="C465" s="131" t="str">
        <f>"Nominated Subcontract DB Works and Services (including Provisional Sums and allowances in the Nominated Subcontract ("&amp; TEXT(F465,"## ### ###") &amp;")"</f>
        <v>Nominated Subcontract DB Works and Services (including Provisional Sums and allowances in the Nominated Subcontract (17 400 000)</v>
      </c>
      <c r="D465" s="29" t="s">
        <v>351</v>
      </c>
      <c r="E465" s="266">
        <v>1</v>
      </c>
      <c r="F465" s="78">
        <v>17400000</v>
      </c>
      <c r="G465" s="76">
        <f>+E465*F465</f>
        <v>17400000</v>
      </c>
      <c r="H465" s="241"/>
      <c r="I465" s="242"/>
      <c r="J465" s="237"/>
      <c r="K465" s="238"/>
      <c r="L465" s="238"/>
      <c r="M465" s="238"/>
      <c r="N465" s="238"/>
      <c r="O465" s="238"/>
      <c r="P465" s="238"/>
      <c r="Q465" s="238"/>
      <c r="R465" s="238"/>
      <c r="S465" s="238"/>
      <c r="T465" s="238"/>
      <c r="U465" s="239">
        <f t="shared" ref="U465" si="429">G465/6</f>
        <v>2900000</v>
      </c>
      <c r="V465" s="237"/>
      <c r="W465" s="238"/>
      <c r="X465" s="238"/>
      <c r="Y465" s="238"/>
      <c r="Z465" s="238"/>
      <c r="AA465" s="238"/>
      <c r="AB465" s="238"/>
      <c r="AC465" s="238"/>
      <c r="AD465" s="238"/>
      <c r="AE465" s="238"/>
      <c r="AF465" s="238"/>
      <c r="AG465" s="239">
        <f t="shared" ref="AG465" si="430">G465/6</f>
        <v>2900000</v>
      </c>
      <c r="AH465" s="240"/>
      <c r="AI465" s="238"/>
      <c r="AJ465" s="238"/>
      <c r="AK465" s="238"/>
      <c r="AL465" s="238"/>
      <c r="AM465" s="238"/>
      <c r="AN465" s="238"/>
      <c r="AO465" s="238"/>
      <c r="AP465" s="238"/>
      <c r="AQ465" s="238"/>
      <c r="AR465" s="238"/>
      <c r="AS465" s="239">
        <f t="shared" ref="AS465" si="431">G465/6</f>
        <v>2900000</v>
      </c>
      <c r="AT465" s="240"/>
      <c r="AU465" s="238"/>
      <c r="AV465" s="238"/>
      <c r="AW465" s="238"/>
      <c r="AX465" s="238"/>
      <c r="AY465" s="238"/>
      <c r="AZ465" s="238"/>
      <c r="BA465" s="238"/>
      <c r="BB465" s="238"/>
      <c r="BC465" s="238"/>
      <c r="BD465" s="238"/>
      <c r="BE465" s="239">
        <f t="shared" ref="BE465" si="432">G465/6</f>
        <v>2900000</v>
      </c>
      <c r="BF465" s="240"/>
      <c r="BG465" s="238"/>
      <c r="BH465" s="238"/>
      <c r="BI465" s="238"/>
      <c r="BJ465" s="238"/>
      <c r="BK465" s="238"/>
      <c r="BL465" s="238"/>
      <c r="BM465" s="238"/>
      <c r="BN465" s="238"/>
      <c r="BO465" s="238"/>
      <c r="BP465" s="238"/>
      <c r="BQ465" s="239">
        <f t="shared" ref="BQ465" si="433">G465/6</f>
        <v>2900000</v>
      </c>
      <c r="BR465" s="240"/>
      <c r="BS465" s="238"/>
      <c r="BT465" s="238"/>
      <c r="BU465" s="238"/>
      <c r="BV465" s="238"/>
      <c r="BW465" s="238"/>
      <c r="BX465" s="238"/>
      <c r="BY465" s="238"/>
      <c r="BZ465" s="238"/>
      <c r="CA465" s="238"/>
      <c r="CB465" s="238"/>
      <c r="CC465" s="239">
        <f t="shared" ref="CC465" si="434">G465-SUM(H465:CB465)</f>
        <v>2900000</v>
      </c>
      <c r="CD465" s="41" t="s">
        <v>54</v>
      </c>
    </row>
    <row r="466" spans="1:82" ht="15">
      <c r="A466" s="179"/>
      <c r="B466" s="351" t="s">
        <v>856</v>
      </c>
      <c r="C466" s="184" t="str">
        <f>"Nominated Subcontract DB Works and Services - Overhead charges and Profit in respect of B-6014-a ("&amp; TEXT(F466,"###%") &amp; ")"</f>
        <v>Nominated Subcontract DB Works and Services - Overhead charges and Profit in respect of B-6014-a (%)</v>
      </c>
      <c r="D466" s="149" t="s">
        <v>353</v>
      </c>
      <c r="E466" s="337">
        <f>+G465</f>
        <v>17400000</v>
      </c>
      <c r="F466" s="356"/>
      <c r="G466" s="76">
        <f>+E466*F466</f>
        <v>0</v>
      </c>
      <c r="H466" s="241"/>
      <c r="I466" s="242"/>
      <c r="J466" s="237"/>
      <c r="K466" s="238"/>
      <c r="L466" s="238"/>
      <c r="M466" s="238"/>
      <c r="N466" s="238"/>
      <c r="O466" s="238"/>
      <c r="P466" s="238"/>
      <c r="Q466" s="238"/>
      <c r="R466" s="238"/>
      <c r="S466" s="238"/>
      <c r="T466" s="238"/>
      <c r="U466" s="239">
        <f>G466/6</f>
        <v>0</v>
      </c>
      <c r="V466" s="237"/>
      <c r="W466" s="238"/>
      <c r="X466" s="238"/>
      <c r="Y466" s="238"/>
      <c r="Z466" s="238"/>
      <c r="AA466" s="238"/>
      <c r="AB466" s="238"/>
      <c r="AC466" s="238"/>
      <c r="AD466" s="238"/>
      <c r="AE466" s="238"/>
      <c r="AF466" s="238"/>
      <c r="AG466" s="239">
        <f>G466/6</f>
        <v>0</v>
      </c>
      <c r="AH466" s="240"/>
      <c r="AI466" s="238"/>
      <c r="AJ466" s="238"/>
      <c r="AK466" s="238"/>
      <c r="AL466" s="238"/>
      <c r="AM466" s="238"/>
      <c r="AN466" s="238"/>
      <c r="AO466" s="238"/>
      <c r="AP466" s="238"/>
      <c r="AQ466" s="238"/>
      <c r="AR466" s="238"/>
      <c r="AS466" s="239">
        <f>G466/6</f>
        <v>0</v>
      </c>
      <c r="AT466" s="240"/>
      <c r="AU466" s="238"/>
      <c r="AV466" s="238"/>
      <c r="AW466" s="238"/>
      <c r="AX466" s="238"/>
      <c r="AY466" s="238"/>
      <c r="AZ466" s="238"/>
      <c r="BA466" s="238"/>
      <c r="BB466" s="238"/>
      <c r="BC466" s="238"/>
      <c r="BD466" s="238"/>
      <c r="BE466" s="239">
        <f>G466/6</f>
        <v>0</v>
      </c>
      <c r="BF466" s="240"/>
      <c r="BG466" s="238"/>
      <c r="BH466" s="238"/>
      <c r="BI466" s="238"/>
      <c r="BJ466" s="238"/>
      <c r="BK466" s="238"/>
      <c r="BL466" s="238"/>
      <c r="BM466" s="238"/>
      <c r="BN466" s="238"/>
      <c r="BO466" s="238"/>
      <c r="BP466" s="238"/>
      <c r="BQ466" s="239">
        <f>G466/6</f>
        <v>0</v>
      </c>
      <c r="BR466" s="240"/>
      <c r="BS466" s="238"/>
      <c r="BT466" s="238"/>
      <c r="BU466" s="238"/>
      <c r="BV466" s="238"/>
      <c r="BW466" s="238"/>
      <c r="BX466" s="238"/>
      <c r="BY466" s="238"/>
      <c r="BZ466" s="238"/>
      <c r="CA466" s="238"/>
      <c r="CB466" s="238"/>
      <c r="CC466" s="170">
        <f>G466-SUM(H466:CB466)</f>
        <v>0</v>
      </c>
      <c r="CD466" s="41" t="s">
        <v>54</v>
      </c>
    </row>
    <row r="467" spans="1:82" ht="15">
      <c r="A467" s="45"/>
      <c r="B467" s="160"/>
      <c r="C467" s="161"/>
      <c r="D467" s="162" t="s">
        <v>428</v>
      </c>
      <c r="E467" s="340"/>
      <c r="F467" s="273"/>
      <c r="G467" s="164"/>
      <c r="H467" s="165"/>
      <c r="I467" s="165"/>
      <c r="J467" s="165"/>
      <c r="K467" s="165"/>
      <c r="L467" s="165"/>
      <c r="M467" s="165"/>
      <c r="N467" s="165"/>
      <c r="O467" s="165"/>
      <c r="P467" s="165"/>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c r="BA467" s="165"/>
      <c r="BB467" s="165"/>
      <c r="BC467" s="165"/>
      <c r="BD467" s="165"/>
      <c r="BE467" s="165"/>
      <c r="BF467" s="165"/>
      <c r="BG467" s="165"/>
      <c r="BH467" s="165"/>
      <c r="BI467" s="165"/>
      <c r="BJ467" s="165"/>
      <c r="BK467" s="165"/>
      <c r="BL467" s="165"/>
      <c r="BM467" s="165"/>
      <c r="BN467" s="165"/>
      <c r="BO467" s="165"/>
      <c r="BP467" s="165"/>
      <c r="BQ467" s="165"/>
      <c r="BR467" s="165"/>
      <c r="BS467" s="165"/>
      <c r="BT467" s="165"/>
      <c r="BU467" s="165"/>
      <c r="BV467" s="165"/>
      <c r="BW467" s="165"/>
      <c r="BX467" s="165"/>
      <c r="BY467" s="165"/>
      <c r="BZ467" s="165"/>
      <c r="CA467" s="165"/>
      <c r="CB467" s="165"/>
      <c r="CC467" s="165"/>
      <c r="CD467" s="41"/>
    </row>
    <row r="468" spans="1:82" ht="15">
      <c r="A468" s="45"/>
      <c r="B468" s="115" t="s">
        <v>857</v>
      </c>
      <c r="C468" s="116" t="s">
        <v>858</v>
      </c>
      <c r="D468" s="117" t="s">
        <v>428</v>
      </c>
      <c r="E468" s="327"/>
      <c r="F468" s="262"/>
      <c r="G468" s="119">
        <f>SUM(G469:G503)</f>
        <v>5313500</v>
      </c>
      <c r="H468" s="119">
        <f t="shared" ref="H468:AL468" si="435">SUM(H469:H503)</f>
        <v>0</v>
      </c>
      <c r="I468" s="120">
        <f t="shared" si="435"/>
        <v>0</v>
      </c>
      <c r="J468" s="119">
        <f t="shared" si="435"/>
        <v>0</v>
      </c>
      <c r="K468" s="121">
        <f t="shared" si="435"/>
        <v>0</v>
      </c>
      <c r="L468" s="121">
        <f t="shared" si="435"/>
        <v>0</v>
      </c>
      <c r="M468" s="121">
        <f t="shared" si="435"/>
        <v>0</v>
      </c>
      <c r="N468" s="121">
        <f t="shared" si="435"/>
        <v>0</v>
      </c>
      <c r="O468" s="121">
        <f t="shared" si="435"/>
        <v>0</v>
      </c>
      <c r="P468" s="121">
        <f t="shared" si="435"/>
        <v>0</v>
      </c>
      <c r="Q468" s="121">
        <f t="shared" si="435"/>
        <v>0</v>
      </c>
      <c r="R468" s="121">
        <f>SUM(R469:R503)</f>
        <v>0</v>
      </c>
      <c r="S468" s="121">
        <f t="shared" si="435"/>
        <v>0</v>
      </c>
      <c r="T468" s="121">
        <f t="shared" si="435"/>
        <v>0</v>
      </c>
      <c r="U468" s="120">
        <f t="shared" si="435"/>
        <v>885583.32</v>
      </c>
      <c r="V468" s="122">
        <f t="shared" si="435"/>
        <v>0</v>
      </c>
      <c r="W468" s="121">
        <f t="shared" si="435"/>
        <v>0</v>
      </c>
      <c r="X468" s="121">
        <f t="shared" si="435"/>
        <v>0</v>
      </c>
      <c r="Y468" s="121">
        <f t="shared" si="435"/>
        <v>0</v>
      </c>
      <c r="Z468" s="121">
        <f t="shared" si="435"/>
        <v>0</v>
      </c>
      <c r="AA468" s="121">
        <f t="shared" si="435"/>
        <v>0</v>
      </c>
      <c r="AB468" s="121">
        <f t="shared" si="435"/>
        <v>0</v>
      </c>
      <c r="AC468" s="121">
        <f t="shared" si="435"/>
        <v>0</v>
      </c>
      <c r="AD468" s="121">
        <f t="shared" si="435"/>
        <v>0</v>
      </c>
      <c r="AE468" s="121">
        <f t="shared" si="435"/>
        <v>0</v>
      </c>
      <c r="AF468" s="121">
        <f t="shared" si="435"/>
        <v>0</v>
      </c>
      <c r="AG468" s="120">
        <f t="shared" si="435"/>
        <v>885583.32</v>
      </c>
      <c r="AH468" s="122">
        <f t="shared" si="435"/>
        <v>0</v>
      </c>
      <c r="AI468" s="121">
        <f t="shared" si="435"/>
        <v>0</v>
      </c>
      <c r="AJ468" s="121">
        <f t="shared" si="435"/>
        <v>0</v>
      </c>
      <c r="AK468" s="121">
        <f t="shared" si="435"/>
        <v>0</v>
      </c>
      <c r="AL468" s="121">
        <f t="shared" si="435"/>
        <v>0</v>
      </c>
      <c r="AM468" s="121">
        <f t="shared" ref="AM468:CC468" si="436">SUM(AM469:AM503)</f>
        <v>0</v>
      </c>
      <c r="AN468" s="121">
        <f t="shared" si="436"/>
        <v>0</v>
      </c>
      <c r="AO468" s="121">
        <f t="shared" si="436"/>
        <v>0</v>
      </c>
      <c r="AP468" s="121">
        <f t="shared" si="436"/>
        <v>0</v>
      </c>
      <c r="AQ468" s="121">
        <f t="shared" si="436"/>
        <v>0</v>
      </c>
      <c r="AR468" s="121">
        <f t="shared" si="436"/>
        <v>0</v>
      </c>
      <c r="AS468" s="120">
        <f t="shared" si="436"/>
        <v>885583.32</v>
      </c>
      <c r="AT468" s="122">
        <f t="shared" si="436"/>
        <v>0</v>
      </c>
      <c r="AU468" s="121">
        <f t="shared" si="436"/>
        <v>0</v>
      </c>
      <c r="AV468" s="121">
        <f t="shared" si="436"/>
        <v>0</v>
      </c>
      <c r="AW468" s="121">
        <f t="shared" si="436"/>
        <v>0</v>
      </c>
      <c r="AX468" s="121">
        <f t="shared" si="436"/>
        <v>0</v>
      </c>
      <c r="AY468" s="121">
        <f t="shared" si="436"/>
        <v>0</v>
      </c>
      <c r="AZ468" s="121">
        <f t="shared" si="436"/>
        <v>0</v>
      </c>
      <c r="BA468" s="121">
        <f t="shared" si="436"/>
        <v>0</v>
      </c>
      <c r="BB468" s="121">
        <f t="shared" si="436"/>
        <v>0</v>
      </c>
      <c r="BC468" s="121">
        <f t="shared" si="436"/>
        <v>0</v>
      </c>
      <c r="BD468" s="121">
        <f t="shared" si="436"/>
        <v>0</v>
      </c>
      <c r="BE468" s="120">
        <f t="shared" si="436"/>
        <v>885583.32</v>
      </c>
      <c r="BF468" s="122">
        <f t="shared" si="436"/>
        <v>0</v>
      </c>
      <c r="BG468" s="121">
        <f t="shared" si="436"/>
        <v>0</v>
      </c>
      <c r="BH468" s="121">
        <f t="shared" si="436"/>
        <v>0</v>
      </c>
      <c r="BI468" s="121">
        <f t="shared" si="436"/>
        <v>0</v>
      </c>
      <c r="BJ468" s="121">
        <f t="shared" si="436"/>
        <v>0</v>
      </c>
      <c r="BK468" s="121">
        <f t="shared" si="436"/>
        <v>0</v>
      </c>
      <c r="BL468" s="121">
        <f t="shared" si="436"/>
        <v>0</v>
      </c>
      <c r="BM468" s="121">
        <f t="shared" si="436"/>
        <v>0</v>
      </c>
      <c r="BN468" s="121">
        <f t="shared" si="436"/>
        <v>0</v>
      </c>
      <c r="BO468" s="121">
        <f t="shared" si="436"/>
        <v>0</v>
      </c>
      <c r="BP468" s="121">
        <f t="shared" si="436"/>
        <v>0</v>
      </c>
      <c r="BQ468" s="120">
        <f t="shared" si="436"/>
        <v>885583.32</v>
      </c>
      <c r="BR468" s="122">
        <f t="shared" si="436"/>
        <v>0</v>
      </c>
      <c r="BS468" s="121">
        <f t="shared" si="436"/>
        <v>0</v>
      </c>
      <c r="BT468" s="121">
        <f t="shared" si="436"/>
        <v>0</v>
      </c>
      <c r="BU468" s="121">
        <f t="shared" si="436"/>
        <v>0</v>
      </c>
      <c r="BV468" s="121">
        <f t="shared" si="436"/>
        <v>0</v>
      </c>
      <c r="BW468" s="121">
        <f t="shared" si="436"/>
        <v>0</v>
      </c>
      <c r="BX468" s="121">
        <f t="shared" si="436"/>
        <v>0</v>
      </c>
      <c r="BY468" s="121">
        <f t="shared" si="436"/>
        <v>0</v>
      </c>
      <c r="BZ468" s="121">
        <f t="shared" si="436"/>
        <v>0</v>
      </c>
      <c r="CA468" s="121">
        <f t="shared" si="436"/>
        <v>0</v>
      </c>
      <c r="CB468" s="121">
        <f t="shared" si="436"/>
        <v>0</v>
      </c>
      <c r="CC468" s="120">
        <f t="shared" si="436"/>
        <v>885583.4</v>
      </c>
      <c r="CD468" s="41" t="s">
        <v>54</v>
      </c>
    </row>
    <row r="469" spans="1:82" ht="15">
      <c r="A469" s="45"/>
      <c r="B469" s="25" t="s">
        <v>859</v>
      </c>
      <c r="C469" s="28" t="s">
        <v>860</v>
      </c>
      <c r="D469" s="29" t="s">
        <v>861</v>
      </c>
      <c r="E469" s="266">
        <v>1</v>
      </c>
      <c r="F469" s="231">
        <v>1700000</v>
      </c>
      <c r="G469" s="76">
        <f>+E469*F469</f>
        <v>1700000</v>
      </c>
      <c r="H469" s="241"/>
      <c r="I469" s="242"/>
      <c r="J469" s="237"/>
      <c r="K469" s="238"/>
      <c r="L469" s="238"/>
      <c r="M469" s="238"/>
      <c r="N469" s="238"/>
      <c r="O469" s="238"/>
      <c r="P469" s="238"/>
      <c r="Q469" s="238"/>
      <c r="R469" s="238"/>
      <c r="S469" s="238"/>
      <c r="T469" s="238"/>
      <c r="U469" s="239">
        <f t="shared" ref="U469" si="437">G469/6</f>
        <v>283333.33</v>
      </c>
      <c r="V469" s="237"/>
      <c r="W469" s="238"/>
      <c r="X469" s="238"/>
      <c r="Y469" s="238"/>
      <c r="Z469" s="238"/>
      <c r="AA469" s="238"/>
      <c r="AB469" s="238"/>
      <c r="AC469" s="238"/>
      <c r="AD469" s="238"/>
      <c r="AE469" s="238"/>
      <c r="AF469" s="238"/>
      <c r="AG469" s="239">
        <f t="shared" ref="AG469" si="438">G469/6</f>
        <v>283333.33</v>
      </c>
      <c r="AH469" s="240"/>
      <c r="AI469" s="238"/>
      <c r="AJ469" s="238"/>
      <c r="AK469" s="238"/>
      <c r="AL469" s="238"/>
      <c r="AM469" s="238"/>
      <c r="AN469" s="238"/>
      <c r="AO469" s="238"/>
      <c r="AP469" s="238"/>
      <c r="AQ469" s="238"/>
      <c r="AR469" s="238"/>
      <c r="AS469" s="239">
        <f t="shared" ref="AS469" si="439">G469/6</f>
        <v>283333.33</v>
      </c>
      <c r="AT469" s="240"/>
      <c r="AU469" s="238"/>
      <c r="AV469" s="238"/>
      <c r="AW469" s="238"/>
      <c r="AX469" s="238"/>
      <c r="AY469" s="238"/>
      <c r="AZ469" s="238"/>
      <c r="BA469" s="238"/>
      <c r="BB469" s="238"/>
      <c r="BC469" s="238"/>
      <c r="BD469" s="238"/>
      <c r="BE469" s="239">
        <f t="shared" ref="BE469" si="440">G469/6</f>
        <v>283333.33</v>
      </c>
      <c r="BF469" s="240"/>
      <c r="BG469" s="238"/>
      <c r="BH469" s="238"/>
      <c r="BI469" s="238"/>
      <c r="BJ469" s="238"/>
      <c r="BK469" s="238"/>
      <c r="BL469" s="238"/>
      <c r="BM469" s="238"/>
      <c r="BN469" s="238"/>
      <c r="BO469" s="238"/>
      <c r="BP469" s="238"/>
      <c r="BQ469" s="239">
        <f t="shared" ref="BQ469" si="441">G469/6</f>
        <v>283333.33</v>
      </c>
      <c r="BR469" s="240"/>
      <c r="BS469" s="238"/>
      <c r="BT469" s="238"/>
      <c r="BU469" s="238"/>
      <c r="BV469" s="238"/>
      <c r="BW469" s="238"/>
      <c r="BX469" s="238"/>
      <c r="BY469" s="238"/>
      <c r="BZ469" s="238"/>
      <c r="CA469" s="238"/>
      <c r="CB469" s="238"/>
      <c r="CC469" s="239">
        <f t="shared" ref="CC469" si="442">G469-SUM(H469:CB469)</f>
        <v>283333.34999999998</v>
      </c>
      <c r="CD469" s="41" t="s">
        <v>54</v>
      </c>
    </row>
    <row r="470" spans="1:82" ht="15">
      <c r="A470" s="45"/>
      <c r="B470" s="25" t="s">
        <v>862</v>
      </c>
      <c r="C470" s="28" t="s">
        <v>863</v>
      </c>
      <c r="D470" s="132"/>
      <c r="E470" s="266"/>
      <c r="F470" s="78"/>
      <c r="G470" s="76"/>
      <c r="H470" s="237"/>
      <c r="I470" s="239"/>
      <c r="J470" s="237"/>
      <c r="K470" s="238"/>
      <c r="L470" s="238"/>
      <c r="M470" s="238"/>
      <c r="N470" s="238"/>
      <c r="O470" s="238"/>
      <c r="P470" s="238"/>
      <c r="Q470" s="238"/>
      <c r="R470" s="238"/>
      <c r="S470" s="238"/>
      <c r="T470" s="238"/>
      <c r="U470" s="239"/>
      <c r="V470" s="237"/>
      <c r="W470" s="238"/>
      <c r="X470" s="238"/>
      <c r="Y470" s="238"/>
      <c r="Z470" s="238"/>
      <c r="AA470" s="238"/>
      <c r="AB470" s="238"/>
      <c r="AC470" s="238"/>
      <c r="AD470" s="238"/>
      <c r="AE470" s="238"/>
      <c r="AF470" s="238"/>
      <c r="AG470" s="239"/>
      <c r="AH470" s="240"/>
      <c r="AI470" s="238"/>
      <c r="AJ470" s="238"/>
      <c r="AK470" s="238"/>
      <c r="AL470" s="238"/>
      <c r="AM470" s="238"/>
      <c r="AN470" s="238"/>
      <c r="AO470" s="238"/>
      <c r="AP470" s="238"/>
      <c r="AQ470" s="238"/>
      <c r="AR470" s="238"/>
      <c r="AS470" s="239"/>
      <c r="AT470" s="240"/>
      <c r="AU470" s="238"/>
      <c r="AV470" s="238"/>
      <c r="AW470" s="238"/>
      <c r="AX470" s="238"/>
      <c r="AY470" s="238"/>
      <c r="AZ470" s="238"/>
      <c r="BA470" s="238"/>
      <c r="BB470" s="238"/>
      <c r="BC470" s="238"/>
      <c r="BD470" s="238"/>
      <c r="BE470" s="239"/>
      <c r="BF470" s="240"/>
      <c r="BG470" s="238"/>
      <c r="BH470" s="238"/>
      <c r="BI470" s="238"/>
      <c r="BJ470" s="238"/>
      <c r="BK470" s="238"/>
      <c r="BL470" s="238"/>
      <c r="BM470" s="238"/>
      <c r="BN470" s="238"/>
      <c r="BO470" s="238"/>
      <c r="BP470" s="238"/>
      <c r="BQ470" s="239"/>
      <c r="BR470" s="240"/>
      <c r="BS470" s="238"/>
      <c r="BT470" s="238"/>
      <c r="BU470" s="238"/>
      <c r="BV470" s="238"/>
      <c r="BW470" s="238"/>
      <c r="BX470" s="238"/>
      <c r="BY470" s="238"/>
      <c r="BZ470" s="238"/>
      <c r="CA470" s="238"/>
      <c r="CB470" s="238"/>
      <c r="CC470" s="239"/>
      <c r="CD470" s="41" t="s">
        <v>54</v>
      </c>
    </row>
    <row r="471" spans="1:82" ht="15">
      <c r="A471" s="45"/>
      <c r="B471" s="25" t="s">
        <v>864</v>
      </c>
      <c r="C471" s="28" t="s">
        <v>865</v>
      </c>
      <c r="D471" s="29" t="s">
        <v>861</v>
      </c>
      <c r="E471" s="266">
        <v>1</v>
      </c>
      <c r="F471" s="78">
        <v>600000</v>
      </c>
      <c r="G471" s="76">
        <f>+E471*F471</f>
        <v>600000</v>
      </c>
      <c r="H471" s="241"/>
      <c r="I471" s="242"/>
      <c r="J471" s="237"/>
      <c r="K471" s="238"/>
      <c r="L471" s="238"/>
      <c r="M471" s="238"/>
      <c r="N471" s="238"/>
      <c r="O471" s="238"/>
      <c r="P471" s="238"/>
      <c r="Q471" s="238"/>
      <c r="R471" s="238"/>
      <c r="S471" s="238"/>
      <c r="T471" s="238"/>
      <c r="U471" s="239">
        <f t="shared" ref="U471" si="443">G471/6</f>
        <v>100000</v>
      </c>
      <c r="V471" s="237"/>
      <c r="W471" s="238"/>
      <c r="X471" s="238"/>
      <c r="Y471" s="238"/>
      <c r="Z471" s="238"/>
      <c r="AA471" s="238"/>
      <c r="AB471" s="238"/>
      <c r="AC471" s="238"/>
      <c r="AD471" s="238"/>
      <c r="AE471" s="238"/>
      <c r="AF471" s="238"/>
      <c r="AG471" s="239">
        <f t="shared" ref="AG471" si="444">G471/6</f>
        <v>100000</v>
      </c>
      <c r="AH471" s="240"/>
      <c r="AI471" s="238"/>
      <c r="AJ471" s="238"/>
      <c r="AK471" s="238"/>
      <c r="AL471" s="238"/>
      <c r="AM471" s="238"/>
      <c r="AN471" s="238"/>
      <c r="AO471" s="238"/>
      <c r="AP471" s="238"/>
      <c r="AQ471" s="238"/>
      <c r="AR471" s="238"/>
      <c r="AS471" s="239">
        <f t="shared" ref="AS471" si="445">G471/6</f>
        <v>100000</v>
      </c>
      <c r="AT471" s="240"/>
      <c r="AU471" s="238"/>
      <c r="AV471" s="238"/>
      <c r="AW471" s="238"/>
      <c r="AX471" s="238"/>
      <c r="AY471" s="238"/>
      <c r="AZ471" s="238"/>
      <c r="BA471" s="238"/>
      <c r="BB471" s="238"/>
      <c r="BC471" s="238"/>
      <c r="BD471" s="238"/>
      <c r="BE471" s="239">
        <f t="shared" ref="BE471" si="446">G471/6</f>
        <v>100000</v>
      </c>
      <c r="BF471" s="240"/>
      <c r="BG471" s="238"/>
      <c r="BH471" s="238"/>
      <c r="BI471" s="238"/>
      <c r="BJ471" s="238"/>
      <c r="BK471" s="238"/>
      <c r="BL471" s="238"/>
      <c r="BM471" s="238"/>
      <c r="BN471" s="238"/>
      <c r="BO471" s="238"/>
      <c r="BP471" s="238"/>
      <c r="BQ471" s="239">
        <f t="shared" ref="BQ471" si="447">G471/6</f>
        <v>100000</v>
      </c>
      <c r="BR471" s="240"/>
      <c r="BS471" s="238"/>
      <c r="BT471" s="238"/>
      <c r="BU471" s="238"/>
      <c r="BV471" s="238"/>
      <c r="BW471" s="238"/>
      <c r="BX471" s="238"/>
      <c r="BY471" s="238"/>
      <c r="BZ471" s="238"/>
      <c r="CA471" s="238"/>
      <c r="CB471" s="238"/>
      <c r="CC471" s="239">
        <f t="shared" ref="CC471" si="448">G471-SUM(H471:CB471)</f>
        <v>100000</v>
      </c>
      <c r="CD471" s="41" t="s">
        <v>54</v>
      </c>
    </row>
    <row r="472" spans="1:82" ht="15">
      <c r="A472" s="45"/>
      <c r="B472" s="26" t="s">
        <v>866</v>
      </c>
      <c r="C472" s="27" t="str">
        <f>"Handling cost and profit in respect of sub-item D10.02(a) ("&amp; TEXT(F472,"###%") &amp; ")"</f>
        <v>Handling cost and profit in respect of sub-item D10.02(a) (%)</v>
      </c>
      <c r="D472" s="267" t="s">
        <v>353</v>
      </c>
      <c r="E472" s="337">
        <f>+F471</f>
        <v>600000</v>
      </c>
      <c r="F472" s="356"/>
      <c r="G472" s="76">
        <f t="shared" ref="G472" si="449">+E472*F472</f>
        <v>0</v>
      </c>
      <c r="H472" s="241"/>
      <c r="I472" s="242"/>
      <c r="J472" s="237"/>
      <c r="K472" s="238"/>
      <c r="L472" s="238"/>
      <c r="M472" s="238"/>
      <c r="N472" s="238"/>
      <c r="O472" s="238"/>
      <c r="P472" s="238"/>
      <c r="Q472" s="238"/>
      <c r="R472" s="238"/>
      <c r="S472" s="238"/>
      <c r="T472" s="238"/>
      <c r="U472" s="239">
        <f>G472/6</f>
        <v>0</v>
      </c>
      <c r="V472" s="237"/>
      <c r="W472" s="238"/>
      <c r="X472" s="238"/>
      <c r="Y472" s="238"/>
      <c r="Z472" s="238"/>
      <c r="AA472" s="238"/>
      <c r="AB472" s="238"/>
      <c r="AC472" s="238"/>
      <c r="AD472" s="238"/>
      <c r="AE472" s="238"/>
      <c r="AF472" s="238"/>
      <c r="AG472" s="239">
        <f>G472/6</f>
        <v>0</v>
      </c>
      <c r="AH472" s="240"/>
      <c r="AI472" s="238"/>
      <c r="AJ472" s="238"/>
      <c r="AK472" s="238"/>
      <c r="AL472" s="238"/>
      <c r="AM472" s="238"/>
      <c r="AN472" s="238"/>
      <c r="AO472" s="238"/>
      <c r="AP472" s="238"/>
      <c r="AQ472" s="238"/>
      <c r="AR472" s="238"/>
      <c r="AS472" s="239">
        <f>G472/6</f>
        <v>0</v>
      </c>
      <c r="AT472" s="240"/>
      <c r="AU472" s="238"/>
      <c r="AV472" s="238"/>
      <c r="AW472" s="238"/>
      <c r="AX472" s="238"/>
      <c r="AY472" s="238"/>
      <c r="AZ472" s="238"/>
      <c r="BA472" s="238"/>
      <c r="BB472" s="238"/>
      <c r="BC472" s="238"/>
      <c r="BD472" s="238"/>
      <c r="BE472" s="239">
        <f>G472/6</f>
        <v>0</v>
      </c>
      <c r="BF472" s="240"/>
      <c r="BG472" s="238"/>
      <c r="BH472" s="238"/>
      <c r="BI472" s="238"/>
      <c r="BJ472" s="238"/>
      <c r="BK472" s="238"/>
      <c r="BL472" s="238"/>
      <c r="BM472" s="238"/>
      <c r="BN472" s="238"/>
      <c r="BO472" s="238"/>
      <c r="BP472" s="238"/>
      <c r="BQ472" s="239">
        <f>G472/6</f>
        <v>0</v>
      </c>
      <c r="BR472" s="240"/>
      <c r="BS472" s="238"/>
      <c r="BT472" s="238"/>
      <c r="BU472" s="238"/>
      <c r="BV472" s="238"/>
      <c r="BW472" s="238"/>
      <c r="BX472" s="238"/>
      <c r="BY472" s="238"/>
      <c r="BZ472" s="238"/>
      <c r="CA472" s="238"/>
      <c r="CB472" s="238"/>
      <c r="CC472" s="239">
        <f>G472-SUM(H472:CB472)</f>
        <v>0</v>
      </c>
      <c r="CD472" s="41" t="s">
        <v>54</v>
      </c>
    </row>
    <row r="473" spans="1:82" ht="15">
      <c r="A473" s="45"/>
      <c r="B473" s="25" t="s">
        <v>868</v>
      </c>
      <c r="C473" s="28" t="s">
        <v>869</v>
      </c>
      <c r="D473" s="132"/>
      <c r="E473" s="337"/>
      <c r="F473" s="78"/>
      <c r="G473" s="76"/>
      <c r="H473" s="237"/>
      <c r="I473" s="239"/>
      <c r="J473" s="237"/>
      <c r="K473" s="238"/>
      <c r="L473" s="238"/>
      <c r="M473" s="238"/>
      <c r="N473" s="238"/>
      <c r="O473" s="238"/>
      <c r="P473" s="238"/>
      <c r="Q473" s="238"/>
      <c r="R473" s="238"/>
      <c r="S473" s="238"/>
      <c r="T473" s="238"/>
      <c r="U473" s="239"/>
      <c r="V473" s="237"/>
      <c r="W473" s="238"/>
      <c r="X473" s="238"/>
      <c r="Y473" s="238"/>
      <c r="Z473" s="238"/>
      <c r="AA473" s="238"/>
      <c r="AB473" s="238"/>
      <c r="AC473" s="238"/>
      <c r="AD473" s="238"/>
      <c r="AE473" s="238"/>
      <c r="AF473" s="238"/>
      <c r="AG473" s="239"/>
      <c r="AH473" s="240"/>
      <c r="AI473" s="238"/>
      <c r="AJ473" s="238"/>
      <c r="AK473" s="238"/>
      <c r="AL473" s="238"/>
      <c r="AM473" s="238"/>
      <c r="AN473" s="238"/>
      <c r="AO473" s="238"/>
      <c r="AP473" s="238"/>
      <c r="AQ473" s="238"/>
      <c r="AR473" s="238"/>
      <c r="AS473" s="239"/>
      <c r="AT473" s="240"/>
      <c r="AU473" s="238"/>
      <c r="AV473" s="238"/>
      <c r="AW473" s="238"/>
      <c r="AX473" s="238"/>
      <c r="AY473" s="238"/>
      <c r="AZ473" s="238"/>
      <c r="BA473" s="238"/>
      <c r="BB473" s="238"/>
      <c r="BC473" s="238"/>
      <c r="BD473" s="238"/>
      <c r="BE473" s="239"/>
      <c r="BF473" s="240"/>
      <c r="BG473" s="238"/>
      <c r="BH473" s="238"/>
      <c r="BI473" s="238"/>
      <c r="BJ473" s="238"/>
      <c r="BK473" s="238"/>
      <c r="BL473" s="238"/>
      <c r="BM473" s="238"/>
      <c r="BN473" s="238"/>
      <c r="BO473" s="238"/>
      <c r="BP473" s="238"/>
      <c r="BQ473" s="239"/>
      <c r="BR473" s="240"/>
      <c r="BS473" s="238"/>
      <c r="BT473" s="238"/>
      <c r="BU473" s="238"/>
      <c r="BV473" s="238"/>
      <c r="BW473" s="238"/>
      <c r="BX473" s="238"/>
      <c r="BY473" s="238"/>
      <c r="BZ473" s="238"/>
      <c r="CA473" s="238"/>
      <c r="CB473" s="238"/>
      <c r="CC473" s="239"/>
      <c r="CD473" s="41" t="s">
        <v>54</v>
      </c>
    </row>
    <row r="474" spans="1:82" ht="15">
      <c r="A474" s="45"/>
      <c r="B474" s="25" t="s">
        <v>870</v>
      </c>
      <c r="C474" s="28" t="s">
        <v>871</v>
      </c>
      <c r="D474" s="132"/>
      <c r="E474" s="337"/>
      <c r="F474" s="78"/>
      <c r="G474" s="76"/>
      <c r="H474" s="237"/>
      <c r="I474" s="239"/>
      <c r="J474" s="237"/>
      <c r="K474" s="238"/>
      <c r="L474" s="238"/>
      <c r="M474" s="238"/>
      <c r="N474" s="238"/>
      <c r="O474" s="238"/>
      <c r="P474" s="238"/>
      <c r="Q474" s="238"/>
      <c r="R474" s="238"/>
      <c r="S474" s="238"/>
      <c r="T474" s="238"/>
      <c r="U474" s="239"/>
      <c r="V474" s="237"/>
      <c r="W474" s="238"/>
      <c r="X474" s="238"/>
      <c r="Y474" s="238"/>
      <c r="Z474" s="238"/>
      <c r="AA474" s="238"/>
      <c r="AB474" s="238"/>
      <c r="AC474" s="238"/>
      <c r="AD474" s="238"/>
      <c r="AE474" s="238"/>
      <c r="AF474" s="238"/>
      <c r="AG474" s="239"/>
      <c r="AH474" s="240"/>
      <c r="AI474" s="238"/>
      <c r="AJ474" s="238"/>
      <c r="AK474" s="238"/>
      <c r="AL474" s="238"/>
      <c r="AM474" s="238"/>
      <c r="AN474" s="238"/>
      <c r="AO474" s="238"/>
      <c r="AP474" s="238"/>
      <c r="AQ474" s="238"/>
      <c r="AR474" s="238"/>
      <c r="AS474" s="239"/>
      <c r="AT474" s="240"/>
      <c r="AU474" s="238"/>
      <c r="AV474" s="238"/>
      <c r="AW474" s="238"/>
      <c r="AX474" s="238"/>
      <c r="AY474" s="238"/>
      <c r="AZ474" s="238"/>
      <c r="BA474" s="238"/>
      <c r="BB474" s="238"/>
      <c r="BC474" s="238"/>
      <c r="BD474" s="238"/>
      <c r="BE474" s="239"/>
      <c r="BF474" s="240"/>
      <c r="BG474" s="238"/>
      <c r="BH474" s="238"/>
      <c r="BI474" s="238"/>
      <c r="BJ474" s="238"/>
      <c r="BK474" s="238"/>
      <c r="BL474" s="238"/>
      <c r="BM474" s="238"/>
      <c r="BN474" s="238"/>
      <c r="BO474" s="238"/>
      <c r="BP474" s="238"/>
      <c r="BQ474" s="239"/>
      <c r="BR474" s="240"/>
      <c r="BS474" s="238"/>
      <c r="BT474" s="238"/>
      <c r="BU474" s="238"/>
      <c r="BV474" s="238"/>
      <c r="BW474" s="238"/>
      <c r="BX474" s="238"/>
      <c r="BY474" s="238"/>
      <c r="BZ474" s="238"/>
      <c r="CA474" s="238"/>
      <c r="CB474" s="238"/>
      <c r="CC474" s="239"/>
      <c r="CD474" s="41" t="s">
        <v>54</v>
      </c>
    </row>
    <row r="475" spans="1:82" ht="15">
      <c r="A475" s="41"/>
      <c r="B475" s="25" t="s">
        <v>872</v>
      </c>
      <c r="C475" s="28" t="s">
        <v>873</v>
      </c>
      <c r="D475" s="132" t="s">
        <v>243</v>
      </c>
      <c r="E475" s="266">
        <v>2</v>
      </c>
      <c r="F475" s="289"/>
      <c r="G475" s="76">
        <f t="shared" ref="G475:G478" si="450">+E475*F475</f>
        <v>0</v>
      </c>
      <c r="H475" s="237"/>
      <c r="I475" s="239"/>
      <c r="J475" s="237"/>
      <c r="K475" s="238"/>
      <c r="L475" s="238"/>
      <c r="M475" s="238"/>
      <c r="N475" s="238"/>
      <c r="O475" s="238"/>
      <c r="P475" s="238"/>
      <c r="Q475" s="238"/>
      <c r="R475" s="238"/>
      <c r="S475" s="238"/>
      <c r="T475" s="238"/>
      <c r="U475" s="239">
        <f>G475/6</f>
        <v>0</v>
      </c>
      <c r="V475" s="237"/>
      <c r="W475" s="238"/>
      <c r="X475" s="238"/>
      <c r="Y475" s="238"/>
      <c r="Z475" s="238"/>
      <c r="AA475" s="238"/>
      <c r="AB475" s="238"/>
      <c r="AC475" s="238"/>
      <c r="AD475" s="238"/>
      <c r="AE475" s="238"/>
      <c r="AF475" s="238"/>
      <c r="AG475" s="239">
        <f>G475/6</f>
        <v>0</v>
      </c>
      <c r="AH475" s="240"/>
      <c r="AI475" s="238"/>
      <c r="AJ475" s="238"/>
      <c r="AK475" s="238"/>
      <c r="AL475" s="238"/>
      <c r="AM475" s="238"/>
      <c r="AN475" s="238"/>
      <c r="AO475" s="238"/>
      <c r="AP475" s="238"/>
      <c r="AQ475" s="238"/>
      <c r="AR475" s="238"/>
      <c r="AS475" s="239">
        <f>G475/6</f>
        <v>0</v>
      </c>
      <c r="AT475" s="240"/>
      <c r="AU475" s="238"/>
      <c r="AV475" s="238"/>
      <c r="AW475" s="238"/>
      <c r="AX475" s="238"/>
      <c r="AY475" s="238"/>
      <c r="AZ475" s="238"/>
      <c r="BA475" s="238"/>
      <c r="BB475" s="238"/>
      <c r="BC475" s="238"/>
      <c r="BD475" s="238"/>
      <c r="BE475" s="239">
        <f>G475/6</f>
        <v>0</v>
      </c>
      <c r="BF475" s="240"/>
      <c r="BG475" s="238"/>
      <c r="BH475" s="238"/>
      <c r="BI475" s="238"/>
      <c r="BJ475" s="238"/>
      <c r="BK475" s="238"/>
      <c r="BL475" s="238"/>
      <c r="BM475" s="238"/>
      <c r="BN475" s="238"/>
      <c r="BO475" s="238"/>
      <c r="BP475" s="238"/>
      <c r="BQ475" s="239">
        <f>G475/6</f>
        <v>0</v>
      </c>
      <c r="BR475" s="240"/>
      <c r="BS475" s="238"/>
      <c r="BT475" s="238"/>
      <c r="BU475" s="238"/>
      <c r="BV475" s="238"/>
      <c r="BW475" s="238"/>
      <c r="BX475" s="238"/>
      <c r="BY475" s="238"/>
      <c r="BZ475" s="238"/>
      <c r="CA475" s="238"/>
      <c r="CB475" s="238"/>
      <c r="CC475" s="239">
        <f>G475-SUM(H475:CB475)</f>
        <v>0</v>
      </c>
      <c r="CD475" s="41" t="s">
        <v>54</v>
      </c>
    </row>
    <row r="476" spans="1:82" ht="15">
      <c r="A476" s="41"/>
      <c r="B476" s="25" t="s">
        <v>874</v>
      </c>
      <c r="C476" s="28" t="s">
        <v>875</v>
      </c>
      <c r="D476" s="132" t="s">
        <v>243</v>
      </c>
      <c r="E476" s="266">
        <v>1</v>
      </c>
      <c r="F476" s="289"/>
      <c r="G476" s="76">
        <f t="shared" si="450"/>
        <v>0</v>
      </c>
      <c r="H476" s="237"/>
      <c r="I476" s="239"/>
      <c r="J476" s="237"/>
      <c r="K476" s="238"/>
      <c r="L476" s="238"/>
      <c r="M476" s="238"/>
      <c r="N476" s="238"/>
      <c r="O476" s="238"/>
      <c r="P476" s="238"/>
      <c r="Q476" s="238"/>
      <c r="R476" s="238"/>
      <c r="S476" s="238"/>
      <c r="T476" s="238"/>
      <c r="U476" s="239">
        <f>G476/6</f>
        <v>0</v>
      </c>
      <c r="V476" s="237"/>
      <c r="W476" s="238"/>
      <c r="X476" s="238"/>
      <c r="Y476" s="238"/>
      <c r="Z476" s="238"/>
      <c r="AA476" s="238"/>
      <c r="AB476" s="238"/>
      <c r="AC476" s="238"/>
      <c r="AD476" s="238"/>
      <c r="AE476" s="238"/>
      <c r="AF476" s="238"/>
      <c r="AG476" s="239">
        <f>G476/6</f>
        <v>0</v>
      </c>
      <c r="AH476" s="240"/>
      <c r="AI476" s="238"/>
      <c r="AJ476" s="238"/>
      <c r="AK476" s="238"/>
      <c r="AL476" s="238"/>
      <c r="AM476" s="238"/>
      <c r="AN476" s="238"/>
      <c r="AO476" s="238"/>
      <c r="AP476" s="238"/>
      <c r="AQ476" s="238"/>
      <c r="AR476" s="238"/>
      <c r="AS476" s="239">
        <f>G476/6</f>
        <v>0</v>
      </c>
      <c r="AT476" s="240"/>
      <c r="AU476" s="238"/>
      <c r="AV476" s="238"/>
      <c r="AW476" s="238"/>
      <c r="AX476" s="238"/>
      <c r="AY476" s="238"/>
      <c r="AZ476" s="238"/>
      <c r="BA476" s="238"/>
      <c r="BB476" s="238"/>
      <c r="BC476" s="238"/>
      <c r="BD476" s="238"/>
      <c r="BE476" s="239">
        <f>G476/6</f>
        <v>0</v>
      </c>
      <c r="BF476" s="240"/>
      <c r="BG476" s="238"/>
      <c r="BH476" s="238"/>
      <c r="BI476" s="238"/>
      <c r="BJ476" s="238"/>
      <c r="BK476" s="238"/>
      <c r="BL476" s="238"/>
      <c r="BM476" s="238"/>
      <c r="BN476" s="238"/>
      <c r="BO476" s="238"/>
      <c r="BP476" s="238"/>
      <c r="BQ476" s="239">
        <f>G476/6</f>
        <v>0</v>
      </c>
      <c r="BR476" s="240"/>
      <c r="BS476" s="238"/>
      <c r="BT476" s="238"/>
      <c r="BU476" s="238"/>
      <c r="BV476" s="238"/>
      <c r="BW476" s="238"/>
      <c r="BX476" s="238"/>
      <c r="BY476" s="238"/>
      <c r="BZ476" s="238"/>
      <c r="CA476" s="238"/>
      <c r="CB476" s="238"/>
      <c r="CC476" s="239">
        <f>G476-SUM(H476:CB476)</f>
        <v>0</v>
      </c>
      <c r="CD476" s="41" t="s">
        <v>54</v>
      </c>
    </row>
    <row r="477" spans="1:82" ht="15">
      <c r="A477" s="41"/>
      <c r="B477" s="25" t="s">
        <v>876</v>
      </c>
      <c r="C477" s="28" t="s">
        <v>877</v>
      </c>
      <c r="D477" s="132" t="s">
        <v>243</v>
      </c>
      <c r="E477" s="266">
        <v>1</v>
      </c>
      <c r="F477" s="289"/>
      <c r="G477" s="76">
        <f t="shared" si="450"/>
        <v>0</v>
      </c>
      <c r="H477" s="237"/>
      <c r="I477" s="239"/>
      <c r="J477" s="237"/>
      <c r="K477" s="238"/>
      <c r="L477" s="238"/>
      <c r="M477" s="238"/>
      <c r="N477" s="238"/>
      <c r="O477" s="238"/>
      <c r="P477" s="238"/>
      <c r="Q477" s="238"/>
      <c r="R477" s="238"/>
      <c r="S477" s="238"/>
      <c r="T477" s="238"/>
      <c r="U477" s="239">
        <f>G477/6</f>
        <v>0</v>
      </c>
      <c r="V477" s="237"/>
      <c r="W477" s="238"/>
      <c r="X477" s="238"/>
      <c r="Y477" s="238"/>
      <c r="Z477" s="238"/>
      <c r="AA477" s="238"/>
      <c r="AB477" s="238"/>
      <c r="AC477" s="238"/>
      <c r="AD477" s="238"/>
      <c r="AE477" s="238"/>
      <c r="AF477" s="238"/>
      <c r="AG477" s="239">
        <f>G477/6</f>
        <v>0</v>
      </c>
      <c r="AH477" s="240"/>
      <c r="AI477" s="238"/>
      <c r="AJ477" s="238"/>
      <c r="AK477" s="238"/>
      <c r="AL477" s="238"/>
      <c r="AM477" s="238"/>
      <c r="AN477" s="238"/>
      <c r="AO477" s="238"/>
      <c r="AP477" s="238"/>
      <c r="AQ477" s="238"/>
      <c r="AR477" s="238"/>
      <c r="AS477" s="239">
        <f>G477/6</f>
        <v>0</v>
      </c>
      <c r="AT477" s="240"/>
      <c r="AU477" s="238"/>
      <c r="AV477" s="238"/>
      <c r="AW477" s="238"/>
      <c r="AX477" s="238"/>
      <c r="AY477" s="238"/>
      <c r="AZ477" s="238"/>
      <c r="BA477" s="238"/>
      <c r="BB477" s="238"/>
      <c r="BC477" s="238"/>
      <c r="BD477" s="238"/>
      <c r="BE477" s="239">
        <f>G477/6</f>
        <v>0</v>
      </c>
      <c r="BF477" s="240"/>
      <c r="BG477" s="238"/>
      <c r="BH477" s="238"/>
      <c r="BI477" s="238"/>
      <c r="BJ477" s="238"/>
      <c r="BK477" s="238"/>
      <c r="BL477" s="238"/>
      <c r="BM477" s="238"/>
      <c r="BN477" s="238"/>
      <c r="BO477" s="238"/>
      <c r="BP477" s="238"/>
      <c r="BQ477" s="239">
        <f>G477/6</f>
        <v>0</v>
      </c>
      <c r="BR477" s="240"/>
      <c r="BS477" s="238"/>
      <c r="BT477" s="238"/>
      <c r="BU477" s="238"/>
      <c r="BV477" s="238"/>
      <c r="BW477" s="238"/>
      <c r="BX477" s="238"/>
      <c r="BY477" s="238"/>
      <c r="BZ477" s="238"/>
      <c r="CA477" s="238"/>
      <c r="CB477" s="238"/>
      <c r="CC477" s="78">
        <f>G477-SUM(H477:CB477)</f>
        <v>0</v>
      </c>
      <c r="CD477" s="41" t="s">
        <v>54</v>
      </c>
    </row>
    <row r="478" spans="1:82" ht="15">
      <c r="A478" s="41"/>
      <c r="B478" s="25" t="s">
        <v>878</v>
      </c>
      <c r="C478" s="28" t="s">
        <v>879</v>
      </c>
      <c r="D478" s="132" t="s">
        <v>243</v>
      </c>
      <c r="E478" s="266">
        <v>1</v>
      </c>
      <c r="F478" s="289"/>
      <c r="G478" s="76">
        <f t="shared" si="450"/>
        <v>0</v>
      </c>
      <c r="H478" s="237"/>
      <c r="I478" s="239"/>
      <c r="J478" s="237"/>
      <c r="K478" s="238"/>
      <c r="L478" s="238"/>
      <c r="M478" s="238"/>
      <c r="N478" s="238"/>
      <c r="O478" s="238"/>
      <c r="P478" s="238"/>
      <c r="Q478" s="238"/>
      <c r="R478" s="238"/>
      <c r="S478" s="238"/>
      <c r="T478" s="238"/>
      <c r="U478" s="239">
        <f>G478/6</f>
        <v>0</v>
      </c>
      <c r="V478" s="237"/>
      <c r="W478" s="238"/>
      <c r="X478" s="238"/>
      <c r="Y478" s="238"/>
      <c r="Z478" s="238"/>
      <c r="AA478" s="238"/>
      <c r="AB478" s="238"/>
      <c r="AC478" s="238"/>
      <c r="AD478" s="238"/>
      <c r="AE478" s="238"/>
      <c r="AF478" s="238"/>
      <c r="AG478" s="239">
        <f>G478/6</f>
        <v>0</v>
      </c>
      <c r="AH478" s="240"/>
      <c r="AI478" s="238"/>
      <c r="AJ478" s="238"/>
      <c r="AK478" s="238"/>
      <c r="AL478" s="238"/>
      <c r="AM478" s="238"/>
      <c r="AN478" s="238"/>
      <c r="AO478" s="238"/>
      <c r="AP478" s="238"/>
      <c r="AQ478" s="238"/>
      <c r="AR478" s="238"/>
      <c r="AS478" s="239">
        <f>G478/6</f>
        <v>0</v>
      </c>
      <c r="AT478" s="240"/>
      <c r="AU478" s="238"/>
      <c r="AV478" s="238"/>
      <c r="AW478" s="238"/>
      <c r="AX478" s="238"/>
      <c r="AY478" s="238"/>
      <c r="AZ478" s="238"/>
      <c r="BA478" s="238"/>
      <c r="BB478" s="238"/>
      <c r="BC478" s="238"/>
      <c r="BD478" s="238"/>
      <c r="BE478" s="239">
        <f>G478/6</f>
        <v>0</v>
      </c>
      <c r="BF478" s="240"/>
      <c r="BG478" s="238"/>
      <c r="BH478" s="238"/>
      <c r="BI478" s="238"/>
      <c r="BJ478" s="238"/>
      <c r="BK478" s="238"/>
      <c r="BL478" s="238"/>
      <c r="BM478" s="238"/>
      <c r="BN478" s="238"/>
      <c r="BO478" s="238"/>
      <c r="BP478" s="238"/>
      <c r="BQ478" s="239">
        <f>G478/6</f>
        <v>0</v>
      </c>
      <c r="BR478" s="240"/>
      <c r="BS478" s="238"/>
      <c r="BT478" s="238"/>
      <c r="BU478" s="238"/>
      <c r="BV478" s="238"/>
      <c r="BW478" s="238"/>
      <c r="BX478" s="238"/>
      <c r="BY478" s="238"/>
      <c r="BZ478" s="238"/>
      <c r="CA478" s="238"/>
      <c r="CB478" s="238"/>
      <c r="CC478" s="239">
        <f>G478-SUM(H478:CB478)</f>
        <v>0</v>
      </c>
      <c r="CD478" s="41" t="s">
        <v>54</v>
      </c>
    </row>
    <row r="479" spans="1:82" ht="15">
      <c r="A479" s="41"/>
      <c r="B479" s="25" t="s">
        <v>880</v>
      </c>
      <c r="C479" s="28" t="s">
        <v>881</v>
      </c>
      <c r="D479" s="29" t="s">
        <v>64</v>
      </c>
      <c r="E479" s="266">
        <v>72</v>
      </c>
      <c r="F479" s="78"/>
      <c r="G479" s="76">
        <f t="shared" ref="G479" si="451">+SUM(H479:CC479)</f>
        <v>0</v>
      </c>
      <c r="H479" s="237"/>
      <c r="I479" s="239"/>
      <c r="J479" s="226"/>
      <c r="K479" s="227"/>
      <c r="L479" s="227"/>
      <c r="M479" s="227"/>
      <c r="N479" s="227"/>
      <c r="O479" s="227"/>
      <c r="P479" s="227"/>
      <c r="Q479" s="227"/>
      <c r="R479" s="227"/>
      <c r="S479" s="227"/>
      <c r="T479" s="227"/>
      <c r="U479" s="225"/>
      <c r="V479" s="226"/>
      <c r="W479" s="227"/>
      <c r="X479" s="227"/>
      <c r="Y479" s="227"/>
      <c r="Z479" s="227"/>
      <c r="AA479" s="227"/>
      <c r="AB479" s="227"/>
      <c r="AC479" s="227"/>
      <c r="AD479" s="227"/>
      <c r="AE479" s="227"/>
      <c r="AF479" s="227"/>
      <c r="AG479" s="225"/>
      <c r="AH479" s="228"/>
      <c r="AI479" s="227"/>
      <c r="AJ479" s="227"/>
      <c r="AK479" s="227"/>
      <c r="AL479" s="227"/>
      <c r="AM479" s="227"/>
      <c r="AN479" s="227"/>
      <c r="AO479" s="227"/>
      <c r="AP479" s="227"/>
      <c r="AQ479" s="227"/>
      <c r="AR479" s="227"/>
      <c r="AS479" s="225"/>
      <c r="AT479" s="228"/>
      <c r="AU479" s="227"/>
      <c r="AV479" s="227"/>
      <c r="AW479" s="227"/>
      <c r="AX479" s="227"/>
      <c r="AY479" s="227"/>
      <c r="AZ479" s="227"/>
      <c r="BA479" s="227"/>
      <c r="BB479" s="227"/>
      <c r="BC479" s="227"/>
      <c r="BD479" s="227"/>
      <c r="BE479" s="225"/>
      <c r="BF479" s="228"/>
      <c r="BG479" s="227"/>
      <c r="BH479" s="227"/>
      <c r="BI479" s="227"/>
      <c r="BJ479" s="227"/>
      <c r="BK479" s="227"/>
      <c r="BL479" s="227"/>
      <c r="BM479" s="227"/>
      <c r="BN479" s="227"/>
      <c r="BO479" s="227"/>
      <c r="BP479" s="227"/>
      <c r="BQ479" s="225"/>
      <c r="BR479" s="228"/>
      <c r="BS479" s="227"/>
      <c r="BT479" s="227"/>
      <c r="BU479" s="227"/>
      <c r="BV479" s="227"/>
      <c r="BW479" s="227"/>
      <c r="BX479" s="227"/>
      <c r="BY479" s="227"/>
      <c r="BZ479" s="227"/>
      <c r="CA479" s="227"/>
      <c r="CB479" s="227"/>
      <c r="CC479" s="225"/>
      <c r="CD479" s="41" t="s">
        <v>54</v>
      </c>
    </row>
    <row r="480" spans="1:82" ht="15">
      <c r="A480" s="41"/>
      <c r="B480" s="25" t="s">
        <v>882</v>
      </c>
      <c r="C480" s="28" t="s">
        <v>883</v>
      </c>
      <c r="D480" s="132"/>
      <c r="E480" s="337"/>
      <c r="F480" s="78"/>
      <c r="G480" s="76"/>
      <c r="H480" s="237"/>
      <c r="I480" s="239"/>
      <c r="J480" s="237"/>
      <c r="K480" s="238"/>
      <c r="L480" s="238"/>
      <c r="M480" s="238"/>
      <c r="N480" s="238"/>
      <c r="O480" s="238"/>
      <c r="P480" s="238"/>
      <c r="Q480" s="238"/>
      <c r="R480" s="238"/>
      <c r="S480" s="238"/>
      <c r="T480" s="238"/>
      <c r="U480" s="239"/>
      <c r="V480" s="237"/>
      <c r="W480" s="238"/>
      <c r="X480" s="238"/>
      <c r="Y480" s="238"/>
      <c r="Z480" s="238"/>
      <c r="AA480" s="238"/>
      <c r="AB480" s="238"/>
      <c r="AC480" s="238"/>
      <c r="AD480" s="238"/>
      <c r="AE480" s="238"/>
      <c r="AF480" s="238"/>
      <c r="AG480" s="239"/>
      <c r="AH480" s="240"/>
      <c r="AI480" s="238"/>
      <c r="AJ480" s="238"/>
      <c r="AK480" s="238"/>
      <c r="AL480" s="238"/>
      <c r="AM480" s="238"/>
      <c r="AN480" s="238"/>
      <c r="AO480" s="238"/>
      <c r="AP480" s="238"/>
      <c r="AQ480" s="238"/>
      <c r="AR480" s="238"/>
      <c r="AS480" s="239"/>
      <c r="AT480" s="240"/>
      <c r="AU480" s="238"/>
      <c r="AV480" s="238"/>
      <c r="AW480" s="238"/>
      <c r="AX480" s="238"/>
      <c r="AY480" s="238"/>
      <c r="AZ480" s="238"/>
      <c r="BA480" s="238"/>
      <c r="BB480" s="238"/>
      <c r="BC480" s="238"/>
      <c r="BD480" s="238"/>
      <c r="BE480" s="239"/>
      <c r="BF480" s="240"/>
      <c r="BG480" s="238"/>
      <c r="BH480" s="238"/>
      <c r="BI480" s="238"/>
      <c r="BJ480" s="238"/>
      <c r="BK480" s="238"/>
      <c r="BL480" s="238"/>
      <c r="BM480" s="238"/>
      <c r="BN480" s="238"/>
      <c r="BO480" s="238"/>
      <c r="BP480" s="238"/>
      <c r="BQ480" s="239"/>
      <c r="BR480" s="240"/>
      <c r="BS480" s="238"/>
      <c r="BT480" s="238"/>
      <c r="BU480" s="238"/>
      <c r="BV480" s="238"/>
      <c r="BW480" s="238"/>
      <c r="BX480" s="238"/>
      <c r="BY480" s="238"/>
      <c r="BZ480" s="238"/>
      <c r="CA480" s="238"/>
      <c r="CB480" s="238"/>
      <c r="CC480" s="239"/>
      <c r="CD480" s="41" t="s">
        <v>54</v>
      </c>
    </row>
    <row r="481" spans="1:82" ht="30">
      <c r="A481" s="41"/>
      <c r="B481" s="25" t="s">
        <v>884</v>
      </c>
      <c r="C481" s="28" t="s">
        <v>885</v>
      </c>
      <c r="D481" s="132" t="s">
        <v>64</v>
      </c>
      <c r="E481" s="266">
        <v>72</v>
      </c>
      <c r="F481" s="78"/>
      <c r="G481" s="76">
        <f t="shared" ref="G481" si="452">+SUM(H481:CC481)</f>
        <v>0</v>
      </c>
      <c r="H481" s="237"/>
      <c r="I481" s="239"/>
      <c r="J481" s="226"/>
      <c r="K481" s="227"/>
      <c r="L481" s="227"/>
      <c r="M481" s="227"/>
      <c r="N481" s="227"/>
      <c r="O481" s="227"/>
      <c r="P481" s="227"/>
      <c r="Q481" s="227"/>
      <c r="R481" s="227"/>
      <c r="S481" s="227"/>
      <c r="T481" s="227"/>
      <c r="U481" s="225"/>
      <c r="V481" s="226"/>
      <c r="W481" s="227"/>
      <c r="X481" s="227"/>
      <c r="Y481" s="227"/>
      <c r="Z481" s="227"/>
      <c r="AA481" s="227"/>
      <c r="AB481" s="227"/>
      <c r="AC481" s="227"/>
      <c r="AD481" s="227"/>
      <c r="AE481" s="227"/>
      <c r="AF481" s="227"/>
      <c r="AG481" s="225"/>
      <c r="AH481" s="228"/>
      <c r="AI481" s="227"/>
      <c r="AJ481" s="227"/>
      <c r="AK481" s="227"/>
      <c r="AL481" s="227"/>
      <c r="AM481" s="227"/>
      <c r="AN481" s="227"/>
      <c r="AO481" s="227"/>
      <c r="AP481" s="227"/>
      <c r="AQ481" s="227"/>
      <c r="AR481" s="227"/>
      <c r="AS481" s="225"/>
      <c r="AT481" s="228"/>
      <c r="AU481" s="227"/>
      <c r="AV481" s="227"/>
      <c r="AW481" s="227"/>
      <c r="AX481" s="227"/>
      <c r="AY481" s="227"/>
      <c r="AZ481" s="227"/>
      <c r="BA481" s="227"/>
      <c r="BB481" s="227"/>
      <c r="BC481" s="227"/>
      <c r="BD481" s="227"/>
      <c r="BE481" s="225"/>
      <c r="BF481" s="228"/>
      <c r="BG481" s="227"/>
      <c r="BH481" s="227"/>
      <c r="BI481" s="227"/>
      <c r="BJ481" s="227"/>
      <c r="BK481" s="227"/>
      <c r="BL481" s="227"/>
      <c r="BM481" s="227"/>
      <c r="BN481" s="227"/>
      <c r="BO481" s="227"/>
      <c r="BP481" s="227"/>
      <c r="BQ481" s="225"/>
      <c r="BR481" s="228"/>
      <c r="BS481" s="227"/>
      <c r="BT481" s="227"/>
      <c r="BU481" s="227"/>
      <c r="BV481" s="227"/>
      <c r="BW481" s="227"/>
      <c r="BX481" s="227"/>
      <c r="BY481" s="227"/>
      <c r="BZ481" s="227"/>
      <c r="CA481" s="227"/>
      <c r="CB481" s="227"/>
      <c r="CC481" s="225"/>
      <c r="CD481" s="41" t="s">
        <v>54</v>
      </c>
    </row>
    <row r="482" spans="1:82" ht="15">
      <c r="A482" s="41"/>
      <c r="B482" s="25" t="s">
        <v>886</v>
      </c>
      <c r="C482" s="28" t="s">
        <v>887</v>
      </c>
      <c r="D482" s="132" t="s">
        <v>888</v>
      </c>
      <c r="E482" s="266">
        <v>72</v>
      </c>
      <c r="F482" s="78"/>
      <c r="G482" s="76">
        <f>+SUM(H482:CC482)</f>
        <v>0</v>
      </c>
      <c r="H482" s="237"/>
      <c r="I482" s="239"/>
      <c r="J482" s="226"/>
      <c r="K482" s="227"/>
      <c r="L482" s="227"/>
      <c r="M482" s="227"/>
      <c r="N482" s="227"/>
      <c r="O482" s="227"/>
      <c r="P482" s="227"/>
      <c r="Q482" s="227"/>
      <c r="R482" s="227"/>
      <c r="S482" s="227"/>
      <c r="T482" s="227"/>
      <c r="U482" s="225"/>
      <c r="V482" s="226"/>
      <c r="W482" s="227"/>
      <c r="X482" s="227"/>
      <c r="Y482" s="227"/>
      <c r="Z482" s="227"/>
      <c r="AA482" s="227"/>
      <c r="AB482" s="227"/>
      <c r="AC482" s="227"/>
      <c r="AD482" s="227"/>
      <c r="AE482" s="227"/>
      <c r="AF482" s="227"/>
      <c r="AG482" s="225"/>
      <c r="AH482" s="228"/>
      <c r="AI482" s="227"/>
      <c r="AJ482" s="227"/>
      <c r="AK482" s="227"/>
      <c r="AL482" s="227"/>
      <c r="AM482" s="227"/>
      <c r="AN482" s="227"/>
      <c r="AO482" s="227"/>
      <c r="AP482" s="227"/>
      <c r="AQ482" s="227"/>
      <c r="AR482" s="227"/>
      <c r="AS482" s="225"/>
      <c r="AT482" s="228"/>
      <c r="AU482" s="227"/>
      <c r="AV482" s="227"/>
      <c r="AW482" s="227"/>
      <c r="AX482" s="227"/>
      <c r="AY482" s="227"/>
      <c r="AZ482" s="227"/>
      <c r="BA482" s="227"/>
      <c r="BB482" s="227"/>
      <c r="BC482" s="227"/>
      <c r="BD482" s="227"/>
      <c r="BE482" s="225"/>
      <c r="BF482" s="228"/>
      <c r="BG482" s="227"/>
      <c r="BH482" s="227"/>
      <c r="BI482" s="227"/>
      <c r="BJ482" s="227"/>
      <c r="BK482" s="227"/>
      <c r="BL482" s="227"/>
      <c r="BM482" s="227"/>
      <c r="BN482" s="227"/>
      <c r="BO482" s="227"/>
      <c r="BP482" s="227"/>
      <c r="BQ482" s="225"/>
      <c r="BR482" s="228"/>
      <c r="BS482" s="227"/>
      <c r="BT482" s="227"/>
      <c r="BU482" s="227"/>
      <c r="BV482" s="227"/>
      <c r="BW482" s="227"/>
      <c r="BX482" s="227"/>
      <c r="BY482" s="227"/>
      <c r="BZ482" s="227"/>
      <c r="CA482" s="227"/>
      <c r="CB482" s="227"/>
      <c r="CC482" s="225"/>
      <c r="CD482" s="41" t="s">
        <v>54</v>
      </c>
    </row>
    <row r="483" spans="1:82" ht="15">
      <c r="A483" s="41"/>
      <c r="B483" s="180" t="s">
        <v>889</v>
      </c>
      <c r="C483" s="181" t="s">
        <v>890</v>
      </c>
      <c r="D483" s="182" t="s">
        <v>888</v>
      </c>
      <c r="E483" s="329">
        <v>0</v>
      </c>
      <c r="F483" s="78"/>
      <c r="G483" s="178">
        <f>+SUM(H483:CC483)</f>
        <v>0</v>
      </c>
      <c r="H483" s="232"/>
      <c r="I483" s="233"/>
      <c r="J483" s="232"/>
      <c r="K483" s="234"/>
      <c r="L483" s="234"/>
      <c r="M483" s="234"/>
      <c r="N483" s="234"/>
      <c r="O483" s="234"/>
      <c r="P483" s="234"/>
      <c r="Q483" s="234"/>
      <c r="R483" s="234"/>
      <c r="S483" s="234"/>
      <c r="T483" s="234"/>
      <c r="U483" s="233"/>
      <c r="V483" s="232"/>
      <c r="W483" s="234"/>
      <c r="X483" s="234"/>
      <c r="Y483" s="234"/>
      <c r="Z483" s="234"/>
      <c r="AA483" s="234"/>
      <c r="AB483" s="234"/>
      <c r="AC483" s="234"/>
      <c r="AD483" s="234"/>
      <c r="AE483" s="234"/>
      <c r="AF483" s="234"/>
      <c r="AG483" s="233"/>
      <c r="AH483" s="235"/>
      <c r="AI483" s="234"/>
      <c r="AJ483" s="234"/>
      <c r="AK483" s="234"/>
      <c r="AL483" s="234"/>
      <c r="AM483" s="234"/>
      <c r="AN483" s="234"/>
      <c r="AO483" s="234"/>
      <c r="AP483" s="234"/>
      <c r="AQ483" s="234"/>
      <c r="AR483" s="234"/>
      <c r="AS483" s="233"/>
      <c r="AT483" s="235"/>
      <c r="AU483" s="234"/>
      <c r="AV483" s="234"/>
      <c r="AW483" s="234"/>
      <c r="AX483" s="234"/>
      <c r="AY483" s="234"/>
      <c r="AZ483" s="234"/>
      <c r="BA483" s="234"/>
      <c r="BB483" s="234"/>
      <c r="BC483" s="234"/>
      <c r="BD483" s="234"/>
      <c r="BE483" s="233"/>
      <c r="BF483" s="235"/>
      <c r="BG483" s="234"/>
      <c r="BH483" s="234"/>
      <c r="BI483" s="234"/>
      <c r="BJ483" s="234"/>
      <c r="BK483" s="234"/>
      <c r="BL483" s="234"/>
      <c r="BM483" s="234"/>
      <c r="BN483" s="234"/>
      <c r="BO483" s="234"/>
      <c r="BP483" s="234"/>
      <c r="BQ483" s="233"/>
      <c r="BR483" s="235"/>
      <c r="BS483" s="234"/>
      <c r="BT483" s="234"/>
      <c r="BU483" s="234"/>
      <c r="BV483" s="234"/>
      <c r="BW483" s="234"/>
      <c r="BX483" s="234"/>
      <c r="BY483" s="234"/>
      <c r="BZ483" s="234"/>
      <c r="CA483" s="234"/>
      <c r="CB483" s="234"/>
      <c r="CC483" s="239"/>
      <c r="CD483" s="41" t="s">
        <v>54</v>
      </c>
    </row>
    <row r="484" spans="1:82" ht="15">
      <c r="A484" s="41"/>
      <c r="B484" s="25" t="s">
        <v>891</v>
      </c>
      <c r="C484" s="28" t="s">
        <v>892</v>
      </c>
      <c r="D484" s="132"/>
      <c r="E484" s="268"/>
      <c r="F484" s="78"/>
      <c r="G484" s="76"/>
      <c r="H484" s="237"/>
      <c r="I484" s="239"/>
      <c r="J484" s="237"/>
      <c r="K484" s="238"/>
      <c r="L484" s="238"/>
      <c r="M484" s="238"/>
      <c r="N484" s="238"/>
      <c r="O484" s="238"/>
      <c r="P484" s="238"/>
      <c r="Q484" s="238"/>
      <c r="R484" s="238"/>
      <c r="S484" s="238"/>
      <c r="T484" s="238"/>
      <c r="U484" s="239"/>
      <c r="V484" s="237"/>
      <c r="W484" s="238"/>
      <c r="X484" s="238"/>
      <c r="Y484" s="238"/>
      <c r="Z484" s="238"/>
      <c r="AA484" s="238"/>
      <c r="AB484" s="238"/>
      <c r="AC484" s="238"/>
      <c r="AD484" s="238"/>
      <c r="AE484" s="238"/>
      <c r="AF484" s="238"/>
      <c r="AG484" s="239"/>
      <c r="AH484" s="240"/>
      <c r="AI484" s="238"/>
      <c r="AJ484" s="238"/>
      <c r="AK484" s="238"/>
      <c r="AL484" s="238"/>
      <c r="AM484" s="238"/>
      <c r="AN484" s="238"/>
      <c r="AO484" s="238"/>
      <c r="AP484" s="238"/>
      <c r="AQ484" s="238"/>
      <c r="AR484" s="238"/>
      <c r="AS484" s="239"/>
      <c r="AT484" s="240"/>
      <c r="AU484" s="238"/>
      <c r="AV484" s="238"/>
      <c r="AW484" s="238"/>
      <c r="AX484" s="238"/>
      <c r="AY484" s="238"/>
      <c r="AZ484" s="238"/>
      <c r="BA484" s="238"/>
      <c r="BB484" s="238"/>
      <c r="BC484" s="238"/>
      <c r="BD484" s="238"/>
      <c r="BE484" s="239"/>
      <c r="BF484" s="240"/>
      <c r="BG484" s="238"/>
      <c r="BH484" s="238"/>
      <c r="BI484" s="238"/>
      <c r="BJ484" s="238"/>
      <c r="BK484" s="238"/>
      <c r="BL484" s="238"/>
      <c r="BM484" s="238"/>
      <c r="BN484" s="238"/>
      <c r="BO484" s="238"/>
      <c r="BP484" s="238"/>
      <c r="BQ484" s="239"/>
      <c r="BR484" s="240"/>
      <c r="BS484" s="238"/>
      <c r="BT484" s="238"/>
      <c r="BU484" s="238"/>
      <c r="BV484" s="238"/>
      <c r="BW484" s="238"/>
      <c r="BX484" s="238"/>
      <c r="BY484" s="238"/>
      <c r="BZ484" s="238"/>
      <c r="CA484" s="238"/>
      <c r="CB484" s="238"/>
      <c r="CC484" s="239"/>
      <c r="CD484" s="41" t="s">
        <v>54</v>
      </c>
    </row>
    <row r="485" spans="1:82" ht="30">
      <c r="A485" s="41"/>
      <c r="B485" s="25" t="s">
        <v>893</v>
      </c>
      <c r="C485" s="28" t="s">
        <v>894</v>
      </c>
      <c r="D485" s="132" t="s">
        <v>351</v>
      </c>
      <c r="E485" s="268">
        <v>1</v>
      </c>
      <c r="F485" s="78">
        <v>313500</v>
      </c>
      <c r="G485" s="76">
        <f>+E485*F485</f>
        <v>313500</v>
      </c>
      <c r="H485" s="241"/>
      <c r="I485" s="242"/>
      <c r="J485" s="237"/>
      <c r="K485" s="238"/>
      <c r="L485" s="238"/>
      <c r="M485" s="238"/>
      <c r="N485" s="238"/>
      <c r="O485" s="238"/>
      <c r="P485" s="238"/>
      <c r="Q485" s="238"/>
      <c r="R485" s="238"/>
      <c r="S485" s="238"/>
      <c r="T485" s="238"/>
      <c r="U485" s="239">
        <f t="shared" ref="U485" si="453">G485/6</f>
        <v>52250</v>
      </c>
      <c r="V485" s="237"/>
      <c r="W485" s="238"/>
      <c r="X485" s="238"/>
      <c r="Y485" s="238"/>
      <c r="Z485" s="238"/>
      <c r="AA485" s="238"/>
      <c r="AB485" s="238"/>
      <c r="AC485" s="238"/>
      <c r="AD485" s="238"/>
      <c r="AE485" s="238"/>
      <c r="AF485" s="238"/>
      <c r="AG485" s="239">
        <f t="shared" ref="AG485" si="454">G485/6</f>
        <v>52250</v>
      </c>
      <c r="AH485" s="240"/>
      <c r="AI485" s="238"/>
      <c r="AJ485" s="238"/>
      <c r="AK485" s="238"/>
      <c r="AL485" s="238"/>
      <c r="AM485" s="238"/>
      <c r="AN485" s="238"/>
      <c r="AO485" s="238"/>
      <c r="AP485" s="238"/>
      <c r="AQ485" s="238"/>
      <c r="AR485" s="238"/>
      <c r="AS485" s="239">
        <f t="shared" ref="AS485" si="455">G485/6</f>
        <v>52250</v>
      </c>
      <c r="AT485" s="240"/>
      <c r="AU485" s="238"/>
      <c r="AV485" s="238"/>
      <c r="AW485" s="238"/>
      <c r="AX485" s="238"/>
      <c r="AY485" s="238"/>
      <c r="AZ485" s="238"/>
      <c r="BA485" s="238"/>
      <c r="BB485" s="238"/>
      <c r="BC485" s="238"/>
      <c r="BD485" s="238"/>
      <c r="BE485" s="239">
        <f t="shared" ref="BE485" si="456">G485/6</f>
        <v>52250</v>
      </c>
      <c r="BF485" s="240"/>
      <c r="BG485" s="238"/>
      <c r="BH485" s="238"/>
      <c r="BI485" s="238"/>
      <c r="BJ485" s="238"/>
      <c r="BK485" s="238"/>
      <c r="BL485" s="238"/>
      <c r="BM485" s="238"/>
      <c r="BN485" s="238"/>
      <c r="BO485" s="238"/>
      <c r="BP485" s="238"/>
      <c r="BQ485" s="239">
        <f t="shared" ref="BQ485" si="457">G485/6</f>
        <v>52250</v>
      </c>
      <c r="BR485" s="240"/>
      <c r="BS485" s="238"/>
      <c r="BT485" s="238"/>
      <c r="BU485" s="238"/>
      <c r="BV485" s="238"/>
      <c r="BW485" s="238"/>
      <c r="BX485" s="238"/>
      <c r="BY485" s="238"/>
      <c r="BZ485" s="238"/>
      <c r="CA485" s="238"/>
      <c r="CB485" s="238"/>
      <c r="CC485" s="239">
        <f t="shared" ref="CC485" si="458">G485-SUM(H485:CB485)</f>
        <v>52250</v>
      </c>
      <c r="CD485" s="41" t="s">
        <v>54</v>
      </c>
    </row>
    <row r="486" spans="1:82" ht="15">
      <c r="A486" s="41"/>
      <c r="B486" s="25" t="s">
        <v>895</v>
      </c>
      <c r="C486" s="28" t="str">
        <f>"Handling costs and profit in respect of payment associated with subitem D10.05(a) ("&amp; TEXT(F486,"###%") &amp; ")"</f>
        <v>Handling costs and profit in respect of payment associated with subitem D10.05(a) (%)</v>
      </c>
      <c r="D486" s="132" t="s">
        <v>353</v>
      </c>
      <c r="E486" s="268">
        <f>+F485</f>
        <v>313500</v>
      </c>
      <c r="F486" s="356"/>
      <c r="G486" s="76">
        <f t="shared" ref="G486:G488" si="459">+E486*F486</f>
        <v>0</v>
      </c>
      <c r="H486" s="241"/>
      <c r="I486" s="242"/>
      <c r="J486" s="237"/>
      <c r="K486" s="238"/>
      <c r="L486" s="238"/>
      <c r="M486" s="238"/>
      <c r="N486" s="238"/>
      <c r="O486" s="238"/>
      <c r="P486" s="238"/>
      <c r="Q486" s="238"/>
      <c r="R486" s="238"/>
      <c r="S486" s="238"/>
      <c r="T486" s="238"/>
      <c r="U486" s="239">
        <f>G486/6</f>
        <v>0</v>
      </c>
      <c r="V486" s="237"/>
      <c r="W486" s="238"/>
      <c r="X486" s="238"/>
      <c r="Y486" s="238"/>
      <c r="Z486" s="238"/>
      <c r="AA486" s="238"/>
      <c r="AB486" s="238"/>
      <c r="AC486" s="238"/>
      <c r="AD486" s="238"/>
      <c r="AE486" s="238"/>
      <c r="AF486" s="238"/>
      <c r="AG486" s="239">
        <f>G486/6</f>
        <v>0</v>
      </c>
      <c r="AH486" s="240"/>
      <c r="AI486" s="238"/>
      <c r="AJ486" s="238"/>
      <c r="AK486" s="238"/>
      <c r="AL486" s="238"/>
      <c r="AM486" s="238"/>
      <c r="AN486" s="238"/>
      <c r="AO486" s="238"/>
      <c r="AP486" s="238"/>
      <c r="AQ486" s="238"/>
      <c r="AR486" s="238"/>
      <c r="AS486" s="239">
        <f>G486/6</f>
        <v>0</v>
      </c>
      <c r="AT486" s="240"/>
      <c r="AU486" s="238"/>
      <c r="AV486" s="238"/>
      <c r="AW486" s="238"/>
      <c r="AX486" s="238"/>
      <c r="AY486" s="238"/>
      <c r="AZ486" s="238"/>
      <c r="BA486" s="238"/>
      <c r="BB486" s="238"/>
      <c r="BC486" s="238"/>
      <c r="BD486" s="238"/>
      <c r="BE486" s="239">
        <f>G486/6</f>
        <v>0</v>
      </c>
      <c r="BF486" s="240"/>
      <c r="BG486" s="238"/>
      <c r="BH486" s="238"/>
      <c r="BI486" s="238"/>
      <c r="BJ486" s="238"/>
      <c r="BK486" s="238"/>
      <c r="BL486" s="238"/>
      <c r="BM486" s="238"/>
      <c r="BN486" s="238"/>
      <c r="BO486" s="238"/>
      <c r="BP486" s="238"/>
      <c r="BQ486" s="239">
        <f>G486/6</f>
        <v>0</v>
      </c>
      <c r="BR486" s="240"/>
      <c r="BS486" s="238"/>
      <c r="BT486" s="238"/>
      <c r="BU486" s="238"/>
      <c r="BV486" s="238"/>
      <c r="BW486" s="238"/>
      <c r="BX486" s="238"/>
      <c r="BY486" s="238"/>
      <c r="BZ486" s="238"/>
      <c r="CA486" s="238"/>
      <c r="CB486" s="238"/>
      <c r="CC486" s="239">
        <f>G486-SUM(H486:CB486)</f>
        <v>0</v>
      </c>
      <c r="CD486" s="41" t="s">
        <v>54</v>
      </c>
    </row>
    <row r="487" spans="1:82" ht="15">
      <c r="A487" s="41"/>
      <c r="B487" s="25" t="s">
        <v>897</v>
      </c>
      <c r="C487" s="28" t="s">
        <v>898</v>
      </c>
      <c r="D487" s="132" t="s">
        <v>92</v>
      </c>
      <c r="E487" s="268">
        <v>1</v>
      </c>
      <c r="F487" s="223"/>
      <c r="G487" s="76">
        <f t="shared" si="459"/>
        <v>0</v>
      </c>
      <c r="H487" s="237"/>
      <c r="I487" s="239"/>
      <c r="J487" s="237"/>
      <c r="K487" s="238"/>
      <c r="L487" s="238"/>
      <c r="M487" s="238"/>
      <c r="N487" s="238"/>
      <c r="O487" s="238"/>
      <c r="P487" s="238"/>
      <c r="Q487" s="238"/>
      <c r="R487" s="238"/>
      <c r="S487" s="238"/>
      <c r="T487" s="238"/>
      <c r="U487" s="239">
        <f>G487/6</f>
        <v>0</v>
      </c>
      <c r="V487" s="237"/>
      <c r="W487" s="238"/>
      <c r="X487" s="238"/>
      <c r="Y487" s="238"/>
      <c r="Z487" s="238"/>
      <c r="AA487" s="238"/>
      <c r="AB487" s="238"/>
      <c r="AC487" s="238"/>
      <c r="AD487" s="238"/>
      <c r="AE487" s="238"/>
      <c r="AF487" s="238"/>
      <c r="AG487" s="239">
        <f>G487/6</f>
        <v>0</v>
      </c>
      <c r="AH487" s="240"/>
      <c r="AI487" s="238"/>
      <c r="AJ487" s="238"/>
      <c r="AK487" s="238"/>
      <c r="AL487" s="238"/>
      <c r="AM487" s="238"/>
      <c r="AN487" s="238"/>
      <c r="AO487" s="238"/>
      <c r="AP487" s="238"/>
      <c r="AQ487" s="238"/>
      <c r="AR487" s="238"/>
      <c r="AS487" s="239">
        <f>G487/6</f>
        <v>0</v>
      </c>
      <c r="AT487" s="240"/>
      <c r="AU487" s="238"/>
      <c r="AV487" s="238"/>
      <c r="AW487" s="238"/>
      <c r="AX487" s="238"/>
      <c r="AY487" s="238"/>
      <c r="AZ487" s="238"/>
      <c r="BA487" s="238"/>
      <c r="BB487" s="238"/>
      <c r="BC487" s="238"/>
      <c r="BD487" s="238"/>
      <c r="BE487" s="239">
        <f>G487/6</f>
        <v>0</v>
      </c>
      <c r="BF487" s="240"/>
      <c r="BG487" s="238"/>
      <c r="BH487" s="238"/>
      <c r="BI487" s="238"/>
      <c r="BJ487" s="238"/>
      <c r="BK487" s="238"/>
      <c r="BL487" s="238"/>
      <c r="BM487" s="238"/>
      <c r="BN487" s="238"/>
      <c r="BO487" s="238"/>
      <c r="BP487" s="238"/>
      <c r="BQ487" s="239">
        <f>G487/6</f>
        <v>0</v>
      </c>
      <c r="BR487" s="240"/>
      <c r="BS487" s="238"/>
      <c r="BT487" s="238"/>
      <c r="BU487" s="238"/>
      <c r="BV487" s="238"/>
      <c r="BW487" s="238"/>
      <c r="BX487" s="238"/>
      <c r="BY487" s="238"/>
      <c r="BZ487" s="238"/>
      <c r="CA487" s="238"/>
      <c r="CB487" s="238"/>
      <c r="CC487" s="239">
        <f>G487-SUM(H487:CB487)</f>
        <v>0</v>
      </c>
      <c r="CD487" s="41" t="s">
        <v>54</v>
      </c>
    </row>
    <row r="488" spans="1:82" ht="15">
      <c r="A488" s="41"/>
      <c r="B488" s="25" t="s">
        <v>899</v>
      </c>
      <c r="C488" s="28" t="s">
        <v>900</v>
      </c>
      <c r="D488" s="132" t="s">
        <v>92</v>
      </c>
      <c r="E488" s="268">
        <v>1</v>
      </c>
      <c r="F488" s="223"/>
      <c r="G488" s="76">
        <f t="shared" si="459"/>
        <v>0</v>
      </c>
      <c r="H488" s="237"/>
      <c r="I488" s="239"/>
      <c r="J488" s="237"/>
      <c r="K488" s="238"/>
      <c r="L488" s="238"/>
      <c r="M488" s="238"/>
      <c r="N488" s="238"/>
      <c r="O488" s="238"/>
      <c r="P488" s="238"/>
      <c r="Q488" s="238"/>
      <c r="R488" s="238"/>
      <c r="S488" s="238"/>
      <c r="T488" s="238"/>
      <c r="U488" s="239">
        <f>G488/6</f>
        <v>0</v>
      </c>
      <c r="V488" s="237"/>
      <c r="W488" s="238"/>
      <c r="X488" s="238"/>
      <c r="Y488" s="238"/>
      <c r="Z488" s="238"/>
      <c r="AA488" s="238"/>
      <c r="AB488" s="238"/>
      <c r="AC488" s="238"/>
      <c r="AD488" s="238"/>
      <c r="AE488" s="238"/>
      <c r="AF488" s="238"/>
      <c r="AG488" s="239">
        <f>G488/6</f>
        <v>0</v>
      </c>
      <c r="AH488" s="240"/>
      <c r="AI488" s="238"/>
      <c r="AJ488" s="238"/>
      <c r="AK488" s="238"/>
      <c r="AL488" s="238"/>
      <c r="AM488" s="238"/>
      <c r="AN488" s="238"/>
      <c r="AO488" s="238"/>
      <c r="AP488" s="238"/>
      <c r="AQ488" s="238"/>
      <c r="AR488" s="238"/>
      <c r="AS488" s="239">
        <f>G488/6</f>
        <v>0</v>
      </c>
      <c r="AT488" s="240"/>
      <c r="AU488" s="238"/>
      <c r="AV488" s="238"/>
      <c r="AW488" s="238"/>
      <c r="AX488" s="238"/>
      <c r="AY488" s="238"/>
      <c r="AZ488" s="238"/>
      <c r="BA488" s="238"/>
      <c r="BB488" s="238"/>
      <c r="BC488" s="238"/>
      <c r="BD488" s="238"/>
      <c r="BE488" s="239">
        <f>G488/6</f>
        <v>0</v>
      </c>
      <c r="BF488" s="240"/>
      <c r="BG488" s="238"/>
      <c r="BH488" s="238"/>
      <c r="BI488" s="238"/>
      <c r="BJ488" s="238"/>
      <c r="BK488" s="238"/>
      <c r="BL488" s="238"/>
      <c r="BM488" s="238"/>
      <c r="BN488" s="238"/>
      <c r="BO488" s="238"/>
      <c r="BP488" s="238"/>
      <c r="BQ488" s="239">
        <f>G488/6</f>
        <v>0</v>
      </c>
      <c r="BR488" s="240"/>
      <c r="BS488" s="238"/>
      <c r="BT488" s="238"/>
      <c r="BU488" s="238"/>
      <c r="BV488" s="238"/>
      <c r="BW488" s="238"/>
      <c r="BX488" s="238"/>
      <c r="BY488" s="238"/>
      <c r="BZ488" s="238"/>
      <c r="CA488" s="238"/>
      <c r="CB488" s="238"/>
      <c r="CC488" s="239">
        <f>G488-SUM(H488:CB488)</f>
        <v>0</v>
      </c>
      <c r="CD488" s="41" t="s">
        <v>54</v>
      </c>
    </row>
    <row r="489" spans="1:82" ht="15">
      <c r="A489" s="41"/>
      <c r="B489" s="25" t="s">
        <v>901</v>
      </c>
      <c r="C489" s="28" t="s">
        <v>902</v>
      </c>
      <c r="D489" s="29"/>
      <c r="E489" s="337"/>
      <c r="F489" s="78"/>
      <c r="G489" s="76"/>
      <c r="H489" s="237"/>
      <c r="I489" s="239"/>
      <c r="J489" s="237"/>
      <c r="K489" s="238"/>
      <c r="L489" s="238"/>
      <c r="M489" s="238"/>
      <c r="N489" s="238"/>
      <c r="O489" s="238"/>
      <c r="P489" s="238"/>
      <c r="Q489" s="238"/>
      <c r="R489" s="238"/>
      <c r="S489" s="238"/>
      <c r="T489" s="238"/>
      <c r="U489" s="239"/>
      <c r="V489" s="237"/>
      <c r="W489" s="238"/>
      <c r="X489" s="238"/>
      <c r="Y489" s="238"/>
      <c r="Z489" s="238"/>
      <c r="AA489" s="238"/>
      <c r="AB489" s="238"/>
      <c r="AC489" s="238"/>
      <c r="AD489" s="238"/>
      <c r="AE489" s="238"/>
      <c r="AF489" s="238"/>
      <c r="AG489" s="239"/>
      <c r="AH489" s="240"/>
      <c r="AI489" s="238"/>
      <c r="AJ489" s="238"/>
      <c r="AK489" s="238"/>
      <c r="AL489" s="238"/>
      <c r="AM489" s="238"/>
      <c r="AN489" s="238"/>
      <c r="AO489" s="238"/>
      <c r="AP489" s="238"/>
      <c r="AQ489" s="238"/>
      <c r="AR489" s="238"/>
      <c r="AS489" s="239"/>
      <c r="AT489" s="240"/>
      <c r="AU489" s="238"/>
      <c r="AV489" s="238"/>
      <c r="AW489" s="238"/>
      <c r="AX489" s="238"/>
      <c r="AY489" s="238"/>
      <c r="AZ489" s="238"/>
      <c r="BA489" s="238"/>
      <c r="BB489" s="238"/>
      <c r="BC489" s="238"/>
      <c r="BD489" s="238"/>
      <c r="BE489" s="239"/>
      <c r="BF489" s="240"/>
      <c r="BG489" s="238"/>
      <c r="BH489" s="238"/>
      <c r="BI489" s="238"/>
      <c r="BJ489" s="238"/>
      <c r="BK489" s="238"/>
      <c r="BL489" s="238"/>
      <c r="BM489" s="238"/>
      <c r="BN489" s="238"/>
      <c r="BO489" s="238"/>
      <c r="BP489" s="238"/>
      <c r="BQ489" s="239"/>
      <c r="BR489" s="240"/>
      <c r="BS489" s="238"/>
      <c r="BT489" s="238"/>
      <c r="BU489" s="238"/>
      <c r="BV489" s="238"/>
      <c r="BW489" s="238"/>
      <c r="BX489" s="238"/>
      <c r="BY489" s="238"/>
      <c r="BZ489" s="238"/>
      <c r="CA489" s="238"/>
      <c r="CB489" s="238"/>
      <c r="CC489" s="239"/>
      <c r="CD489" s="41" t="s">
        <v>54</v>
      </c>
    </row>
    <row r="490" spans="1:82" ht="15">
      <c r="A490" s="41"/>
      <c r="B490" s="25" t="s">
        <v>903</v>
      </c>
      <c r="C490" s="28" t="s">
        <v>904</v>
      </c>
      <c r="D490" s="132"/>
      <c r="E490" s="337"/>
      <c r="F490" s="78"/>
      <c r="G490" s="76"/>
      <c r="H490" s="237"/>
      <c r="I490" s="239"/>
      <c r="J490" s="237"/>
      <c r="K490" s="238"/>
      <c r="L490" s="238"/>
      <c r="M490" s="238"/>
      <c r="N490" s="238"/>
      <c r="O490" s="238"/>
      <c r="P490" s="238"/>
      <c r="Q490" s="238"/>
      <c r="R490" s="238"/>
      <c r="S490" s="238"/>
      <c r="T490" s="238"/>
      <c r="U490" s="239"/>
      <c r="V490" s="237"/>
      <c r="W490" s="238"/>
      <c r="X490" s="238"/>
      <c r="Y490" s="238"/>
      <c r="Z490" s="238"/>
      <c r="AA490" s="238"/>
      <c r="AB490" s="238"/>
      <c r="AC490" s="238"/>
      <c r="AD490" s="238"/>
      <c r="AE490" s="238"/>
      <c r="AF490" s="238"/>
      <c r="AG490" s="239"/>
      <c r="AH490" s="240"/>
      <c r="AI490" s="238"/>
      <c r="AJ490" s="238"/>
      <c r="AK490" s="238"/>
      <c r="AL490" s="238"/>
      <c r="AM490" s="238"/>
      <c r="AN490" s="238"/>
      <c r="AO490" s="238"/>
      <c r="AP490" s="238"/>
      <c r="AQ490" s="238"/>
      <c r="AR490" s="238"/>
      <c r="AS490" s="239"/>
      <c r="AT490" s="240"/>
      <c r="AU490" s="238"/>
      <c r="AV490" s="238"/>
      <c r="AW490" s="238"/>
      <c r="AX490" s="238"/>
      <c r="AY490" s="238"/>
      <c r="AZ490" s="238"/>
      <c r="BA490" s="238"/>
      <c r="BB490" s="238"/>
      <c r="BC490" s="238"/>
      <c r="BD490" s="238"/>
      <c r="BE490" s="239"/>
      <c r="BF490" s="240"/>
      <c r="BG490" s="238"/>
      <c r="BH490" s="238"/>
      <c r="BI490" s="238"/>
      <c r="BJ490" s="238"/>
      <c r="BK490" s="238"/>
      <c r="BL490" s="238"/>
      <c r="BM490" s="238"/>
      <c r="BN490" s="238"/>
      <c r="BO490" s="238"/>
      <c r="BP490" s="238"/>
      <c r="BQ490" s="239"/>
      <c r="BR490" s="240"/>
      <c r="BS490" s="238"/>
      <c r="BT490" s="238"/>
      <c r="BU490" s="238"/>
      <c r="BV490" s="238"/>
      <c r="BW490" s="238"/>
      <c r="BX490" s="238"/>
      <c r="BY490" s="238"/>
      <c r="BZ490" s="238"/>
      <c r="CA490" s="238"/>
      <c r="CB490" s="238"/>
      <c r="CC490" s="239"/>
      <c r="CD490" s="41" t="s">
        <v>54</v>
      </c>
    </row>
    <row r="491" spans="1:82" ht="15">
      <c r="A491" s="41"/>
      <c r="B491" s="180" t="s">
        <v>905</v>
      </c>
      <c r="C491" s="181" t="s">
        <v>906</v>
      </c>
      <c r="D491" s="182" t="s">
        <v>351</v>
      </c>
      <c r="E491" s="329">
        <v>0</v>
      </c>
      <c r="F491" s="78"/>
      <c r="G491" s="178">
        <f>+E491*F491</f>
        <v>0</v>
      </c>
      <c r="H491" s="232"/>
      <c r="I491" s="233"/>
      <c r="J491" s="232"/>
      <c r="K491" s="234"/>
      <c r="L491" s="234"/>
      <c r="M491" s="234"/>
      <c r="N491" s="234"/>
      <c r="O491" s="234"/>
      <c r="P491" s="234"/>
      <c r="Q491" s="234"/>
      <c r="R491" s="234"/>
      <c r="S491" s="234"/>
      <c r="T491" s="234"/>
      <c r="U491" s="233"/>
      <c r="V491" s="232"/>
      <c r="W491" s="234"/>
      <c r="X491" s="234"/>
      <c r="Y491" s="234"/>
      <c r="Z491" s="234"/>
      <c r="AA491" s="234"/>
      <c r="AB491" s="234"/>
      <c r="AC491" s="234"/>
      <c r="AD491" s="234"/>
      <c r="AE491" s="234"/>
      <c r="AF491" s="234"/>
      <c r="AG491" s="233"/>
      <c r="AH491" s="235"/>
      <c r="AI491" s="234"/>
      <c r="AJ491" s="234"/>
      <c r="AK491" s="234"/>
      <c r="AL491" s="234"/>
      <c r="AM491" s="234"/>
      <c r="AN491" s="234"/>
      <c r="AO491" s="234"/>
      <c r="AP491" s="234"/>
      <c r="AQ491" s="234"/>
      <c r="AR491" s="234"/>
      <c r="AS491" s="233"/>
      <c r="AT491" s="235"/>
      <c r="AU491" s="234"/>
      <c r="AV491" s="234"/>
      <c r="AW491" s="234"/>
      <c r="AX491" s="234"/>
      <c r="AY491" s="234"/>
      <c r="AZ491" s="234"/>
      <c r="BA491" s="234"/>
      <c r="BB491" s="234"/>
      <c r="BC491" s="234"/>
      <c r="BD491" s="234"/>
      <c r="BE491" s="233"/>
      <c r="BF491" s="235"/>
      <c r="BG491" s="234"/>
      <c r="BH491" s="234"/>
      <c r="BI491" s="234"/>
      <c r="BJ491" s="234"/>
      <c r="BK491" s="234"/>
      <c r="BL491" s="234"/>
      <c r="BM491" s="234"/>
      <c r="BN491" s="234"/>
      <c r="BO491" s="234"/>
      <c r="BP491" s="234"/>
      <c r="BQ491" s="233"/>
      <c r="BR491" s="235"/>
      <c r="BS491" s="234"/>
      <c r="BT491" s="234"/>
      <c r="BU491" s="234"/>
      <c r="BV491" s="234"/>
      <c r="BW491" s="234"/>
      <c r="BX491" s="234"/>
      <c r="BY491" s="234"/>
      <c r="BZ491" s="234"/>
      <c r="CA491" s="234"/>
      <c r="CB491" s="234"/>
      <c r="CC491" s="239"/>
      <c r="CD491" s="41" t="s">
        <v>54</v>
      </c>
    </row>
    <row r="492" spans="1:82" ht="15">
      <c r="A492" s="41"/>
      <c r="B492" s="25" t="s">
        <v>907</v>
      </c>
      <c r="C492" s="28" t="s">
        <v>908</v>
      </c>
      <c r="D492" s="29" t="s">
        <v>351</v>
      </c>
      <c r="E492" s="266">
        <v>1</v>
      </c>
      <c r="F492" s="78">
        <v>200000</v>
      </c>
      <c r="G492" s="76">
        <f>+E492*F492</f>
        <v>200000</v>
      </c>
      <c r="H492" s="241"/>
      <c r="I492" s="242"/>
      <c r="J492" s="237"/>
      <c r="K492" s="238"/>
      <c r="L492" s="238"/>
      <c r="M492" s="238"/>
      <c r="N492" s="238"/>
      <c r="O492" s="238"/>
      <c r="P492" s="238"/>
      <c r="Q492" s="238"/>
      <c r="R492" s="238"/>
      <c r="S492" s="238"/>
      <c r="T492" s="238"/>
      <c r="U492" s="239">
        <f t="shared" ref="U492:U494" si="460">G492/6</f>
        <v>33333.33</v>
      </c>
      <c r="V492" s="237"/>
      <c r="W492" s="238"/>
      <c r="X492" s="238"/>
      <c r="Y492" s="238"/>
      <c r="Z492" s="238"/>
      <c r="AA492" s="238"/>
      <c r="AB492" s="238"/>
      <c r="AC492" s="238"/>
      <c r="AD492" s="238"/>
      <c r="AE492" s="238"/>
      <c r="AF492" s="238"/>
      <c r="AG492" s="239">
        <f t="shared" ref="AG492:AG494" si="461">G492/6</f>
        <v>33333.33</v>
      </c>
      <c r="AH492" s="240"/>
      <c r="AI492" s="238"/>
      <c r="AJ492" s="238"/>
      <c r="AK492" s="238"/>
      <c r="AL492" s="238"/>
      <c r="AM492" s="238"/>
      <c r="AN492" s="238"/>
      <c r="AO492" s="238"/>
      <c r="AP492" s="238"/>
      <c r="AQ492" s="238"/>
      <c r="AR492" s="238"/>
      <c r="AS492" s="239">
        <f t="shared" ref="AS492:AS494" si="462">G492/6</f>
        <v>33333.33</v>
      </c>
      <c r="AT492" s="240"/>
      <c r="AU492" s="238"/>
      <c r="AV492" s="238"/>
      <c r="AW492" s="238"/>
      <c r="AX492" s="238"/>
      <c r="AY492" s="238"/>
      <c r="AZ492" s="238"/>
      <c r="BA492" s="238"/>
      <c r="BB492" s="238"/>
      <c r="BC492" s="238"/>
      <c r="BD492" s="238"/>
      <c r="BE492" s="239">
        <f t="shared" ref="BE492:BE494" si="463">G492/6</f>
        <v>33333.33</v>
      </c>
      <c r="BF492" s="240"/>
      <c r="BG492" s="238"/>
      <c r="BH492" s="238"/>
      <c r="BI492" s="238"/>
      <c r="BJ492" s="238"/>
      <c r="BK492" s="238"/>
      <c r="BL492" s="238"/>
      <c r="BM492" s="238"/>
      <c r="BN492" s="238"/>
      <c r="BO492" s="238"/>
      <c r="BP492" s="238"/>
      <c r="BQ492" s="239">
        <f t="shared" ref="BQ492:BQ494" si="464">G492/6</f>
        <v>33333.33</v>
      </c>
      <c r="BR492" s="240"/>
      <c r="BS492" s="238"/>
      <c r="BT492" s="238"/>
      <c r="BU492" s="238"/>
      <c r="BV492" s="238"/>
      <c r="BW492" s="238"/>
      <c r="BX492" s="238"/>
      <c r="BY492" s="238"/>
      <c r="BZ492" s="238"/>
      <c r="CA492" s="238"/>
      <c r="CB492" s="238"/>
      <c r="CC492" s="239">
        <f t="shared" ref="CC492:CC494" si="465">G492-SUM(H492:CB492)</f>
        <v>33333.35</v>
      </c>
      <c r="CD492" s="41" t="s">
        <v>54</v>
      </c>
    </row>
    <row r="493" spans="1:82" ht="15">
      <c r="A493" s="41"/>
      <c r="B493" s="25" t="s">
        <v>909</v>
      </c>
      <c r="C493" s="28" t="s">
        <v>910</v>
      </c>
      <c r="D493" s="29" t="s">
        <v>351</v>
      </c>
      <c r="E493" s="266">
        <v>1</v>
      </c>
      <c r="F493" s="78">
        <v>200000</v>
      </c>
      <c r="G493" s="76">
        <f>+E493*F493</f>
        <v>200000</v>
      </c>
      <c r="H493" s="241"/>
      <c r="I493" s="242"/>
      <c r="J493" s="237"/>
      <c r="K493" s="238"/>
      <c r="L493" s="238"/>
      <c r="M493" s="238"/>
      <c r="N493" s="238"/>
      <c r="O493" s="238"/>
      <c r="P493" s="238"/>
      <c r="Q493" s="238"/>
      <c r="R493" s="238"/>
      <c r="S493" s="238"/>
      <c r="T493" s="238"/>
      <c r="U493" s="239">
        <f t="shared" si="460"/>
        <v>33333.33</v>
      </c>
      <c r="V493" s="237"/>
      <c r="W493" s="238"/>
      <c r="X493" s="238"/>
      <c r="Y493" s="238"/>
      <c r="Z493" s="238"/>
      <c r="AA493" s="238"/>
      <c r="AB493" s="238"/>
      <c r="AC493" s="238"/>
      <c r="AD493" s="238"/>
      <c r="AE493" s="238"/>
      <c r="AF493" s="238"/>
      <c r="AG493" s="239">
        <f t="shared" si="461"/>
        <v>33333.33</v>
      </c>
      <c r="AH493" s="240"/>
      <c r="AI493" s="238"/>
      <c r="AJ493" s="238"/>
      <c r="AK493" s="238"/>
      <c r="AL493" s="238"/>
      <c r="AM493" s="238"/>
      <c r="AN493" s="238"/>
      <c r="AO493" s="238"/>
      <c r="AP493" s="238"/>
      <c r="AQ493" s="238"/>
      <c r="AR493" s="238"/>
      <c r="AS493" s="239">
        <f t="shared" si="462"/>
        <v>33333.33</v>
      </c>
      <c r="AT493" s="240"/>
      <c r="AU493" s="238"/>
      <c r="AV493" s="238"/>
      <c r="AW493" s="238"/>
      <c r="AX493" s="238"/>
      <c r="AY493" s="238"/>
      <c r="AZ493" s="238"/>
      <c r="BA493" s="238"/>
      <c r="BB493" s="238"/>
      <c r="BC493" s="238"/>
      <c r="BD493" s="238"/>
      <c r="BE493" s="239">
        <f t="shared" si="463"/>
        <v>33333.33</v>
      </c>
      <c r="BF493" s="240"/>
      <c r="BG493" s="238"/>
      <c r="BH493" s="238"/>
      <c r="BI493" s="238"/>
      <c r="BJ493" s="238"/>
      <c r="BK493" s="238"/>
      <c r="BL493" s="238"/>
      <c r="BM493" s="238"/>
      <c r="BN493" s="238"/>
      <c r="BO493" s="238"/>
      <c r="BP493" s="238"/>
      <c r="BQ493" s="239">
        <f t="shared" si="464"/>
        <v>33333.33</v>
      </c>
      <c r="BR493" s="240"/>
      <c r="BS493" s="238"/>
      <c r="BT493" s="238"/>
      <c r="BU493" s="238"/>
      <c r="BV493" s="238"/>
      <c r="BW493" s="238"/>
      <c r="BX493" s="238"/>
      <c r="BY493" s="238"/>
      <c r="BZ493" s="238"/>
      <c r="CA493" s="238"/>
      <c r="CB493" s="238"/>
      <c r="CC493" s="239">
        <f t="shared" si="465"/>
        <v>33333.35</v>
      </c>
      <c r="CD493" s="41" t="s">
        <v>54</v>
      </c>
    </row>
    <row r="494" spans="1:82" ht="15">
      <c r="A494"/>
      <c r="B494" s="25" t="s">
        <v>911</v>
      </c>
      <c r="C494" s="28" t="s">
        <v>912</v>
      </c>
      <c r="D494" s="29" t="s">
        <v>351</v>
      </c>
      <c r="E494" s="347">
        <v>1</v>
      </c>
      <c r="F494" s="78">
        <v>200000</v>
      </c>
      <c r="G494" s="76">
        <f>+E494*F494</f>
        <v>200000</v>
      </c>
      <c r="H494" s="241"/>
      <c r="I494" s="242"/>
      <c r="J494" s="237"/>
      <c r="K494" s="238"/>
      <c r="L494" s="238"/>
      <c r="M494" s="238"/>
      <c r="N494" s="238"/>
      <c r="O494" s="238"/>
      <c r="P494" s="238"/>
      <c r="Q494" s="238"/>
      <c r="R494" s="238"/>
      <c r="S494" s="238"/>
      <c r="T494" s="238"/>
      <c r="U494" s="239">
        <f t="shared" si="460"/>
        <v>33333.33</v>
      </c>
      <c r="V494" s="237"/>
      <c r="W494" s="238"/>
      <c r="X494" s="238"/>
      <c r="Y494" s="238"/>
      <c r="Z494" s="238"/>
      <c r="AA494" s="238"/>
      <c r="AB494" s="238"/>
      <c r="AC494" s="238"/>
      <c r="AD494" s="238"/>
      <c r="AE494" s="238"/>
      <c r="AF494" s="238"/>
      <c r="AG494" s="239">
        <f t="shared" si="461"/>
        <v>33333.33</v>
      </c>
      <c r="AH494" s="240"/>
      <c r="AI494" s="238"/>
      <c r="AJ494" s="238"/>
      <c r="AK494" s="238"/>
      <c r="AL494" s="238"/>
      <c r="AM494" s="238"/>
      <c r="AN494" s="238"/>
      <c r="AO494" s="238"/>
      <c r="AP494" s="238"/>
      <c r="AQ494" s="238"/>
      <c r="AR494" s="238"/>
      <c r="AS494" s="239">
        <f t="shared" si="462"/>
        <v>33333.33</v>
      </c>
      <c r="AT494" s="240"/>
      <c r="AU494" s="238"/>
      <c r="AV494" s="238"/>
      <c r="AW494" s="238"/>
      <c r="AX494" s="238"/>
      <c r="AY494" s="238"/>
      <c r="AZ494" s="238"/>
      <c r="BA494" s="238"/>
      <c r="BB494" s="238"/>
      <c r="BC494" s="238"/>
      <c r="BD494" s="238"/>
      <c r="BE494" s="239">
        <f t="shared" si="463"/>
        <v>33333.33</v>
      </c>
      <c r="BF494" s="240"/>
      <c r="BG494" s="238"/>
      <c r="BH494" s="238"/>
      <c r="BI494" s="238"/>
      <c r="BJ494" s="238"/>
      <c r="BK494" s="238"/>
      <c r="BL494" s="238"/>
      <c r="BM494" s="238"/>
      <c r="BN494" s="238"/>
      <c r="BO494" s="238"/>
      <c r="BP494" s="238"/>
      <c r="BQ494" s="239">
        <f t="shared" si="464"/>
        <v>33333.33</v>
      </c>
      <c r="BR494" s="240"/>
      <c r="BS494" s="238"/>
      <c r="BT494" s="238"/>
      <c r="BU494" s="238"/>
      <c r="BV494" s="238"/>
      <c r="BW494" s="238"/>
      <c r="BX494" s="238"/>
      <c r="BY494" s="238"/>
      <c r="BZ494" s="238"/>
      <c r="CA494" s="238"/>
      <c r="CB494" s="238"/>
      <c r="CC494" s="239">
        <f t="shared" si="465"/>
        <v>33333.35</v>
      </c>
      <c r="CD494" s="41"/>
    </row>
    <row r="495" spans="1:82" ht="15">
      <c r="A495"/>
      <c r="B495" s="26" t="s">
        <v>954</v>
      </c>
      <c r="C495" s="27" t="str">
        <f>"Handling cost and profit in respect of subitems D10.06(a)(i), (ii), and (iii) ("&amp; TEXT(F495,"###%") &amp; ")"</f>
        <v>Handling cost and profit in respect of subitems D10.06(a)(i), (ii), and (iii) (%)</v>
      </c>
      <c r="D495" s="267" t="s">
        <v>353</v>
      </c>
      <c r="E495" s="337">
        <f>+F493+F492+F491</f>
        <v>400000</v>
      </c>
      <c r="F495" s="356"/>
      <c r="G495" s="76">
        <f t="shared" ref="G495" si="466">+E495*F495</f>
        <v>0</v>
      </c>
      <c r="H495" s="241"/>
      <c r="I495" s="242"/>
      <c r="J495" s="237"/>
      <c r="K495" s="238"/>
      <c r="L495" s="238"/>
      <c r="M495" s="238"/>
      <c r="N495" s="238"/>
      <c r="O495" s="238"/>
      <c r="P495" s="238"/>
      <c r="Q495" s="238"/>
      <c r="R495" s="238"/>
      <c r="S495" s="238"/>
      <c r="T495" s="238"/>
      <c r="U495" s="239">
        <f>G495/6</f>
        <v>0</v>
      </c>
      <c r="V495" s="237"/>
      <c r="W495" s="238"/>
      <c r="X495" s="238"/>
      <c r="Y495" s="238"/>
      <c r="Z495" s="238"/>
      <c r="AA495" s="238"/>
      <c r="AB495" s="238"/>
      <c r="AC495" s="238"/>
      <c r="AD495" s="238"/>
      <c r="AE495" s="238"/>
      <c r="AF495" s="238"/>
      <c r="AG495" s="239">
        <f>G495/6</f>
        <v>0</v>
      </c>
      <c r="AH495" s="240"/>
      <c r="AI495" s="238"/>
      <c r="AJ495" s="238"/>
      <c r="AK495" s="238"/>
      <c r="AL495" s="238"/>
      <c r="AM495" s="238"/>
      <c r="AN495" s="238"/>
      <c r="AO495" s="238"/>
      <c r="AP495" s="238"/>
      <c r="AQ495" s="238"/>
      <c r="AR495" s="238"/>
      <c r="AS495" s="239">
        <f>G495/6</f>
        <v>0</v>
      </c>
      <c r="AT495" s="240"/>
      <c r="AU495" s="238"/>
      <c r="AV495" s="238"/>
      <c r="AW495" s="238"/>
      <c r="AX495" s="238"/>
      <c r="AY495" s="238"/>
      <c r="AZ495" s="238"/>
      <c r="BA495" s="238"/>
      <c r="BB495" s="238"/>
      <c r="BC495" s="238"/>
      <c r="BD495" s="238"/>
      <c r="BE495" s="239">
        <f>G495/6</f>
        <v>0</v>
      </c>
      <c r="BF495" s="240"/>
      <c r="BG495" s="238"/>
      <c r="BH495" s="238"/>
      <c r="BI495" s="238"/>
      <c r="BJ495" s="238"/>
      <c r="BK495" s="238"/>
      <c r="BL495" s="238"/>
      <c r="BM495" s="238"/>
      <c r="BN495" s="238"/>
      <c r="BO495" s="238"/>
      <c r="BP495" s="238"/>
      <c r="BQ495" s="239">
        <f>G495/6</f>
        <v>0</v>
      </c>
      <c r="BR495" s="240"/>
      <c r="BS495" s="238"/>
      <c r="BT495" s="238"/>
      <c r="BU495" s="238"/>
      <c r="BV495" s="238"/>
      <c r="BW495" s="238"/>
      <c r="BX495" s="238"/>
      <c r="BY495" s="238"/>
      <c r="BZ495" s="238"/>
      <c r="CA495" s="238"/>
      <c r="CB495" s="238"/>
      <c r="CC495" s="239">
        <f>G495-SUM(H495:CB495)</f>
        <v>0</v>
      </c>
      <c r="CD495" s="41" t="s">
        <v>54</v>
      </c>
    </row>
    <row r="496" spans="1:82" ht="15">
      <c r="A496" s="41"/>
      <c r="B496" s="25" t="s">
        <v>914</v>
      </c>
      <c r="C496" s="28" t="s">
        <v>915</v>
      </c>
      <c r="D496" s="29"/>
      <c r="E496" s="266"/>
      <c r="F496" s="231"/>
      <c r="G496" s="76"/>
      <c r="H496" s="237"/>
      <c r="I496" s="239"/>
      <c r="J496" s="237"/>
      <c r="K496" s="238"/>
      <c r="L496" s="238"/>
      <c r="M496" s="238"/>
      <c r="N496" s="238"/>
      <c r="O496" s="238"/>
      <c r="P496" s="238"/>
      <c r="Q496" s="238"/>
      <c r="R496" s="238"/>
      <c r="S496" s="238"/>
      <c r="T496" s="238"/>
      <c r="U496" s="239"/>
      <c r="V496" s="237"/>
      <c r="W496" s="238"/>
      <c r="X496" s="238"/>
      <c r="Y496" s="238"/>
      <c r="Z496" s="238"/>
      <c r="AA496" s="238"/>
      <c r="AB496" s="238"/>
      <c r="AC496" s="238"/>
      <c r="AD496" s="238"/>
      <c r="AE496" s="238"/>
      <c r="AF496" s="238"/>
      <c r="AG496" s="239"/>
      <c r="AH496" s="240"/>
      <c r="AI496" s="238"/>
      <c r="AJ496" s="238"/>
      <c r="AK496" s="238"/>
      <c r="AL496" s="238"/>
      <c r="AM496" s="238"/>
      <c r="AN496" s="238"/>
      <c r="AO496" s="238"/>
      <c r="AP496" s="238"/>
      <c r="AQ496" s="238"/>
      <c r="AR496" s="238"/>
      <c r="AS496" s="239"/>
      <c r="AT496" s="240"/>
      <c r="AU496" s="238"/>
      <c r="AV496" s="238"/>
      <c r="AW496" s="238"/>
      <c r="AX496" s="238"/>
      <c r="AY496" s="238"/>
      <c r="AZ496" s="238"/>
      <c r="BA496" s="238"/>
      <c r="BB496" s="238"/>
      <c r="BC496" s="238"/>
      <c r="BD496" s="238"/>
      <c r="BE496" s="239"/>
      <c r="BF496" s="240"/>
      <c r="BG496" s="238"/>
      <c r="BH496" s="238"/>
      <c r="BI496" s="238"/>
      <c r="BJ496" s="238"/>
      <c r="BK496" s="238"/>
      <c r="BL496" s="238"/>
      <c r="BM496" s="238"/>
      <c r="BN496" s="238"/>
      <c r="BO496" s="238"/>
      <c r="BP496" s="238"/>
      <c r="BQ496" s="239"/>
      <c r="BR496" s="240"/>
      <c r="BS496" s="238"/>
      <c r="BT496" s="238"/>
      <c r="BU496" s="238"/>
      <c r="BV496" s="238"/>
      <c r="BW496" s="238"/>
      <c r="BX496" s="238"/>
      <c r="BY496" s="238"/>
      <c r="BZ496" s="238"/>
      <c r="CA496" s="238"/>
      <c r="CB496" s="238"/>
      <c r="CC496" s="239"/>
      <c r="CD496" s="41" t="s">
        <v>54</v>
      </c>
    </row>
    <row r="497" spans="1:82" ht="15">
      <c r="A497"/>
      <c r="B497" s="180" t="s">
        <v>916</v>
      </c>
      <c r="C497" s="181" t="s">
        <v>917</v>
      </c>
      <c r="D497" s="182" t="s">
        <v>861</v>
      </c>
      <c r="E497" s="329">
        <v>0</v>
      </c>
      <c r="F497" s="231"/>
      <c r="G497" s="178">
        <f>+E497*F497</f>
        <v>0</v>
      </c>
      <c r="H497" s="241"/>
      <c r="I497" s="242"/>
      <c r="J497" s="237"/>
      <c r="K497" s="238"/>
      <c r="L497" s="238"/>
      <c r="M497" s="238"/>
      <c r="N497" s="238"/>
      <c r="O497" s="238"/>
      <c r="P497" s="238"/>
      <c r="Q497" s="238"/>
      <c r="R497" s="238"/>
      <c r="S497" s="238"/>
      <c r="T497" s="238"/>
      <c r="U497" s="239">
        <f t="shared" ref="U497" si="467">G497/6</f>
        <v>0</v>
      </c>
      <c r="V497" s="237"/>
      <c r="W497" s="238"/>
      <c r="X497" s="238"/>
      <c r="Y497" s="238"/>
      <c r="Z497" s="238"/>
      <c r="AA497" s="238"/>
      <c r="AB497" s="238"/>
      <c r="AC497" s="238"/>
      <c r="AD497" s="238"/>
      <c r="AE497" s="238"/>
      <c r="AF497" s="238"/>
      <c r="AG497" s="239">
        <f t="shared" ref="AG497" si="468">G497/6</f>
        <v>0</v>
      </c>
      <c r="AH497" s="240"/>
      <c r="AI497" s="238"/>
      <c r="AJ497" s="238"/>
      <c r="AK497" s="238"/>
      <c r="AL497" s="238"/>
      <c r="AM497" s="238"/>
      <c r="AN497" s="238"/>
      <c r="AO497" s="238"/>
      <c r="AP497" s="238"/>
      <c r="AQ497" s="238"/>
      <c r="AR497" s="238"/>
      <c r="AS497" s="239">
        <f t="shared" ref="AS497" si="469">G497/6</f>
        <v>0</v>
      </c>
      <c r="AT497" s="240"/>
      <c r="AU497" s="238"/>
      <c r="AV497" s="238"/>
      <c r="AW497" s="238"/>
      <c r="AX497" s="238"/>
      <c r="AY497" s="238"/>
      <c r="AZ497" s="238"/>
      <c r="BA497" s="238"/>
      <c r="BB497" s="238"/>
      <c r="BC497" s="238"/>
      <c r="BD497" s="238"/>
      <c r="BE497" s="239">
        <f t="shared" ref="BE497" si="470">G497/6</f>
        <v>0</v>
      </c>
      <c r="BF497" s="240"/>
      <c r="BG497" s="238"/>
      <c r="BH497" s="238"/>
      <c r="BI497" s="238"/>
      <c r="BJ497" s="238"/>
      <c r="BK497" s="238"/>
      <c r="BL497" s="238"/>
      <c r="BM497" s="238"/>
      <c r="BN497" s="238"/>
      <c r="BO497" s="238"/>
      <c r="BP497" s="238"/>
      <c r="BQ497" s="239">
        <f t="shared" ref="BQ497" si="471">G497/6</f>
        <v>0</v>
      </c>
      <c r="BR497" s="240"/>
      <c r="BS497" s="238"/>
      <c r="BT497" s="238"/>
      <c r="BU497" s="238"/>
      <c r="BV497" s="238"/>
      <c r="BW497" s="238"/>
      <c r="BX497" s="238"/>
      <c r="BY497" s="238"/>
      <c r="BZ497" s="238"/>
      <c r="CA497" s="238"/>
      <c r="CB497" s="238"/>
      <c r="CC497" s="239">
        <f t="shared" ref="CC497" si="472">G497-SUM(H497:CB497)</f>
        <v>0</v>
      </c>
      <c r="CD497" s="41" t="s">
        <v>54</v>
      </c>
    </row>
    <row r="498" spans="1:82" ht="15">
      <c r="A498"/>
      <c r="B498" s="180" t="s">
        <v>918</v>
      </c>
      <c r="C498" s="181" t="s">
        <v>919</v>
      </c>
      <c r="D498" s="182" t="s">
        <v>888</v>
      </c>
      <c r="E498" s="329">
        <v>0</v>
      </c>
      <c r="F498" s="231"/>
      <c r="G498" s="178">
        <f>+SUM(H498:CC498)</f>
        <v>0</v>
      </c>
      <c r="H498" s="237"/>
      <c r="I498" s="239"/>
      <c r="J498" s="237"/>
      <c r="K498" s="238"/>
      <c r="L498" s="238"/>
      <c r="M498" s="238"/>
      <c r="N498" s="238"/>
      <c r="O498" s="238"/>
      <c r="P498" s="238"/>
      <c r="Q498" s="238"/>
      <c r="R498" s="238"/>
      <c r="S498" s="238"/>
      <c r="T498" s="238"/>
      <c r="U498" s="239"/>
      <c r="V498" s="237"/>
      <c r="W498" s="238"/>
      <c r="X498" s="238"/>
      <c r="Y498" s="238"/>
      <c r="Z498" s="238"/>
      <c r="AA498" s="238"/>
      <c r="AB498" s="238"/>
      <c r="AC498" s="238"/>
      <c r="AD498" s="238"/>
      <c r="AE498" s="238"/>
      <c r="AF498" s="238"/>
      <c r="AG498" s="239"/>
      <c r="AH498" s="240"/>
      <c r="AI498" s="238"/>
      <c r="AJ498" s="238"/>
      <c r="AK498" s="238"/>
      <c r="AL498" s="238"/>
      <c r="AM498" s="238"/>
      <c r="AN498" s="238"/>
      <c r="AO498" s="238"/>
      <c r="AP498" s="238"/>
      <c r="AQ498" s="238"/>
      <c r="AR498" s="238"/>
      <c r="AS498" s="239"/>
      <c r="AT498" s="240"/>
      <c r="AU498" s="238"/>
      <c r="AV498" s="238"/>
      <c r="AW498" s="238"/>
      <c r="AX498" s="238"/>
      <c r="AY498" s="238"/>
      <c r="AZ498" s="238"/>
      <c r="BA498" s="238"/>
      <c r="BB498" s="238"/>
      <c r="BC498" s="238"/>
      <c r="BD498" s="238"/>
      <c r="BE498" s="239"/>
      <c r="BF498" s="240"/>
      <c r="BG498" s="238"/>
      <c r="BH498" s="238"/>
      <c r="BI498" s="238"/>
      <c r="BJ498" s="238"/>
      <c r="BK498" s="238"/>
      <c r="BL498" s="238"/>
      <c r="BM498" s="238"/>
      <c r="BN498" s="238"/>
      <c r="BO498" s="238"/>
      <c r="BP498" s="238"/>
      <c r="BQ498" s="239"/>
      <c r="BR498" s="240"/>
      <c r="BS498" s="238"/>
      <c r="BT498" s="238"/>
      <c r="BU498" s="238"/>
      <c r="BV498" s="238"/>
      <c r="BW498" s="238"/>
      <c r="BX498" s="238"/>
      <c r="BY498" s="238"/>
      <c r="BZ498" s="238"/>
      <c r="CA498" s="238"/>
      <c r="CB498" s="238"/>
      <c r="CC498" s="239"/>
      <c r="CD498" s="41" t="s">
        <v>54</v>
      </c>
    </row>
    <row r="499" spans="1:82" ht="15">
      <c r="A499" s="41"/>
      <c r="B499" s="25" t="s">
        <v>920</v>
      </c>
      <c r="C499" s="28" t="s">
        <v>921</v>
      </c>
      <c r="D499" s="29" t="s">
        <v>861</v>
      </c>
      <c r="E499" s="266">
        <v>1</v>
      </c>
      <c r="F499" s="231">
        <v>100000</v>
      </c>
      <c r="G499" s="76">
        <f>+E499*F499</f>
        <v>100000</v>
      </c>
      <c r="H499" s="241"/>
      <c r="I499" s="242"/>
      <c r="J499" s="237"/>
      <c r="K499" s="238"/>
      <c r="L499" s="238"/>
      <c r="M499" s="238"/>
      <c r="N499" s="238"/>
      <c r="O499" s="238"/>
      <c r="P499" s="238"/>
      <c r="Q499" s="238"/>
      <c r="R499" s="238"/>
      <c r="S499" s="238"/>
      <c r="T499" s="238"/>
      <c r="U499" s="239">
        <f t="shared" ref="U499:U502" si="473">G499/6</f>
        <v>16666.669999999998</v>
      </c>
      <c r="V499" s="237"/>
      <c r="W499" s="238"/>
      <c r="X499" s="238"/>
      <c r="Y499" s="238"/>
      <c r="Z499" s="238"/>
      <c r="AA499" s="238"/>
      <c r="AB499" s="238"/>
      <c r="AC499" s="238"/>
      <c r="AD499" s="238"/>
      <c r="AE499" s="238"/>
      <c r="AF499" s="238"/>
      <c r="AG499" s="239">
        <f t="shared" ref="AG499" si="474">G499/6</f>
        <v>16666.669999999998</v>
      </c>
      <c r="AH499" s="240"/>
      <c r="AI499" s="238"/>
      <c r="AJ499" s="238"/>
      <c r="AK499" s="238"/>
      <c r="AL499" s="238"/>
      <c r="AM499" s="238"/>
      <c r="AN499" s="238"/>
      <c r="AO499" s="238"/>
      <c r="AP499" s="238"/>
      <c r="AQ499" s="238"/>
      <c r="AR499" s="238"/>
      <c r="AS499" s="239">
        <f t="shared" ref="AS499" si="475">G499/6</f>
        <v>16666.669999999998</v>
      </c>
      <c r="AT499" s="240"/>
      <c r="AU499" s="238"/>
      <c r="AV499" s="238"/>
      <c r="AW499" s="238"/>
      <c r="AX499" s="238"/>
      <c r="AY499" s="238"/>
      <c r="AZ499" s="238"/>
      <c r="BA499" s="238"/>
      <c r="BB499" s="238"/>
      <c r="BC499" s="238"/>
      <c r="BD499" s="238"/>
      <c r="BE499" s="239">
        <f t="shared" ref="BE499" si="476">G499/6</f>
        <v>16666.669999999998</v>
      </c>
      <c r="BF499" s="240"/>
      <c r="BG499" s="238"/>
      <c r="BH499" s="238"/>
      <c r="BI499" s="238"/>
      <c r="BJ499" s="238"/>
      <c r="BK499" s="238"/>
      <c r="BL499" s="238"/>
      <c r="BM499" s="238"/>
      <c r="BN499" s="238"/>
      <c r="BO499" s="238"/>
      <c r="BP499" s="238"/>
      <c r="BQ499" s="239">
        <f t="shared" ref="BQ499" si="477">G499/6</f>
        <v>16666.669999999998</v>
      </c>
      <c r="BR499" s="240"/>
      <c r="BS499" s="238"/>
      <c r="BT499" s="238"/>
      <c r="BU499" s="238"/>
      <c r="BV499" s="238"/>
      <c r="BW499" s="238"/>
      <c r="BX499" s="238"/>
      <c r="BY499" s="238"/>
      <c r="BZ499" s="238"/>
      <c r="CA499" s="238"/>
      <c r="CB499" s="238"/>
      <c r="CC499" s="239">
        <f t="shared" ref="CC499" si="478">G499-SUM(H499:CB499)</f>
        <v>16666.650000000001</v>
      </c>
      <c r="CD499" s="41" t="s">
        <v>54</v>
      </c>
    </row>
    <row r="500" spans="1:82" ht="15">
      <c r="A500" s="41"/>
      <c r="B500" s="25" t="s">
        <v>922</v>
      </c>
      <c r="C500" s="28" t="s">
        <v>923</v>
      </c>
      <c r="D500" s="29" t="s">
        <v>92</v>
      </c>
      <c r="E500" s="266">
        <v>1</v>
      </c>
      <c r="F500" s="223"/>
      <c r="G500" s="76">
        <f t="shared" ref="G500" si="479">+E500*F500</f>
        <v>0</v>
      </c>
      <c r="H500" s="237"/>
      <c r="I500" s="239"/>
      <c r="J500" s="237"/>
      <c r="K500" s="238"/>
      <c r="L500" s="238"/>
      <c r="M500" s="238"/>
      <c r="N500" s="238"/>
      <c r="O500" s="238"/>
      <c r="P500" s="238"/>
      <c r="Q500" s="238"/>
      <c r="R500" s="238"/>
      <c r="S500" s="238"/>
      <c r="T500" s="238"/>
      <c r="U500" s="239">
        <f>G500/6</f>
        <v>0</v>
      </c>
      <c r="V500" s="237"/>
      <c r="W500" s="238"/>
      <c r="X500" s="238"/>
      <c r="Y500" s="238"/>
      <c r="Z500" s="238"/>
      <c r="AA500" s="238"/>
      <c r="AB500" s="238"/>
      <c r="AC500" s="238"/>
      <c r="AD500" s="238"/>
      <c r="AE500" s="238"/>
      <c r="AF500" s="238"/>
      <c r="AG500" s="239">
        <f>G500/6</f>
        <v>0</v>
      </c>
      <c r="AH500" s="240"/>
      <c r="AI500" s="238"/>
      <c r="AJ500" s="238"/>
      <c r="AK500" s="238"/>
      <c r="AL500" s="238"/>
      <c r="AM500" s="238"/>
      <c r="AN500" s="238"/>
      <c r="AO500" s="238"/>
      <c r="AP500" s="238"/>
      <c r="AQ500" s="238"/>
      <c r="AR500" s="238"/>
      <c r="AS500" s="239">
        <f>G500/6</f>
        <v>0</v>
      </c>
      <c r="AT500" s="240"/>
      <c r="AU500" s="238"/>
      <c r="AV500" s="238"/>
      <c r="AW500" s="238"/>
      <c r="AX500" s="238"/>
      <c r="AY500" s="238"/>
      <c r="AZ500" s="238"/>
      <c r="BA500" s="238"/>
      <c r="BB500" s="238"/>
      <c r="BC500" s="238"/>
      <c r="BD500" s="238"/>
      <c r="BE500" s="239">
        <f>G500/6</f>
        <v>0</v>
      </c>
      <c r="BF500" s="240"/>
      <c r="BG500" s="238"/>
      <c r="BH500" s="238"/>
      <c r="BI500" s="238"/>
      <c r="BJ500" s="238"/>
      <c r="BK500" s="238"/>
      <c r="BL500" s="238"/>
      <c r="BM500" s="238"/>
      <c r="BN500" s="238"/>
      <c r="BO500" s="238"/>
      <c r="BP500" s="238"/>
      <c r="BQ500" s="239">
        <f>G500/6</f>
        <v>0</v>
      </c>
      <c r="BR500" s="240"/>
      <c r="BS500" s="238"/>
      <c r="BT500" s="238"/>
      <c r="BU500" s="238"/>
      <c r="BV500" s="238"/>
      <c r="BW500" s="238"/>
      <c r="BX500" s="238"/>
      <c r="BY500" s="238"/>
      <c r="BZ500" s="238"/>
      <c r="CA500" s="238"/>
      <c r="CB500" s="238"/>
      <c r="CC500" s="239">
        <f>G500-SUM(J500:CB500)</f>
        <v>0</v>
      </c>
      <c r="CD500" s="41" t="s">
        <v>54</v>
      </c>
    </row>
    <row r="501" spans="1:82" ht="30">
      <c r="A501" s="41"/>
      <c r="B501" s="25" t="s">
        <v>924</v>
      </c>
      <c r="C501" s="280" t="str">
        <f>"Nominated Subcontract Contract Participation Works and Services (including Provisional Sums and allowances in the Nominated Subcontract for Schedule D series ("&amp; TEXT(F501,"##,###,###") &amp;")"</f>
        <v>Nominated Subcontract Contract Participation Works and Services (including Provisional Sums and allowances in the Nominated Subcontract for Schedule D series (2000000,,)</v>
      </c>
      <c r="D501" s="29" t="s">
        <v>351</v>
      </c>
      <c r="E501" s="266">
        <v>1</v>
      </c>
      <c r="F501" s="78">
        <v>2000000</v>
      </c>
      <c r="G501" s="76">
        <f>+E501*F501</f>
        <v>2000000</v>
      </c>
      <c r="H501" s="237"/>
      <c r="I501" s="239"/>
      <c r="J501" s="237"/>
      <c r="K501" s="238"/>
      <c r="L501" s="238"/>
      <c r="M501" s="238"/>
      <c r="N501" s="238"/>
      <c r="O501" s="238"/>
      <c r="P501" s="238"/>
      <c r="Q501" s="238"/>
      <c r="R501" s="238"/>
      <c r="S501" s="238"/>
      <c r="T501" s="238"/>
      <c r="U501" s="239">
        <f t="shared" si="473"/>
        <v>333333.33</v>
      </c>
      <c r="V501" s="237"/>
      <c r="W501" s="238"/>
      <c r="X501" s="238"/>
      <c r="Y501" s="238"/>
      <c r="Z501" s="238"/>
      <c r="AA501" s="238"/>
      <c r="AB501" s="238"/>
      <c r="AC501" s="238"/>
      <c r="AD501" s="238"/>
      <c r="AE501" s="238"/>
      <c r="AF501" s="238"/>
      <c r="AG501" s="239">
        <f>G501/6</f>
        <v>333333.33</v>
      </c>
      <c r="AH501" s="240"/>
      <c r="AI501" s="238"/>
      <c r="AJ501" s="238"/>
      <c r="AK501" s="238"/>
      <c r="AL501" s="238"/>
      <c r="AM501" s="238"/>
      <c r="AN501" s="238"/>
      <c r="AO501" s="238"/>
      <c r="AP501" s="238"/>
      <c r="AQ501" s="238"/>
      <c r="AR501" s="238"/>
      <c r="AS501" s="239">
        <f>G501/6</f>
        <v>333333.33</v>
      </c>
      <c r="AT501" s="240"/>
      <c r="AU501" s="238"/>
      <c r="AV501" s="238"/>
      <c r="AW501" s="238"/>
      <c r="AX501" s="238"/>
      <c r="AY501" s="238"/>
      <c r="AZ501" s="238"/>
      <c r="BA501" s="238"/>
      <c r="BB501" s="238"/>
      <c r="BC501" s="238"/>
      <c r="BD501" s="238"/>
      <c r="BE501" s="239">
        <f>G501/6</f>
        <v>333333.33</v>
      </c>
      <c r="BF501" s="240"/>
      <c r="BG501" s="238"/>
      <c r="BH501" s="238"/>
      <c r="BI501" s="238"/>
      <c r="BJ501" s="238"/>
      <c r="BK501" s="238"/>
      <c r="BL501" s="238"/>
      <c r="BM501" s="238"/>
      <c r="BN501" s="238"/>
      <c r="BO501" s="238"/>
      <c r="BP501" s="238"/>
      <c r="BQ501" s="239">
        <f>G501/6</f>
        <v>333333.33</v>
      </c>
      <c r="BR501" s="240"/>
      <c r="BS501" s="238"/>
      <c r="BT501" s="238"/>
      <c r="BU501" s="238"/>
      <c r="BV501" s="238"/>
      <c r="BW501" s="238"/>
      <c r="BX501" s="238"/>
      <c r="BY501" s="238"/>
      <c r="BZ501" s="238"/>
      <c r="CA501" s="238"/>
      <c r="CB501" s="238"/>
      <c r="CC501" s="239">
        <f>G501-SUM(J501:CB501)</f>
        <v>333333.34999999998</v>
      </c>
      <c r="CD501" s="41" t="s">
        <v>54</v>
      </c>
    </row>
    <row r="502" spans="1:82" ht="30">
      <c r="A502" s="41"/>
      <c r="B502" s="26" t="s">
        <v>925</v>
      </c>
      <c r="C502" s="279" t="str">
        <f>"Nominated Subcontract Contract Participation Works and Services - Overhead charges and Profit in respect of B-6014-a ("&amp; TEXT(F466,"###%") &amp; ")"</f>
        <v>Nominated Subcontract Contract Participation Works and Services - Overhead charges and Profit in respect of B-6014-a (%)</v>
      </c>
      <c r="D502" s="267" t="s">
        <v>353</v>
      </c>
      <c r="E502" s="337">
        <f>F501</f>
        <v>2000000</v>
      </c>
      <c r="F502" s="356"/>
      <c r="G502" s="76">
        <f>+E502*F502</f>
        <v>0</v>
      </c>
      <c r="H502" s="277"/>
      <c r="I502" s="278"/>
      <c r="J502" s="237"/>
      <c r="K502" s="238"/>
      <c r="L502" s="238"/>
      <c r="M502" s="238"/>
      <c r="N502" s="238"/>
      <c r="O502" s="238"/>
      <c r="P502" s="238"/>
      <c r="Q502" s="238"/>
      <c r="R502" s="238"/>
      <c r="S502" s="238"/>
      <c r="T502" s="238"/>
      <c r="U502" s="239">
        <f t="shared" si="473"/>
        <v>0</v>
      </c>
      <c r="V502" s="237"/>
      <c r="W502" s="238"/>
      <c r="X502" s="238"/>
      <c r="Y502" s="238"/>
      <c r="Z502" s="238"/>
      <c r="AA502" s="238"/>
      <c r="AB502" s="238"/>
      <c r="AC502" s="238"/>
      <c r="AD502" s="238"/>
      <c r="AE502" s="238"/>
      <c r="AF502" s="238"/>
      <c r="AG502" s="239">
        <f>G502/6</f>
        <v>0</v>
      </c>
      <c r="AH502" s="240"/>
      <c r="AI502" s="238"/>
      <c r="AJ502" s="238"/>
      <c r="AK502" s="238"/>
      <c r="AL502" s="238"/>
      <c r="AM502" s="238"/>
      <c r="AN502" s="238"/>
      <c r="AO502" s="238"/>
      <c r="AP502" s="238"/>
      <c r="AQ502" s="238"/>
      <c r="AR502" s="238"/>
      <c r="AS502" s="239">
        <f>G502/6</f>
        <v>0</v>
      </c>
      <c r="AT502" s="240"/>
      <c r="AU502" s="238"/>
      <c r="AV502" s="238"/>
      <c r="AW502" s="238"/>
      <c r="AX502" s="238"/>
      <c r="AY502" s="238"/>
      <c r="AZ502" s="238"/>
      <c r="BA502" s="238"/>
      <c r="BB502" s="238"/>
      <c r="BC502" s="238"/>
      <c r="BD502" s="238"/>
      <c r="BE502" s="239">
        <f>G502/6</f>
        <v>0</v>
      </c>
      <c r="BF502" s="240"/>
      <c r="BG502" s="238"/>
      <c r="BH502" s="238"/>
      <c r="BI502" s="238"/>
      <c r="BJ502" s="238"/>
      <c r="BK502" s="238"/>
      <c r="BL502" s="238"/>
      <c r="BM502" s="238"/>
      <c r="BN502" s="238"/>
      <c r="BO502" s="238"/>
      <c r="BP502" s="238"/>
      <c r="BQ502" s="239">
        <f>G502/6</f>
        <v>0</v>
      </c>
      <c r="BR502" s="240"/>
      <c r="BS502" s="238"/>
      <c r="BT502" s="238"/>
      <c r="BU502" s="238"/>
      <c r="BV502" s="238"/>
      <c r="BW502" s="238"/>
      <c r="BX502" s="238"/>
      <c r="BY502" s="238"/>
      <c r="BZ502" s="238"/>
      <c r="CA502" s="238"/>
      <c r="CB502" s="238"/>
      <c r="CC502" s="239">
        <f>G502-SUM(J502:CB502)</f>
        <v>0</v>
      </c>
      <c r="CD502" s="41" t="s">
        <v>54</v>
      </c>
    </row>
    <row r="503" spans="1:82" ht="15">
      <c r="A503" s="41"/>
      <c r="B503" s="166"/>
      <c r="C503" s="167"/>
      <c r="D503" s="168"/>
      <c r="E503" s="332"/>
      <c r="F503" s="362"/>
      <c r="G503" s="176"/>
      <c r="H503" s="169"/>
      <c r="I503" s="170"/>
      <c r="J503" s="169"/>
      <c r="K503" s="111"/>
      <c r="L503" s="111"/>
      <c r="M503" s="111"/>
      <c r="N503" s="111"/>
      <c r="O503" s="111"/>
      <c r="P503" s="111"/>
      <c r="Q503" s="111"/>
      <c r="R503" s="111"/>
      <c r="S503" s="111"/>
      <c r="T503" s="111"/>
      <c r="U503" s="170"/>
      <c r="V503" s="171"/>
      <c r="W503" s="111"/>
      <c r="X503" s="111"/>
      <c r="Y503" s="111"/>
      <c r="Z503" s="111"/>
      <c r="AA503" s="111"/>
      <c r="AB503" s="111"/>
      <c r="AC503" s="111"/>
      <c r="AD503" s="111"/>
      <c r="AE503" s="111"/>
      <c r="AF503" s="111"/>
      <c r="AG503" s="170"/>
      <c r="AH503" s="171"/>
      <c r="AI503" s="111"/>
      <c r="AJ503" s="111"/>
      <c r="AK503" s="111"/>
      <c r="AL503" s="111"/>
      <c r="AM503" s="111"/>
      <c r="AN503" s="111"/>
      <c r="AO503" s="111"/>
      <c r="AP503" s="111"/>
      <c r="AQ503" s="111"/>
      <c r="AR503" s="111"/>
      <c r="AS503" s="170"/>
      <c r="AT503" s="171"/>
      <c r="AU503" s="111"/>
      <c r="AV503" s="111"/>
      <c r="AW503" s="111"/>
      <c r="AX503" s="111"/>
      <c r="AY503" s="111"/>
      <c r="AZ503" s="111"/>
      <c r="BA503" s="111"/>
      <c r="BB503" s="111"/>
      <c r="BC503" s="111"/>
      <c r="BD503" s="111"/>
      <c r="BE503" s="170"/>
      <c r="BF503" s="171"/>
      <c r="BG503" s="111"/>
      <c r="BH503" s="111"/>
      <c r="BI503" s="111"/>
      <c r="BJ503" s="111"/>
      <c r="BK503" s="111"/>
      <c r="BL503" s="111"/>
      <c r="BM503" s="111"/>
      <c r="BN503" s="111"/>
      <c r="BO503" s="111"/>
      <c r="BP503" s="111"/>
      <c r="BQ503" s="170"/>
      <c r="BR503" s="171"/>
      <c r="BS503" s="111"/>
      <c r="BT503" s="111"/>
      <c r="BU503" s="111"/>
      <c r="BV503" s="111"/>
      <c r="BW503" s="111"/>
      <c r="BX503" s="111"/>
      <c r="BY503" s="111"/>
      <c r="BZ503" s="111"/>
      <c r="CA503" s="111"/>
      <c r="CB503" s="111"/>
      <c r="CC503" s="170"/>
      <c r="CD503" s="41"/>
    </row>
    <row r="504" spans="1:82" ht="12.75" customHeight="1">
      <c r="A504" s="41"/>
      <c r="B504" s="41"/>
      <c r="C504" s="42"/>
      <c r="D504" s="43"/>
      <c r="E504" s="322"/>
      <c r="F504" s="319"/>
      <c r="G504" s="4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s="41"/>
    </row>
    <row r="505" spans="1:82" ht="12.75" customHeight="1">
      <c r="A505" s="41"/>
      <c r="B505" s="41"/>
      <c r="C505" s="42"/>
      <c r="D505" s="43"/>
      <c r="E505" s="322"/>
      <c r="F505" s="319"/>
      <c r="G505" s="44"/>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s="41"/>
    </row>
    <row r="506" spans="1:82" ht="12.75" customHeight="1">
      <c r="A506" s="41"/>
      <c r="B506" s="41"/>
      <c r="C506" s="42"/>
      <c r="D506" s="43"/>
      <c r="E506" s="322"/>
      <c r="F506" s="319"/>
      <c r="G506" s="44"/>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s="41"/>
    </row>
    <row r="507" spans="1:82" ht="12.75" customHeight="1">
      <c r="A507" s="41"/>
      <c r="B507" s="41"/>
      <c r="C507" s="42"/>
      <c r="D507" s="43"/>
      <c r="E507" s="322"/>
      <c r="F507" s="319"/>
      <c r="G507" s="44"/>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s="41"/>
    </row>
    <row r="508" spans="1:82" ht="12.75" customHeight="1">
      <c r="A508" s="41"/>
      <c r="B508" s="41"/>
      <c r="C508" s="42"/>
      <c r="D508" s="43"/>
      <c r="E508" s="322"/>
      <c r="F508" s="319"/>
      <c r="G508" s="44"/>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s="41"/>
    </row>
    <row r="509" spans="1:82" ht="12.75" customHeight="1">
      <c r="A509" s="41"/>
      <c r="B509" s="41"/>
      <c r="C509" s="42"/>
      <c r="D509" s="43"/>
      <c r="E509" s="322"/>
      <c r="F509" s="319"/>
      <c r="G509" s="44"/>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s="41"/>
    </row>
    <row r="510" spans="1:82" ht="12.75" customHeight="1">
      <c r="A510" s="41"/>
      <c r="B510" s="41"/>
      <c r="C510" s="42"/>
      <c r="D510" s="43"/>
      <c r="E510" s="322"/>
      <c r="F510" s="319"/>
      <c r="G510" s="44"/>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s="41"/>
    </row>
    <row r="511" spans="1:82" ht="12.75" customHeight="1">
      <c r="A511" s="41"/>
      <c r="B511" s="41"/>
      <c r="C511" s="42"/>
      <c r="D511" s="43"/>
      <c r="E511" s="322"/>
      <c r="F511" s="319"/>
      <c r="G511" s="44"/>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s="41"/>
    </row>
    <row r="512" spans="1:82" ht="12.75" customHeight="1">
      <c r="A512" s="41"/>
      <c r="B512" s="41"/>
      <c r="C512" s="42"/>
      <c r="D512" s="43"/>
      <c r="E512" s="322"/>
      <c r="F512" s="319"/>
      <c r="G512" s="44"/>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s="41"/>
    </row>
    <row r="513" spans="8:81" ht="12.75" customHeight="1">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row>
    <row r="514" spans="8:81" ht="12.75" customHeight="1">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row>
    <row r="515" spans="8:81" ht="12.75" customHeight="1">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row>
    <row r="516" spans="8:81" ht="12.75" customHeight="1">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row>
    <row r="517" spans="8:81" ht="12.75" customHeight="1">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row>
    <row r="518" spans="8:81" ht="12.75" customHeight="1">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row>
    <row r="519" spans="8:81" ht="12.75" customHeight="1">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row>
    <row r="520" spans="8:81" ht="12.75" customHeight="1">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row>
    <row r="521" spans="8:81" ht="12.75" customHeight="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row>
    <row r="522" spans="8:81" ht="12.75" customHeight="1">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row>
    <row r="523" spans="8:81" ht="12.75" customHeight="1">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row>
    <row r="524" spans="8:81" ht="12.75" customHeight="1">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row>
    <row r="525" spans="8:81" ht="12.75" customHeight="1">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row>
    <row r="526" spans="8:81" ht="12.75" customHeight="1">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row>
    <row r="527" spans="8:81" ht="12.75" customHeight="1">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row>
    <row r="528" spans="8:81" ht="12.75" customHeight="1">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row>
    <row r="529" spans="8:81" ht="12.75" customHeight="1">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row>
    <row r="530" spans="8:81" ht="12.75" customHeight="1">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row>
    <row r="531" spans="8:81" ht="12.75" customHeight="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row>
    <row r="532" spans="8:81" ht="12.75" customHeight="1">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row>
    <row r="533" spans="8:81" ht="12.75" customHeight="1">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row>
    <row r="534" spans="8:81" ht="12.75" customHeight="1">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row>
    <row r="535" spans="8:81" ht="12.75" customHeight="1">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row>
    <row r="536" spans="8:81" ht="12.75" customHeight="1">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row>
    <row r="537" spans="8:81" ht="12.75" customHeight="1">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row>
    <row r="538" spans="8:81" ht="12.75" customHeight="1">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row>
    <row r="539" spans="8:81" ht="12.75" customHeight="1">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row>
    <row r="540" spans="8:81" ht="12.75" customHeight="1">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row>
    <row r="541" spans="8:81" ht="12.75" customHeight="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row>
    <row r="542" spans="8:81" ht="12.75" customHeight="1">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row>
    <row r="543" spans="8:81" ht="12.75" customHeight="1">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row>
    <row r="544" spans="8:81" ht="12.75" customHeight="1">
      <c r="H544"/>
      <c r="I544"/>
      <c r="J544"/>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row>
    <row r="545" spans="8:81" ht="12.75" customHeight="1">
      <c r="H545"/>
      <c r="I545"/>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row>
    <row r="546" spans="8:81" ht="12.75" customHeight="1">
      <c r="H546"/>
      <c r="I546"/>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row>
    <row r="547" spans="8:81" ht="12.75" customHeight="1">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row>
    <row r="548" spans="8:81" ht="12.75" customHeight="1">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row>
    <row r="549" spans="8:81" ht="12.75" customHeight="1">
      <c r="H549"/>
      <c r="I549"/>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row>
    <row r="550" spans="8:81" ht="12.75" customHeight="1">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row>
    <row r="551" spans="8:81" ht="12.75" customHeight="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row>
    <row r="552" spans="8:81" ht="12.75" customHeight="1">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row>
    <row r="553" spans="8:81" ht="12.75" customHeight="1">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row>
    <row r="554" spans="8:81" ht="12.75" customHeight="1">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row>
    <row r="555" spans="8:81" ht="12.75" customHeight="1">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row>
    <row r="556" spans="8:81" ht="12.75" customHeight="1">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row>
    <row r="557" spans="8:81" ht="12.75" customHeight="1">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row>
    <row r="558" spans="8:81" ht="12.75" customHeight="1">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row>
    <row r="559" spans="8:81" ht="12.75" customHeight="1">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row>
    <row r="560" spans="8:81" ht="12.75" customHeight="1">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row>
    <row r="561" spans="8:81" ht="12.75" customHeight="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row>
    <row r="562" spans="8:81" ht="12.75" customHeight="1">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row>
    <row r="563" spans="8:81" ht="12.75" customHeight="1">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row>
    <row r="564" spans="8:81" ht="12.75" customHeight="1">
      <c r="H564"/>
      <c r="I564"/>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row>
    <row r="565" spans="8:81" ht="12.75" customHeight="1">
      <c r="H565"/>
      <c r="I565"/>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row>
    <row r="566" spans="8:81" ht="12.75" customHeight="1">
      <c r="H566"/>
      <c r="I566"/>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row>
    <row r="567" spans="8:81" ht="12.75" customHeight="1">
      <c r="H567"/>
      <c r="I567"/>
      <c r="J567"/>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row>
    <row r="568" spans="8:81" ht="12.75" customHeight="1">
      <c r="H568"/>
      <c r="I568"/>
      <c r="J568"/>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row>
    <row r="569" spans="8:81" ht="12.75" customHeight="1">
      <c r="H569"/>
      <c r="I569"/>
      <c r="J569"/>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row>
    <row r="570" spans="8:81" ht="12.75" customHeight="1">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row>
    <row r="571" spans="8:81" ht="12.75" customHeight="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row>
    <row r="572" spans="8:81" ht="12.75" customHeight="1">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row>
    <row r="573" spans="8:81" ht="12.75" customHeight="1">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row>
    <row r="574" spans="8:81" ht="12.75" customHeight="1">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row>
    <row r="575" spans="8:81" ht="12.75" customHeight="1">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row>
    <row r="576" spans="8:81" ht="12.75" customHeight="1">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row>
    <row r="577" spans="8:81" ht="12.75" customHeight="1">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row>
    <row r="578" spans="8:81" ht="12.75" customHeight="1">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row>
    <row r="579" spans="8:81" ht="12.75" customHeight="1">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row>
    <row r="580" spans="8:81" ht="12.75" customHeight="1">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row>
    <row r="581" spans="8:81" ht="12.75" customHeight="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row>
    <row r="582" spans="8:81" ht="12.75" customHeight="1">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row>
    <row r="583" spans="8:81" ht="12.75" customHeight="1">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row>
    <row r="584" spans="8:81" ht="12.75" customHeight="1">
      <c r="H584"/>
      <c r="I584"/>
      <c r="J584"/>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row>
    <row r="585" spans="8:81" ht="12.75" customHeight="1">
      <c r="H585"/>
      <c r="I585"/>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row>
    <row r="586" spans="8:81" ht="12.75" customHeight="1">
      <c r="H586"/>
      <c r="I586"/>
      <c r="J586"/>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row>
    <row r="587" spans="8:81" ht="12.75" customHeight="1">
      <c r="H587"/>
      <c r="I587"/>
      <c r="J587"/>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row>
    <row r="588" spans="8:81" ht="12.75" customHeight="1">
      <c r="H588"/>
      <c r="I588"/>
      <c r="J588"/>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row>
    <row r="589" spans="8:81" ht="12.75" customHeight="1">
      <c r="H589"/>
      <c r="I589"/>
      <c r="J589"/>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row>
    <row r="590" spans="8:81" ht="12.75" customHeight="1">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row>
    <row r="591" spans="8:81" ht="12.75" customHeight="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row>
    <row r="592" spans="8:81" ht="12.75" customHeight="1">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row>
    <row r="593" spans="8:81" ht="12.75" customHeight="1">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row>
    <row r="594" spans="8:81" ht="12.75" customHeight="1">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row>
    <row r="595" spans="8:81" ht="12.75" customHeight="1">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row>
    <row r="596" spans="8:81" ht="12.75" customHeight="1">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row>
    <row r="597" spans="8:81" ht="12.75" customHeight="1">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row>
    <row r="598" spans="8:81" ht="12.75" customHeight="1">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row>
    <row r="599" spans="8:81" ht="12.75" customHeight="1">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row>
    <row r="600" spans="8:81" ht="12.75" customHeight="1">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row>
    <row r="601" spans="8:81" ht="12.75" customHeight="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row>
    <row r="602" spans="8:81" ht="12.75" customHeight="1">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row>
    <row r="603" spans="8:81" ht="12.75" customHeight="1">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row>
    <row r="604" spans="8:81" ht="12.75" customHeight="1">
      <c r="H604"/>
      <c r="I604"/>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row>
    <row r="605" spans="8:81" ht="12.75" customHeight="1">
      <c r="H605"/>
      <c r="I605"/>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row>
    <row r="606" spans="8:81" ht="12.75" customHeight="1">
      <c r="H606"/>
      <c r="I606"/>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row>
    <row r="607" spans="8:81" ht="12.75" customHeight="1">
      <c r="H607"/>
      <c r="I607"/>
      <c r="J607"/>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row>
    <row r="608" spans="8:81" ht="12.75" customHeight="1">
      <c r="H608"/>
      <c r="I608"/>
      <c r="J608"/>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row>
    <row r="609" spans="8:81" ht="12.75" customHeight="1">
      <c r="H609"/>
      <c r="I609"/>
      <c r="J609"/>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row>
    <row r="610" spans="8:81" ht="12.75" customHeight="1">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row>
    <row r="611" spans="8:81" ht="12.75" customHeight="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row>
    <row r="612" spans="8:81" ht="12.75" customHeight="1">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row>
    <row r="613" spans="8:81" ht="12.75" customHeight="1">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row>
    <row r="614" spans="8:81" ht="12.75" customHeight="1">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row>
    <row r="615" spans="8:81" ht="12.75" customHeight="1">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row>
    <row r="616" spans="8:81" ht="12.75" customHeight="1">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row>
    <row r="617" spans="8:81" ht="12.75" customHeight="1">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row>
    <row r="618" spans="8:81" ht="12.75" customHeight="1">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row>
    <row r="619" spans="8:81" ht="12.75" customHeight="1">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row>
    <row r="620" spans="8:81" ht="12.75" customHeight="1">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row>
    <row r="621" spans="8:81" ht="12.75" customHeight="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row>
    <row r="622" spans="8:81" ht="12.75" customHeight="1">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row>
    <row r="623" spans="8:81" ht="12.75" customHeight="1">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row>
    <row r="624" spans="8:81" ht="12.75" customHeight="1">
      <c r="H624"/>
      <c r="I624"/>
      <c r="J624"/>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row>
    <row r="625" spans="8:81" ht="12.75" customHeight="1">
      <c r="H625"/>
      <c r="I625"/>
      <c r="J625"/>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row>
    <row r="626" spans="8:81" ht="12.75" customHeight="1">
      <c r="H626"/>
      <c r="I626"/>
      <c r="J626"/>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row>
    <row r="627" spans="8:81" ht="12.75" customHeight="1">
      <c r="H627"/>
      <c r="I627"/>
      <c r="J627"/>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row>
    <row r="628" spans="8:81" ht="12.75" customHeight="1">
      <c r="H628"/>
      <c r="I628"/>
      <c r="J628"/>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row>
    <row r="629" spans="8:81" ht="12.75" customHeight="1">
      <c r="H629"/>
      <c r="I629"/>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row>
    <row r="630" spans="8:81" ht="12.75" customHeight="1">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row>
    <row r="631" spans="8:81" ht="12.75" customHeight="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row>
    <row r="632" spans="8:81" ht="12.75" customHeight="1">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row>
    <row r="633" spans="8:81" ht="12.75" customHeight="1">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row>
    <row r="634" spans="8:81" ht="12.75" customHeight="1">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row>
    <row r="635" spans="8:81" ht="12.75" customHeight="1">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row>
    <row r="636" spans="8:81" ht="12.75" customHeight="1">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row>
    <row r="637" spans="8:81" ht="12.75" customHeight="1">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row>
    <row r="638" spans="8:81" ht="12.75" customHeight="1">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row>
    <row r="639" spans="8:81" ht="12.75" customHeight="1">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row>
    <row r="640" spans="8:81" ht="12.75" customHeight="1">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row>
    <row r="641" spans="8:81" ht="12.75" customHeight="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row>
    <row r="642" spans="8:81" ht="12.75" customHeight="1">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row>
    <row r="643" spans="8:81" ht="12.75" customHeight="1">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row>
    <row r="644" spans="8:81" ht="12.75" customHeight="1">
      <c r="H644"/>
      <c r="I644"/>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row>
    <row r="645" spans="8:81" ht="12.75" customHeight="1">
      <c r="H645"/>
      <c r="I645"/>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row>
    <row r="646" spans="8:81" ht="12.75" customHeight="1">
      <c r="H646"/>
      <c r="I646"/>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row>
    <row r="647" spans="8:81" ht="12.75" customHeight="1">
      <c r="H647"/>
      <c r="I647"/>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row>
    <row r="648" spans="8:81" ht="12.75" customHeight="1">
      <c r="H648"/>
      <c r="I64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row>
    <row r="649" spans="8:81" ht="12.75" customHeight="1">
      <c r="H649"/>
      <c r="I649"/>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row>
    <row r="650" spans="8:81" ht="12.75" customHeight="1">
      <c r="H650"/>
      <c r="I650"/>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row>
    <row r="651" spans="8:81" ht="12.75" customHeight="1">
      <c r="H651"/>
      <c r="I651"/>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row>
    <row r="652" spans="8:81" ht="12.75" customHeight="1">
      <c r="H652"/>
      <c r="I652"/>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row>
    <row r="653" spans="8:81" ht="12.75" customHeight="1">
      <c r="H653"/>
      <c r="I653"/>
      <c r="J653"/>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row>
    <row r="654" spans="8:81" ht="12.75" customHeight="1">
      <c r="H654"/>
      <c r="I654"/>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row>
    <row r="655" spans="8:81" ht="12.75" customHeight="1">
      <c r="H655"/>
      <c r="I655"/>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row>
    <row r="656" spans="8:81" ht="12.75" customHeight="1">
      <c r="H656"/>
      <c r="I656"/>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row>
    <row r="657" spans="8:81" ht="12.75" customHeight="1">
      <c r="H657"/>
      <c r="I657"/>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row>
    <row r="658" spans="8:81" ht="12.75" customHeight="1">
      <c r="H658"/>
      <c r="I65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row>
    <row r="659" spans="8:81" ht="12.75" customHeight="1">
      <c r="H659"/>
      <c r="I659"/>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row>
    <row r="660" spans="8:81" ht="12.75" customHeight="1">
      <c r="H660"/>
      <c r="I660"/>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row>
    <row r="661" spans="8:81" ht="12.75" customHeight="1">
      <c r="H661"/>
      <c r="I661"/>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row>
    <row r="662" spans="8:81" ht="12.75" customHeight="1">
      <c r="H662"/>
      <c r="I662"/>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row>
    <row r="663" spans="8:81" ht="12.75" customHeight="1">
      <c r="H663"/>
      <c r="I663"/>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row>
    <row r="664" spans="8:81" ht="12.75" customHeight="1">
      <c r="H664"/>
      <c r="I664"/>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row>
    <row r="665" spans="8:81" ht="12.75" customHeight="1">
      <c r="H665"/>
      <c r="I665"/>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row>
    <row r="666" spans="8:81" ht="12.75" customHeight="1">
      <c r="H666"/>
      <c r="I666"/>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row>
    <row r="667" spans="8:81" ht="12.75" customHeight="1">
      <c r="H667"/>
      <c r="I667"/>
      <c r="J667"/>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row>
    <row r="668" spans="8:81" ht="12.75" customHeight="1">
      <c r="H668"/>
      <c r="I668"/>
      <c r="J668"/>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row>
    <row r="669" spans="8:81" ht="12.75" customHeight="1">
      <c r="H669"/>
      <c r="I669"/>
      <c r="J669"/>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row>
    <row r="670" spans="8:81" ht="12.75" customHeight="1">
      <c r="H670"/>
      <c r="I670"/>
      <c r="J670"/>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row>
    <row r="671" spans="8:81" ht="12.75" customHeight="1">
      <c r="H671"/>
      <c r="I671"/>
      <c r="J671"/>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row>
    <row r="672" spans="8:81" ht="12.75" customHeight="1">
      <c r="H672"/>
      <c r="I672"/>
      <c r="J672"/>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row>
    <row r="673" spans="8:81" ht="12.75" customHeight="1">
      <c r="H673"/>
      <c r="I673"/>
      <c r="J673"/>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row>
    <row r="674" spans="8:81" ht="12.75" customHeight="1">
      <c r="H674"/>
      <c r="I674"/>
      <c r="J674"/>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row>
    <row r="675" spans="8:81" ht="12.75" customHeight="1">
      <c r="H675"/>
      <c r="I675"/>
      <c r="J675"/>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row>
    <row r="676" spans="8:81" ht="12.75" customHeight="1">
      <c r="H676"/>
      <c r="I676"/>
      <c r="J676"/>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row>
    <row r="677" spans="8:81" ht="12.75" customHeight="1">
      <c r="H677"/>
      <c r="I677"/>
      <c r="J677"/>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row>
    <row r="678" spans="8:81" ht="12.75" customHeight="1">
      <c r="H678"/>
      <c r="I678"/>
      <c r="J678"/>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row>
    <row r="679" spans="8:81" ht="12.75" customHeight="1">
      <c r="H679"/>
      <c r="I679"/>
      <c r="J679"/>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row>
    <row r="680" spans="8:81" ht="12.75" customHeight="1">
      <c r="H680"/>
      <c r="I680"/>
      <c r="J680"/>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row>
    <row r="681" spans="8:81" ht="12.75" customHeight="1">
      <c r="H681"/>
      <c r="I681"/>
      <c r="J681"/>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row>
    <row r="682" spans="8:81" ht="12.75" customHeight="1">
      <c r="H682"/>
      <c r="I682"/>
      <c r="J682"/>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row>
    <row r="683" spans="8:81" ht="12.75" customHeight="1">
      <c r="H683"/>
      <c r="I683"/>
      <c r="J683"/>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row>
    <row r="684" spans="8:81" ht="12.75" customHeight="1">
      <c r="H684"/>
      <c r="I684"/>
      <c r="J684"/>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row>
    <row r="685" spans="8:81" ht="12.75" customHeight="1">
      <c r="H685"/>
      <c r="I685"/>
      <c r="J685"/>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row>
    <row r="686" spans="8:81" ht="12.75" customHeight="1">
      <c r="H686"/>
      <c r="I686"/>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row>
    <row r="687" spans="8:81" ht="12.75" customHeight="1">
      <c r="H687"/>
      <c r="I687"/>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row>
    <row r="688" spans="8:81" ht="12.75" customHeight="1">
      <c r="H688"/>
      <c r="I688"/>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row>
    <row r="689" spans="8:81" ht="12.75" customHeight="1">
      <c r="H689"/>
      <c r="I689"/>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row>
    <row r="690" spans="8:81" ht="12.75" customHeight="1">
      <c r="H690"/>
      <c r="I690"/>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row>
    <row r="691" spans="8:81" ht="12.75" customHeight="1">
      <c r="H691"/>
      <c r="I691"/>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row>
    <row r="692" spans="8:81" ht="12.75" customHeight="1">
      <c r="H692"/>
      <c r="I692"/>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row>
    <row r="693" spans="8:81" ht="12.75" customHeight="1">
      <c r="H693"/>
      <c r="I693"/>
      <c r="J693"/>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row>
    <row r="694" spans="8:81" ht="12.75" customHeight="1">
      <c r="H694"/>
      <c r="I694"/>
      <c r="J694"/>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row>
    <row r="695" spans="8:81" ht="12.75" customHeight="1">
      <c r="H695"/>
      <c r="I695"/>
      <c r="J695"/>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row>
    <row r="696" spans="8:81" ht="12.75" customHeight="1">
      <c r="H696"/>
      <c r="I696"/>
      <c r="J696"/>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row>
    <row r="697" spans="8:81" ht="12.75" customHeight="1">
      <c r="H697"/>
      <c r="I697"/>
      <c r="J697"/>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row>
    <row r="698" spans="8:81" ht="12.75" customHeight="1">
      <c r="H698"/>
      <c r="I698"/>
      <c r="J698"/>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row>
    <row r="699" spans="8:81" ht="12.75" customHeight="1">
      <c r="H699"/>
      <c r="I699"/>
      <c r="J699"/>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row>
    <row r="700" spans="8:81" ht="12.75" customHeight="1">
      <c r="H700"/>
      <c r="I700"/>
      <c r="J700"/>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row>
    <row r="701" spans="8:81" ht="12.75" customHeight="1">
      <c r="H701"/>
      <c r="I701"/>
      <c r="J701"/>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row>
    <row r="702" spans="8:81" ht="12.75" customHeight="1">
      <c r="H702"/>
      <c r="I702"/>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row>
    <row r="703" spans="8:81" ht="12.75" customHeight="1">
      <c r="H703"/>
      <c r="I703"/>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row>
    <row r="704" spans="8:81" ht="12.75" customHeight="1">
      <c r="H704"/>
      <c r="I704"/>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row>
    <row r="705" spans="8:81" ht="12.75" customHeight="1">
      <c r="H705"/>
      <c r="I705"/>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row>
    <row r="706" spans="8:81" ht="12.75" customHeight="1">
      <c r="H706"/>
      <c r="I706"/>
      <c r="J706"/>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row>
    <row r="707" spans="8:81" ht="12.75" customHeight="1">
      <c r="H707"/>
      <c r="I707"/>
      <c r="J707"/>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row>
    <row r="708" spans="8:81" ht="12.75" customHeight="1">
      <c r="H708"/>
      <c r="I708"/>
      <c r="J708"/>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row>
    <row r="709" spans="8:81" ht="12.75" customHeight="1">
      <c r="H709"/>
      <c r="I709"/>
      <c r="J709"/>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row>
    <row r="710" spans="8:81" ht="12.75" customHeight="1">
      <c r="H710"/>
      <c r="I710"/>
      <c r="J710"/>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row>
    <row r="711" spans="8:81" ht="12.75" customHeight="1">
      <c r="H711"/>
      <c r="I711"/>
      <c r="J711"/>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row>
    <row r="712" spans="8:81" ht="12.75" customHeight="1">
      <c r="H712"/>
      <c r="I712"/>
      <c r="J71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row>
    <row r="713" spans="8:81" ht="12.75" customHeight="1">
      <c r="H713"/>
      <c r="I713"/>
      <c r="J713"/>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row>
    <row r="714" spans="8:81" ht="12.75" customHeight="1">
      <c r="H714"/>
      <c r="I714"/>
      <c r="J714"/>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row>
    <row r="715" spans="8:81" ht="12.75" customHeight="1">
      <c r="H715"/>
      <c r="I715"/>
      <c r="J715"/>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row>
    <row r="716" spans="8:81" ht="12.75" customHeight="1">
      <c r="H716"/>
      <c r="I716"/>
      <c r="J716"/>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row>
    <row r="717" spans="8:81" ht="12.75" customHeight="1">
      <c r="H717"/>
      <c r="I717"/>
      <c r="J717"/>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row>
    <row r="718" spans="8:81" ht="12.75" customHeight="1">
      <c r="H718"/>
      <c r="I718"/>
      <c r="J718"/>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row>
    <row r="719" spans="8:81" ht="12.75" customHeight="1">
      <c r="H719"/>
      <c r="I719"/>
      <c r="J719"/>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row>
    <row r="720" spans="8:81" ht="12.75" customHeight="1">
      <c r="H720"/>
      <c r="I720"/>
      <c r="J720"/>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row>
    <row r="721" spans="8:81" ht="12.75" customHeight="1">
      <c r="H721"/>
      <c r="I721"/>
      <c r="J721"/>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row>
    <row r="722" spans="8:81" ht="12.75" customHeight="1">
      <c r="H722"/>
      <c r="I722"/>
      <c r="J722"/>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row>
    <row r="723" spans="8:81" ht="12.75" customHeight="1">
      <c r="H723"/>
      <c r="I723"/>
      <c r="J723"/>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row>
    <row r="724" spans="8:81" ht="12.75" customHeight="1">
      <c r="H724"/>
      <c r="I724"/>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row>
    <row r="725" spans="8:81" ht="12.75" customHeight="1">
      <c r="H725"/>
      <c r="I725"/>
      <c r="J725"/>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row>
    <row r="726" spans="8:81" ht="12.75" customHeight="1">
      <c r="H726"/>
      <c r="I726"/>
      <c r="J726"/>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row>
    <row r="727" spans="8:81" ht="12.75" customHeight="1">
      <c r="H727"/>
      <c r="I727"/>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row>
    <row r="728" spans="8:81" ht="12.75" customHeight="1">
      <c r="H728"/>
      <c r="I7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row>
  </sheetData>
  <sheetProtection algorithmName="SHA-512" hashValue="UoLIrCFTw0TnXOgYMvJRt2yMx6ht812L7IZoj/VeumZWIFi47bhiN544S0CtsF1Hdo15NUcwsEu+5YE5wqMjXg==" saltValue="HahcanD3YESNkrBA+slLXw==" spinCount="100000" sheet="1" objects="1" scenarios="1" selectLockedCells="1"/>
  <autoFilter ref="C2:G503" xr:uid="{00000000-0001-0000-0400-000000000000}"/>
  <mergeCells count="28">
    <mergeCell ref="C25:F25"/>
    <mergeCell ref="C26:F26"/>
    <mergeCell ref="C24:F24"/>
    <mergeCell ref="B2:B3"/>
    <mergeCell ref="C2:C3"/>
    <mergeCell ref="F2:F3"/>
    <mergeCell ref="E2:E3"/>
    <mergeCell ref="D2:D3"/>
    <mergeCell ref="C20:F20"/>
    <mergeCell ref="C21:F21"/>
    <mergeCell ref="C22:F22"/>
    <mergeCell ref="C23:F23"/>
    <mergeCell ref="C11:F11"/>
    <mergeCell ref="C12:F12"/>
    <mergeCell ref="C13:F13"/>
    <mergeCell ref="C14:F14"/>
    <mergeCell ref="C15:F15"/>
    <mergeCell ref="BR2:CC2"/>
    <mergeCell ref="J2:U2"/>
    <mergeCell ref="H2:I2"/>
    <mergeCell ref="C8:F8"/>
    <mergeCell ref="C7:F7"/>
    <mergeCell ref="C6:F6"/>
    <mergeCell ref="AT2:BE2"/>
    <mergeCell ref="BF2:BQ2"/>
    <mergeCell ref="G2:G3"/>
    <mergeCell ref="V2:AG2"/>
    <mergeCell ref="AH2:AS2"/>
  </mergeCells>
  <conditionalFormatting sqref="G2:G26 H50:BQ52 H115:I125 H120:CC120 H122:CC122 H124:CC124 G144:CC144 H165:BQ169 H173:BQ285 G286:CC286 H287:BQ370 BR297:CC301 G300:G301">
    <cfRule type="expression" dxfId="135" priority="291">
      <formula>G$20&gt;0.4</formula>
    </cfRule>
  </conditionalFormatting>
  <conditionalFormatting sqref="G31:G52">
    <cfRule type="expression" dxfId="134" priority="174">
      <formula>G$20&gt;0.4</formula>
    </cfRule>
  </conditionalFormatting>
  <conditionalFormatting sqref="G54:G143">
    <cfRule type="expression" dxfId="133" priority="9">
      <formula>G$20&gt;0.4</formula>
    </cfRule>
  </conditionalFormatting>
  <conditionalFormatting sqref="G145:G278">
    <cfRule type="expression" dxfId="132" priority="46">
      <formula>G$20&gt;0.4</formula>
    </cfRule>
  </conditionalFormatting>
  <conditionalFormatting sqref="G280:G285">
    <cfRule type="expression" dxfId="131" priority="10">
      <formula>G$20&gt;0.4</formula>
    </cfRule>
  </conditionalFormatting>
  <conditionalFormatting sqref="G288">
    <cfRule type="expression" dxfId="130" priority="12">
      <formula>G$20&gt;0.4</formula>
    </cfRule>
  </conditionalFormatting>
  <conditionalFormatting sqref="G290:G291">
    <cfRule type="expression" dxfId="129" priority="13">
      <formula>G$20&gt;0.4</formula>
    </cfRule>
  </conditionalFormatting>
  <conditionalFormatting sqref="G293:G295">
    <cfRule type="expression" dxfId="128" priority="14">
      <formula>G$20&gt;0.4</formula>
    </cfRule>
  </conditionalFormatting>
  <conditionalFormatting sqref="G298">
    <cfRule type="expression" dxfId="127" priority="15">
      <formula>G$20&gt;0.4</formula>
    </cfRule>
  </conditionalFormatting>
  <conditionalFormatting sqref="G303:G309">
    <cfRule type="expression" dxfId="126" priority="16">
      <formula>G$20&gt;0.4</formula>
    </cfRule>
  </conditionalFormatting>
  <conditionalFormatting sqref="G350:G370">
    <cfRule type="expression" dxfId="125" priority="24">
      <formula>G$20&gt;0.4</formula>
    </cfRule>
  </conditionalFormatting>
  <conditionalFormatting sqref="G469:G494">
    <cfRule type="expression" dxfId="124" priority="51">
      <formula>G$20&gt;0.4</formula>
    </cfRule>
  </conditionalFormatting>
  <conditionalFormatting sqref="G496:G503">
    <cfRule type="expression" dxfId="123" priority="76">
      <formula>G$20&gt;0.4</formula>
    </cfRule>
  </conditionalFormatting>
  <conditionalFormatting sqref="G287:BQ287 G289:BQ289">
    <cfRule type="expression" dxfId="122" priority="697">
      <formula>G$20&gt;0.4</formula>
    </cfRule>
  </conditionalFormatting>
  <conditionalFormatting sqref="G297:BQ297 G299:BQ299">
    <cfRule type="expression" dxfId="121" priority="695">
      <formula>G$20&gt;0.4</formula>
    </cfRule>
  </conditionalFormatting>
  <conditionalFormatting sqref="G28:CC29">
    <cfRule type="expression" dxfId="120" priority="313">
      <formula>G$20&gt;0.4</formula>
    </cfRule>
  </conditionalFormatting>
  <conditionalFormatting sqref="G53:CC53">
    <cfRule type="expression" dxfId="119" priority="7">
      <formula>G$20&gt;0.4</formula>
    </cfRule>
  </conditionalFormatting>
  <conditionalFormatting sqref="G279:CC279 G296:CC296 G302:CC302">
    <cfRule type="expression" dxfId="118" priority="2043">
      <formula>G$20&gt;0.4</formula>
    </cfRule>
  </conditionalFormatting>
  <conditionalFormatting sqref="G292:CC292">
    <cfRule type="expression" dxfId="117" priority="244">
      <formula>G$20&gt;0.4</formula>
    </cfRule>
  </conditionalFormatting>
  <conditionalFormatting sqref="G310:CC349">
    <cfRule type="expression" dxfId="116" priority="17">
      <formula>G$20&gt;0.4</formula>
    </cfRule>
  </conditionalFormatting>
  <conditionalFormatting sqref="G371:CC466">
    <cfRule type="expression" dxfId="115" priority="25">
      <formula>G$20&gt;0.4</formula>
    </cfRule>
  </conditionalFormatting>
  <conditionalFormatting sqref="G495:CC495">
    <cfRule type="expression" dxfId="114" priority="79">
      <formula>G$20&gt;0.4</formula>
    </cfRule>
  </conditionalFormatting>
  <conditionalFormatting sqref="H2">
    <cfRule type="expression" dxfId="113" priority="766">
      <formula>H$20&gt;0.4</formula>
    </cfRule>
  </conditionalFormatting>
  <conditionalFormatting sqref="H145:I145">
    <cfRule type="expression" dxfId="112" priority="282">
      <formula>H$20&gt;0.4</formula>
    </cfRule>
  </conditionalFormatting>
  <conditionalFormatting sqref="H472:I482">
    <cfRule type="expression" dxfId="111" priority="501">
      <formula>H$20&gt;0.4</formula>
    </cfRule>
  </conditionalFormatting>
  <conditionalFormatting sqref="H484:I488">
    <cfRule type="expression" dxfId="110" priority="54">
      <formula>H$20&gt;0.4</formula>
    </cfRule>
  </conditionalFormatting>
  <conditionalFormatting sqref="H500:I502">
    <cfRule type="expression" dxfId="109" priority="533">
      <formula>H$20&gt;0.4</formula>
    </cfRule>
  </conditionalFormatting>
  <conditionalFormatting sqref="H3:CC26">
    <cfRule type="expression" dxfId="108" priority="290">
      <formula>H$20&gt;0.4</formula>
    </cfRule>
  </conditionalFormatting>
  <conditionalFormatting sqref="H30:CC50">
    <cfRule type="expression" dxfId="107" priority="8">
      <formula>H$20&gt;0.4</formula>
    </cfRule>
  </conditionalFormatting>
  <conditionalFormatting sqref="H54:CC114 J115:CC119 J121:CC121 J123:CC123">
    <cfRule type="expression" dxfId="106" priority="4">
      <formula>H$20&gt;0.4</formula>
    </cfRule>
  </conditionalFormatting>
  <conditionalFormatting sqref="H126:CC143 H145:CC162 G163:CC164 H170:CC172">
    <cfRule type="expression" dxfId="105" priority="2">
      <formula>G$20&gt;0.4</formula>
    </cfRule>
  </conditionalFormatting>
  <conditionalFormatting sqref="H165:CC167">
    <cfRule type="expression" dxfId="104" priority="153">
      <formula>H$20&gt;0.4</formula>
    </cfRule>
  </conditionalFormatting>
  <conditionalFormatting sqref="H174:CC278">
    <cfRule type="expression" dxfId="103" priority="121">
      <formula>H$20&gt;0.4</formula>
    </cfRule>
  </conditionalFormatting>
  <conditionalFormatting sqref="H280:CC280 H281:CB282 AG281:AG283 AS281:AS283 BQ281:BQ283 U281:U285">
    <cfRule type="expression" dxfId="102" priority="589">
      <formula>H$20&gt;0.4</formula>
    </cfRule>
  </conditionalFormatting>
  <conditionalFormatting sqref="H469:CC471">
    <cfRule type="expression" dxfId="101" priority="448">
      <formula>H$20&gt;0.4</formula>
    </cfRule>
  </conditionalFormatting>
  <conditionalFormatting sqref="H483:CC483">
    <cfRule type="expression" dxfId="100" priority="85">
      <formula>H$20&gt;0.4</formula>
    </cfRule>
  </conditionalFormatting>
  <conditionalFormatting sqref="H489:CC494">
    <cfRule type="expression" dxfId="99" priority="80">
      <formula>H$20&gt;0.4</formula>
    </cfRule>
  </conditionalFormatting>
  <conditionalFormatting sqref="H496:CC499">
    <cfRule type="expression" dxfId="98" priority="78">
      <formula>H$20&gt;0.4</formula>
    </cfRule>
  </conditionalFormatting>
  <conditionalFormatting sqref="I27:CC27">
    <cfRule type="expression" dxfId="97" priority="441">
      <formula>I$20&gt;0.4</formula>
    </cfRule>
  </conditionalFormatting>
  <conditionalFormatting sqref="J2 V2 AH2">
    <cfRule type="expression" dxfId="96" priority="767">
      <formula>K$20&gt;0.4</formula>
    </cfRule>
  </conditionalFormatting>
  <conditionalFormatting sqref="J487:CB488">
    <cfRule type="expression" dxfId="95" priority="56">
      <formula>J$20&gt;0.4</formula>
    </cfRule>
  </conditionalFormatting>
  <conditionalFormatting sqref="J125:CC125">
    <cfRule type="expression" dxfId="94" priority="126">
      <formula>J$20&gt;0.4</formula>
    </cfRule>
  </conditionalFormatting>
  <conditionalFormatting sqref="J472:CC486">
    <cfRule type="expression" dxfId="93" priority="1">
      <formula>J$20&gt;0.4</formula>
    </cfRule>
  </conditionalFormatting>
  <conditionalFormatting sqref="J489:CC493">
    <cfRule type="expression" dxfId="92" priority="83">
      <formula>J$20&gt;0.4</formula>
    </cfRule>
  </conditionalFormatting>
  <conditionalFormatting sqref="J496:CC496 J499:CC502">
    <cfRule type="expression" dxfId="91" priority="178">
      <formula>J$20&gt;0.4</formula>
    </cfRule>
  </conditionalFormatting>
  <conditionalFormatting sqref="AG303:AG309">
    <cfRule type="expression" dxfId="90" priority="263">
      <formula>AG$20&gt;0.4</formula>
    </cfRule>
  </conditionalFormatting>
  <conditionalFormatting sqref="AG312:AG315">
    <cfRule type="expression" dxfId="89" priority="262">
      <formula>AG$20&gt;0.4</formula>
    </cfRule>
  </conditionalFormatting>
  <conditionalFormatting sqref="AG354:AG362">
    <cfRule type="expression" dxfId="88" priority="260">
      <formula>AG$20&gt;0.4</formula>
    </cfRule>
  </conditionalFormatting>
  <conditionalFormatting sqref="AG401:AG427">
    <cfRule type="expression" dxfId="87" priority="259">
      <formula>AG$20&gt;0.4</formula>
    </cfRule>
  </conditionalFormatting>
  <conditionalFormatting sqref="AS303:AS309">
    <cfRule type="expression" dxfId="86" priority="257">
      <formula>AS$20&gt;0.4</formula>
    </cfRule>
  </conditionalFormatting>
  <conditionalFormatting sqref="AS312:AS314">
    <cfRule type="expression" dxfId="85" priority="256">
      <formula>AS$20&gt;0.4</formula>
    </cfRule>
  </conditionalFormatting>
  <conditionalFormatting sqref="AS354:AS362">
    <cfRule type="expression" dxfId="84" priority="254">
      <formula>AS$20&gt;0.4</formula>
    </cfRule>
  </conditionalFormatting>
  <conditionalFormatting sqref="AS401:AS427">
    <cfRule type="expression" dxfId="83" priority="253">
      <formula>AS$20&gt;0.4</formula>
    </cfRule>
  </conditionalFormatting>
  <conditionalFormatting sqref="AT2">
    <cfRule type="expression" dxfId="82" priority="765">
      <formula>AU$20&gt;0.4</formula>
    </cfRule>
  </conditionalFormatting>
  <conditionalFormatting sqref="BF2">
    <cfRule type="expression" dxfId="81" priority="764">
      <formula>BG$20&gt;0.4</formula>
    </cfRule>
  </conditionalFormatting>
  <conditionalFormatting sqref="BQ312:BQ315">
    <cfRule type="expression" dxfId="80" priority="250">
      <formula>BQ$20&gt;0.4</formula>
    </cfRule>
  </conditionalFormatting>
  <conditionalFormatting sqref="BQ354:BQ362">
    <cfRule type="expression" dxfId="79" priority="248">
      <formula>BQ$20&gt;0.4</formula>
    </cfRule>
  </conditionalFormatting>
  <conditionalFormatting sqref="BQ401:BQ427">
    <cfRule type="expression" dxfId="78" priority="247">
      <formula>BQ$20&gt;0.4</formula>
    </cfRule>
  </conditionalFormatting>
  <conditionalFormatting sqref="BQ303:CC309">
    <cfRule type="expression" dxfId="77" priority="245">
      <formula>BQ$20&gt;0.4</formula>
    </cfRule>
  </conditionalFormatting>
  <conditionalFormatting sqref="BR2">
    <cfRule type="expression" dxfId="76" priority="762">
      <formula>BS$20&gt;0.4</formula>
    </cfRule>
  </conditionalFormatting>
  <conditionalFormatting sqref="BR283:CB283 BR284:CC285 BR287:CC291 BR293:CC295">
    <cfRule type="expression" dxfId="75" priority="655">
      <formula>BR$20&gt;0.4</formula>
    </cfRule>
  </conditionalFormatting>
  <conditionalFormatting sqref="BR51:CC52">
    <cfRule type="expression" dxfId="74" priority="172">
      <formula>BR$20&gt;0.4</formula>
    </cfRule>
  </conditionalFormatting>
  <conditionalFormatting sqref="BR168:CC169 BR173:CC173">
    <cfRule type="expression" dxfId="73" priority="419">
      <formula>BR$20&gt;0.4</formula>
    </cfRule>
  </conditionalFormatting>
  <conditionalFormatting sqref="BR350:CC370">
    <cfRule type="expression" dxfId="72" priority="564">
      <formula>BR$20&gt;0.4</formula>
    </cfRule>
  </conditionalFormatting>
  <conditionalFormatting sqref="CC281:CC283">
    <cfRule type="expression" dxfId="71" priority="243">
      <formula>CC$20&gt;0.4</formula>
    </cfRule>
  </conditionalFormatting>
  <conditionalFormatting sqref="CC483:CC484">
    <cfRule type="expression" dxfId="70" priority="50">
      <formula>CC$20&gt;0.4</formula>
    </cfRule>
  </conditionalFormatting>
  <conditionalFormatting sqref="CC487:CC491">
    <cfRule type="expression" dxfId="69" priority="52">
      <formula>CC$20&gt;0.4</formula>
    </cfRule>
  </conditionalFormatting>
  <conditionalFormatting sqref="CC498">
    <cfRule type="expression" dxfId="68" priority="77">
      <formula>CC$20&gt;0.4</formula>
    </cfRule>
  </conditionalFormatting>
  <printOptions horizontalCentered="1"/>
  <pageMargins left="0.23622047244094491" right="0.23622047244094491" top="0.31496062992125984" bottom="0.59055118110236227" header="0.31496062992125984" footer="0.31496062992125984"/>
  <pageSetup paperSize="8" scale="28" fitToWidth="6" fitToHeight="3" orientation="portrait" r:id="rId1"/>
  <headerFooter>
    <oddFooter>&amp;L&amp;8&amp;F
&amp;A&amp;C&amp;8Page &amp;P of &amp;N&amp;R&amp;8&amp;D &amp;T</oddFooter>
  </headerFooter>
  <colBreaks count="1" manualBreakCount="1">
    <brk id="34" min="1" max="4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5b16ab7-050f-4078-85e2-d9fb86cadba8" xsi:nil="true"/>
    <lcf76f155ced4ddcb4097134ff3c332f xmlns="f62fd352-a8e5-4117-8cfb-b7f7b7aa8df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C7165D37BEC44F82CF15A35E03690C" ma:contentTypeVersion="18" ma:contentTypeDescription="Create a new document." ma:contentTypeScope="" ma:versionID="6a5c08e1eb4d556496404b82b5115421">
  <xsd:schema xmlns:xsd="http://www.w3.org/2001/XMLSchema" xmlns:xs="http://www.w3.org/2001/XMLSchema" xmlns:p="http://schemas.microsoft.com/office/2006/metadata/properties" xmlns:ns2="f62fd352-a8e5-4117-8cfb-b7f7b7aa8df6" xmlns:ns3="35b16ab7-050f-4078-85e2-d9fb86cadba8" targetNamespace="http://schemas.microsoft.com/office/2006/metadata/properties" ma:root="true" ma:fieldsID="ef45e9a9894bf15e35d8820f6eaef91b" ns2:_="" ns3:_="">
    <xsd:import namespace="f62fd352-a8e5-4117-8cfb-b7f7b7aa8df6"/>
    <xsd:import namespace="35b16ab7-050f-4078-85e2-d9fb86cadb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2fd352-a8e5-4117-8cfb-b7f7b7aa8d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61be682-bc26-423f-ba1d-3b9114e01d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b16ab7-050f-4078-85e2-d9fb86cadba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cd9382-0c87-4e9f-82ba-e35a7980e20e}" ma:internalName="TaxCatchAll" ma:showField="CatchAllData" ma:web="35b16ab7-050f-4078-85e2-d9fb86cadb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CEC02C-B268-4ECB-AD6E-43447D0EC618}">
  <ds:schemaRefs>
    <ds:schemaRef ds:uri="http://schemas.microsoft.com/sharepoint/v3/contenttype/forms"/>
  </ds:schemaRefs>
</ds:datastoreItem>
</file>

<file path=customXml/itemProps2.xml><?xml version="1.0" encoding="utf-8"?>
<ds:datastoreItem xmlns:ds="http://schemas.openxmlformats.org/officeDocument/2006/customXml" ds:itemID="{382CDD57-B54C-435B-9904-9337D2420948}">
  <ds:schemaRefs>
    <ds:schemaRef ds:uri="http://schemas.microsoft.com/office/2006/documentManagement/types"/>
    <ds:schemaRef ds:uri="http://purl.org/dc/dcmitype/"/>
    <ds:schemaRef ds:uri="http://purl.org/dc/terms/"/>
    <ds:schemaRef ds:uri="35b16ab7-050f-4078-85e2-d9fb86cadba8"/>
    <ds:schemaRef ds:uri="f62fd352-a8e5-4117-8cfb-b7f7b7aa8df6"/>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F6E4212-B67A-47ED-815F-93A97273B9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2fd352-a8e5-4117-8cfb-b7f7b7aa8df6"/>
    <ds:schemaRef ds:uri="35b16ab7-050f-4078-85e2-d9fb86cadb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Title Page</vt:lpstr>
      <vt:lpstr>ETOC to Model</vt:lpstr>
      <vt:lpstr>N17 Totals</vt:lpstr>
      <vt:lpstr>Gosforth</vt:lpstr>
      <vt:lpstr>Dalpark</vt:lpstr>
      <vt:lpstr>Leandra</vt:lpstr>
      <vt:lpstr>Trichardt</vt:lpstr>
      <vt:lpstr>Ermelo</vt:lpstr>
      <vt:lpstr>Dalpark!Print_Area</vt:lpstr>
      <vt:lpstr>Ermelo!Print_Area</vt:lpstr>
      <vt:lpstr>'ETOC to Model'!Print_Area</vt:lpstr>
      <vt:lpstr>Gosforth!Print_Area</vt:lpstr>
      <vt:lpstr>Leandra!Print_Area</vt:lpstr>
      <vt:lpstr>'N17 Totals'!Print_Area</vt:lpstr>
      <vt:lpstr>'Title Page'!Print_Area</vt:lpstr>
      <vt:lpstr>Trichardt!Print_Area</vt:lpstr>
      <vt:lpstr>Dalpark!Print_Titles</vt:lpstr>
      <vt:lpstr>Ermelo!Print_Titles</vt:lpstr>
      <vt:lpstr>'ETOC to Model'!Print_Titles</vt:lpstr>
      <vt:lpstr>Gosforth!Print_Titles</vt:lpstr>
      <vt:lpstr>Leandra!Print_Titles</vt:lpstr>
      <vt:lpstr>'N17 Totals'!Print_Titles</vt:lpstr>
      <vt:lpstr>Trichardt!Print_Titles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TPO Consulting (Pty) Ltd</dc:creator>
  <cp:keywords/>
  <dc:description/>
  <cp:lastModifiedBy>Marina Gersbach</cp:lastModifiedBy>
  <cp:revision/>
  <dcterms:created xsi:type="dcterms:W3CDTF">2015-10-21T15:56:36Z</dcterms:created>
  <dcterms:modified xsi:type="dcterms:W3CDTF">2024-02-07T14:09:32Z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0x010100D9C7165D37BEC44F82CF15A35E03690C</vt:lpwstr>
  </property>
  <property fmtid="{D5CDD505-2E9C-101B-9397-08002B2CF9AE}" pid="3" name="MediaServiceImageTags">
    <vt:lpwstr/>
  </property>
  <property fmtid="{D5CDD505-2E9C-101B-9397-08002B2CF9AE}" pid="4" name="Order">
    <vt:r8>33200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